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C:\Gerard\2024-2025\Critérium Fédéral cd53\"/>
    </mc:Choice>
  </mc:AlternateContent>
  <xr:revisionPtr revIDLastSave="0" documentId="13_ncr:1_{AA3A1FF7-80D4-44B1-B927-EE621643BC99}" xr6:coauthVersionLast="47" xr6:coauthVersionMax="47" xr10:uidLastSave="{00000000-0000-0000-0000-000000000000}"/>
  <bookViews>
    <workbookView xWindow="465" yWindow="120" windowWidth="17925" windowHeight="15480" tabRatio="530" xr2:uid="{00000000-000D-0000-FFFF-FFFF00000000}"/>
  </bookViews>
  <sheets>
    <sheet name="inscription" sheetId="2" r:id="rId1"/>
    <sheet name="Licenciés" sheetId="3" state="hidden" r:id="rId2"/>
    <sheet name="Participants" sheetId="8" state="hidden" r:id="rId3"/>
    <sheet name="responsable" sheetId="6" state="hidden" r:id="rId4"/>
    <sheet name="age" sheetId="7" state="hidden" r:id="rId5"/>
  </sheets>
  <definedNames>
    <definedName name="_xlnm._FilterDatabase" localSheetId="1" hidden="1">Licenciés!$A$1:$AL$4462</definedName>
    <definedName name="_xlnm._FilterDatabase" localSheetId="2" hidden="1">Participants!$B$2:$O$323</definedName>
    <definedName name="_xlnm.Print_Area" localSheetId="0">inscription!$A$1:$R$174</definedName>
    <definedName name="_xlnm.Print_Area" localSheetId="1">Licenciés!$A$1:$AB$30</definedName>
    <definedName name="_xlnm.Print_Area" localSheetId="3">responsable!$A$1:$G$32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3" i="2" l="1"/>
  <c r="K172" i="2"/>
  <c r="K171" i="2"/>
  <c r="K170" i="2"/>
  <c r="K169" i="2"/>
  <c r="K168" i="2"/>
  <c r="K167" i="2"/>
  <c r="K166" i="2"/>
  <c r="K165" i="2"/>
  <c r="K164" i="2"/>
  <c r="K163" i="2"/>
  <c r="K162" i="2"/>
  <c r="K161" i="2"/>
  <c r="K160" i="2"/>
  <c r="K159" i="2"/>
  <c r="K158" i="2"/>
  <c r="K157" i="2"/>
  <c r="K156" i="2"/>
  <c r="K123" i="2"/>
  <c r="K122" i="2"/>
  <c r="K121" i="2"/>
  <c r="K120" i="2"/>
  <c r="K119" i="2"/>
  <c r="K118" i="2"/>
  <c r="K117" i="2"/>
  <c r="K116" i="2"/>
  <c r="K115" i="2"/>
  <c r="K114" i="2"/>
  <c r="K113" i="2"/>
  <c r="K112" i="2"/>
  <c r="K111" i="2"/>
  <c r="K110" i="2"/>
  <c r="K109" i="2"/>
  <c r="K108" i="2"/>
  <c r="K107" i="2"/>
  <c r="K106" i="2"/>
  <c r="K105" i="2"/>
  <c r="K104" i="2"/>
  <c r="K103" i="2"/>
  <c r="K102" i="2"/>
  <c r="K101" i="2"/>
  <c r="R148" i="2" l="1"/>
  <c r="Q148" i="2"/>
  <c r="P148" i="2"/>
  <c r="O148" i="2"/>
  <c r="N148" i="2"/>
  <c r="M148" i="2"/>
  <c r="R147" i="2"/>
  <c r="Q147" i="2"/>
  <c r="P147" i="2"/>
  <c r="O147" i="2"/>
  <c r="N147" i="2"/>
  <c r="M147" i="2"/>
  <c r="R146" i="2"/>
  <c r="Q146" i="2"/>
  <c r="P146" i="2"/>
  <c r="O146" i="2"/>
  <c r="N146" i="2"/>
  <c r="M146" i="2"/>
  <c r="R145" i="2"/>
  <c r="Q145" i="2"/>
  <c r="P145" i="2"/>
  <c r="O145" i="2"/>
  <c r="N145" i="2"/>
  <c r="M145" i="2"/>
  <c r="R144" i="2"/>
  <c r="Q144" i="2"/>
  <c r="P144" i="2"/>
  <c r="O144" i="2"/>
  <c r="N144" i="2"/>
  <c r="M144" i="2"/>
  <c r="R143" i="2"/>
  <c r="Q143" i="2"/>
  <c r="P143" i="2"/>
  <c r="O143" i="2"/>
  <c r="N143" i="2"/>
  <c r="M143" i="2"/>
  <c r="R142" i="2"/>
  <c r="Q142" i="2"/>
  <c r="P142" i="2"/>
  <c r="O142" i="2"/>
  <c r="N142" i="2"/>
  <c r="M142" i="2"/>
  <c r="R141" i="2"/>
  <c r="Q141" i="2"/>
  <c r="P141" i="2"/>
  <c r="O141" i="2"/>
  <c r="N141" i="2"/>
  <c r="M141" i="2"/>
  <c r="R139" i="2"/>
  <c r="Q139" i="2"/>
  <c r="P139" i="2"/>
  <c r="O139" i="2"/>
  <c r="N139" i="2"/>
  <c r="M139" i="2"/>
  <c r="R138" i="2"/>
  <c r="Q138" i="2"/>
  <c r="P138" i="2"/>
  <c r="O138" i="2"/>
  <c r="N138" i="2"/>
  <c r="M138" i="2"/>
  <c r="R137" i="2"/>
  <c r="Q137" i="2"/>
  <c r="P137" i="2"/>
  <c r="O137" i="2"/>
  <c r="N137" i="2"/>
  <c r="M137" i="2"/>
  <c r="R136" i="2"/>
  <c r="Q136" i="2"/>
  <c r="P136" i="2"/>
  <c r="O136" i="2"/>
  <c r="N136" i="2"/>
  <c r="M136" i="2"/>
  <c r="R135" i="2"/>
  <c r="Q135" i="2"/>
  <c r="P135" i="2"/>
  <c r="O135" i="2"/>
  <c r="N135" i="2"/>
  <c r="M135" i="2"/>
  <c r="R134" i="2"/>
  <c r="Q134" i="2"/>
  <c r="P134" i="2"/>
  <c r="O134" i="2"/>
  <c r="N134" i="2"/>
  <c r="M134" i="2"/>
  <c r="R133" i="2"/>
  <c r="Q133" i="2"/>
  <c r="P133" i="2"/>
  <c r="O133" i="2"/>
  <c r="N133" i="2"/>
  <c r="M133" i="2"/>
  <c r="R132" i="2"/>
  <c r="Q132" i="2"/>
  <c r="P132" i="2"/>
  <c r="O132" i="2"/>
  <c r="N132" i="2"/>
  <c r="M132" i="2"/>
  <c r="R131" i="2"/>
  <c r="Q131" i="2"/>
  <c r="P131" i="2"/>
  <c r="O131" i="2"/>
  <c r="N131" i="2"/>
  <c r="M131" i="2"/>
  <c r="R130" i="2"/>
  <c r="Q130" i="2"/>
  <c r="P130" i="2"/>
  <c r="O130" i="2"/>
  <c r="N130" i="2"/>
  <c r="M130" i="2"/>
  <c r="R129" i="2"/>
  <c r="Q129" i="2"/>
  <c r="P129" i="2"/>
  <c r="O129" i="2"/>
  <c r="N129" i="2"/>
  <c r="M129" i="2"/>
  <c r="K147" i="2"/>
  <c r="N140" i="2"/>
  <c r="M140" i="2"/>
  <c r="N29" i="2"/>
  <c r="N31" i="2"/>
  <c r="N27" i="2"/>
  <c r="R140" i="2"/>
  <c r="Q140" i="2"/>
  <c r="P140" i="2"/>
  <c r="O140" i="2"/>
  <c r="AF171" i="2" l="1"/>
  <c r="AE171" i="2"/>
  <c r="AD171" i="2"/>
  <c r="AC171" i="2"/>
  <c r="AB171" i="2"/>
  <c r="AA171" i="2"/>
  <c r="Z171" i="2"/>
  <c r="Y171" i="2"/>
  <c r="X171" i="2"/>
  <c r="W171" i="2"/>
  <c r="V171" i="2"/>
  <c r="U171" i="2"/>
  <c r="T171" i="2"/>
  <c r="S171" i="2"/>
  <c r="R171" i="2"/>
  <c r="Q171" i="2"/>
  <c r="P171" i="2"/>
  <c r="O171" i="2"/>
  <c r="N171" i="2"/>
  <c r="M171" i="2"/>
  <c r="H171" i="2"/>
  <c r="G171" i="2"/>
  <c r="F171" i="2"/>
  <c r="C171" i="2"/>
  <c r="AF170" i="2"/>
  <c r="AE170" i="2"/>
  <c r="AD170" i="2"/>
  <c r="AC170" i="2"/>
  <c r="AB170" i="2"/>
  <c r="AA170" i="2"/>
  <c r="Z170" i="2"/>
  <c r="Y170" i="2"/>
  <c r="X170" i="2"/>
  <c r="W170" i="2"/>
  <c r="V170" i="2"/>
  <c r="U170" i="2"/>
  <c r="T170" i="2"/>
  <c r="S170" i="2"/>
  <c r="R170" i="2"/>
  <c r="Q170" i="2"/>
  <c r="P170" i="2"/>
  <c r="O170" i="2"/>
  <c r="N170" i="2"/>
  <c r="M170" i="2"/>
  <c r="H170" i="2"/>
  <c r="G170" i="2"/>
  <c r="F170" i="2"/>
  <c r="C170" i="2"/>
  <c r="K146" i="2"/>
  <c r="B146" i="2"/>
  <c r="AE146" i="2" s="1"/>
  <c r="K145" i="2"/>
  <c r="B145" i="2"/>
  <c r="AE145" i="2" s="1"/>
  <c r="AF119" i="2"/>
  <c r="AE119" i="2"/>
  <c r="AD119" i="2"/>
  <c r="AC119" i="2"/>
  <c r="AB119" i="2"/>
  <c r="AA119" i="2"/>
  <c r="Z119" i="2"/>
  <c r="Y119" i="2"/>
  <c r="X119" i="2"/>
  <c r="W119" i="2"/>
  <c r="V119" i="2"/>
  <c r="U119" i="2"/>
  <c r="T119" i="2"/>
  <c r="S119" i="2"/>
  <c r="R119" i="2"/>
  <c r="Q119" i="2"/>
  <c r="P119" i="2"/>
  <c r="O119" i="2"/>
  <c r="N119" i="2"/>
  <c r="M119" i="2"/>
  <c r="H119" i="2"/>
  <c r="G119" i="2"/>
  <c r="F119" i="2"/>
  <c r="C119" i="2"/>
  <c r="AF118" i="2"/>
  <c r="AE118" i="2"/>
  <c r="AD118" i="2"/>
  <c r="AC118" i="2"/>
  <c r="AB118" i="2"/>
  <c r="AA118" i="2"/>
  <c r="Z118" i="2"/>
  <c r="Y118" i="2"/>
  <c r="X118" i="2"/>
  <c r="W118" i="2"/>
  <c r="V118" i="2"/>
  <c r="U118" i="2"/>
  <c r="T118" i="2"/>
  <c r="S118" i="2"/>
  <c r="R118" i="2"/>
  <c r="Q118" i="2"/>
  <c r="P118" i="2"/>
  <c r="O118" i="2"/>
  <c r="N118" i="2"/>
  <c r="M118" i="2"/>
  <c r="H118" i="2"/>
  <c r="G118" i="2"/>
  <c r="F118" i="2"/>
  <c r="C118" i="2"/>
  <c r="AF117" i="2"/>
  <c r="AE117" i="2"/>
  <c r="AD117" i="2"/>
  <c r="AC117" i="2"/>
  <c r="AB117" i="2"/>
  <c r="AA117" i="2"/>
  <c r="Z117" i="2"/>
  <c r="Y117" i="2"/>
  <c r="X117" i="2"/>
  <c r="W117" i="2"/>
  <c r="V117" i="2"/>
  <c r="U117" i="2"/>
  <c r="T117" i="2"/>
  <c r="S117" i="2"/>
  <c r="R117" i="2"/>
  <c r="Q117" i="2"/>
  <c r="P117" i="2"/>
  <c r="O117" i="2"/>
  <c r="N117" i="2"/>
  <c r="M117" i="2"/>
  <c r="H117" i="2"/>
  <c r="G117" i="2"/>
  <c r="F117" i="2"/>
  <c r="C117" i="2"/>
  <c r="AF116" i="2"/>
  <c r="AE116" i="2"/>
  <c r="AD116" i="2"/>
  <c r="AC116" i="2"/>
  <c r="AB116" i="2"/>
  <c r="AA116" i="2"/>
  <c r="Z116" i="2"/>
  <c r="Y116" i="2"/>
  <c r="X116" i="2"/>
  <c r="W116" i="2"/>
  <c r="V116" i="2"/>
  <c r="U116" i="2"/>
  <c r="T116" i="2"/>
  <c r="S116" i="2"/>
  <c r="R116" i="2"/>
  <c r="Q116" i="2"/>
  <c r="P116" i="2"/>
  <c r="O116" i="2"/>
  <c r="N116" i="2"/>
  <c r="M116" i="2"/>
  <c r="H116" i="2"/>
  <c r="G116" i="2"/>
  <c r="F116" i="2"/>
  <c r="C116" i="2"/>
  <c r="I124" i="2"/>
  <c r="AE173" i="2"/>
  <c r="AE172" i="2"/>
  <c r="AE169" i="2"/>
  <c r="AE168" i="2"/>
  <c r="AE167" i="2"/>
  <c r="AE166" i="2"/>
  <c r="AE165" i="2"/>
  <c r="AE164" i="2"/>
  <c r="AE163" i="2"/>
  <c r="AE162" i="2"/>
  <c r="AE161" i="2"/>
  <c r="AE160" i="2"/>
  <c r="AE159" i="2"/>
  <c r="AE158" i="2"/>
  <c r="AE157" i="2"/>
  <c r="AE156" i="2"/>
  <c r="AE153" i="2"/>
  <c r="AE149" i="2"/>
  <c r="AE128" i="2"/>
  <c r="AE124" i="2"/>
  <c r="AE123" i="2"/>
  <c r="AE122" i="2"/>
  <c r="AE115" i="2"/>
  <c r="AE114" i="2"/>
  <c r="AE113" i="2"/>
  <c r="AE112" i="2"/>
  <c r="AE111" i="2"/>
  <c r="AE110" i="2"/>
  <c r="AE109" i="2"/>
  <c r="AE108" i="2"/>
  <c r="AE107" i="2"/>
  <c r="AE106" i="2"/>
  <c r="AE105" i="2"/>
  <c r="AE104" i="2"/>
  <c r="AE103" i="2"/>
  <c r="AE102" i="2"/>
  <c r="AE101" i="2"/>
  <c r="AE98" i="2"/>
  <c r="AE97" i="2"/>
  <c r="AE96" i="2"/>
  <c r="AE95" i="2"/>
  <c r="G122" i="2"/>
  <c r="C80" i="2"/>
  <c r="AF177" i="2"/>
  <c r="AF173" i="2"/>
  <c r="AF172" i="2"/>
  <c r="AF169" i="2"/>
  <c r="AF168" i="2"/>
  <c r="AF167" i="2"/>
  <c r="AF166" i="2"/>
  <c r="AF165" i="2"/>
  <c r="AF164" i="2"/>
  <c r="AF163" i="2"/>
  <c r="AF162" i="2"/>
  <c r="AF161" i="2"/>
  <c r="AF160" i="2"/>
  <c r="AF159" i="2"/>
  <c r="AF158" i="2"/>
  <c r="AF157" i="2"/>
  <c r="AF156" i="2"/>
  <c r="AF155" i="2"/>
  <c r="AF154" i="2"/>
  <c r="AF123" i="2"/>
  <c r="AF122" i="2"/>
  <c r="AF121" i="2"/>
  <c r="AF120"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3" i="2"/>
  <c r="AF85" i="2"/>
  <c r="AF84" i="2"/>
  <c r="AF82" i="2"/>
  <c r="AF81" i="2"/>
  <c r="AF79" i="2"/>
  <c r="AF77" i="2"/>
  <c r="AF69" i="2"/>
  <c r="AF68" i="2"/>
  <c r="AF67" i="2"/>
  <c r="AF66" i="2"/>
  <c r="AF61" i="2"/>
  <c r="AF65" i="2"/>
  <c r="AF62" i="2"/>
  <c r="AF63" i="2"/>
  <c r="AF64" i="2"/>
  <c r="AF80" i="2"/>
  <c r="AF59" i="2"/>
  <c r="AF78" i="2"/>
  <c r="AF70" i="2"/>
  <c r="AF76" i="2"/>
  <c r="AF60" i="2"/>
  <c r="D31" i="2"/>
  <c r="G2" i="6" s="1"/>
  <c r="AD177" i="2"/>
  <c r="AC177" i="2"/>
  <c r="AB177" i="2"/>
  <c r="AA177" i="2"/>
  <c r="Z177" i="2"/>
  <c r="Y177" i="2"/>
  <c r="X177" i="2"/>
  <c r="W177" i="2"/>
  <c r="V177" i="2"/>
  <c r="U177" i="2"/>
  <c r="T177" i="2"/>
  <c r="S177" i="2"/>
  <c r="H177" i="2"/>
  <c r="G177" i="2"/>
  <c r="R177" i="2" s="1"/>
  <c r="F177" i="2"/>
  <c r="C177" i="2"/>
  <c r="AD173" i="2"/>
  <c r="AC173" i="2"/>
  <c r="AB173" i="2"/>
  <c r="AA173" i="2"/>
  <c r="Z173" i="2"/>
  <c r="Y173" i="2"/>
  <c r="X173" i="2"/>
  <c r="W173" i="2"/>
  <c r="V173" i="2"/>
  <c r="U173" i="2"/>
  <c r="T173" i="2"/>
  <c r="S173" i="2"/>
  <c r="R173" i="2"/>
  <c r="Q173" i="2"/>
  <c r="P173" i="2"/>
  <c r="O173" i="2"/>
  <c r="N173" i="2"/>
  <c r="M173" i="2"/>
  <c r="H173" i="2"/>
  <c r="G173" i="2"/>
  <c r="F173" i="2"/>
  <c r="C173" i="2"/>
  <c r="AD172" i="2"/>
  <c r="AC172" i="2"/>
  <c r="AB172" i="2"/>
  <c r="AA172" i="2"/>
  <c r="Z172" i="2"/>
  <c r="Y172" i="2"/>
  <c r="X172" i="2"/>
  <c r="W172" i="2"/>
  <c r="V172" i="2"/>
  <c r="U172" i="2"/>
  <c r="T172" i="2"/>
  <c r="S172" i="2"/>
  <c r="R172" i="2"/>
  <c r="Q172" i="2"/>
  <c r="P172" i="2"/>
  <c r="O172" i="2"/>
  <c r="N172" i="2"/>
  <c r="M172" i="2"/>
  <c r="H172" i="2"/>
  <c r="G172" i="2"/>
  <c r="F172" i="2"/>
  <c r="C172" i="2"/>
  <c r="AD169" i="2"/>
  <c r="AC169" i="2"/>
  <c r="AB169" i="2"/>
  <c r="AA169" i="2"/>
  <c r="Z169" i="2"/>
  <c r="Y169" i="2"/>
  <c r="X169" i="2"/>
  <c r="W169" i="2"/>
  <c r="V169" i="2"/>
  <c r="U169" i="2"/>
  <c r="T169" i="2"/>
  <c r="S169" i="2"/>
  <c r="R169" i="2"/>
  <c r="Q169" i="2"/>
  <c r="P169" i="2"/>
  <c r="O169" i="2"/>
  <c r="N169" i="2"/>
  <c r="M169" i="2"/>
  <c r="H169" i="2"/>
  <c r="G169" i="2"/>
  <c r="F169" i="2"/>
  <c r="C169" i="2"/>
  <c r="AD168" i="2"/>
  <c r="AC168" i="2"/>
  <c r="AB168" i="2"/>
  <c r="AA168" i="2"/>
  <c r="Z168" i="2"/>
  <c r="Y168" i="2"/>
  <c r="X168" i="2"/>
  <c r="W168" i="2"/>
  <c r="V168" i="2"/>
  <c r="U168" i="2"/>
  <c r="T168" i="2"/>
  <c r="S168" i="2"/>
  <c r="R168" i="2"/>
  <c r="Q168" i="2"/>
  <c r="P168" i="2"/>
  <c r="O168" i="2"/>
  <c r="N168" i="2"/>
  <c r="M168" i="2"/>
  <c r="H168" i="2"/>
  <c r="G168" i="2"/>
  <c r="F168" i="2"/>
  <c r="C168" i="2"/>
  <c r="AD167" i="2"/>
  <c r="AC167" i="2"/>
  <c r="AB167" i="2"/>
  <c r="AA167" i="2"/>
  <c r="Z167" i="2"/>
  <c r="Y167" i="2"/>
  <c r="X167" i="2"/>
  <c r="W167" i="2"/>
  <c r="V167" i="2"/>
  <c r="U167" i="2"/>
  <c r="T167" i="2"/>
  <c r="S167" i="2"/>
  <c r="R167" i="2"/>
  <c r="Q167" i="2"/>
  <c r="P167" i="2"/>
  <c r="O167" i="2"/>
  <c r="N167" i="2"/>
  <c r="M167" i="2"/>
  <c r="H167" i="2"/>
  <c r="G167" i="2"/>
  <c r="F167" i="2"/>
  <c r="C167" i="2"/>
  <c r="AD166" i="2"/>
  <c r="AC166" i="2"/>
  <c r="AB166" i="2"/>
  <c r="AA166" i="2"/>
  <c r="Z166" i="2"/>
  <c r="Y166" i="2"/>
  <c r="X166" i="2"/>
  <c r="W166" i="2"/>
  <c r="V166" i="2"/>
  <c r="U166" i="2"/>
  <c r="T166" i="2"/>
  <c r="S166" i="2"/>
  <c r="R166" i="2"/>
  <c r="Q166" i="2"/>
  <c r="P166" i="2"/>
  <c r="O166" i="2"/>
  <c r="N166" i="2"/>
  <c r="M166" i="2"/>
  <c r="H166" i="2"/>
  <c r="G166" i="2"/>
  <c r="F166" i="2"/>
  <c r="C166" i="2"/>
  <c r="AD165" i="2"/>
  <c r="AC165" i="2"/>
  <c r="AB165" i="2"/>
  <c r="AA165" i="2"/>
  <c r="Z165" i="2"/>
  <c r="Y165" i="2"/>
  <c r="X165" i="2"/>
  <c r="W165" i="2"/>
  <c r="V165" i="2"/>
  <c r="U165" i="2"/>
  <c r="T165" i="2"/>
  <c r="S165" i="2"/>
  <c r="R165" i="2"/>
  <c r="Q165" i="2"/>
  <c r="P165" i="2"/>
  <c r="O165" i="2"/>
  <c r="N165" i="2"/>
  <c r="M165" i="2"/>
  <c r="H165" i="2"/>
  <c r="G165" i="2"/>
  <c r="F165" i="2"/>
  <c r="C165" i="2"/>
  <c r="AD164" i="2"/>
  <c r="AC164" i="2"/>
  <c r="AB164" i="2"/>
  <c r="AA164" i="2"/>
  <c r="Z164" i="2"/>
  <c r="Y164" i="2"/>
  <c r="X164" i="2"/>
  <c r="W164" i="2"/>
  <c r="V164" i="2"/>
  <c r="U164" i="2"/>
  <c r="T164" i="2"/>
  <c r="S164" i="2"/>
  <c r="R164" i="2"/>
  <c r="Q164" i="2"/>
  <c r="P164" i="2"/>
  <c r="O164" i="2"/>
  <c r="N164" i="2"/>
  <c r="M164" i="2"/>
  <c r="H164" i="2"/>
  <c r="G164" i="2"/>
  <c r="F164" i="2"/>
  <c r="C164" i="2"/>
  <c r="AD163" i="2"/>
  <c r="AC163" i="2"/>
  <c r="AB163" i="2"/>
  <c r="AA163" i="2"/>
  <c r="Z163" i="2"/>
  <c r="Y163" i="2"/>
  <c r="X163" i="2"/>
  <c r="W163" i="2"/>
  <c r="V163" i="2"/>
  <c r="U163" i="2"/>
  <c r="T163" i="2"/>
  <c r="S163" i="2"/>
  <c r="R163" i="2"/>
  <c r="Q163" i="2"/>
  <c r="P163" i="2"/>
  <c r="O163" i="2"/>
  <c r="N163" i="2"/>
  <c r="M163" i="2"/>
  <c r="H163" i="2"/>
  <c r="G163" i="2"/>
  <c r="F163" i="2"/>
  <c r="C163" i="2"/>
  <c r="AD162" i="2"/>
  <c r="AC162" i="2"/>
  <c r="AB162" i="2"/>
  <c r="AA162" i="2"/>
  <c r="Z162" i="2"/>
  <c r="Y162" i="2"/>
  <c r="X162" i="2"/>
  <c r="W162" i="2"/>
  <c r="V162" i="2"/>
  <c r="U162" i="2"/>
  <c r="T162" i="2"/>
  <c r="S162" i="2"/>
  <c r="R162" i="2"/>
  <c r="Q162" i="2"/>
  <c r="P162" i="2"/>
  <c r="O162" i="2"/>
  <c r="N162" i="2"/>
  <c r="M162" i="2"/>
  <c r="H162" i="2"/>
  <c r="G162" i="2"/>
  <c r="F162" i="2"/>
  <c r="C162" i="2"/>
  <c r="AD161" i="2"/>
  <c r="AC161" i="2"/>
  <c r="AB161" i="2"/>
  <c r="AA161" i="2"/>
  <c r="Z161" i="2"/>
  <c r="Y161" i="2"/>
  <c r="X161" i="2"/>
  <c r="W161" i="2"/>
  <c r="V161" i="2"/>
  <c r="U161" i="2"/>
  <c r="T161" i="2"/>
  <c r="S161" i="2"/>
  <c r="R161" i="2"/>
  <c r="Q161" i="2"/>
  <c r="P161" i="2"/>
  <c r="O161" i="2"/>
  <c r="N161" i="2"/>
  <c r="M161" i="2"/>
  <c r="H161" i="2"/>
  <c r="G161" i="2"/>
  <c r="F161" i="2"/>
  <c r="C161" i="2"/>
  <c r="AD160" i="2"/>
  <c r="AC160" i="2"/>
  <c r="AB160" i="2"/>
  <c r="AA160" i="2"/>
  <c r="Z160" i="2"/>
  <c r="Y160" i="2"/>
  <c r="X160" i="2"/>
  <c r="W160" i="2"/>
  <c r="V160" i="2"/>
  <c r="U160" i="2"/>
  <c r="T160" i="2"/>
  <c r="S160" i="2"/>
  <c r="R160" i="2"/>
  <c r="Q160" i="2"/>
  <c r="P160" i="2"/>
  <c r="O160" i="2"/>
  <c r="N160" i="2"/>
  <c r="M160" i="2"/>
  <c r="H160" i="2"/>
  <c r="G160" i="2"/>
  <c r="F160" i="2"/>
  <c r="C160" i="2"/>
  <c r="AD159" i="2"/>
  <c r="AC159" i="2"/>
  <c r="AB159" i="2"/>
  <c r="AA159" i="2"/>
  <c r="Z159" i="2"/>
  <c r="Y159" i="2"/>
  <c r="X159" i="2"/>
  <c r="W159" i="2"/>
  <c r="V159" i="2"/>
  <c r="U159" i="2"/>
  <c r="T159" i="2"/>
  <c r="S159" i="2"/>
  <c r="R159" i="2"/>
  <c r="Q159" i="2"/>
  <c r="P159" i="2"/>
  <c r="O159" i="2"/>
  <c r="N159" i="2"/>
  <c r="M159" i="2"/>
  <c r="H159" i="2"/>
  <c r="G159" i="2"/>
  <c r="F159" i="2"/>
  <c r="C159" i="2"/>
  <c r="AD158" i="2"/>
  <c r="AC158" i="2"/>
  <c r="AB158" i="2"/>
  <c r="AA158" i="2"/>
  <c r="Z158" i="2"/>
  <c r="Y158" i="2"/>
  <c r="X158" i="2"/>
  <c r="W158" i="2"/>
  <c r="V158" i="2"/>
  <c r="U158" i="2"/>
  <c r="T158" i="2"/>
  <c r="S158" i="2"/>
  <c r="R158" i="2"/>
  <c r="Q158" i="2"/>
  <c r="P158" i="2"/>
  <c r="O158" i="2"/>
  <c r="N158" i="2"/>
  <c r="M158" i="2"/>
  <c r="H158" i="2"/>
  <c r="G158" i="2"/>
  <c r="F158" i="2"/>
  <c r="C158" i="2"/>
  <c r="AD157" i="2"/>
  <c r="AC157" i="2"/>
  <c r="AB157" i="2"/>
  <c r="AA157" i="2"/>
  <c r="Z157" i="2"/>
  <c r="Y157" i="2"/>
  <c r="X157" i="2"/>
  <c r="W157" i="2"/>
  <c r="V157" i="2"/>
  <c r="U157" i="2"/>
  <c r="T157" i="2"/>
  <c r="S157" i="2"/>
  <c r="R157" i="2"/>
  <c r="Q157" i="2"/>
  <c r="P157" i="2"/>
  <c r="O157" i="2"/>
  <c r="N157" i="2"/>
  <c r="M157" i="2"/>
  <c r="H157" i="2"/>
  <c r="G157" i="2"/>
  <c r="F157" i="2"/>
  <c r="C157" i="2"/>
  <c r="AD156" i="2"/>
  <c r="AC156" i="2"/>
  <c r="AB156" i="2"/>
  <c r="AA156" i="2"/>
  <c r="Z156" i="2"/>
  <c r="Y156" i="2"/>
  <c r="X156" i="2"/>
  <c r="W156" i="2"/>
  <c r="V156" i="2"/>
  <c r="U156" i="2"/>
  <c r="T156" i="2"/>
  <c r="S156" i="2"/>
  <c r="R156" i="2"/>
  <c r="Q156" i="2"/>
  <c r="P156" i="2"/>
  <c r="O156" i="2"/>
  <c r="N156" i="2"/>
  <c r="M156" i="2"/>
  <c r="H156" i="2"/>
  <c r="G156" i="2"/>
  <c r="F156" i="2"/>
  <c r="C156" i="2"/>
  <c r="AD155" i="2"/>
  <c r="AC155" i="2"/>
  <c r="AB155" i="2"/>
  <c r="AA155" i="2"/>
  <c r="Z155" i="2"/>
  <c r="Y155" i="2"/>
  <c r="X155" i="2"/>
  <c r="W155" i="2"/>
  <c r="V155" i="2"/>
  <c r="U155" i="2"/>
  <c r="T155" i="2"/>
  <c r="S155" i="2"/>
  <c r="H155" i="2"/>
  <c r="G155" i="2"/>
  <c r="K155" i="2" s="1"/>
  <c r="AE155" i="2" s="1"/>
  <c r="F155" i="2"/>
  <c r="C155" i="2"/>
  <c r="AD154" i="2"/>
  <c r="AC154" i="2"/>
  <c r="AB154" i="2"/>
  <c r="AA154" i="2"/>
  <c r="Z154" i="2"/>
  <c r="Y154" i="2"/>
  <c r="X154" i="2"/>
  <c r="W154" i="2"/>
  <c r="V154" i="2"/>
  <c r="U154" i="2"/>
  <c r="T154" i="2"/>
  <c r="S154" i="2"/>
  <c r="H154" i="2"/>
  <c r="G154" i="2"/>
  <c r="F154" i="2"/>
  <c r="C154" i="2"/>
  <c r="K148" i="2"/>
  <c r="K144" i="2"/>
  <c r="K143" i="2"/>
  <c r="K142" i="2"/>
  <c r="K141" i="2"/>
  <c r="K140" i="2"/>
  <c r="K139" i="2"/>
  <c r="K138" i="2"/>
  <c r="K137" i="2"/>
  <c r="K136" i="2"/>
  <c r="K135" i="2"/>
  <c r="K134" i="2"/>
  <c r="K133" i="2"/>
  <c r="K132" i="2"/>
  <c r="K131" i="2"/>
  <c r="K130" i="2"/>
  <c r="B129" i="2"/>
  <c r="B148" i="2"/>
  <c r="AE148" i="2" s="1"/>
  <c r="B147" i="2"/>
  <c r="AE147" i="2" s="1"/>
  <c r="B144" i="2"/>
  <c r="AE144" i="2" s="1"/>
  <c r="B143" i="2"/>
  <c r="AE143" i="2" s="1"/>
  <c r="B142" i="2"/>
  <c r="AE142" i="2" s="1"/>
  <c r="B141" i="2"/>
  <c r="AE141" i="2" s="1"/>
  <c r="B140" i="2"/>
  <c r="AE140" i="2" s="1"/>
  <c r="B139" i="2"/>
  <c r="AE139" i="2" s="1"/>
  <c r="B138" i="2"/>
  <c r="AE138" i="2" s="1"/>
  <c r="B137" i="2"/>
  <c r="AE137" i="2" s="1"/>
  <c r="B136" i="2"/>
  <c r="AE136" i="2" s="1"/>
  <c r="B135" i="2"/>
  <c r="AE135" i="2" s="1"/>
  <c r="B134" i="2"/>
  <c r="AE134" i="2" s="1"/>
  <c r="B133" i="2"/>
  <c r="AE133" i="2" s="1"/>
  <c r="B132" i="2"/>
  <c r="AE132" i="2" s="1"/>
  <c r="B131" i="2"/>
  <c r="AE131" i="2" s="1"/>
  <c r="B130" i="2"/>
  <c r="AE130" i="2" s="1"/>
  <c r="AD123" i="2"/>
  <c r="AC123" i="2"/>
  <c r="AB123" i="2"/>
  <c r="AA123" i="2"/>
  <c r="Z123" i="2"/>
  <c r="Y123" i="2"/>
  <c r="X123" i="2"/>
  <c r="W123" i="2"/>
  <c r="V123" i="2"/>
  <c r="U123" i="2"/>
  <c r="T123" i="2"/>
  <c r="S123" i="2"/>
  <c r="R123" i="2"/>
  <c r="Q123" i="2"/>
  <c r="P123" i="2"/>
  <c r="O123" i="2"/>
  <c r="N123" i="2"/>
  <c r="M123" i="2"/>
  <c r="H123" i="2"/>
  <c r="G123" i="2"/>
  <c r="F123" i="2"/>
  <c r="C123" i="2"/>
  <c r="AD122" i="2"/>
  <c r="AC122" i="2"/>
  <c r="AB122" i="2"/>
  <c r="AA122" i="2"/>
  <c r="Z122" i="2"/>
  <c r="Y122" i="2"/>
  <c r="X122" i="2"/>
  <c r="W122" i="2"/>
  <c r="V122" i="2"/>
  <c r="U122" i="2"/>
  <c r="T122" i="2"/>
  <c r="S122" i="2"/>
  <c r="R122" i="2"/>
  <c r="Q122" i="2"/>
  <c r="P122" i="2"/>
  <c r="O122" i="2"/>
  <c r="N122" i="2"/>
  <c r="M122" i="2"/>
  <c r="H122" i="2"/>
  <c r="F122" i="2"/>
  <c r="C122" i="2"/>
  <c r="AD121" i="2"/>
  <c r="AC121" i="2"/>
  <c r="AB121" i="2"/>
  <c r="AA121" i="2"/>
  <c r="Z121" i="2"/>
  <c r="Y121" i="2"/>
  <c r="X121" i="2"/>
  <c r="W121" i="2"/>
  <c r="V121" i="2"/>
  <c r="U121" i="2"/>
  <c r="T121" i="2"/>
  <c r="S121" i="2"/>
  <c r="H121" i="2"/>
  <c r="G121" i="2"/>
  <c r="R121" i="2" s="1"/>
  <c r="F121" i="2"/>
  <c r="C121" i="2"/>
  <c r="AD120" i="2"/>
  <c r="AC120" i="2"/>
  <c r="AB120" i="2"/>
  <c r="AA120" i="2"/>
  <c r="Z120" i="2"/>
  <c r="Y120" i="2"/>
  <c r="X120" i="2"/>
  <c r="W120" i="2"/>
  <c r="V120" i="2"/>
  <c r="U120" i="2"/>
  <c r="T120" i="2"/>
  <c r="S120" i="2"/>
  <c r="H120" i="2"/>
  <c r="G120" i="2"/>
  <c r="R120" i="2" s="1"/>
  <c r="F120" i="2"/>
  <c r="C120" i="2"/>
  <c r="AD115" i="2"/>
  <c r="AC115" i="2"/>
  <c r="AB115" i="2"/>
  <c r="AA115" i="2"/>
  <c r="Z115" i="2"/>
  <c r="Y115" i="2"/>
  <c r="X115" i="2"/>
  <c r="W115" i="2"/>
  <c r="V115" i="2"/>
  <c r="U115" i="2"/>
  <c r="T115" i="2"/>
  <c r="S115" i="2"/>
  <c r="R115" i="2"/>
  <c r="Q115" i="2"/>
  <c r="P115" i="2"/>
  <c r="O115" i="2"/>
  <c r="N115" i="2"/>
  <c r="M115" i="2"/>
  <c r="H115" i="2"/>
  <c r="G115" i="2"/>
  <c r="F115" i="2"/>
  <c r="C115" i="2"/>
  <c r="AD114" i="2"/>
  <c r="AC114" i="2"/>
  <c r="AB114" i="2"/>
  <c r="AA114" i="2"/>
  <c r="Z114" i="2"/>
  <c r="Y114" i="2"/>
  <c r="X114" i="2"/>
  <c r="W114" i="2"/>
  <c r="V114" i="2"/>
  <c r="U114" i="2"/>
  <c r="T114" i="2"/>
  <c r="S114" i="2"/>
  <c r="R114" i="2"/>
  <c r="Q114" i="2"/>
  <c r="P114" i="2"/>
  <c r="O114" i="2"/>
  <c r="N114" i="2"/>
  <c r="M114" i="2"/>
  <c r="H114" i="2"/>
  <c r="G114" i="2"/>
  <c r="F114" i="2"/>
  <c r="C114" i="2"/>
  <c r="AD113" i="2"/>
  <c r="AC113" i="2"/>
  <c r="AB113" i="2"/>
  <c r="AA113" i="2"/>
  <c r="Z113" i="2"/>
  <c r="Y113" i="2"/>
  <c r="X113" i="2"/>
  <c r="W113" i="2"/>
  <c r="V113" i="2"/>
  <c r="U113" i="2"/>
  <c r="T113" i="2"/>
  <c r="S113" i="2"/>
  <c r="R113" i="2"/>
  <c r="Q113" i="2"/>
  <c r="P113" i="2"/>
  <c r="O113" i="2"/>
  <c r="N113" i="2"/>
  <c r="M113" i="2"/>
  <c r="H113" i="2"/>
  <c r="G113" i="2"/>
  <c r="F113" i="2"/>
  <c r="C113" i="2"/>
  <c r="AD112" i="2"/>
  <c r="AC112" i="2"/>
  <c r="AB112" i="2"/>
  <c r="AA112" i="2"/>
  <c r="Z112" i="2"/>
  <c r="Y112" i="2"/>
  <c r="X112" i="2"/>
  <c r="W112" i="2"/>
  <c r="V112" i="2"/>
  <c r="U112" i="2"/>
  <c r="T112" i="2"/>
  <c r="S112" i="2"/>
  <c r="R112" i="2"/>
  <c r="Q112" i="2"/>
  <c r="P112" i="2"/>
  <c r="O112" i="2"/>
  <c r="N112" i="2"/>
  <c r="M112" i="2"/>
  <c r="H112" i="2"/>
  <c r="G112" i="2"/>
  <c r="F112" i="2"/>
  <c r="C112" i="2"/>
  <c r="AD111" i="2"/>
  <c r="AC111" i="2"/>
  <c r="AB111" i="2"/>
  <c r="AA111" i="2"/>
  <c r="Z111" i="2"/>
  <c r="Y111" i="2"/>
  <c r="X111" i="2"/>
  <c r="W111" i="2"/>
  <c r="V111" i="2"/>
  <c r="U111" i="2"/>
  <c r="T111" i="2"/>
  <c r="S111" i="2"/>
  <c r="R111" i="2"/>
  <c r="Q111" i="2"/>
  <c r="P111" i="2"/>
  <c r="O111" i="2"/>
  <c r="N111" i="2"/>
  <c r="M111" i="2"/>
  <c r="H111" i="2"/>
  <c r="G111" i="2"/>
  <c r="F111" i="2"/>
  <c r="C111" i="2"/>
  <c r="AD110" i="2"/>
  <c r="AC110" i="2"/>
  <c r="AB110" i="2"/>
  <c r="AA110" i="2"/>
  <c r="Z110" i="2"/>
  <c r="Y110" i="2"/>
  <c r="X110" i="2"/>
  <c r="W110" i="2"/>
  <c r="V110" i="2"/>
  <c r="U110" i="2"/>
  <c r="T110" i="2"/>
  <c r="S110" i="2"/>
  <c r="R110" i="2"/>
  <c r="Q110" i="2"/>
  <c r="P110" i="2"/>
  <c r="O110" i="2"/>
  <c r="N110" i="2"/>
  <c r="M110" i="2"/>
  <c r="H110" i="2"/>
  <c r="G110" i="2"/>
  <c r="F110" i="2"/>
  <c r="C110" i="2"/>
  <c r="AD109" i="2"/>
  <c r="AC109" i="2"/>
  <c r="AB109" i="2"/>
  <c r="AA109" i="2"/>
  <c r="Z109" i="2"/>
  <c r="Y109" i="2"/>
  <c r="X109" i="2"/>
  <c r="W109" i="2"/>
  <c r="V109" i="2"/>
  <c r="U109" i="2"/>
  <c r="T109" i="2"/>
  <c r="S109" i="2"/>
  <c r="R109" i="2"/>
  <c r="Q109" i="2"/>
  <c r="P109" i="2"/>
  <c r="O109" i="2"/>
  <c r="N109" i="2"/>
  <c r="M109" i="2"/>
  <c r="H109" i="2"/>
  <c r="G109" i="2"/>
  <c r="F109" i="2"/>
  <c r="C109" i="2"/>
  <c r="AD108" i="2"/>
  <c r="AC108" i="2"/>
  <c r="AB108" i="2"/>
  <c r="AA108" i="2"/>
  <c r="Z108" i="2"/>
  <c r="Y108" i="2"/>
  <c r="X108" i="2"/>
  <c r="W108" i="2"/>
  <c r="V108" i="2"/>
  <c r="U108" i="2"/>
  <c r="T108" i="2"/>
  <c r="S108" i="2"/>
  <c r="R108" i="2"/>
  <c r="Q108" i="2"/>
  <c r="P108" i="2"/>
  <c r="O108" i="2"/>
  <c r="N108" i="2"/>
  <c r="M108" i="2"/>
  <c r="H108" i="2"/>
  <c r="G108" i="2"/>
  <c r="F108" i="2"/>
  <c r="C108" i="2"/>
  <c r="AD107" i="2"/>
  <c r="AC107" i="2"/>
  <c r="AB107" i="2"/>
  <c r="AA107" i="2"/>
  <c r="Z107" i="2"/>
  <c r="Y107" i="2"/>
  <c r="X107" i="2"/>
  <c r="W107" i="2"/>
  <c r="V107" i="2"/>
  <c r="U107" i="2"/>
  <c r="T107" i="2"/>
  <c r="S107" i="2"/>
  <c r="R107" i="2"/>
  <c r="Q107" i="2"/>
  <c r="P107" i="2"/>
  <c r="O107" i="2"/>
  <c r="N107" i="2"/>
  <c r="M107" i="2"/>
  <c r="H107" i="2"/>
  <c r="G107" i="2"/>
  <c r="F107" i="2"/>
  <c r="C107" i="2"/>
  <c r="AD106" i="2"/>
  <c r="AC106" i="2"/>
  <c r="AB106" i="2"/>
  <c r="AA106" i="2"/>
  <c r="Z106" i="2"/>
  <c r="Y106" i="2"/>
  <c r="X106" i="2"/>
  <c r="W106" i="2"/>
  <c r="V106" i="2"/>
  <c r="U106" i="2"/>
  <c r="T106" i="2"/>
  <c r="S106" i="2"/>
  <c r="R106" i="2"/>
  <c r="Q106" i="2"/>
  <c r="P106" i="2"/>
  <c r="O106" i="2"/>
  <c r="N106" i="2"/>
  <c r="M106" i="2"/>
  <c r="H106" i="2"/>
  <c r="G106" i="2"/>
  <c r="F106" i="2"/>
  <c r="C106" i="2"/>
  <c r="AD105" i="2"/>
  <c r="AC105" i="2"/>
  <c r="AB105" i="2"/>
  <c r="AA105" i="2"/>
  <c r="Z105" i="2"/>
  <c r="Y105" i="2"/>
  <c r="X105" i="2"/>
  <c r="W105" i="2"/>
  <c r="V105" i="2"/>
  <c r="U105" i="2"/>
  <c r="T105" i="2"/>
  <c r="S105" i="2"/>
  <c r="R105" i="2"/>
  <c r="Q105" i="2"/>
  <c r="P105" i="2"/>
  <c r="O105" i="2"/>
  <c r="N105" i="2"/>
  <c r="M105" i="2"/>
  <c r="H105" i="2"/>
  <c r="G105" i="2"/>
  <c r="F105" i="2"/>
  <c r="C105" i="2"/>
  <c r="AD104" i="2"/>
  <c r="AC104" i="2"/>
  <c r="AB104" i="2"/>
  <c r="AA104" i="2"/>
  <c r="Z104" i="2"/>
  <c r="Y104" i="2"/>
  <c r="X104" i="2"/>
  <c r="W104" i="2"/>
  <c r="V104" i="2"/>
  <c r="U104" i="2"/>
  <c r="T104" i="2"/>
  <c r="S104" i="2"/>
  <c r="R104" i="2"/>
  <c r="Q104" i="2"/>
  <c r="P104" i="2"/>
  <c r="O104" i="2"/>
  <c r="N104" i="2"/>
  <c r="M104" i="2"/>
  <c r="H104" i="2"/>
  <c r="G104" i="2"/>
  <c r="F104" i="2"/>
  <c r="C104" i="2"/>
  <c r="AD103" i="2"/>
  <c r="AC103" i="2"/>
  <c r="AB103" i="2"/>
  <c r="AA103" i="2"/>
  <c r="Z103" i="2"/>
  <c r="Y103" i="2"/>
  <c r="X103" i="2"/>
  <c r="W103" i="2"/>
  <c r="V103" i="2"/>
  <c r="U103" i="2"/>
  <c r="T103" i="2"/>
  <c r="S103" i="2"/>
  <c r="R103" i="2"/>
  <c r="Q103" i="2"/>
  <c r="P103" i="2"/>
  <c r="O103" i="2"/>
  <c r="N103" i="2"/>
  <c r="M103" i="2"/>
  <c r="H103" i="2"/>
  <c r="G103" i="2"/>
  <c r="F103" i="2"/>
  <c r="C103" i="2"/>
  <c r="AD102" i="2"/>
  <c r="AC102" i="2"/>
  <c r="AB102" i="2"/>
  <c r="AA102" i="2"/>
  <c r="Z102" i="2"/>
  <c r="Y102" i="2"/>
  <c r="X102" i="2"/>
  <c r="W102" i="2"/>
  <c r="V102" i="2"/>
  <c r="U102" i="2"/>
  <c r="T102" i="2"/>
  <c r="S102" i="2"/>
  <c r="R102" i="2"/>
  <c r="Q102" i="2"/>
  <c r="P102" i="2"/>
  <c r="O102" i="2"/>
  <c r="N102" i="2"/>
  <c r="M102" i="2"/>
  <c r="H102" i="2"/>
  <c r="G102" i="2"/>
  <c r="F102" i="2"/>
  <c r="C102" i="2"/>
  <c r="AD101" i="2"/>
  <c r="AC101" i="2"/>
  <c r="AB101" i="2"/>
  <c r="AA101" i="2"/>
  <c r="Z101" i="2"/>
  <c r="Y101" i="2"/>
  <c r="X101" i="2"/>
  <c r="W101" i="2"/>
  <c r="V101" i="2"/>
  <c r="U101" i="2"/>
  <c r="T101" i="2"/>
  <c r="S101" i="2"/>
  <c r="R101" i="2"/>
  <c r="Q101" i="2"/>
  <c r="P101" i="2"/>
  <c r="O101" i="2"/>
  <c r="N101" i="2"/>
  <c r="M101" i="2"/>
  <c r="H101" i="2"/>
  <c r="G101" i="2"/>
  <c r="F101" i="2"/>
  <c r="C101" i="2"/>
  <c r="AD100" i="2"/>
  <c r="AC100" i="2"/>
  <c r="AB100" i="2"/>
  <c r="AA100" i="2"/>
  <c r="Z100" i="2"/>
  <c r="Y100" i="2"/>
  <c r="X100" i="2"/>
  <c r="W100" i="2"/>
  <c r="V100" i="2"/>
  <c r="U100" i="2"/>
  <c r="T100" i="2"/>
  <c r="S100" i="2"/>
  <c r="H100" i="2"/>
  <c r="G100" i="2"/>
  <c r="K100" i="2" s="1"/>
  <c r="AE100" i="2" s="1"/>
  <c r="F100" i="2"/>
  <c r="C100" i="2"/>
  <c r="AD99" i="2"/>
  <c r="AC99" i="2"/>
  <c r="AB99" i="2"/>
  <c r="AA99" i="2"/>
  <c r="Z99" i="2"/>
  <c r="Y99" i="2"/>
  <c r="X99" i="2"/>
  <c r="W99" i="2"/>
  <c r="V99" i="2"/>
  <c r="U99" i="2"/>
  <c r="T99" i="2"/>
  <c r="S99" i="2"/>
  <c r="H99" i="2"/>
  <c r="G99" i="2"/>
  <c r="K99" i="2" s="1"/>
  <c r="AE99" i="2" s="1"/>
  <c r="F99" i="2"/>
  <c r="C99" i="2"/>
  <c r="AD98" i="2"/>
  <c r="AC98" i="2"/>
  <c r="AB98" i="2"/>
  <c r="AA98" i="2"/>
  <c r="Z98" i="2"/>
  <c r="Y98" i="2"/>
  <c r="X98" i="2"/>
  <c r="W98" i="2"/>
  <c r="V98" i="2"/>
  <c r="U98" i="2"/>
  <c r="T98" i="2"/>
  <c r="S98" i="2"/>
  <c r="R98" i="2"/>
  <c r="H98" i="2"/>
  <c r="G98" i="2"/>
  <c r="K98" i="2" s="1"/>
  <c r="F98" i="2"/>
  <c r="C98" i="2"/>
  <c r="AD97" i="2"/>
  <c r="AC97" i="2"/>
  <c r="AB97" i="2"/>
  <c r="AA97" i="2"/>
  <c r="Z97" i="2"/>
  <c r="Y97" i="2"/>
  <c r="X97" i="2"/>
  <c r="W97" i="2"/>
  <c r="V97" i="2"/>
  <c r="U97" i="2"/>
  <c r="T97" i="2"/>
  <c r="S97" i="2"/>
  <c r="H97" i="2"/>
  <c r="G97" i="2"/>
  <c r="K97" i="2" s="1"/>
  <c r="F97" i="2"/>
  <c r="C97" i="2"/>
  <c r="AD96" i="2"/>
  <c r="AC96" i="2"/>
  <c r="AB96" i="2"/>
  <c r="AA96" i="2"/>
  <c r="Z96" i="2"/>
  <c r="Y96" i="2"/>
  <c r="X96" i="2"/>
  <c r="W96" i="2"/>
  <c r="V96" i="2"/>
  <c r="U96" i="2"/>
  <c r="T96" i="2"/>
  <c r="S96" i="2"/>
  <c r="Q96" i="2"/>
  <c r="P96" i="2"/>
  <c r="O96" i="2"/>
  <c r="N96" i="2"/>
  <c r="M96" i="2"/>
  <c r="H96" i="2"/>
  <c r="G96" i="2"/>
  <c r="K96" i="2" s="1"/>
  <c r="F96" i="2"/>
  <c r="C96" i="2"/>
  <c r="AD95" i="2"/>
  <c r="AC95" i="2"/>
  <c r="AB95" i="2"/>
  <c r="AA95" i="2"/>
  <c r="Z95" i="2"/>
  <c r="Y95" i="2"/>
  <c r="X95" i="2"/>
  <c r="W95" i="2"/>
  <c r="V95" i="2"/>
  <c r="U95" i="2"/>
  <c r="T95" i="2"/>
  <c r="S95" i="2"/>
  <c r="R95" i="2"/>
  <c r="H95" i="2"/>
  <c r="G95" i="2"/>
  <c r="K95" i="2" s="1"/>
  <c r="F95" i="2"/>
  <c r="C95" i="2"/>
  <c r="AD94" i="2"/>
  <c r="AC94" i="2"/>
  <c r="AB94" i="2"/>
  <c r="AA94" i="2"/>
  <c r="Z94" i="2"/>
  <c r="Y94" i="2"/>
  <c r="X94" i="2"/>
  <c r="W94" i="2"/>
  <c r="V94" i="2"/>
  <c r="U94" i="2"/>
  <c r="T94" i="2"/>
  <c r="S94" i="2"/>
  <c r="H94" i="2"/>
  <c r="G94" i="2"/>
  <c r="K94" i="2" s="1"/>
  <c r="AE94" i="2" s="1"/>
  <c r="F94" i="2"/>
  <c r="C94" i="2"/>
  <c r="AD93" i="2"/>
  <c r="AC93" i="2"/>
  <c r="AB93" i="2"/>
  <c r="AA93" i="2"/>
  <c r="Z93" i="2"/>
  <c r="Y93" i="2"/>
  <c r="X93" i="2"/>
  <c r="W93" i="2"/>
  <c r="V93" i="2"/>
  <c r="U93" i="2"/>
  <c r="T93" i="2"/>
  <c r="S93" i="2"/>
  <c r="H93" i="2"/>
  <c r="G93" i="2"/>
  <c r="R93" i="2" s="1"/>
  <c r="F93" i="2"/>
  <c r="C93" i="2"/>
  <c r="AD92" i="2"/>
  <c r="AC92" i="2"/>
  <c r="AB92" i="2"/>
  <c r="AA92" i="2"/>
  <c r="Z92" i="2"/>
  <c r="Y92" i="2"/>
  <c r="X92" i="2"/>
  <c r="W92" i="2"/>
  <c r="V92" i="2"/>
  <c r="U92" i="2"/>
  <c r="T92" i="2"/>
  <c r="S92" i="2"/>
  <c r="H92" i="2"/>
  <c r="G92" i="2"/>
  <c r="K92" i="2" s="1"/>
  <c r="AE92" i="2" s="1"/>
  <c r="F92" i="2"/>
  <c r="C92" i="2"/>
  <c r="AD91" i="2"/>
  <c r="AC91" i="2"/>
  <c r="AB91" i="2"/>
  <c r="AA91" i="2"/>
  <c r="Z91" i="2"/>
  <c r="Y91" i="2"/>
  <c r="X91" i="2"/>
  <c r="W91" i="2"/>
  <c r="V91" i="2"/>
  <c r="U91" i="2"/>
  <c r="T91" i="2"/>
  <c r="S91" i="2"/>
  <c r="P91" i="2"/>
  <c r="O91" i="2"/>
  <c r="N91" i="2"/>
  <c r="H91" i="2"/>
  <c r="G91" i="2"/>
  <c r="K91" i="2" s="1"/>
  <c r="AE91" i="2" s="1"/>
  <c r="F91" i="2"/>
  <c r="C91" i="2"/>
  <c r="AD90" i="2"/>
  <c r="AC90" i="2"/>
  <c r="AB90" i="2"/>
  <c r="AA90" i="2"/>
  <c r="Z90" i="2"/>
  <c r="Y90" i="2"/>
  <c r="X90" i="2"/>
  <c r="W90" i="2"/>
  <c r="V90" i="2"/>
  <c r="U90" i="2"/>
  <c r="T90" i="2"/>
  <c r="S90" i="2"/>
  <c r="H90" i="2"/>
  <c r="G90" i="2"/>
  <c r="K90" i="2" s="1"/>
  <c r="AE90" i="2" s="1"/>
  <c r="F90" i="2"/>
  <c r="C90" i="2"/>
  <c r="AD89" i="2"/>
  <c r="AC89" i="2"/>
  <c r="AB89" i="2"/>
  <c r="AA89" i="2"/>
  <c r="Z89" i="2"/>
  <c r="Y89" i="2"/>
  <c r="X89" i="2"/>
  <c r="W89" i="2"/>
  <c r="V89" i="2"/>
  <c r="U89" i="2"/>
  <c r="T89" i="2"/>
  <c r="S89" i="2"/>
  <c r="H89" i="2"/>
  <c r="G89" i="2"/>
  <c r="K89" i="2" s="1"/>
  <c r="AE89" i="2" s="1"/>
  <c r="F89" i="2"/>
  <c r="C89" i="2"/>
  <c r="AD88" i="2"/>
  <c r="AC88" i="2"/>
  <c r="AB88" i="2"/>
  <c r="AA88" i="2"/>
  <c r="Z88" i="2"/>
  <c r="Y88" i="2"/>
  <c r="X88" i="2"/>
  <c r="W88" i="2"/>
  <c r="V88" i="2"/>
  <c r="U88" i="2"/>
  <c r="T88" i="2"/>
  <c r="S88" i="2"/>
  <c r="H88" i="2"/>
  <c r="G88" i="2"/>
  <c r="K88" i="2" s="1"/>
  <c r="AE88" i="2" s="1"/>
  <c r="F88" i="2"/>
  <c r="C88" i="2"/>
  <c r="AD87" i="2"/>
  <c r="AC87" i="2"/>
  <c r="AB87" i="2"/>
  <c r="AA87" i="2"/>
  <c r="Z87" i="2"/>
  <c r="Y87" i="2"/>
  <c r="X87" i="2"/>
  <c r="W87" i="2"/>
  <c r="V87" i="2"/>
  <c r="U87" i="2"/>
  <c r="T87" i="2"/>
  <c r="S87" i="2"/>
  <c r="H87" i="2"/>
  <c r="G87" i="2"/>
  <c r="K87" i="2" s="1"/>
  <c r="AE87" i="2" s="1"/>
  <c r="F87" i="2"/>
  <c r="C87" i="2"/>
  <c r="AD86" i="2"/>
  <c r="AC86" i="2"/>
  <c r="AB86" i="2"/>
  <c r="AA86" i="2"/>
  <c r="Z86" i="2"/>
  <c r="Y86" i="2"/>
  <c r="X86" i="2"/>
  <c r="W86" i="2"/>
  <c r="V86" i="2"/>
  <c r="U86" i="2"/>
  <c r="T86" i="2"/>
  <c r="S86" i="2"/>
  <c r="H86" i="2"/>
  <c r="G86" i="2"/>
  <c r="K86" i="2" s="1"/>
  <c r="AE86" i="2" s="1"/>
  <c r="F86" i="2"/>
  <c r="C86" i="2"/>
  <c r="AD83" i="2"/>
  <c r="AC83" i="2"/>
  <c r="AB83" i="2"/>
  <c r="AA83" i="2"/>
  <c r="Z83" i="2"/>
  <c r="Y83" i="2"/>
  <c r="X83" i="2"/>
  <c r="W83" i="2"/>
  <c r="V83" i="2"/>
  <c r="U83" i="2"/>
  <c r="T83" i="2"/>
  <c r="S83" i="2"/>
  <c r="H83" i="2"/>
  <c r="G83" i="2"/>
  <c r="K83" i="2" s="1"/>
  <c r="AE83" i="2" s="1"/>
  <c r="F83" i="2"/>
  <c r="C83" i="2"/>
  <c r="AD85" i="2"/>
  <c r="AC85" i="2"/>
  <c r="AB85" i="2"/>
  <c r="AA85" i="2"/>
  <c r="Z85" i="2"/>
  <c r="Y85" i="2"/>
  <c r="X85" i="2"/>
  <c r="W85" i="2"/>
  <c r="V85" i="2"/>
  <c r="U85" i="2"/>
  <c r="T85" i="2"/>
  <c r="S85" i="2"/>
  <c r="H85" i="2"/>
  <c r="G85" i="2"/>
  <c r="K85" i="2" s="1"/>
  <c r="AE85" i="2" s="1"/>
  <c r="F85" i="2"/>
  <c r="C85" i="2"/>
  <c r="AD84" i="2"/>
  <c r="AC84" i="2"/>
  <c r="AB84" i="2"/>
  <c r="AA84" i="2"/>
  <c r="Z84" i="2"/>
  <c r="Y84" i="2"/>
  <c r="X84" i="2"/>
  <c r="W84" i="2"/>
  <c r="V84" i="2"/>
  <c r="U84" i="2"/>
  <c r="T84" i="2"/>
  <c r="S84" i="2"/>
  <c r="H84" i="2"/>
  <c r="G84" i="2"/>
  <c r="K84" i="2" s="1"/>
  <c r="AE84" i="2" s="1"/>
  <c r="F84" i="2"/>
  <c r="C84" i="2"/>
  <c r="AD82" i="2"/>
  <c r="AC82" i="2"/>
  <c r="AB82" i="2"/>
  <c r="AA82" i="2"/>
  <c r="Z82" i="2"/>
  <c r="Y82" i="2"/>
  <c r="X82" i="2"/>
  <c r="W82" i="2"/>
  <c r="V82" i="2"/>
  <c r="U82" i="2"/>
  <c r="T82" i="2"/>
  <c r="S82" i="2"/>
  <c r="H82" i="2"/>
  <c r="G82" i="2"/>
  <c r="K82" i="2" s="1"/>
  <c r="AE82" i="2" s="1"/>
  <c r="R82" i="2"/>
  <c r="F82" i="2"/>
  <c r="C82" i="2"/>
  <c r="AD81" i="2"/>
  <c r="AC81" i="2"/>
  <c r="AB81" i="2"/>
  <c r="AA81" i="2"/>
  <c r="Z81" i="2"/>
  <c r="Y81" i="2"/>
  <c r="X81" i="2"/>
  <c r="W81" i="2"/>
  <c r="V81" i="2"/>
  <c r="U81" i="2"/>
  <c r="T81" i="2"/>
  <c r="S81" i="2"/>
  <c r="H81" i="2"/>
  <c r="G81" i="2"/>
  <c r="K81" i="2" s="1"/>
  <c r="AE81" i="2" s="1"/>
  <c r="F81" i="2"/>
  <c r="C81" i="2"/>
  <c r="AD79" i="2"/>
  <c r="AC79" i="2"/>
  <c r="AB79" i="2"/>
  <c r="AA79" i="2"/>
  <c r="Z79" i="2"/>
  <c r="Y79" i="2"/>
  <c r="X79" i="2"/>
  <c r="W79" i="2"/>
  <c r="V79" i="2"/>
  <c r="U79" i="2"/>
  <c r="T79" i="2"/>
  <c r="S79" i="2"/>
  <c r="H79" i="2"/>
  <c r="G79" i="2"/>
  <c r="Q79" i="2" s="1"/>
  <c r="F79" i="2"/>
  <c r="C79" i="2"/>
  <c r="AD77" i="2"/>
  <c r="AC77" i="2"/>
  <c r="AB77" i="2"/>
  <c r="AA77" i="2"/>
  <c r="Z77" i="2"/>
  <c r="Y77" i="2"/>
  <c r="X77" i="2"/>
  <c r="W77" i="2"/>
  <c r="V77" i="2"/>
  <c r="U77" i="2"/>
  <c r="T77" i="2"/>
  <c r="S77" i="2"/>
  <c r="H77" i="2"/>
  <c r="G77" i="2"/>
  <c r="N77" i="2" s="1"/>
  <c r="F77" i="2"/>
  <c r="C77" i="2"/>
  <c r="AD69" i="2"/>
  <c r="AC69" i="2"/>
  <c r="AB69" i="2"/>
  <c r="AA69" i="2"/>
  <c r="Z69" i="2"/>
  <c r="Y69" i="2"/>
  <c r="X69" i="2"/>
  <c r="W69" i="2"/>
  <c r="V69" i="2"/>
  <c r="U69" i="2"/>
  <c r="T69" i="2"/>
  <c r="S69" i="2"/>
  <c r="H69" i="2"/>
  <c r="G69" i="2"/>
  <c r="F69" i="2"/>
  <c r="C69" i="2"/>
  <c r="AD68" i="2"/>
  <c r="AC68" i="2"/>
  <c r="AB68" i="2"/>
  <c r="AA68" i="2"/>
  <c r="Z68" i="2"/>
  <c r="Y68" i="2"/>
  <c r="X68" i="2"/>
  <c r="W68" i="2"/>
  <c r="V68" i="2"/>
  <c r="U68" i="2"/>
  <c r="T68" i="2"/>
  <c r="S68" i="2"/>
  <c r="H68" i="2"/>
  <c r="G68" i="2"/>
  <c r="M68" i="2" s="1"/>
  <c r="F68" i="2"/>
  <c r="C68" i="2"/>
  <c r="AD67" i="2"/>
  <c r="AC67" i="2"/>
  <c r="AB67" i="2"/>
  <c r="AA67" i="2"/>
  <c r="Z67" i="2"/>
  <c r="Y67" i="2"/>
  <c r="X67" i="2"/>
  <c r="W67" i="2"/>
  <c r="V67" i="2"/>
  <c r="U67" i="2"/>
  <c r="T67" i="2"/>
  <c r="S67" i="2"/>
  <c r="H67" i="2"/>
  <c r="G67" i="2"/>
  <c r="F67" i="2"/>
  <c r="C67" i="2"/>
  <c r="AD66" i="2"/>
  <c r="AC66" i="2"/>
  <c r="AB66" i="2"/>
  <c r="AA66" i="2"/>
  <c r="Z66" i="2"/>
  <c r="Y66" i="2"/>
  <c r="X66" i="2"/>
  <c r="W66" i="2"/>
  <c r="V66" i="2"/>
  <c r="U66" i="2"/>
  <c r="T66" i="2"/>
  <c r="S66" i="2"/>
  <c r="H66" i="2"/>
  <c r="G66" i="2"/>
  <c r="F66" i="2"/>
  <c r="C66" i="2"/>
  <c r="AD61" i="2"/>
  <c r="AC61" i="2"/>
  <c r="AB61" i="2"/>
  <c r="AA61" i="2"/>
  <c r="Z61" i="2"/>
  <c r="Y61" i="2"/>
  <c r="X61" i="2"/>
  <c r="W61" i="2"/>
  <c r="V61" i="2"/>
  <c r="U61" i="2"/>
  <c r="T61" i="2"/>
  <c r="S61" i="2"/>
  <c r="H61" i="2"/>
  <c r="G61" i="2"/>
  <c r="K61" i="2" s="1"/>
  <c r="F61" i="2"/>
  <c r="C61" i="2"/>
  <c r="AD65" i="2"/>
  <c r="AC65" i="2"/>
  <c r="AB65" i="2"/>
  <c r="AA65" i="2"/>
  <c r="Z65" i="2"/>
  <c r="Y65" i="2"/>
  <c r="X65" i="2"/>
  <c r="W65" i="2"/>
  <c r="V65" i="2"/>
  <c r="U65" i="2"/>
  <c r="T65" i="2"/>
  <c r="S65" i="2"/>
  <c r="H65" i="2"/>
  <c r="G65" i="2"/>
  <c r="F65" i="2"/>
  <c r="C65" i="2"/>
  <c r="AD62" i="2"/>
  <c r="AC62" i="2"/>
  <c r="AB62" i="2"/>
  <c r="AA62" i="2"/>
  <c r="Z62" i="2"/>
  <c r="Y62" i="2"/>
  <c r="X62" i="2"/>
  <c r="W62" i="2"/>
  <c r="V62" i="2"/>
  <c r="U62" i="2"/>
  <c r="T62" i="2"/>
  <c r="S62" i="2"/>
  <c r="H62" i="2"/>
  <c r="G62" i="2"/>
  <c r="K62" i="2" s="1"/>
  <c r="F62" i="2"/>
  <c r="C62" i="2"/>
  <c r="AD63" i="2"/>
  <c r="AC63" i="2"/>
  <c r="AB63" i="2"/>
  <c r="AA63" i="2"/>
  <c r="Z63" i="2"/>
  <c r="Y63" i="2"/>
  <c r="X63" i="2"/>
  <c r="W63" i="2"/>
  <c r="V63" i="2"/>
  <c r="U63" i="2"/>
  <c r="T63" i="2"/>
  <c r="S63" i="2"/>
  <c r="H63" i="2"/>
  <c r="G63" i="2"/>
  <c r="P63" i="2" s="1"/>
  <c r="F63" i="2"/>
  <c r="C63" i="2"/>
  <c r="AD64" i="2"/>
  <c r="AC64" i="2"/>
  <c r="AB64" i="2"/>
  <c r="AA64" i="2"/>
  <c r="Z64" i="2"/>
  <c r="Y64" i="2"/>
  <c r="X64" i="2"/>
  <c r="W64" i="2"/>
  <c r="V64" i="2"/>
  <c r="U64" i="2"/>
  <c r="T64" i="2"/>
  <c r="S64" i="2"/>
  <c r="H64" i="2"/>
  <c r="G64" i="2"/>
  <c r="F64" i="2"/>
  <c r="C64" i="2"/>
  <c r="AD80" i="2"/>
  <c r="AC80" i="2"/>
  <c r="AB80" i="2"/>
  <c r="AA80" i="2"/>
  <c r="Z80" i="2"/>
  <c r="Y80" i="2"/>
  <c r="X80" i="2"/>
  <c r="W80" i="2"/>
  <c r="V80" i="2"/>
  <c r="U80" i="2"/>
  <c r="T80" i="2"/>
  <c r="S80" i="2"/>
  <c r="H80" i="2"/>
  <c r="G80" i="2"/>
  <c r="K80" i="2" s="1"/>
  <c r="AE80" i="2" s="1"/>
  <c r="F80" i="2"/>
  <c r="AD59" i="2"/>
  <c r="AC59" i="2"/>
  <c r="AB59" i="2"/>
  <c r="AA59" i="2"/>
  <c r="Z59" i="2"/>
  <c r="Y59" i="2"/>
  <c r="X59" i="2"/>
  <c r="W59" i="2"/>
  <c r="V59" i="2"/>
  <c r="U59" i="2"/>
  <c r="T59" i="2"/>
  <c r="S59" i="2"/>
  <c r="H59" i="2"/>
  <c r="G59" i="2"/>
  <c r="K59" i="2" s="1"/>
  <c r="F59" i="2"/>
  <c r="C59" i="2"/>
  <c r="AD78" i="2"/>
  <c r="AC78" i="2"/>
  <c r="AB78" i="2"/>
  <c r="AA78" i="2"/>
  <c r="Z78" i="2"/>
  <c r="Y78" i="2"/>
  <c r="X78" i="2"/>
  <c r="W78" i="2"/>
  <c r="V78" i="2"/>
  <c r="U78" i="2"/>
  <c r="T78" i="2"/>
  <c r="S78" i="2"/>
  <c r="H78" i="2"/>
  <c r="G78" i="2"/>
  <c r="O78" i="2" s="1"/>
  <c r="F78" i="2"/>
  <c r="C78" i="2"/>
  <c r="AD70" i="2"/>
  <c r="AC70" i="2"/>
  <c r="AB70" i="2"/>
  <c r="AA70" i="2"/>
  <c r="Z70" i="2"/>
  <c r="Y70" i="2"/>
  <c r="X70" i="2"/>
  <c r="W70" i="2"/>
  <c r="V70" i="2"/>
  <c r="U70" i="2"/>
  <c r="T70" i="2"/>
  <c r="S70" i="2"/>
  <c r="H70" i="2"/>
  <c r="G70" i="2"/>
  <c r="K70" i="2" s="1"/>
  <c r="AE70" i="2" s="1"/>
  <c r="F70" i="2"/>
  <c r="C70" i="2"/>
  <c r="AD76" i="2"/>
  <c r="AC76" i="2"/>
  <c r="AB76" i="2"/>
  <c r="AA76" i="2"/>
  <c r="Z76" i="2"/>
  <c r="Y76" i="2"/>
  <c r="X76" i="2"/>
  <c r="W76" i="2"/>
  <c r="V76" i="2"/>
  <c r="U76" i="2"/>
  <c r="T76" i="2"/>
  <c r="S76" i="2"/>
  <c r="H76" i="2"/>
  <c r="G76" i="2"/>
  <c r="F76" i="2"/>
  <c r="C76" i="2"/>
  <c r="AD60" i="2"/>
  <c r="AC60" i="2"/>
  <c r="AB60" i="2"/>
  <c r="AA60" i="2"/>
  <c r="Z60" i="2"/>
  <c r="Y60" i="2"/>
  <c r="X60" i="2"/>
  <c r="W60" i="2"/>
  <c r="V60" i="2"/>
  <c r="U60" i="2"/>
  <c r="T60" i="2"/>
  <c r="S60" i="2"/>
  <c r="G60" i="2"/>
  <c r="F60" i="2"/>
  <c r="C60" i="2"/>
  <c r="D29" i="2"/>
  <c r="D2" i="6" s="1"/>
  <c r="D27" i="2"/>
  <c r="B2" i="6" s="1"/>
  <c r="H60" i="2"/>
  <c r="K129" i="2"/>
  <c r="C2" i="6"/>
  <c r="A2" i="6"/>
  <c r="F2" i="6"/>
  <c r="E2" i="6"/>
  <c r="M87" i="2"/>
  <c r="N87" i="2"/>
  <c r="O100" i="2" l="1"/>
  <c r="M100" i="2"/>
  <c r="N100" i="2"/>
  <c r="P100" i="2"/>
  <c r="Q100" i="2"/>
  <c r="R100" i="2"/>
  <c r="O99" i="2"/>
  <c r="P99" i="2"/>
  <c r="Q99" i="2"/>
  <c r="N99" i="2"/>
  <c r="R99" i="2"/>
  <c r="M99" i="2"/>
  <c r="N98" i="2"/>
  <c r="P98" i="2"/>
  <c r="Q98" i="2"/>
  <c r="M98" i="2"/>
  <c r="O98" i="2"/>
  <c r="N97" i="2"/>
  <c r="Q97" i="2"/>
  <c r="O97" i="2"/>
  <c r="P97" i="2"/>
  <c r="R97" i="2"/>
  <c r="M97" i="2"/>
  <c r="R96" i="2"/>
  <c r="P93" i="2"/>
  <c r="Q93" i="2"/>
  <c r="M95" i="2"/>
  <c r="O95" i="2"/>
  <c r="P95" i="2"/>
  <c r="N95" i="2"/>
  <c r="Q95" i="2"/>
  <c r="O94" i="2"/>
  <c r="Q94" i="2"/>
  <c r="M94" i="2"/>
  <c r="P94" i="2"/>
  <c r="R94" i="2"/>
  <c r="N94" i="2"/>
  <c r="K93" i="2"/>
  <c r="AE93" i="2" s="1"/>
  <c r="M93" i="2"/>
  <c r="N93" i="2"/>
  <c r="O93" i="2"/>
  <c r="M92" i="2"/>
  <c r="N92" i="2"/>
  <c r="O92" i="2"/>
  <c r="P92" i="2"/>
  <c r="Q92" i="2"/>
  <c r="R92" i="2"/>
  <c r="Q91" i="2"/>
  <c r="R91" i="2"/>
  <c r="M91" i="2"/>
  <c r="R80" i="2"/>
  <c r="R77" i="2"/>
  <c r="M77" i="2"/>
  <c r="Q81" i="2"/>
  <c r="M82" i="2"/>
  <c r="P85" i="2"/>
  <c r="N85" i="2"/>
  <c r="M85" i="2"/>
  <c r="Q80" i="2"/>
  <c r="Q77" i="2"/>
  <c r="P77" i="2"/>
  <c r="O77" i="2"/>
  <c r="O88" i="2"/>
  <c r="K154" i="2"/>
  <c r="AE154" i="2" s="1"/>
  <c r="P88" i="2"/>
  <c r="Q88" i="2"/>
  <c r="R88" i="2"/>
  <c r="K76" i="2"/>
  <c r="AE76" i="2" s="1"/>
  <c r="N81" i="2"/>
  <c r="M80" i="2"/>
  <c r="M81" i="2"/>
  <c r="P78" i="2"/>
  <c r="Q82" i="2"/>
  <c r="P82" i="2"/>
  <c r="O82" i="2"/>
  <c r="Q90" i="2"/>
  <c r="R78" i="2"/>
  <c r="K78" i="2"/>
  <c r="AE78" i="2" s="1"/>
  <c r="P80" i="2"/>
  <c r="K77" i="2"/>
  <c r="AE77" i="2" s="1"/>
  <c r="K79" i="2"/>
  <c r="AE79" i="2" s="1"/>
  <c r="P81" i="2"/>
  <c r="O80" i="2"/>
  <c r="O81" i="2"/>
  <c r="N80" i="2"/>
  <c r="N82" i="2"/>
  <c r="R90" i="2"/>
  <c r="R154" i="2"/>
  <c r="R155" i="2"/>
  <c r="O155" i="2"/>
  <c r="M155" i="2"/>
  <c r="P155" i="2"/>
  <c r="N155" i="2"/>
  <c r="Q155" i="2"/>
  <c r="Q154" i="2"/>
  <c r="P154" i="2"/>
  <c r="O154" i="2"/>
  <c r="N154" i="2"/>
  <c r="M154" i="2"/>
  <c r="N90" i="2"/>
  <c r="O90" i="2"/>
  <c r="M90" i="2"/>
  <c r="P90" i="2"/>
  <c r="M89" i="2"/>
  <c r="O89" i="2"/>
  <c r="N89" i="2"/>
  <c r="P89" i="2"/>
  <c r="Q89" i="2"/>
  <c r="R89" i="2"/>
  <c r="M88" i="2"/>
  <c r="N88" i="2"/>
  <c r="R87" i="2"/>
  <c r="Q87" i="2"/>
  <c r="P87" i="2"/>
  <c r="O87" i="2"/>
  <c r="Q86" i="2"/>
  <c r="P86" i="2"/>
  <c r="O86" i="2"/>
  <c r="R86" i="2"/>
  <c r="N86" i="2"/>
  <c r="M86" i="2"/>
  <c r="O85" i="2"/>
  <c r="R85" i="2"/>
  <c r="Q85" i="2"/>
  <c r="Q84" i="2"/>
  <c r="P84" i="2"/>
  <c r="N84" i="2"/>
  <c r="M84" i="2"/>
  <c r="O84" i="2"/>
  <c r="R84" i="2"/>
  <c r="Q83" i="2"/>
  <c r="P83" i="2"/>
  <c r="R83" i="2"/>
  <c r="O83" i="2"/>
  <c r="N83" i="2"/>
  <c r="M83" i="2"/>
  <c r="R81" i="2"/>
  <c r="P79" i="2"/>
  <c r="N79" i="2"/>
  <c r="R79" i="2"/>
  <c r="M79" i="2"/>
  <c r="O79" i="2"/>
  <c r="Q78" i="2"/>
  <c r="N78" i="2"/>
  <c r="M78" i="2"/>
  <c r="R76" i="2"/>
  <c r="O76" i="2"/>
  <c r="P76" i="2"/>
  <c r="N76" i="2"/>
  <c r="Q76" i="2"/>
  <c r="M76" i="2"/>
  <c r="P68" i="2"/>
  <c r="O68" i="2"/>
  <c r="Q68" i="2"/>
  <c r="O70" i="2"/>
  <c r="R70" i="2"/>
  <c r="M70" i="2"/>
  <c r="Q70" i="2"/>
  <c r="N70" i="2"/>
  <c r="P70" i="2"/>
  <c r="R69" i="2"/>
  <c r="K69" i="2"/>
  <c r="AE69" i="2" s="1"/>
  <c r="M69" i="2"/>
  <c r="Q69" i="2"/>
  <c r="N68" i="2"/>
  <c r="R68" i="2"/>
  <c r="K68" i="2"/>
  <c r="AE68" i="2" s="1"/>
  <c r="O67" i="2"/>
  <c r="K67" i="2"/>
  <c r="AE67" i="2" s="1"/>
  <c r="K66" i="2"/>
  <c r="AE66" i="2" s="1"/>
  <c r="R65" i="2"/>
  <c r="K65" i="2"/>
  <c r="AE65" i="2" s="1"/>
  <c r="K64" i="2"/>
  <c r="AE64" i="2" s="1"/>
  <c r="M61" i="2"/>
  <c r="R63" i="2"/>
  <c r="K63" i="2"/>
  <c r="AE63" i="2" s="1"/>
  <c r="K60" i="2"/>
  <c r="AE60" i="2" s="1"/>
  <c r="AE121" i="2"/>
  <c r="M121" i="2"/>
  <c r="N121" i="2"/>
  <c r="O121" i="2"/>
  <c r="P121" i="2"/>
  <c r="Q121" i="2"/>
  <c r="AE120" i="2"/>
  <c r="M120" i="2"/>
  <c r="N120" i="2"/>
  <c r="O120" i="2"/>
  <c r="P120" i="2"/>
  <c r="Q120" i="2"/>
  <c r="R61" i="2"/>
  <c r="R62" i="2"/>
  <c r="N69" i="2"/>
  <c r="O69" i="2"/>
  <c r="P69" i="2"/>
  <c r="Q61" i="2"/>
  <c r="N62" i="2"/>
  <c r="P67" i="2"/>
  <c r="Q63" i="2"/>
  <c r="M63" i="2"/>
  <c r="O62" i="2"/>
  <c r="O65" i="2"/>
  <c r="N61" i="2"/>
  <c r="M66" i="2"/>
  <c r="N63" i="2"/>
  <c r="P62" i="2"/>
  <c r="AE62" i="2"/>
  <c r="O61" i="2"/>
  <c r="Q66" i="2"/>
  <c r="O63" i="2"/>
  <c r="Q62" i="2"/>
  <c r="M62" i="2"/>
  <c r="P61" i="2"/>
  <c r="AE61" i="2"/>
  <c r="Q67" i="2"/>
  <c r="M67" i="2"/>
  <c r="R67" i="2"/>
  <c r="N67" i="2"/>
  <c r="O66" i="2"/>
  <c r="R66" i="2"/>
  <c r="N66" i="2"/>
  <c r="P66" i="2"/>
  <c r="P65" i="2"/>
  <c r="Q65" i="2"/>
  <c r="M65" i="2"/>
  <c r="N65" i="2"/>
  <c r="P59" i="2"/>
  <c r="Q64" i="2"/>
  <c r="M64" i="2"/>
  <c r="N64" i="2"/>
  <c r="R64" i="2"/>
  <c r="O64" i="2"/>
  <c r="P64" i="2"/>
  <c r="O59" i="2"/>
  <c r="N177" i="2"/>
  <c r="O60" i="2"/>
  <c r="M60" i="2"/>
  <c r="P60" i="2"/>
  <c r="Q60" i="2"/>
  <c r="R60" i="2"/>
  <c r="N60" i="2"/>
  <c r="K177" i="2"/>
  <c r="AE177" i="2" s="1"/>
  <c r="M177" i="2"/>
  <c r="O177" i="2"/>
  <c r="P177" i="2"/>
  <c r="Q177" i="2"/>
  <c r="Q59" i="2"/>
  <c r="M59" i="2"/>
  <c r="N59" i="2"/>
  <c r="R59" i="2"/>
  <c r="AE59" i="2"/>
  <c r="AE129" i="2"/>
  <c r="L3" i="2" l="1"/>
  <c r="P3" i="2" s="1"/>
  <c r="L4" i="2"/>
  <c r="P4" i="2" s="1"/>
  <c r="J124" i="2"/>
  <c r="K124" i="2" s="1"/>
  <c r="L6" i="2"/>
  <c r="P6" i="2" s="1"/>
  <c r="L5" i="2"/>
  <c r="P5" i="2" s="1"/>
  <c r="L7" i="2"/>
  <c r="P7" i="2" s="1"/>
  <c r="L8" i="2"/>
  <c r="P8" i="2" s="1"/>
  <c r="P9" i="2" l="1"/>
  <c r="L9" i="2"/>
</calcChain>
</file>

<file path=xl/sharedStrings.xml><?xml version="1.0" encoding="utf-8"?>
<sst xmlns="http://schemas.openxmlformats.org/spreadsheetml/2006/main" count="45068" uniqueCount="10431">
  <si>
    <t>Notez impérativement les N° de licences pour la saisie informatique</t>
  </si>
  <si>
    <t>x</t>
  </si>
  <si>
    <t>Sexe</t>
  </si>
  <si>
    <t>N O M  -  Prénom</t>
  </si>
  <si>
    <t>=</t>
  </si>
  <si>
    <t>Points</t>
  </si>
  <si>
    <t>8 tables</t>
  </si>
  <si>
    <t>4 tables</t>
  </si>
  <si>
    <t>6 tables</t>
  </si>
  <si>
    <t>10 tables</t>
  </si>
  <si>
    <t>12 tables</t>
  </si>
  <si>
    <t>16 tables</t>
  </si>
  <si>
    <t>Cocher la ou les cases les tours possibles</t>
  </si>
  <si>
    <t>selon le nombre de tables de votre salle</t>
  </si>
  <si>
    <t>1er tour :</t>
  </si>
  <si>
    <t>samedi</t>
  </si>
  <si>
    <t>dimanche</t>
  </si>
  <si>
    <t>2ème tour :</t>
  </si>
  <si>
    <t>3ème tour :</t>
  </si>
  <si>
    <t>4ème tour :</t>
  </si>
  <si>
    <t>Faites nous savoir vos possibilités</t>
  </si>
  <si>
    <t>d'accueil du Critérium Fédéral</t>
  </si>
  <si>
    <t>TOTAL</t>
  </si>
  <si>
    <t>Date de
naissance</t>
  </si>
  <si>
    <t>N° de Licence
(obligatoire)</t>
  </si>
  <si>
    <t>Nous avons besoin de vous :</t>
  </si>
  <si>
    <t>Date  limite  des  engagements  :</t>
  </si>
  <si>
    <t>Joueurs dont vous êtes sûr qu'ils ne reprennent pas le Critérium Fédéral :</t>
  </si>
  <si>
    <t>Prénom</t>
  </si>
  <si>
    <t>Module</t>
  </si>
  <si>
    <t>Type personne</t>
  </si>
  <si>
    <t>Organisme</t>
  </si>
  <si>
    <t>Nom club</t>
  </si>
  <si>
    <t>Licence non renouvelée</t>
  </si>
  <si>
    <t>Date création</t>
  </si>
  <si>
    <t>Date certif med</t>
  </si>
  <si>
    <t>Type certif</t>
  </si>
  <si>
    <t>Points classements</t>
  </si>
  <si>
    <t>Validation corpo</t>
  </si>
  <si>
    <t>N° club corpo</t>
  </si>
  <si>
    <t>Nom club corpo</t>
  </si>
  <si>
    <t>Date mutation</t>
  </si>
  <si>
    <t>Nationalité</t>
  </si>
  <si>
    <t>P</t>
  </si>
  <si>
    <t>C1</t>
  </si>
  <si>
    <t>M</t>
  </si>
  <si>
    <t>D53</t>
  </si>
  <si>
    <t>LAVAL BOURNY Tennis de Table</t>
  </si>
  <si>
    <t>non validé</t>
  </si>
  <si>
    <t>Française</t>
  </si>
  <si>
    <t>Lucas</t>
  </si>
  <si>
    <t>LAVAL Francs Archers</t>
  </si>
  <si>
    <t>T</t>
  </si>
  <si>
    <t>M2</t>
  </si>
  <si>
    <t>M1</t>
  </si>
  <si>
    <t>CONTEST ST BAUDELLE</t>
  </si>
  <si>
    <t>Tom</t>
  </si>
  <si>
    <t>B1</t>
  </si>
  <si>
    <t>Ludovic</t>
  </si>
  <si>
    <t>S</t>
  </si>
  <si>
    <t>Pierre</t>
  </si>
  <si>
    <t>F</t>
  </si>
  <si>
    <t>AGOSTINO</t>
  </si>
  <si>
    <t>Guillaume</t>
  </si>
  <si>
    <t>Philippe</t>
  </si>
  <si>
    <t>V2</t>
  </si>
  <si>
    <t>Daniel</t>
  </si>
  <si>
    <t>Corentin</t>
  </si>
  <si>
    <t>J3</t>
  </si>
  <si>
    <t>Damien</t>
  </si>
  <si>
    <t>J1</t>
  </si>
  <si>
    <t>ALCARAZ</t>
  </si>
  <si>
    <t>Enzo</t>
  </si>
  <si>
    <t>Thibault</t>
  </si>
  <si>
    <t>ALIGON</t>
  </si>
  <si>
    <t>Marcel</t>
  </si>
  <si>
    <t>Arthur</t>
  </si>
  <si>
    <t>Axel</t>
  </si>
  <si>
    <t>ALLAIN</t>
  </si>
  <si>
    <t>Jean-yves</t>
  </si>
  <si>
    <t>V3</t>
  </si>
  <si>
    <t>Antoine</t>
  </si>
  <si>
    <t>V1</t>
  </si>
  <si>
    <t>ALLIAUME</t>
  </si>
  <si>
    <t>Thierry</t>
  </si>
  <si>
    <t>PORT BRILLET</t>
  </si>
  <si>
    <t>AMIARD</t>
  </si>
  <si>
    <t>Alexis</t>
  </si>
  <si>
    <t>Antonin</t>
  </si>
  <si>
    <t>B2</t>
  </si>
  <si>
    <t>SELLE CRAONNAISE(la)S.L</t>
  </si>
  <si>
    <t>ANDORIN</t>
  </si>
  <si>
    <t>Joseph</t>
  </si>
  <si>
    <t>Michel</t>
  </si>
  <si>
    <t>CRAON E.S</t>
  </si>
  <si>
    <t>ANDRE</t>
  </si>
  <si>
    <t>Alexandre</t>
  </si>
  <si>
    <t>C2</t>
  </si>
  <si>
    <t>Kylian</t>
  </si>
  <si>
    <t>ANET</t>
  </si>
  <si>
    <t>Gervais</t>
  </si>
  <si>
    <t>Sylvain</t>
  </si>
  <si>
    <t>ANGOT</t>
  </si>
  <si>
    <t>Didier</t>
  </si>
  <si>
    <t>Joachim</t>
  </si>
  <si>
    <t>MESLAY DU MAINE Tennis de Table</t>
  </si>
  <si>
    <t>GORRONNAIS Tennis de Table</t>
  </si>
  <si>
    <t>Mathieu</t>
  </si>
  <si>
    <t>Maxime</t>
  </si>
  <si>
    <t>Fabien</t>
  </si>
  <si>
    <t>Martial</t>
  </si>
  <si>
    <t>Denis</t>
  </si>
  <si>
    <t>CHATRES LA FORET C.F.L</t>
  </si>
  <si>
    <t>Paul</t>
  </si>
  <si>
    <t>ARTUIT</t>
  </si>
  <si>
    <t>Benjamin</t>
  </si>
  <si>
    <t>Ethan</t>
  </si>
  <si>
    <t>AUBERT</t>
  </si>
  <si>
    <t>Patrick</t>
  </si>
  <si>
    <t>CHAPELLE CRAONNAISE F.J</t>
  </si>
  <si>
    <t>Samuel</t>
  </si>
  <si>
    <t>Xavier</t>
  </si>
  <si>
    <t>AUBRY</t>
  </si>
  <si>
    <t>Anthony</t>
  </si>
  <si>
    <t>Julien</t>
  </si>
  <si>
    <t>Valentin</t>
  </si>
  <si>
    <t>Jean</t>
  </si>
  <si>
    <t>BONCHAMP Entente Sportive</t>
  </si>
  <si>
    <t>Tony</t>
  </si>
  <si>
    <t>AUPIED</t>
  </si>
  <si>
    <t>Guy</t>
  </si>
  <si>
    <t>AURIERE</t>
  </si>
  <si>
    <t>CHAPELLE ANTHENAISE U.S</t>
  </si>
  <si>
    <t>AURRY</t>
  </si>
  <si>
    <t>Nicolas</t>
  </si>
  <si>
    <t>Christopher</t>
  </si>
  <si>
    <t>Franck</t>
  </si>
  <si>
    <t>ST FRAIMBAULT A.J.S.F T.Table</t>
  </si>
  <si>
    <t>Pascal</t>
  </si>
  <si>
    <t>Tristan</t>
  </si>
  <si>
    <t>Yoann</t>
  </si>
  <si>
    <t>Emmanuel</t>
  </si>
  <si>
    <t>ST PIERRE DES LANDES T.T</t>
  </si>
  <si>
    <t>BABIN</t>
  </si>
  <si>
    <t>Christophe</t>
  </si>
  <si>
    <t>MONTJEAN Tennis de Table</t>
  </si>
  <si>
    <t>BOURGNEUF/ST OUEN TTIC</t>
  </si>
  <si>
    <t>BAFFOU</t>
  </si>
  <si>
    <t>BAHIER</t>
  </si>
  <si>
    <t>ST DENIS DE GASTINES J.G</t>
  </si>
  <si>
    <t>Louise</t>
  </si>
  <si>
    <t>Vincent</t>
  </si>
  <si>
    <t>J2</t>
  </si>
  <si>
    <t>Christian</t>
  </si>
  <si>
    <t>N</t>
  </si>
  <si>
    <t>Numerote</t>
  </si>
  <si>
    <t>Etranger</t>
  </si>
  <si>
    <t>BALLUAIS</t>
  </si>
  <si>
    <t>Jacky</t>
  </si>
  <si>
    <t>BANSARD</t>
  </si>
  <si>
    <t>CEE</t>
  </si>
  <si>
    <t>Louane</t>
  </si>
  <si>
    <t>Quentin</t>
  </si>
  <si>
    <t>Marion</t>
  </si>
  <si>
    <t>BARBIER</t>
  </si>
  <si>
    <t>Jean-Yves</t>
  </si>
  <si>
    <t>LASSAY Tennis de Table S.C</t>
  </si>
  <si>
    <t>BARGUIL</t>
  </si>
  <si>
    <t>Yann</t>
  </si>
  <si>
    <t>Alain</t>
  </si>
  <si>
    <t>Pauline</t>
  </si>
  <si>
    <t>BARRE</t>
  </si>
  <si>
    <t>Dominique</t>
  </si>
  <si>
    <t>Florian</t>
  </si>
  <si>
    <t>ST FORT Tennis de Table</t>
  </si>
  <si>
    <t>BARREAU</t>
  </si>
  <si>
    <t>Erwan</t>
  </si>
  <si>
    <t>Marc</t>
  </si>
  <si>
    <t>BARRIER</t>
  </si>
  <si>
    <t>Dylan</t>
  </si>
  <si>
    <t>BARROCHE</t>
  </si>
  <si>
    <t>ST PIERRE DES NIDS A.S</t>
  </si>
  <si>
    <t>Alban</t>
  </si>
  <si>
    <t>Romain</t>
  </si>
  <si>
    <t>Jacques</t>
  </si>
  <si>
    <t>MOULAY Sport T.Table</t>
  </si>
  <si>
    <t>Victor</t>
  </si>
  <si>
    <t>Jean-claude</t>
  </si>
  <si>
    <t>David</t>
  </si>
  <si>
    <t>BAZIN</t>
  </si>
  <si>
    <t>BAZOGE</t>
  </si>
  <si>
    <t>Jean-michel</t>
  </si>
  <si>
    <t>LARCHAMP MONTAUDIN T.T</t>
  </si>
  <si>
    <t>Olivier</t>
  </si>
  <si>
    <t>BEASSE</t>
  </si>
  <si>
    <t>BEAUCHENE</t>
  </si>
  <si>
    <t>Jade</t>
  </si>
  <si>
    <t>BEAUDOIN</t>
  </si>
  <si>
    <t>ST GEORGES SUR ERVE</t>
  </si>
  <si>
    <t>Serge</t>
  </si>
  <si>
    <t>BEAUDOUIN</t>
  </si>
  <si>
    <t>ST QUENTIN LES ANGES T.Table</t>
  </si>
  <si>
    <t>Jean-luc</t>
  </si>
  <si>
    <t>Morgan</t>
  </si>
  <si>
    <t>BEAUMOND</t>
  </si>
  <si>
    <t>Hubert</t>
  </si>
  <si>
    <t>BEAUPIED</t>
  </si>
  <si>
    <t>BECHU</t>
  </si>
  <si>
    <t>BEDOUET</t>
  </si>
  <si>
    <t>Elodie</t>
  </si>
  <si>
    <t>Thomas</t>
  </si>
  <si>
    <t>BEDUNEAU</t>
  </si>
  <si>
    <t>Fabienne</t>
  </si>
  <si>
    <t>Myriam</t>
  </si>
  <si>
    <t>BELLANGER</t>
  </si>
  <si>
    <t>Danielle</t>
  </si>
  <si>
    <t>BAIS T.T</t>
  </si>
  <si>
    <t>Hugo</t>
  </si>
  <si>
    <t>GENNES SUR GLAIZE A.S.T.T</t>
  </si>
  <si>
    <t>BELLOIR</t>
  </si>
  <si>
    <t>Laurent</t>
  </si>
  <si>
    <t>Margaud</t>
  </si>
  <si>
    <t>BELLONIE</t>
  </si>
  <si>
    <t>Fabrice</t>
  </si>
  <si>
    <t>BENATRE</t>
  </si>
  <si>
    <t>Yohann</t>
  </si>
  <si>
    <t>BERNARD</t>
  </si>
  <si>
    <t>BERTHELOT</t>
  </si>
  <si>
    <t>BERTRAND</t>
  </si>
  <si>
    <t>Bernard</t>
  </si>
  <si>
    <t>Non</t>
  </si>
  <si>
    <t>Adrien</t>
  </si>
  <si>
    <t>Emma</t>
  </si>
  <si>
    <t>BAZOUGERS/BAZOUGE DE CHEMERE</t>
  </si>
  <si>
    <t>BESNARD</t>
  </si>
  <si>
    <t>Cyrille</t>
  </si>
  <si>
    <t>BESNIER</t>
  </si>
  <si>
    <t>Bruno</t>
  </si>
  <si>
    <t>TRANS ST THOMAS E.S</t>
  </si>
  <si>
    <t>Justine</t>
  </si>
  <si>
    <t>CROIXILLE L Etoile (la)ES</t>
  </si>
  <si>
    <t>Killian</t>
  </si>
  <si>
    <t>BETTON</t>
  </si>
  <si>
    <t>BEUCHER</t>
  </si>
  <si>
    <t>BEUNARDEAU</t>
  </si>
  <si>
    <t>BEUNET</t>
  </si>
  <si>
    <t>Flavie</t>
  </si>
  <si>
    <t>Gilles</t>
  </si>
  <si>
    <t>Mathias</t>
  </si>
  <si>
    <t>Arnaud</t>
  </si>
  <si>
    <t>Ronan</t>
  </si>
  <si>
    <t>BIENFAIT</t>
  </si>
  <si>
    <t>BIGNAULT</t>
  </si>
  <si>
    <t>BIGNON</t>
  </si>
  <si>
    <t>Eric</t>
  </si>
  <si>
    <t>BIGOT</t>
  </si>
  <si>
    <t>Charly</t>
  </si>
  <si>
    <t>BIRY</t>
  </si>
  <si>
    <t>BLANCHARD</t>
  </si>
  <si>
    <t>BLANCHE</t>
  </si>
  <si>
    <t>BLANCHET</t>
  </si>
  <si>
    <t>Jordan</t>
  </si>
  <si>
    <t>Lou</t>
  </si>
  <si>
    <t>Charles</t>
  </si>
  <si>
    <t>BLIN</t>
  </si>
  <si>
    <t>VAUTORTE A.S</t>
  </si>
  <si>
    <t>Jean-Paul</t>
  </si>
  <si>
    <t>Maxence</t>
  </si>
  <si>
    <t>BOAILLON</t>
  </si>
  <si>
    <t>BODENAN</t>
  </si>
  <si>
    <t>BOISBOUVIER</t>
  </si>
  <si>
    <t>Angy</t>
  </si>
  <si>
    <t>Jimmy</t>
  </si>
  <si>
    <t>BOISNARD</t>
  </si>
  <si>
    <t>BOISRAME</t>
  </si>
  <si>
    <t>Delphine</t>
  </si>
  <si>
    <t>BOISSEAU</t>
  </si>
  <si>
    <t>Noa</t>
  </si>
  <si>
    <t>BOISSON</t>
  </si>
  <si>
    <t>BOMAL</t>
  </si>
  <si>
    <t>Mathis</t>
  </si>
  <si>
    <t>BONDIS</t>
  </si>
  <si>
    <t>Romuald</t>
  </si>
  <si>
    <t>Richard</t>
  </si>
  <si>
    <t>Noam</t>
  </si>
  <si>
    <t>Nolan</t>
  </si>
  <si>
    <t>BOSCH</t>
  </si>
  <si>
    <t>Antonius</t>
  </si>
  <si>
    <t>BOSCHER</t>
  </si>
  <si>
    <t>BOSSE</t>
  </si>
  <si>
    <t>BOUCHER</t>
  </si>
  <si>
    <t>BOUDIER</t>
  </si>
  <si>
    <t>BOUDIN</t>
  </si>
  <si>
    <t>Francis</t>
  </si>
  <si>
    <t>Muriel</t>
  </si>
  <si>
    <t>BOUGEARD</t>
  </si>
  <si>
    <t>BOUGUIER</t>
  </si>
  <si>
    <t>BOUHOUR</t>
  </si>
  <si>
    <t>Lionel</t>
  </si>
  <si>
    <t>BOUILLON</t>
  </si>
  <si>
    <t>BOUILLY</t>
  </si>
  <si>
    <t>BOUJU</t>
  </si>
  <si>
    <t>BOULANGER</t>
  </si>
  <si>
    <t>BOULAY</t>
  </si>
  <si>
    <t>Carine</t>
  </si>
  <si>
    <t>ARON Sports Loisirs</t>
  </si>
  <si>
    <t>BOULEAU</t>
  </si>
  <si>
    <t>Bertrand</t>
  </si>
  <si>
    <t>Titouan</t>
  </si>
  <si>
    <t>Magali</t>
  </si>
  <si>
    <t>BOUREAU</t>
  </si>
  <si>
    <t>BOURGAULT</t>
  </si>
  <si>
    <t>Dorian</t>
  </si>
  <si>
    <t>BOURGE</t>
  </si>
  <si>
    <t>Jean-Marie</t>
  </si>
  <si>
    <t>BOURGEAIS</t>
  </si>
  <si>
    <t>BOURGES</t>
  </si>
  <si>
    <t>Claude</t>
  </si>
  <si>
    <t>BOURILLON</t>
  </si>
  <si>
    <t>Etienne</t>
  </si>
  <si>
    <t>BOURNEUF</t>
  </si>
  <si>
    <t>BOURNY</t>
  </si>
  <si>
    <t>Nathan</t>
  </si>
  <si>
    <t>BOUSSARD</t>
  </si>
  <si>
    <t>BOUSSIN</t>
  </si>
  <si>
    <t>Patrice</t>
  </si>
  <si>
    <t>BOUVIER</t>
  </si>
  <si>
    <t>Evan</t>
  </si>
  <si>
    <t>BRAULT</t>
  </si>
  <si>
    <t>Sullivan</t>
  </si>
  <si>
    <t>Aymeric</t>
  </si>
  <si>
    <t>Baptiste</t>
  </si>
  <si>
    <t>Louis</t>
  </si>
  <si>
    <t>BRETEAU</t>
  </si>
  <si>
    <t>BRETON</t>
  </si>
  <si>
    <t>BRILLET</t>
  </si>
  <si>
    <t>BROCHARD</t>
  </si>
  <si>
    <t>BROUSSEAU</t>
  </si>
  <si>
    <t>BROUSSIN</t>
  </si>
  <si>
    <t>BRUNEAU</t>
  </si>
  <si>
    <t>BRUNET</t>
  </si>
  <si>
    <t>Jonathan</t>
  </si>
  <si>
    <t>Georges</t>
  </si>
  <si>
    <t>BUCHARD</t>
  </si>
  <si>
    <t>BUCHET</t>
  </si>
  <si>
    <t>BUON</t>
  </si>
  <si>
    <t>BURON</t>
  </si>
  <si>
    <t>CADOT</t>
  </si>
  <si>
    <t>Simon</t>
  </si>
  <si>
    <t>CAHOREAU</t>
  </si>
  <si>
    <t>CAILLARD</t>
  </si>
  <si>
    <t>Yannick</t>
  </si>
  <si>
    <t>CAMUS</t>
  </si>
  <si>
    <t>Cyril</t>
  </si>
  <si>
    <t>CARRE</t>
  </si>
  <si>
    <t>CHAINEAU</t>
  </si>
  <si>
    <t>CHALOT</t>
  </si>
  <si>
    <t>CHAMPION</t>
  </si>
  <si>
    <t>CHANCEREL</t>
  </si>
  <si>
    <t>CHAPONNAIS</t>
  </si>
  <si>
    <t>CHAPPUY</t>
  </si>
  <si>
    <t>CHARIL</t>
  </si>
  <si>
    <t>Isabelle</t>
  </si>
  <si>
    <t>CHARLES</t>
  </si>
  <si>
    <t>Camille</t>
  </si>
  <si>
    <t>CHARTIER</t>
  </si>
  <si>
    <t>CHAUDET</t>
  </si>
  <si>
    <t>CHAUVEL</t>
  </si>
  <si>
    <t>Laurine</t>
  </si>
  <si>
    <t>CHAUVIN</t>
  </si>
  <si>
    <t>CHAZE</t>
  </si>
  <si>
    <t>Dimitri</t>
  </si>
  <si>
    <t>CHESNEAU</t>
  </si>
  <si>
    <t>CHEVALIER</t>
  </si>
  <si>
    <t>CHEVREUIL</t>
  </si>
  <si>
    <t>CHEVRIER</t>
  </si>
  <si>
    <t>CHRETIEN</t>
  </si>
  <si>
    <t>Alex</t>
  </si>
  <si>
    <t>CHUPIN</t>
  </si>
  <si>
    <t>CIPRIANI</t>
  </si>
  <si>
    <t>CLAVREUL</t>
  </si>
  <si>
    <t>Annick</t>
  </si>
  <si>
    <t>COIPEAULT</t>
  </si>
  <si>
    <t>Stanislas</t>
  </si>
  <si>
    <t>COLLET</t>
  </si>
  <si>
    <t>COLLIN</t>
  </si>
  <si>
    <t>CONNARD</t>
  </si>
  <si>
    <t>Gabriel</t>
  </si>
  <si>
    <t>Caroline</t>
  </si>
  <si>
    <t>Matthieu</t>
  </si>
  <si>
    <t>CORNU</t>
  </si>
  <si>
    <t>COUAPEL</t>
  </si>
  <si>
    <t>COUASNON</t>
  </si>
  <si>
    <t>Florent</t>
  </si>
  <si>
    <t>Maryvonne</t>
  </si>
  <si>
    <t>COUPE</t>
  </si>
  <si>
    <t>Martin</t>
  </si>
  <si>
    <t>COURNEZ</t>
  </si>
  <si>
    <t>COURTEILLE</t>
  </si>
  <si>
    <t>COURTIN</t>
  </si>
  <si>
    <t>Nolann</t>
  </si>
  <si>
    <t>COUSIN</t>
  </si>
  <si>
    <t>COUTARD</t>
  </si>
  <si>
    <t>Magalie</t>
  </si>
  <si>
    <t>Brice</t>
  </si>
  <si>
    <t>CREYSSAC</t>
  </si>
  <si>
    <t>CROISSANT</t>
  </si>
  <si>
    <t>Rudy</t>
  </si>
  <si>
    <t>CUDOT</t>
  </si>
  <si>
    <t>DACCORD</t>
  </si>
  <si>
    <t>DAGUET</t>
  </si>
  <si>
    <t>DALIBARD</t>
  </si>
  <si>
    <t>Jean-louis</t>
  </si>
  <si>
    <t>DALIGAUD</t>
  </si>
  <si>
    <t>DALMONT</t>
  </si>
  <si>
    <t>DAMAY</t>
  </si>
  <si>
    <t>DANO</t>
  </si>
  <si>
    <t>DASSE</t>
  </si>
  <si>
    <t>DAVIOT</t>
  </si>
  <si>
    <t>DAVOUST</t>
  </si>
  <si>
    <t>Joel</t>
  </si>
  <si>
    <t>Henri</t>
  </si>
  <si>
    <t>DELAIS</t>
  </si>
  <si>
    <t>DELANOUE</t>
  </si>
  <si>
    <t>DELAROUX</t>
  </si>
  <si>
    <t>DELAUNAY</t>
  </si>
  <si>
    <t>DELAVIER</t>
  </si>
  <si>
    <t>DENIS</t>
  </si>
  <si>
    <t>Vanessa</t>
  </si>
  <si>
    <t>DEPOND</t>
  </si>
  <si>
    <t>Bastien</t>
  </si>
  <si>
    <t>Roland</t>
  </si>
  <si>
    <t>DERENNE</t>
  </si>
  <si>
    <t>DEROUET</t>
  </si>
  <si>
    <t>Sophie</t>
  </si>
  <si>
    <t>DESAUGE</t>
  </si>
  <si>
    <t>DESBOIS</t>
  </si>
  <si>
    <t>Manon</t>
  </si>
  <si>
    <t>Mathys</t>
  </si>
  <si>
    <t>DESTOUCHES</t>
  </si>
  <si>
    <t>Manuel</t>
  </si>
  <si>
    <t>Florentin</t>
  </si>
  <si>
    <t>Lucien</t>
  </si>
  <si>
    <t>DUBOIS</t>
  </si>
  <si>
    <t>DUCHEMIN</t>
  </si>
  <si>
    <t>DUFEU</t>
  </si>
  <si>
    <t>Gilbert</t>
  </si>
  <si>
    <t>DURAND</t>
  </si>
  <si>
    <t>DUVAL</t>
  </si>
  <si>
    <t>Amandine</t>
  </si>
  <si>
    <t>Luc</t>
  </si>
  <si>
    <t>ECOLAN</t>
  </si>
  <si>
    <t>ERNOULT</t>
  </si>
  <si>
    <t>Lilian</t>
  </si>
  <si>
    <t>FANOUILLET</t>
  </si>
  <si>
    <t>FARIBAULT</t>
  </si>
  <si>
    <t>FAUCHARD</t>
  </si>
  <si>
    <t>FAUCON</t>
  </si>
  <si>
    <t>Maurice</t>
  </si>
  <si>
    <t>FAUJOUR</t>
  </si>
  <si>
    <t>FAVRIS</t>
  </si>
  <si>
    <t>Sylvie</t>
  </si>
  <si>
    <t>FERREIRA DA PIEDADE</t>
  </si>
  <si>
    <t>FERRON</t>
  </si>
  <si>
    <t>FEUVRIER</t>
  </si>
  <si>
    <t>FIEAU</t>
  </si>
  <si>
    <t>FLEURIOT</t>
  </si>
  <si>
    <t>FONTAINE</t>
  </si>
  <si>
    <t>Emeline</t>
  </si>
  <si>
    <t>FORET</t>
  </si>
  <si>
    <t>Tanguy</t>
  </si>
  <si>
    <t>FOUCAULT</t>
  </si>
  <si>
    <t>FOUCHARD</t>
  </si>
  <si>
    <t>FOUCHER</t>
  </si>
  <si>
    <t>FOUGERAY</t>
  </si>
  <si>
    <t>Jack</t>
  </si>
  <si>
    <t>FOUILLE</t>
  </si>
  <si>
    <t>FOUILLEUL</t>
  </si>
  <si>
    <t>FOURNIER</t>
  </si>
  <si>
    <t>FOURREAU</t>
  </si>
  <si>
    <t>FRANCOIS</t>
  </si>
  <si>
    <t>FRILEUX</t>
  </si>
  <si>
    <t>Gabin</t>
  </si>
  <si>
    <t>GADBIN</t>
  </si>
  <si>
    <t>GALLIENNE</t>
  </si>
  <si>
    <t>GARNACHE</t>
  </si>
  <si>
    <t>GARNIER</t>
  </si>
  <si>
    <t>Clement</t>
  </si>
  <si>
    <t>Sarah</t>
  </si>
  <si>
    <t>GARREAU</t>
  </si>
  <si>
    <t>GARRY</t>
  </si>
  <si>
    <t>GASNIER</t>
  </si>
  <si>
    <t>GASTE</t>
  </si>
  <si>
    <t>GAUDIN</t>
  </si>
  <si>
    <t>Flavian</t>
  </si>
  <si>
    <t>GAULTIER</t>
  </si>
  <si>
    <t>Steeve</t>
  </si>
  <si>
    <t>Willy</t>
  </si>
  <si>
    <t>GAUTHIER</t>
  </si>
  <si>
    <t>GAUTIER</t>
  </si>
  <si>
    <t>GEHAN</t>
  </si>
  <si>
    <t>Erik</t>
  </si>
  <si>
    <t>GENDRON</t>
  </si>
  <si>
    <t>Edouard</t>
  </si>
  <si>
    <t>GENDRY</t>
  </si>
  <si>
    <t>GEORGET</t>
  </si>
  <si>
    <t>GERLOT</t>
  </si>
  <si>
    <t>Jean-marc</t>
  </si>
  <si>
    <t>GESLIN</t>
  </si>
  <si>
    <t>GESLOT</t>
  </si>
  <si>
    <t>GESNOUIN</t>
  </si>
  <si>
    <t>GESTEAU</t>
  </si>
  <si>
    <t>Estelle</t>
  </si>
  <si>
    <t>GILET</t>
  </si>
  <si>
    <t>GIRARD</t>
  </si>
  <si>
    <t>Annie</t>
  </si>
  <si>
    <t>GOBBE</t>
  </si>
  <si>
    <t>GOBE</t>
  </si>
  <si>
    <t>GODIOT</t>
  </si>
  <si>
    <t>GOHIER</t>
  </si>
  <si>
    <t>GOUGEON</t>
  </si>
  <si>
    <t>GOURNAY</t>
  </si>
  <si>
    <t>GRELARD</t>
  </si>
  <si>
    <t>GRISON</t>
  </si>
  <si>
    <t>GROUSSARD</t>
  </si>
  <si>
    <t>GRUDE</t>
  </si>
  <si>
    <t>GUEDON</t>
  </si>
  <si>
    <t>GUEMAS</t>
  </si>
  <si>
    <t>GUERIN</t>
  </si>
  <si>
    <t>GUESNE</t>
  </si>
  <si>
    <t>GUETRES</t>
  </si>
  <si>
    <t>GUIARD</t>
  </si>
  <si>
    <t>Noah</t>
  </si>
  <si>
    <t>GUILLET</t>
  </si>
  <si>
    <t>GUINEHEUX</t>
  </si>
  <si>
    <t>GUIOULLIER</t>
  </si>
  <si>
    <t>GUY</t>
  </si>
  <si>
    <t>GUYARD</t>
  </si>
  <si>
    <t>GUYON</t>
  </si>
  <si>
    <t>HALOUZE</t>
  </si>
  <si>
    <t>HAMARD</t>
  </si>
  <si>
    <t>HAMEAU</t>
  </si>
  <si>
    <t>HAMELIN</t>
  </si>
  <si>
    <t>HAMON</t>
  </si>
  <si>
    <t>HAMONIC</t>
  </si>
  <si>
    <t>HARDY</t>
  </si>
  <si>
    <t>HARROUARD</t>
  </si>
  <si>
    <t>HATTE</t>
  </si>
  <si>
    <t>HAUTBOIS</t>
  </si>
  <si>
    <t>HAUZERAY</t>
  </si>
  <si>
    <t>HEGO</t>
  </si>
  <si>
    <t>HELBERT</t>
  </si>
  <si>
    <t>HELIE</t>
  </si>
  <si>
    <t>Christine</t>
  </si>
  <si>
    <t>HERRIAU</t>
  </si>
  <si>
    <t>HERVE</t>
  </si>
  <si>
    <t>HEURBIZE</t>
  </si>
  <si>
    <t>HEVIN</t>
  </si>
  <si>
    <t>HOCDE</t>
  </si>
  <si>
    <t>HOGRET</t>
  </si>
  <si>
    <t>HOISNARD</t>
  </si>
  <si>
    <t>HOREAU</t>
  </si>
  <si>
    <t>HORION</t>
  </si>
  <si>
    <t>HOUDAYER</t>
  </si>
  <si>
    <t>HOUDMON</t>
  </si>
  <si>
    <t>HOUDOU</t>
  </si>
  <si>
    <t>HOUSSEAU</t>
  </si>
  <si>
    <t>HUARD</t>
  </si>
  <si>
    <t>Ghislain</t>
  </si>
  <si>
    <t>HUBERT</t>
  </si>
  <si>
    <t>HUET</t>
  </si>
  <si>
    <t>HUGEDE</t>
  </si>
  <si>
    <t>HUMEAU</t>
  </si>
  <si>
    <t>HUNAULT</t>
  </si>
  <si>
    <t>HUREAU</t>
  </si>
  <si>
    <t>JACQUEMIN</t>
  </si>
  <si>
    <t>JALLU</t>
  </si>
  <si>
    <t>JARRY</t>
  </si>
  <si>
    <t>JEANNY</t>
  </si>
  <si>
    <t>JEHANNIN</t>
  </si>
  <si>
    <t>JOLLIVET</t>
  </si>
  <si>
    <t>JONCHERAY</t>
  </si>
  <si>
    <t>JOUFREAU</t>
  </si>
  <si>
    <t>JOUIN</t>
  </si>
  <si>
    <t>JOUVIN</t>
  </si>
  <si>
    <t>JUGE</t>
  </si>
  <si>
    <t>JULLIARD</t>
  </si>
  <si>
    <t>KULA</t>
  </si>
  <si>
    <t>LABBE</t>
  </si>
  <si>
    <t>LABRIET</t>
  </si>
  <si>
    <t>LAFFELY</t>
  </si>
  <si>
    <t>LALAIRE</t>
  </si>
  <si>
    <t>LAMARE</t>
  </si>
  <si>
    <t>LAMBERT</t>
  </si>
  <si>
    <t>LANDAIS</t>
  </si>
  <si>
    <t>Kilian</t>
  </si>
  <si>
    <t>LANDART</t>
  </si>
  <si>
    <t>LANDELLE</t>
  </si>
  <si>
    <t>LANDEMAINE</t>
  </si>
  <si>
    <t>LAPIERRE</t>
  </si>
  <si>
    <t>LAPLANCHE</t>
  </si>
  <si>
    <t>LARDEUX</t>
  </si>
  <si>
    <t>LAUNAY</t>
  </si>
  <si>
    <t>LEBLANC</t>
  </si>
  <si>
    <t>LEBON</t>
  </si>
  <si>
    <t>LEBRETON</t>
  </si>
  <si>
    <t>Rodrigue</t>
  </si>
  <si>
    <t>LEBRUN</t>
  </si>
  <si>
    <t>LECHAT</t>
  </si>
  <si>
    <t>LECLERC</t>
  </si>
  <si>
    <t>LECOFFRE</t>
  </si>
  <si>
    <t>LECOQ</t>
  </si>
  <si>
    <t>LECOT</t>
  </si>
  <si>
    <t>LECOURT</t>
  </si>
  <si>
    <t>LEDUC</t>
  </si>
  <si>
    <t>LEFEUVRE</t>
  </si>
  <si>
    <t>LEFEVRE</t>
  </si>
  <si>
    <t>LEFLON</t>
  </si>
  <si>
    <t>LEFOULON</t>
  </si>
  <si>
    <t>LEGAY</t>
  </si>
  <si>
    <t>LEGOUET</t>
  </si>
  <si>
    <t>LEGROS</t>
  </si>
  <si>
    <t>LELIEVRE</t>
  </si>
  <si>
    <t>LELONG</t>
  </si>
  <si>
    <t>LEMARCHAND</t>
  </si>
  <si>
    <t>LEMARIE</t>
  </si>
  <si>
    <t>LEMARTINEL</t>
  </si>
  <si>
    <t>Elie</t>
  </si>
  <si>
    <t>LEMERCIER</t>
  </si>
  <si>
    <t>LEMOINE</t>
  </si>
  <si>
    <t>LEMONNIER</t>
  </si>
  <si>
    <t>Francois</t>
  </si>
  <si>
    <t>LENAIN</t>
  </si>
  <si>
    <t>LEPAGE</t>
  </si>
  <si>
    <t>LEPINAY</t>
  </si>
  <si>
    <t>LEPINE</t>
  </si>
  <si>
    <t>LEPLE</t>
  </si>
  <si>
    <t>LEPREVOST</t>
  </si>
  <si>
    <t>LEROUX</t>
  </si>
  <si>
    <t>LEROY</t>
  </si>
  <si>
    <t>LEROYER</t>
  </si>
  <si>
    <t>LESAINT</t>
  </si>
  <si>
    <t>Josyck</t>
  </si>
  <si>
    <t>LESSEURE</t>
  </si>
  <si>
    <t>LESUEUR</t>
  </si>
  <si>
    <t>Brandon</t>
  </si>
  <si>
    <t>LEUDIERE</t>
  </si>
  <si>
    <t>LEVEQUE</t>
  </si>
  <si>
    <t>LIGER</t>
  </si>
  <si>
    <t>LIGNEL</t>
  </si>
  <si>
    <t>LOCHET</t>
  </si>
  <si>
    <t>LOCHIN</t>
  </si>
  <si>
    <t>LOCHU</t>
  </si>
  <si>
    <t>LOUAISIL</t>
  </si>
  <si>
    <t>Renaud</t>
  </si>
  <si>
    <t>William</t>
  </si>
  <si>
    <t>MACE</t>
  </si>
  <si>
    <t>Ghislaine</t>
  </si>
  <si>
    <t>MACHARD</t>
  </si>
  <si>
    <t>Yanis</t>
  </si>
  <si>
    <t>MADIOT</t>
  </si>
  <si>
    <t>MAGUERY</t>
  </si>
  <si>
    <t>MAHE</t>
  </si>
  <si>
    <t>MAIGNAN</t>
  </si>
  <si>
    <t>MAILLOT</t>
  </si>
  <si>
    <t>MALIN</t>
  </si>
  <si>
    <t>MANCEAU</t>
  </si>
  <si>
    <t>Cyprien</t>
  </si>
  <si>
    <t>MARCHAND</t>
  </si>
  <si>
    <t>MAREAU</t>
  </si>
  <si>
    <t>MARIA</t>
  </si>
  <si>
    <t>MARIE</t>
  </si>
  <si>
    <t>MARION</t>
  </si>
  <si>
    <t>MAROLLEAU</t>
  </si>
  <si>
    <t>MARSOLLIER</t>
  </si>
  <si>
    <t>MARTEAU</t>
  </si>
  <si>
    <t>MARTEL</t>
  </si>
  <si>
    <t>MARTIN</t>
  </si>
  <si>
    <t>MARTINEAU</t>
  </si>
  <si>
    <t>MASSON</t>
  </si>
  <si>
    <t>MAUGENDRE</t>
  </si>
  <si>
    <t>MEIGNAN</t>
  </si>
  <si>
    <t>MELLIER</t>
  </si>
  <si>
    <t>Victorien</t>
  </si>
  <si>
    <t>MENAGE</t>
  </si>
  <si>
    <t>Jean-Etienne</t>
  </si>
  <si>
    <t>Yannis</t>
  </si>
  <si>
    <t>MERCIER</t>
  </si>
  <si>
    <t>MERIAS</t>
  </si>
  <si>
    <t>METAYER</t>
  </si>
  <si>
    <t>METEREAU</t>
  </si>
  <si>
    <t>MEZANGE</t>
  </si>
  <si>
    <t>MILCENT</t>
  </si>
  <si>
    <t>MILLET</t>
  </si>
  <si>
    <t>MONGAZON</t>
  </si>
  <si>
    <t>MONNIER</t>
  </si>
  <si>
    <t>MONSALLIER</t>
  </si>
  <si>
    <t>MONTEMBAULT</t>
  </si>
  <si>
    <t>MOREAU</t>
  </si>
  <si>
    <t>MORILLON</t>
  </si>
  <si>
    <t>MORIN</t>
  </si>
  <si>
    <t>MORTIER</t>
  </si>
  <si>
    <t>MOTTIER</t>
  </si>
  <si>
    <t>MOULARD</t>
  </si>
  <si>
    <t>MOUTEL</t>
  </si>
  <si>
    <t>NAULET</t>
  </si>
  <si>
    <t>NAULLEAU</t>
  </si>
  <si>
    <t>NAY</t>
  </si>
  <si>
    <t>NEVEU</t>
  </si>
  <si>
    <t>NEVIER</t>
  </si>
  <si>
    <t>NIDELET</t>
  </si>
  <si>
    <t>NOEL</t>
  </si>
  <si>
    <t>NORMAND</t>
  </si>
  <si>
    <t>Davy</t>
  </si>
  <si>
    <t>OGER</t>
  </si>
  <si>
    <t>ORY</t>
  </si>
  <si>
    <t>Mireille</t>
  </si>
  <si>
    <t>OUTIN</t>
  </si>
  <si>
    <t>PAILLARD</t>
  </si>
  <si>
    <t>PASQUIER</t>
  </si>
  <si>
    <t>Jacqueline</t>
  </si>
  <si>
    <t>PAUMARD</t>
  </si>
  <si>
    <t>PEAN</t>
  </si>
  <si>
    <t>PEARD</t>
  </si>
  <si>
    <t>PELLOIN</t>
  </si>
  <si>
    <t>PELOURDEAU</t>
  </si>
  <si>
    <t>PELTIER</t>
  </si>
  <si>
    <t>PENLOUP</t>
  </si>
  <si>
    <t>PERRET</t>
  </si>
  <si>
    <t>PERRIER</t>
  </si>
  <si>
    <t>PERRIN</t>
  </si>
  <si>
    <t>PETIT</t>
  </si>
  <si>
    <t>PETITJEAN</t>
  </si>
  <si>
    <t>PETITPAS</t>
  </si>
  <si>
    <t>PEU</t>
  </si>
  <si>
    <t>PHILIPPE</t>
  </si>
  <si>
    <t>PHILIPPOT</t>
  </si>
  <si>
    <t>PICHON</t>
  </si>
  <si>
    <t>PICHOT</t>
  </si>
  <si>
    <t>PIERRE</t>
  </si>
  <si>
    <t>PIFRE</t>
  </si>
  <si>
    <t>PILARD</t>
  </si>
  <si>
    <t>PINCON</t>
  </si>
  <si>
    <t>PINSON</t>
  </si>
  <si>
    <t>PIRON</t>
  </si>
  <si>
    <t>PITON</t>
  </si>
  <si>
    <t>PLAI</t>
  </si>
  <si>
    <t>PLANCHAIS</t>
  </si>
  <si>
    <t>PLANTARD</t>
  </si>
  <si>
    <t>PLESSIS</t>
  </si>
  <si>
    <t>PLET</t>
  </si>
  <si>
    <t>POIL</t>
  </si>
  <si>
    <t>POILANE</t>
  </si>
  <si>
    <t>POINTEAU</t>
  </si>
  <si>
    <t>POIRIER</t>
  </si>
  <si>
    <t>POISSON</t>
  </si>
  <si>
    <t>PORTAIS</t>
  </si>
  <si>
    <t>POTTIER</t>
  </si>
  <si>
    <t>POUTEAU</t>
  </si>
  <si>
    <t>PRIZE</t>
  </si>
  <si>
    <t>PRODHOMME</t>
  </si>
  <si>
    <t>PROUST</t>
  </si>
  <si>
    <t>QUEGUINEUR</t>
  </si>
  <si>
    <t>QUENTIN</t>
  </si>
  <si>
    <t>QUINTON</t>
  </si>
  <si>
    <t>QUITTET</t>
  </si>
  <si>
    <t>RACINE</t>
  </si>
  <si>
    <t>RADOU</t>
  </si>
  <si>
    <t>RADUREAU</t>
  </si>
  <si>
    <t>RAIMBAULT</t>
  </si>
  <si>
    <t>Robin</t>
  </si>
  <si>
    <t>RALLE</t>
  </si>
  <si>
    <t>RALU</t>
  </si>
  <si>
    <t>RATTIER</t>
  </si>
  <si>
    <t>RAVARY</t>
  </si>
  <si>
    <t>REMOND</t>
  </si>
  <si>
    <t>RENARD</t>
  </si>
  <si>
    <t>RENAULT</t>
  </si>
  <si>
    <t>RENOUX</t>
  </si>
  <si>
    <t>Hippolyte</t>
  </si>
  <si>
    <t>RETRIF</t>
  </si>
  <si>
    <t>REVEILLARD</t>
  </si>
  <si>
    <t>REZE</t>
  </si>
  <si>
    <t>RICHARD</t>
  </si>
  <si>
    <t>RICOU</t>
  </si>
  <si>
    <t>RIOLLET</t>
  </si>
  <si>
    <t>RIVIERE</t>
  </si>
  <si>
    <t>ROBERT</t>
  </si>
  <si>
    <t>ROBILLARD</t>
  </si>
  <si>
    <t>ROBINET</t>
  </si>
  <si>
    <t>ROCHER</t>
  </si>
  <si>
    <t>ROGER</t>
  </si>
  <si>
    <t>RONDEAU</t>
  </si>
  <si>
    <t>ROUEIL</t>
  </si>
  <si>
    <t>ROULETTE</t>
  </si>
  <si>
    <t>ROUSSEAU</t>
  </si>
  <si>
    <t>ROUSSEL</t>
  </si>
  <si>
    <t>ROUZIER</t>
  </si>
  <si>
    <t>ROUZIERE</t>
  </si>
  <si>
    <t>SABLE</t>
  </si>
  <si>
    <t>SAGET</t>
  </si>
  <si>
    <t>SAGOT</t>
  </si>
  <si>
    <t>SAILLEY</t>
  </si>
  <si>
    <t>SAUVAGE</t>
  </si>
  <si>
    <t>SAVARY</t>
  </si>
  <si>
    <t>SIAUVE</t>
  </si>
  <si>
    <t>SIMON</t>
  </si>
  <si>
    <t>SOREL</t>
  </si>
  <si>
    <t>Mayron</t>
  </si>
  <si>
    <t>SOUL</t>
  </si>
  <si>
    <t>SOULARD</t>
  </si>
  <si>
    <t>STEVENS</t>
  </si>
  <si>
    <t>Martine</t>
  </si>
  <si>
    <t>SUHARD</t>
  </si>
  <si>
    <t>TAILLANDIER</t>
  </si>
  <si>
    <t>TANGUY</t>
  </si>
  <si>
    <t>TESNIERE</t>
  </si>
  <si>
    <t>TESSONNEAU</t>
  </si>
  <si>
    <t>THERREAU</t>
  </si>
  <si>
    <t>THOMAS</t>
  </si>
  <si>
    <t>THULEAU</t>
  </si>
  <si>
    <t>TIREAU</t>
  </si>
  <si>
    <t>TONNELLIER</t>
  </si>
  <si>
    <t>TOUEILLE</t>
  </si>
  <si>
    <t>TRAVERS</t>
  </si>
  <si>
    <t>TREBOUET</t>
  </si>
  <si>
    <t>TRIHAN</t>
  </si>
  <si>
    <t>TROHET</t>
  </si>
  <si>
    <t>TUDOUX</t>
  </si>
  <si>
    <t>TURBET</t>
  </si>
  <si>
    <t>VALAIS</t>
  </si>
  <si>
    <t>VALLEE</t>
  </si>
  <si>
    <t>VALLET</t>
  </si>
  <si>
    <t>VANAMANDEL</t>
  </si>
  <si>
    <t>Elias</t>
  </si>
  <si>
    <t>VANDEN TORREN</t>
  </si>
  <si>
    <t>VANNIER</t>
  </si>
  <si>
    <t>VERGER</t>
  </si>
  <si>
    <t>VERON</t>
  </si>
  <si>
    <t>VINCENDON-DUC</t>
  </si>
  <si>
    <t>VINCENT</t>
  </si>
  <si>
    <t>VIOT</t>
  </si>
  <si>
    <t>VIRY</t>
  </si>
  <si>
    <t>ZINS</t>
  </si>
  <si>
    <t>ZOCCHETTI</t>
  </si>
  <si>
    <t>Simone</t>
  </si>
  <si>
    <t>n° club</t>
  </si>
  <si>
    <t>n° class</t>
  </si>
  <si>
    <t>date validation</t>
  </si>
  <si>
    <t>type de licence</t>
  </si>
  <si>
    <t>T ou P</t>
  </si>
  <si>
    <t>catég</t>
  </si>
  <si>
    <t>sexe</t>
  </si>
  <si>
    <t>nationalité</t>
  </si>
  <si>
    <t>date mutation</t>
  </si>
  <si>
    <t>nom du club</t>
  </si>
  <si>
    <t>cat</t>
  </si>
  <si>
    <t xml:space="preserve"> Nom du Club :</t>
  </si>
  <si>
    <t>N° du Club :</t>
  </si>
  <si>
    <t>exemple</t>
  </si>
  <si>
    <t>classement</t>
  </si>
  <si>
    <t>Mickael</t>
  </si>
  <si>
    <t>Lino</t>
  </si>
  <si>
    <t>Benoit</t>
  </si>
  <si>
    <t>V5</t>
  </si>
  <si>
    <t>LANNEAU</t>
  </si>
  <si>
    <t>Ludivine</t>
  </si>
  <si>
    <t>Toni</t>
  </si>
  <si>
    <t>Jules</t>
  </si>
  <si>
    <t>CLAVREUIL</t>
  </si>
  <si>
    <t>KERZERHO</t>
  </si>
  <si>
    <t>SERGENT</t>
  </si>
  <si>
    <t xml:space="preserve"> Nom du responsable : </t>
  </si>
  <si>
    <t xml:space="preserve"> Courriel : </t>
  </si>
  <si>
    <t>Téléphone :</t>
  </si>
  <si>
    <t>Portable :</t>
  </si>
  <si>
    <t>BENOIT</t>
  </si>
  <si>
    <t>LAUTRU</t>
  </si>
  <si>
    <t>Nouveaux joueurs n'ayant pas encore de licence (nom, sexe et date de naissance obligatoire) :</t>
  </si>
  <si>
    <t>DALIBON</t>
  </si>
  <si>
    <t>DUCASTEL</t>
  </si>
  <si>
    <t>Liliane</t>
  </si>
  <si>
    <t>n° licence</t>
  </si>
  <si>
    <t>nom du responsable</t>
  </si>
  <si>
    <t>téléphone</t>
  </si>
  <si>
    <t>portable</t>
  </si>
  <si>
    <t>mail</t>
  </si>
  <si>
    <t>V4</t>
  </si>
  <si>
    <t>S3</t>
  </si>
  <si>
    <t>S2</t>
  </si>
  <si>
    <t>S1</t>
  </si>
  <si>
    <t>Téléphone</t>
  </si>
  <si>
    <t>Portable</t>
  </si>
  <si>
    <t>AUMONT</t>
  </si>
  <si>
    <t>BAUDOIN</t>
  </si>
  <si>
    <t>BOURAYON</t>
  </si>
  <si>
    <t>BOUTRUCHE</t>
  </si>
  <si>
    <t>DELESTRE</t>
  </si>
  <si>
    <t>Nolhan</t>
  </si>
  <si>
    <t>JAMELOT</t>
  </si>
  <si>
    <t>Erwann</t>
  </si>
  <si>
    <t>LEBOULLENGER</t>
  </si>
  <si>
    <t>LECOINTRE</t>
  </si>
  <si>
    <t>MARCOU</t>
  </si>
  <si>
    <t>ROUGET</t>
  </si>
  <si>
    <t>TRETON</t>
  </si>
  <si>
    <t>VEUGEOIS</t>
  </si>
  <si>
    <t>DEROUAULT</t>
  </si>
  <si>
    <t>et</t>
  </si>
  <si>
    <t>si la saisie est faite par EXCEL, sinon à renseigner aussi manuellement</t>
  </si>
  <si>
    <t>CARTIGNY</t>
  </si>
  <si>
    <t>CHINCHOLE</t>
  </si>
  <si>
    <t>LAISIS</t>
  </si>
  <si>
    <t>BANNIER</t>
  </si>
  <si>
    <t>BORDIN</t>
  </si>
  <si>
    <t>MORAINE</t>
  </si>
  <si>
    <t>Avant d'envoyer ce fichier par mail au Comité et aux responsables du CF, vous devez le sauvegarder sur votre ordinateur et le compléter par vos inscriptions de joueurs (n'oubliez pas de remplir aussi le n° de licence du responsable)</t>
  </si>
  <si>
    <t xml:space="preserve">  Catégories (nées en…)</t>
  </si>
  <si>
    <t xml:space="preserve"> Numéro Licence du responsable du Critérium Fédéral (obligatoire pour renseigner les cases ci-dessous) : </t>
  </si>
  <si>
    <t>pts CF</t>
  </si>
  <si>
    <t>Ville</t>
  </si>
  <si>
    <t>BONY</t>
  </si>
  <si>
    <t>Isidore</t>
  </si>
  <si>
    <t>CITHAREL</t>
  </si>
  <si>
    <t>Rosaline</t>
  </si>
  <si>
    <t>CLOSSAIS</t>
  </si>
  <si>
    <t>Elouan</t>
  </si>
  <si>
    <t>DESCHAMPS</t>
  </si>
  <si>
    <t>Julie</t>
  </si>
  <si>
    <t>FROISSARD</t>
  </si>
  <si>
    <t>HENRY</t>
  </si>
  <si>
    <t>Ruben</t>
  </si>
  <si>
    <t>Jean-Marc</t>
  </si>
  <si>
    <t>LAISNARD</t>
  </si>
  <si>
    <t>Melvyn</t>
  </si>
  <si>
    <t>LEON</t>
  </si>
  <si>
    <t>MALHERBE</t>
  </si>
  <si>
    <t>MERVELLET</t>
  </si>
  <si>
    <t>MOUSSAY</t>
  </si>
  <si>
    <t>PAGEOT</t>
  </si>
  <si>
    <t>Clara</t>
  </si>
  <si>
    <t>POMMEREUL</t>
  </si>
  <si>
    <t>Johnny</t>
  </si>
  <si>
    <t>Grand Prix de la Mayenne :</t>
  </si>
  <si>
    <t>ST PIERRE LA COUR Club Pongiste</t>
  </si>
  <si>
    <t>St BERTHEVIN/St LOUP-53 US</t>
  </si>
  <si>
    <t>DEBIEU</t>
  </si>
  <si>
    <t>FILOCHE</t>
  </si>
  <si>
    <t>Emile</t>
  </si>
  <si>
    <t>FOULON</t>
  </si>
  <si>
    <t>ILLAND</t>
  </si>
  <si>
    <t>LEPECULIER</t>
  </si>
  <si>
    <t>REMON</t>
  </si>
  <si>
    <t>THUAL</t>
  </si>
  <si>
    <t>TROUILLARD</t>
  </si>
  <si>
    <t>Licence</t>
  </si>
  <si>
    <t>Naissance</t>
  </si>
  <si>
    <t>Club</t>
  </si>
  <si>
    <t>Cat.</t>
  </si>
  <si>
    <t>Classement</t>
  </si>
  <si>
    <t>Total</t>
  </si>
  <si>
    <t>MAGIN</t>
  </si>
  <si>
    <t>validé</t>
  </si>
  <si>
    <t>ALBERTINO</t>
  </si>
  <si>
    <t>ANDREO</t>
  </si>
  <si>
    <t>ANSELME</t>
  </si>
  <si>
    <t>CHATILLON S/COLMONT Amicale</t>
  </si>
  <si>
    <t>BEL</t>
  </si>
  <si>
    <t>BOURGUILLEAU</t>
  </si>
  <si>
    <t>BOUTELOUP</t>
  </si>
  <si>
    <t>Albin</t>
  </si>
  <si>
    <t>CHESNEL</t>
  </si>
  <si>
    <t>CHOLLET</t>
  </si>
  <si>
    <t>CLAUDOT</t>
  </si>
  <si>
    <t>Matthias</t>
  </si>
  <si>
    <t>COUANON</t>
  </si>
  <si>
    <t>COUPARD</t>
  </si>
  <si>
    <t>Augustin</t>
  </si>
  <si>
    <t>DOITEAU</t>
  </si>
  <si>
    <t>DUMOULIN</t>
  </si>
  <si>
    <t>FLECHAIS</t>
  </si>
  <si>
    <t>FRESNEL</t>
  </si>
  <si>
    <t>Yvannick</t>
  </si>
  <si>
    <t>FRUITIER</t>
  </si>
  <si>
    <t>GOULLIER</t>
  </si>
  <si>
    <t>Oscar</t>
  </si>
  <si>
    <t>GUENE</t>
  </si>
  <si>
    <t>HERBRETEAU</t>
  </si>
  <si>
    <t>HERIVEAUX</t>
  </si>
  <si>
    <t>LE MEE</t>
  </si>
  <si>
    <t>LEMAITRE</t>
  </si>
  <si>
    <t>MAINGARD</t>
  </si>
  <si>
    <t>MORET ES JEAN</t>
  </si>
  <si>
    <t>Ylan</t>
  </si>
  <si>
    <t>PERIGOIS</t>
  </si>
  <si>
    <t>POCHE</t>
  </si>
  <si>
    <t>Marius</t>
  </si>
  <si>
    <t>POUPIN</t>
  </si>
  <si>
    <t>POUSSET</t>
  </si>
  <si>
    <t>ROBIEUX</t>
  </si>
  <si>
    <t>SANGNIER LAFFONT</t>
  </si>
  <si>
    <t>SAULEAU</t>
  </si>
  <si>
    <t>SECHET</t>
  </si>
  <si>
    <t>TROTTIER</t>
  </si>
  <si>
    <t>TUAL</t>
  </si>
  <si>
    <t>Lenny</t>
  </si>
  <si>
    <t>Standard</t>
  </si>
  <si>
    <t>BARON</t>
  </si>
  <si>
    <t>Brieuc</t>
  </si>
  <si>
    <t>BAUDUCEL</t>
  </si>
  <si>
    <t>BEGOIN</t>
  </si>
  <si>
    <t>BELLIER</t>
  </si>
  <si>
    <t>BEUNEL</t>
  </si>
  <si>
    <t>Jerome</t>
  </si>
  <si>
    <t>Raphael</t>
  </si>
  <si>
    <t>Sandrine</t>
  </si>
  <si>
    <t>Esteban</t>
  </si>
  <si>
    <t>CHARLOT</t>
  </si>
  <si>
    <t>CHEVALLIER</t>
  </si>
  <si>
    <t>CHEZE</t>
  </si>
  <si>
    <t>CHOYER</t>
  </si>
  <si>
    <t>CIRET</t>
  </si>
  <si>
    <t>COUENNE</t>
  </si>
  <si>
    <t>COULANGE</t>
  </si>
  <si>
    <t>Matis</t>
  </si>
  <si>
    <t>DELACOUR</t>
  </si>
  <si>
    <t>Sam</t>
  </si>
  <si>
    <t>Carole</t>
  </si>
  <si>
    <t>DESNOS</t>
  </si>
  <si>
    <t>Marwan</t>
  </si>
  <si>
    <t>GANDON</t>
  </si>
  <si>
    <t>GESFRAIS</t>
  </si>
  <si>
    <t>Sasha</t>
  </si>
  <si>
    <t>GUERIT</t>
  </si>
  <si>
    <t>GUILLOIS</t>
  </si>
  <si>
    <t>HAMONET</t>
  </si>
  <si>
    <t>HUTIN</t>
  </si>
  <si>
    <t>LEBASCLE</t>
  </si>
  <si>
    <t>LECLAIR</t>
  </si>
  <si>
    <t>Maelle</t>
  </si>
  <si>
    <t>Stephanie</t>
  </si>
  <si>
    <t>MENEL</t>
  </si>
  <si>
    <t>Mattias</t>
  </si>
  <si>
    <t>NAVET</t>
  </si>
  <si>
    <t>PAVE</t>
  </si>
  <si>
    <t>POILVET</t>
  </si>
  <si>
    <t>Firmin</t>
  </si>
  <si>
    <t>QUESNEE</t>
  </si>
  <si>
    <t>Loris</t>
  </si>
  <si>
    <t>ROYER</t>
  </si>
  <si>
    <t>SOHIER</t>
  </si>
  <si>
    <t>Aurelien</t>
  </si>
  <si>
    <t>TARDIF</t>
  </si>
  <si>
    <t>Allain</t>
  </si>
  <si>
    <t>THOIRY</t>
  </si>
  <si>
    <t>VENTOSA</t>
  </si>
  <si>
    <t>CHAMAILLARD</t>
  </si>
  <si>
    <t>Achille</t>
  </si>
  <si>
    <t>Antony</t>
  </si>
  <si>
    <t>COULAND</t>
  </si>
  <si>
    <t>DAVAINE</t>
  </si>
  <si>
    <t>GAUGUET</t>
  </si>
  <si>
    <t>GOUVENOU</t>
  </si>
  <si>
    <t>TREMELLAT</t>
  </si>
  <si>
    <t>BINAUD</t>
  </si>
  <si>
    <t>Agathe</t>
  </si>
  <si>
    <t>GUITTET</t>
  </si>
  <si>
    <t>Rachel</t>
  </si>
  <si>
    <t>Ulysse</t>
  </si>
  <si>
    <t>Zacharie</t>
  </si>
  <si>
    <t>Troy</t>
  </si>
  <si>
    <t>BERTHE</t>
  </si>
  <si>
    <t>DUPONT</t>
  </si>
  <si>
    <t>LEDAUPHIN</t>
  </si>
  <si>
    <t>LEMETAYER</t>
  </si>
  <si>
    <t>LERAY</t>
  </si>
  <si>
    <t>MARIAUX</t>
  </si>
  <si>
    <t>PRIME</t>
  </si>
  <si>
    <t>Vous pouvez aussi faire les inscriptions avec Espace Monclub si vos joueurs ont leur licence validée</t>
  </si>
  <si>
    <t>AVENANT</t>
  </si>
  <si>
    <t>Hugues</t>
  </si>
  <si>
    <t>BAUDOUIN</t>
  </si>
  <si>
    <t>Vivien</t>
  </si>
  <si>
    <t>BENOIST</t>
  </si>
  <si>
    <t>Laura</t>
  </si>
  <si>
    <t>Axelle</t>
  </si>
  <si>
    <t>BODINIER</t>
  </si>
  <si>
    <t>CAFFIN</t>
  </si>
  <si>
    <t>LOUVIGNE</t>
  </si>
  <si>
    <t>CHASSAIS</t>
  </si>
  <si>
    <t>Jessy</t>
  </si>
  <si>
    <t>CHENE</t>
  </si>
  <si>
    <t>CHEVAL</t>
  </si>
  <si>
    <t>Perrine</t>
  </si>
  <si>
    <t>DABO</t>
  </si>
  <si>
    <t>DAVENEL</t>
  </si>
  <si>
    <t>Karine</t>
  </si>
  <si>
    <t>DERRE</t>
  </si>
  <si>
    <t>DESPLANQUES</t>
  </si>
  <si>
    <t>DOBAIRE</t>
  </si>
  <si>
    <t>DOUDET VELE</t>
  </si>
  <si>
    <t>Malo</t>
  </si>
  <si>
    <t>DOUILLET</t>
  </si>
  <si>
    <t>DOUINOT</t>
  </si>
  <si>
    <t>DUPUY</t>
  </si>
  <si>
    <t>ETILLIEUX</t>
  </si>
  <si>
    <t>FEILLER</t>
  </si>
  <si>
    <t>GABORIEAU</t>
  </si>
  <si>
    <t>GESBERT</t>
  </si>
  <si>
    <t>GOURDIER</t>
  </si>
  <si>
    <t>July</t>
  </si>
  <si>
    <t>GUITER</t>
  </si>
  <si>
    <t>HUIGNARD</t>
  </si>
  <si>
    <t>HURFIN</t>
  </si>
  <si>
    <t>JAUNIAUX</t>
  </si>
  <si>
    <t>Erick</t>
  </si>
  <si>
    <t>Emmanuelle</t>
  </si>
  <si>
    <t>Nino</t>
  </si>
  <si>
    <t>LHOMMEAU</t>
  </si>
  <si>
    <t>LINAIS</t>
  </si>
  <si>
    <t>LORIER</t>
  </si>
  <si>
    <t>LOUVEAU</t>
  </si>
  <si>
    <t>MENARD</t>
  </si>
  <si>
    <t>Wylane</t>
  </si>
  <si>
    <t>PALICOT</t>
  </si>
  <si>
    <t>Mayliss</t>
  </si>
  <si>
    <t>BERNE</t>
  </si>
  <si>
    <t>PAVARD</t>
  </si>
  <si>
    <t>Jamy</t>
  </si>
  <si>
    <t>RAGOT</t>
  </si>
  <si>
    <t>RAVAUX</t>
  </si>
  <si>
    <t>SABIN</t>
  </si>
  <si>
    <t>SEVIN</t>
  </si>
  <si>
    <t>SOUTIF</t>
  </si>
  <si>
    <t>THIERRY</t>
  </si>
  <si>
    <t>TROCHERIE</t>
  </si>
  <si>
    <t>VALLENARI</t>
  </si>
  <si>
    <t>Rito</t>
  </si>
  <si>
    <t>NOURRY</t>
  </si>
  <si>
    <t>Adonis</t>
  </si>
  <si>
    <t>HEINRY</t>
  </si>
  <si>
    <t>JODEAU</t>
  </si>
  <si>
    <t>PECQUENARD</t>
  </si>
  <si>
    <t>RIEZ</t>
  </si>
  <si>
    <t>Gwendoline</t>
  </si>
  <si>
    <t>COZ</t>
  </si>
  <si>
    <t>CRONIER</t>
  </si>
  <si>
    <t>LAIR</t>
  </si>
  <si>
    <t>MEZIERES</t>
  </si>
  <si>
    <t>Tilio</t>
  </si>
  <si>
    <t>LE GENEST</t>
  </si>
  <si>
    <t>AMESLON</t>
  </si>
  <si>
    <t>BELLEY</t>
  </si>
  <si>
    <t>Kurt</t>
  </si>
  <si>
    <t>BOURGOIN</t>
  </si>
  <si>
    <t>CADOR</t>
  </si>
  <si>
    <t>CORBIN</t>
  </si>
  <si>
    <t>CRIBIER</t>
  </si>
  <si>
    <t>DELLIERE</t>
  </si>
  <si>
    <t>DU REAU</t>
  </si>
  <si>
    <t>Geoffray</t>
  </si>
  <si>
    <t>GALODE</t>
  </si>
  <si>
    <t>Tania</t>
  </si>
  <si>
    <t>GOISEDIEU</t>
  </si>
  <si>
    <t>GUERLAVAIS</t>
  </si>
  <si>
    <t>HEMERY</t>
  </si>
  <si>
    <t>HENNI</t>
  </si>
  <si>
    <t>HUAULME</t>
  </si>
  <si>
    <t>HUILLET</t>
  </si>
  <si>
    <t>Kenzo</t>
  </si>
  <si>
    <t>LAVENANT</t>
  </si>
  <si>
    <t>Sacha</t>
  </si>
  <si>
    <t>LE MARIE</t>
  </si>
  <si>
    <t>LE MEE - DUBOIS</t>
  </si>
  <si>
    <t>LE ROUX</t>
  </si>
  <si>
    <t>LEMESLE</t>
  </si>
  <si>
    <t>LETERME</t>
  </si>
  <si>
    <t>LOISON</t>
  </si>
  <si>
    <t>Anakin</t>
  </si>
  <si>
    <t>LUCAS</t>
  </si>
  <si>
    <t>MARTINIER</t>
  </si>
  <si>
    <t>Milan</t>
  </si>
  <si>
    <t>PARPIER</t>
  </si>
  <si>
    <t>PERICHET</t>
  </si>
  <si>
    <t>PEYRE</t>
  </si>
  <si>
    <t>PLANTE</t>
  </si>
  <si>
    <t>PREL</t>
  </si>
  <si>
    <t>RENON</t>
  </si>
  <si>
    <t>TARLEVE</t>
  </si>
  <si>
    <t>TREGUIER</t>
  </si>
  <si>
    <t>VAUTIER</t>
  </si>
  <si>
    <t>YAO</t>
  </si>
  <si>
    <t>Kouadio</t>
  </si>
  <si>
    <t>BUSCAINO</t>
  </si>
  <si>
    <t>DOUARD</t>
  </si>
  <si>
    <t>Ce règlement sera à effectué seulement après réception de la facture venant du Comité</t>
  </si>
  <si>
    <t xml:space="preserve">Le total des inscriptions est mis à titre consultatif </t>
  </si>
  <si>
    <t>Ã</t>
  </si>
  <si>
    <t>BODIN</t>
  </si>
  <si>
    <t>Casey</t>
  </si>
  <si>
    <t>BEAUGEARD</t>
  </si>
  <si>
    <t>BESSEAU</t>
  </si>
  <si>
    <t>GEGU</t>
  </si>
  <si>
    <t>LE BEHOT</t>
  </si>
  <si>
    <t>Chantal</t>
  </si>
  <si>
    <t>LECOCQ</t>
  </si>
  <si>
    <t>Fabian</t>
  </si>
  <si>
    <t>Colin</t>
  </si>
  <si>
    <t>COUDRAY</t>
  </si>
  <si>
    <t>DEVAUX</t>
  </si>
  <si>
    <t>DEVY</t>
  </si>
  <si>
    <t>Gregory</t>
  </si>
  <si>
    <t>DUHAIL</t>
  </si>
  <si>
    <t>FOUCART</t>
  </si>
  <si>
    <t>Matheo</t>
  </si>
  <si>
    <t>Ophelie</t>
  </si>
  <si>
    <t>GRALL</t>
  </si>
  <si>
    <t>JEANNE</t>
  </si>
  <si>
    <t>LARIBI</t>
  </si>
  <si>
    <t>LE NAOUR</t>
  </si>
  <si>
    <t>LEGER</t>
  </si>
  <si>
    <t>LEROI</t>
  </si>
  <si>
    <t>LETORT</t>
  </si>
  <si>
    <t>Jeremie</t>
  </si>
  <si>
    <t>LOUARN</t>
  </si>
  <si>
    <t>MEGNAN</t>
  </si>
  <si>
    <t>MOISSON</t>
  </si>
  <si>
    <t>PANNETIER</t>
  </si>
  <si>
    <t>Mathilde</t>
  </si>
  <si>
    <t>Marceau</t>
  </si>
  <si>
    <t>AFONSO</t>
  </si>
  <si>
    <t>JUBLAINS A.S.J.T.T</t>
  </si>
  <si>
    <t>BECAM</t>
  </si>
  <si>
    <t>BELOUARD</t>
  </si>
  <si>
    <t>BILLON</t>
  </si>
  <si>
    <t>Lucie</t>
  </si>
  <si>
    <t>BOURCIER</t>
  </si>
  <si>
    <t>BOUTIN</t>
  </si>
  <si>
    <t>CANNECU</t>
  </si>
  <si>
    <t>Lois</t>
  </si>
  <si>
    <t>CHAUVEAU</t>
  </si>
  <si>
    <t>CHAUVET</t>
  </si>
  <si>
    <t>CHOISNET</t>
  </si>
  <si>
    <t>DROUET</t>
  </si>
  <si>
    <t>DUTERTRE</t>
  </si>
  <si>
    <t>FOURRIER</t>
  </si>
  <si>
    <t>GASTINEAU</t>
  </si>
  <si>
    <t>GONNIER</t>
  </si>
  <si>
    <t>JOUBERT FOURNIER</t>
  </si>
  <si>
    <t>JOUZEL</t>
  </si>
  <si>
    <t>LE BOULCH</t>
  </si>
  <si>
    <t>LE HELLIDU</t>
  </si>
  <si>
    <t>LEMARECHAL</t>
  </si>
  <si>
    <t>Kerciana</t>
  </si>
  <si>
    <t>Isaline</t>
  </si>
  <si>
    <t>MENIN</t>
  </si>
  <si>
    <t>MOUEZY</t>
  </si>
  <si>
    <t>PIEDFERRE</t>
  </si>
  <si>
    <t>PREVOST</t>
  </si>
  <si>
    <t>ROCHUT</t>
  </si>
  <si>
    <t>Albane</t>
  </si>
  <si>
    <t>Lucile</t>
  </si>
  <si>
    <t>VARANDAL</t>
  </si>
  <si>
    <t>N° de Licence</t>
  </si>
  <si>
    <t>PECTEL</t>
  </si>
  <si>
    <t>Jessica</t>
  </si>
  <si>
    <t>COQUEREAU</t>
  </si>
  <si>
    <t>LAPORTE</t>
  </si>
  <si>
    <t>FERANDIN</t>
  </si>
  <si>
    <t>FOUASSIER</t>
  </si>
  <si>
    <t>Nora</t>
  </si>
  <si>
    <t>FOURRE</t>
  </si>
  <si>
    <t>Chloe</t>
  </si>
  <si>
    <t>MAULAVE</t>
  </si>
  <si>
    <t>REUCHERAND</t>
  </si>
  <si>
    <t>Stephane</t>
  </si>
  <si>
    <t xml:space="preserve">Grand Prix des Pays de la Loire : </t>
  </si>
  <si>
    <t>VAIGES Tennis de Table</t>
  </si>
  <si>
    <t>ALIX</t>
  </si>
  <si>
    <t>Leelou</t>
  </si>
  <si>
    <t>Remi</t>
  </si>
  <si>
    <t>STE GEMMES Tennis de Table</t>
  </si>
  <si>
    <t>Sebastien</t>
  </si>
  <si>
    <t>BILHEUDE</t>
  </si>
  <si>
    <t>Rayan</t>
  </si>
  <si>
    <t>BLOT</t>
  </si>
  <si>
    <t>Tiago</t>
  </si>
  <si>
    <t>CHARON</t>
  </si>
  <si>
    <t>CHEMINANT</t>
  </si>
  <si>
    <t>Blaise</t>
  </si>
  <si>
    <t>Alice</t>
  </si>
  <si>
    <t>COURTAIS</t>
  </si>
  <si>
    <t>Maxim</t>
  </si>
  <si>
    <t>Mael</t>
  </si>
  <si>
    <t>FERIAULT</t>
  </si>
  <si>
    <t>FERNANDEZ LAGOA</t>
  </si>
  <si>
    <t>FOLLEZOUR</t>
  </si>
  <si>
    <t>FOURCHEROT</t>
  </si>
  <si>
    <t>Louka</t>
  </si>
  <si>
    <t>GUERAULT</t>
  </si>
  <si>
    <t>Oslann</t>
  </si>
  <si>
    <t>Loric</t>
  </si>
  <si>
    <t>Yassine</t>
  </si>
  <si>
    <t>JAMOTEAU</t>
  </si>
  <si>
    <t>JOUFFLINEAU</t>
  </si>
  <si>
    <t>Noe</t>
  </si>
  <si>
    <t>Enael</t>
  </si>
  <si>
    <t>LE LIMANTOUR</t>
  </si>
  <si>
    <t>LEBOSSE</t>
  </si>
  <si>
    <t>LECORDIER</t>
  </si>
  <si>
    <t>LEDEME</t>
  </si>
  <si>
    <t>LETISSIER</t>
  </si>
  <si>
    <t>Anais</t>
  </si>
  <si>
    <t>MEIER</t>
  </si>
  <si>
    <t>Laouenan</t>
  </si>
  <si>
    <t>Benoist</t>
  </si>
  <si>
    <t>MOUROCQ</t>
  </si>
  <si>
    <t>Theo</t>
  </si>
  <si>
    <t>RENOU</t>
  </si>
  <si>
    <t>SOLE</t>
  </si>
  <si>
    <t>Kynan</t>
  </si>
  <si>
    <t>Michael</t>
  </si>
  <si>
    <t>TEYSSIER</t>
  </si>
  <si>
    <t>Malone</t>
  </si>
  <si>
    <t>Gaetan</t>
  </si>
  <si>
    <t>Les cellules ocres sont automatiquement renseignées avec les données des cellules vertes</t>
  </si>
  <si>
    <t>Les cellules vertes sont à renseigner manuellement</t>
  </si>
  <si>
    <t>michel.afonso.contact@gmail.com</t>
  </si>
  <si>
    <t>LAVAL</t>
  </si>
  <si>
    <t>philippeagostino@aol.com</t>
  </si>
  <si>
    <t>albertinoeric@gmail.com</t>
  </si>
  <si>
    <t>m.aligon1@orange.fr</t>
  </si>
  <si>
    <t>philisa.alix@orange.fr</t>
  </si>
  <si>
    <t>sonia.legeleux@orange.fr</t>
  </si>
  <si>
    <t>marie-line.ameslon@orange.fr</t>
  </si>
  <si>
    <t>thierry.amiard@gmail.com</t>
  </si>
  <si>
    <t>amiard_eric@orange.fr</t>
  </si>
  <si>
    <t>evan.amiard@hotmail.fr</t>
  </si>
  <si>
    <t>michel.andorin@orange.fr</t>
  </si>
  <si>
    <t>andreo.remi1@gmail.com</t>
  </si>
  <si>
    <t>gaetan.anet@gmail.com</t>
  </si>
  <si>
    <t>COSSE LE VIVIEN</t>
  </si>
  <si>
    <t>pierreartuit@club-internet.fr</t>
  </si>
  <si>
    <t>ca.aubert53@gmail.com</t>
  </si>
  <si>
    <t>ctcosseen@orange.fr</t>
  </si>
  <si>
    <t>eric.aumont@posteo.net</t>
  </si>
  <si>
    <t>mickael.avenant@hotmail.fr</t>
  </si>
  <si>
    <t>rene.babin53@orange.fr</t>
  </si>
  <si>
    <t>jacky.balluais@wanadoo.fr</t>
  </si>
  <si>
    <t>m.bansard@orange.fr</t>
  </si>
  <si>
    <t>edith.barguil@wanadoo.fr</t>
  </si>
  <si>
    <t>hmarc.eb29@gmail.com</t>
  </si>
  <si>
    <t>barramel@hotmail.fr</t>
  </si>
  <si>
    <t>barreau.santony@orange.fr</t>
  </si>
  <si>
    <t>ycbarrier@gmail.com</t>
  </si>
  <si>
    <t>baudoin.cedric2204@gmail.com</t>
  </si>
  <si>
    <t>gaec.foresterie@wanadoo.fr</t>
  </si>
  <si>
    <t>ludovic.bazin@seenovia.fr</t>
  </si>
  <si>
    <t>nathalie.bouillon0306@orange.fr</t>
  </si>
  <si>
    <t>lili7253@hotmail.fr</t>
  </si>
  <si>
    <t>cristelle.beaudouin@gmail.com</t>
  </si>
  <si>
    <t>leila.becam@gmail.com</t>
  </si>
  <si>
    <t>bechu.gerard@orange.fr</t>
  </si>
  <si>
    <t>elodie.bedouet53@gmail.com</t>
  </si>
  <si>
    <t>elo.flobi@wanadoo.fr</t>
  </si>
  <si>
    <t>famillebeduneau@hotmail.fr</t>
  </si>
  <si>
    <t>begoin.nicolas@wanadoo.fr</t>
  </si>
  <si>
    <t>celinefadier@orange.fr</t>
  </si>
  <si>
    <t>marlenehugo@hotmail.com</t>
  </si>
  <si>
    <t>margaudbelloir@gmail.com</t>
  </si>
  <si>
    <t>thierry.benatre@gmail.com</t>
  </si>
  <si>
    <t>laurentbenoist@orange.fr</t>
  </si>
  <si>
    <t>berthe.christine@laposte.net</t>
  </si>
  <si>
    <t>tomtomgo1@orange.fr</t>
  </si>
  <si>
    <t>bernardmanou@gmail.com</t>
  </si>
  <si>
    <t>alainbesnard@orange.fr</t>
  </si>
  <si>
    <t>richardbesnier@yahoo.fr</t>
  </si>
  <si>
    <t>annelaure.besseau@free.fr</t>
  </si>
  <si>
    <t>krisceli@wanadoo.fr</t>
  </si>
  <si>
    <t>jean.claude.beunardeau@cegetel.net</t>
  </si>
  <si>
    <t>dominique.beunel@orange.fr</t>
  </si>
  <si>
    <t>valentin.bezier@hotmail.fr</t>
  </si>
  <si>
    <t>guillaume.christelle@live.fr</t>
  </si>
  <si>
    <t>michel.bignault@sfr.fr</t>
  </si>
  <si>
    <t>pat.boureau@hotmail.fr</t>
  </si>
  <si>
    <t>j-bilheude@hotmail.com</t>
  </si>
  <si>
    <t>a.billonartisan@orange.fr</t>
  </si>
  <si>
    <t>christelle.binaud@gmail.com</t>
  </si>
  <si>
    <t>isabelle.picher@neuf.fr</t>
  </si>
  <si>
    <t>marius.53@orange.fr</t>
  </si>
  <si>
    <t>andrebl@wanadoo.fr</t>
  </si>
  <si>
    <t>arnaud.cmoi@orange.fr</t>
  </si>
  <si>
    <t>anthonygaultier@hotmail.fr</t>
  </si>
  <si>
    <t>bernard.blanchet095@orange.fr</t>
  </si>
  <si>
    <t>gaultier.marina@neuf.fr</t>
  </si>
  <si>
    <t>theze.r@orange.fr</t>
  </si>
  <si>
    <t>flobo96@hotmail.fr</t>
  </si>
  <si>
    <t>erwannbo@sfr.fr</t>
  </si>
  <si>
    <t>boisbouvierangy@gmail.com</t>
  </si>
  <si>
    <t>jackyboisnard@gmail.com</t>
  </si>
  <si>
    <t>boisrame.ch@orange.fr</t>
  </si>
  <si>
    <t>BOISSE</t>
  </si>
  <si>
    <t>francealzheimer53@gmail.com</t>
  </si>
  <si>
    <t>diboisseau@wanadoo.fr</t>
  </si>
  <si>
    <t>Luc753b@gmail.com</t>
  </si>
  <si>
    <t>philippe.boisson53@orange.fr</t>
  </si>
  <si>
    <t>daf.ep@free.fr</t>
  </si>
  <si>
    <t>bondis.patricia@wanadoo.fr</t>
  </si>
  <si>
    <t>oliv.mumu@hotmail.fr</t>
  </si>
  <si>
    <t>lemesnil.bosch@wanadoo.fr</t>
  </si>
  <si>
    <t>angers53@laposte.net</t>
  </si>
  <si>
    <t>philippe.boucher29@orange.fr</t>
  </si>
  <si>
    <t>BOUDESSEUL</t>
  </si>
  <si>
    <t>karine.boudin@orange.fr</t>
  </si>
  <si>
    <t>laurent.bougeard53@gmail.com</t>
  </si>
  <si>
    <t>JulienBouhour-PP@hotmail.com</t>
  </si>
  <si>
    <t>sh.bouilly@wanadoo.fr</t>
  </si>
  <si>
    <t>estelle.jarry@cegetel.net</t>
  </si>
  <si>
    <t>gboulanger@wanadoo.fr</t>
  </si>
  <si>
    <t>boulay.ca@orange.fr</t>
  </si>
  <si>
    <t>boulay.gwenaelle1@gmail.com</t>
  </si>
  <si>
    <t>famille.bourayon@wanadoo.fr</t>
  </si>
  <si>
    <t>sophie.pasquier4@wanadoo.fr</t>
  </si>
  <si>
    <t>jean-marie.bourge@orange.fr</t>
  </si>
  <si>
    <t>bourgoin.vincent@wanadoo.fr</t>
  </si>
  <si>
    <t>bourguilleau.arnaud@orange.fr</t>
  </si>
  <si>
    <t>audelezoraine@gmail.com</t>
  </si>
  <si>
    <t>bourneuf.romuald@orange.fr</t>
  </si>
  <si>
    <t>franck_bourny@orange.fr</t>
  </si>
  <si>
    <t>pat.boussard@orange.fr</t>
  </si>
  <si>
    <t>boussinjoel@orange.fr</t>
  </si>
  <si>
    <t>franckbouteloup@gmail.com</t>
  </si>
  <si>
    <t>romainboutruche53500@lire.fr</t>
  </si>
  <si>
    <t>aabrault@gmail.com</t>
  </si>
  <si>
    <t>vbrillet@laposte.net</t>
  </si>
  <si>
    <t>sophiestephane@gmail.com</t>
  </si>
  <si>
    <t>loic.broussin@wanadoo.fr</t>
  </si>
  <si>
    <t>stephbruneau@wanadoo.fr</t>
  </si>
  <si>
    <t>gbruneau1407@live.fr</t>
  </si>
  <si>
    <t>m.laurentbrunet@gmail.com</t>
  </si>
  <si>
    <t>sophiebrunet1@free.fr</t>
  </si>
  <si>
    <t>jeffbuchard@yahoo.fr</t>
  </si>
  <si>
    <t>karochou@hotmail.fr</t>
  </si>
  <si>
    <t>buon.alexandre@orange.fr</t>
  </si>
  <si>
    <t>arnaud.buron@wanadoo.fr</t>
  </si>
  <si>
    <t>aldura53@yahoo.fr</t>
  </si>
  <si>
    <t>ATHOS53@wanadoo.fr</t>
  </si>
  <si>
    <t>vince.cahoreau@gmail.com</t>
  </si>
  <si>
    <t>david1553@hotmail.fr</t>
  </si>
  <si>
    <t>camus.miguel@orange.fr</t>
  </si>
  <si>
    <t>steguy@orange.fr</t>
  </si>
  <si>
    <t>famille.chaineau@wanadoo.fr</t>
  </si>
  <si>
    <t>olivier-chamaillard@orange.fr</t>
  </si>
  <si>
    <t>regis.chaponnais@orange.fr</t>
  </si>
  <si>
    <t>beisjukean@wanadoo.fr</t>
  </si>
  <si>
    <t>bencharil@orange.fr</t>
  </si>
  <si>
    <t>charles-didier@neuf.fr</t>
  </si>
  <si>
    <t>florian.charlot53@gmail.com</t>
  </si>
  <si>
    <t>louis.charon53@gmail.com</t>
  </si>
  <si>
    <t>amelia53200@gmail.com</t>
  </si>
  <si>
    <t>thierry.chartier570@orange.fr</t>
  </si>
  <si>
    <t>cj.chartier@free.fr</t>
  </si>
  <si>
    <t>prchartier@orange.fr</t>
  </si>
  <si>
    <t>chassais@hotmail.fr</t>
  </si>
  <si>
    <t>elodiebabinot@hotmail.fr</t>
  </si>
  <si>
    <t>gj.chauvel@wanadoo.fr</t>
  </si>
  <si>
    <t>cedric.chauvet8@orange.fr</t>
  </si>
  <si>
    <t>christian.chauvin@netcourrier.com</t>
  </si>
  <si>
    <t>chantal.cheminant72@gmail.com</t>
  </si>
  <si>
    <t>etiennechene@yahoo.fr</t>
  </si>
  <si>
    <t>gervais.chesneau@wanadoo.fr</t>
  </si>
  <si>
    <t>chesnel.vincent53@gmail.com</t>
  </si>
  <si>
    <t>anitasam2@orange.fr</t>
  </si>
  <si>
    <t>rustu51@hotmail.fr</t>
  </si>
  <si>
    <t>famille.oger@orange.fr</t>
  </si>
  <si>
    <t>jo.sy.op@live.fr</t>
  </si>
  <si>
    <t>segalien@msn.com</t>
  </si>
  <si>
    <t>chollet.g@hotmail.fr</t>
  </si>
  <si>
    <t>maguychupin@orange.fr</t>
  </si>
  <si>
    <t>guy.cipriani@orange.fr</t>
  </si>
  <si>
    <t>nenex53@live.fr</t>
  </si>
  <si>
    <t>claude.citharel@hotmail.fr</t>
  </si>
  <si>
    <t>pti_doudou53@hotmail.fr</t>
  </si>
  <si>
    <t>clavreuil.christopher16@orange.fr</t>
  </si>
  <si>
    <t>laurence.clavreul@sfr.fr</t>
  </si>
  <si>
    <t>jrmie.clavreul@yahoo.fr</t>
  </si>
  <si>
    <t>michelclavreul@laposte.net</t>
  </si>
  <si>
    <t>YMC.clavreul@wanadoo.fr</t>
  </si>
  <si>
    <t>familleclossais@orange.fr</t>
  </si>
  <si>
    <t>tiane@wanadoo.fr</t>
  </si>
  <si>
    <t>laurent.collin@orange.fr</t>
  </si>
  <si>
    <t>COLOMBANO-MOUSSU</t>
  </si>
  <si>
    <t>f.cornu53@gmail.com</t>
  </si>
  <si>
    <t>tony.couapel@sfr.fr</t>
  </si>
  <si>
    <t>mmyc@orange.fr</t>
  </si>
  <si>
    <t>emmanuel-coulange@wanadoo.fr</t>
  </si>
  <si>
    <t>olivier.coulange53@gmail.fr</t>
  </si>
  <si>
    <t>couparddominique@orange.fr</t>
  </si>
  <si>
    <t>coupard.vanessa@orange.fr</t>
  </si>
  <si>
    <t>jeffetlili.coupe@sfr.fr</t>
  </si>
  <si>
    <t>superpouc@hotmail.com</t>
  </si>
  <si>
    <t>beaugendresandrine@hotmail.fr</t>
  </si>
  <si>
    <t>boxmailjc@gmail.com</t>
  </si>
  <si>
    <t>willy.cousin@yahoo.fr</t>
  </si>
  <si>
    <t>annetjean.cousin@gmail.com</t>
  </si>
  <si>
    <t>cousin53160@orange.fr</t>
  </si>
  <si>
    <t>guycoutard@orange.fr</t>
  </si>
  <si>
    <t>ludovic-coutard@orange.fr</t>
  </si>
  <si>
    <t>corbin.christine@orange.fr</t>
  </si>
  <si>
    <t>yann.coz@laposte.net</t>
  </si>
  <si>
    <t>hucheloup2@orange.fr</t>
  </si>
  <si>
    <t>pascalcribier@sfr.fr</t>
  </si>
  <si>
    <t>anthony.cronier@orange.fr</t>
  </si>
  <si>
    <t>sebastien.cudot@seenovia.fr</t>
  </si>
  <si>
    <t>jc.dabau@sfr.fr</t>
  </si>
  <si>
    <t>fabricedaccord@orange.fr</t>
  </si>
  <si>
    <t>dalibard.jean-louis@orange.fr</t>
  </si>
  <si>
    <t>daligaud@yahoo.fr</t>
  </si>
  <si>
    <t>dalmont.fabrice@neuf.fr</t>
  </si>
  <si>
    <t>pauldamay1999@gmail.com</t>
  </si>
  <si>
    <t>danonicole@orange.fr</t>
  </si>
  <si>
    <t>daviot.anthony53@gmail.com</t>
  </si>
  <si>
    <t>guillaume.davoust.53@gmail.com</t>
  </si>
  <si>
    <t>davoust.marcel53@gmail.com</t>
  </si>
  <si>
    <t>helenedesilans@hotmail.fr</t>
  </si>
  <si>
    <t>debieujonathan53@gmail.com</t>
  </si>
  <si>
    <t>christanna.delacour@wanadoo.fr</t>
  </si>
  <si>
    <t>pierre.delais@gmail.com</t>
  </si>
  <si>
    <t>la-crocherie@orange.fr</t>
  </si>
  <si>
    <t>valentin.delaroux@gmail.com</t>
  </si>
  <si>
    <t>ddelatre@club-internet.fr</t>
  </si>
  <si>
    <t>aureliendelaunay@orange.fr</t>
  </si>
  <si>
    <t>jpldelaunay@wanadoo.fr</t>
  </si>
  <si>
    <t>famille.delestre0477@orange.fr</t>
  </si>
  <si>
    <t>morgan.denis@orange.fr</t>
  </si>
  <si>
    <t>ldepond45@gmail.com</t>
  </si>
  <si>
    <t>philippe.derenne@orange.fr</t>
  </si>
  <si>
    <t>gv.derouault@orange.fr</t>
  </si>
  <si>
    <t>jeremyderouault@orange.fr</t>
  </si>
  <si>
    <t>d.derouet@wanadoo.fr</t>
  </si>
  <si>
    <t>mimiderre@hotmail.fr</t>
  </si>
  <si>
    <t>nadia.plessis@orange.fr</t>
  </si>
  <si>
    <t>c.deschamps10@wanadoo.fr</t>
  </si>
  <si>
    <t>michel.desnos53@sfr.fr</t>
  </si>
  <si>
    <t>olivier.destouches@orange.fr</t>
  </si>
  <si>
    <t>greg.devy@hotmail.fr</t>
  </si>
  <si>
    <t>david.dobaire@orange.fr</t>
  </si>
  <si>
    <t>melo101287@hotmail.fr</t>
  </si>
  <si>
    <t>jeremydouinot@hotmail.com</t>
  </si>
  <si>
    <t>contact@benoitdrouet.fr</t>
  </si>
  <si>
    <t>ac.du.reau@gmail.com</t>
  </si>
  <si>
    <t>electricite.ducastel@hotmail.fr</t>
  </si>
  <si>
    <t>thomasrachel@me.com</t>
  </si>
  <si>
    <t>duchemin.jl@gmail.com</t>
  </si>
  <si>
    <t>jeremydumoulin@yahoo.fr</t>
  </si>
  <si>
    <t>dupont.bourdoiseau@orange.fr</t>
  </si>
  <si>
    <t>christelle.dupuy53@orange.fr</t>
  </si>
  <si>
    <t>stephane.durand00@orange.fr</t>
  </si>
  <si>
    <t>durandchristian144@neuf.fr</t>
  </si>
  <si>
    <t>jeandur@wanadoo.fr</t>
  </si>
  <si>
    <t>stephane.durand07@orange.fr</t>
  </si>
  <si>
    <t>den.duval@orange.fr</t>
  </si>
  <si>
    <t>yannickecolan@orange.fr</t>
  </si>
  <si>
    <t>bertrand.ernoult@wanadoo.fr</t>
  </si>
  <si>
    <t>isaie.etillieux@gmail.com</t>
  </si>
  <si>
    <t>f_fanouillet@orange.fr</t>
  </si>
  <si>
    <t>fauchard.sylvain@orange.fr</t>
  </si>
  <si>
    <t>EARL.CECA@GMAIL.COM</t>
  </si>
  <si>
    <t>vincent.mimi@orange.fr</t>
  </si>
  <si>
    <t>julia_neveu@hotmail.fr</t>
  </si>
  <si>
    <t>gerard.feiller.gg@gmail.com</t>
  </si>
  <si>
    <t>simon.feiller@gmail.com</t>
  </si>
  <si>
    <t>benedictepean@orange.fr</t>
  </si>
  <si>
    <t>cferiault@gmail.com</t>
  </si>
  <si>
    <t>cfdp53@sfr.fr</t>
  </si>
  <si>
    <t>sebdethebes@orange.fr</t>
  </si>
  <si>
    <t>feuvrierj@wanadoo.fr</t>
  </si>
  <si>
    <t>thierry.fieau@orange.fr</t>
  </si>
  <si>
    <t>tomfleuriot05@gmail.com</t>
  </si>
  <si>
    <t>astt.desertines@laposte.net</t>
  </si>
  <si>
    <t>lena_ic@hotmail.fr</t>
  </si>
  <si>
    <t>bertrand.foret24@orange.fr</t>
  </si>
  <si>
    <t>fossedavid@yahoo.fr</t>
  </si>
  <si>
    <t>pascal.fouassier11@orange.fr</t>
  </si>
  <si>
    <t>nicolas-foucart@hotmail.com</t>
  </si>
  <si>
    <t>jonathan35000@icloud.com</t>
  </si>
  <si>
    <t>mfoucauult@wanadoo.fr</t>
  </si>
  <si>
    <t>thierry.foucher0113@orange.fr</t>
  </si>
  <si>
    <t>jack_fougeray@yahoo.fr</t>
  </si>
  <si>
    <t>denisfouille@gmail.com</t>
  </si>
  <si>
    <t>clograndin@yahoo.fr</t>
  </si>
  <si>
    <t>cyfra@free.fr</t>
  </si>
  <si>
    <t>papadimitri@msn.com</t>
  </si>
  <si>
    <t>fred.froissard@hotmail.fr</t>
  </si>
  <si>
    <t>sandrinevaugon@gmail.com</t>
  </si>
  <si>
    <t>emmanuelgadbin@hotmail.fr</t>
  </si>
  <si>
    <t>kar.galode@laposte.net</t>
  </si>
  <si>
    <t>gandon.franck@wanadoo.fr</t>
  </si>
  <si>
    <t>gaec.aulne@orange.fr</t>
  </si>
  <si>
    <t>danchrisgarreau@free.fr</t>
  </si>
  <si>
    <t>eric.garry@free.fr</t>
  </si>
  <si>
    <t>charles.gasnier@laposte.net</t>
  </si>
  <si>
    <t>francois.gastineau@gmail.com</t>
  </si>
  <si>
    <t>jloic.gaudin@gmail.com</t>
  </si>
  <si>
    <t>pierre.gauguet@gmail.com</t>
  </si>
  <si>
    <t>fred79.gaultier@gmail.com</t>
  </si>
  <si>
    <t>asgauthier@orange.fr</t>
  </si>
  <si>
    <t>taniagauthier@live.fr</t>
  </si>
  <si>
    <t>GAUTREAU</t>
  </si>
  <si>
    <t>williamgegu@hotmail.fr</t>
  </si>
  <si>
    <t>erikgehan@wanadoo.fr</t>
  </si>
  <si>
    <t>didiergendry@gmail.com</t>
  </si>
  <si>
    <t>yoann.georget@mail.com</t>
  </si>
  <si>
    <t>rv.gerlot@orange.fr</t>
  </si>
  <si>
    <t>marcirene@orange.fr</t>
  </si>
  <si>
    <t>aurelie.tomelin@orange.fr</t>
  </si>
  <si>
    <t>chris.geslin@orange.fr</t>
  </si>
  <si>
    <t>gesnouin.gerard@hotmail.fr</t>
  </si>
  <si>
    <t>stephanegilet@orange.fr</t>
  </si>
  <si>
    <t>rachel.jamelot@orange.fr</t>
  </si>
  <si>
    <t>didier53500@hotmail.fr</t>
  </si>
  <si>
    <t>gilbertetmarieange.gobe@sfr.fr</t>
  </si>
  <si>
    <t>lionel.gobe@orange.fr</t>
  </si>
  <si>
    <t>gobe.steve@neuf.fr</t>
  </si>
  <si>
    <t>evacoutans@yahoo.fr</t>
  </si>
  <si>
    <t>manuela.heulot@yahoo.com</t>
  </si>
  <si>
    <t>mickael.lagouge@aliceadsl.fr</t>
  </si>
  <si>
    <t>lydiagoullier@free.fr</t>
  </si>
  <si>
    <t>marina.gentil@orange.fr</t>
  </si>
  <si>
    <t>gournayj@wanadoo.fr</t>
  </si>
  <si>
    <t>guiguigrelard@hotmail.fr</t>
  </si>
  <si>
    <t>noe.groussard@gmail.com</t>
  </si>
  <si>
    <t>Ludovic.grude@orange.fr</t>
  </si>
  <si>
    <t>gmgrude@yahoo.fr</t>
  </si>
  <si>
    <t>herve-guedon@orange.fr</t>
  </si>
  <si>
    <t>sebastien.guedon@hotmail.fr</t>
  </si>
  <si>
    <t>herve.guemas@aliceadsl.fr</t>
  </si>
  <si>
    <t>agkc2000@yahoo.fr</t>
  </si>
  <si>
    <t>jufraka@aol.com</t>
  </si>
  <si>
    <t>joliguerin@orange.fr</t>
  </si>
  <si>
    <t>samuel.guerin.53@gmail.com</t>
  </si>
  <si>
    <t>thierry.guerit@wanadoo.fr</t>
  </si>
  <si>
    <t>cedricguesne@hotmail.fr</t>
  </si>
  <si>
    <t>bruno.guiard@orange.fr</t>
  </si>
  <si>
    <t>fredelo53@free.fr</t>
  </si>
  <si>
    <t>quentin.guillet53@gmail.com</t>
  </si>
  <si>
    <t>johnetannie@orange.fr</t>
  </si>
  <si>
    <t>guineheux.lionel@orange.fr</t>
  </si>
  <si>
    <t>benoit.guioullier@hotmail.fr</t>
  </si>
  <si>
    <t>evelynedarmanin@wanadoo.fr</t>
  </si>
  <si>
    <t>davyguiter@gmail.com</t>
  </si>
  <si>
    <t>laurent.guittet@aol.fr</t>
  </si>
  <si>
    <t>j.guy945@laposte.net</t>
  </si>
  <si>
    <t>titi53.guy@hotmail.fr</t>
  </si>
  <si>
    <t>pguyon@ds-restauration.com</t>
  </si>
  <si>
    <t>halouzecedric@gmail.com</t>
  </si>
  <si>
    <t>hamard.jerome997@orange.fr</t>
  </si>
  <si>
    <t>hamardjulien53@outlook.fr</t>
  </si>
  <si>
    <t>anaelle.hml@orange.fr</t>
  </si>
  <si>
    <t>hugo-du-53@live.fr</t>
  </si>
  <si>
    <t>anita.regio@orange.fr</t>
  </si>
  <si>
    <t>cecileylan@orange.fr</t>
  </si>
  <si>
    <t>xavier.hamonet@gmail.com</t>
  </si>
  <si>
    <t>serge.hamonic0491@orange.fr</t>
  </si>
  <si>
    <t>sergio.hat@gmail.com</t>
  </si>
  <si>
    <t>hauzeray.st@wanadoo.fr</t>
  </si>
  <si>
    <t>mcth53@free.fr</t>
  </si>
  <si>
    <t>yann.helie@orange.fr</t>
  </si>
  <si>
    <t>jherbret@gmx.fr</t>
  </si>
  <si>
    <t>hilda.doloir@orange.fr</t>
  </si>
  <si>
    <t>isabelle.herve0020@orange.fr</t>
  </si>
  <si>
    <t>patrick.heurbize@wanadoo.fr</t>
  </si>
  <si>
    <t>db.hev@orange.fr</t>
  </si>
  <si>
    <t>francoishocde@live.fr</t>
  </si>
  <si>
    <t>valiou537@gmail.com</t>
  </si>
  <si>
    <t>david.hogret@orange.fr</t>
  </si>
  <si>
    <t>a.hoisnard@cegetel.net</t>
  </si>
  <si>
    <t>guyhoreau@orange.fr</t>
  </si>
  <si>
    <t>paul.horion@bbox.fr</t>
  </si>
  <si>
    <t>jer.houdayer@orange.fr</t>
  </si>
  <si>
    <t>houdayer.martial@aliceadsl.fr</t>
  </si>
  <si>
    <t>stephane-houdou@orange.fr</t>
  </si>
  <si>
    <t>melina.rave@wanadoo.fr</t>
  </si>
  <si>
    <t>hubert.adrien@laposte.net</t>
  </si>
  <si>
    <t>maxime.hubert53@gmail.com</t>
  </si>
  <si>
    <t>fanny.gosnier@gmail.com</t>
  </si>
  <si>
    <t>christophe.huig@yahoo.fr</t>
  </si>
  <si>
    <t>julienhuillet@gmail.com</t>
  </si>
  <si>
    <t>franhumeau@gmail.com</t>
  </si>
  <si>
    <t>christelle.huart@free.fr</t>
  </si>
  <si>
    <t>hurfin.catherine@orange.fr</t>
  </si>
  <si>
    <t>vincent.jacquemin@smm-sa.fr</t>
  </si>
  <si>
    <t>lifraxno@hotmail.fr</t>
  </si>
  <si>
    <t>nicolas.jamoteau@orange.fr</t>
  </si>
  <si>
    <t>mariemicheljarry@wanadoo.fr</t>
  </si>
  <si>
    <t>jauniaux-jean.michel@orange.fr</t>
  </si>
  <si>
    <t>manu.clari@orange.fr</t>
  </si>
  <si>
    <t>ps.jehannin@orange.fr</t>
  </si>
  <si>
    <t>anthony.jodeau@laposte.net</t>
  </si>
  <si>
    <t>ham.jonche@orange.fr</t>
  </si>
  <si>
    <t>joubert.yo@gmail.com</t>
  </si>
  <si>
    <t>jouzeletienne@orange.fr</t>
  </si>
  <si>
    <t>brunojuge@wanadoo.fr</t>
  </si>
  <si>
    <t>mamypomme@orange.fr</t>
  </si>
  <si>
    <t>annickkula@gmail.com</t>
  </si>
  <si>
    <t>15fred79@gmail.com</t>
  </si>
  <si>
    <t>jerome_labriet@yahoo.fr</t>
  </si>
  <si>
    <t>christophe.laffely@neuf.fr</t>
  </si>
  <si>
    <t>lynseblair@gmail.com</t>
  </si>
  <si>
    <t>crimar53100@gmail.com</t>
  </si>
  <si>
    <t>landais.jacques@wanadoo.fr</t>
  </si>
  <si>
    <t>pascallandais@free.fr</t>
  </si>
  <si>
    <t>mattland@hotmail.fr</t>
  </si>
  <si>
    <t>franck.53@orange.fr</t>
  </si>
  <si>
    <t>jacques.lap53@gmail.com</t>
  </si>
  <si>
    <t>marylinelaporte53@gmail.com</t>
  </si>
  <si>
    <t>lardeux.th@hotmail.fr</t>
  </si>
  <si>
    <t>stephane.launay21@outlook.fr</t>
  </si>
  <si>
    <t>isa.godefroy@gmail.com</t>
  </si>
  <si>
    <t>lebehotsaigne@gmail.com</t>
  </si>
  <si>
    <t>gollum_53@hotmail.fr</t>
  </si>
  <si>
    <t>duff3@hotmail.fr</t>
  </si>
  <si>
    <t>lemarieseb@yahoo.fr</t>
  </si>
  <si>
    <t>lemec@wanadoo.fr</t>
  </si>
  <si>
    <t>melanie.dubois0729@orange.fr</t>
  </si>
  <si>
    <t>romain.leroux53@gmail.com</t>
  </si>
  <si>
    <t>rc.leblanc@orange.fr</t>
  </si>
  <si>
    <t>alexislebon@orange.fr</t>
  </si>
  <si>
    <t>lucien.lebosse@orange.fr</t>
  </si>
  <si>
    <t>ce.leboullenger@orange.fr</t>
  </si>
  <si>
    <t>co.terrier@orange.fr</t>
  </si>
  <si>
    <t>pierrelebreton848@gmail.com</t>
  </si>
  <si>
    <t>rodriguelebreton@gmail.com</t>
  </si>
  <si>
    <t>le-brun.nadine@orange.fr</t>
  </si>
  <si>
    <t>leclair01@orange.fr</t>
  </si>
  <si>
    <t>lecoffre.marie-france@orange.fr</t>
  </si>
  <si>
    <t>LECONTE</t>
  </si>
  <si>
    <t>lecoq.jonathan@gmail.com</t>
  </si>
  <si>
    <t>lecot.denis@orange.fr</t>
  </si>
  <si>
    <t>alain.lecourt53@gmail.com</t>
  </si>
  <si>
    <t>mledauphin53@orange.fr</t>
  </si>
  <si>
    <t>christine.ledeme@outlook.fr</t>
  </si>
  <si>
    <t>patrick.leduc60@sfr.fr</t>
  </si>
  <si>
    <t>manue-lefeuvre@hotmail.fr</t>
  </si>
  <si>
    <t>lefeuvre.nicolas@gmail.com</t>
  </si>
  <si>
    <t>jean-michel.lefevre@orange.fr</t>
  </si>
  <si>
    <t>lefevre.lesage@orange.fr</t>
  </si>
  <si>
    <t>chloelefoulon53@gmail.com</t>
  </si>
  <si>
    <t>legay.daniel@wanadoo.fr</t>
  </si>
  <si>
    <t>lelievre.kevin53@outlook.com</t>
  </si>
  <si>
    <t>jerome.lelong3@wanadoo.fr</t>
  </si>
  <si>
    <t>lemarechal.frederic@orange.fr</t>
  </si>
  <si>
    <t>fanpat2@wanadoo.fr</t>
  </si>
  <si>
    <t>claude.lemartinel@orange.fr</t>
  </si>
  <si>
    <t>fafa.lem53200@hotmail.fr</t>
  </si>
  <si>
    <t>emilie.plass@hotmail.fr</t>
  </si>
  <si>
    <t>audreynico2009@live.fr</t>
  </si>
  <si>
    <t>jeanmarc.lemonnier@free.fr</t>
  </si>
  <si>
    <t>jeannoel.lemonnier@free.fr</t>
  </si>
  <si>
    <t>leonaymeric53@gmail.com</t>
  </si>
  <si>
    <t>florentin.lepage@gmail.com</t>
  </si>
  <si>
    <t>lepage.kiki@gmail.com</t>
  </si>
  <si>
    <t>quentin--lepage@orange.fr</t>
  </si>
  <si>
    <t>ets.lepinay.mickael@orange.fr</t>
  </si>
  <si>
    <t>lepines@neuf.fr</t>
  </si>
  <si>
    <t>benoit.leple@orange.fr</t>
  </si>
  <si>
    <t>karine.leprevost@gmail.com</t>
  </si>
  <si>
    <t>lerouxbruno0285@orange.fr</t>
  </si>
  <si>
    <t>valeleroux@wanadoo.fr</t>
  </si>
  <si>
    <t>leroux.thierry@laposte.net</t>
  </si>
  <si>
    <t>remy_nath.leroy@yahoo.fr</t>
  </si>
  <si>
    <t>jeanpaul.lesaint@orange.fr</t>
  </si>
  <si>
    <t>nicolesseure@gmail.com</t>
  </si>
  <si>
    <t>aureliemoreau53@hotmail.com</t>
  </si>
  <si>
    <t>levequeandre@neuf.fr</t>
  </si>
  <si>
    <t>maxi.mel@hotmail.fr</t>
  </si>
  <si>
    <t>leze_ludovic@orange.fr</t>
  </si>
  <si>
    <t>mickael.leze@orange.fr</t>
  </si>
  <si>
    <t>jacques.lhommeau89@orange.fr</t>
  </si>
  <si>
    <t>liger.jordan@gmail.com</t>
  </si>
  <si>
    <t>cindy.liger53@gmail.com</t>
  </si>
  <si>
    <t>thierrylignel@orange.fr</t>
  </si>
  <si>
    <t>thierry.lochet@sfr.fr</t>
  </si>
  <si>
    <t>helene.lochu@gmail.com</t>
  </si>
  <si>
    <t>denis.manue@wanadoo.fr</t>
  </si>
  <si>
    <t>skipz_math@yahoo.fr</t>
  </si>
  <si>
    <t>jacques-mace@wanadoo.fr</t>
  </si>
  <si>
    <t>franckmachard53@gmail.com</t>
  </si>
  <si>
    <t>clement.maguery@gmail.com</t>
  </si>
  <si>
    <t>christophemahe@roueil.fr</t>
  </si>
  <si>
    <t>maillot.fr@wanadoo.fr</t>
  </si>
  <si>
    <t>sebastienmalherbe@ymail.com</t>
  </si>
  <si>
    <t>guenoleemalin@orange.fr</t>
  </si>
  <si>
    <t>herve-manceau@wanadoo.fr</t>
  </si>
  <si>
    <t>jjnath@orange.fr</t>
  </si>
  <si>
    <t>mireille.mareau@wanadoo.fr</t>
  </si>
  <si>
    <t>philippemaria68@orange.fr</t>
  </si>
  <si>
    <t>53christophemarie73@gmail.com</t>
  </si>
  <si>
    <t>thierry.marion@yahoo.fr</t>
  </si>
  <si>
    <t>olivier.marolleau@orange.fr</t>
  </si>
  <si>
    <t>dom.marso@aliceadsl.fr</t>
  </si>
  <si>
    <t>s.marteau72@orange.fr</t>
  </si>
  <si>
    <t>jpm60ping@gmail.com</t>
  </si>
  <si>
    <t>cindy.joachim@orange.fr</t>
  </si>
  <si>
    <t>hamac_53@hotmail.fr</t>
  </si>
  <si>
    <t>lalande53@orange.fr</t>
  </si>
  <si>
    <t>michael.meier@club-internet.fr</t>
  </si>
  <si>
    <t>melliersonia@sfr.fr</t>
  </si>
  <si>
    <t>benhur40@msn.com</t>
  </si>
  <si>
    <t>mercie.ines@gmail.com</t>
  </si>
  <si>
    <t>michel.jacqueline53@free.fr</t>
  </si>
  <si>
    <t>nicolas.mercier.53@wanadoo.fr</t>
  </si>
  <si>
    <t>thomas.merias@hotmail.fr</t>
  </si>
  <si>
    <t>metayerfred@gmail.com</t>
  </si>
  <si>
    <t>chrys.phi.metereau@wanadoo.fr</t>
  </si>
  <si>
    <t>hervemezieres@orange.fr</t>
  </si>
  <si>
    <t>milcent.florian@orange.fr</t>
  </si>
  <si>
    <t>millet.fabrice53@gmail.com</t>
  </si>
  <si>
    <t>pascal.marijo@orange.fr</t>
  </si>
  <si>
    <t>earltalvasserie@wanadoo.fr</t>
  </si>
  <si>
    <t>monnierjuju@hotmail.fr</t>
  </si>
  <si>
    <t>jean-marc.montembault@orange.fr</t>
  </si>
  <si>
    <t>johnnymoret@gmail.com</t>
  </si>
  <si>
    <t>lms.morillon@laposte.net</t>
  </si>
  <si>
    <t>georges.morin@cegetel.net</t>
  </si>
  <si>
    <t>bruno.moulard64@sfr.fr</t>
  </si>
  <si>
    <t>mericpeggy@outlook.fr</t>
  </si>
  <si>
    <t>contact@adhestyl.fr</t>
  </si>
  <si>
    <t>noel.naulet@gmail.com</t>
  </si>
  <si>
    <t>sebnolo@sfr.fr</t>
  </si>
  <si>
    <t>micknav@hotmail.fr</t>
  </si>
  <si>
    <t>vincent.nevier@wanadoo.fr</t>
  </si>
  <si>
    <t>nidelet.stephanie@orange.fr</t>
  </si>
  <si>
    <t>audrey.crier@gmail.com</t>
  </si>
  <si>
    <t>r1.ory@orange.fr</t>
  </si>
  <si>
    <t>tarleve.mireille@hotmail.fr</t>
  </si>
  <si>
    <t>jmjooutin@yahoo.fr</t>
  </si>
  <si>
    <t>j.pageot@hotmail.fr</t>
  </si>
  <si>
    <t>jpalicot@orange.fr</t>
  </si>
  <si>
    <t>cparpier@gmail.com</t>
  </si>
  <si>
    <t>antoine.paumard@orange.fr</t>
  </si>
  <si>
    <t>damien.paumard@hotmail.fr</t>
  </si>
  <si>
    <t>gpaumard53@gmail.com</t>
  </si>
  <si>
    <t>mickalexpean@outlook.fr</t>
  </si>
  <si>
    <t>b.peard@wanadoo.fr</t>
  </si>
  <si>
    <t>hugo.peard@gmail.com</t>
  </si>
  <si>
    <t>firelens@hotmail.fr</t>
  </si>
  <si>
    <t>pelourdeau.nathalie@orange.fr</t>
  </si>
  <si>
    <t>Pepel53@hotmail.fr</t>
  </si>
  <si>
    <t>veroniquepeltier@orange.fr</t>
  </si>
  <si>
    <t>jujupel53@gmail.com</t>
  </si>
  <si>
    <t>perigois.nicolas@orange.fr</t>
  </si>
  <si>
    <t>perretvalerie@orange.fr</t>
  </si>
  <si>
    <t>kiki.perrier@wanadoo.fr</t>
  </si>
  <si>
    <t>tite.mathieu@wanadoo.fr</t>
  </si>
  <si>
    <t>pttjnmndn@laposte.net</t>
  </si>
  <si>
    <t>pttjnmchl@aol.com</t>
  </si>
  <si>
    <t>peudesnos@infonie.fr</t>
  </si>
  <si>
    <t>davi-magali@hotmail.fr</t>
  </si>
  <si>
    <t>dominique.lbtt@gmail.com</t>
  </si>
  <si>
    <t>chironta@hotmail.com</t>
  </si>
  <si>
    <t>solenn.piedferre@gmail.com</t>
  </si>
  <si>
    <t>pifboul@orange.fr</t>
  </si>
  <si>
    <t>m.pilard@sfr.fr</t>
  </si>
  <si>
    <t>pincon@gmail.com</t>
  </si>
  <si>
    <t>sylvie.pincon53@gmail.com</t>
  </si>
  <si>
    <t>eric_pinson@orange.fr</t>
  </si>
  <si>
    <t>lc.piron@orange.fr</t>
  </si>
  <si>
    <t>michel.piton@hotmail.fr</t>
  </si>
  <si>
    <t>anthony.plantard@yahoo.fr</t>
  </si>
  <si>
    <t>j.f.plessis@hotmail.fr</t>
  </si>
  <si>
    <t>victorienplet@gmail.com</t>
  </si>
  <si>
    <t>maurice.poil@sfr.fr</t>
  </si>
  <si>
    <t>axelle.lin7@gmail.com</t>
  </si>
  <si>
    <t>fabien.ozone@hotmail.fr</t>
  </si>
  <si>
    <t>vincent.poilvet@orange.fr</t>
  </si>
  <si>
    <t>fab.seba@sfr.fr</t>
  </si>
  <si>
    <t>christophe.poirier62@sfr.fr</t>
  </si>
  <si>
    <t>ludo.ml.pom@orange.fr</t>
  </si>
  <si>
    <t>kevin.portais@hotmail.fr</t>
  </si>
  <si>
    <t>valeriepottier@orange.fr</t>
  </si>
  <si>
    <t>emelineracine2@yahoo.fr</t>
  </si>
  <si>
    <t>regjac@live.fr</t>
  </si>
  <si>
    <t>pottiej@allianz.fr</t>
  </si>
  <si>
    <t>djegoal29@gmail.com</t>
  </si>
  <si>
    <t>francoisprel@gmail.com</t>
  </si>
  <si>
    <t>christophe-b.prime@laposte.net</t>
  </si>
  <si>
    <t>melaniemorin96@sfr.fr</t>
  </si>
  <si>
    <t>aymericprodhomme@gmail.com</t>
  </si>
  <si>
    <t>qprodhomme.49@laposte.net</t>
  </si>
  <si>
    <t>nico53320@gmail.com</t>
  </si>
  <si>
    <t>alex.queguineur@gmail.com</t>
  </si>
  <si>
    <t>thomasquesnee@wanadoo.fr</t>
  </si>
  <si>
    <t>alain.quinton53@orange.fr</t>
  </si>
  <si>
    <t>antoine.quinton@sfr.fr</t>
  </si>
  <si>
    <t>cocoquittet@gmail.com</t>
  </si>
  <si>
    <t>quittet.jeacques@neuf.fr</t>
  </si>
  <si>
    <t>radureau.patrick@orange.fr</t>
  </si>
  <si>
    <t>iraimbault.ping@orange.fr</t>
  </si>
  <si>
    <t>jlraimbault@orange.fr</t>
  </si>
  <si>
    <t>joel.raimbault@laposte.net</t>
  </si>
  <si>
    <t>o.ralu@orange.fr</t>
  </si>
  <si>
    <t>aurelie.jubin@orange.fr</t>
  </si>
  <si>
    <t>nicolasravary@orange.fr</t>
  </si>
  <si>
    <t>kjc.ravaux@gmail.com</t>
  </si>
  <si>
    <t>maxime-remond11@orange.fr</t>
  </si>
  <si>
    <t>renardjeanyves1953@gmail.com</t>
  </si>
  <si>
    <t>renardnicolas53@aol.fr</t>
  </si>
  <si>
    <t>cmrenault@orange.fr</t>
  </si>
  <si>
    <t>jerome.renault@wanadoo.fr</t>
  </si>
  <si>
    <t>renoux-christophe@orange.fr</t>
  </si>
  <si>
    <t>arnaud-retrif@wanadoo.fr</t>
  </si>
  <si>
    <t>severinelemesle@orange.fr</t>
  </si>
  <si>
    <t>reveillardsamuel@hotmail.com</t>
  </si>
  <si>
    <t>bluchard@hotmail.fr</t>
  </si>
  <si>
    <t>franck.richard73@orange.fr</t>
  </si>
  <si>
    <t>laurent.richard15@wanadoo.fr</t>
  </si>
  <si>
    <t>q.richard@laposte.net</t>
  </si>
  <si>
    <t>vincerichard84@gmail.com</t>
  </si>
  <si>
    <t>jeromeriez53@gmail.com</t>
  </si>
  <si>
    <t>isabelle.riollet@gmail.com</t>
  </si>
  <si>
    <t>arnoriviere@orange.fr</t>
  </si>
  <si>
    <t>sevince.riviere@orange.fr</t>
  </si>
  <si>
    <t>david.robert02@orange.fr</t>
  </si>
  <si>
    <t>maximerobillard@hotmail.fr</t>
  </si>
  <si>
    <t>cathy.guyard814@orange.fr</t>
  </si>
  <si>
    <t>pauline.rocher53@orange.fr</t>
  </si>
  <si>
    <t>s.rocher0505@laposte.net</t>
  </si>
  <si>
    <t>aude.rochut@orange.fr</t>
  </si>
  <si>
    <t>mamatt72@yahoo.fr</t>
  </si>
  <si>
    <t>eric.rondeau2@gmail.com</t>
  </si>
  <si>
    <t>rondeaubellayer@orange.fr</t>
  </si>
  <si>
    <t>mirokael@free.fr</t>
  </si>
  <si>
    <t>gwenaelle.roueil@wanadoo.fr</t>
  </si>
  <si>
    <t>anthony.rouget@sfr.fr</t>
  </si>
  <si>
    <t>dominique@bim53.com</t>
  </si>
  <si>
    <t>nicolas.rousseau9@wanadoo.fr</t>
  </si>
  <si>
    <t>rousseau.seb.car@wanadoo.fr</t>
  </si>
  <si>
    <t>bouvier.aurel@orange.fr</t>
  </si>
  <si>
    <t>royercp@wanadoo.fr</t>
  </si>
  <si>
    <t>fredaso.saget@orange.fr</t>
  </si>
  <si>
    <t>stephanesagot@sfr.fr</t>
  </si>
  <si>
    <t>morgan.sauleau@sfr.fr</t>
  </si>
  <si>
    <t>yoannsauleau@hotmail.fr</t>
  </si>
  <si>
    <t>mikasav@orange.fr</t>
  </si>
  <si>
    <t>ludovic.sergent@sfr.fr</t>
  </si>
  <si>
    <t>msiauve@gmail.com</t>
  </si>
  <si>
    <t>jerome.sohier7@orange.fr</t>
  </si>
  <si>
    <t>sorel.mayron@gmail.com</t>
  </si>
  <si>
    <t>francois.xavier.soul@gmail.com</t>
  </si>
  <si>
    <t>leasoutif@laposte.net</t>
  </si>
  <si>
    <t>manuseb.soutif@orange.fr</t>
  </si>
  <si>
    <t>jean-paul.stevens@orange.fr</t>
  </si>
  <si>
    <t>martine.stevens@orange.fr</t>
  </si>
  <si>
    <t>yohann.suhard@wanadoo.fr</t>
  </si>
  <si>
    <t>tytreiz@wanadoo.fr</t>
  </si>
  <si>
    <t>allain.tardif@wanadoo.fr</t>
  </si>
  <si>
    <t>tessonneau53@gmail.com</t>
  </si>
  <si>
    <t>jul.teyssier@gmail.com</t>
  </si>
  <si>
    <t>alex.therreau@wanadoo.fr</t>
  </si>
  <si>
    <t>clement53cg@hotmail.com</t>
  </si>
  <si>
    <t>thoiry.noemie@gmail.com</t>
  </si>
  <si>
    <t>michelthomas53@orange.fr</t>
  </si>
  <si>
    <t>pierrealexandretireau@gmail.com</t>
  </si>
  <si>
    <t>bruno.toueille@wanadoo.fr</t>
  </si>
  <si>
    <t>bernardtravers@wanadoo.fr</t>
  </si>
  <si>
    <t>francois.trebouet@orange.fr</t>
  </si>
  <si>
    <t>gwenaelle.beasse@laposte.net</t>
  </si>
  <si>
    <t>jerome.treguier@orange.fr</t>
  </si>
  <si>
    <t>trottier.cyrille@wanadoo.fr</t>
  </si>
  <si>
    <t>florence.trottier@free.fr</t>
  </si>
  <si>
    <t>sylvain.tudoux@gmail.com</t>
  </si>
  <si>
    <t>steph.turbet@orange.fr</t>
  </si>
  <si>
    <t>jlf.vallee@neuf.fr</t>
  </si>
  <si>
    <t>rvallenari@gmail.com</t>
  </si>
  <si>
    <t>jordanvannier@yahoo.fr</t>
  </si>
  <si>
    <t>antoine255@hotmail.fr</t>
  </si>
  <si>
    <t>claire.herisson@gmail.com</t>
  </si>
  <si>
    <t>myriam.vincendon@orange.fr</t>
  </si>
  <si>
    <t>mikael.veugeois@orange.fr</t>
  </si>
  <si>
    <t>daniellevincendon@orange.fr</t>
  </si>
  <si>
    <t>gerardvincendonduc@orange.fr</t>
  </si>
  <si>
    <t>gwendoline.vincendonduc@yahoo.fr</t>
  </si>
  <si>
    <t>viot.conception@gmail.com</t>
  </si>
  <si>
    <t>kviot11@gmail.com</t>
  </si>
  <si>
    <t>olivier.viry3@orange.fr</t>
  </si>
  <si>
    <t>pzins2@gmail.com</t>
  </si>
  <si>
    <t>erneennett@gmail.com</t>
  </si>
  <si>
    <t>+80</t>
  </si>
  <si>
    <t>-80</t>
  </si>
  <si>
    <t>-70</t>
  </si>
  <si>
    <t>-60</t>
  </si>
  <si>
    <t>-50</t>
  </si>
  <si>
    <t>-40</t>
  </si>
  <si>
    <t>-19</t>
  </si>
  <si>
    <t>-18</t>
  </si>
  <si>
    <t>-17</t>
  </si>
  <si>
    <t>-16</t>
  </si>
  <si>
    <t>-15</t>
  </si>
  <si>
    <t>-14</t>
  </si>
  <si>
    <t>-13</t>
  </si>
  <si>
    <t>-12</t>
  </si>
  <si>
    <t>-11</t>
  </si>
  <si>
    <t>N° Licence</t>
  </si>
  <si>
    <t>Type Licence</t>
  </si>
  <si>
    <t>Type année prec</t>
  </si>
  <si>
    <t>Date naissance</t>
  </si>
  <si>
    <t>Catégorie</t>
  </si>
  <si>
    <t>Cat. Sportive</t>
  </si>
  <si>
    <t>N° Club</t>
  </si>
  <si>
    <t>Date de validation</t>
  </si>
  <si>
    <t>Numéroté (Echelon)</t>
  </si>
  <si>
    <t>Numéroté (Rang)</t>
  </si>
  <si>
    <t>Numéroté (TcLst_LB)</t>
  </si>
  <si>
    <t>CP</t>
  </si>
  <si>
    <t>Adresse</t>
  </si>
  <si>
    <t>Adresse 2</t>
  </si>
  <si>
    <t>Courriel</t>
  </si>
  <si>
    <t>OPTIN FFTT</t>
  </si>
  <si>
    <t>OPTIN Partenaire</t>
  </si>
  <si>
    <t>LOIRON RUILLE CATT</t>
  </si>
  <si>
    <t>FORCE US</t>
  </si>
  <si>
    <t>Sans pratique sportive</t>
  </si>
  <si>
    <t>CHATEAU GONTIER Tennis de Table</t>
  </si>
  <si>
    <t>LAIGNE ASTT</t>
  </si>
  <si>
    <t>ERNEENNE Sport Tennis de Table</t>
  </si>
  <si>
    <t>COURCITE AS</t>
  </si>
  <si>
    <t>LOUVERNE Tennis de Table</t>
  </si>
  <si>
    <t>PRE EN PAIL Intrepide</t>
  </si>
  <si>
    <t>Regine</t>
  </si>
  <si>
    <t>MAYENNE Club Athletique</t>
  </si>
  <si>
    <t>CHANGE Union Sportive</t>
  </si>
  <si>
    <t>SACE MARTIGNE AS</t>
  </si>
  <si>
    <t>Herve</t>
  </si>
  <si>
    <t>SIMPLE COSMES AS</t>
  </si>
  <si>
    <t>Leo</t>
  </si>
  <si>
    <t>Rene</t>
  </si>
  <si>
    <t>RENAZEEN Tennis de Table</t>
  </si>
  <si>
    <t>ASTILLEEN Tennis de Table</t>
  </si>
  <si>
    <t>COMMER Etoile Bleue</t>
  </si>
  <si>
    <t>Felix</t>
  </si>
  <si>
    <t>Cedric</t>
  </si>
  <si>
    <t>Jeremy</t>
  </si>
  <si>
    <t>Gerard</t>
  </si>
  <si>
    <t>Loic</t>
  </si>
  <si>
    <t>Elena</t>
  </si>
  <si>
    <t>Matteo</t>
  </si>
  <si>
    <t>POMMERIEUX Eclair Sports</t>
  </si>
  <si>
    <t>Marlene</t>
  </si>
  <si>
    <t>SOULGE ARGENTRE Entente</t>
  </si>
  <si>
    <t>VALLEE D'ORTHE U.S</t>
  </si>
  <si>
    <t>CHEMAZE Tennis de Table</t>
  </si>
  <si>
    <t>marietta.betton@wanadoo.fr</t>
  </si>
  <si>
    <t>BEZIER</t>
  </si>
  <si>
    <t>AMBRIERES TTC</t>
  </si>
  <si>
    <t>Andre</t>
  </si>
  <si>
    <t>MARCILLE US</t>
  </si>
  <si>
    <t>Regis</t>
  </si>
  <si>
    <t>GREZ EN BOUERE C.P</t>
  </si>
  <si>
    <t>06 52 23 48 06</t>
  </si>
  <si>
    <t>Timeo</t>
  </si>
  <si>
    <t>Gwenaelle</t>
  </si>
  <si>
    <t>RUILLE FROID FONDS P.P.C</t>
  </si>
  <si>
    <t>Valery</t>
  </si>
  <si>
    <t>IZE Etoile Sportive</t>
  </si>
  <si>
    <t>BACONNIERE (La) Tennis de Table</t>
  </si>
  <si>
    <t>jpbouvier@aol.com</t>
  </si>
  <si>
    <t>Loicbreteau75@yahoo.fr</t>
  </si>
  <si>
    <t>Kevin</t>
  </si>
  <si>
    <t>Leandre</t>
  </si>
  <si>
    <t>ST DENIS D ANJOU Eclair</t>
  </si>
  <si>
    <t>06 48 48 33 33</t>
  </si>
  <si>
    <t>BAZOGE-MONTPINCON (la) T.T</t>
  </si>
  <si>
    <t>Amelia</t>
  </si>
  <si>
    <t>HOUSSAY Esperance</t>
  </si>
  <si>
    <t>BIGOTTIERE (La) USTT</t>
  </si>
  <si>
    <t>NUILLE l'HUISSERIE</t>
  </si>
  <si>
    <t>Jean-Francois</t>
  </si>
  <si>
    <t>Noemie</t>
  </si>
  <si>
    <t>lavalbournytennisdetable@gmail.com</t>
  </si>
  <si>
    <t>Laetitia</t>
  </si>
  <si>
    <t>Moise</t>
  </si>
  <si>
    <t>ST AIGNAN SUR ROE Espoir</t>
  </si>
  <si>
    <t>Jean-Luc</t>
  </si>
  <si>
    <t>Isaie</t>
  </si>
  <si>
    <t>Lea</t>
  </si>
  <si>
    <t>Jose</t>
  </si>
  <si>
    <t>Jean-Claude</t>
  </si>
  <si>
    <t>Lenaic</t>
  </si>
  <si>
    <t>FOSSE</t>
  </si>
  <si>
    <t>Anael</t>
  </si>
  <si>
    <t>02 43 05 86 33</t>
  </si>
  <si>
    <t>06 84 04 33 37</t>
  </si>
  <si>
    <t>Anaelle</t>
  </si>
  <si>
    <t>Timothee</t>
  </si>
  <si>
    <t>Mateo</t>
  </si>
  <si>
    <t>Gwenael</t>
  </si>
  <si>
    <t>Remy</t>
  </si>
  <si>
    <t>Adele</t>
  </si>
  <si>
    <t>regislepeculier@gmail.com</t>
  </si>
  <si>
    <t>Gerald</t>
  </si>
  <si>
    <t>LESEGRETAIN</t>
  </si>
  <si>
    <t>Noel</t>
  </si>
  <si>
    <t>Maina</t>
  </si>
  <si>
    <t>Jean-Pierre</t>
  </si>
  <si>
    <t>Ines</t>
  </si>
  <si>
    <t>NERRE</t>
  </si>
  <si>
    <t>npetit53100@gmail.com</t>
  </si>
  <si>
    <t>Sharlene</t>
  </si>
  <si>
    <t>mickaelsailley@gmail.com</t>
  </si>
  <si>
    <t>sebthul@free.fr</t>
  </si>
  <si>
    <t>eliasvtel01@gmail.com</t>
  </si>
  <si>
    <t>patricevana@gmail.com</t>
  </si>
  <si>
    <t>80+</t>
  </si>
  <si>
    <t>Cédric</t>
  </si>
  <si>
    <t>Attestation autoquestionnaire pour mineur</t>
  </si>
  <si>
    <t>ludi96@live.fr</t>
  </si>
  <si>
    <t>acrff170@gmail.com</t>
  </si>
  <si>
    <t>croissantgeorges2@gmail.com</t>
  </si>
  <si>
    <t>DELAHAYE</t>
  </si>
  <si>
    <t>treso.ttr04@free.fr</t>
  </si>
  <si>
    <t>DUC</t>
  </si>
  <si>
    <t>dom_et_vanessa@yahoo.fr</t>
  </si>
  <si>
    <t>gasnier.d53@gmail.com</t>
  </si>
  <si>
    <t>GUIBERT</t>
  </si>
  <si>
    <t>housseau.jeanluc@orange.fr</t>
  </si>
  <si>
    <t>hureaugwenael@hotmail.fr</t>
  </si>
  <si>
    <t>Jean-Michel</t>
  </si>
  <si>
    <t>joufreau.emmanuel@orange.fr</t>
  </si>
  <si>
    <t>sl.sly.ldl@gmail.com</t>
  </si>
  <si>
    <t>ant_lenaour@hotmail.com</t>
  </si>
  <si>
    <t>joel.leudiere@orange.fr</t>
  </si>
  <si>
    <t>Clément</t>
  </si>
  <si>
    <t>Marie-Rose</t>
  </si>
  <si>
    <t>PELOIN</t>
  </si>
  <si>
    <t>sarlpeloinanthony@gmail.com</t>
  </si>
  <si>
    <t>sebastienpenloup@yahoo.fr</t>
  </si>
  <si>
    <t>usmarcille@gmail.com</t>
  </si>
  <si>
    <t>simliliralu@gmail.com</t>
  </si>
  <si>
    <t>romain.riollet@gmail.com</t>
  </si>
  <si>
    <t>vincent-vannier@orange.fr</t>
  </si>
  <si>
    <t>BRANEYRE GAUFFRE</t>
  </si>
  <si>
    <t>catherine.gauffre@hotmail.com</t>
  </si>
  <si>
    <t>derouault-jcm@outlook.fr</t>
  </si>
  <si>
    <t>Corpo 53 Tennis de Table</t>
  </si>
  <si>
    <t>jouvintanguy369@gmail.com</t>
  </si>
  <si>
    <t>hubert.lenain@sfr.fr</t>
  </si>
  <si>
    <t xml:space="preserve">LA DOREE ATT </t>
  </si>
  <si>
    <t>Jérémy</t>
  </si>
  <si>
    <t xml:space="preserve">AFFAGARD </t>
  </si>
  <si>
    <t>Rémi</t>
  </si>
  <si>
    <t>c.narquin@wanadoo.fr</t>
  </si>
  <si>
    <t>EVRON Alerte</t>
  </si>
  <si>
    <t>HAIE TRAVERSAINE U.S.L (la)</t>
  </si>
  <si>
    <t>guillaume.paumard1@orange.fr</t>
  </si>
  <si>
    <t>mickael.beauchene@innoval.com</t>
  </si>
  <si>
    <t>BECHEPOIS</t>
  </si>
  <si>
    <t>bechepois.didier@orange.fr</t>
  </si>
  <si>
    <t>BERTIN</t>
  </si>
  <si>
    <t>Lilou</t>
  </si>
  <si>
    <t>blanchard186@laposte.net</t>
  </si>
  <si>
    <t>blanchard.ronan@laposte.net</t>
  </si>
  <si>
    <t>BOINET</t>
  </si>
  <si>
    <t>Cléo</t>
  </si>
  <si>
    <t>emmanuelboisrame@orange.fr</t>
  </si>
  <si>
    <t>anne.meziere0842@orange.fr</t>
  </si>
  <si>
    <t>cahoreaufamily@hotmail.fr</t>
  </si>
  <si>
    <t>kevincharil@orange.fr</t>
  </si>
  <si>
    <t>bendelahaye@hotmail.fr</t>
  </si>
  <si>
    <t>victor.desauge@outlook.fr</t>
  </si>
  <si>
    <t>jfml.duval@orange.fr</t>
  </si>
  <si>
    <t>FAUCHEUX</t>
  </si>
  <si>
    <t>Youenn</t>
  </si>
  <si>
    <t>youennfaucheux@gmail.com</t>
  </si>
  <si>
    <t>FRANGER</t>
  </si>
  <si>
    <t>mlanieleblanc9@gmail.com</t>
  </si>
  <si>
    <t>patrice.gallienne@laposte.net</t>
  </si>
  <si>
    <t>camillegaut10@gmail.com</t>
  </si>
  <si>
    <t>GONNET</t>
  </si>
  <si>
    <t>lahaietraversaineusl@gmail.com</t>
  </si>
  <si>
    <t>Cali</t>
  </si>
  <si>
    <t>veronique.harrouard@gmail.com</t>
  </si>
  <si>
    <t>Vadim</t>
  </si>
  <si>
    <t>stephanie.bainvel@hotmail.fr</t>
  </si>
  <si>
    <t>josyck_lesegretain@yahoo.fr</t>
  </si>
  <si>
    <t>fa.ping@wanadoo.fr</t>
  </si>
  <si>
    <t>Stéphane</t>
  </si>
  <si>
    <t>Jean-Jacques</t>
  </si>
  <si>
    <t>MATEUS-HAMDAN</t>
  </si>
  <si>
    <t>victormateus72@hotmail.com</t>
  </si>
  <si>
    <t>Yvon</t>
  </si>
  <si>
    <t>PACORY</t>
  </si>
  <si>
    <t>vstpacory@orange.fr</t>
  </si>
  <si>
    <t>Léon</t>
  </si>
  <si>
    <t>franc.richard@hotmail.fr</t>
  </si>
  <si>
    <t>franck.rochut53@orange.fr</t>
  </si>
  <si>
    <t>SABLÉ</t>
  </si>
  <si>
    <t>simonmag@wanadoo.fr</t>
  </si>
  <si>
    <t>Eloann</t>
  </si>
  <si>
    <t>louisteyssier8@gmail.com</t>
  </si>
  <si>
    <t>TROPEAU</t>
  </si>
  <si>
    <t>christophe.tropeau@orange.fr</t>
  </si>
  <si>
    <t>samuelaubert.53@outlook.com</t>
  </si>
  <si>
    <t>julienaurry@gmail.com</t>
  </si>
  <si>
    <t>06 03 71 18 07</t>
  </si>
  <si>
    <t>nathalie.pautonnier0922@orange.fr</t>
  </si>
  <si>
    <t>02 43 03 08 81</t>
  </si>
  <si>
    <t>06 47 12 77 82</t>
  </si>
  <si>
    <t>franck.beaupied@orange.fr</t>
  </si>
  <si>
    <t>BERNIER</t>
  </si>
  <si>
    <t>Jérôme</t>
  </si>
  <si>
    <t>jerome.bernier@protonmail.com</t>
  </si>
  <si>
    <t>Théodore</t>
  </si>
  <si>
    <t>theodore.bernier@protonmail.com</t>
  </si>
  <si>
    <t>julien.berthe53@laposte.net</t>
  </si>
  <si>
    <t>BOUHALLIER</t>
  </si>
  <si>
    <t>Théo</t>
  </si>
  <si>
    <t>bourgaultalexandre53@gmail.com</t>
  </si>
  <si>
    <t>meziere.laurane@ymail.com</t>
  </si>
  <si>
    <t>mael.bourillon04@gmail.com</t>
  </si>
  <si>
    <t>mymy53@live.fr</t>
  </si>
  <si>
    <t>Inès</t>
  </si>
  <si>
    <t>pjbrochard@orange.fr</t>
  </si>
  <si>
    <t>CADEAU</t>
  </si>
  <si>
    <t>Louison</t>
  </si>
  <si>
    <t>quent.carre@orange.fr</t>
  </si>
  <si>
    <t>07 85 58 65 87</t>
  </si>
  <si>
    <t>melvyn1710@gmail.com</t>
  </si>
  <si>
    <t>06 03 49 78 45</t>
  </si>
  <si>
    <t>seb.coupe@outlook.fr</t>
  </si>
  <si>
    <t>COURAIS</t>
  </si>
  <si>
    <t>riccour@orange.fr</t>
  </si>
  <si>
    <t>CROCHET</t>
  </si>
  <si>
    <t>sandrina.crochet@gmail.com</t>
  </si>
  <si>
    <t>claudemariedasse@gmail.com</t>
  </si>
  <si>
    <t>DAUBERT</t>
  </si>
  <si>
    <t>nicolas-daubert@hotmail.fr</t>
  </si>
  <si>
    <t>Luka</t>
  </si>
  <si>
    <t>06 86 88 36 62</t>
  </si>
  <si>
    <t>christine.corbiere53@orange.fr</t>
  </si>
  <si>
    <t>alainleroyer@orange.fr</t>
  </si>
  <si>
    <t>les.grandes.batailles@orange.fr</t>
  </si>
  <si>
    <t>GASCOIN</t>
  </si>
  <si>
    <t>Léa</t>
  </si>
  <si>
    <t>07 69 48 24 23</t>
  </si>
  <si>
    <t>phgascoin@gmail.com</t>
  </si>
  <si>
    <t>Jean-Loic</t>
  </si>
  <si>
    <t>estellegesteau@hotmail.fr</t>
  </si>
  <si>
    <t>GIBON</t>
  </si>
  <si>
    <t>christian.gibon0026@orange.fr</t>
  </si>
  <si>
    <t>GLAIS</t>
  </si>
  <si>
    <t>Marvin</t>
  </si>
  <si>
    <t>glais.lionel@club-internet.fr</t>
  </si>
  <si>
    <t>Elio</t>
  </si>
  <si>
    <t>nono.luis@gmail.com</t>
  </si>
  <si>
    <t>david.hamard35@hotmail.fr</t>
  </si>
  <si>
    <t>vincenthardy09@orange.fr</t>
  </si>
  <si>
    <t>Alexia</t>
  </si>
  <si>
    <t>geathan53@yahoo.fr</t>
  </si>
  <si>
    <t>gaethan53@yahoo.fr</t>
  </si>
  <si>
    <t>HAUTIER</t>
  </si>
  <si>
    <t>jeanlouis.hautier@sfr.fr</t>
  </si>
  <si>
    <t>om.nico77@hotmail.fr</t>
  </si>
  <si>
    <t>HERVOCHE</t>
  </si>
  <si>
    <t>hervoche.christophe@outlook.fr</t>
  </si>
  <si>
    <t>HORPS</t>
  </si>
  <si>
    <t>laetitiahorps@gmail.com</t>
  </si>
  <si>
    <t>HOSSARD</t>
  </si>
  <si>
    <t>christine.espanoche@laposte.net</t>
  </si>
  <si>
    <t>lacantinedegilles@outlook.fr</t>
  </si>
  <si>
    <t>Jean-Noel</t>
  </si>
  <si>
    <t>hutinpascaline@gmail.com</t>
  </si>
  <si>
    <t>06 76 32 01 98</t>
  </si>
  <si>
    <t>manudu5953@gmail.com</t>
  </si>
  <si>
    <t>06 22 52 85 63</t>
  </si>
  <si>
    <t>jerome.lamare@wanadoo.fr</t>
  </si>
  <si>
    <t>Octave</t>
  </si>
  <si>
    <t>benjaminlaribi@gmail.com</t>
  </si>
  <si>
    <t>LE DOUARON</t>
  </si>
  <si>
    <t>le.douaron.loic@orange.fr</t>
  </si>
  <si>
    <t>LEBARON</t>
  </si>
  <si>
    <t>brnrl@wanadoo.fr</t>
  </si>
  <si>
    <t>Maël</t>
  </si>
  <si>
    <t>xavier.lefeuvre2@wanadoo.fr</t>
  </si>
  <si>
    <t>chris.lemercier@gmail.com</t>
  </si>
  <si>
    <t>Célian</t>
  </si>
  <si>
    <t>clecourt@yahoo.fr</t>
  </si>
  <si>
    <t>manuelabouilly@orange.fr</t>
  </si>
  <si>
    <t>Chloé</t>
  </si>
  <si>
    <t>isabelle.branchu@orange.fr</t>
  </si>
  <si>
    <t>Mickaël</t>
  </si>
  <si>
    <t>micka.marchand@outlook.fr</t>
  </si>
  <si>
    <t>Céline</t>
  </si>
  <si>
    <t>Loïc</t>
  </si>
  <si>
    <t>06 08 76 37 42</t>
  </si>
  <si>
    <t>christophe.martin@orange.fr</t>
  </si>
  <si>
    <t>Loevan</t>
  </si>
  <si>
    <t>meignansebastien@outlook.fr</t>
  </si>
  <si>
    <t>MENAGER</t>
  </si>
  <si>
    <t>pierre.flo5@orange.fr</t>
  </si>
  <si>
    <t>menel.grandin@gmail.com</t>
  </si>
  <si>
    <t>MERIENNE</t>
  </si>
  <si>
    <t>MESSÉ</t>
  </si>
  <si>
    <t>messe.gregory@orange.fr</t>
  </si>
  <si>
    <t>rv.mottier@gmail.com</t>
  </si>
  <si>
    <t>pemouezy@sfr.fr</t>
  </si>
  <si>
    <t>ogpasquier@gmail.com</t>
  </si>
  <si>
    <t>pelloinb@gmail.com</t>
  </si>
  <si>
    <t>pilardfrederic@hotmail.fr</t>
  </si>
  <si>
    <t>dometlaetitia@hotmail.fr</t>
  </si>
  <si>
    <t>spoirrier@orange.fr</t>
  </si>
  <si>
    <t>PONTOGLIO</t>
  </si>
  <si>
    <t>Paola</t>
  </si>
  <si>
    <t>paola.pntgl@gmail.com</t>
  </si>
  <si>
    <t>sylvainpoupin@hotmail.com</t>
  </si>
  <si>
    <t>06 52 88 22 17</t>
  </si>
  <si>
    <t>jc.cloclo@orange.fr</t>
  </si>
  <si>
    <t>06 95 86 95 18</t>
  </si>
  <si>
    <t>RIBEIRO</t>
  </si>
  <si>
    <t>bouilloncat@hotmail.fr</t>
  </si>
  <si>
    <t>François</t>
  </si>
  <si>
    <t>valentin.riv20@gmail.com</t>
  </si>
  <si>
    <t>philippe.robert757@orange.fr</t>
  </si>
  <si>
    <t>06 08 60 84 72</t>
  </si>
  <si>
    <t>damienrobieux@gmail.com</t>
  </si>
  <si>
    <t>SENECHAL</t>
  </si>
  <si>
    <t>Carl</t>
  </si>
  <si>
    <t>ju.travis@hotmail.fr</t>
  </si>
  <si>
    <t>ad.trihan@gmail.com</t>
  </si>
  <si>
    <t>02 43 04 29 19</t>
  </si>
  <si>
    <t>06 70 31 45 86</t>
  </si>
  <si>
    <t>adonis.turbet@gmail.com</t>
  </si>
  <si>
    <t>06 85 40 17 28</t>
  </si>
  <si>
    <t>VIGNEAUD</t>
  </si>
  <si>
    <t>Raphaël</t>
  </si>
  <si>
    <t>J4</t>
  </si>
  <si>
    <t>Nom - Prénom</t>
  </si>
  <si>
    <t>No club</t>
  </si>
  <si>
    <t>Tour n°1</t>
  </si>
  <si>
    <t>Tour n°2</t>
  </si>
  <si>
    <t>Tour n°3</t>
  </si>
  <si>
    <t>Tour n°4</t>
  </si>
  <si>
    <t>Tour n°5</t>
  </si>
  <si>
    <t>Tour n°6</t>
  </si>
  <si>
    <t>12530070</t>
  </si>
  <si>
    <t>11</t>
  </si>
  <si>
    <t>100C</t>
  </si>
  <si>
    <t>12530060</t>
  </si>
  <si>
    <t>17</t>
  </si>
  <si>
    <t>65C</t>
  </si>
  <si>
    <t>5324143</t>
  </si>
  <si>
    <t>13/07/2003</t>
  </si>
  <si>
    <t>12530099</t>
  </si>
  <si>
    <t>10</t>
  </si>
  <si>
    <t>80C</t>
  </si>
  <si>
    <t>12530114</t>
  </si>
  <si>
    <t>12</t>
  </si>
  <si>
    <t>5319838</t>
  </si>
  <si>
    <t>JOUVIN Tanguy</t>
  </si>
  <si>
    <t>03/10/1997</t>
  </si>
  <si>
    <t>12530017</t>
  </si>
  <si>
    <t>18</t>
  </si>
  <si>
    <t>122614</t>
  </si>
  <si>
    <t>ANDREO Remi</t>
  </si>
  <si>
    <t>24/06/1982</t>
  </si>
  <si>
    <t>8</t>
  </si>
  <si>
    <t>14</t>
  </si>
  <si>
    <t>80D</t>
  </si>
  <si>
    <t>9C</t>
  </si>
  <si>
    <t>534136</t>
  </si>
  <si>
    <t>ANDORIN Michel</t>
  </si>
  <si>
    <t>07/09/1963</t>
  </si>
  <si>
    <t>15</t>
  </si>
  <si>
    <t>17C</t>
  </si>
  <si>
    <t>13C</t>
  </si>
  <si>
    <t>5C</t>
  </si>
  <si>
    <t>12530022</t>
  </si>
  <si>
    <t>10C</t>
  </si>
  <si>
    <t>65D</t>
  </si>
  <si>
    <t>3C</t>
  </si>
  <si>
    <t>52D</t>
  </si>
  <si>
    <t>5327292</t>
  </si>
  <si>
    <t>POILANE Axelle</t>
  </si>
  <si>
    <t>12/12/2002</t>
  </si>
  <si>
    <t>12530016</t>
  </si>
  <si>
    <t>5</t>
  </si>
  <si>
    <t>4C</t>
  </si>
  <si>
    <t>7C</t>
  </si>
  <si>
    <t>0</t>
  </si>
  <si>
    <t>5310987</t>
  </si>
  <si>
    <t>RICHARD Franck</t>
  </si>
  <si>
    <t>31/03/1973</t>
  </si>
  <si>
    <t>40D</t>
  </si>
  <si>
    <t>12530095</t>
  </si>
  <si>
    <t>9</t>
  </si>
  <si>
    <t>35D</t>
  </si>
  <si>
    <t>12530036</t>
  </si>
  <si>
    <t>50D</t>
  </si>
  <si>
    <t>12530054</t>
  </si>
  <si>
    <t>25D</t>
  </si>
  <si>
    <t>539564</t>
  </si>
  <si>
    <t>LOUVIGNE Sylvain</t>
  </si>
  <si>
    <t>27/01/1981</t>
  </si>
  <si>
    <t>20D</t>
  </si>
  <si>
    <t>30D</t>
  </si>
  <si>
    <t>10D</t>
  </si>
  <si>
    <t>13</t>
  </si>
  <si>
    <t>5D</t>
  </si>
  <si>
    <t>5324765</t>
  </si>
  <si>
    <t>MANCEAU Kylian</t>
  </si>
  <si>
    <t>12/02/1999</t>
  </si>
  <si>
    <t>1E0F</t>
  </si>
  <si>
    <t>80E</t>
  </si>
  <si>
    <t>3512931</t>
  </si>
  <si>
    <t>MARION Thierry</t>
  </si>
  <si>
    <t>17/07/1980</t>
  </si>
  <si>
    <t>15D</t>
  </si>
  <si>
    <t>19/01/2008</t>
  </si>
  <si>
    <t>0D</t>
  </si>
  <si>
    <t>28D</t>
  </si>
  <si>
    <t>9D</t>
  </si>
  <si>
    <t>1D0E</t>
  </si>
  <si>
    <t>5312183</t>
  </si>
  <si>
    <t>FOUCHARD Laurent</t>
  </si>
  <si>
    <t>23/09/1967</t>
  </si>
  <si>
    <t>7D</t>
  </si>
  <si>
    <t>12530064</t>
  </si>
  <si>
    <t>65E</t>
  </si>
  <si>
    <t>2D</t>
  </si>
  <si>
    <t>5316554</t>
  </si>
  <si>
    <t>ECOLAN Yannick</t>
  </si>
  <si>
    <t>25/03/1961</t>
  </si>
  <si>
    <t>4D</t>
  </si>
  <si>
    <t>5318330</t>
  </si>
  <si>
    <t>ANSELME Renaud</t>
  </si>
  <si>
    <t>29/01/1975</t>
  </si>
  <si>
    <t>12530020</t>
  </si>
  <si>
    <t>11D</t>
  </si>
  <si>
    <t>100E</t>
  </si>
  <si>
    <t>5324871</t>
  </si>
  <si>
    <t>LABRIET Paul</t>
  </si>
  <si>
    <t>25/03/2005</t>
  </si>
  <si>
    <t>3D</t>
  </si>
  <si>
    <t>5325506</t>
  </si>
  <si>
    <t>SANGNIER LAFFONT Nolann</t>
  </si>
  <si>
    <t>20/01/2009</t>
  </si>
  <si>
    <t>80F</t>
  </si>
  <si>
    <t>5325888</t>
  </si>
  <si>
    <t>23/02/2006</t>
  </si>
  <si>
    <t>12530018</t>
  </si>
  <si>
    <t>5325044</t>
  </si>
  <si>
    <t>MOTTIER Antoine</t>
  </si>
  <si>
    <t>10/01/2008</t>
  </si>
  <si>
    <t>5325867</t>
  </si>
  <si>
    <t>POILANE Lenny</t>
  </si>
  <si>
    <t>20/09/2007</t>
  </si>
  <si>
    <t>12530059</t>
  </si>
  <si>
    <t>5325783</t>
  </si>
  <si>
    <t>BARRIER Yann</t>
  </si>
  <si>
    <t>23/11/2004</t>
  </si>
  <si>
    <t>12530078</t>
  </si>
  <si>
    <t>20E</t>
  </si>
  <si>
    <t>12530055</t>
  </si>
  <si>
    <t>30E</t>
  </si>
  <si>
    <t>50E</t>
  </si>
  <si>
    <t>12530046</t>
  </si>
  <si>
    <t>100F</t>
  </si>
  <si>
    <t>5324922</t>
  </si>
  <si>
    <t>BUCHARD Isidore</t>
  </si>
  <si>
    <t>23/04/2008</t>
  </si>
  <si>
    <t>40E</t>
  </si>
  <si>
    <t>35E</t>
  </si>
  <si>
    <t>5319974</t>
  </si>
  <si>
    <t>GARNIER Pascal</t>
  </si>
  <si>
    <t>24/11/1971</t>
  </si>
  <si>
    <t>1D50E</t>
  </si>
  <si>
    <t>25E</t>
  </si>
  <si>
    <t>5325924</t>
  </si>
  <si>
    <t>NAVET Mathys</t>
  </si>
  <si>
    <t>23/09/2005</t>
  </si>
  <si>
    <t>12530061</t>
  </si>
  <si>
    <t>7</t>
  </si>
  <si>
    <t>5E</t>
  </si>
  <si>
    <t>7220047</t>
  </si>
  <si>
    <t>BERTHELOT Thomas</t>
  </si>
  <si>
    <t>10/03/1977</t>
  </si>
  <si>
    <t>12530144</t>
  </si>
  <si>
    <t>10E</t>
  </si>
  <si>
    <t>5311705</t>
  </si>
  <si>
    <t>GEGU William</t>
  </si>
  <si>
    <t>08/08/1986</t>
  </si>
  <si>
    <t>5326942</t>
  </si>
  <si>
    <t>DE SILANS Louise</t>
  </si>
  <si>
    <t>02/12/2008</t>
  </si>
  <si>
    <t>15E</t>
  </si>
  <si>
    <t>534535</t>
  </si>
  <si>
    <t>LALAIRE Erick</t>
  </si>
  <si>
    <t>08/07/1964</t>
  </si>
  <si>
    <t>7E</t>
  </si>
  <si>
    <t>4E</t>
  </si>
  <si>
    <t>5323740</t>
  </si>
  <si>
    <t>30/08/1974</t>
  </si>
  <si>
    <t>534174</t>
  </si>
  <si>
    <t>GUIOULLIER Claude</t>
  </si>
  <si>
    <t>06/06/1955</t>
  </si>
  <si>
    <t>12530090</t>
  </si>
  <si>
    <t>3E</t>
  </si>
  <si>
    <t>1419921</t>
  </si>
  <si>
    <t>AMIARD Evan</t>
  </si>
  <si>
    <t>27/01/2000</t>
  </si>
  <si>
    <t>12530025</t>
  </si>
  <si>
    <t>5326761</t>
  </si>
  <si>
    <t>HOUDOU Julie</t>
  </si>
  <si>
    <t>22/09/2007</t>
  </si>
  <si>
    <t>12530072</t>
  </si>
  <si>
    <t>6</t>
  </si>
  <si>
    <t>2E</t>
  </si>
  <si>
    <t>5318147</t>
  </si>
  <si>
    <t>BENATRE Thierry</t>
  </si>
  <si>
    <t>21/02/1965</t>
  </si>
  <si>
    <t>5325262</t>
  </si>
  <si>
    <t>HOUDAYER Oscar</t>
  </si>
  <si>
    <t>06/11/2006</t>
  </si>
  <si>
    <t>5319968</t>
  </si>
  <si>
    <t>SOREL Mayron</t>
  </si>
  <si>
    <t>23/02/1993</t>
  </si>
  <si>
    <t>20F</t>
  </si>
  <si>
    <t>5313734</t>
  </si>
  <si>
    <t>LIGNEL Thierry</t>
  </si>
  <si>
    <t>28/12/1964</t>
  </si>
  <si>
    <t>5324503</t>
  </si>
  <si>
    <t>FAUCON Lucas</t>
  </si>
  <si>
    <t>17/07/2007</t>
  </si>
  <si>
    <t>9E</t>
  </si>
  <si>
    <t>0F</t>
  </si>
  <si>
    <t>65F</t>
  </si>
  <si>
    <t>12530058</t>
  </si>
  <si>
    <t>5326948</t>
  </si>
  <si>
    <t>BELLEY Kurt</t>
  </si>
  <si>
    <t>19/01/2005</t>
  </si>
  <si>
    <t>30F</t>
  </si>
  <si>
    <t>40F</t>
  </si>
  <si>
    <t>5313087</t>
  </si>
  <si>
    <t>BARGUIL Yann</t>
  </si>
  <si>
    <t>10/10/1959</t>
  </si>
  <si>
    <t>614565</t>
  </si>
  <si>
    <t>HATTE Serge</t>
  </si>
  <si>
    <t>02/09/1968</t>
  </si>
  <si>
    <t>10F</t>
  </si>
  <si>
    <t>5325784</t>
  </si>
  <si>
    <t>BARON Brieuc</t>
  </si>
  <si>
    <t>02/08/2009</t>
  </si>
  <si>
    <t>32F</t>
  </si>
  <si>
    <t>52F</t>
  </si>
  <si>
    <t>7222225</t>
  </si>
  <si>
    <t>20/12/1978</t>
  </si>
  <si>
    <t>5326067</t>
  </si>
  <si>
    <t>GOUGEON Camille</t>
  </si>
  <si>
    <t>19/06/2006</t>
  </si>
  <si>
    <t>50F</t>
  </si>
  <si>
    <t>5324637</t>
  </si>
  <si>
    <t>26/03/2006</t>
  </si>
  <si>
    <t>25F</t>
  </si>
  <si>
    <t>15F</t>
  </si>
  <si>
    <t>5327556</t>
  </si>
  <si>
    <t>FOUGERAY Pierre</t>
  </si>
  <si>
    <t>24/02/2007</t>
  </si>
  <si>
    <t>12530035</t>
  </si>
  <si>
    <t>1F0G</t>
  </si>
  <si>
    <t>533235</t>
  </si>
  <si>
    <t>LAMARE Marc</t>
  </si>
  <si>
    <t>03/08/1956</t>
  </si>
  <si>
    <t>12530008</t>
  </si>
  <si>
    <t>5326284</t>
  </si>
  <si>
    <t>35F</t>
  </si>
  <si>
    <t>5326658</t>
  </si>
  <si>
    <t>PALICOT Mayliss</t>
  </si>
  <si>
    <t>07/01/2008</t>
  </si>
  <si>
    <t>4F</t>
  </si>
  <si>
    <t>5326620</t>
  </si>
  <si>
    <t>CHEVAL Perrine</t>
  </si>
  <si>
    <t>21/02/2008</t>
  </si>
  <si>
    <t>5326916</t>
  </si>
  <si>
    <t>30/07/1974</t>
  </si>
  <si>
    <t>12530087</t>
  </si>
  <si>
    <t>534120</t>
  </si>
  <si>
    <t>CHARTIER Thierry</t>
  </si>
  <si>
    <t>09/01/1965</t>
  </si>
  <si>
    <t>12530088</t>
  </si>
  <si>
    <t>1E75F</t>
  </si>
  <si>
    <t>1E70F</t>
  </si>
  <si>
    <t>5326667</t>
  </si>
  <si>
    <t>BOUILLY Jules</t>
  </si>
  <si>
    <t>09/11/2006</t>
  </si>
  <si>
    <t>5315981</t>
  </si>
  <si>
    <t>LANDELLE Sylvain</t>
  </si>
  <si>
    <t>03/10/1979</t>
  </si>
  <si>
    <t>12530050</t>
  </si>
  <si>
    <t>1E35F</t>
  </si>
  <si>
    <t>1E30F</t>
  </si>
  <si>
    <t>5314123</t>
  </si>
  <si>
    <t>LEROUX Bruno</t>
  </si>
  <si>
    <t>23/05/1971</t>
  </si>
  <si>
    <t>5314211</t>
  </si>
  <si>
    <t>HUMEAU Gilles</t>
  </si>
  <si>
    <t>26/06/1961</t>
  </si>
  <si>
    <t>5318574</t>
  </si>
  <si>
    <t>GUILLET Quentin</t>
  </si>
  <si>
    <t>27/01/1993</t>
  </si>
  <si>
    <t>5325383</t>
  </si>
  <si>
    <t>FRESNEL Yvannick</t>
  </si>
  <si>
    <t>21/06/1982</t>
  </si>
  <si>
    <t>5327119</t>
  </si>
  <si>
    <t>DUVAL Denis</t>
  </si>
  <si>
    <t>08/06/1963</t>
  </si>
  <si>
    <t>1E5F</t>
  </si>
  <si>
    <t>5324806</t>
  </si>
  <si>
    <t>DIVAY Jordan</t>
  </si>
  <si>
    <t>24/02/2000</t>
  </si>
  <si>
    <t>5324141</t>
  </si>
  <si>
    <t>LOCHU Toni</t>
  </si>
  <si>
    <t>19/10/2007</t>
  </si>
  <si>
    <t>5327413</t>
  </si>
  <si>
    <t>LETORT Camille</t>
  </si>
  <si>
    <t>13/06/2006</t>
  </si>
  <si>
    <t>5327834</t>
  </si>
  <si>
    <t>PRIME Sacha</t>
  </si>
  <si>
    <t>07/07/2008</t>
  </si>
  <si>
    <t>80G</t>
  </si>
  <si>
    <t>5327129</t>
  </si>
  <si>
    <t>BOUDIN Evan</t>
  </si>
  <si>
    <t>12530023</t>
  </si>
  <si>
    <t>5F</t>
  </si>
  <si>
    <t>7F</t>
  </si>
  <si>
    <t>5325345</t>
  </si>
  <si>
    <t>REMOND Maxime</t>
  </si>
  <si>
    <t>04/11/1997</t>
  </si>
  <si>
    <t>75F</t>
  </si>
  <si>
    <t>100G</t>
  </si>
  <si>
    <t>7213200</t>
  </si>
  <si>
    <t>BERTHE Julien</t>
  </si>
  <si>
    <t>23/06/1999</t>
  </si>
  <si>
    <t>5325321</t>
  </si>
  <si>
    <t>28/06/2010</t>
  </si>
  <si>
    <t>13F</t>
  </si>
  <si>
    <t>24F</t>
  </si>
  <si>
    <t>01/06/1971</t>
  </si>
  <si>
    <t>5326543</t>
  </si>
  <si>
    <t>DUCHEMIN Clement</t>
  </si>
  <si>
    <t>19/04/2010</t>
  </si>
  <si>
    <t>22F</t>
  </si>
  <si>
    <t>2F</t>
  </si>
  <si>
    <t>12530074</t>
  </si>
  <si>
    <t>3F</t>
  </si>
  <si>
    <t>5325743</t>
  </si>
  <si>
    <t>FERANDIN Paul</t>
  </si>
  <si>
    <t>26/09/2008</t>
  </si>
  <si>
    <t>35G</t>
  </si>
  <si>
    <t>5327023</t>
  </si>
  <si>
    <t>DAVOUST Esteban</t>
  </si>
  <si>
    <t>14/12/2011</t>
  </si>
  <si>
    <t>9F</t>
  </si>
  <si>
    <t>5324158</t>
  </si>
  <si>
    <t>LAUTRU Quentin</t>
  </si>
  <si>
    <t>25/01/2001</t>
  </si>
  <si>
    <t>1G0H</t>
  </si>
  <si>
    <t>5328228</t>
  </si>
  <si>
    <t>FILOCHE Lilian</t>
  </si>
  <si>
    <t>07/11/2006</t>
  </si>
  <si>
    <t>65G</t>
  </si>
  <si>
    <t>5326002</t>
  </si>
  <si>
    <t>MOUSSAY Dorian</t>
  </si>
  <si>
    <t>17/09/2010</t>
  </si>
  <si>
    <t>5326874</t>
  </si>
  <si>
    <t>HEINRY Augustin</t>
  </si>
  <si>
    <t>02/06/2008</t>
  </si>
  <si>
    <t>5321451</t>
  </si>
  <si>
    <t>GOBBE Didier</t>
  </si>
  <si>
    <t>11/12/1970</t>
  </si>
  <si>
    <t>5327028</t>
  </si>
  <si>
    <t>BOUDIN Timeo</t>
  </si>
  <si>
    <t>03/08/2008</t>
  </si>
  <si>
    <t>25G</t>
  </si>
  <si>
    <t>20/06/2007</t>
  </si>
  <si>
    <t>3G</t>
  </si>
  <si>
    <t>65H</t>
  </si>
  <si>
    <t>5327345</t>
  </si>
  <si>
    <t>DOUARD Timeo</t>
  </si>
  <si>
    <t>30/05/2012</t>
  </si>
  <si>
    <t>5327902</t>
  </si>
  <si>
    <t>BOURCIER Gabriel</t>
  </si>
  <si>
    <t>26/04/2009</t>
  </si>
  <si>
    <t>50G</t>
  </si>
  <si>
    <t>5327529</t>
  </si>
  <si>
    <t>DURAND Pauline</t>
  </si>
  <si>
    <t>04/05/2011</t>
  </si>
  <si>
    <t>40G</t>
  </si>
  <si>
    <t>10G</t>
  </si>
  <si>
    <t>30G</t>
  </si>
  <si>
    <t>40H</t>
  </si>
  <si>
    <t>5327993</t>
  </si>
  <si>
    <t>5327445</t>
  </si>
  <si>
    <t>LEPREVOST Victor</t>
  </si>
  <si>
    <t>10/10/2010</t>
  </si>
  <si>
    <t>5327058</t>
  </si>
  <si>
    <t>PEYRE Axel</t>
  </si>
  <si>
    <t>14/06/2010</t>
  </si>
  <si>
    <t>5326382</t>
  </si>
  <si>
    <t>ALLAIN Troy</t>
  </si>
  <si>
    <t>12/01/2011</t>
  </si>
  <si>
    <t>52G</t>
  </si>
  <si>
    <t>11G</t>
  </si>
  <si>
    <t>5327528</t>
  </si>
  <si>
    <t>DURAND Nathan</t>
  </si>
  <si>
    <t>03/08/2009</t>
  </si>
  <si>
    <t>28G</t>
  </si>
  <si>
    <t>5327452</t>
  </si>
  <si>
    <t>LARIBI Paul</t>
  </si>
  <si>
    <t>03/05/2007</t>
  </si>
  <si>
    <t>2G</t>
  </si>
  <si>
    <t>5327437</t>
  </si>
  <si>
    <t>MEIGNAN Antoine</t>
  </si>
  <si>
    <t>12/10/2010</t>
  </si>
  <si>
    <t>5G</t>
  </si>
  <si>
    <t>20G</t>
  </si>
  <si>
    <t>5325903</t>
  </si>
  <si>
    <t>TREBOUET Nathan</t>
  </si>
  <si>
    <t>05/08/2008</t>
  </si>
  <si>
    <t>4G</t>
  </si>
  <si>
    <t>7G</t>
  </si>
  <si>
    <t>5327053</t>
  </si>
  <si>
    <t>ROUZIERE Robin</t>
  </si>
  <si>
    <t>22/11/2009</t>
  </si>
  <si>
    <t>5327980</t>
  </si>
  <si>
    <t>GOUGEON Matheo</t>
  </si>
  <si>
    <t>09/11/2009</t>
  </si>
  <si>
    <t>15G</t>
  </si>
  <si>
    <t>5326000</t>
  </si>
  <si>
    <t>LETELLIER Even</t>
  </si>
  <si>
    <t>15/12/2007</t>
  </si>
  <si>
    <t>5328142</t>
  </si>
  <si>
    <t>VIGNEAUD Raphaël</t>
  </si>
  <si>
    <t>10/03/2008</t>
  </si>
  <si>
    <t>50H</t>
  </si>
  <si>
    <t>5326753</t>
  </si>
  <si>
    <t>BAZIN Kylian</t>
  </si>
  <si>
    <t>27/11/2007</t>
  </si>
  <si>
    <t>80H</t>
  </si>
  <si>
    <t>0G</t>
  </si>
  <si>
    <t>5327925</t>
  </si>
  <si>
    <t>LETORT Hugo</t>
  </si>
  <si>
    <t>10/05/2008</t>
  </si>
  <si>
    <t>5326610</t>
  </si>
  <si>
    <t>PICHON Jamy</t>
  </si>
  <si>
    <t>06/04/2011</t>
  </si>
  <si>
    <t>5327508</t>
  </si>
  <si>
    <t>HUNAULT Jeremy</t>
  </si>
  <si>
    <t>11/01/2009</t>
  </si>
  <si>
    <t>5324658</t>
  </si>
  <si>
    <t>02/08/2007</t>
  </si>
  <si>
    <t>5327525</t>
  </si>
  <si>
    <t>RICHARD Corentin</t>
  </si>
  <si>
    <t>23/02/2011</t>
  </si>
  <si>
    <t>23G</t>
  </si>
  <si>
    <t>5327402</t>
  </si>
  <si>
    <t>BESSEAU Zacharie</t>
  </si>
  <si>
    <t>11/02/2010</t>
  </si>
  <si>
    <t>5325891</t>
  </si>
  <si>
    <t>POILVET Simon</t>
  </si>
  <si>
    <t>01/01/2009</t>
  </si>
  <si>
    <t>5327787</t>
  </si>
  <si>
    <t>JOUBERT FOURNIER Milan</t>
  </si>
  <si>
    <t>22/09/2008</t>
  </si>
  <si>
    <t>5325080</t>
  </si>
  <si>
    <t>SOUL Valentin</t>
  </si>
  <si>
    <t>27/10/2008</t>
  </si>
  <si>
    <t>13G</t>
  </si>
  <si>
    <t>30H</t>
  </si>
  <si>
    <t>5324410</t>
  </si>
  <si>
    <t>COURAIS Ethan</t>
  </si>
  <si>
    <t>11/11/2008</t>
  </si>
  <si>
    <t>5326712</t>
  </si>
  <si>
    <t>BENOIST Loris</t>
  </si>
  <si>
    <t>03/07/2011</t>
  </si>
  <si>
    <t>12530136</t>
  </si>
  <si>
    <t>5328144</t>
  </si>
  <si>
    <t>GROUSSARD Elio</t>
  </si>
  <si>
    <t>01/01/2010</t>
  </si>
  <si>
    <t>20H</t>
  </si>
  <si>
    <t>5327988</t>
  </si>
  <si>
    <t>04/03/2008</t>
  </si>
  <si>
    <t>25H</t>
  </si>
  <si>
    <t>5H</t>
  </si>
  <si>
    <t>5328195</t>
  </si>
  <si>
    <t>HORPS Enzo</t>
  </si>
  <si>
    <t>25/11/2009</t>
  </si>
  <si>
    <t>35H</t>
  </si>
  <si>
    <t>0H</t>
  </si>
  <si>
    <t>10H</t>
  </si>
  <si>
    <t>2G20H</t>
  </si>
  <si>
    <t>15H</t>
  </si>
  <si>
    <t>75H</t>
  </si>
  <si>
    <t>5328176</t>
  </si>
  <si>
    <t>LAPIERRE Octave</t>
  </si>
  <si>
    <t>02/06/2013</t>
  </si>
  <si>
    <t>1G80H</t>
  </si>
  <si>
    <t>5328129</t>
  </si>
  <si>
    <t>KERZERHO Vadim</t>
  </si>
  <si>
    <t>19/04/2013</t>
  </si>
  <si>
    <t>5328140</t>
  </si>
  <si>
    <t>TEYSSIER Louis</t>
  </si>
  <si>
    <t>08/02/2009</t>
  </si>
  <si>
    <t>5326937</t>
  </si>
  <si>
    <t>LE MEE - DUBOIS Matis</t>
  </si>
  <si>
    <t>05/05/2008</t>
  </si>
  <si>
    <t>5328103</t>
  </si>
  <si>
    <t>PELOIN Arthur</t>
  </si>
  <si>
    <t>11/02/2011</t>
  </si>
  <si>
    <t>1G45H</t>
  </si>
  <si>
    <t>5327062</t>
  </si>
  <si>
    <t>05/05/2011</t>
  </si>
  <si>
    <t>5327672</t>
  </si>
  <si>
    <t>LE HELLIDU Tom</t>
  </si>
  <si>
    <t>20/12/2009</t>
  </si>
  <si>
    <t>1G15H</t>
  </si>
  <si>
    <t>5328169</t>
  </si>
  <si>
    <t>BOUVIER Mathis</t>
  </si>
  <si>
    <t>18/12/2010</t>
  </si>
  <si>
    <t>1G5H</t>
  </si>
  <si>
    <t>5327592</t>
  </si>
  <si>
    <t>DEVAUX Antoine</t>
  </si>
  <si>
    <t>25/08/2007</t>
  </si>
  <si>
    <t>5328211</t>
  </si>
  <si>
    <t>LE DOUARON Thibault</t>
  </si>
  <si>
    <t>19/08/2011</t>
  </si>
  <si>
    <t>95H</t>
  </si>
  <si>
    <t>5327816</t>
  </si>
  <si>
    <t>LANDAIS Malo</t>
  </si>
  <si>
    <t>03/06/2009</t>
  </si>
  <si>
    <t>90H</t>
  </si>
  <si>
    <t>5326930</t>
  </si>
  <si>
    <t>LAVENANT Mateo</t>
  </si>
  <si>
    <t>21/09/2009</t>
  </si>
  <si>
    <t>5327815</t>
  </si>
  <si>
    <t>CHAUVEAU Mathys</t>
  </si>
  <si>
    <t>12/10/2009</t>
  </si>
  <si>
    <t>5327407</t>
  </si>
  <si>
    <t>23/06/2012</t>
  </si>
  <si>
    <t>5327767</t>
  </si>
  <si>
    <t>GOURDIER Nino</t>
  </si>
  <si>
    <t>01/09/2010</t>
  </si>
  <si>
    <t>70H</t>
  </si>
  <si>
    <t>5328083</t>
  </si>
  <si>
    <t>LELIEVRE Pierre</t>
  </si>
  <si>
    <t>28/05/2011</t>
  </si>
  <si>
    <t>5328206</t>
  </si>
  <si>
    <t>DOITEAU Benjamin</t>
  </si>
  <si>
    <t>01/09/2008</t>
  </si>
  <si>
    <t>5328115</t>
  </si>
  <si>
    <t>SOHIER Eloann</t>
  </si>
  <si>
    <t>29/12/2012</t>
  </si>
  <si>
    <t>5328280</t>
  </si>
  <si>
    <t>KINIUK Pierre</t>
  </si>
  <si>
    <t>11/02/2008</t>
  </si>
  <si>
    <t>55H</t>
  </si>
  <si>
    <t>5328568</t>
  </si>
  <si>
    <t>GUIOULLIER Tristan</t>
  </si>
  <si>
    <t>13/12/2008</t>
  </si>
  <si>
    <t>5328453</t>
  </si>
  <si>
    <t>DELHOMME Louis</t>
  </si>
  <si>
    <t>25/01/2011</t>
  </si>
  <si>
    <t>09/07/2011</t>
  </si>
  <si>
    <t>2H</t>
  </si>
  <si>
    <t>AGUESSEAU</t>
  </si>
  <si>
    <t>marieaguesseau@gmail.com</t>
  </si>
  <si>
    <t>06 52 87 31 26</t>
  </si>
  <si>
    <t>albertinoemile@gmail.com</t>
  </si>
  <si>
    <t>02 43 04 263 0</t>
  </si>
  <si>
    <t>renaud.anselme@gmail.com</t>
  </si>
  <si>
    <t>02 43 67 07 06</t>
  </si>
  <si>
    <t>herveaubert1965@gmail.com</t>
  </si>
  <si>
    <t>francoisbabin53@gmail.com</t>
  </si>
  <si>
    <t>jerome.baffou@gmail.com</t>
  </si>
  <si>
    <t>02 43 32 26 17</t>
  </si>
  <si>
    <t>06 18 04 52 12</t>
  </si>
  <si>
    <t>chban@free.fr</t>
  </si>
  <si>
    <t>no_email@gmail.com</t>
  </si>
  <si>
    <t>BARBET</t>
  </si>
  <si>
    <t>Ilias</t>
  </si>
  <si>
    <t>baudiner53100@gmail.com</t>
  </si>
  <si>
    <t>BAUDUSSEAU</t>
  </si>
  <si>
    <t>victor.baudusseau@outlook.fr</t>
  </si>
  <si>
    <t>BEAUSSIER</t>
  </si>
  <si>
    <t>Matthiew</t>
  </si>
  <si>
    <t>beaussierjerome0@gmail.com</t>
  </si>
  <si>
    <t>BECKER</t>
  </si>
  <si>
    <t>Attestation autoquestionnaire pour majeur</t>
  </si>
  <si>
    <t>06 25 84 12 60</t>
  </si>
  <si>
    <t>christophebellonie@wanadoo.fr</t>
  </si>
  <si>
    <t>BESNARD LUCE</t>
  </si>
  <si>
    <t>cyrielleluce@wanadoo.fr</t>
  </si>
  <si>
    <t>Ben</t>
  </si>
  <si>
    <t>fionabetton@orange.fr</t>
  </si>
  <si>
    <t>nonama@orange.fr</t>
  </si>
  <si>
    <t>stephanie.bignon53@orange.fr</t>
  </si>
  <si>
    <t>antoineblanchard@yahoo.fr</t>
  </si>
  <si>
    <t>arnaudcmoi@orange.fr</t>
  </si>
  <si>
    <t>anthonyblanche@hotmail.fr</t>
  </si>
  <si>
    <t>Jean Philippe</t>
  </si>
  <si>
    <t>jpboinet@hotmail.fr</t>
  </si>
  <si>
    <t>02 43 69 06 88</t>
  </si>
  <si>
    <t>06 72 68 54 62</t>
  </si>
  <si>
    <t>06 41 73 51 01</t>
  </si>
  <si>
    <t>06 01 74 48 01</t>
  </si>
  <si>
    <t>02 43 47 07 21</t>
  </si>
  <si>
    <t>06 43 47 07 21</t>
  </si>
  <si>
    <t>02 43 04 85 02</t>
  </si>
  <si>
    <t>romain.breteau53@gmail.com</t>
  </si>
  <si>
    <t>BRILHAULT</t>
  </si>
  <si>
    <t>gabriel.brilhault@orange.fr</t>
  </si>
  <si>
    <t>06 25 33 05 28</t>
  </si>
  <si>
    <t>02 43 02 38 74</t>
  </si>
  <si>
    <t>06 77 50 64 81</t>
  </si>
  <si>
    <t>CAILLIBOTTE</t>
  </si>
  <si>
    <t>michael.caillibotte@orange.fr</t>
  </si>
  <si>
    <t>06 68 69 91 83</t>
  </si>
  <si>
    <t>Capucine</t>
  </si>
  <si>
    <t>Djibril</t>
  </si>
  <si>
    <t>02 43 07 44 34</t>
  </si>
  <si>
    <t>06 72 87 80 33</t>
  </si>
  <si>
    <t>02 43 12 21 40</t>
  </si>
  <si>
    <t>06 82 73 17 06</t>
  </si>
  <si>
    <t>06 84 84 63 43</t>
  </si>
  <si>
    <t>CHEVALLIER MARTIN</t>
  </si>
  <si>
    <t>Monique</t>
  </si>
  <si>
    <t>Amaël</t>
  </si>
  <si>
    <t>stevenetamael@gmail.com</t>
  </si>
  <si>
    <t>02 43 69 06 68</t>
  </si>
  <si>
    <t>02 43 66 87 94</t>
  </si>
  <si>
    <t>06 12 68 13 51</t>
  </si>
  <si>
    <t>nhtt53@orange.fr</t>
  </si>
  <si>
    <t>06 16 11 73 96</t>
  </si>
  <si>
    <t>06 20 87 35 15</t>
  </si>
  <si>
    <t>remicribier53@orange.fr</t>
  </si>
  <si>
    <t>rudy.chpt@gmail.com</t>
  </si>
  <si>
    <t>c.daguet707@laposte.net</t>
  </si>
  <si>
    <t>dalibon.cyrille@gmail.com</t>
  </si>
  <si>
    <t>06 02 23 81 93</t>
  </si>
  <si>
    <t>karelledavoust@gmail.com</t>
  </si>
  <si>
    <t>DE PONTBRIAND</t>
  </si>
  <si>
    <t>Jeanne</t>
  </si>
  <si>
    <t>wdepontb@yahoo.fr</t>
  </si>
  <si>
    <t>DE SILANS</t>
  </si>
  <si>
    <t>Marine</t>
  </si>
  <si>
    <t>06 26 69 78 69</t>
  </si>
  <si>
    <t>DELHOMME</t>
  </si>
  <si>
    <t>fadidel@orange.fr</t>
  </si>
  <si>
    <t>02 43 68 05 48</t>
  </si>
  <si>
    <t>06 34 25 53 33</t>
  </si>
  <si>
    <t>02 43 00 22 06</t>
  </si>
  <si>
    <t>06 75 08 77 58</t>
  </si>
  <si>
    <t>merienne@orange.fr</t>
  </si>
  <si>
    <t>DOMER</t>
  </si>
  <si>
    <t>06 43 06 96 38</t>
  </si>
  <si>
    <t>mathieu.domer@gmail.com</t>
  </si>
  <si>
    <t>DORANGE</t>
  </si>
  <si>
    <t>ameliegoncalves53@gmail.com</t>
  </si>
  <si>
    <t>migwell35@hotmail.fr</t>
  </si>
  <si>
    <t>DUBRAY</t>
  </si>
  <si>
    <t>cedric@dubray-angot.fr</t>
  </si>
  <si>
    <t>duc.guillaume8553@gmail.com</t>
  </si>
  <si>
    <t>09 81 27 51 24</t>
  </si>
  <si>
    <t>06 17 86 72 17</t>
  </si>
  <si>
    <t>06 45 24 55 02</t>
  </si>
  <si>
    <t>anthonydufeu53@gmail.com</t>
  </si>
  <si>
    <t>Léandre</t>
  </si>
  <si>
    <t>Noé</t>
  </si>
  <si>
    <t>06 74 12 82 41</t>
  </si>
  <si>
    <t>Jean-Charles</t>
  </si>
  <si>
    <t>verojule.dudo@orange.fr</t>
  </si>
  <si>
    <t>06 32 18 67 28</t>
  </si>
  <si>
    <t>lea.faujour@orange.fr</t>
  </si>
  <si>
    <t>Madeg</t>
  </si>
  <si>
    <t>fontainemath53@gmail.com</t>
  </si>
  <si>
    <t>02 33 26 99 06</t>
  </si>
  <si>
    <t>07 87 29 33 48</t>
  </si>
  <si>
    <t>Faustine</t>
  </si>
  <si>
    <t>FOUBERT</t>
  </si>
  <si>
    <t xml:space="preserve">Noe </t>
  </si>
  <si>
    <t>pierrefougeray@orange.fr</t>
  </si>
  <si>
    <t>lucie.joufflineau@yahoo.fr</t>
  </si>
  <si>
    <t>02 43 03 44 86</t>
  </si>
  <si>
    <t>06 19 07 17 21</t>
  </si>
  <si>
    <t>02 43 08 91 37</t>
  </si>
  <si>
    <t>06 07 21 56 30</t>
  </si>
  <si>
    <t>06 89 91 80 21</t>
  </si>
  <si>
    <t>06 49 22 32 24</t>
  </si>
  <si>
    <t>GAUMISSOU</t>
  </si>
  <si>
    <t>a.gaumissou@gmail.com</t>
  </si>
  <si>
    <t>02 43 69 13 30</t>
  </si>
  <si>
    <t>06 81 43 18 21</t>
  </si>
  <si>
    <t>jeromegautier.nous3@gmail.com</t>
  </si>
  <si>
    <t>06 34 24 08 72</t>
  </si>
  <si>
    <t>02 43 37 65 75</t>
  </si>
  <si>
    <t>06 79 41 00 64</t>
  </si>
  <si>
    <t>GENDRY LESSEURE</t>
  </si>
  <si>
    <t>ygendrystef@orange.fr</t>
  </si>
  <si>
    <t>simongendry@hotmail.fr</t>
  </si>
  <si>
    <t>GERBOIN</t>
  </si>
  <si>
    <t>Anita</t>
  </si>
  <si>
    <t>anita.gerboin@live.fr</t>
  </si>
  <si>
    <t>GILLOT</t>
  </si>
  <si>
    <t>emi.h8@orange.fr</t>
  </si>
  <si>
    <t>02 43 03 83 01</t>
  </si>
  <si>
    <t>06 01 82 00 18</t>
  </si>
  <si>
    <t>cgtt@outlook.fr</t>
  </si>
  <si>
    <t>02 43 04 84 98</t>
  </si>
  <si>
    <t>06 43 80 12 25</t>
  </si>
  <si>
    <t>GOSSOW</t>
  </si>
  <si>
    <t>magaliegossow8@gmail.com</t>
  </si>
  <si>
    <t>GOUGEON NICOLAS</t>
  </si>
  <si>
    <t>GRAFFIN</t>
  </si>
  <si>
    <t>06 24 46 70 14</t>
  </si>
  <si>
    <t>stephanegraffin@orange.fr</t>
  </si>
  <si>
    <t>francois.helene56@orange.fr</t>
  </si>
  <si>
    <t>GUERINEAU</t>
  </si>
  <si>
    <t>cognee.nathalie@bbox.fr</t>
  </si>
  <si>
    <t>02 43 68 35 77</t>
  </si>
  <si>
    <t>HALBERT</t>
  </si>
  <si>
    <t>Zoéline</t>
  </si>
  <si>
    <t>HAMELIN BAHIER</t>
  </si>
  <si>
    <t>Odette</t>
  </si>
  <si>
    <t>06 72 52 78 49</t>
  </si>
  <si>
    <t>02 43 07 57 94</t>
  </si>
  <si>
    <t>antoinehardy.53@gmail.com</t>
  </si>
  <si>
    <t>06 06 47 25 20</t>
  </si>
  <si>
    <t>06 73 73 10 54</t>
  </si>
  <si>
    <t>nicolas-helbert@orange.fr</t>
  </si>
  <si>
    <t>briceh29@outlook.fr</t>
  </si>
  <si>
    <t>didier.herriau53@gmail.com</t>
  </si>
  <si>
    <t>Melvin</t>
  </si>
  <si>
    <t>damien.huard@sfr.fr</t>
  </si>
  <si>
    <t>vanessa.vaucelle72@orange.fr</t>
  </si>
  <si>
    <t>therese.jollivet@yahoo.fr</t>
  </si>
  <si>
    <t>06 07 75 88 96</t>
  </si>
  <si>
    <t>JOUGUET</t>
  </si>
  <si>
    <t>06.51.01.63.39</t>
  </si>
  <si>
    <t>celine.louaisil@orange.fr</t>
  </si>
  <si>
    <t>Brunojuge@wanadoo.fr</t>
  </si>
  <si>
    <t>trans.st.thomas.tt@gmail.com</t>
  </si>
  <si>
    <t>Frédéric</t>
  </si>
  <si>
    <t>LAFON</t>
  </si>
  <si>
    <t>lafonlaforme@live.fr</t>
  </si>
  <si>
    <t>erick.lalaire53@gmail.com</t>
  </si>
  <si>
    <t>LAMARCHE</t>
  </si>
  <si>
    <t>maxime53230@hotmail.com</t>
  </si>
  <si>
    <t>LANDEAU</t>
  </si>
  <si>
    <t>yvan.lapierre3@gmail.com</t>
  </si>
  <si>
    <t>Angèle</t>
  </si>
  <si>
    <t>LE QUEC-ALIX</t>
  </si>
  <si>
    <t>02 43 68 13 02</t>
  </si>
  <si>
    <t>06 78 55 98 38</t>
  </si>
  <si>
    <t>doudoudom53@gmail.com</t>
  </si>
  <si>
    <t>LE ROCH</t>
  </si>
  <si>
    <t>emelinegauthierleroch@hotmail.fr</t>
  </si>
  <si>
    <t>Mathéo</t>
  </si>
  <si>
    <t>tap2.mury@hotmail.fr</t>
  </si>
  <si>
    <t>02 43 03 24 75</t>
  </si>
  <si>
    <t>07 82 39 43 29</t>
  </si>
  <si>
    <t>06 21 24 86 95</t>
  </si>
  <si>
    <t>LEGELEUX</t>
  </si>
  <si>
    <t>alegeleux@laposte.net</t>
  </si>
  <si>
    <t>06 32 58 89 77</t>
  </si>
  <si>
    <t>02 43 98 12 31</t>
  </si>
  <si>
    <t>06 76 08 61 62</t>
  </si>
  <si>
    <t>02 43 49 20 11</t>
  </si>
  <si>
    <t>lemoinelaurent2@orange.fr</t>
  </si>
  <si>
    <t>lemoine.mickael35@orange.fr</t>
  </si>
  <si>
    <t>lydie.lenain@orange.fr</t>
  </si>
  <si>
    <t>02 43 01 95 62</t>
  </si>
  <si>
    <t>06 78 18 68 25</t>
  </si>
  <si>
    <t>02 43 58 09 88</t>
  </si>
  <si>
    <t>07 86 07 81 18</t>
  </si>
  <si>
    <t>leraychloe697@gmail.com</t>
  </si>
  <si>
    <t>Eden</t>
  </si>
  <si>
    <t>02 43 01 02 86</t>
  </si>
  <si>
    <t>06 23 61 70 93</t>
  </si>
  <si>
    <t>LHOTE</t>
  </si>
  <si>
    <t>ssaalhote@msn.com</t>
  </si>
  <si>
    <t>Jeanch.liger@gmail.com</t>
  </si>
  <si>
    <t>LOISEAU</t>
  </si>
  <si>
    <t>LOUKILI</t>
  </si>
  <si>
    <t>Hamza</t>
  </si>
  <si>
    <t>yassine.loukili53@gmail.com</t>
  </si>
  <si>
    <t>francoispierre85@gmail.com</t>
  </si>
  <si>
    <t>louvigne.sylvain@bbox.fr</t>
  </si>
  <si>
    <t>tslucas@orange.fr</t>
  </si>
  <si>
    <t>LUVSANDORJ</t>
  </si>
  <si>
    <t>07 51 57 25 24</t>
  </si>
  <si>
    <t>zaya.boogii@gmail.com</t>
  </si>
  <si>
    <t>machardmaina53@gmail.com</t>
  </si>
  <si>
    <t>nitalive@aol.com</t>
  </si>
  <si>
    <t>MAGNYE</t>
  </si>
  <si>
    <t>jerome.murielle@orange.fr</t>
  </si>
  <si>
    <t>MAHEO</t>
  </si>
  <si>
    <t>Alexandra</t>
  </si>
  <si>
    <t>clochette7007@gmail.com</t>
  </si>
  <si>
    <t>kylian53@hotmail.fr</t>
  </si>
  <si>
    <t>06 78 72 91 82</t>
  </si>
  <si>
    <t>MARIN</t>
  </si>
  <si>
    <t>vivine306@hotmail.fr</t>
  </si>
  <si>
    <t>06 47 46 21 79</t>
  </si>
  <si>
    <t>06 79 87 72 20</t>
  </si>
  <si>
    <t>vir.durdant@gmail.com</t>
  </si>
  <si>
    <t>Gautier</t>
  </si>
  <si>
    <t>fredericmetereau@orange.fr</t>
  </si>
  <si>
    <t>06 40 35 27 78</t>
  </si>
  <si>
    <t>MONCEAU</t>
  </si>
  <si>
    <t>monceauch@orange.fr</t>
  </si>
  <si>
    <t>02 43 98 49 43</t>
  </si>
  <si>
    <t>06 15 97 64 05</t>
  </si>
  <si>
    <t>Joshua</t>
  </si>
  <si>
    <t>gmoutel53@gmail.com</t>
  </si>
  <si>
    <t>moutel.thomas@laposte.net</t>
  </si>
  <si>
    <t>Dorine</t>
  </si>
  <si>
    <t>dorine.neveu@wanadoo.fr</t>
  </si>
  <si>
    <t>02 43 37 79 31</t>
  </si>
  <si>
    <t>06 45 75 23 51</t>
  </si>
  <si>
    <t>02 43 07 52 40</t>
  </si>
  <si>
    <t>06 42 59 59 94</t>
  </si>
  <si>
    <t>06 76 11 01 80</t>
  </si>
  <si>
    <t>jfrancois.pasquier@orange.fr</t>
  </si>
  <si>
    <t>Sohann</t>
  </si>
  <si>
    <t>maxime.pectel493@gmail.com</t>
  </si>
  <si>
    <t>Maé</t>
  </si>
  <si>
    <t>02 43 66 08 64</t>
  </si>
  <si>
    <t>06 85 21 06 91</t>
  </si>
  <si>
    <t>estellelegay@orange.fr</t>
  </si>
  <si>
    <t>02 43 04 07 43</t>
  </si>
  <si>
    <t>06 12 87 88 03</t>
  </si>
  <si>
    <t>Chihiro</t>
  </si>
  <si>
    <t>pich.arman@orange.fr</t>
  </si>
  <si>
    <t>pichotgregory53@gmail.com</t>
  </si>
  <si>
    <t>PILLON</t>
  </si>
  <si>
    <t>02 43 69 27 61</t>
  </si>
  <si>
    <t>06 15 87 95 09</t>
  </si>
  <si>
    <t>PIPELIER</t>
  </si>
  <si>
    <t>Oceane</t>
  </si>
  <si>
    <t>emilieoceane53@hotmail.fr</t>
  </si>
  <si>
    <t>anaisplai@gmail.com</t>
  </si>
  <si>
    <t>Marie-Paule</t>
  </si>
  <si>
    <t>mariepauleplai@gmail.com</t>
  </si>
  <si>
    <t>nicolasplessis@orange.fr</t>
  </si>
  <si>
    <t>06 52 28 53 16</t>
  </si>
  <si>
    <t>petitsteph53@gmail.com</t>
  </si>
  <si>
    <t>06 27 25 37 67</t>
  </si>
  <si>
    <t>PORTIER</t>
  </si>
  <si>
    <t>02 49 80 14 37</t>
  </si>
  <si>
    <t>06 25 27 18 17</t>
  </si>
  <si>
    <t>06 14 63 45 24</t>
  </si>
  <si>
    <t>matthieu.prize@orange.fr</t>
  </si>
  <si>
    <t>02 41 92 48 35</t>
  </si>
  <si>
    <t>06 47 94 25 88</t>
  </si>
  <si>
    <t>nicolas.proust4@orange.fr</t>
  </si>
  <si>
    <t>02 43 68 07 45</t>
  </si>
  <si>
    <t>06 16 65 65 67</t>
  </si>
  <si>
    <t>02 43 98 97 70</t>
  </si>
  <si>
    <t>06 86 69 61 83</t>
  </si>
  <si>
    <t>olivierreze@orange.fr</t>
  </si>
  <si>
    <t>reze.thomas53@gmail.com</t>
  </si>
  <si>
    <t>richard@orange.fr</t>
  </si>
  <si>
    <t>06 75 16 59 43</t>
  </si>
  <si>
    <t>RIVET</t>
  </si>
  <si>
    <t>rivet.david@club-internet.fr</t>
  </si>
  <si>
    <t>06 84 75 83 17</t>
  </si>
  <si>
    <t>Florimond</t>
  </si>
  <si>
    <t>laurent.rocher7@gmail.com</t>
  </si>
  <si>
    <t>Aude</t>
  </si>
  <si>
    <t>uschangett.secretariat@gmail.com</t>
  </si>
  <si>
    <t>ROGERS</t>
  </si>
  <si>
    <t>Helen</t>
  </si>
  <si>
    <t>helen.rogers@sfr.fr</t>
  </si>
  <si>
    <t>Even</t>
  </si>
  <si>
    <t>Timéo</t>
  </si>
  <si>
    <t>02 43 90 73 14</t>
  </si>
  <si>
    <t>06 84 71 83 02</t>
  </si>
  <si>
    <t>chris.laffont1@orange.fr</t>
  </si>
  <si>
    <t>mathissavary31@icloud.com</t>
  </si>
  <si>
    <t>gsimon53@hotmail.fr</t>
  </si>
  <si>
    <t>gougeon.patricia@hotmail.fr</t>
  </si>
  <si>
    <t>07 70 40 29 31</t>
  </si>
  <si>
    <t>TALOIS</t>
  </si>
  <si>
    <t>Frederic.talois@gmail.com</t>
  </si>
  <si>
    <t>Thaïs</t>
  </si>
  <si>
    <t>06 63 25 40 70</t>
  </si>
  <si>
    <t>tardifvirginie711@yahoo.fr</t>
  </si>
  <si>
    <t>TESSIER</t>
  </si>
  <si>
    <t>christiantonnellier2@gmail.com</t>
  </si>
  <si>
    <t>02 43 37 60 51</t>
  </si>
  <si>
    <t>06 15 53 76 72</t>
  </si>
  <si>
    <t>Margaux</t>
  </si>
  <si>
    <t>sandpetit@orange.fr</t>
  </si>
  <si>
    <t>guivarch.amandine@orange.fr</t>
  </si>
  <si>
    <t>02 43 26 04 19</t>
  </si>
  <si>
    <t>06 88 28 35 42</t>
  </si>
  <si>
    <t>sebastientrouillard53@gmail.com</t>
  </si>
  <si>
    <t>ctvalais@wanadoo.fr</t>
  </si>
  <si>
    <t>Florence</t>
  </si>
  <si>
    <t>02 43 58 10 73</t>
  </si>
  <si>
    <t>06 23 35 05 30</t>
  </si>
  <si>
    <t>02 43 69 09 26</t>
  </si>
  <si>
    <t>07 83 43 23 21</t>
  </si>
  <si>
    <t>06 25 60 78 10</t>
  </si>
  <si>
    <t>Stella</t>
  </si>
  <si>
    <t>vincendon.stella@gmail.com</t>
  </si>
  <si>
    <t>VOISINE</t>
  </si>
  <si>
    <t>Maëlys</t>
  </si>
  <si>
    <t>lequillerbeatrice@gmail.com</t>
  </si>
  <si>
    <t>Océane</t>
  </si>
  <si>
    <t>02 43 37 86 08</t>
  </si>
  <si>
    <t>06 22 24 05 37</t>
  </si>
  <si>
    <t>ADAM-TIREAU</t>
  </si>
  <si>
    <t>Pablo</t>
  </si>
  <si>
    <t>isabelletireau971@gmail.com</t>
  </si>
  <si>
    <t>06 63 07 20 51</t>
  </si>
  <si>
    <t>ALLAMELOU</t>
  </si>
  <si>
    <t>Thiers53410@outlook.fr</t>
  </si>
  <si>
    <t>AUBIN</t>
  </si>
  <si>
    <t>Floturf@sfr.fr</t>
  </si>
  <si>
    <t>AUDOIN</t>
  </si>
  <si>
    <t>waddle53@orange.fr</t>
  </si>
  <si>
    <t>damienpinceloup@gmail.com</t>
  </si>
  <si>
    <t>02 43 01 16 55</t>
  </si>
  <si>
    <t>06 81 66 77 82</t>
  </si>
  <si>
    <t>jean-paul.auriere@orange.fr</t>
  </si>
  <si>
    <t>antoine.babin2@wanadoo.fr</t>
  </si>
  <si>
    <t>06 30 53 04 05</t>
  </si>
  <si>
    <t>BARBEDETTE</t>
  </si>
  <si>
    <t>samuel.barbedette@gmail.com</t>
  </si>
  <si>
    <t>BAUGE</t>
  </si>
  <si>
    <t>jcbauge53@gmail.com</t>
  </si>
  <si>
    <t>02 43 06 45 96</t>
  </si>
  <si>
    <t>06 70 99 19 52</t>
  </si>
  <si>
    <t>familybeaudouin@orange.fr</t>
  </si>
  <si>
    <t>hbeaumond@orange.fr</t>
  </si>
  <si>
    <t>06 09 87 62 74</t>
  </si>
  <si>
    <t>melina.belley@gmail.com</t>
  </si>
  <si>
    <t>fabricebelouard@orange.fr</t>
  </si>
  <si>
    <t>06 88 41 90 34</t>
  </si>
  <si>
    <t>bernardfranois@yahoo.fr</t>
  </si>
  <si>
    <t>Jean-Louis</t>
  </si>
  <si>
    <t>LOIGNEEN Club Pongiste</t>
  </si>
  <si>
    <t>leonebesnier@gmail.com</t>
  </si>
  <si>
    <t>06 89 49 81 60</t>
  </si>
  <si>
    <t>02 43 70 95 15</t>
  </si>
  <si>
    <t>06 84 38 99 18</t>
  </si>
  <si>
    <t>azettping@gmail.com</t>
  </si>
  <si>
    <t>Lorenzo</t>
  </si>
  <si>
    <t>02 43 06 79 13</t>
  </si>
  <si>
    <t>06 51 82 78 53</t>
  </si>
  <si>
    <t>02 43 03 54 15</t>
  </si>
  <si>
    <t>06 10 48 23 93</t>
  </si>
  <si>
    <t>vivi-fafa49330@laposte.net</t>
  </si>
  <si>
    <t>ttcambrieres@gmail.com</t>
  </si>
  <si>
    <t>bt.agencements@orange.fr</t>
  </si>
  <si>
    <t>BLANDIN</t>
  </si>
  <si>
    <t>06 76 50 53 21</t>
  </si>
  <si>
    <t>blotpatrice@gmail.com</t>
  </si>
  <si>
    <t>06 11 62 61 61</t>
  </si>
  <si>
    <t>anthony_4963@hotmail.fr</t>
  </si>
  <si>
    <t>02 43 02 83 01</t>
  </si>
  <si>
    <t>06 35 90 15 30</t>
  </si>
  <si>
    <t>02 43 69 67 55</t>
  </si>
  <si>
    <t>06 83 77 79 94</t>
  </si>
  <si>
    <t>07 69 04 93 60</t>
  </si>
  <si>
    <t>guillaume.gb3@gmail.com</t>
  </si>
  <si>
    <t>02 43 00 98 03</t>
  </si>
  <si>
    <t>Npetit53100@gmail.com</t>
  </si>
  <si>
    <t>06 80 03 02 95</t>
  </si>
  <si>
    <t>gboudier@terrena.fr</t>
  </si>
  <si>
    <t>christ.bouguier@sfr.fr</t>
  </si>
  <si>
    <t>tom.katia@wanadoo.fr</t>
  </si>
  <si>
    <t>02 43 02 48 97</t>
  </si>
  <si>
    <t>06 21 55 3 469</t>
  </si>
  <si>
    <t>02 43 58 16 06</t>
  </si>
  <si>
    <t>06 73 85 38 54</t>
  </si>
  <si>
    <t>06 18 97 21 20</t>
  </si>
  <si>
    <t>BOURGEOLAIS</t>
  </si>
  <si>
    <t>06 47 81 57 07</t>
  </si>
  <si>
    <t>guillaumeboutruche51@gmail.com</t>
  </si>
  <si>
    <t>bouvieremmanuel53@gmail.com</t>
  </si>
  <si>
    <t>02 43 05 91 04</t>
  </si>
  <si>
    <t>06 31 83 10 58</t>
  </si>
  <si>
    <t>bouviermorgan@gmail.com</t>
  </si>
  <si>
    <t>marylene.bouvier22@gmail.com</t>
  </si>
  <si>
    <t>BRIELLES</t>
  </si>
  <si>
    <t>02 49 80 19 33</t>
  </si>
  <si>
    <t>02 43 03 40 40</t>
  </si>
  <si>
    <t>BROSSIER</t>
  </si>
  <si>
    <t>brossierms@orange.fr</t>
  </si>
  <si>
    <t>bruneau_aurelien@hotmail.fr</t>
  </si>
  <si>
    <t>02 43 26 37 76</t>
  </si>
  <si>
    <t>06 82 13 02 65</t>
  </si>
  <si>
    <t>tbruneau1601@free.fr</t>
  </si>
  <si>
    <t>dominiquecartigny72@gmail.com</t>
  </si>
  <si>
    <t>06 38 55 83 68</t>
  </si>
  <si>
    <t>02 43 70 26 94</t>
  </si>
  <si>
    <t>02 43 07 70 10</t>
  </si>
  <si>
    <t>07 81 42 65 24</t>
  </si>
  <si>
    <t>CHASSAGNAC</t>
  </si>
  <si>
    <t>frederic.chassagnac@orange.fr</t>
  </si>
  <si>
    <t>02 43 70 62 53</t>
  </si>
  <si>
    <t>06 84 92 03 36</t>
  </si>
  <si>
    <t>orlane.chauvin@gmail.com</t>
  </si>
  <si>
    <t>theo.chauvin53@gmail.com</t>
  </si>
  <si>
    <t>choyerf@gmail.com</t>
  </si>
  <si>
    <t>02 43 06 03 52</t>
  </si>
  <si>
    <t>07 82 46 49 80</t>
  </si>
  <si>
    <t>djoclavreul@hotmail.fr</t>
  </si>
  <si>
    <t>nicolas.collet53@laposte.net</t>
  </si>
  <si>
    <t>02 43 70 94 39</t>
  </si>
  <si>
    <t>06 32 77 39 88</t>
  </si>
  <si>
    <t>CONSIGNEY</t>
  </si>
  <si>
    <t>ljconsigney@orange.fr</t>
  </si>
  <si>
    <t>coquereau.patrice@hotmail.fr</t>
  </si>
  <si>
    <t>06 80 50 03 19</t>
  </si>
  <si>
    <t>m.bellier893@laposte.net</t>
  </si>
  <si>
    <t>02 72 95 01 30</t>
  </si>
  <si>
    <t>07 83 03 79 29</t>
  </si>
  <si>
    <t>06 74 32 74 46</t>
  </si>
  <si>
    <t>02 43 68 75 92</t>
  </si>
  <si>
    <t>06 49 68 86 98</t>
  </si>
  <si>
    <t>09 54 59 13 85</t>
  </si>
  <si>
    <t>06 85 94 96 17</t>
  </si>
  <si>
    <t>06 30 19 07 20</t>
  </si>
  <si>
    <t>02 43 00 55 89</t>
  </si>
  <si>
    <t>06 82 00 86 70</t>
  </si>
  <si>
    <t>CROISSANT.PV@ORANGE.FR</t>
  </si>
  <si>
    <t>02 43 02 14 48</t>
  </si>
  <si>
    <t>06 29 38 62 02</t>
  </si>
  <si>
    <t>mikadav75@gmail.com</t>
  </si>
  <si>
    <t>delanoue.corentin@gmail.com</t>
  </si>
  <si>
    <t>02 90 78 64 45</t>
  </si>
  <si>
    <t>06 21 52 03 72</t>
  </si>
  <si>
    <t>02 43 06 48 44</t>
  </si>
  <si>
    <t>06 04 17 21 69</t>
  </si>
  <si>
    <t>claudiocd@orange.fr</t>
  </si>
  <si>
    <t>06 83 12 63 47</t>
  </si>
  <si>
    <t>DESTAIS</t>
  </si>
  <si>
    <t>joel.destais@orange.fr</t>
  </si>
  <si>
    <t>sesiaaline@yahoo.fr</t>
  </si>
  <si>
    <t>DIVAY</t>
  </si>
  <si>
    <t>jordan.divay53@gmail.com</t>
  </si>
  <si>
    <t>DOMERGUE</t>
  </si>
  <si>
    <t>michel.domergue@free.fr</t>
  </si>
  <si>
    <t>goualard.marion@orange.fr</t>
  </si>
  <si>
    <t>DUGUE</t>
  </si>
  <si>
    <t>soignants.G08-noe@ch-gdaumezon.fr</t>
  </si>
  <si>
    <t>07 87 24 88 13</t>
  </si>
  <si>
    <t>josso.foot@gmail.com</t>
  </si>
  <si>
    <t>06 47 63 01 18</t>
  </si>
  <si>
    <t>06 87 55 93 01</t>
  </si>
  <si>
    <t>02 43 37 60 19</t>
  </si>
  <si>
    <t>06 81 61 53 75</t>
  </si>
  <si>
    <t>fifiantho@gmail.com</t>
  </si>
  <si>
    <t>guillaume.filoche@orange.fr</t>
  </si>
  <si>
    <t>FINOT</t>
  </si>
  <si>
    <t>celine.finot0146@orange.fr</t>
  </si>
  <si>
    <t>Fontaine.thomas53@gmail.com</t>
  </si>
  <si>
    <t xml:space="preserve">FORET </t>
  </si>
  <si>
    <t>christian-foret@orange.fr</t>
  </si>
  <si>
    <t>crazy53@hotmail.fr</t>
  </si>
  <si>
    <t>gaecdesvallees@orange.fr</t>
  </si>
  <si>
    <t>fourreau.patrice@neuf.fr</t>
  </si>
  <si>
    <t>02 43 70 82 64</t>
  </si>
  <si>
    <t>06 06 58 56 15</t>
  </si>
  <si>
    <t>FRASCA</t>
  </si>
  <si>
    <t>Serge.frasca@free.fr</t>
  </si>
  <si>
    <t>bengab49@yahoo.fr</t>
  </si>
  <si>
    <t>GAI</t>
  </si>
  <si>
    <t xml:space="preserve">Philippe </t>
  </si>
  <si>
    <t>francoise.gai@orange.fr</t>
  </si>
  <si>
    <t>alexisgarnier533@gmail.com</t>
  </si>
  <si>
    <t>06 87 45 00 75</t>
  </si>
  <si>
    <t>megarnier53@wanadoo.fr</t>
  </si>
  <si>
    <t>06 78 12 42 32</t>
  </si>
  <si>
    <t>06 86 84 03 72</t>
  </si>
  <si>
    <t>meletsam@gmail.com</t>
  </si>
  <si>
    <t>killian.gtiet@gmail.com</t>
  </si>
  <si>
    <t>GAUTRAIN</t>
  </si>
  <si>
    <t>patrice.gautrain@wanadoo.fr</t>
  </si>
  <si>
    <t>GAZENGEL</t>
  </si>
  <si>
    <t>Bruno.gendron1@orange.fr</t>
  </si>
  <si>
    <t>bruno.gendron1@orange.fr</t>
  </si>
  <si>
    <t>claude.gdry@gmail.com</t>
  </si>
  <si>
    <t>07 60 56 49 99</t>
  </si>
  <si>
    <t>gendryph@yahoo.fr</t>
  </si>
  <si>
    <t>GERARD</t>
  </si>
  <si>
    <t>02 43 26 26 78</t>
  </si>
  <si>
    <t>oliviergeslot53@gmail.com</t>
  </si>
  <si>
    <t>06 31 70 76 20</t>
  </si>
  <si>
    <t>martial.godiot@sfr.fr</t>
  </si>
  <si>
    <t>06 83 45 02 40</t>
  </si>
  <si>
    <t>adrien.gouvenou@hotmail.fr</t>
  </si>
  <si>
    <t>GUAGGIA</t>
  </si>
  <si>
    <t>Jean Marcel</t>
  </si>
  <si>
    <t>06 42 06 81 25</t>
  </si>
  <si>
    <t>jean-marcel.guaggia@wanadoo.fr</t>
  </si>
  <si>
    <t>dm.guedon@sfr.fr</t>
  </si>
  <si>
    <t>dan.guillet@hotmail.fr</t>
  </si>
  <si>
    <t>06 03 71 39 78</t>
  </si>
  <si>
    <t>02 43 08 10 50</t>
  </si>
  <si>
    <t>06 89 86 31 13</t>
  </si>
  <si>
    <t>02 43 68 11 15</t>
  </si>
  <si>
    <t>06 01 14 34 59</t>
  </si>
  <si>
    <t>gaethau53@yahoo.fr</t>
  </si>
  <si>
    <t>hautboisvilattes@hotmail.fr</t>
  </si>
  <si>
    <t>02 43 32 00 07</t>
  </si>
  <si>
    <t>06 73 37 53 59</t>
  </si>
  <si>
    <t>HELENE</t>
  </si>
  <si>
    <t>damien1494@laposte.net</t>
  </si>
  <si>
    <t>laeticia.champion@orange.fr</t>
  </si>
  <si>
    <t>02 44 29 50 56</t>
  </si>
  <si>
    <t>06 19 91 11 25</t>
  </si>
  <si>
    <t>02 43 02 47 76</t>
  </si>
  <si>
    <t>06 42 18 63 14</t>
  </si>
  <si>
    <t>HIREL</t>
  </si>
  <si>
    <t>valhirel@gmail.com</t>
  </si>
  <si>
    <t>02 43 07 71 54</t>
  </si>
  <si>
    <t>06 11 86 50 84</t>
  </si>
  <si>
    <t>02 43 00 20 07</t>
  </si>
  <si>
    <t>06 37 77 36 28</t>
  </si>
  <si>
    <t>06 37 17 36 51</t>
  </si>
  <si>
    <t>02 43 37 63 09</t>
  </si>
  <si>
    <t>Huard.gp@fre.fr</t>
  </si>
  <si>
    <t>dominique.hugede@orange.fr</t>
  </si>
  <si>
    <t>07 89 68 42 80</t>
  </si>
  <si>
    <t>06 14 65 46 66</t>
  </si>
  <si>
    <t>JACQUES</t>
  </si>
  <si>
    <t>bj1103@gmail.com</t>
  </si>
  <si>
    <t>JANNEAU</t>
  </si>
  <si>
    <t>06 38 58 21 67</t>
  </si>
  <si>
    <t>st.janneau@gmail.com</t>
  </si>
  <si>
    <t>02 43 10 41 25</t>
  </si>
  <si>
    <t>06 88 98 55 84</t>
  </si>
  <si>
    <t>07 60 41 86 23</t>
  </si>
  <si>
    <t>Ewen</t>
  </si>
  <si>
    <t>06 61 78 43 97</t>
  </si>
  <si>
    <t>JOURNAULT</t>
  </si>
  <si>
    <t>anthony.journault@orange.fr</t>
  </si>
  <si>
    <t>02 43 37 09 63</t>
  </si>
  <si>
    <t>JULLIOT</t>
  </si>
  <si>
    <t>KESSLER</t>
  </si>
  <si>
    <t>nico.sco.flip@gmail.com</t>
  </si>
  <si>
    <t>KINIUK</t>
  </si>
  <si>
    <t>06 80 10 93 28</t>
  </si>
  <si>
    <t>philippe.kiniuk@wanadoo.fr</t>
  </si>
  <si>
    <t>laurlais@wanadoo.fr</t>
  </si>
  <si>
    <t>cedric.laisnard@orange.fr</t>
  </si>
  <si>
    <t>adrienlandeau450@gmail.com</t>
  </si>
  <si>
    <t>06 81 33 13 51</t>
  </si>
  <si>
    <t>Quentin.lautru@gmail.com</t>
  </si>
  <si>
    <t>Kewin</t>
  </si>
  <si>
    <t>yolande.patouille@orange.fr</t>
  </si>
  <si>
    <t>julien.leblanc39@gmail.com</t>
  </si>
  <si>
    <t>02 43 00 46 28</t>
  </si>
  <si>
    <t>06 63 16 27 63</t>
  </si>
  <si>
    <t>06 80 17 54 57</t>
  </si>
  <si>
    <t>je.lecourt@free.fr</t>
  </si>
  <si>
    <t>moise.lecourt@wanadoo.fr</t>
  </si>
  <si>
    <t>Soan</t>
  </si>
  <si>
    <t>06 18 64 32 94</t>
  </si>
  <si>
    <t>florianlefevre@gmail.com</t>
  </si>
  <si>
    <t>LEFRESNE</t>
  </si>
  <si>
    <t>gilbertleger99@gmail.com</t>
  </si>
  <si>
    <t>stepascal.legouet@orange.fr</t>
  </si>
  <si>
    <t>06 41 12 62 81</t>
  </si>
  <si>
    <t>06 42 12 85 55</t>
  </si>
  <si>
    <t>06 49 19 46 64</t>
  </si>
  <si>
    <t>06 08 10 62 34</t>
  </si>
  <si>
    <t>kl.leroi@orange.fr</t>
  </si>
  <si>
    <t>02 43 37 63 30</t>
  </si>
  <si>
    <t>07 85 45 50 55</t>
  </si>
  <si>
    <t>leeroyeranthony@gmail.com</t>
  </si>
  <si>
    <t>02 43 30 36 07</t>
  </si>
  <si>
    <t>06 89 69 93 16</t>
  </si>
  <si>
    <t>LETELLIER</t>
  </si>
  <si>
    <t>letermeb53@gmail.com</t>
  </si>
  <si>
    <t>06 45 67 03 42</t>
  </si>
  <si>
    <t>alex.letissier@laposte.net</t>
  </si>
  <si>
    <t>LEVESQUE</t>
  </si>
  <si>
    <t>sebastien.levesque@wanadoo.fr</t>
  </si>
  <si>
    <t>LIGNEUL</t>
  </si>
  <si>
    <t>lochin53410@gmail.com</t>
  </si>
  <si>
    <t>LOTTIN</t>
  </si>
  <si>
    <t>lottinmaurice@orange.fr</t>
  </si>
  <si>
    <t>02 43 53 18 19</t>
  </si>
  <si>
    <t>06 71 21 84 30</t>
  </si>
  <si>
    <t>06 87 34 77 19</t>
  </si>
  <si>
    <t>02 43 68 24 56</t>
  </si>
  <si>
    <t>06 27 95 62 99</t>
  </si>
  <si>
    <t>jpmaingard@orange.fr</t>
  </si>
  <si>
    <t>06 74 55 95 67</t>
  </si>
  <si>
    <t>mariaux.jean-yves@orange.fr</t>
  </si>
  <si>
    <t>martin.aetj@wanadoo.fr</t>
  </si>
  <si>
    <t>06 15 43 30 59</t>
  </si>
  <si>
    <t>06 08 69 24 28</t>
  </si>
  <si>
    <t>tt_ebcommer@yahoo.fr</t>
  </si>
  <si>
    <t>nathalie.maugendre53@sfr.fr</t>
  </si>
  <si>
    <t>06 03 90 67 00</t>
  </si>
  <si>
    <t>02 43 06 44 62</t>
  </si>
  <si>
    <t>06 77 36 43 42</t>
  </si>
  <si>
    <t>mezange.emmanuel@free.fr</t>
  </si>
  <si>
    <t>02 43 69 32 18</t>
  </si>
  <si>
    <t>06 74 05 03 51</t>
  </si>
  <si>
    <t>MEZIERE</t>
  </si>
  <si>
    <t>philippe.meziere@wanadoo.fr</t>
  </si>
  <si>
    <t>MILLOT</t>
  </si>
  <si>
    <t>Gérard</t>
  </si>
  <si>
    <t>06 15 46 74 60</t>
  </si>
  <si>
    <t>gmdmillot53@gmail.com</t>
  </si>
  <si>
    <t>brunomoreau2009@gmail.com</t>
  </si>
  <si>
    <t>MORICEAU</t>
  </si>
  <si>
    <t>moussami53@gmail.com</t>
  </si>
  <si>
    <t>06 81 61 10 32</t>
  </si>
  <si>
    <t>nerre.georges@neuf.fr</t>
  </si>
  <si>
    <t>NORAVONG</t>
  </si>
  <si>
    <t>Khiang Kay</t>
  </si>
  <si>
    <t>OLLIVIER</t>
  </si>
  <si>
    <t>06 80 42 89 35</t>
  </si>
  <si>
    <t>patriceollivier1222@sfr.fr</t>
  </si>
  <si>
    <t>yvon.outin@wanadoo.fr</t>
  </si>
  <si>
    <t>franck.pavard@gmail.com</t>
  </si>
  <si>
    <t>02 43 03 34 78</t>
  </si>
  <si>
    <t>06 33 83 84 81</t>
  </si>
  <si>
    <t>06 83 15 61 88</t>
  </si>
  <si>
    <t>fabpelloin@outlook.fr</t>
  </si>
  <si>
    <t>02 43 37 08 52</t>
  </si>
  <si>
    <t>matispenloup@gmail.com</t>
  </si>
  <si>
    <t>david.perichet@gmail.com</t>
  </si>
  <si>
    <t>06 07 18 73 02</t>
  </si>
  <si>
    <t>PERRAUD</t>
  </si>
  <si>
    <t>davidperraud@sfr.fr</t>
  </si>
  <si>
    <t>josiane.perrier0412@orange.fr</t>
  </si>
  <si>
    <t>06 70 58 60 44</t>
  </si>
  <si>
    <t>amv.ste@neuf.fr</t>
  </si>
  <si>
    <t>06 33 47 20 49</t>
  </si>
  <si>
    <t>PINARD</t>
  </si>
  <si>
    <t>02 43 04 81 38</t>
  </si>
  <si>
    <t>06 74 58 29 67</t>
  </si>
  <si>
    <t>02 41 94 39 17</t>
  </si>
  <si>
    <t>07 69 06 25 67</t>
  </si>
  <si>
    <t>ppiton49@free.fr</t>
  </si>
  <si>
    <t>PITTO</t>
  </si>
  <si>
    <t>Jean-Philippe</t>
  </si>
  <si>
    <t>Plstephane@hotmail.com</t>
  </si>
  <si>
    <t>PLU</t>
  </si>
  <si>
    <t>lesmorannais49@gmail.com</t>
  </si>
  <si>
    <t>06 16 60 18 85</t>
  </si>
  <si>
    <t>jerome.poisson932@sfr.fr</t>
  </si>
  <si>
    <t>02 43 69 91 80</t>
  </si>
  <si>
    <t>06 86 81 02 18</t>
  </si>
  <si>
    <t>02 43 01 77 67</t>
  </si>
  <si>
    <t>06 38 45 38 03</t>
  </si>
  <si>
    <t>PRIOUX-RICHARD</t>
  </si>
  <si>
    <t>Eliot</t>
  </si>
  <si>
    <t>marcheriepro@gmail.com</t>
  </si>
  <si>
    <t>07 80 06 46 80</t>
  </si>
  <si>
    <t>06 06 40 27 75</t>
  </si>
  <si>
    <t>06 48 26 27 47</t>
  </si>
  <si>
    <t>Valéry</t>
  </si>
  <si>
    <t>02 43 70 40 07</t>
  </si>
  <si>
    <t>06 52 53 57 47</t>
  </si>
  <si>
    <t>RATTEL</t>
  </si>
  <si>
    <t>rattel.olivier@orange.fr</t>
  </si>
  <si>
    <t>02 43 58 07 70</t>
  </si>
  <si>
    <t>06 63 36 19 77</t>
  </si>
  <si>
    <t>cyrille-remond@orange.fr</t>
  </si>
  <si>
    <t>07 87 24 51 46</t>
  </si>
  <si>
    <t>renoucatherine@gmail.com</t>
  </si>
  <si>
    <t>belindave@hotmail.fr</t>
  </si>
  <si>
    <t>sebsev.riezbasle@laposte.net</t>
  </si>
  <si>
    <t>RISSEL</t>
  </si>
  <si>
    <t>vincent.rissel@orange.fr</t>
  </si>
  <si>
    <t>02 43 04 57 18</t>
  </si>
  <si>
    <t>06 83 84 66 66</t>
  </si>
  <si>
    <t>ROCTON</t>
  </si>
  <si>
    <t>Gaylord</t>
  </si>
  <si>
    <t>rocton.gaylord@orange.fr</t>
  </si>
  <si>
    <t>09 50 80 56 12</t>
  </si>
  <si>
    <t>06 16 39 89 50</t>
  </si>
  <si>
    <t>RONFLET</t>
  </si>
  <si>
    <t>stephanie.ronflet@orange.fr</t>
  </si>
  <si>
    <t>02 43 37 98 47</t>
  </si>
  <si>
    <t>06 85 35 49 22</t>
  </si>
  <si>
    <t>06 86 60 08 87</t>
  </si>
  <si>
    <t>SAUNAL</t>
  </si>
  <si>
    <t>jeremy.saunal@laposte.fr</t>
  </si>
  <si>
    <t>manusauv53@gmail.com</t>
  </si>
  <si>
    <t>sandra.serveau@orange.fr</t>
  </si>
  <si>
    <t>02 43 70 41 41</t>
  </si>
  <si>
    <t>06 73 04 15 64</t>
  </si>
  <si>
    <t>SOCHON</t>
  </si>
  <si>
    <t>Reynald</t>
  </si>
  <si>
    <t>rgsochon@hotmail.fr</t>
  </si>
  <si>
    <t>hubert.taillandier012@orange.fr</t>
  </si>
  <si>
    <t>eilarchamp@orange.fr</t>
  </si>
  <si>
    <t>tessier.nicolas@hotmail.fr</t>
  </si>
  <si>
    <t>Jul.teyssier@gmail.com</t>
  </si>
  <si>
    <t>02 43 39 09 47</t>
  </si>
  <si>
    <t>06 16 75 68 13</t>
  </si>
  <si>
    <t>fsefkthomas@gmail.com</t>
  </si>
  <si>
    <t>joel.thual@orange.fr</t>
  </si>
  <si>
    <t>no_mail@gmail.com</t>
  </si>
  <si>
    <t>kawatruck@hotmail.fr</t>
  </si>
  <si>
    <t>dtro53@gmail.com</t>
  </si>
  <si>
    <t>TUYAA-BOUSTUGUE</t>
  </si>
  <si>
    <t>chritb@orange.fr</t>
  </si>
  <si>
    <t>VALLADE</t>
  </si>
  <si>
    <t>barteam18@gmail.com</t>
  </si>
  <si>
    <t>ju0703.valllet1@gmail.com</t>
  </si>
  <si>
    <t>vandentorrenyann@gmail.com</t>
  </si>
  <si>
    <t>06 71 49 39 83</t>
  </si>
  <si>
    <t>02 43 91 11 06</t>
  </si>
  <si>
    <t>06 23 08 25 57</t>
  </si>
  <si>
    <t>j.verger@sfr.fr</t>
  </si>
  <si>
    <t>06 16 96 27 42</t>
  </si>
  <si>
    <t>os.vincent@wanadoo.fr</t>
  </si>
  <si>
    <t>02 49 80 12 25</t>
  </si>
  <si>
    <t>06 12 55 01 78</t>
  </si>
  <si>
    <t>02 43 26 02 76</t>
  </si>
  <si>
    <t>ST DENIS D ANJOU</t>
  </si>
  <si>
    <t>Averton</t>
  </si>
  <si>
    <t>LOIRON-RUILLE</t>
  </si>
  <si>
    <t>LOIRON RUILLE</t>
  </si>
  <si>
    <t>Louverné</t>
  </si>
  <si>
    <t>26 Rue Claude Monet</t>
  </si>
  <si>
    <t>Changé</t>
  </si>
  <si>
    <t>9 Impasse Des Cerisiers</t>
  </si>
  <si>
    <t>FORCE</t>
  </si>
  <si>
    <t>2 RUE DE LA MARE</t>
  </si>
  <si>
    <t>Entrammes</t>
  </si>
  <si>
    <t>Sacé</t>
  </si>
  <si>
    <t>6 Lotissement Le Grand Champ</t>
  </si>
  <si>
    <t>CHATEAU GONTIER</t>
  </si>
  <si>
    <t>23 rue des TISSERINS</t>
  </si>
  <si>
    <t>Château-Gontier</t>
  </si>
  <si>
    <t>23 Rue Des Tisserins</t>
  </si>
  <si>
    <t>BAZOUGES</t>
  </si>
  <si>
    <t>23 rue des tisserins</t>
  </si>
  <si>
    <t>LE GENEST ST ISLE</t>
  </si>
  <si>
    <t>12. CHEMIN DU HAUT BOURG</t>
  </si>
  <si>
    <t>LA PELLERINE</t>
  </si>
  <si>
    <t>16 rue du Maine</t>
  </si>
  <si>
    <t>6. RIVAGE DE L'ETANGE</t>
  </si>
  <si>
    <t>BONCHAMP LES LAVAL</t>
  </si>
  <si>
    <t>Saint-Pierre-Des-Nids</t>
  </si>
  <si>
    <t xml:space="preserve">La Payardiere </t>
  </si>
  <si>
    <t>MAYENNE</t>
  </si>
  <si>
    <t>110. IMPASSE DES PINSONS</t>
  </si>
  <si>
    <t>ST SAMSON</t>
  </si>
  <si>
    <t>2 Rue de Pail A Monnaye</t>
  </si>
  <si>
    <t>RENAZE</t>
  </si>
  <si>
    <t>4, Allee Laennec</t>
  </si>
  <si>
    <t>110 Impasse des pinson</t>
  </si>
  <si>
    <t>Mayenne</t>
  </si>
  <si>
    <t>110 Impasse Des Pinsons</t>
  </si>
  <si>
    <t>4. RUE ROBERT HARDY</t>
  </si>
  <si>
    <t>IZE</t>
  </si>
  <si>
    <t>ERNEE</t>
  </si>
  <si>
    <t>MONTJEAN</t>
  </si>
  <si>
    <t>63 BIS. RUE DE BRETAGNE</t>
  </si>
  <si>
    <t>LA CROPTE</t>
  </si>
  <si>
    <t>3 rue de chatillon</t>
  </si>
  <si>
    <t>Saint-Berthevin</t>
  </si>
  <si>
    <t xml:space="preserve">Saint Denis d'Anjou </t>
  </si>
  <si>
    <t>1159. RUE ST LEONARD</t>
  </si>
  <si>
    <t>Laval</t>
  </si>
  <si>
    <t>18 Rue De Nantes</t>
  </si>
  <si>
    <t>MARTIGNE SUR MAYENNE</t>
  </si>
  <si>
    <t>MONTAUDIN</t>
  </si>
  <si>
    <t>5 lot de la vallee</t>
  </si>
  <si>
    <t>Ambrieres les vallees</t>
  </si>
  <si>
    <t>8, rue des cytises</t>
  </si>
  <si>
    <t>LA CHAPELLE CRAONNAISE</t>
  </si>
  <si>
    <t>La Minee</t>
  </si>
  <si>
    <t>DENAZE</t>
  </si>
  <si>
    <t>LA TURMINIERE</t>
  </si>
  <si>
    <t>Saint-Fort</t>
  </si>
  <si>
    <t>24 Rue Louis Fourmond</t>
  </si>
  <si>
    <t>Pommerieux</t>
  </si>
  <si>
    <t>15 Route De Laigné</t>
  </si>
  <si>
    <t>19 rue St Remi</t>
  </si>
  <si>
    <t>Ballots</t>
  </si>
  <si>
    <t>Le Genest-Saint-Isle</t>
  </si>
  <si>
    <t>Pinceloup</t>
  </si>
  <si>
    <t>06 23 35 05 20</t>
  </si>
  <si>
    <t>La Chapellle-Anthenaise</t>
  </si>
  <si>
    <t>Le Haut Breil</t>
  </si>
  <si>
    <t>LOIRON</t>
  </si>
  <si>
    <t>8. RUE DU PETIT BOIS</t>
  </si>
  <si>
    <t>4 rue Jules Vernes</t>
  </si>
  <si>
    <t>Ernée</t>
  </si>
  <si>
    <t>63 Rue De Saint-Denis De Gastines</t>
  </si>
  <si>
    <t>38 rue du Panorama</t>
  </si>
  <si>
    <t>5. AV. MAURICE ROULOIS</t>
  </si>
  <si>
    <t>12, RUE ELIE GOUGIS</t>
  </si>
  <si>
    <t>ATHEE</t>
  </si>
  <si>
    <t>LA RIVIERE</t>
  </si>
  <si>
    <t>AMBRIERES LES VALLEES</t>
  </si>
  <si>
    <t xml:space="preserve">BAILLIE </t>
  </si>
  <si>
    <t>Matthew</t>
  </si>
  <si>
    <t>28 Rue De Venise</t>
  </si>
  <si>
    <t>virginiegougeon53@gmail.com</t>
  </si>
  <si>
    <t>ST BERTHEVIN</t>
  </si>
  <si>
    <t>Saint-Pierre-des-Landes</t>
  </si>
  <si>
    <t>Champizbard</t>
  </si>
  <si>
    <t>La Flingue</t>
  </si>
  <si>
    <t>6 rue longchamp</t>
  </si>
  <si>
    <t>ALEXAIN</t>
  </si>
  <si>
    <t>MONTGIROUX</t>
  </si>
  <si>
    <t>Saint-Baudelle</t>
  </si>
  <si>
    <t xml:space="preserve">La chapelle janson </t>
  </si>
  <si>
    <t>25 la jumelais</t>
  </si>
  <si>
    <t>MONTENAY</t>
  </si>
  <si>
    <t>CHANGE</t>
  </si>
  <si>
    <t>42, RUE DE LA GASNERIE</t>
  </si>
  <si>
    <t>BARILLER BOUVET</t>
  </si>
  <si>
    <t>Artur</t>
  </si>
  <si>
    <t>35, rue Albert Thomas</t>
  </si>
  <si>
    <t>06 74 82 16 89</t>
  </si>
  <si>
    <t>virginiebouvetalonso@gmail.com</t>
  </si>
  <si>
    <t>53 RUE ALBERT THIRY</t>
  </si>
  <si>
    <t>NIAFLES</t>
  </si>
  <si>
    <t>ST FORT</t>
  </si>
  <si>
    <t>LES BOURDONNIERES</t>
  </si>
  <si>
    <t>SIMPLE</t>
  </si>
  <si>
    <t>2. IMPASSE VERDERIE</t>
  </si>
  <si>
    <t>MESLAY DU MAINE</t>
  </si>
  <si>
    <t>19 RUE DE TOURAINE</t>
  </si>
  <si>
    <t>ST JEAN SUR ERVE</t>
  </si>
  <si>
    <t>LA QUENTUERE</t>
  </si>
  <si>
    <t>Martigné-sur-Mayenne</t>
  </si>
  <si>
    <t>Port-Brillet</t>
  </si>
  <si>
    <t>23 Rue De La Haute Charpenterie</t>
  </si>
  <si>
    <t>Le Bourgneuf-la-Forêt</t>
  </si>
  <si>
    <t>1 Place Des Mées</t>
  </si>
  <si>
    <t>590. Boulevard Paul Lintier</t>
  </si>
  <si>
    <t>LA CROIXILLE</t>
  </si>
  <si>
    <t>La Foresterie</t>
  </si>
  <si>
    <t>IMPASSE DES ACACIAS</t>
  </si>
  <si>
    <t>CHAILLAND</t>
  </si>
  <si>
    <t>LA PETITE GAUDE</t>
  </si>
  <si>
    <t>LARCHAMP</t>
  </si>
  <si>
    <t>ST BAUDELLE</t>
  </si>
  <si>
    <t>25. CHEMIN DU PLESSIS</t>
  </si>
  <si>
    <t>FONTAINE COUVERTE</t>
  </si>
  <si>
    <t>LA PETITE HUNAUDIERE</t>
  </si>
  <si>
    <t>Renazé</t>
  </si>
  <si>
    <t>Le Sapin</t>
  </si>
  <si>
    <t>Astillé</t>
  </si>
  <si>
    <t>La Mauclergerie</t>
  </si>
  <si>
    <t>CHATRES LA FORET</t>
  </si>
  <si>
    <t>LES EDELWEISS</t>
  </si>
  <si>
    <t>17. LOT. SOLEIL LEVANT</t>
  </si>
  <si>
    <t>CHATELAIS</t>
  </si>
  <si>
    <t>BON REPOS</t>
  </si>
  <si>
    <t>SAINT PIERRE LA COUR</t>
  </si>
  <si>
    <t>ASSE LE BERENGER</t>
  </si>
  <si>
    <t>CRAON</t>
  </si>
  <si>
    <t>28, Route de Rennes</t>
  </si>
  <si>
    <t>LA MALTOURNEE</t>
  </si>
  <si>
    <t>Jublains</t>
  </si>
  <si>
    <t>La Haute Cruchère</t>
  </si>
  <si>
    <t>Juvigné</t>
  </si>
  <si>
    <t>3, Villagonnais</t>
  </si>
  <si>
    <t>7 Rue des Coquemars</t>
  </si>
  <si>
    <t>AZE</t>
  </si>
  <si>
    <t>LA DODINIERE</t>
  </si>
  <si>
    <t>17. AVENUE DES COQUELICOTS</t>
  </si>
  <si>
    <t>ST HILAIRE DU MAINE</t>
  </si>
  <si>
    <t>gorron</t>
  </si>
  <si>
    <t>3,rue pierre et marie curie</t>
  </si>
  <si>
    <t>Loiron</t>
  </si>
  <si>
    <t>8 Lotissement De La Monnerie</t>
  </si>
  <si>
    <t>RUILLE LE GRAVELAIS</t>
  </si>
  <si>
    <t>8. LOT. DE LA MONNERIE</t>
  </si>
  <si>
    <t>MARIGNE PEUTON</t>
  </si>
  <si>
    <t>1. RUE DES ROSEAUX</t>
  </si>
  <si>
    <t>Bonchamp-lès-Laval</t>
  </si>
  <si>
    <t>66 Rue De La Vigne</t>
  </si>
  <si>
    <t>Moulay</t>
  </si>
  <si>
    <t>La Barbotterie</t>
  </si>
  <si>
    <t>3 la Barbotterie</t>
  </si>
  <si>
    <t>Le coudray Simon</t>
  </si>
  <si>
    <t>ST PIERRE LA COUR</t>
  </si>
  <si>
    <t>21 RUE DES GRAVELLES</t>
  </si>
  <si>
    <t>ENTRAMMES</t>
  </si>
  <si>
    <t>106. RUE D ANJOU</t>
  </si>
  <si>
    <t>13, RUE BEL-NOT</t>
  </si>
  <si>
    <t>6 impasse des lilas</t>
  </si>
  <si>
    <t>ARGENTRE</t>
  </si>
  <si>
    <t>159 boulevard Jourdan</t>
  </si>
  <si>
    <t>EVRON</t>
  </si>
  <si>
    <t>PORT-BRILLET</t>
  </si>
  <si>
    <t>Charlie</t>
  </si>
  <si>
    <t>ST GERMAIN LE FOUILLOUX</t>
  </si>
  <si>
    <t>Chailland</t>
  </si>
  <si>
    <t>La Piniere</t>
  </si>
  <si>
    <t>BOUERE</t>
  </si>
  <si>
    <t>VOUTRE</t>
  </si>
  <si>
    <t>La Coudraie</t>
  </si>
  <si>
    <t>Méral</t>
  </si>
  <si>
    <t>L HUISSERIE</t>
  </si>
  <si>
    <t>15, allee de la peupleraie</t>
  </si>
  <si>
    <t>ST OUEN DES TOITS</t>
  </si>
  <si>
    <t>11 Rue des Aubepines</t>
  </si>
  <si>
    <t>Ahuillé</t>
  </si>
  <si>
    <t>TRANS</t>
  </si>
  <si>
    <t>LA FILARDIERE</t>
  </si>
  <si>
    <t>LOIGNE SUR MAYENNE</t>
  </si>
  <si>
    <t>18. RUE D'ANJOU</t>
  </si>
  <si>
    <t>34 rue Hector Berlioz</t>
  </si>
  <si>
    <t>Le Fougeray</t>
  </si>
  <si>
    <t>Craon</t>
  </si>
  <si>
    <t>Chemin De Bouilli</t>
  </si>
  <si>
    <t>43, BD D'ANDIGNE</t>
  </si>
  <si>
    <t>6. RUE MARC CHAGALL</t>
  </si>
  <si>
    <t>PN 7. ROUTE DE FORCE</t>
  </si>
  <si>
    <t>1 avenue de la Concorde</t>
  </si>
  <si>
    <t>12 rue des Chataigniers</t>
  </si>
  <si>
    <t>38, RUE JEANNE D'ARC</t>
  </si>
  <si>
    <t>Laigné</t>
  </si>
  <si>
    <t xml:space="preserve">26 Rue de Bretagne </t>
  </si>
  <si>
    <t>La Maison Neuve</t>
  </si>
  <si>
    <t>Saint-Pierre-des-Nids</t>
  </si>
  <si>
    <t>89, rue de la chouanne</t>
  </si>
  <si>
    <t>OISSEAU</t>
  </si>
  <si>
    <t>CIGNE</t>
  </si>
  <si>
    <t>LA MORICIERE</t>
  </si>
  <si>
    <t>BOURGON</t>
  </si>
  <si>
    <t>6 rue des Forges</t>
  </si>
  <si>
    <t>ANDOUILLE</t>
  </si>
  <si>
    <t>La Huardiere</t>
  </si>
  <si>
    <t>BOUCHAMPS LES CRAON</t>
  </si>
  <si>
    <t>1 LOT DES BOULAIS</t>
  </si>
  <si>
    <t>179 QUAI PAUL BOUDET</t>
  </si>
  <si>
    <t>FROMENTIERES</t>
  </si>
  <si>
    <t>GENNES SUR GLAIZE</t>
  </si>
  <si>
    <t>FOUGERES</t>
  </si>
  <si>
    <t>Châtres-la-Forêt</t>
  </si>
  <si>
    <t>La Tasse</t>
  </si>
  <si>
    <t>02 43 01 34 74</t>
  </si>
  <si>
    <t>Le Rocher</t>
  </si>
  <si>
    <t>Marcillé-la-Ville</t>
  </si>
  <si>
    <t>8 Lotissement Des Hirondelles</t>
  </si>
  <si>
    <t>06 15 66 76 68</t>
  </si>
  <si>
    <t>STE GEMMES LE ROBERT</t>
  </si>
  <si>
    <t>8, IMP. DES LILAS</t>
  </si>
  <si>
    <t>24 Rue d'AUTEUIL</t>
  </si>
  <si>
    <t>24 rue d'AUTEUIL</t>
  </si>
  <si>
    <t>LE BOURGNEUF LA FORET</t>
  </si>
  <si>
    <t>3 Rue de la Haute Maison</t>
  </si>
  <si>
    <t>MERAL</t>
  </si>
  <si>
    <t>3. PLACE DU BUAT</t>
  </si>
  <si>
    <t>HERCE</t>
  </si>
  <si>
    <t>15. RESIDENCE DU PARC</t>
  </si>
  <si>
    <t>Nyoiseau</t>
  </si>
  <si>
    <t>3 Rue De La Vigne</t>
  </si>
  <si>
    <t>ST PIERRE DES LANDES</t>
  </si>
  <si>
    <t>Le Bois aimont</t>
  </si>
  <si>
    <t>GREZ EN BOUERE</t>
  </si>
  <si>
    <t>35 Rue Douanier Rousseau</t>
  </si>
  <si>
    <t>Pré-en-Pail</t>
  </si>
  <si>
    <t>17 Rue De Caen</t>
  </si>
  <si>
    <t>3 Chemin de l'Etang</t>
  </si>
  <si>
    <t>Montigné-le-Brillant</t>
  </si>
  <si>
    <t>Les Landes</t>
  </si>
  <si>
    <t>MORANNES</t>
  </si>
  <si>
    <t>Vernie</t>
  </si>
  <si>
    <t>8 Rue De La Longuève</t>
  </si>
  <si>
    <t>CUILLE</t>
  </si>
  <si>
    <t>14. LOT. DES MURIERS</t>
  </si>
  <si>
    <t>CHAMBREZE</t>
  </si>
  <si>
    <t>La Meinière</t>
  </si>
  <si>
    <t>LOUVERNE</t>
  </si>
  <si>
    <t>17. RUE CLAUDE MONET</t>
  </si>
  <si>
    <t>17, rue de Rastatt</t>
  </si>
  <si>
    <t>BALLOTS</t>
  </si>
  <si>
    <t>LA GENOTTERIE</t>
  </si>
  <si>
    <t>La Fondannerie</t>
  </si>
  <si>
    <t>33, rue de la Solidarite</t>
  </si>
  <si>
    <t>2 Rue Raymond Garnier</t>
  </si>
  <si>
    <t>20. Rue des Tilleuls</t>
  </si>
  <si>
    <t>9. RUE D'ANJOU</t>
  </si>
  <si>
    <t>9. B TRANCREDE ABRAHAM</t>
  </si>
  <si>
    <t>63 domaine saint croix</t>
  </si>
  <si>
    <t>Blanchardière</t>
  </si>
  <si>
    <t>ST CYR EN PAIL</t>
  </si>
  <si>
    <t>LA TOUFFE</t>
  </si>
  <si>
    <t>JAVRON LES CHAPELLES</t>
  </si>
  <si>
    <t>Forcé</t>
  </si>
  <si>
    <t>25 Le Jardin Des Petunias</t>
  </si>
  <si>
    <t>LAVAl</t>
  </si>
  <si>
    <t>COURCITE</t>
  </si>
  <si>
    <t>10 La Couture</t>
  </si>
  <si>
    <t>Le Buret</t>
  </si>
  <si>
    <t>02 43 69 48 56</t>
  </si>
  <si>
    <t>06 58 31 96 17</t>
  </si>
  <si>
    <t>41 rue de Bretagne</t>
  </si>
  <si>
    <t>BAZOUGERS</t>
  </si>
  <si>
    <t>LA PETITE CHAMPAGNETTE</t>
  </si>
  <si>
    <t>4. RUE DES FOURS</t>
  </si>
  <si>
    <t>4 COURS GUSTAVE FLAUBERT</t>
  </si>
  <si>
    <t>Cuillé</t>
  </si>
  <si>
    <t>La Petite Bederie</t>
  </si>
  <si>
    <t>02 43 70 51 61</t>
  </si>
  <si>
    <t>06 11 09 42 83</t>
  </si>
  <si>
    <t>16 Rue De L'etamoire</t>
  </si>
  <si>
    <t>17, rue du Gue d'Orger</t>
  </si>
  <si>
    <t>PRE EN PAIL</t>
  </si>
  <si>
    <t>La Mitonniere</t>
  </si>
  <si>
    <t>1. RESIDENCE DU PARC</t>
  </si>
  <si>
    <t>MOULAY</t>
  </si>
  <si>
    <t>9. RUE DU GRANIT</t>
  </si>
  <si>
    <t>Arquenay</t>
  </si>
  <si>
    <t>6 Rue Du Verger Neuf</t>
  </si>
  <si>
    <t>10 rue des Acacias</t>
  </si>
  <si>
    <t>ST MARTIN DU LIMET</t>
  </si>
  <si>
    <t>La Croix</t>
  </si>
  <si>
    <t>L'EUCHE</t>
  </si>
  <si>
    <t>27 Rue du Noroit</t>
  </si>
  <si>
    <t>Princé</t>
  </si>
  <si>
    <t>1. BD DE L'INDUSTRIE</t>
  </si>
  <si>
    <t>Saint-Martin-de-Connée</t>
  </si>
  <si>
    <t>43 Rue Des Acacias</t>
  </si>
  <si>
    <t>02 43 37 44 39</t>
  </si>
  <si>
    <t>RUILLE FROID FONDS</t>
  </si>
  <si>
    <t>LE CHENE DOUX</t>
  </si>
  <si>
    <t>QUELAINES ST GAULT</t>
  </si>
  <si>
    <t>Chauvais</t>
  </si>
  <si>
    <t>SAINT BERTHEVIN</t>
  </si>
  <si>
    <t>8 Rue Maurice Boisseau</t>
  </si>
  <si>
    <t>LA ROUSSELIERE</t>
  </si>
  <si>
    <t>ST MARS DU DESERT</t>
  </si>
  <si>
    <t>2 La Couture</t>
  </si>
  <si>
    <t>LAIGNE</t>
  </si>
  <si>
    <t>4, RUE DES COQUELICOTS</t>
  </si>
  <si>
    <t>la petite fosse</t>
  </si>
  <si>
    <t>LA BACONNIERE</t>
  </si>
  <si>
    <t>14 RUE DES MIMOSAS</t>
  </si>
  <si>
    <t>MONTSURS</t>
  </si>
  <si>
    <t>ZA DU HAUT MERAL</t>
  </si>
  <si>
    <t>14, Rue Madame de Sevigne</t>
  </si>
  <si>
    <t>23. RUE DE LA GRANGE</t>
  </si>
  <si>
    <t>JUBLAINS</t>
  </si>
  <si>
    <t>23, rue de la Dacterie</t>
  </si>
  <si>
    <t>LA MARTINIERE</t>
  </si>
  <si>
    <t>ST DENIS DU MAINE</t>
  </si>
  <si>
    <t>16 lotissement du temple</t>
  </si>
  <si>
    <t>14. RUE LAVOISIER</t>
  </si>
  <si>
    <t>La Tibourgere</t>
  </si>
  <si>
    <t>Saint Poix</t>
  </si>
  <si>
    <t>55 rue de la Mée</t>
  </si>
  <si>
    <t>Les Mouettes</t>
  </si>
  <si>
    <t>4 Place Du Hameau De Charné</t>
  </si>
  <si>
    <t>18 impasse des Sablons</t>
  </si>
  <si>
    <t>22 Rue de l'Europe</t>
  </si>
  <si>
    <t xml:space="preserve">6 Impasse des Bouleaux </t>
  </si>
  <si>
    <t>9b rue Robert fouillet</t>
  </si>
  <si>
    <t>Aron</t>
  </si>
  <si>
    <t>12 B Rue De Baladé</t>
  </si>
  <si>
    <t>La Croixille</t>
  </si>
  <si>
    <t>2. IMP. DU HAUT BUSSON</t>
  </si>
  <si>
    <t>Bourgon</t>
  </si>
  <si>
    <t>BOUESSAY</t>
  </si>
  <si>
    <t>ST M HERVE</t>
  </si>
  <si>
    <t>HOUSSAY</t>
  </si>
  <si>
    <t>La Gandie</t>
  </si>
  <si>
    <t>Chemazé</t>
  </si>
  <si>
    <t>14 Rue De La Mare Aux Tiers</t>
  </si>
  <si>
    <t>La Haie-Traversaine</t>
  </si>
  <si>
    <t>6 Impasse Du Lac</t>
  </si>
  <si>
    <t>10, rue des Bryeres</t>
  </si>
  <si>
    <t>2, rue des Tilleuls</t>
  </si>
  <si>
    <t>6. IMPASSE BELLEVUE</t>
  </si>
  <si>
    <t>LA THEBAUDIERE</t>
  </si>
  <si>
    <t>La Basse Enrouee</t>
  </si>
  <si>
    <t>Sainte-Suzanne</t>
  </si>
  <si>
    <t>2 La Housserie</t>
  </si>
  <si>
    <t>Saint-Pierre-la-Cour</t>
  </si>
  <si>
    <t>22 Rue Du Levant</t>
  </si>
  <si>
    <t>VILLE POELLE</t>
  </si>
  <si>
    <t>20. RUE DES ERABLES</t>
  </si>
  <si>
    <t>8, rue Maurice Boisseau</t>
  </si>
  <si>
    <t>18. RUE DU SOLEIL LEVANT</t>
  </si>
  <si>
    <t>18 Rue Du Soleil Levant</t>
  </si>
  <si>
    <t>18 rue du Soleil Levant</t>
  </si>
  <si>
    <t>VILLIERS CHARLEMAGNE</t>
  </si>
  <si>
    <t>CHAMP ROSIER</t>
  </si>
  <si>
    <t>LA HUARDAIE</t>
  </si>
  <si>
    <t>BUSNEL</t>
  </si>
  <si>
    <t>22, RUE DE LORE</t>
  </si>
  <si>
    <t>BAIS</t>
  </si>
  <si>
    <t>4 rue Michel Jazy</t>
  </si>
  <si>
    <t>Loupfougères</t>
  </si>
  <si>
    <t>12 Rue Du Château D'eau</t>
  </si>
  <si>
    <t>02 43 03 31 24</t>
  </si>
  <si>
    <t>17 cite les noyers</t>
  </si>
  <si>
    <t>11 rue des pins</t>
  </si>
  <si>
    <t>10 Rue Des Pins</t>
  </si>
  <si>
    <t>8, rue des Forteries</t>
  </si>
  <si>
    <t>2 Rue Du Noroît</t>
  </si>
  <si>
    <t>COMMER</t>
  </si>
  <si>
    <t>3 IMPASSE DU BAS MARBOUE</t>
  </si>
  <si>
    <t>3 IMPASSE DU BAS-MARBOUE</t>
  </si>
  <si>
    <t>2 Place Des Lilas</t>
  </si>
  <si>
    <t>174. RUE DE DUBLIN</t>
  </si>
  <si>
    <t>Saint-Fraimbault-de-Prières</t>
  </si>
  <si>
    <t>3 Résidence Des Peupliers</t>
  </si>
  <si>
    <t>ST FRAIMBAULT DE PRIERES</t>
  </si>
  <si>
    <t>CESBRON</t>
  </si>
  <si>
    <t>SAINT JEAN SUR MAYENNE</t>
  </si>
  <si>
    <t>POMMERIEUX</t>
  </si>
  <si>
    <t>LA PETITE GAUDINIERE</t>
  </si>
  <si>
    <t>La Baconnière</t>
  </si>
  <si>
    <t>LA BAZOGE MONTPINCON</t>
  </si>
  <si>
    <t>45, rue Denis Papin</t>
  </si>
  <si>
    <t>ST PIERRE DES NIDS</t>
  </si>
  <si>
    <t>1. RUE THEOPHILE GAUTIER</t>
  </si>
  <si>
    <t>SACE</t>
  </si>
  <si>
    <t>Bais</t>
  </si>
  <si>
    <t>LIVRE LA TOUCHE</t>
  </si>
  <si>
    <t>1. RUE BEAUSOLEIL</t>
  </si>
  <si>
    <t>LA PATRONNIERE</t>
  </si>
  <si>
    <t>6. RUE DES LYS</t>
  </si>
  <si>
    <t>Montjean</t>
  </si>
  <si>
    <t>6 Rue Des Lys</t>
  </si>
  <si>
    <t>5 Rue de la Promenade</t>
  </si>
  <si>
    <t>LA SELLE CRAONNAISE</t>
  </si>
  <si>
    <t>2 RUE DU COURTIL</t>
  </si>
  <si>
    <t>ARON</t>
  </si>
  <si>
    <t>16 rue de normandie</t>
  </si>
  <si>
    <t>3 La Rayee</t>
  </si>
  <si>
    <t>34 Rue Saint-Célerin</t>
  </si>
  <si>
    <t>ST ELLIER DU MAINE</t>
  </si>
  <si>
    <t>La madeleine</t>
  </si>
  <si>
    <t>Saint-Sulpice</t>
  </si>
  <si>
    <t>Le Coudray</t>
  </si>
  <si>
    <t>Lassay-les-Châteaux</t>
  </si>
  <si>
    <t>La Futaie</t>
  </si>
  <si>
    <t>Sillé-le-Guillaume</t>
  </si>
  <si>
    <t>1 Place Croix D'or</t>
  </si>
  <si>
    <t>La Gigonniere</t>
  </si>
  <si>
    <t>10, rue des Charmes</t>
  </si>
  <si>
    <t>Ménil</t>
  </si>
  <si>
    <t>2 Rue Bonne Fortune</t>
  </si>
  <si>
    <t>Gennes-Longuefuye</t>
  </si>
  <si>
    <t>1 Rue Du Tilleul</t>
  </si>
  <si>
    <t>Ruillé-Froid-Fonds</t>
  </si>
  <si>
    <t>La Mare</t>
  </si>
  <si>
    <t>7 Rue du Stade</t>
  </si>
  <si>
    <t>CHATILLON SUR COLMONT</t>
  </si>
  <si>
    <t>La louvraie</t>
  </si>
  <si>
    <t>13, RUE D'AUTEUIL</t>
  </si>
  <si>
    <t>6. BD ALDINGEN</t>
  </si>
  <si>
    <t>ST DENIS DE GASTINES</t>
  </si>
  <si>
    <t>5 Impasse du Ruisseau</t>
  </si>
  <si>
    <t>5 RUE DE LA VALLEE</t>
  </si>
  <si>
    <t>St Sulpice</t>
  </si>
  <si>
    <t>VAUTORTE</t>
  </si>
  <si>
    <t>21bis, rue de Bretagne</t>
  </si>
  <si>
    <t>BONCHAMP</t>
  </si>
  <si>
    <t>Niafles</t>
  </si>
  <si>
    <t>8 rue des chênes</t>
  </si>
  <si>
    <t>5 Impasse Suzanne Lenglen</t>
  </si>
  <si>
    <t>CHEMAZE</t>
  </si>
  <si>
    <t>27. Rue d'Anjou</t>
  </si>
  <si>
    <t>AMPOIGNE</t>
  </si>
  <si>
    <t>L'EPINAY</t>
  </si>
  <si>
    <t>24 RUE DES TISSERANDS</t>
  </si>
  <si>
    <t>PARIGNE SUR BRAYE</t>
  </si>
  <si>
    <t>17 Rue De Rastatt</t>
  </si>
  <si>
    <t>34. RUE FLANDRES DUNKERQUE</t>
  </si>
  <si>
    <t>8 Rue Du Noroît</t>
  </si>
  <si>
    <t>Rue Grinhard</t>
  </si>
  <si>
    <t>LA GRAVELLE</t>
  </si>
  <si>
    <t>La Belleraie</t>
  </si>
  <si>
    <t>Chemin Du Plessis Hayer</t>
  </si>
  <si>
    <t>PARNE SUR ROC</t>
  </si>
  <si>
    <t>6, RUE DU CLOS DU GAST</t>
  </si>
  <si>
    <t xml:space="preserve">La Chapelle au riboul </t>
  </si>
  <si>
    <t>BALLEE</t>
  </si>
  <si>
    <t>Saint Leger</t>
  </si>
  <si>
    <t>BELGEARD</t>
  </si>
  <si>
    <t>55 RUE DU MUGUET</t>
  </si>
  <si>
    <t>ST PAUL LE GAULTIER</t>
  </si>
  <si>
    <t>13 Rue de Villaines</t>
  </si>
  <si>
    <t>Passais</t>
  </si>
  <si>
    <t>7 Rue Du Domfrontais</t>
  </si>
  <si>
    <t>49. RUE DU TRIANON</t>
  </si>
  <si>
    <t>551. RUE DES VALLEES</t>
  </si>
  <si>
    <t>6 rue lamartine</t>
  </si>
  <si>
    <t>La Grande Charbonnerie</t>
  </si>
  <si>
    <t>la malharbiere</t>
  </si>
  <si>
    <t>ST QUENTIN LES ANGES</t>
  </si>
  <si>
    <t>2. RUE BERTHE MARCOU</t>
  </si>
  <si>
    <t>6 impasse des Coudriers</t>
  </si>
  <si>
    <t>Saint-Denis-d'Anjou</t>
  </si>
  <si>
    <t>1 Rue Saint-Vincent</t>
  </si>
  <si>
    <t>LE HAUT LIEU</t>
  </si>
  <si>
    <t>8. RUE DES LUTHIERS</t>
  </si>
  <si>
    <t>5 ALLEE RONSARD</t>
  </si>
  <si>
    <t>BRECE</t>
  </si>
  <si>
    <t>La-Roche-Neuville</t>
  </si>
  <si>
    <t xml:space="preserve">1 Rue des OLiviers </t>
  </si>
  <si>
    <t>La furonniere</t>
  </si>
  <si>
    <t>St Pierre-des-Landes</t>
  </si>
  <si>
    <t>Le Bourg</t>
  </si>
  <si>
    <t>2, rue du 6 Aout 1944</t>
  </si>
  <si>
    <t>70 Rue Jean-Marie Guyau</t>
  </si>
  <si>
    <t>Saint-Hilaire-du-Maine</t>
  </si>
  <si>
    <t>LA HAIE TRAVERSAINE</t>
  </si>
  <si>
    <t>8 Lotissement de Bellevue</t>
  </si>
  <si>
    <t>NUILLE SUR VICOIN</t>
  </si>
  <si>
    <t>9, PLACE FLANDRES DUNKERQUE</t>
  </si>
  <si>
    <t>La Barriere</t>
  </si>
  <si>
    <t>24 allee Jean Eric Fouchault</t>
  </si>
  <si>
    <t>PREAUX</t>
  </si>
  <si>
    <t>Les Grands Pres</t>
  </si>
  <si>
    <t>Les Grands Prés</t>
  </si>
  <si>
    <t>7 rue de Lisbonne</t>
  </si>
  <si>
    <t>La Grange</t>
  </si>
  <si>
    <t>Argentré</t>
  </si>
  <si>
    <t>8. RUE DE LA DURIERE</t>
  </si>
  <si>
    <t>LA BOURDONNAIS</t>
  </si>
  <si>
    <t>10 rue des Lavandieres</t>
  </si>
  <si>
    <t>Le Mesnil</t>
  </si>
  <si>
    <t>14 rue de Bruxelle</t>
  </si>
  <si>
    <t>Nuillé-sur-Vicoin</t>
  </si>
  <si>
    <t>12 Rue Du Vallon</t>
  </si>
  <si>
    <t>Le Grand Jarry</t>
  </si>
  <si>
    <t>13. RUE RENE JUSTIN</t>
  </si>
  <si>
    <t>89. RUE HENRI SELLIER</t>
  </si>
  <si>
    <t>LA BAZOUGE DE CHEMERE</t>
  </si>
  <si>
    <t>10. ROUTE DE BAZOUGERS</t>
  </si>
  <si>
    <t>LE BURET</t>
  </si>
  <si>
    <t>28. RUE DU PRE VILLEE</t>
  </si>
  <si>
    <t>PRE EN PAIL SAINT SAMSON</t>
  </si>
  <si>
    <t>07 Avenue du Maréchal Leclerc</t>
  </si>
  <si>
    <t>Bouessay</t>
  </si>
  <si>
    <t xml:space="preserve">Hucheloup </t>
  </si>
  <si>
    <t>10 Rue De Rome</t>
  </si>
  <si>
    <t>19 rue leon gaumont</t>
  </si>
  <si>
    <t>3 Rue Des Primevères</t>
  </si>
  <si>
    <t>Saint-Denis-de-Gastines</t>
  </si>
  <si>
    <t>Chemin De La Hairière</t>
  </si>
  <si>
    <t>Montenay</t>
  </si>
  <si>
    <t>1 La Rue</t>
  </si>
  <si>
    <t>9, RUE DES ALIZEES</t>
  </si>
  <si>
    <t>Vautorte</t>
  </si>
  <si>
    <t>La dallerie</t>
  </si>
  <si>
    <t>LA DALLERIE</t>
  </si>
  <si>
    <t>La Graffardiere</t>
  </si>
  <si>
    <t>La Gravelle</t>
  </si>
  <si>
    <t>Le Haut Léon</t>
  </si>
  <si>
    <t>41 rue de la BATELLERIE</t>
  </si>
  <si>
    <t>MENIL</t>
  </si>
  <si>
    <t>Le Champ du Journal</t>
  </si>
  <si>
    <t>LA DOUEFFRIE</t>
  </si>
  <si>
    <t>17. RUE DES FOURS A CHAUX</t>
  </si>
  <si>
    <t>9. RUE DU CROISSANT</t>
  </si>
  <si>
    <t>7, RUPETIT THOUARS</t>
  </si>
  <si>
    <t>34, RUE CONSTANTIN MATTEI</t>
  </si>
  <si>
    <t>3, PLACE DES ANGEVINS</t>
  </si>
  <si>
    <t>EPINEUX LE SEGUIN</t>
  </si>
  <si>
    <t>7, RUE DES CROISSANTS</t>
  </si>
  <si>
    <t>le petit buschaut</t>
  </si>
  <si>
    <t>21, RUE DE L'AUBEPINE</t>
  </si>
  <si>
    <t>LA BIGOTTIERE</t>
  </si>
  <si>
    <t>CHAMPGENETEUX</t>
  </si>
  <si>
    <t>26 RUE DES LILAS</t>
  </si>
  <si>
    <t>COURBEVEILLE</t>
  </si>
  <si>
    <t>1 impasse alphonse daudet</t>
  </si>
  <si>
    <t>29 Rue Des Carriers</t>
  </si>
  <si>
    <t>LA CHAPELLE AU RIBOUL</t>
  </si>
  <si>
    <t>29 Bis des Carriers</t>
  </si>
  <si>
    <t>La Chauviniere</t>
  </si>
  <si>
    <t>3, RUE DE LA VIGNE</t>
  </si>
  <si>
    <t>6 rue réaumur</t>
  </si>
  <si>
    <t>Châlons-du-Maine</t>
  </si>
  <si>
    <t>16 Rue Saint-Mathurin</t>
  </si>
  <si>
    <t>JUVIGNE</t>
  </si>
  <si>
    <t>15 rue andree CHEDID</t>
  </si>
  <si>
    <t>20 Rue des Peupliers</t>
  </si>
  <si>
    <t>Cosmes</t>
  </si>
  <si>
    <t>14 Rue de la Fontaine</t>
  </si>
  <si>
    <t>108 Rue de la Gare</t>
  </si>
  <si>
    <t>BEAULIEU SUR OUDON</t>
  </si>
  <si>
    <t>segré</t>
  </si>
  <si>
    <t>7 rue Michelet</t>
  </si>
  <si>
    <t>LA CROCHERIE</t>
  </si>
  <si>
    <t>L'Huisserie</t>
  </si>
  <si>
    <t>18 Avenue Carnot</t>
  </si>
  <si>
    <t>17. RUE DE L'ETANG</t>
  </si>
  <si>
    <t>14 rue du sirocco</t>
  </si>
  <si>
    <t>21 Rue De La Gare</t>
  </si>
  <si>
    <t>5. RUE DU DOCTEUR LAENNEC</t>
  </si>
  <si>
    <t>Segré</t>
  </si>
  <si>
    <t>6 Rue De La Forge</t>
  </si>
  <si>
    <t>alexis.delavier2@laposte.net</t>
  </si>
  <si>
    <t>5 Rue Des Mésanges</t>
  </si>
  <si>
    <t>aure.delavier@gmail.com</t>
  </si>
  <si>
    <t>103 Route De Château Gontier</t>
  </si>
  <si>
    <t>10 Avenue Éric Tabarly</t>
  </si>
  <si>
    <t>10 avenue Eric Tabarly</t>
  </si>
  <si>
    <t>34 Rue Bernard De Rosny</t>
  </si>
  <si>
    <t>LE BIGNON DU MAINE</t>
  </si>
  <si>
    <t>La petite Massonniere</t>
  </si>
  <si>
    <t>DELPLACE</t>
  </si>
  <si>
    <t xml:space="preserve">7 rue des Sorbiers, </t>
  </si>
  <si>
    <t>marina_loubar@orange.fr</t>
  </si>
  <si>
    <t>Morannes/Sarthe</t>
  </si>
  <si>
    <t>LE GRAND SAULTRAY</t>
  </si>
  <si>
    <t>20, rue Robert de Molesmes</t>
  </si>
  <si>
    <t>Courbeveille</t>
  </si>
  <si>
    <t>3 Impasse Alphonse Daudet</t>
  </si>
  <si>
    <t>53, ROUTE DE NEAU</t>
  </si>
  <si>
    <t>6. RUE DES ECUREUILS</t>
  </si>
  <si>
    <t>Rue Des Camélias</t>
  </si>
  <si>
    <t>rue des camelias</t>
  </si>
  <si>
    <t>Oisseau</t>
  </si>
  <si>
    <t>Châtillon-sur-Colmont</t>
  </si>
  <si>
    <t>12 Rue De Vauboire</t>
  </si>
  <si>
    <t>La Butte</t>
  </si>
  <si>
    <t>40 rue du Pressoir Sale</t>
  </si>
  <si>
    <t>27. BD ANATOLE FRANCE</t>
  </si>
  <si>
    <t>2. RUE DU DOUANIER ROUSSEAU</t>
  </si>
  <si>
    <t>GORRON</t>
  </si>
  <si>
    <t>19, Rue du Bignon</t>
  </si>
  <si>
    <t>Sainte-Marie-du-Bois</t>
  </si>
  <si>
    <t>La chretienniere</t>
  </si>
  <si>
    <t>FOUGEROLLES DU PLESSIS</t>
  </si>
  <si>
    <t>12 PLACE DU 11 NOVEMBRE 1918</t>
  </si>
  <si>
    <t>11. RUE DE BRETAGNE</t>
  </si>
  <si>
    <t>LE LOROUX</t>
  </si>
  <si>
    <t>le logis breton</t>
  </si>
  <si>
    <t>9,Hameau du Palis</t>
  </si>
  <si>
    <t>LES BROSSES</t>
  </si>
  <si>
    <t>ST LOUP DU GAST</t>
  </si>
  <si>
    <t>24 Rue Douanier Rousseau</t>
  </si>
  <si>
    <t>LA PERGOLA</t>
  </si>
  <si>
    <t>7 imp St Exupéry</t>
  </si>
  <si>
    <t>67 Avenue De Lattre De Tassigny</t>
  </si>
  <si>
    <t>3 Impasse De La Ciboulette</t>
  </si>
  <si>
    <t>COSMES</t>
  </si>
  <si>
    <t>VILLAINES LA JUHEL</t>
  </si>
  <si>
    <t>3 Impasse des Acacias</t>
  </si>
  <si>
    <t>8 RUE DE CHAMPAGNE</t>
  </si>
  <si>
    <t>LA POUPARDIERE</t>
  </si>
  <si>
    <t>LA CHAPELLE ANTHENAISE</t>
  </si>
  <si>
    <t>14 rue de la Huchette</t>
  </si>
  <si>
    <t>les ecorces</t>
  </si>
  <si>
    <t>19. RUE DES BLEUETS</t>
  </si>
  <si>
    <t>32 rue d'Anjou</t>
  </si>
  <si>
    <t>Saint-Charles-la-Forêt</t>
  </si>
  <si>
    <t>Route De Longuefuye</t>
  </si>
  <si>
    <t>Meslay du Maine</t>
  </si>
  <si>
    <t>LE PATIS</t>
  </si>
  <si>
    <t>Louvigné</t>
  </si>
  <si>
    <t>4 Résidence Du Prieuré</t>
  </si>
  <si>
    <t>9, lot des chenes</t>
  </si>
  <si>
    <t>GESNES</t>
  </si>
  <si>
    <t>6 le Gaubert</t>
  </si>
  <si>
    <t>9, rue du Granit</t>
  </si>
  <si>
    <t>L'HOTELLERIE</t>
  </si>
  <si>
    <t>CHATEAU THEBAUD</t>
  </si>
  <si>
    <t>BELLEVUE</t>
  </si>
  <si>
    <t>ST GERMAIN DE COULAMER</t>
  </si>
  <si>
    <t>Chérancé</t>
  </si>
  <si>
    <t>5, lotissement des Peupliers</t>
  </si>
  <si>
    <t xml:space="preserve">5,Lotissement des peupliers   </t>
  </si>
  <si>
    <t>CHERANCE</t>
  </si>
  <si>
    <t>5, Lotissement des peupliers</t>
  </si>
  <si>
    <t>les landes</t>
  </si>
  <si>
    <t>4, rue du Maine</t>
  </si>
  <si>
    <t>7,rue des Mimosas</t>
  </si>
  <si>
    <t>VIEUVY</t>
  </si>
  <si>
    <t>la corderie</t>
  </si>
  <si>
    <t>14, rue Jean Racine</t>
  </si>
  <si>
    <t>37. RUE DU BOIS DE L HUISSERIE</t>
  </si>
  <si>
    <t>Cécé</t>
  </si>
  <si>
    <t>Loigné-sur-Mayenne</t>
  </si>
  <si>
    <t>La Bretonnerie</t>
  </si>
  <si>
    <t>Vieuvy</t>
  </si>
  <si>
    <t>La Corderie</t>
  </si>
  <si>
    <t>02 43 03 64 54</t>
  </si>
  <si>
    <t>06 83 54 02 68</t>
  </si>
  <si>
    <t>Angers</t>
  </si>
  <si>
    <t>23 Rue De La Meignanne</t>
  </si>
  <si>
    <t>Résidence jardins Pomone</t>
  </si>
  <si>
    <t>nicolas.dutertre15@orange.fr</t>
  </si>
  <si>
    <t>La Gelinière 53160</t>
  </si>
  <si>
    <t>45 Rue D'alexandrie</t>
  </si>
  <si>
    <t xml:space="preserve">14 Résidence des 2 Rivières </t>
  </si>
  <si>
    <t>9 Impasse Du Champ De L'aire</t>
  </si>
  <si>
    <t>Évron</t>
  </si>
  <si>
    <t>10. RUE DE LA FLEURIERE</t>
  </si>
  <si>
    <t>ST AIGNAN SUR ROE</t>
  </si>
  <si>
    <t>16. RESIDENCE DU CHENE</t>
  </si>
  <si>
    <t>La Chapelle-Anthenaise</t>
  </si>
  <si>
    <t>18 Rue Des Carreaux</t>
  </si>
  <si>
    <t>27 rue des chenes</t>
  </si>
  <si>
    <t>LA FONTAINE</t>
  </si>
  <si>
    <t>LA BUTTE</t>
  </si>
  <si>
    <t>10. CHEMIN DE LA LANDE BALOIRE</t>
  </si>
  <si>
    <t>Impasse Des Bruyères</t>
  </si>
  <si>
    <t>21 rue du Docteur Laennec</t>
  </si>
  <si>
    <t>4 RUE FEU DE FORGE</t>
  </si>
  <si>
    <t>impasse des cordonniers</t>
  </si>
  <si>
    <t>RENNES</t>
  </si>
  <si>
    <t>9 RUE FERNAND ROBERT</t>
  </si>
  <si>
    <t>26 rue Frederic CHOPIN</t>
  </si>
  <si>
    <t>1. residence du Gueret</t>
  </si>
  <si>
    <t>Gennes sur Glaize</t>
  </si>
  <si>
    <t>La Selle-Craonnaise</t>
  </si>
  <si>
    <t>16 Rue De La Talbottière</t>
  </si>
  <si>
    <t>06 12 67 02 65</t>
  </si>
  <si>
    <t>ASTILLE</t>
  </si>
  <si>
    <t>13, RUE DU PONCEAU</t>
  </si>
  <si>
    <t>21 Bis rue de Belle Plante</t>
  </si>
  <si>
    <t>167 Avenue Gutenberg</t>
  </si>
  <si>
    <t>Voutré</t>
  </si>
  <si>
    <t>Saint Hilaire du Maine</t>
  </si>
  <si>
    <t>6 chemin de Morbrebis</t>
  </si>
  <si>
    <t>15 rue du stade</t>
  </si>
  <si>
    <t>LA MAILLARDIERE</t>
  </si>
  <si>
    <t>21. RUE DE CHALONS DU MAINE</t>
  </si>
  <si>
    <t>1 Impasse Des Nymphéas</t>
  </si>
  <si>
    <t>Le gros bois</t>
  </si>
  <si>
    <t>Courcité</t>
  </si>
  <si>
    <t>3 la hougerie</t>
  </si>
  <si>
    <t>Saint-Céneri-le-Gérei</t>
  </si>
  <si>
    <t>Chemin De La Barre</t>
  </si>
  <si>
    <t>1 rue des Jonquilles</t>
  </si>
  <si>
    <t>25, rue Achille Bienvenue</t>
  </si>
  <si>
    <t xml:space="preserve">saint Aignan de Couptrain </t>
  </si>
  <si>
    <t>le pont cordon</t>
  </si>
  <si>
    <t>04 impasse Maryvonne Dupureur</t>
  </si>
  <si>
    <t>2. RUE ANNE VAULOUP</t>
  </si>
  <si>
    <t>1. RUE DE L'AUBIER</t>
  </si>
  <si>
    <t>14 Rue Des Rouliers</t>
  </si>
  <si>
    <t>7 rue d'Auvergne</t>
  </si>
  <si>
    <t>27. BOULEVARD DU VIVIER</t>
  </si>
  <si>
    <t>4 residence de la chapelle</t>
  </si>
  <si>
    <t>24, Chemin de Bouilly</t>
  </si>
  <si>
    <t>12 Rue Des Lilas</t>
  </si>
  <si>
    <t>Bonchamp les laval</t>
  </si>
  <si>
    <t>11 rue Galilée</t>
  </si>
  <si>
    <t>25 RUE DES HORIZONS</t>
  </si>
  <si>
    <t>13 Rue De La Cardinière</t>
  </si>
  <si>
    <t>LA CHATTERIE</t>
  </si>
  <si>
    <t>57 Rue Joseph BUINEAU</t>
  </si>
  <si>
    <t>VAIGES</t>
  </si>
  <si>
    <t>9. CITES DES FRENES</t>
  </si>
  <si>
    <t>CHALONS DU MAINE</t>
  </si>
  <si>
    <t>10. RUE ERIC TABARLY</t>
  </si>
  <si>
    <t>377. RUE ST LEONARD</t>
  </si>
  <si>
    <t>fabien.fourreau53@gmail.com</t>
  </si>
  <si>
    <t>ERIC TABARLY</t>
  </si>
  <si>
    <t>LA LONGERIE</t>
  </si>
  <si>
    <t>1 rue du chene</t>
  </si>
  <si>
    <t>Fromentières</t>
  </si>
  <si>
    <t>3 Rue Des Muriers</t>
  </si>
  <si>
    <t>2 Allée des Tilleuls</t>
  </si>
  <si>
    <t>Le Housseau-Brétignolles</t>
  </si>
  <si>
    <t>LA GAIGNARDIERE</t>
  </si>
  <si>
    <t>BREAL SOUS VITRE</t>
  </si>
  <si>
    <t>THORIGNE EN CHARNIE</t>
  </si>
  <si>
    <t>LA MESLERIE</t>
  </si>
  <si>
    <t>7 rue sirius</t>
  </si>
  <si>
    <t>11,Route de Rennes</t>
  </si>
  <si>
    <t>ST MICHEL DE LA ROE</t>
  </si>
  <si>
    <t>2 bis, Notre Dame de la Salette</t>
  </si>
  <si>
    <t>7 Impasse Des Acacias</t>
  </si>
  <si>
    <t>72. RUE DES SPORTS</t>
  </si>
  <si>
    <t>Chemin De La Grelunière</t>
  </si>
  <si>
    <t>La Pinottière</t>
  </si>
  <si>
    <t>LES GRANDES BATAILLES</t>
  </si>
  <si>
    <t>LE CHATEAU</t>
  </si>
  <si>
    <t>Le Château</t>
  </si>
  <si>
    <t>Les Boissieres</t>
  </si>
  <si>
    <t>10 RUE DU HAHA</t>
  </si>
  <si>
    <t>LE PRE FLEURI DE L'AULNE</t>
  </si>
  <si>
    <t>6, IMP. SUZANNE LENGLEN</t>
  </si>
  <si>
    <t>Les Grandes Batailles</t>
  </si>
  <si>
    <t>15. RUE DE LA RONDELLIERE</t>
  </si>
  <si>
    <t>8, allee Jacques Chamaret</t>
  </si>
  <si>
    <t>2 rue de la croix couverte</t>
  </si>
  <si>
    <t>3 rue Berlioz</t>
  </si>
  <si>
    <t>Maisoncelles-du-Maine</t>
  </si>
  <si>
    <t>12 Rue De Bergault</t>
  </si>
  <si>
    <t>12. RUE MARIE MOREAU</t>
  </si>
  <si>
    <t>Commer</t>
  </si>
  <si>
    <t>163, quai Paul Boudet</t>
  </si>
  <si>
    <t>48. RUE AUGUSTE RENOIR</t>
  </si>
  <si>
    <t>Gorron</t>
  </si>
  <si>
    <t>3 Le Domaine Des Erables</t>
  </si>
  <si>
    <t xml:space="preserve">Stéphane </t>
  </si>
  <si>
    <t xml:space="preserve">Saint Mars sur la Futaie </t>
  </si>
  <si>
    <t>La Bercerie</t>
  </si>
  <si>
    <t>06 88 58 66 27</t>
  </si>
  <si>
    <t>stephane.gaultier5@wanadoo.fr</t>
  </si>
  <si>
    <t>Saint Cyr le Gravelais</t>
  </si>
  <si>
    <t>Les Petits Moussay</t>
  </si>
  <si>
    <t>9. RUE DES ERABLES</t>
  </si>
  <si>
    <t>Lisbonne</t>
  </si>
  <si>
    <t>27. RUE DES DOLMENS</t>
  </si>
  <si>
    <t>8,Rue Auguste Renoir</t>
  </si>
  <si>
    <t>LA VIANDERIE</t>
  </si>
  <si>
    <t>100 route de Nantes</t>
  </si>
  <si>
    <t>Le Buisson</t>
  </si>
  <si>
    <t>Saint-Saturnin-du-Limet</t>
  </si>
  <si>
    <t>La Grande Bocquetière</t>
  </si>
  <si>
    <t>24 Rue Auguste Renoir</t>
  </si>
  <si>
    <t>9,rue des chataigners</t>
  </si>
  <si>
    <t>9 rue des chataigners</t>
  </si>
  <si>
    <t>3 Rue Des Colverts</t>
  </si>
  <si>
    <t>68 Rue Du Poirier</t>
  </si>
  <si>
    <t>Beaulieu sur Oudon</t>
  </si>
  <si>
    <t>La Rousselière</t>
  </si>
  <si>
    <t>7. RUE DE LA ROCHE</t>
  </si>
  <si>
    <t>La Tortiere du milieu</t>
  </si>
  <si>
    <t>40A rue du Gue d'Orger</t>
  </si>
  <si>
    <t>2. RUE DES SPORTS</t>
  </si>
  <si>
    <t>Les quatre vents</t>
  </si>
  <si>
    <t>6 Cite Robillard</t>
  </si>
  <si>
    <t>La Frogerie</t>
  </si>
  <si>
    <t>4. AVENUE DE LA CONCORDE</t>
  </si>
  <si>
    <t>16 Le Milieu Breil</t>
  </si>
  <si>
    <t>Hercé</t>
  </si>
  <si>
    <t>2 le Pommier</t>
  </si>
  <si>
    <t>06 71 13 66 61</t>
  </si>
  <si>
    <t>alaingeslin@wanadoo.fr</t>
  </si>
  <si>
    <t>LES QUARTIERS</t>
  </si>
  <si>
    <t>13, rue des Castors</t>
  </si>
  <si>
    <t>3 Boulevard Pasteur</t>
  </si>
  <si>
    <t>21 RUE DU SOLEIL LEVANT</t>
  </si>
  <si>
    <t>21. RUE DU SOLEIL LEVANT</t>
  </si>
  <si>
    <t>12 Rue de la mairie</t>
  </si>
  <si>
    <t>7, rue de l'Aubepine</t>
  </si>
  <si>
    <t>La Bazoge-Montpinçon</t>
  </si>
  <si>
    <t>14 Rue Émeraude</t>
  </si>
  <si>
    <t>14. RUE EMERAUDE</t>
  </si>
  <si>
    <t>Parigné-sur-Braye</t>
  </si>
  <si>
    <t>La Gorgere</t>
  </si>
  <si>
    <t>QUESLAINES</t>
  </si>
  <si>
    <t>Montsûrs</t>
  </si>
  <si>
    <t>20 RUE DE LA DURIERE</t>
  </si>
  <si>
    <t>6. RUE DE LA LIBERTE</t>
  </si>
  <si>
    <t>9 RUE DES ACACIAS</t>
  </si>
  <si>
    <t>22, Chemin de Roussoir</t>
  </si>
  <si>
    <t>Chamfremont</t>
  </si>
  <si>
    <t xml:space="preserve">L'Oiselière </t>
  </si>
  <si>
    <t>7. LOT. U FRENE</t>
  </si>
  <si>
    <t>la Guimondiere</t>
  </si>
  <si>
    <t>3. RUE DE LA LIBERTE</t>
  </si>
  <si>
    <t>Rue Des Érables</t>
  </si>
  <si>
    <t>BIERNE</t>
  </si>
  <si>
    <t>Belgeard</t>
  </si>
  <si>
    <t>La Pierre</t>
  </si>
  <si>
    <t>Coutans</t>
  </si>
  <si>
    <t>Saint Pierre des Landes</t>
  </si>
  <si>
    <t>5 rue des Acacias</t>
  </si>
  <si>
    <t>LISBONNE</t>
  </si>
  <si>
    <t>LAUNAY VILLIERS</t>
  </si>
  <si>
    <t>11 LOT. DE LA RABINE</t>
  </si>
  <si>
    <t>7 CHEMIN DU PREFET</t>
  </si>
  <si>
    <t>4, IMPASSE DES ACACIAS</t>
  </si>
  <si>
    <t>9 La Couture</t>
  </si>
  <si>
    <t>COUESMES VAUCE</t>
  </si>
  <si>
    <t>la basse cribiere</t>
  </si>
  <si>
    <t>15 Rue des Chenes</t>
  </si>
  <si>
    <t>Chatillon sur colmont</t>
  </si>
  <si>
    <t xml:space="preserve">Fougerolles du plessis </t>
  </si>
  <si>
    <t>La Perelle</t>
  </si>
  <si>
    <t>9 rue des Lilas</t>
  </si>
  <si>
    <t>10. RUE DES TILLEULS</t>
  </si>
  <si>
    <t>10 RUE DES TILLEULS</t>
  </si>
  <si>
    <t>7 Rue de la Grande Maison</t>
  </si>
  <si>
    <t>22 Rue De Rome</t>
  </si>
  <si>
    <t>LE MESNIL</t>
  </si>
  <si>
    <t>14, RUE DE BELLEVUE</t>
  </si>
  <si>
    <t>68 avenue du général de Gaulle</t>
  </si>
  <si>
    <t>LA GRACIERE</t>
  </si>
  <si>
    <t>10 Bel' Pousse</t>
  </si>
  <si>
    <t>ST BRICE</t>
  </si>
  <si>
    <t>2 rue de l'Eglise</t>
  </si>
  <si>
    <t>61, IMP. HECTOR BERLIOZ</t>
  </si>
  <si>
    <t>17 RUE DE LA MAIRIE</t>
  </si>
  <si>
    <t>Glandelle</t>
  </si>
  <si>
    <t>4, cite des Charmes</t>
  </si>
  <si>
    <t>Quelaines-Saint-Gault</t>
  </si>
  <si>
    <t>3 Impasse De L'hyère</t>
  </si>
  <si>
    <t>2. RUE DES PRES</t>
  </si>
  <si>
    <t>MONTREUIL SUR MAINE</t>
  </si>
  <si>
    <t>Rue de la Roche</t>
  </si>
  <si>
    <t>ST GERMAIN LE GUILLAUME</t>
  </si>
  <si>
    <t>4 RUE DU PIN</t>
  </si>
  <si>
    <t>13 Impasse des troenes</t>
  </si>
  <si>
    <t>13. IMP.  DU CHAMPS DE L'AIRE</t>
  </si>
  <si>
    <t>4. RUE DES SPORTS</t>
  </si>
  <si>
    <t>Epeignes</t>
  </si>
  <si>
    <t>Saint Pierre sur Orthe</t>
  </si>
  <si>
    <t>2 CITE JARRIAIS</t>
  </si>
  <si>
    <t>St Denis de Gastines</t>
  </si>
  <si>
    <t>La Bourdonnière</t>
  </si>
  <si>
    <t>28, rue Robert Schuman</t>
  </si>
  <si>
    <t>7 La Grouttiere</t>
  </si>
  <si>
    <t>DESERTINES</t>
  </si>
  <si>
    <t>3. RUE DU FRESNE</t>
  </si>
  <si>
    <t>Olivet</t>
  </si>
  <si>
    <t>les Pézerils</t>
  </si>
  <si>
    <t>5, rue des Glycines</t>
  </si>
  <si>
    <t>Izé</t>
  </si>
  <si>
    <t>Les Pezerils</t>
  </si>
  <si>
    <t>58,RUE DU LIEUTENANT MORILLON</t>
  </si>
  <si>
    <t>ST AUBIN DU DESERT</t>
  </si>
  <si>
    <t>La Gouvrie</t>
  </si>
  <si>
    <t>L'Oisonnière</t>
  </si>
  <si>
    <t>DEUX EVAILLES</t>
  </si>
  <si>
    <t>7 impasse de la Chapelle</t>
  </si>
  <si>
    <t>ST GEORGES BUTTAVENT</t>
  </si>
  <si>
    <t>14 RUE DE LA DROMERIE</t>
  </si>
  <si>
    <t>guyard.nicolas@orange.fr</t>
  </si>
  <si>
    <t>4, RUE DU CLOS DU GAST</t>
  </si>
  <si>
    <t>Martigné sur Mayenne</t>
  </si>
  <si>
    <t>3 rue d'anjou</t>
  </si>
  <si>
    <t>La Rochelle</t>
  </si>
  <si>
    <t>10 Allee des Chenes</t>
  </si>
  <si>
    <t>14, rue de la Solidarité</t>
  </si>
  <si>
    <t>14 rue de la Solidarite</t>
  </si>
  <si>
    <t>La Rose Des Vents</t>
  </si>
  <si>
    <t>CHATELAIN</t>
  </si>
  <si>
    <t>les grands pres hales</t>
  </si>
  <si>
    <t>La Rose des Vents</t>
  </si>
  <si>
    <t>Château-Gontier-sur-Mayenne</t>
  </si>
  <si>
    <t>2 B Impasse Christophe Colomb</t>
  </si>
  <si>
    <t>30, rue Mazagran</t>
  </si>
  <si>
    <t>33 Avenue Pierre De Coubertin</t>
  </si>
  <si>
    <t>8 Chemin De Montplours</t>
  </si>
  <si>
    <t>21 Rue Pierre De Coubertin</t>
  </si>
  <si>
    <t>Le Haut Domin</t>
  </si>
  <si>
    <t>31 Rue De Saint-Denis De Gastines</t>
  </si>
  <si>
    <t>La petite Chapronnière</t>
  </si>
  <si>
    <t>AHUILLE</t>
  </si>
  <si>
    <t>LA PETITE CHAPRONNIERE</t>
  </si>
  <si>
    <t>LES VILATTES</t>
  </si>
  <si>
    <t>148 Rue Charles Gounod</t>
  </si>
  <si>
    <t>4 rue de verdun</t>
  </si>
  <si>
    <t>36 Résidence De Bel Air</t>
  </si>
  <si>
    <t>87 RUE KLEBER</t>
  </si>
  <si>
    <t>NANTES</t>
  </si>
  <si>
    <t>4 rue de babenhausen</t>
  </si>
  <si>
    <t>Chatillon en vendelais</t>
  </si>
  <si>
    <t>10 rue de la gare</t>
  </si>
  <si>
    <t>10 Residence de la BRAYE</t>
  </si>
  <si>
    <t>10 Résidence De La Braye</t>
  </si>
  <si>
    <t>6 Impasse du Bordage</t>
  </si>
  <si>
    <t>Zone D'activité Du Champ Coupé</t>
  </si>
  <si>
    <t>astillé</t>
  </si>
  <si>
    <t>1, rue des tilleuls</t>
  </si>
  <si>
    <t>7. ALLEE DES MANGUIERS</t>
  </si>
  <si>
    <t>Saint-Cyr-en-Pail</t>
  </si>
  <si>
    <t>La Charolais</t>
  </si>
  <si>
    <t>4, route de Sable</t>
  </si>
  <si>
    <t>10 Rue Du Haut Plateau</t>
  </si>
  <si>
    <t>9. RUE DES LAVANDIERES</t>
  </si>
  <si>
    <t>Lotissement Chapelle</t>
  </si>
  <si>
    <t>La Monnerie</t>
  </si>
  <si>
    <t>14 Rue Du Closeau</t>
  </si>
  <si>
    <t>LA PERONNIERE</t>
  </si>
  <si>
    <t>Le Richard</t>
  </si>
  <si>
    <t>le bourg</t>
  </si>
  <si>
    <t>5 Rue des Lavandieres</t>
  </si>
  <si>
    <t>16. RUE PRAIRIAL</t>
  </si>
  <si>
    <t>10 Rue Des Avaloirs</t>
  </si>
  <si>
    <t>7 D. Rte DE LAVAL</t>
  </si>
  <si>
    <t>3 Rue Des Lilas</t>
  </si>
  <si>
    <t>18 LOTISSEMENT DU PLESSIS</t>
  </si>
  <si>
    <t>4. IMPASSE BELLEVUE</t>
  </si>
  <si>
    <t>3, RUE DU BON ACCUEIL</t>
  </si>
  <si>
    <t>3, Rue du Bon Accueil</t>
  </si>
  <si>
    <t>18. RUE DES SPORTS</t>
  </si>
  <si>
    <t>1. IMPASSE AGENA</t>
  </si>
  <si>
    <t>1 Impasse Agéna</t>
  </si>
  <si>
    <t>Chemin vert</t>
  </si>
  <si>
    <t>4 , LA PORTE AUX OGERS</t>
  </si>
  <si>
    <t>COLOMBIERS DU PLESSIS</t>
  </si>
  <si>
    <t>LA TURLIERE</t>
  </si>
  <si>
    <t>2 Le Bois Belleray</t>
  </si>
  <si>
    <t>3. RUE DU CLOS DE LA PIERRE</t>
  </si>
  <si>
    <t>9. IMPASSE DE LA VERDERIE</t>
  </si>
  <si>
    <t>20, rue henri rousseau</t>
  </si>
  <si>
    <t>les racaults</t>
  </si>
  <si>
    <t>La Chapelle au Riboul</t>
  </si>
  <si>
    <t>La petite Pilavanniere</t>
  </si>
  <si>
    <t>POUILLE</t>
  </si>
  <si>
    <t>17. LOT PRIEURE</t>
  </si>
  <si>
    <t>58 Rue Victor Boissel</t>
  </si>
  <si>
    <t>5 rue Gambtta</t>
  </si>
  <si>
    <t>Les Berthieres</t>
  </si>
  <si>
    <t>26. RUE DE L'ORIETTE</t>
  </si>
  <si>
    <t>2. RUE DE LA GARE</t>
  </si>
  <si>
    <t>11 rue Pierre Neveu</t>
  </si>
  <si>
    <t>23 Résidence Les Trois Chênes</t>
  </si>
  <si>
    <t>3, RUE DE MAISONS-LAFFITTE</t>
  </si>
  <si>
    <t>3, RUE DE MAISON LAFFITTE</t>
  </si>
  <si>
    <t>LE PERTRE</t>
  </si>
  <si>
    <t>9.RUE DES CHATAIGNIERS</t>
  </si>
  <si>
    <t>La Jouardiere</t>
  </si>
  <si>
    <t>02 43 26 21 15</t>
  </si>
  <si>
    <t>06 03 90 82 18</t>
  </si>
  <si>
    <t>Martigné Peuton</t>
  </si>
  <si>
    <t>2 rue ST Charles</t>
  </si>
  <si>
    <t>CLAIREFONTAINE</t>
  </si>
  <si>
    <t>10 TER, RUE DE VILLENEUVE</t>
  </si>
  <si>
    <t>15 rue de Bruxelle</t>
  </si>
  <si>
    <t>12 rue Victor Hugo</t>
  </si>
  <si>
    <t>CHERRE</t>
  </si>
  <si>
    <t>5 rue albert prieur</t>
  </si>
  <si>
    <t>La Catiniere</t>
  </si>
  <si>
    <t>Saint-Ouën-des-Toits</t>
  </si>
  <si>
    <t>12 Allée Des Bosquets</t>
  </si>
  <si>
    <t>Coudray</t>
  </si>
  <si>
    <t>7 rue de L'ECHALIER</t>
  </si>
  <si>
    <t>ST GEORGES LE GAULTIER</t>
  </si>
  <si>
    <t>La gauguette</t>
  </si>
  <si>
    <t>36 Rue Du Bellay</t>
  </si>
  <si>
    <t>ST CHARLES LA FORET</t>
  </si>
  <si>
    <t>5 Route de Villiers</t>
  </si>
  <si>
    <t>5, IMP. GUILLAUME APOLLINAIRE</t>
  </si>
  <si>
    <t>LA VIGNE</t>
  </si>
  <si>
    <t>9 rue des Fourneaux</t>
  </si>
  <si>
    <t>6, RUE DE L'ARGELETTE</t>
  </si>
  <si>
    <t>Montflours</t>
  </si>
  <si>
    <t>11 Allée Du Clos Saint-Martin</t>
  </si>
  <si>
    <t>14. RUE DE LA FORGE</t>
  </si>
  <si>
    <t>20 Rue Pichot De La Graverie</t>
  </si>
  <si>
    <t>LA GRANDE TAYERE</t>
  </si>
  <si>
    <t>BARILLE PRINCE</t>
  </si>
  <si>
    <t>13. ALLEE DES NOISETIERS</t>
  </si>
  <si>
    <t>58 CHEMIN DU PREFET</t>
  </si>
  <si>
    <t>Chemin De La Trehorie</t>
  </si>
  <si>
    <t>216 Route De Trans</t>
  </si>
  <si>
    <t xml:space="preserve">La trehorie </t>
  </si>
  <si>
    <t>LA TREHORIE</t>
  </si>
  <si>
    <t>LE CHESNAY</t>
  </si>
  <si>
    <t>47, Rue Alain Fournier</t>
  </si>
  <si>
    <t>KECILI</t>
  </si>
  <si>
    <t>Mohamed</t>
  </si>
  <si>
    <t>93, Boulevard Frédéric Chaplet</t>
  </si>
  <si>
    <t>06 07 84 72 80</t>
  </si>
  <si>
    <t>50. RUE DES TISSERANDS</t>
  </si>
  <si>
    <t>22 Rue Du Ponant</t>
  </si>
  <si>
    <t>HUISSERIE</t>
  </si>
  <si>
    <t>La Buchetière 1</t>
  </si>
  <si>
    <t>LE PRE St JEAN, l'ERABLE</t>
  </si>
  <si>
    <t>1 Rue Des Églantiers</t>
  </si>
  <si>
    <t>8 Rue Crossardière</t>
  </si>
  <si>
    <t>8 RUE CROSSARDIERE</t>
  </si>
  <si>
    <t>289 Rue de LISBONNE</t>
  </si>
  <si>
    <t>2 Place Du Lieutenant</t>
  </si>
  <si>
    <t>La Rimonnière</t>
  </si>
  <si>
    <t>5 Rue Marc Chagall</t>
  </si>
  <si>
    <t>1 Rue Andre Bourvil</t>
  </si>
  <si>
    <t>12 Route De Surbain</t>
  </si>
  <si>
    <t>22,rue des Terrasses</t>
  </si>
  <si>
    <t>NEZAN</t>
  </si>
  <si>
    <t>PEUTON</t>
  </si>
  <si>
    <t>13 Rue De L'aubier</t>
  </si>
  <si>
    <t>La grande rouaudiere</t>
  </si>
  <si>
    <t>SARCIGNE</t>
  </si>
  <si>
    <t>LA GRANDE ROUAUDIERE</t>
  </si>
  <si>
    <t>14 AVENUE PASTEUR</t>
  </si>
  <si>
    <t>Beaumont-Pied-de-Bœuf</t>
  </si>
  <si>
    <t>2 Rue Adrien Freulon</t>
  </si>
  <si>
    <t>La Chapelle-Rainsouin</t>
  </si>
  <si>
    <t>La Courbe</t>
  </si>
  <si>
    <t>2 bis rue Pierre et Marie CURIE</t>
  </si>
  <si>
    <t>9. Rte DE LAIGNE</t>
  </si>
  <si>
    <t>49 Rue De Grenoux</t>
  </si>
  <si>
    <t>LA REAUTE</t>
  </si>
  <si>
    <t>18, allee Louis-Joseph Lebret</t>
  </si>
  <si>
    <t>6, RUE DES COTEAUX</t>
  </si>
  <si>
    <t>MARCILLE LA VILLE</t>
  </si>
  <si>
    <t>6, lot des Hirondelles</t>
  </si>
  <si>
    <t>13 Bd de la Grande Valaisiere</t>
  </si>
  <si>
    <t>LE HAUT POILBOUC</t>
  </si>
  <si>
    <t>11 rue du Dome</t>
  </si>
  <si>
    <t>22 rue du Parc Saint Georges</t>
  </si>
  <si>
    <t>5 ALLEE DU COTEAU</t>
  </si>
  <si>
    <t>9 Rue D'athènes</t>
  </si>
  <si>
    <t>652 Rue de la Tricottiere</t>
  </si>
  <si>
    <t>18 allee Georges Lascroux</t>
  </si>
  <si>
    <t>12 Route De Fougères</t>
  </si>
  <si>
    <t>617, Rue des Vallees</t>
  </si>
  <si>
    <t>6 Rue des Merisiers</t>
  </si>
  <si>
    <t>GEVEZE</t>
  </si>
  <si>
    <t>10 rue des Pechers</t>
  </si>
  <si>
    <t>Congrier</t>
  </si>
  <si>
    <t>18, rue Jean Monnet</t>
  </si>
  <si>
    <t>36 rue des anciens combattants</t>
  </si>
  <si>
    <t>5. RUE DES PRELES</t>
  </si>
  <si>
    <t>LE STUNFF</t>
  </si>
  <si>
    <t>19 Rue De Milan</t>
  </si>
  <si>
    <t>emmanuelle.lestunff@gmail.com</t>
  </si>
  <si>
    <t>rue esculape</t>
  </si>
  <si>
    <t>5 rue de la Perriere</t>
  </si>
  <si>
    <t>Les Messendieres</t>
  </si>
  <si>
    <t>La Haute Pelterie</t>
  </si>
  <si>
    <t>LES MESSENDIERES</t>
  </si>
  <si>
    <t>4 Boulevard De Belle-Plante</t>
  </si>
  <si>
    <t>32. RUE MARECHAL LECLERC</t>
  </si>
  <si>
    <t>38 RUE DE LA CHARITE</t>
  </si>
  <si>
    <t>Vaiges</t>
  </si>
  <si>
    <t>2 Impasse De Sulzheim</t>
  </si>
  <si>
    <t>02 43 90 05 24</t>
  </si>
  <si>
    <t>ST CHRISTOPHE DU LUAT</t>
  </si>
  <si>
    <t>12. RUE DU STADE</t>
  </si>
  <si>
    <t>2. IMPASSE DE SULZHEIM</t>
  </si>
  <si>
    <t>3. RUE CREUZE</t>
  </si>
  <si>
    <t>13 Lotissement Des Tilleuls</t>
  </si>
  <si>
    <t>ST CYR LE GRAVELAIS</t>
  </si>
  <si>
    <t>14. RUE DU MAINE</t>
  </si>
  <si>
    <t>15 BIS. RUE PASTEUR</t>
  </si>
  <si>
    <t>4 Rue de l'Oseraie</t>
  </si>
  <si>
    <t>20 rue des tonneliers</t>
  </si>
  <si>
    <t>emc.lecocq@orange.fr</t>
  </si>
  <si>
    <t>LES VIGNES</t>
  </si>
  <si>
    <t>18 Rue Des Biches</t>
  </si>
  <si>
    <t>10. RUE DU SOLEIL LEVANT</t>
  </si>
  <si>
    <t>10 RUE DU SOLEIL LEVANT</t>
  </si>
  <si>
    <t>LA VANNERIE</t>
  </si>
  <si>
    <t>CHAMPEON</t>
  </si>
  <si>
    <t>MAISON NEUVE</t>
  </si>
  <si>
    <t>LA MONNERAIE</t>
  </si>
  <si>
    <t>21 Rue De La Vigne</t>
  </si>
  <si>
    <t>La Juberdiere</t>
  </si>
  <si>
    <t>SAINT FRAIMBAULT DE PRIERES</t>
  </si>
  <si>
    <t>2 la douettee</t>
  </si>
  <si>
    <t>LA Chablere</t>
  </si>
  <si>
    <t>Saint-Berthevin-la-Tannière</t>
  </si>
  <si>
    <t>3 Rue Du Bocage</t>
  </si>
  <si>
    <t>EUGENE SUE</t>
  </si>
  <si>
    <t>6 rue du braye</t>
  </si>
  <si>
    <t>19 rue des Capucines</t>
  </si>
  <si>
    <t>11 rue des Jonquilles</t>
  </si>
  <si>
    <t>10 Impasse Des Lilas</t>
  </si>
  <si>
    <t>3 rue du vallon</t>
  </si>
  <si>
    <t>Le Vivier</t>
  </si>
  <si>
    <t xml:space="preserve">Saint Paul </t>
  </si>
  <si>
    <t>MONT ST JEAN</t>
  </si>
  <si>
    <t>Le Grand Pin</t>
  </si>
  <si>
    <t>9. Rue du Rivage</t>
  </si>
  <si>
    <t>Châtelais</t>
  </si>
  <si>
    <t>17 Bis Rue du Mans</t>
  </si>
  <si>
    <t>53. RES. DE BEL-AIR</t>
  </si>
  <si>
    <t>6 allee du lavoir</t>
  </si>
  <si>
    <t>ST LOUP DU DORAT</t>
  </si>
  <si>
    <t>4, IMPASSE DES THUYAS</t>
  </si>
  <si>
    <t>10 Rue Des Carrefours</t>
  </si>
  <si>
    <t>LEGENDRE</t>
  </si>
  <si>
    <t>27-29, rue des Lices</t>
  </si>
  <si>
    <t>06 29 33 38 82</t>
  </si>
  <si>
    <t>poiriermarie@orange.fr</t>
  </si>
  <si>
    <t>LA BROUILLERE</t>
  </si>
  <si>
    <t>La Dorée</t>
  </si>
  <si>
    <t>le domaine</t>
  </si>
  <si>
    <t>legrosceline.53@gmail.com</t>
  </si>
  <si>
    <t>rue ROBERT FOUILLET</t>
  </si>
  <si>
    <t>ETAGE 5</t>
  </si>
  <si>
    <t>5bis rue des Portes de Bretagne</t>
  </si>
  <si>
    <t>Saint-Georges-sur-Erve</t>
  </si>
  <si>
    <t>Le Pré</t>
  </si>
  <si>
    <t>LASSAY LES CHATEAUX</t>
  </si>
  <si>
    <t>l'aubergement</t>
  </si>
  <si>
    <t>14 LE BAS MONT</t>
  </si>
  <si>
    <t>CHANGÉ</t>
  </si>
  <si>
    <t>20 Rue Des Destriers</t>
  </si>
  <si>
    <t>7 Rue Breheret</t>
  </si>
  <si>
    <t>2 IMPASSE DES CHENES</t>
  </si>
  <si>
    <t>265. RUE MELEZE</t>
  </si>
  <si>
    <t>3, ALLEE GEORGES BRAQUE</t>
  </si>
  <si>
    <t>L’Izambaudière</t>
  </si>
  <si>
    <t>7. RUE DE LA BUTTE</t>
  </si>
  <si>
    <t>LE BOULAY</t>
  </si>
  <si>
    <t>La Basse Bougueliere</t>
  </si>
  <si>
    <t>LA PRESTERIE</t>
  </si>
  <si>
    <t>7, rue des Troenes</t>
  </si>
  <si>
    <t>2. LA TEMPLERIE</t>
  </si>
  <si>
    <t>10 Rue Des Tilleuls</t>
  </si>
  <si>
    <t>02 43 01 12 17</t>
  </si>
  <si>
    <t>06 03 34 16 51</t>
  </si>
  <si>
    <t>15 rue de Touraine</t>
  </si>
  <si>
    <t>10. RUE DES PRIMEVERES</t>
  </si>
  <si>
    <t>544 Route de Craon</t>
  </si>
  <si>
    <t>LES RACAULTS</t>
  </si>
  <si>
    <t xml:space="preserve">16 Rue de la Prairie </t>
  </si>
  <si>
    <t>Argnetré</t>
  </si>
  <si>
    <t>La Verrerie de Gripouce</t>
  </si>
  <si>
    <t>1. IMPASSE DES SORBIERS</t>
  </si>
  <si>
    <t>Cossé-le-Vivien</t>
  </si>
  <si>
    <t>18 Rue Des Alouettes</t>
  </si>
  <si>
    <t>LE GRAND YVRON</t>
  </si>
  <si>
    <t>Chantrigné</t>
  </si>
  <si>
    <t>60 rue Felix Faure</t>
  </si>
  <si>
    <t>4.RUE DES ALOUETTES</t>
  </si>
  <si>
    <t>SOUVIGNE SUR SARTHE</t>
  </si>
  <si>
    <t>16 rue du Pre</t>
  </si>
  <si>
    <t>31 chemin du haut louis</t>
  </si>
  <si>
    <t>2 RUE DES GRAINETIERS</t>
  </si>
  <si>
    <t>9 rue du Beauregard</t>
  </si>
  <si>
    <t>8. RUE DE LA TANNERIE</t>
  </si>
  <si>
    <t>38 Rue Du Douanier Rousseau</t>
  </si>
  <si>
    <t>6 rue charlemagne</t>
  </si>
  <si>
    <t>13 Rue Des Châtaigniers</t>
  </si>
  <si>
    <t>20, IMPASSE DES EYRELLES</t>
  </si>
  <si>
    <t>4. RUE DES CARREAUX</t>
  </si>
  <si>
    <t>2A. CHEMIN DU HAUT LOUIS</t>
  </si>
  <si>
    <t>7 lot Le Hameau de Charne</t>
  </si>
  <si>
    <t>23, Residence des 3 Chenes</t>
  </si>
  <si>
    <t xml:space="preserve">La Dorée </t>
  </si>
  <si>
    <t xml:space="preserve">Chantepie </t>
  </si>
  <si>
    <t>13 rue Claude Debussy</t>
  </si>
  <si>
    <t>13. RUE CLAUDE DEBUSSY</t>
  </si>
  <si>
    <t>6, chemin de la Grotte</t>
  </si>
  <si>
    <t>13, Residence des Peupliers</t>
  </si>
  <si>
    <t>La Chapelle Anthenaise</t>
  </si>
  <si>
    <t>1. IMP. DES ROSEAUX</t>
  </si>
  <si>
    <t>5 Ter Route Du Buret</t>
  </si>
  <si>
    <t>7, CHEMIN DE LA VRIRAIE</t>
  </si>
  <si>
    <t>20. RUE DE L'ORIGAN</t>
  </si>
  <si>
    <t>6 rue des Chalets</t>
  </si>
  <si>
    <t>7 RUE PAUL CEZANNE</t>
  </si>
  <si>
    <t>9. RUE DU VAL DE LOIRE</t>
  </si>
  <si>
    <t>20 BIS. RUE DES GRAVELLES</t>
  </si>
  <si>
    <t>LA BAZOUGE DES ALLEUX</t>
  </si>
  <si>
    <t>7, Place de la Paix</t>
  </si>
  <si>
    <t>12 rue des Aubépines</t>
  </si>
  <si>
    <t>4 Square Victor Hugo</t>
  </si>
  <si>
    <t>02 43 07 00 51</t>
  </si>
  <si>
    <t>CONGRIER</t>
  </si>
  <si>
    <t>rue Andre Royne</t>
  </si>
  <si>
    <t>20 Rue De Rome</t>
  </si>
  <si>
    <t>Désertines</t>
  </si>
  <si>
    <t>La Vallée</t>
  </si>
  <si>
    <t>53 RUE NOE PIERRE</t>
  </si>
  <si>
    <t>13, rue du Val de Bootz</t>
  </si>
  <si>
    <t>7, Rue des Luthiers</t>
  </si>
  <si>
    <t>64, RUE DES SPORTS</t>
  </si>
  <si>
    <t>16 Rue Des Cloutiers</t>
  </si>
  <si>
    <t>16 rue des Cloutiers</t>
  </si>
  <si>
    <t>1 allee des biches</t>
  </si>
  <si>
    <t>33. RUE DES TROIS CROIX</t>
  </si>
  <si>
    <t>5. PLACE DE LA MAIRIE</t>
  </si>
  <si>
    <t>Les 4 vents</t>
  </si>
  <si>
    <t>Contest</t>
  </si>
  <si>
    <t>Bouère</t>
  </si>
  <si>
    <t>6 B Rue Charles de Lescluze</t>
  </si>
  <si>
    <t>24, AVENUE DE PARIS</t>
  </si>
  <si>
    <t>RUE COHUAU</t>
  </si>
  <si>
    <t>3 Rue des Jonquilles</t>
  </si>
  <si>
    <t>27. RUE ALFRED JARRY</t>
  </si>
  <si>
    <t>3, impasse de la Jouanne</t>
  </si>
  <si>
    <t>30. RUE DES JONQUILLES</t>
  </si>
  <si>
    <t>La Bouvrie</t>
  </si>
  <si>
    <t>Le Pressoir</t>
  </si>
  <si>
    <t>Huisserie</t>
  </si>
  <si>
    <t>3 rue Jouanne</t>
  </si>
  <si>
    <t xml:space="preserve">Montpinçon </t>
  </si>
  <si>
    <t>1, impasse du point de vue</t>
  </si>
  <si>
    <t>9. RES. DE L'OSIER</t>
  </si>
  <si>
    <t>6. IMPASSE DU TENNIS</t>
  </si>
  <si>
    <t>15 rue de Semnon</t>
  </si>
  <si>
    <t>1 rue de la galetiere</t>
  </si>
  <si>
    <t>18 La Baudais</t>
  </si>
  <si>
    <t>1. IMPASSE DES BRUYERES</t>
  </si>
  <si>
    <t>Andouillé</t>
  </si>
  <si>
    <t>7 Route De Fougères</t>
  </si>
  <si>
    <t>343. RUE PABLO PICASSO</t>
  </si>
  <si>
    <t>La chauviere</t>
  </si>
  <si>
    <t>3 Rue De La Mutualité</t>
  </si>
  <si>
    <t>19 Allée De La Peupleraie</t>
  </si>
  <si>
    <t>Roissay</t>
  </si>
  <si>
    <t>12 B Allée Eugène Varlin</t>
  </si>
  <si>
    <t>La PRIMAUDIERE</t>
  </si>
  <si>
    <t>4 Lotissement De La Ceriselaie</t>
  </si>
  <si>
    <t>15 rue Eugène Jamin</t>
  </si>
  <si>
    <t>5. CHEMIN DU CLARAY</t>
  </si>
  <si>
    <t>2,rue alfred jarry</t>
  </si>
  <si>
    <t>Le Petit Domaine</t>
  </si>
  <si>
    <t>5 RUE MARIE JOSE RIOUX</t>
  </si>
  <si>
    <t>5 Rue Marie José Rioux</t>
  </si>
  <si>
    <t>2 rue des Campanules</t>
  </si>
  <si>
    <t>ST THOMAS DE COURCERIERS</t>
  </si>
  <si>
    <t>LE PERRON</t>
  </si>
  <si>
    <t>Le karthala</t>
  </si>
  <si>
    <t>15 rue de bergault</t>
  </si>
  <si>
    <t>Lieu dit Serardiere</t>
  </si>
  <si>
    <t>Lieu dit la Serardiere</t>
  </si>
  <si>
    <t>83C rue du 130eme RI</t>
  </si>
  <si>
    <t>38 rue Henri Rousseau</t>
  </si>
  <si>
    <t>5 Rue Ambroise Paré</t>
  </si>
  <si>
    <t>38. RUE HENRI ROUSSEAU</t>
  </si>
  <si>
    <t>16, RUE DES ROSEAUX</t>
  </si>
  <si>
    <t>12. RUE DU LAURIER</t>
  </si>
  <si>
    <t>Le rosier</t>
  </si>
  <si>
    <t>18, rue de Normandie</t>
  </si>
  <si>
    <t>6 Rue Des Sabotiers</t>
  </si>
  <si>
    <t>Saint-Germain-le-Fouilloux</t>
  </si>
  <si>
    <t>129, rue Pierre Joseph Proudhon</t>
  </si>
  <si>
    <t>6 Rue Galilée</t>
  </si>
  <si>
    <t>10, Allee des Sorbiers</t>
  </si>
  <si>
    <t>10. ALLEE DES SORIBIERS</t>
  </si>
  <si>
    <t>10. ALLEES DES SORBIERS</t>
  </si>
  <si>
    <t>61 Rue Maryvonne Rosse</t>
  </si>
  <si>
    <t>17 lotissement de la mee</t>
  </si>
  <si>
    <t>ST MARS SUR LA FUTAIE</t>
  </si>
  <si>
    <t>11 Rue De La Vallée</t>
  </si>
  <si>
    <t>1. PLACE DU PIED PIETON</t>
  </si>
  <si>
    <t>19 Rue Louis Pasteur</t>
  </si>
  <si>
    <t>11 Rue De Bretagne</t>
  </si>
  <si>
    <t>7 Le Petit Thure</t>
  </si>
  <si>
    <t>Val-du-Maine</t>
  </si>
  <si>
    <t>9 Rue Des Noisetiers</t>
  </si>
  <si>
    <t>Meslay-du-Maine</t>
  </si>
  <si>
    <t>22 Rue Des Chaumes</t>
  </si>
  <si>
    <t>25 Résidence De L'osier</t>
  </si>
  <si>
    <t>8 LOT. DE LA MAIRIE</t>
  </si>
  <si>
    <t>LA BOISARDIERE</t>
  </si>
  <si>
    <t>creve-coeur</t>
  </si>
  <si>
    <t>23 Rue Jeudry</t>
  </si>
  <si>
    <t>8 avenue de SABLE</t>
  </si>
  <si>
    <t>69 Boulevard des Capucins</t>
  </si>
  <si>
    <t>L'HERMITAGE</t>
  </si>
  <si>
    <t>62. RUE LARMARTINE</t>
  </si>
  <si>
    <t>LA BESNERIE</t>
  </si>
  <si>
    <t>LA BESNIERE</t>
  </si>
  <si>
    <t>3. IMPASSE DES VIGNES</t>
  </si>
  <si>
    <t>06 83 34 52 42</t>
  </si>
  <si>
    <t>mottierpatrick@orange.fr</t>
  </si>
  <si>
    <t>23 Lotissement Le Grand Champ</t>
  </si>
  <si>
    <t>LA ROE</t>
  </si>
  <si>
    <t>16. RUE  ROBERT D'ARBRISSEL</t>
  </si>
  <si>
    <t>HOUDAN</t>
  </si>
  <si>
    <t>37 rue des Fosses</t>
  </si>
  <si>
    <t>18. RUE DES COQUELICOTS</t>
  </si>
  <si>
    <t>18 rue des Coquelicots</t>
  </si>
  <si>
    <t>68, rue Salvador Allende</t>
  </si>
  <si>
    <t>LA DEVISE</t>
  </si>
  <si>
    <t>LA DENSE</t>
  </si>
  <si>
    <t>8 rue Emeraude</t>
  </si>
  <si>
    <t>La Grande Toucheronde</t>
  </si>
  <si>
    <t>5 Avenue Du Maréchal Leclerc</t>
  </si>
  <si>
    <t>27 rue du gravier</t>
  </si>
  <si>
    <t>27 Rue Du Gravier</t>
  </si>
  <si>
    <t>27 RUE DU GRAVIER</t>
  </si>
  <si>
    <t>Les Gruaulieres</t>
  </si>
  <si>
    <t>64 RUE PROSPER BROU</t>
  </si>
  <si>
    <t>14 rue des Cormulets</t>
  </si>
  <si>
    <t>4. RUE DES PRELES</t>
  </si>
  <si>
    <t>9 allee des magnolias</t>
  </si>
  <si>
    <t>LES LANDES</t>
  </si>
  <si>
    <t>231 Rue Des Mélèzes</t>
  </si>
  <si>
    <t>5 Impasse Du Pré Blanc</t>
  </si>
  <si>
    <t>Launay-Villiers</t>
  </si>
  <si>
    <t>8 Route De La Rabine</t>
  </si>
  <si>
    <t>2 Rue Nelson Mandela</t>
  </si>
  <si>
    <t>Houssay</t>
  </si>
  <si>
    <t>LA GOUAUDIERE</t>
  </si>
  <si>
    <t>La Gouaudière</t>
  </si>
  <si>
    <t>34 rue Helene Boucher</t>
  </si>
  <si>
    <t>19, RUE DU MUGUET</t>
  </si>
  <si>
    <t>Ambrières-les-Vallées</t>
  </si>
  <si>
    <t>3 Rue De Cour Janvier</t>
  </si>
  <si>
    <t>CRISSE</t>
  </si>
  <si>
    <t>9 L’Aumarin</t>
  </si>
  <si>
    <t>paillardphilippe6@gmail.com</t>
  </si>
  <si>
    <t>11 rue de Bretagne</t>
  </si>
  <si>
    <t>les prouveries</t>
  </si>
  <si>
    <t>PAPOUIN</t>
  </si>
  <si>
    <t>20 rue des Tilleuls</t>
  </si>
  <si>
    <t>06 75 40 54 91</t>
  </si>
  <si>
    <t>christanto765@gmail.com</t>
  </si>
  <si>
    <t>7 RUE DES SERRURIERS</t>
  </si>
  <si>
    <t>2 Rue Des Fourneaux</t>
  </si>
  <si>
    <t>SOULGE SUR OUETTE</t>
  </si>
  <si>
    <t>1 RES. DES 2 RIVIERES</t>
  </si>
  <si>
    <t>Rue Fabre D'Eglantines</t>
  </si>
  <si>
    <t>26, rue de laval</t>
  </si>
  <si>
    <t>1. RUE BONNE RENCONTRE</t>
  </si>
  <si>
    <t>4, IMP. DES LILAS</t>
  </si>
  <si>
    <t>SABLE SUR SARTHE</t>
  </si>
  <si>
    <t>11 rue des Greluchons</t>
  </si>
  <si>
    <t>SEGRE</t>
  </si>
  <si>
    <t>47 Rue Pasteur</t>
  </si>
  <si>
    <t>3 etage</t>
  </si>
  <si>
    <t>14 rue Henri Barbe</t>
  </si>
  <si>
    <t>14 Rue Henri Barbe</t>
  </si>
  <si>
    <t>Hambers</t>
  </si>
  <si>
    <t>LA FERRONNIERE</t>
  </si>
  <si>
    <t>Trans</t>
  </si>
  <si>
    <t>Chemin Du Feu</t>
  </si>
  <si>
    <t>LE FEU</t>
  </si>
  <si>
    <t>AVERTON</t>
  </si>
  <si>
    <t>20 Hameau de l'Arrivoir</t>
  </si>
  <si>
    <t>La Largerie</t>
  </si>
  <si>
    <t>STE SUZANNE</t>
  </si>
  <si>
    <t>3, IMPASSE DES CHENES</t>
  </si>
  <si>
    <t>Saint-Martin-du-Limet</t>
  </si>
  <si>
    <t>20 Route De Nantes</t>
  </si>
  <si>
    <t>Pouancé</t>
  </si>
  <si>
    <t>9 Rue Des Closeries</t>
  </si>
  <si>
    <t>9 BIS RUE DE LA QUEUE DU BOIS</t>
  </si>
  <si>
    <t>LA VILLAUDRAY</t>
  </si>
  <si>
    <t>6, allee Pierre Barbusse</t>
  </si>
  <si>
    <t>382, chemin St Pierre le Potier</t>
  </si>
  <si>
    <t>7, RUE DU 8 MAI 1945</t>
  </si>
  <si>
    <t>RESIDENCE LA MAZURE</t>
  </si>
  <si>
    <t>16 Rue Saint-Léonard</t>
  </si>
  <si>
    <t>39, RUE PRESIDENT KENNEDY</t>
  </si>
  <si>
    <t>09 86 55 79 40</t>
  </si>
  <si>
    <t>LA PETITE JANVRIE</t>
  </si>
  <si>
    <t>6. LE VIGNOT</t>
  </si>
  <si>
    <t>18, rue du Pere Joseph Wresinski</t>
  </si>
  <si>
    <t>rue des primeveres</t>
  </si>
  <si>
    <t>Neuilly-le-Vendin</t>
  </si>
  <si>
    <t>Lotissement De La Vallée</t>
  </si>
  <si>
    <t>RUE DES PRIMEVERES</t>
  </si>
  <si>
    <t>30, rue de Beauvais</t>
  </si>
  <si>
    <t>Brée</t>
  </si>
  <si>
    <t>10 rue du Ruisseau</t>
  </si>
  <si>
    <t>Lotissement du Boulay</t>
  </si>
  <si>
    <t>BREE</t>
  </si>
  <si>
    <t>LA ROCHELLE</t>
  </si>
  <si>
    <t>2. RUE DES CLOCHERS</t>
  </si>
  <si>
    <t>7 lotissement la Metairie</t>
  </si>
  <si>
    <t>Saint Germain de Coulamer</t>
  </si>
  <si>
    <t>La Sardière</t>
  </si>
  <si>
    <t>LA GRANDE METAIRIE</t>
  </si>
  <si>
    <t>8 impasse des tulipes</t>
  </si>
  <si>
    <t>Sainte-Gemmes-le-Robert</t>
  </si>
  <si>
    <t>6 Rue De La Theraudière</t>
  </si>
  <si>
    <t>38, RUE DU ONZE NOVEMBRE</t>
  </si>
  <si>
    <t>9. RUE DU LEVANT</t>
  </si>
  <si>
    <t>2, RUE DES MIMOSAS</t>
  </si>
  <si>
    <t>Saint-Germain-Le-Fouilloux</t>
  </si>
  <si>
    <t xml:space="preserve">La Grande Bellangeraie </t>
  </si>
  <si>
    <t>48. rue Rene Cassin</t>
  </si>
  <si>
    <t>16 avenue des Sablonnieres</t>
  </si>
  <si>
    <t>1 rue de la forge molieres</t>
  </si>
  <si>
    <t>129 Rue Des Érables</t>
  </si>
  <si>
    <t>10ter, Bd des Capucins</t>
  </si>
  <si>
    <t>4 Rue De La Miochellerie</t>
  </si>
  <si>
    <t>55 RUE JULES LINAIS</t>
  </si>
  <si>
    <t>BELLE EPINE</t>
  </si>
  <si>
    <t>CONTEST</t>
  </si>
  <si>
    <t>L'ILENTIERE</t>
  </si>
  <si>
    <t>61 rue de la Vigne</t>
  </si>
  <si>
    <t>ST JEAN SUR MAYENNE</t>
  </si>
  <si>
    <t>5. RUE DES MEES</t>
  </si>
  <si>
    <t>25 rue du fresne</t>
  </si>
  <si>
    <t>Le Parc</t>
  </si>
  <si>
    <t>12 chemin de la menotiere</t>
  </si>
  <si>
    <t>1. LA TRILLOTERIE NORD</t>
  </si>
  <si>
    <t>02 43 66 89 34</t>
  </si>
  <si>
    <t>06 73 85 98 61</t>
  </si>
  <si>
    <t>19 rue Pierre et Marie Curie</t>
  </si>
  <si>
    <t>17, la Daviere</t>
  </si>
  <si>
    <t>17 La Daviere</t>
  </si>
  <si>
    <t>1 rue du Fresnes</t>
  </si>
  <si>
    <t>LA GALLIERE</t>
  </si>
  <si>
    <t>Saint-Quentin-les-Anges</t>
  </si>
  <si>
    <t>6 Rue Des Érables</t>
  </si>
  <si>
    <t>Rue Des Bruyères</t>
  </si>
  <si>
    <t>06 79 61 28 80</t>
  </si>
  <si>
    <t>20 RUE JEAN QUENTIN</t>
  </si>
  <si>
    <t>3. RUE DE BRETAGNE</t>
  </si>
  <si>
    <t>8 Rue des dentellières</t>
  </si>
  <si>
    <t>4, LOTISSEMENT DES ACACIAS</t>
  </si>
  <si>
    <t>LA RICHARDIERE</t>
  </si>
  <si>
    <t>Mezangers</t>
  </si>
  <si>
    <t>9,rue des ormeaux</t>
  </si>
  <si>
    <t>Morannes</t>
  </si>
  <si>
    <t>Vindrau</t>
  </si>
  <si>
    <t>3. RUELLE PETITE CROIX</t>
  </si>
  <si>
    <t>12 Lotissement Du Domaine Des Étangs</t>
  </si>
  <si>
    <t>85. AV. DOCTEUR ALBERT SHWEITZER</t>
  </si>
  <si>
    <t>Jean-François</t>
  </si>
  <si>
    <t>3 La Croix au Brun</t>
  </si>
  <si>
    <t>06 30 22 52 51</t>
  </si>
  <si>
    <t>12. LOT DES ETANGS</t>
  </si>
  <si>
    <t>LE CHENE ROND</t>
  </si>
  <si>
    <t>5. RUE MOITEAU</t>
  </si>
  <si>
    <t>LE FOUGERAY</t>
  </si>
  <si>
    <t>La Fontaine</t>
  </si>
  <si>
    <t>LESBOIS</t>
  </si>
  <si>
    <t>la marchandais</t>
  </si>
  <si>
    <t>41, impasse Le Vivaing</t>
  </si>
  <si>
    <t>21,rue AMELINE</t>
  </si>
  <si>
    <t>40 rue Berthe Marcou</t>
  </si>
  <si>
    <t>4 La Marcherie</t>
  </si>
  <si>
    <t>La Chapelle-Hullin</t>
  </si>
  <si>
    <t xml:space="preserve">La Voventerie </t>
  </si>
  <si>
    <t>24. RES. DU PARC</t>
  </si>
  <si>
    <t>La Voventerie</t>
  </si>
  <si>
    <t>5. RUE DES LILAS</t>
  </si>
  <si>
    <t>5, rue des Lilas</t>
  </si>
  <si>
    <t>77 Rue Chaulin Servinière</t>
  </si>
  <si>
    <t>QUENTEL</t>
  </si>
  <si>
    <t>15 Rue Des Hortensias</t>
  </si>
  <si>
    <t>isabelle.quentel53@gmail.com</t>
  </si>
  <si>
    <t>9 Rue De L'aubépine</t>
  </si>
  <si>
    <t>3 impasse des pontonniers</t>
  </si>
  <si>
    <t>15 CHEMIN DE MONTPINCON</t>
  </si>
  <si>
    <t>NYOISEAU</t>
  </si>
  <si>
    <t>9 chemin de la bourbelaine</t>
  </si>
  <si>
    <t>LE LION D ANGERS</t>
  </si>
  <si>
    <t>12 IMPASSE DU PETIT MAS</t>
  </si>
  <si>
    <t>9 CHEMIN DE BOURBELAINE</t>
  </si>
  <si>
    <t>52. ALLEE DES CERISIERS</t>
  </si>
  <si>
    <t>Z.A DU CHAMP COUPE</t>
  </si>
  <si>
    <t>1. LES RIMACEES</t>
  </si>
  <si>
    <t>17, rue de Villiers l'Isle Adam</t>
  </si>
  <si>
    <t>LA BASSE QUEURIAIS</t>
  </si>
  <si>
    <t>4 Avenue Des Pâquerettes</t>
  </si>
  <si>
    <t>ST MARS SUR COLMONT</t>
  </si>
  <si>
    <t>06 18 04 65 50</t>
  </si>
  <si>
    <t>12. BD PAUL EMILE VICTOR</t>
  </si>
  <si>
    <t>Saint-Mars-sur-la-Futaie</t>
  </si>
  <si>
    <t>3 Lotissement Le Coteau De La Futaie</t>
  </si>
  <si>
    <t>8  rue de l'église</t>
  </si>
  <si>
    <t>La Ragottière</t>
  </si>
  <si>
    <t>La Torchandiere</t>
  </si>
  <si>
    <t>La Moriniere</t>
  </si>
  <si>
    <t>2. IMP. CHAUFOURNIERS</t>
  </si>
  <si>
    <t>5. RUE DU MAINE</t>
  </si>
  <si>
    <t>10 Rue De Normandie</t>
  </si>
  <si>
    <t>21 Rue de la Mairie</t>
  </si>
  <si>
    <t>Mon idee</t>
  </si>
  <si>
    <t>AUVERS LE HAMON</t>
  </si>
  <si>
    <t>14. CHEMIN DU TOUR</t>
  </si>
  <si>
    <t>93 Rue Alexandre Ribot</t>
  </si>
  <si>
    <t>2, RUE D'ATHENES</t>
  </si>
  <si>
    <t>20 Chemin de la Reveurie</t>
  </si>
  <si>
    <t>83. RUE DU PONT DE MAYENNE</t>
  </si>
  <si>
    <t>4, AVENUE DE LONGCHAMP</t>
  </si>
  <si>
    <t>Val-Du-Maine</t>
  </si>
  <si>
    <t>La Douterie Ballée</t>
  </si>
  <si>
    <t>4 Rue Elie Gougis</t>
  </si>
  <si>
    <t>8 Lotissement Du Soleil Levant</t>
  </si>
  <si>
    <t>Bel Air, route d'Avesse</t>
  </si>
  <si>
    <t>9. RUE DE LA BAZOUGE</t>
  </si>
  <si>
    <t>99 rue de Nantes</t>
  </si>
  <si>
    <t>29 La Loirie</t>
  </si>
  <si>
    <t>Les cottinieres</t>
  </si>
  <si>
    <t>LA GUERCHE DE BRETAGNE</t>
  </si>
  <si>
    <t>3 rue de la grange</t>
  </si>
  <si>
    <t>3 Rue Du Chemin Vert</t>
  </si>
  <si>
    <t>Le Taillis de la Templerie</t>
  </si>
  <si>
    <t>2 impasse des bouleaux</t>
  </si>
  <si>
    <t>rue garnier</t>
  </si>
  <si>
    <t>Nantes</t>
  </si>
  <si>
    <t>18 RUE DES ETOILES</t>
  </si>
  <si>
    <t>fontaine d'orthe</t>
  </si>
  <si>
    <t>La Martinais</t>
  </si>
  <si>
    <t>12 Rue Des Prés Verts</t>
  </si>
  <si>
    <t>Martinais</t>
  </si>
  <si>
    <t>14, RUE PAUL GAUGAIN</t>
  </si>
  <si>
    <t>Rue du Rhone</t>
  </si>
  <si>
    <t>13. RUE DU RUISSEAU</t>
  </si>
  <si>
    <t>26 Rue Des Cerisiers</t>
  </si>
  <si>
    <t>LES TOUCHES</t>
  </si>
  <si>
    <t>26 Avenue Razilly</t>
  </si>
  <si>
    <t>304. RUE AUGUSTE RENOIR</t>
  </si>
  <si>
    <t>141 Chanteloup</t>
  </si>
  <si>
    <t>14 Rue Des Frênes</t>
  </si>
  <si>
    <t>14 Rue des Fresnes</t>
  </si>
  <si>
    <t>saint charles la forêt</t>
  </si>
  <si>
    <t xml:space="preserve">La renardière </t>
  </si>
  <si>
    <t>Conlie</t>
  </si>
  <si>
    <t>14 Rue De Tennie</t>
  </si>
  <si>
    <t>24 Rue Des Cormulets</t>
  </si>
  <si>
    <t xml:space="preserve">160 chemin du Châtellier </t>
  </si>
  <si>
    <t xml:space="preserve">Le Châtellier </t>
  </si>
  <si>
    <t>45 chemin du captage</t>
  </si>
  <si>
    <t>les épeignères</t>
  </si>
  <si>
    <t>2 Rue Du Mans</t>
  </si>
  <si>
    <t>2 Rue Jambe D'argent</t>
  </si>
  <si>
    <t>ST GAULT</t>
  </si>
  <si>
    <t>LE BREREAU</t>
  </si>
  <si>
    <t>Le Brereau</t>
  </si>
  <si>
    <t>16. RUE DU RIVAGE</t>
  </si>
  <si>
    <t>LA PETITE GAGNERIE</t>
  </si>
  <si>
    <t>Saint Christophe-du-Luat</t>
  </si>
  <si>
    <t>La Chapronnière</t>
  </si>
  <si>
    <t>02 43 66 57 68</t>
  </si>
  <si>
    <t>06 71 04 31 49</t>
  </si>
  <si>
    <t>12 residence des gandonnieres</t>
  </si>
  <si>
    <t>26. RUE DES TESNIERES</t>
  </si>
  <si>
    <t>Le Bois</t>
  </si>
  <si>
    <t>La Varie</t>
  </si>
  <si>
    <t>31 rue Anatole France</t>
  </si>
  <si>
    <t>Route de Gorron</t>
  </si>
  <si>
    <t>8 RUE DE STE SUZANNE</t>
  </si>
  <si>
    <t>Le Buron</t>
  </si>
  <si>
    <t>MADRE</t>
  </si>
  <si>
    <t>La gasnerie</t>
  </si>
  <si>
    <t>LA GASNERIE</t>
  </si>
  <si>
    <t>5 Rue Verte Campagne</t>
  </si>
  <si>
    <t>5 B, ROUTE DU BURET</t>
  </si>
  <si>
    <t>n°2 Les GREZ</t>
  </si>
  <si>
    <t>19 chemin de l'être au Dormet</t>
  </si>
  <si>
    <t>18 Rue Pierre Bourré</t>
  </si>
  <si>
    <t>17 Rue des ROSES</t>
  </si>
  <si>
    <t>3 Impasse de la Calehuee</t>
  </si>
  <si>
    <t>10. RUE DU PRIEURE</t>
  </si>
  <si>
    <t>11 Impasse De La Motte</t>
  </si>
  <si>
    <t>La Maisonneuve de Vaugeois</t>
  </si>
  <si>
    <t>39 RUE DE STE GEMMES</t>
  </si>
  <si>
    <t xml:space="preserve">Château-Gontier </t>
  </si>
  <si>
    <t>8 Chemin De La Pinaudière</t>
  </si>
  <si>
    <t>5 rue de Sable</t>
  </si>
  <si>
    <t>4 Rue Des Pleurotes</t>
  </si>
  <si>
    <t>10 bis rue des fleurs</t>
  </si>
  <si>
    <t>11 lotissement du Chêne</t>
  </si>
  <si>
    <t>11. lot Du Chene</t>
  </si>
  <si>
    <t>LE PLESSIS COLINET</t>
  </si>
  <si>
    <t>5 IMPASSE DES HORTENSIAS</t>
  </si>
  <si>
    <t>10. IMP. DES CHATAIGNIERS</t>
  </si>
  <si>
    <t>8 Impasse Berthe Morisot</t>
  </si>
  <si>
    <t>Le Buisson vert</t>
  </si>
  <si>
    <t>La Vicelle</t>
  </si>
  <si>
    <t>6, rue de babenhausen</t>
  </si>
  <si>
    <t>28, Rue Darius Milhaud</t>
  </si>
  <si>
    <t>La Jametiere</t>
  </si>
  <si>
    <t>8, rue de normandie</t>
  </si>
  <si>
    <t>13. RUE DE ROME</t>
  </si>
  <si>
    <t>1. ALLEE ARCISSE DE CAUMONT</t>
  </si>
  <si>
    <t>Larchamp</t>
  </si>
  <si>
    <t>9 rue de la Butte</t>
  </si>
  <si>
    <t>Montaudin</t>
  </si>
  <si>
    <t>2 Rue Du Point Du Jour</t>
  </si>
  <si>
    <t>Chateau-Gontier</t>
  </si>
  <si>
    <t>89, rue Division Leclerc</t>
  </si>
  <si>
    <t>La Croix du Tonneau</t>
  </si>
  <si>
    <t>4 Rue Joseph Dupleix</t>
  </si>
  <si>
    <t>4 rue Joseph Dupleix</t>
  </si>
  <si>
    <t>12, impasse des Pommiers</t>
  </si>
  <si>
    <t>17 rue des Oliviers</t>
  </si>
  <si>
    <t>6 Rue de la Mairie</t>
  </si>
  <si>
    <t>3, Bellevue</t>
  </si>
  <si>
    <t>3 BD, SAINT ROCH</t>
  </si>
  <si>
    <t>14. RUE CHEVALIER DU FAU</t>
  </si>
  <si>
    <t>15 Chemin De La Paresse</t>
  </si>
  <si>
    <t>1 ROUTE DE LA FROGERIE</t>
  </si>
  <si>
    <t>7 Rue Des Douches</t>
  </si>
  <si>
    <t>02 43 37 73 46</t>
  </si>
  <si>
    <t>06 31 63 33 14</t>
  </si>
  <si>
    <t>LE MOULIN DE CANGIN</t>
  </si>
  <si>
    <t>18 rue du rivage</t>
  </si>
  <si>
    <t>Bouchamps-les-Craon</t>
  </si>
  <si>
    <t>13 Rue Pierre Bourré</t>
  </si>
  <si>
    <t>1 PASSAGE JOSEPH PARIS</t>
  </si>
  <si>
    <t>APPT D25</t>
  </si>
  <si>
    <t>18. RUE HELENE BOUCHER</t>
  </si>
  <si>
    <t>6 rue du muguet</t>
  </si>
  <si>
    <t>6 RUE DU MUGUET</t>
  </si>
  <si>
    <t>7 rue nationale</t>
  </si>
  <si>
    <t>25, RUE DES MINES</t>
  </si>
  <si>
    <t>8 La Jourdonnaie</t>
  </si>
  <si>
    <t>MON REPOS</t>
  </si>
  <si>
    <t>19 RUE MARIE OLYMPE DE GOUGES</t>
  </si>
  <si>
    <t>120, rue Bernard LE PECQ</t>
  </si>
  <si>
    <t>1, allee des Chenes</t>
  </si>
  <si>
    <t>LA HAUTE HERSONNIERE</t>
  </si>
  <si>
    <t>Ballée</t>
  </si>
  <si>
    <t>10 Rue De L'abbé Angot</t>
  </si>
  <si>
    <t>10 Bis Rue Nationale</t>
  </si>
  <si>
    <t>RANNEE</t>
  </si>
  <si>
    <t>1 RUE ST LAZARE</t>
  </si>
  <si>
    <t>LA JAILLE YVON</t>
  </si>
  <si>
    <t>4 impasse du Rocher</t>
  </si>
  <si>
    <t>8 rue Prosper Merimee</t>
  </si>
  <si>
    <t>8 Rue Prosper Mérimée</t>
  </si>
  <si>
    <t xml:space="preserve">4 rue du château </t>
  </si>
  <si>
    <t>7, rue Francois Veillon</t>
  </si>
  <si>
    <t>STE MARIE DU BOIS</t>
  </si>
  <si>
    <t>5 lotissement des camelias</t>
  </si>
  <si>
    <t>Le Haut Terrequin</t>
  </si>
  <si>
    <t xml:space="preserve">Le vieux Moulin </t>
  </si>
  <si>
    <t>38 Quai Albert Goupil</t>
  </si>
  <si>
    <t>28 Impasse Jules Lefranc</t>
  </si>
  <si>
    <t>7. RUE DES LYS</t>
  </si>
  <si>
    <t>7. RUE DE L'ETANG</t>
  </si>
  <si>
    <t>Route de Villiers Charlemagne</t>
  </si>
  <si>
    <t>Passage a niveau 23</t>
  </si>
  <si>
    <t>9, Rue du champ de la lande</t>
  </si>
  <si>
    <t>VELÉ</t>
  </si>
  <si>
    <t>40 rue du maine</t>
  </si>
  <si>
    <t>06 45 73 57 66</t>
  </si>
  <si>
    <t>stephane.vele84@gmail.com</t>
  </si>
  <si>
    <t>1 RUE DES ACACIAS</t>
  </si>
  <si>
    <t>3, impasse de la Sauge</t>
  </si>
  <si>
    <t>AHUILLÉ</t>
  </si>
  <si>
    <t>13 Rue Du Docteur Georget</t>
  </si>
  <si>
    <t>17. RUE DU ROCHER</t>
  </si>
  <si>
    <t>8 rue Auguste Renoir</t>
  </si>
  <si>
    <t>3 Allée du Cerisier</t>
  </si>
  <si>
    <t>7 bis, Rue Marie Moreau</t>
  </si>
  <si>
    <t>8. RUE EUCHES</t>
  </si>
  <si>
    <t>5 Rue De Mortiercrolles</t>
  </si>
  <si>
    <t>30, rue feu de forge</t>
  </si>
  <si>
    <t>9 Rue Étienne Harding</t>
  </si>
  <si>
    <t>27 Rue Saint Jean</t>
  </si>
  <si>
    <t>47, RUE DE PICARDIE</t>
  </si>
  <si>
    <t>Le Moulin de la Roche</t>
  </si>
  <si>
    <t>8. RUE DES PENSEES</t>
  </si>
  <si>
    <t>Naël</t>
  </si>
  <si>
    <t>ACHEZ</t>
  </si>
  <si>
    <t>16.RUE ARMAND CHAPPEE</t>
  </si>
  <si>
    <t>ludo721@gmail.com</t>
  </si>
  <si>
    <t>559, rte de Maisoncelles</t>
  </si>
  <si>
    <t>ALEKSIEIENKO</t>
  </si>
  <si>
    <t>Yevheniia</t>
  </si>
  <si>
    <t>La Chapelle-au-Riboul</t>
  </si>
  <si>
    <t>16 Rue Henri De Toulouse Lautrec</t>
  </si>
  <si>
    <t>I</t>
  </si>
  <si>
    <t>Saint-Nazaire</t>
  </si>
  <si>
    <t>10 avenue de Béarn</t>
  </si>
  <si>
    <t>laal53@hotmail.fr</t>
  </si>
  <si>
    <t>aurelien.amiard@gmail.com</t>
  </si>
  <si>
    <t>3 Rue De La Noue Fleurie</t>
  </si>
  <si>
    <t>herve.amiard@sfr.fr</t>
  </si>
  <si>
    <t>Bazougers</t>
  </si>
  <si>
    <t>12. RUE DE LA TOUCHE</t>
  </si>
  <si>
    <t>andre.franck@orange.fr</t>
  </si>
  <si>
    <t>2 rue de l'Ancolie</t>
  </si>
  <si>
    <t>denain.nathalie@orange.fr</t>
  </si>
  <si>
    <t>LE RIBAY</t>
  </si>
  <si>
    <t>10. RUE DE BELLEVUE</t>
  </si>
  <si>
    <t>angot.mathieu53640@gmail.com</t>
  </si>
  <si>
    <t>SAINT DENIS D'ANJOU</t>
  </si>
  <si>
    <t>61, allée des Français Libres</t>
  </si>
  <si>
    <t>La Turminière</t>
  </si>
  <si>
    <t>sandrine-collet@hotmail.fr</t>
  </si>
  <si>
    <t>3, ROUTE DE SABLE</t>
  </si>
  <si>
    <t>aubry.anthony44@gmail.com</t>
  </si>
  <si>
    <t>17, place de la Commune</t>
  </si>
  <si>
    <t>AVENEL</t>
  </si>
  <si>
    <t>Ilan</t>
  </si>
  <si>
    <t>5 Rue Alain Gerbault</t>
  </si>
  <si>
    <t>leneva.pascal@laposte.net</t>
  </si>
  <si>
    <t>rv353@orange.fr</t>
  </si>
  <si>
    <t>BAGOT</t>
  </si>
  <si>
    <t>8 Rue De Babenhausen</t>
  </si>
  <si>
    <t>corinebagot@orange.fr</t>
  </si>
  <si>
    <t>Jordane</t>
  </si>
  <si>
    <t xml:space="preserve">24, rue Bel Ebat </t>
  </si>
  <si>
    <t>06.67.94.22.48</t>
  </si>
  <si>
    <t>jojo53bah@gmail.com</t>
  </si>
  <si>
    <t>La Chevalerie</t>
  </si>
  <si>
    <t>annelisegour@gmail.com</t>
  </si>
  <si>
    <t>BALET</t>
  </si>
  <si>
    <t>22 Impasse Des Pontonniers</t>
  </si>
  <si>
    <t>servane.balet@gmail.com</t>
  </si>
  <si>
    <t>23 rue grange</t>
  </si>
  <si>
    <t>cath.martineau@yahoo.fr</t>
  </si>
  <si>
    <t>Mézangers</t>
  </si>
  <si>
    <t>3 Rue Des Coëvrons</t>
  </si>
  <si>
    <t>07 68 13 99 08</t>
  </si>
  <si>
    <t>BARRA</t>
  </si>
  <si>
    <t>La papinière</t>
  </si>
  <si>
    <t>mathisb09@outlook.fr</t>
  </si>
  <si>
    <t xml:space="preserve">Simplé </t>
  </si>
  <si>
    <t>2 impasse de la verderie</t>
  </si>
  <si>
    <t>Barreau.santony@orange.fr</t>
  </si>
  <si>
    <t>BAYEL CHEVILLON</t>
  </si>
  <si>
    <t>6. CITE DU PARC</t>
  </si>
  <si>
    <t>5 rue des acacias</t>
  </si>
  <si>
    <t>GASTINES BALLOTS AS</t>
  </si>
  <si>
    <t>AZE Tennis de Table</t>
  </si>
  <si>
    <t>kevinleporc380@gmail.com</t>
  </si>
  <si>
    <t>Ella</t>
  </si>
  <si>
    <t>23 Allée De Mettmann</t>
  </si>
  <si>
    <t>BELLAVOINE</t>
  </si>
  <si>
    <t>Steny</t>
  </si>
  <si>
    <t>Avenue jean sillard</t>
  </si>
  <si>
    <t>BELLAYER</t>
  </si>
  <si>
    <t>3 La Coutardiere</t>
  </si>
  <si>
    <t>06 74 67 97 55</t>
  </si>
  <si>
    <t>bellayerarnaud57@gmail.com</t>
  </si>
  <si>
    <t>Duncan</t>
  </si>
  <si>
    <t xml:space="preserve">Pommerieux </t>
  </si>
  <si>
    <t>Le coudray simon</t>
  </si>
  <si>
    <t>Melina.belley@gmail.com</t>
  </si>
  <si>
    <t>BELLIARD</t>
  </si>
  <si>
    <t>Keziah</t>
  </si>
  <si>
    <t>SAINT CENERE</t>
  </si>
  <si>
    <t>2 rue du rocher</t>
  </si>
  <si>
    <t>georges.belliard@laposte.net</t>
  </si>
  <si>
    <t>Loan</t>
  </si>
  <si>
    <t>4 Impasse Yves-Jean Pinson</t>
  </si>
  <si>
    <t>elisa61@live.fr</t>
  </si>
  <si>
    <t>15 rue de la Vallée</t>
  </si>
  <si>
    <t>62 Rue Du Pont De Mayenne</t>
  </si>
  <si>
    <t>gegetbenoit@hotmail.com</t>
  </si>
  <si>
    <t>La claie</t>
  </si>
  <si>
    <t>BERNARDI</t>
  </si>
  <si>
    <t>Guillame</t>
  </si>
  <si>
    <t>32 Rue Des Primevères</t>
  </si>
  <si>
    <t>guillaumebernardi@hotmail.fr</t>
  </si>
  <si>
    <t>9 rue Saint André</t>
  </si>
  <si>
    <t>BERON</t>
  </si>
  <si>
    <t>Geoffrey</t>
  </si>
  <si>
    <t>Bierné</t>
  </si>
  <si>
    <t>3 Impasse Du Closeau</t>
  </si>
  <si>
    <t>peintregeoffrey53290@outlook.fr</t>
  </si>
  <si>
    <t>LE MANS</t>
  </si>
  <si>
    <t>BERTET-THIMOTHE</t>
  </si>
  <si>
    <t>6 Rue Roland Garros</t>
  </si>
  <si>
    <t>06 83 74 47 48</t>
  </si>
  <si>
    <t>scott.maman@orange.fr</t>
  </si>
  <si>
    <t>19 ruelle du Laitron</t>
  </si>
  <si>
    <t>Notre-Dame-du-Pé</t>
  </si>
  <si>
    <t>5 Clos Marie Et Victor Pion</t>
  </si>
  <si>
    <t>06 83 56 84 15</t>
  </si>
  <si>
    <t>BERTIN GAGNEUX</t>
  </si>
  <si>
    <t>Manoe</t>
  </si>
  <si>
    <t xml:space="preserve">34 GRANDE RUE </t>
  </si>
  <si>
    <t>gagneux.sophie@outlook.fr</t>
  </si>
  <si>
    <t>122 Rue De Beauvais</t>
  </si>
  <si>
    <t>22 rue des frênes</t>
  </si>
  <si>
    <t>nonobes53@hotmail.fr</t>
  </si>
  <si>
    <t>3 RUE DU DOUET</t>
  </si>
  <si>
    <t>23 Rue Des Mésanges</t>
  </si>
  <si>
    <t xml:space="preserve">Miré </t>
  </si>
  <si>
    <t xml:space="preserve">5 rue des ecoles </t>
  </si>
  <si>
    <t>3. RUE LAVOIR</t>
  </si>
  <si>
    <t>SAINT OUEN DES VALLONS</t>
  </si>
  <si>
    <t>bigotbruno53@orange.fr</t>
  </si>
  <si>
    <t>BILLOT</t>
  </si>
  <si>
    <t>26 rue du docteur Calmette et Guérin</t>
  </si>
  <si>
    <t>billotcedric853@gmail.com</t>
  </si>
  <si>
    <t>37 Rue De Rennes</t>
  </si>
  <si>
    <t>blanchetcaroline@orange.fr</t>
  </si>
  <si>
    <t>nicolasravar@orange.fr</t>
  </si>
  <si>
    <t>sebastienblandin213@gmail.com</t>
  </si>
  <si>
    <t>Amael</t>
  </si>
  <si>
    <t>1 IMPASSE DE LA MINE</t>
  </si>
  <si>
    <t>02 43 37 51 38</t>
  </si>
  <si>
    <t>06 42 63 34 47</t>
  </si>
  <si>
    <t>blinamael@orange.fr</t>
  </si>
  <si>
    <t>Anaïs</t>
  </si>
  <si>
    <t>La Basse Foucherie</t>
  </si>
  <si>
    <t>christellegobbe@orange.fr</t>
  </si>
  <si>
    <t>BLONDEAU</t>
  </si>
  <si>
    <t>Romane</t>
  </si>
  <si>
    <t>4 rue de la baconniere</t>
  </si>
  <si>
    <t>BLOQUET</t>
  </si>
  <si>
    <t>Le chêne percé</t>
  </si>
  <si>
    <t>axelle.bloquet@gmail.com</t>
  </si>
  <si>
    <t>BOCHER</t>
  </si>
  <si>
    <t>13 impasse de la motte</t>
  </si>
  <si>
    <t>pascalex.bocher@gmail.com</t>
  </si>
  <si>
    <t>Carbay</t>
  </si>
  <si>
    <t>4 place saint Martin</t>
  </si>
  <si>
    <t>Thibaut</t>
  </si>
  <si>
    <t>Thorigné-en-Charnie</t>
  </si>
  <si>
    <t>Chemin De La Haute Forterie</t>
  </si>
  <si>
    <t>lfblahauteforterie@orange.fr</t>
  </si>
  <si>
    <t>BOISARD</t>
  </si>
  <si>
    <t>Route De Juvigne</t>
  </si>
  <si>
    <t>galieboisard@gmail.com</t>
  </si>
  <si>
    <t>astille</t>
  </si>
  <si>
    <t>BOISRAMÉ</t>
  </si>
  <si>
    <t>Cassandre</t>
  </si>
  <si>
    <t xml:space="preserve">La Reinière </t>
  </si>
  <si>
    <t>09 75 38 74 60</t>
  </si>
  <si>
    <t>06 67 91 05 33</t>
  </si>
  <si>
    <t>BOITON</t>
  </si>
  <si>
    <t>6 rue des campanules</t>
  </si>
  <si>
    <t>antho.boiton@gmail.com</t>
  </si>
  <si>
    <t>BOITTIN</t>
  </si>
  <si>
    <t>1 Impasse De La Butte</t>
  </si>
  <si>
    <t>jean-michel.boittin@outlook.fr</t>
  </si>
  <si>
    <t>BOIVENT</t>
  </si>
  <si>
    <t>Pontmain</t>
  </si>
  <si>
    <t>1 Chiloup</t>
  </si>
  <si>
    <t>06 75 33 90 85</t>
  </si>
  <si>
    <t>loic.boivent@wanadoo.fr</t>
  </si>
  <si>
    <t>BOIZARD</t>
  </si>
  <si>
    <t>LA GURETIERE</t>
  </si>
  <si>
    <t>bernard.boizard@wanadoo.fr</t>
  </si>
  <si>
    <t>BORDAT</t>
  </si>
  <si>
    <t>Eddy</t>
  </si>
  <si>
    <t>Bouillé Menard</t>
  </si>
  <si>
    <t>2 lotissement de la Garenne</t>
  </si>
  <si>
    <t>09 82 36 57 40</t>
  </si>
  <si>
    <t>06 82 93 26 73</t>
  </si>
  <si>
    <t>eddybordat@gmail.com</t>
  </si>
  <si>
    <t>Mario</t>
  </si>
  <si>
    <t>09 Boulevard Trancrède Abraham</t>
  </si>
  <si>
    <t>18 Rue De La Gabarre</t>
  </si>
  <si>
    <t>antonin.bosse@outlook.fr</t>
  </si>
  <si>
    <t>10 Rue Nelson Mandela</t>
  </si>
  <si>
    <t>fabrice.bosse@laposte.net</t>
  </si>
  <si>
    <t>Athée</t>
  </si>
  <si>
    <t>885 Chemin De La Rivière</t>
  </si>
  <si>
    <t>al.cher@free.fr</t>
  </si>
  <si>
    <t>Beslu</t>
  </si>
  <si>
    <t>06 44 32 48 15</t>
  </si>
  <si>
    <t>La petite Champagnette</t>
  </si>
  <si>
    <t>1 Impasse De La Source</t>
  </si>
  <si>
    <t>bouhallieranthony@gmail.com</t>
  </si>
  <si>
    <t>BOUHOURS</t>
  </si>
  <si>
    <t>BOUILLÉ</t>
  </si>
  <si>
    <t>Léo</t>
  </si>
  <si>
    <t>15 rue de Chapelle</t>
  </si>
  <si>
    <t>chafa2@hotmail.fr</t>
  </si>
  <si>
    <t>Hervé</t>
  </si>
  <si>
    <t>Bouleau.acacias@wanadoo.fr</t>
  </si>
  <si>
    <t>BOULLE</t>
  </si>
  <si>
    <t>Le Breil</t>
  </si>
  <si>
    <t>veronique.badie0903@gmail.com</t>
  </si>
  <si>
    <t>BOURASSEAU</t>
  </si>
  <si>
    <t>41, RUE OUDINOT</t>
  </si>
  <si>
    <t>ymerj@live.fr</t>
  </si>
  <si>
    <t>BOURDIN</t>
  </si>
  <si>
    <t>7, Rue de la Courbe</t>
  </si>
  <si>
    <t>liliboud@cegetel.net</t>
  </si>
  <si>
    <t xml:space="preserve">BOURGAULT </t>
  </si>
  <si>
    <t>Les boulays</t>
  </si>
  <si>
    <t>adrien.bourgault53@orange.fr</t>
  </si>
  <si>
    <t>14 ter, Lotissement des chenes</t>
  </si>
  <si>
    <t>2 rue des Batinières</t>
  </si>
  <si>
    <t>5 rue des Hortensias</t>
  </si>
  <si>
    <t>sylvie.bouteloup@laposte.net</t>
  </si>
  <si>
    <t>Amaury</t>
  </si>
  <si>
    <t>17, rue d'Alsace</t>
  </si>
  <si>
    <t>06 13 36 41 49</t>
  </si>
  <si>
    <t>boutin.edithe@gmail.com</t>
  </si>
  <si>
    <t>Yoan</t>
  </si>
  <si>
    <t>BOUVET</t>
  </si>
  <si>
    <t>20 BIS. RUE DE L'EUROPE</t>
  </si>
  <si>
    <t>piemousse@orange.fr</t>
  </si>
  <si>
    <t>Le domaine du lac</t>
  </si>
  <si>
    <t>babeth.neveu@hotmail.fr</t>
  </si>
  <si>
    <t>3. IMP. DES AJONCS</t>
  </si>
  <si>
    <t>patricia.brault@laposte.net</t>
  </si>
  <si>
    <t>BREHAULT</t>
  </si>
  <si>
    <t>Lauriane</t>
  </si>
  <si>
    <t>69 rue de l'orée du bois</t>
  </si>
  <si>
    <t>frederic.brehault@gmail.com</t>
  </si>
  <si>
    <t>12b Rue De Baladé</t>
  </si>
  <si>
    <t>loicbreteau75@yahoo.fr</t>
  </si>
  <si>
    <t>12 Rue des Sports</t>
  </si>
  <si>
    <t>lea.brillet53@orange.fr</t>
  </si>
  <si>
    <t>SAINT-BRICE</t>
  </si>
  <si>
    <t>La Béthunerie</t>
  </si>
  <si>
    <t>07.83.29.67.38</t>
  </si>
  <si>
    <t>stylesellerie@hotmail.com</t>
  </si>
  <si>
    <t>BRODU</t>
  </si>
  <si>
    <t>Miguel</t>
  </si>
  <si>
    <t>29, rue du Cardinal Louis-Marie Billé</t>
  </si>
  <si>
    <t>02 72 95 13 61</t>
  </si>
  <si>
    <t>06 76 82 25 02</t>
  </si>
  <si>
    <t>miguel.brudo@neuf.fr</t>
  </si>
  <si>
    <t>BROUCKE</t>
  </si>
  <si>
    <t>14 Rue De La Gasnerie</t>
  </si>
  <si>
    <t>mariebroucke@hotmail.fr</t>
  </si>
  <si>
    <t>02 53 95 12 46</t>
  </si>
  <si>
    <t>06 09 93 75 54</t>
  </si>
  <si>
    <t>BRUSSON</t>
  </si>
  <si>
    <t>Alan</t>
  </si>
  <si>
    <t>2 Le COUDRAY</t>
  </si>
  <si>
    <t>myleneaem@gmail.com</t>
  </si>
  <si>
    <t>BUARD</t>
  </si>
  <si>
    <t>Soen</t>
  </si>
  <si>
    <t>7 rue des carriers</t>
  </si>
  <si>
    <t>manubua@gmail.com</t>
  </si>
  <si>
    <t>BUAT</t>
  </si>
  <si>
    <t>route de st etienne</t>
  </si>
  <si>
    <t>foyer de la passerelle</t>
  </si>
  <si>
    <t>educateur.passerelle@ekla.asso.fr</t>
  </si>
  <si>
    <t>21 Rue Amédée Fichet</t>
  </si>
  <si>
    <t>busnelgerald@gmail.com</t>
  </si>
  <si>
    <t>CAMUS POTTIER</t>
  </si>
  <si>
    <t>32. RUE DES HORTENSIAS</t>
  </si>
  <si>
    <t>CANTIN</t>
  </si>
  <si>
    <t>Saint Denis de Gastines</t>
  </si>
  <si>
    <t>La Renardière</t>
  </si>
  <si>
    <t>isabellevc53@gmail.com</t>
  </si>
  <si>
    <t>113 boulevard des Belges</t>
  </si>
  <si>
    <t>elise.fee@hotmail.com</t>
  </si>
  <si>
    <t>CERTENAIS</t>
  </si>
  <si>
    <t>st aignan sur roe</t>
  </si>
  <si>
    <t xml:space="preserve">3 rue louis letort  </t>
  </si>
  <si>
    <t>laetitia-sylvain.certenais@orange.fr</t>
  </si>
  <si>
    <t>37, rue du Domaine du Tertre</t>
  </si>
  <si>
    <t>07 68 20 72 14</t>
  </si>
  <si>
    <t>cesbron.herve@gmail.com</t>
  </si>
  <si>
    <t>CHADLI-KAMBRUN</t>
  </si>
  <si>
    <t>Irfan</t>
  </si>
  <si>
    <t>38, Rue de Zikisso</t>
  </si>
  <si>
    <t>martineboureau1@gmail.com</t>
  </si>
  <si>
    <t>Allée du Bocage</t>
  </si>
  <si>
    <t>06 45 68 27 62</t>
  </si>
  <si>
    <t>yannickmarieline@orange.fr</t>
  </si>
  <si>
    <t>2 Rue Alfred Jarry</t>
  </si>
  <si>
    <t>camille23081995@gmail.com</t>
  </si>
  <si>
    <t>capucharles06@gmail.com</t>
  </si>
  <si>
    <t>CHARMET</t>
  </si>
  <si>
    <t>30 Rue Des Boisseliers</t>
  </si>
  <si>
    <t>milie53@orange.fr</t>
  </si>
  <si>
    <t>CHARMETON</t>
  </si>
  <si>
    <t>Miré</t>
  </si>
  <si>
    <t>35 Avenue Du Haut Anjou</t>
  </si>
  <si>
    <t>sev.froissard@orange.fr</t>
  </si>
  <si>
    <t>SAINT DENIS DE GASTINES</t>
  </si>
  <si>
    <t>2 rue des plantes</t>
  </si>
  <si>
    <t>ludo.tig@hotmail.fr</t>
  </si>
  <si>
    <t>7 Rue Du Pont De Millau</t>
  </si>
  <si>
    <t>joamtoutsurlarrete@hotmail.fr</t>
  </si>
  <si>
    <t>CHASTEL</t>
  </si>
  <si>
    <t>Foyer des Charmilles</t>
  </si>
  <si>
    <t>2 IMPASSE DES FIGUIERS</t>
  </si>
  <si>
    <t>educfoyer@orange.fr</t>
  </si>
  <si>
    <t>loigne sur mayenne</t>
  </si>
  <si>
    <t>10 RUE DE BRETAGNE</t>
  </si>
  <si>
    <t>fc-53@hotmail.fr</t>
  </si>
  <si>
    <t>19, RUE DE L'AUBEPINE</t>
  </si>
  <si>
    <t>sebouille.amelie@orange.fr</t>
  </si>
  <si>
    <t>CHAUSSEE</t>
  </si>
  <si>
    <t>5 Route De Craon</t>
  </si>
  <si>
    <t>benvaness0770@orange.fr</t>
  </si>
  <si>
    <t>Vimartin-sur-Orthe</t>
  </si>
  <si>
    <t xml:space="preserve">27 Rue Monseigneur Grandin												</t>
  </si>
  <si>
    <t>06 78 89 66 32</t>
  </si>
  <si>
    <t>6,rue des tilleuls</t>
  </si>
  <si>
    <t>6 Rue Des Bruyères</t>
  </si>
  <si>
    <t>martchauvin@orange.fr</t>
  </si>
  <si>
    <t>c.dimitri0982@gmail.com</t>
  </si>
  <si>
    <t>CHEMIN</t>
  </si>
  <si>
    <t>Rue Des Frères Lumière</t>
  </si>
  <si>
    <t>louisette.chemin@gmail.com</t>
  </si>
  <si>
    <t>CHEMINEAU</t>
  </si>
  <si>
    <t>lotissement Le grand champ</t>
  </si>
  <si>
    <t>elodiemaria93@gmail.com</t>
  </si>
  <si>
    <t>CHENOT</t>
  </si>
  <si>
    <t>Blandouet-St Jean-sur-Erve</t>
  </si>
  <si>
    <t>3 Le Moulin Guyard</t>
  </si>
  <si>
    <t>06 77 73 38 32</t>
  </si>
  <si>
    <t>06 10 85 30 67</t>
  </si>
  <si>
    <t>La Haie Traversaine</t>
  </si>
  <si>
    <t>2 Tanis</t>
  </si>
  <si>
    <t>Tanis</t>
  </si>
  <si>
    <t>flo.chesneau@gmail.com</t>
  </si>
  <si>
    <t>Loïs</t>
  </si>
  <si>
    <t xml:space="preserve">12 rue de la huberdiere </t>
  </si>
  <si>
    <t>seb.chevalier53@wanadoo.fr</t>
  </si>
  <si>
    <t>Ophélie</t>
  </si>
  <si>
    <t>06 83 23 33 94</t>
  </si>
  <si>
    <t>La Chapelle-Craonnaise</t>
  </si>
  <si>
    <t>7 Rue Des Acacias</t>
  </si>
  <si>
    <t>02 43 69 92 66</t>
  </si>
  <si>
    <t>06 59 51 56 77</t>
  </si>
  <si>
    <t>06 20 11 74 38</t>
  </si>
  <si>
    <t>Chemin De La Grande Chevalerie</t>
  </si>
  <si>
    <t>CHOMEL</t>
  </si>
  <si>
    <t>60 Rue Du Hameau</t>
  </si>
  <si>
    <t>nicolas.chomel@wanadoo.fr</t>
  </si>
  <si>
    <t>80. Rte DE CHATEAU GONTIER</t>
  </si>
  <si>
    <t>cedric.chretien@hotmail.fr</t>
  </si>
  <si>
    <t>pommerieux.tennisdetable@gmail.com</t>
  </si>
  <si>
    <t>1 Les Bas Poiriers</t>
  </si>
  <si>
    <t>tony.isa.clavreul@gmail.com</t>
  </si>
  <si>
    <t>La Jutonniere</t>
  </si>
  <si>
    <t>06 18 30 64 86</t>
  </si>
  <si>
    <t>10 Rue Des Coquelicots</t>
  </si>
  <si>
    <t>02 43 05 26 53</t>
  </si>
  <si>
    <t>06 14 93 15 16</t>
  </si>
  <si>
    <t>CLOUET</t>
  </si>
  <si>
    <t>QUAI GAMBETTA</t>
  </si>
  <si>
    <t>aurelien.clouet@gmail.com</t>
  </si>
  <si>
    <t>CLUZEAU</t>
  </si>
  <si>
    <t>GRAINVILLE</t>
  </si>
  <si>
    <t>17 TER RN 14</t>
  </si>
  <si>
    <t>CODRON</t>
  </si>
  <si>
    <t>La Caunuère</t>
  </si>
  <si>
    <t>06 73 80 71 80</t>
  </si>
  <si>
    <t>bbbjimbo@hotmail.fr</t>
  </si>
  <si>
    <t>COIFFIER</t>
  </si>
  <si>
    <t>14 rue des lilas</t>
  </si>
  <si>
    <t>Williamgegu@hotmail.fr</t>
  </si>
  <si>
    <t>COIRE</t>
  </si>
  <si>
    <t>5 Rue D'athènes</t>
  </si>
  <si>
    <t>coire.christophe@orange.fr</t>
  </si>
  <si>
    <t>8 ZA de la Girardi7re</t>
  </si>
  <si>
    <t>petkilnico@hotmail.com</t>
  </si>
  <si>
    <t>CORDESSE</t>
  </si>
  <si>
    <t>12 Chemin Des Petites Fontaines</t>
  </si>
  <si>
    <t>beatrice.cordesse0271@orange.fr</t>
  </si>
  <si>
    <t>CORMIER</t>
  </si>
  <si>
    <t>3. RUE CHEVALIER DU FAU</t>
  </si>
  <si>
    <t>stancormier@wanadoo.fr</t>
  </si>
  <si>
    <t>CORRAIE</t>
  </si>
  <si>
    <t>LOUVERNÉ</t>
  </si>
  <si>
    <t>25, rue Alexandre Dumas</t>
  </si>
  <si>
    <t>Thérèse</t>
  </si>
  <si>
    <t>COTTIER</t>
  </si>
  <si>
    <t>17 Rue D'auteuil</t>
  </si>
  <si>
    <t>stephane.cottier@orange.fr</t>
  </si>
  <si>
    <t>François-Emmanuel</t>
  </si>
  <si>
    <t>Adélaïde</t>
  </si>
  <si>
    <t>L'HUISSERIE</t>
  </si>
  <si>
    <t>fy.courtin@gmail.com</t>
  </si>
  <si>
    <t>CHATEAU GONTIER SUR MAYENNE</t>
  </si>
  <si>
    <t>2 ALLÉE ABEL GANCE</t>
  </si>
  <si>
    <t>La Geneteuse</t>
  </si>
  <si>
    <t>Saint Denis de gastine</t>
  </si>
  <si>
    <t>La graffardiere</t>
  </si>
  <si>
    <t>Anthony.cronier@orange.fr</t>
  </si>
  <si>
    <t>CROUILLEBOIS</t>
  </si>
  <si>
    <t xml:space="preserve">St berthevin </t>
  </si>
  <si>
    <t>43 rue du jasmin</t>
  </si>
  <si>
    <t>garett53@live.fr</t>
  </si>
  <si>
    <t>CURTAZ</t>
  </si>
  <si>
    <t>162. RUE DE BONN</t>
  </si>
  <si>
    <t>curtaz@orange.fr</t>
  </si>
  <si>
    <t>MIRE</t>
  </si>
  <si>
    <t>DABURON</t>
  </si>
  <si>
    <t>Allan</t>
  </si>
  <si>
    <t>1735 Chemin Des Ruisseaux</t>
  </si>
  <si>
    <t>val-leity@hotmail.fr</t>
  </si>
  <si>
    <t>Jonas</t>
  </si>
  <si>
    <t>LE CHMP DU JOURNAL</t>
  </si>
  <si>
    <t>dac_antoine@orange.fr</t>
  </si>
  <si>
    <t>DAGNICOURT</t>
  </si>
  <si>
    <t>38 boulevard Saint Roch</t>
  </si>
  <si>
    <t>eudes53@live.fr</t>
  </si>
  <si>
    <t>alain.dalibard@alice.fr</t>
  </si>
  <si>
    <t>DALIFARD</t>
  </si>
  <si>
    <t>LE BAS BENEARD</t>
  </si>
  <si>
    <t>sim.dalifard@hotmail.fr</t>
  </si>
  <si>
    <t>DALIGAULT</t>
  </si>
  <si>
    <t>ST LEONARD DES BOIS</t>
  </si>
  <si>
    <t>10 Les grands collins</t>
  </si>
  <si>
    <t>valentin.dasse.2e@gmail.com</t>
  </si>
  <si>
    <t>3 Impasse Micheline Ostermeyer</t>
  </si>
  <si>
    <t>02 43 01 78 50</t>
  </si>
  <si>
    <t>06 86 47 41 92</t>
  </si>
  <si>
    <t>Manoa</t>
  </si>
  <si>
    <t>Gaspard</t>
  </si>
  <si>
    <t>DE LA MONNERAYE</t>
  </si>
  <si>
    <t>Ploeren</t>
  </si>
  <si>
    <t>22 allée Pierre de Ronsard</t>
  </si>
  <si>
    <t>helenedelamonneraye@gmail.com</t>
  </si>
  <si>
    <t>DE ROBILLARD</t>
  </si>
  <si>
    <t>CHEMIN DU ROCHER</t>
  </si>
  <si>
    <t>robillardde.joel@neuf.fr</t>
  </si>
  <si>
    <t>DEBACQ</t>
  </si>
  <si>
    <t>125, Route de Chateau-Gontier</t>
  </si>
  <si>
    <t>cathy.debacq@hotmail.fr</t>
  </si>
  <si>
    <t>DEBLAIS</t>
  </si>
  <si>
    <t>Saint-Avé</t>
  </si>
  <si>
    <t>30 Rue De Tréalvé</t>
  </si>
  <si>
    <t>sebastien.deblais@hotmail.fr</t>
  </si>
  <si>
    <t>DEBOST</t>
  </si>
  <si>
    <t>Amadel</t>
  </si>
  <si>
    <t>3 Avenue Du Maréchal Joffre</t>
  </si>
  <si>
    <t>lechatmarjorie@orange.fr</t>
  </si>
  <si>
    <t>DEHAUDT</t>
  </si>
  <si>
    <t>15  rue  de  l'Aubinière</t>
  </si>
  <si>
    <t>06 73 70 58 73</t>
  </si>
  <si>
    <t>philippe.dehaudt@orange.com</t>
  </si>
  <si>
    <t>DELAHAIE</t>
  </si>
  <si>
    <t>22 Z.A De L'aubépin</t>
  </si>
  <si>
    <t>delahaiesam@gmail.com</t>
  </si>
  <si>
    <t>La petite fosse</t>
  </si>
  <si>
    <t>juliendelais@hotmail.fr</t>
  </si>
  <si>
    <t>31 Rue De Saulgé</t>
  </si>
  <si>
    <t>06 37 86 18 13</t>
  </si>
  <si>
    <t>francoisdelais21@gmail.com</t>
  </si>
  <si>
    <t>DELAMARCHE</t>
  </si>
  <si>
    <t xml:space="preserve">Amael </t>
  </si>
  <si>
    <t xml:space="preserve">fougerolles du plessis </t>
  </si>
  <si>
    <t>Le bas Monclair</t>
  </si>
  <si>
    <t>du-bas-monclair@orange.fr</t>
  </si>
  <si>
    <t>LE BAS MONTCLAIR</t>
  </si>
  <si>
    <t>du-bas-montclair@orange.fr</t>
  </si>
  <si>
    <t>5 Le Mineray</t>
  </si>
  <si>
    <t>DELÂTRE</t>
  </si>
  <si>
    <t>Bénédicte</t>
  </si>
  <si>
    <t>44, boulevard Felix grat</t>
  </si>
  <si>
    <t>Bat A2</t>
  </si>
  <si>
    <t>jean-etienne.delestre@orange.fr</t>
  </si>
  <si>
    <t>07 57 42 22 27</t>
  </si>
  <si>
    <t>auroredelliere@gmail.com</t>
  </si>
  <si>
    <t>Andréa</t>
  </si>
  <si>
    <t>NIORT LA FONTAINE</t>
  </si>
  <si>
    <t>20. rue Robert de Molesmes</t>
  </si>
  <si>
    <t>06 23 86 54 37</t>
  </si>
  <si>
    <t>franck.derenne@gmail.com</t>
  </si>
  <si>
    <t>PLACE</t>
  </si>
  <si>
    <t>LE VERGER ROBERT</t>
  </si>
  <si>
    <t>DERVAL</t>
  </si>
  <si>
    <t>Gwenaël</t>
  </si>
  <si>
    <t>3 allée des merisiers</t>
  </si>
  <si>
    <t>derval.gwenael@orange.fr</t>
  </si>
  <si>
    <t>06 38 02 67 24</t>
  </si>
  <si>
    <t>Marc-Henri</t>
  </si>
  <si>
    <t>15 Rue Jeanne D'arc</t>
  </si>
  <si>
    <t>mhdesbois@free.fr</t>
  </si>
  <si>
    <t>Le Loroux</t>
  </si>
  <si>
    <t>Le Logis Breton</t>
  </si>
  <si>
    <t>02 99 95 37 19</t>
  </si>
  <si>
    <t>06 87 76 50 61</t>
  </si>
  <si>
    <t>Diego</t>
  </si>
  <si>
    <t xml:space="preserve">LES BROSSES </t>
  </si>
  <si>
    <t>9A1219</t>
  </si>
  <si>
    <t>DIEP</t>
  </si>
  <si>
    <t>La Fouconnière 1</t>
  </si>
  <si>
    <t>juliendiep@yahoo.fr</t>
  </si>
  <si>
    <t>DIVOT</t>
  </si>
  <si>
    <t>L'ECABOT</t>
  </si>
  <si>
    <t>mathilde.divot@gmail.com</t>
  </si>
  <si>
    <t>DODARD</t>
  </si>
  <si>
    <t>La Petite Grange</t>
  </si>
  <si>
    <t>edodard@orange.fr</t>
  </si>
  <si>
    <t>DODIN</t>
  </si>
  <si>
    <t>8 route de Laval</t>
  </si>
  <si>
    <t>gabriel.dodin@gmx.fr</t>
  </si>
  <si>
    <t>DONNET</t>
  </si>
  <si>
    <t>5 La Payardière</t>
  </si>
  <si>
    <t>camilledonnet2303@gmail.com</t>
  </si>
  <si>
    <t>DORGERE</t>
  </si>
  <si>
    <t>25 rue Ambroise de Loré</t>
  </si>
  <si>
    <t>manucalypso@hotmail.com</t>
  </si>
  <si>
    <t>10 Route De Niafles</t>
  </si>
  <si>
    <t>Kévin</t>
  </si>
  <si>
    <t>DOUILLET VINTAER</t>
  </si>
  <si>
    <t>Sosthène</t>
  </si>
  <si>
    <t>57 Grande Rue</t>
  </si>
  <si>
    <t>anne-gaelle-douillet@hotmail.fr</t>
  </si>
  <si>
    <t>DU PLESSIS D'ARGENTR</t>
  </si>
  <si>
    <t>5, L'Hirondelle</t>
  </si>
  <si>
    <t>julien.dargentre@gmail.com</t>
  </si>
  <si>
    <t>05 Impasse Des Prunus</t>
  </si>
  <si>
    <t>charlottegautier18@gmail.com</t>
  </si>
  <si>
    <t>Rue De La Grande Maison</t>
  </si>
  <si>
    <t>cl.bourdoiseau@gmail.com</t>
  </si>
  <si>
    <t>DUCOIN</t>
  </si>
  <si>
    <t>9 rue des croix</t>
  </si>
  <si>
    <t>ludovicducoin@gmail.com</t>
  </si>
  <si>
    <t xml:space="preserve">Ernée </t>
  </si>
  <si>
    <t xml:space="preserve">9 Routes de fougères </t>
  </si>
  <si>
    <t>gaechotellerie@orange.fr</t>
  </si>
  <si>
    <t>L'Aucherie</t>
  </si>
  <si>
    <t>cl.sd@orange.fr</t>
  </si>
  <si>
    <t>DUFOND</t>
  </si>
  <si>
    <t>2 La Benâtre</t>
  </si>
  <si>
    <t>dufondt@gmail.com</t>
  </si>
  <si>
    <t>16 PLACE DU VIEUX MARCHE</t>
  </si>
  <si>
    <t>bruno.duhail@orange.fr</t>
  </si>
  <si>
    <t>DUMANT</t>
  </si>
  <si>
    <t>68 RUE DE LAVAL</t>
  </si>
  <si>
    <t>f.dumant@giteau.fr</t>
  </si>
  <si>
    <t>6 Rue De La Jouanne</t>
  </si>
  <si>
    <t>chloedupuy53@gmail.com</t>
  </si>
  <si>
    <t>DURAND LEDAUPHIN</t>
  </si>
  <si>
    <t>Samson</t>
  </si>
  <si>
    <t>47 Quai Sadi Carnot</t>
  </si>
  <si>
    <t>nmdurand@gmail.com</t>
  </si>
  <si>
    <t>Marina</t>
  </si>
  <si>
    <t>7 RUE DES ALOUETTES</t>
  </si>
  <si>
    <t>SAINT-BERTHEVIN</t>
  </si>
  <si>
    <t>Lysandre</t>
  </si>
  <si>
    <t>la haie traversaine</t>
  </si>
  <si>
    <t>résidence des 2 rivières</t>
  </si>
  <si>
    <t>DUVILLARD</t>
  </si>
  <si>
    <t>Malia</t>
  </si>
  <si>
    <t>6 rue des Saules</t>
  </si>
  <si>
    <t>aurore053@hotmail.com</t>
  </si>
  <si>
    <t>ENAULT</t>
  </si>
  <si>
    <t>Christelle</t>
  </si>
  <si>
    <t>44 rue des Capucines</t>
  </si>
  <si>
    <t>kikise53@gmail.com</t>
  </si>
  <si>
    <t>St Georges-sur-Erve</t>
  </si>
  <si>
    <t>L'orée Du Bois</t>
  </si>
  <si>
    <t>07 84 94 64 87</t>
  </si>
  <si>
    <t>FACQ</t>
  </si>
  <si>
    <t>3 Rue De La Bazouge</t>
  </si>
  <si>
    <t>MELINA.FACQ@YMAIL.COM</t>
  </si>
  <si>
    <t>Elinor</t>
  </si>
  <si>
    <t>Evron</t>
  </si>
  <si>
    <t>2 rue de la Gaumerie</t>
  </si>
  <si>
    <t>jerome.faribault@cegetel.net</t>
  </si>
  <si>
    <t>Saint-Jean sur Mayenne</t>
  </si>
  <si>
    <t>1 impasse des mésanges</t>
  </si>
  <si>
    <t>mfaucon@yahoo.fr</t>
  </si>
  <si>
    <t>Lukas</t>
  </si>
  <si>
    <t xml:space="preserve">27 Résidence des 3 Chênes </t>
  </si>
  <si>
    <t>frederic.favris@orange.fr</t>
  </si>
  <si>
    <t>FERRAND</t>
  </si>
  <si>
    <t>la chevallerie</t>
  </si>
  <si>
    <t>julienfrd2@gmail.com</t>
  </si>
  <si>
    <t>FERRAND-GOUGEON</t>
  </si>
  <si>
    <t>1 impasse des Bouvreuils</t>
  </si>
  <si>
    <t>emiliedamienferrand@yahoo.fr</t>
  </si>
  <si>
    <t>Livré-la-Touche</t>
  </si>
  <si>
    <t>Jose Carlos</t>
  </si>
  <si>
    <t>duferron@gmail.com</t>
  </si>
  <si>
    <t>FEST</t>
  </si>
  <si>
    <t>Jayson</t>
  </si>
  <si>
    <t>04, rue de l'église</t>
  </si>
  <si>
    <t>marina.gasnier@sfr.fr</t>
  </si>
  <si>
    <t>Rue de la Crousille</t>
  </si>
  <si>
    <t>Colombiers du Plessis</t>
  </si>
  <si>
    <t>10 Lotissement el Clos</t>
  </si>
  <si>
    <t>lkejl@wanadoo.fr</t>
  </si>
  <si>
    <t>FOUILLET</t>
  </si>
  <si>
    <t>Lubin</t>
  </si>
  <si>
    <t>5 le Clos Opaline</t>
  </si>
  <si>
    <t>cedricfouillet@sfr.fr</t>
  </si>
  <si>
    <t>275 Chemin De La Verderie</t>
  </si>
  <si>
    <t xml:space="preserve">FOURNIER </t>
  </si>
  <si>
    <t>131 Rue De Clermont</t>
  </si>
  <si>
    <t>jj.fournier@free.fr</t>
  </si>
  <si>
    <t>RUILLE FROIDS FONDS</t>
  </si>
  <si>
    <t xml:space="preserve">Lieu-dit "La Croix" </t>
  </si>
  <si>
    <t>stanislasfournier5389@gmail.com</t>
  </si>
  <si>
    <t>fourrierthierry@outlook.com</t>
  </si>
  <si>
    <t>FRABOULET</t>
  </si>
  <si>
    <t>7 Le Bois Fichard</t>
  </si>
  <si>
    <t>eric.fraboulet@laposte.net</t>
  </si>
  <si>
    <t>1 Rue Du Chêne</t>
  </si>
  <si>
    <t>FRERE</t>
  </si>
  <si>
    <t>35 rue Amiral Courbet</t>
  </si>
  <si>
    <t>contact.jeremyfrere@gmail.com</t>
  </si>
  <si>
    <t>yvannickfresnel@gmail.com</t>
  </si>
  <si>
    <t>FRETARD</t>
  </si>
  <si>
    <t>gilfretard@gmail.com</t>
  </si>
  <si>
    <t>Saint-Aubin-du-Désert</t>
  </si>
  <si>
    <t>GARANGER</t>
  </si>
  <si>
    <t>42, rue du 6 Août 1944</t>
  </si>
  <si>
    <t>02 43 98 26 88</t>
  </si>
  <si>
    <t>06 11 27 81 91</t>
  </si>
  <si>
    <t>garanger@wanadoo.fr</t>
  </si>
  <si>
    <t>Jean-Benoit</t>
  </si>
  <si>
    <t>3 Allée Des Fauvettes</t>
  </si>
  <si>
    <t>jeanbenoitjb@hotmail.fr</t>
  </si>
  <si>
    <t>Léonie</t>
  </si>
  <si>
    <t>La basse séquinaie</t>
  </si>
  <si>
    <t>coco_et_alex@hotmail.fr</t>
  </si>
  <si>
    <t>garnier.philippe2@aliceadsl.fr</t>
  </si>
  <si>
    <t>6. RUE DES MARZELLES</t>
  </si>
  <si>
    <t>pierre.garnier.53@gmail.com</t>
  </si>
  <si>
    <t>02 43 07 06 09</t>
  </si>
  <si>
    <t>vincentgarreau@orange.fr</t>
  </si>
  <si>
    <t>bazougers</t>
  </si>
  <si>
    <t>la fontaine aux bretons</t>
  </si>
  <si>
    <t>Emy</t>
  </si>
  <si>
    <t>35 rue de l'europe</t>
  </si>
  <si>
    <t>voisin.lucile@orange.fr</t>
  </si>
  <si>
    <t>GASSIN</t>
  </si>
  <si>
    <t>fgassin@orange.fr</t>
  </si>
  <si>
    <t>gaste.antoine@hotmail.fr</t>
  </si>
  <si>
    <t>GATIGNOL</t>
  </si>
  <si>
    <t>Saint-Mars-sur-Colmont</t>
  </si>
  <si>
    <t>7, residence du pre du chene</t>
  </si>
  <si>
    <t>gatignol.t@orange.fr</t>
  </si>
  <si>
    <t>GAUDRE</t>
  </si>
  <si>
    <t>Saint Germain le Guillaume</t>
  </si>
  <si>
    <t>4 rue de la Bigottière</t>
  </si>
  <si>
    <t>gaudre.dgino53240@gmail.com</t>
  </si>
  <si>
    <t>RUE DU MOULIN A VENT</t>
  </si>
  <si>
    <t>kevin.gauguet@orange.fr</t>
  </si>
  <si>
    <t>2 la Jaunaie</t>
  </si>
  <si>
    <t>02 43 08 59 68</t>
  </si>
  <si>
    <t>06 84 46 98 08</t>
  </si>
  <si>
    <t>AMBRIERE LES VALLEE</t>
  </si>
  <si>
    <t>7 rue de l'Aubépine</t>
  </si>
  <si>
    <t>annabelle.gau@hotmail.fr</t>
  </si>
  <si>
    <t>Les Basses Hayes</t>
  </si>
  <si>
    <t>mickaelgazengel50@gmail.com</t>
  </si>
  <si>
    <t>GAZENGEL-DANIEL</t>
  </si>
  <si>
    <t>Sheya</t>
  </si>
  <si>
    <t>GEFFRIAUD</t>
  </si>
  <si>
    <t>6 avenue des VIOLETTES</t>
  </si>
  <si>
    <t>jm.geffriaud@laposte.net</t>
  </si>
  <si>
    <t>martingiga56@gmail.com</t>
  </si>
  <si>
    <t>GENIN</t>
  </si>
  <si>
    <t>Bréal-sous-Vitré</t>
  </si>
  <si>
    <t>2 Mail D'armorique</t>
  </si>
  <si>
    <t>marysenico@orange.fr</t>
  </si>
  <si>
    <t>GEOLIER</t>
  </si>
  <si>
    <t>143. RUE AMBROISE PARE</t>
  </si>
  <si>
    <t xml:space="preserve">11 A, avenue Maréchal Leclerc, </t>
  </si>
  <si>
    <t>tristan.gerard53@gmail.com</t>
  </si>
  <si>
    <t>GIBIER</t>
  </si>
  <si>
    <t>ARGENTON NOTRE DAME</t>
  </si>
  <si>
    <t>La Lande</t>
  </si>
  <si>
    <t>06.46.44.43.86</t>
  </si>
  <si>
    <t>1 bis rue de la mairie</t>
  </si>
  <si>
    <t>Sabrinagirard53@gmail.com</t>
  </si>
  <si>
    <t>GIRAUD</t>
  </si>
  <si>
    <t>3 impasse de Naples</t>
  </si>
  <si>
    <t>sophie.ferrier53@gmail.com</t>
  </si>
  <si>
    <t>GIRAULT</t>
  </si>
  <si>
    <t>5 rue de la joueanne</t>
  </si>
  <si>
    <t>gaellejavaux@live.fr</t>
  </si>
  <si>
    <t>La haute chauvinière</t>
  </si>
  <si>
    <t>belinda.lombardelli@orange.fr</t>
  </si>
  <si>
    <t>Gohier.clement@orange.fr</t>
  </si>
  <si>
    <t>Kenza</t>
  </si>
  <si>
    <t>GOUAULT</t>
  </si>
  <si>
    <t>Eileen</t>
  </si>
  <si>
    <t>Le Clairet</t>
  </si>
  <si>
    <t>valdomloe@orange.fr</t>
  </si>
  <si>
    <t>jeanmarc.gougeon@wanadoo.fr</t>
  </si>
  <si>
    <t>GOURDET</t>
  </si>
  <si>
    <t>1 Les Métairies</t>
  </si>
  <si>
    <t>gourdet.jeremy@hotmail.com</t>
  </si>
  <si>
    <t>yannickgourdier@yahoo.com</t>
  </si>
  <si>
    <t>GOURET</t>
  </si>
  <si>
    <t>Jérémie</t>
  </si>
  <si>
    <t>gouret.jeremie@orange.fr</t>
  </si>
  <si>
    <t>jeremie.sophie@hotmail.fr</t>
  </si>
  <si>
    <t>19. RUE DU MAINE</t>
  </si>
  <si>
    <t>yogournay@live.fr</t>
  </si>
  <si>
    <t>davidgrall53@gmail.com</t>
  </si>
  <si>
    <t>GRANGER</t>
  </si>
  <si>
    <t>3, rue Anne Leclerc</t>
  </si>
  <si>
    <t>09 83 38 85 32</t>
  </si>
  <si>
    <t>06 70 95 92 42</t>
  </si>
  <si>
    <t>grangervanessa994@gmail.com</t>
  </si>
  <si>
    <t>GRAVE</t>
  </si>
  <si>
    <t>6,le mur</t>
  </si>
  <si>
    <t>06 52 91 17 81</t>
  </si>
  <si>
    <t>verhaegheaudrey@hotmail.fr</t>
  </si>
  <si>
    <t>Nathaniel</t>
  </si>
  <si>
    <t>6 le mur</t>
  </si>
  <si>
    <t>06 62 01 15 51</t>
  </si>
  <si>
    <t>12 Rue Des Glycines</t>
  </si>
  <si>
    <t>06 49 35 47 39</t>
  </si>
  <si>
    <t>agrison.uschangett53@outlook.fr</t>
  </si>
  <si>
    <t>GROSS</t>
  </si>
  <si>
    <t>11 rue des Artisans</t>
  </si>
  <si>
    <t>f.gross@rochefeuille.fr</t>
  </si>
  <si>
    <t>1 rue des cavaliers</t>
  </si>
  <si>
    <t>didier.groussard@orange.fr</t>
  </si>
  <si>
    <t>Ryan</t>
  </si>
  <si>
    <t>GRUDÉ</t>
  </si>
  <si>
    <t>9,rue alfred sisley</t>
  </si>
  <si>
    <t>le verger</t>
  </si>
  <si>
    <t>aurelia.grude@gmail.com</t>
  </si>
  <si>
    <t>25 Rue D'auteuil</t>
  </si>
  <si>
    <t>sandrine.palmetti@hotmail.fr</t>
  </si>
  <si>
    <t>Aimé</t>
  </si>
  <si>
    <t>5 Rue Des Châteaux</t>
  </si>
  <si>
    <t>06 76 02 79 18</t>
  </si>
  <si>
    <t>2, RUE DE LA GARE</t>
  </si>
  <si>
    <t>jujess5372@gmail.com</t>
  </si>
  <si>
    <t>37 Rue D'autan</t>
  </si>
  <si>
    <t>diegolorispop@gmail.com</t>
  </si>
  <si>
    <t>02 43 08 10 07</t>
  </si>
  <si>
    <t>06 38 10 41 97</t>
  </si>
  <si>
    <t>guesne.pascal@orange.fr</t>
  </si>
  <si>
    <t>clement.guetres53@gmail.com</t>
  </si>
  <si>
    <t>Rue Des Vallées</t>
  </si>
  <si>
    <t>GUICHARD</t>
  </si>
  <si>
    <t>67, rue de la Division Leclercc</t>
  </si>
  <si>
    <t>06.22.24.78.15</t>
  </si>
  <si>
    <t>pguichard53@gmail.com</t>
  </si>
  <si>
    <t>GUILLARD</t>
  </si>
  <si>
    <t>100 rue de Saint-Cénéré</t>
  </si>
  <si>
    <t>delpbrault@yahoo.fr</t>
  </si>
  <si>
    <t>SAULGES</t>
  </si>
  <si>
    <t xml:space="preserve">GUILLARD-LEMOINE </t>
  </si>
  <si>
    <t>16 Rue des combattants d'AFN</t>
  </si>
  <si>
    <t>fredguillard@hotmail.fr</t>
  </si>
  <si>
    <t>Jean Edouard</t>
  </si>
  <si>
    <t>5, Rue des Hirondelles</t>
  </si>
  <si>
    <t>07 82 83 35 76</t>
  </si>
  <si>
    <t>elojean_edo.guillet@orange.fr</t>
  </si>
  <si>
    <t>guioullier.marcel@wanadoo.fr</t>
  </si>
  <si>
    <t>Yorick</t>
  </si>
  <si>
    <t>22 résidence des 2 rivières</t>
  </si>
  <si>
    <t>johny.guyard@wanadoo.fr</t>
  </si>
  <si>
    <t>HACQUES</t>
  </si>
  <si>
    <t>3 Impasse de la Provostière</t>
  </si>
  <si>
    <t>dominique.hacques@wanadoo.fr</t>
  </si>
  <si>
    <t>r.halbert@hotmail.fr</t>
  </si>
  <si>
    <t>HALOPEAU-PFRIMMER</t>
  </si>
  <si>
    <t>582 Route De Nantes</t>
  </si>
  <si>
    <t>vanille-2@hotmail.fr</t>
  </si>
  <si>
    <t>6 rue d'anjou</t>
  </si>
  <si>
    <t>Taïg</t>
  </si>
  <si>
    <t>1 Le Petit Thure</t>
  </si>
  <si>
    <t>omb.hameau@gmail.com</t>
  </si>
  <si>
    <t>Anaëlle</t>
  </si>
  <si>
    <t>Auguste</t>
  </si>
  <si>
    <t>La basse-beuverie</t>
  </si>
  <si>
    <t>manuhardy@free.fr</t>
  </si>
  <si>
    <t>HAREAU</t>
  </si>
  <si>
    <t>Yoni</t>
  </si>
  <si>
    <t>26 rue de l'esterel</t>
  </si>
  <si>
    <t>yoni72100@hotmail.fr</t>
  </si>
  <si>
    <t>HARY</t>
  </si>
  <si>
    <t>4 B rue d'Auteuil</t>
  </si>
  <si>
    <t>karinehary@orange.fr</t>
  </si>
  <si>
    <t>HAVARD</t>
  </si>
  <si>
    <t>Lilouan</t>
  </si>
  <si>
    <t>1 Cour Stendhal Henri Beyle</t>
  </si>
  <si>
    <t>marina.berson@live.fr</t>
  </si>
  <si>
    <t>14 Lotissement Du Prieuré</t>
  </si>
  <si>
    <t>jeremiehelbert76@gmail.com</t>
  </si>
  <si>
    <t>7 Allée Des Manguiers</t>
  </si>
  <si>
    <t>sandra.genet@sfr.fr</t>
  </si>
  <si>
    <t>Les Magnolias</t>
  </si>
  <si>
    <t>hervejeremy@orange.fr</t>
  </si>
  <si>
    <t>HEURTEBISE</t>
  </si>
  <si>
    <t>Lorine</t>
  </si>
  <si>
    <t>3 LA NOE</t>
  </si>
  <si>
    <t>HEURTEBIZE</t>
  </si>
  <si>
    <t>21 LE BAS MONT</t>
  </si>
  <si>
    <t>06.79.04.32.14</t>
  </si>
  <si>
    <t>alainhmoulay@gmail.com</t>
  </si>
  <si>
    <t>HIBOU</t>
  </si>
  <si>
    <t>la cocherie</t>
  </si>
  <si>
    <t>severine.lochet@orange.fr</t>
  </si>
  <si>
    <t>HIVERT</t>
  </si>
  <si>
    <t>Yael</t>
  </si>
  <si>
    <t>HO-WAN</t>
  </si>
  <si>
    <t>Valérie</t>
  </si>
  <si>
    <t>10 rue de la Théraudière</t>
  </si>
  <si>
    <t>howan.valerie@gmail.com</t>
  </si>
  <si>
    <t>Alvin</t>
  </si>
  <si>
    <t>ST SATURNIN DU LIMET</t>
  </si>
  <si>
    <t>Les Guinonieres</t>
  </si>
  <si>
    <t>virginyhog@gmail.com</t>
  </si>
  <si>
    <t>LA GUIMONNIERE</t>
  </si>
  <si>
    <t>milesmilel@yahoo.fr</t>
  </si>
  <si>
    <t>slttlasellecraonnaise53@gmail.com</t>
  </si>
  <si>
    <t>4. RUE DE BERLIN</t>
  </si>
  <si>
    <t>philippe.houdmon@orange.fr</t>
  </si>
  <si>
    <t>1 Le Clos Des Laurentides</t>
  </si>
  <si>
    <t>les2pats53@gmail.com</t>
  </si>
  <si>
    <t>HUAULT</t>
  </si>
  <si>
    <t>4 Rue De La Bruyère</t>
  </si>
  <si>
    <t>ambrieresttc@gmail.com</t>
  </si>
  <si>
    <t xml:space="preserve">HUBERT </t>
  </si>
  <si>
    <t>Nathael</t>
  </si>
  <si>
    <t>3 Rue Du Clos De La Pierre</t>
  </si>
  <si>
    <t>HUE</t>
  </si>
  <si>
    <t>Lorenzino</t>
  </si>
  <si>
    <t>2 Rue Clemenceau</t>
  </si>
  <si>
    <t>vlsangvincent@aol.com</t>
  </si>
  <si>
    <t>HUETSEBASTIEN@ORANGE.FR</t>
  </si>
  <si>
    <t>Pascaline</t>
  </si>
  <si>
    <t>LES BUIS</t>
  </si>
  <si>
    <t>pascaline.rodrigue@orange.fr</t>
  </si>
  <si>
    <t>HUGON</t>
  </si>
  <si>
    <t>Saint-Jean-sur-Mayenne</t>
  </si>
  <si>
    <t>2 rue des Charmes - Les Grandes Mées</t>
  </si>
  <si>
    <t>carodavid.roux@gmail.com</t>
  </si>
  <si>
    <t>02 43 98 93 36</t>
  </si>
  <si>
    <t>07 69 49 21 24</t>
  </si>
  <si>
    <t>8. RUE TEILLARD</t>
  </si>
  <si>
    <t>02 43 09 02 15</t>
  </si>
  <si>
    <t>06 29 79 90 53</t>
  </si>
  <si>
    <t>sylflo.hureau@orange.fr</t>
  </si>
  <si>
    <t>Manôa</t>
  </si>
  <si>
    <t>11 rue de Rome</t>
  </si>
  <si>
    <t>vanessa.garnier-illand@outlook.fr</t>
  </si>
  <si>
    <t>JACQ</t>
  </si>
  <si>
    <t>20 rue du Rhône</t>
  </si>
  <si>
    <t>johannieraphigabi@gmail.com</t>
  </si>
  <si>
    <t>JAGUELIN</t>
  </si>
  <si>
    <t>elodie.thomain@orange.fr</t>
  </si>
  <si>
    <t>Hameau de Claire Fontaine</t>
  </si>
  <si>
    <t>vimartin sur orthe</t>
  </si>
  <si>
    <t>LA HAIE D'ORTHE</t>
  </si>
  <si>
    <t>Jarry.cle1811@gmail.com</t>
  </si>
  <si>
    <t>JEFFERSON</t>
  </si>
  <si>
    <t>Tomas</t>
  </si>
  <si>
    <t>La Planche</t>
  </si>
  <si>
    <t>mandyclarke25@hotmail.com</t>
  </si>
  <si>
    <t>JEGOU-HILLAIREAU</t>
  </si>
  <si>
    <t>La haute douaitée</t>
  </si>
  <si>
    <t>TDShandler@gmail.com</t>
  </si>
  <si>
    <t>JEULAND</t>
  </si>
  <si>
    <t>1 Rue De La Pépinière</t>
  </si>
  <si>
    <t>laurent.jeuland@gmail.com</t>
  </si>
  <si>
    <t>emilieclement@hotmail.fr</t>
  </si>
  <si>
    <t>JOSQUIN-GRANDIN</t>
  </si>
  <si>
    <t>3 rue des peupliers</t>
  </si>
  <si>
    <t>brigitte-josquin@sfr.fr</t>
  </si>
  <si>
    <t>JOUBERT</t>
  </si>
  <si>
    <t>dominique.joubert22@gmail.com</t>
  </si>
  <si>
    <t>9 Rue Des Fourneaux</t>
  </si>
  <si>
    <t>fredjouin2@wanadoo.fr</t>
  </si>
  <si>
    <t>JOUSSE</t>
  </si>
  <si>
    <t>28 Avenue du Marechal Foch</t>
  </si>
  <si>
    <t>frederic.jousse@hotmail.fr</t>
  </si>
  <si>
    <t>La Noé Ronde</t>
  </si>
  <si>
    <t>lilianjuge7@gmail.com</t>
  </si>
  <si>
    <t>JULIEN</t>
  </si>
  <si>
    <t>02 43 02 96 80</t>
  </si>
  <si>
    <t>06 81 02 33 42</t>
  </si>
  <si>
    <t>JULLIOT DENIAU</t>
  </si>
  <si>
    <t>Nyls</t>
  </si>
  <si>
    <t>8 rue d'Auvergne</t>
  </si>
  <si>
    <t>ludivine.deniau@gmail.com</t>
  </si>
  <si>
    <t>Leoluca</t>
  </si>
  <si>
    <t>50 Bis Rue de Bretagne</t>
  </si>
  <si>
    <t>06 73 20 00 27</t>
  </si>
  <si>
    <t>anita_masserot@yahoo.co.uk</t>
  </si>
  <si>
    <t>JURBERT</t>
  </si>
  <si>
    <t>35, rue Henri Sellier</t>
  </si>
  <si>
    <t>06 29 96 55 62</t>
  </si>
  <si>
    <t>famille.jurbert@gmail.com</t>
  </si>
  <si>
    <t>elhadja.kecili@hotmail.com</t>
  </si>
  <si>
    <t>3, impasse du Verger</t>
  </si>
  <si>
    <t>02 53 22 35 70</t>
  </si>
  <si>
    <t>06 03 44 73 95</t>
  </si>
  <si>
    <t>3 Impasse Du Verger</t>
  </si>
  <si>
    <t>06 70 20 75 32</t>
  </si>
  <si>
    <t>LACHENAL</t>
  </si>
  <si>
    <t>Villiers Charlemagne</t>
  </si>
  <si>
    <t>jtlachenal@gmail.com</t>
  </si>
  <si>
    <t>Leopold</t>
  </si>
  <si>
    <t>Le petit genet</t>
  </si>
  <si>
    <t>Lélio</t>
  </si>
  <si>
    <t>LAGATTU</t>
  </si>
  <si>
    <t xml:space="preserve">CHEMAZE </t>
  </si>
  <si>
    <t xml:space="preserve">La ferme de saint ouen </t>
  </si>
  <si>
    <t>nanou.foisnet@orange.fr</t>
  </si>
  <si>
    <t>La Rimoniere</t>
  </si>
  <si>
    <t>8 impasse de la motte</t>
  </si>
  <si>
    <t>La Bodinière</t>
  </si>
  <si>
    <t>LALOS</t>
  </si>
  <si>
    <t>SOUCE</t>
  </si>
  <si>
    <t>10 chemin de Survarenne</t>
  </si>
  <si>
    <t>02 43 00 14 53</t>
  </si>
  <si>
    <t>06 60 45 01 50</t>
  </si>
  <si>
    <t>lalosandra92@gmail.com</t>
  </si>
  <si>
    <t>2, RUE ROLAND GARROS</t>
  </si>
  <si>
    <t>02 43 64 24 17</t>
  </si>
  <si>
    <t>06 09 23 90 24</t>
  </si>
  <si>
    <t>valfredoutlook.fr@orange.fr</t>
  </si>
  <si>
    <t>nicolas.lambert7211@gmail.com</t>
  </si>
  <si>
    <t>LAMBOUR</t>
  </si>
  <si>
    <t xml:space="preserve">Marigné peuton </t>
  </si>
  <si>
    <t>LAMOUR</t>
  </si>
  <si>
    <t>18 rue du Ponant</t>
  </si>
  <si>
    <t>jeanneausophie@gmail.com</t>
  </si>
  <si>
    <t>Iriney</t>
  </si>
  <si>
    <t>14 Avenue Pasteur</t>
  </si>
  <si>
    <t>César</t>
  </si>
  <si>
    <t>12 Rue De L'abbé Angot Ballée</t>
  </si>
  <si>
    <t>poirierchristine@orange.fr</t>
  </si>
  <si>
    <t>LANGLOIS</t>
  </si>
  <si>
    <t>6 Rue Paul Cézanne</t>
  </si>
  <si>
    <t>06 43 48 39 58</t>
  </si>
  <si>
    <t>jeremylanglois@live.fr</t>
  </si>
  <si>
    <t>noahlanneau.23@gmail.com</t>
  </si>
  <si>
    <t>06 25 29 87 61</t>
  </si>
  <si>
    <t>Bonchamps lès Laval</t>
  </si>
  <si>
    <t>21 rue Charles Matagrin</t>
  </si>
  <si>
    <t>LASBLEIZ</t>
  </si>
  <si>
    <t>Jean Marc</t>
  </si>
  <si>
    <t>SALLERTAINE</t>
  </si>
  <si>
    <t>2 impasse des Demoiselles</t>
  </si>
  <si>
    <t>jmlasbleiz85@gmail.com</t>
  </si>
  <si>
    <t>Saint Thomas de Courceriers</t>
  </si>
  <si>
    <t>LA BOUTINIERE</t>
  </si>
  <si>
    <t>7. ALLEE DES NOISETIERS</t>
  </si>
  <si>
    <t>07.07.58.96.67</t>
  </si>
  <si>
    <t>ludovic.launay.roller53@orange.fr</t>
  </si>
  <si>
    <t>LAURENT</t>
  </si>
  <si>
    <t>alexandra.frangeul@laposte.net</t>
  </si>
  <si>
    <t>41 Boulevard Saint-Roch</t>
  </si>
  <si>
    <t>Zoé</t>
  </si>
  <si>
    <t>40 Rue Louis Armstrong</t>
  </si>
  <si>
    <t>lnchevalier@hotmail.fr</t>
  </si>
  <si>
    <t>11 Rue Des Loisirs</t>
  </si>
  <si>
    <t>LAVIGNE</t>
  </si>
  <si>
    <t>Domaine de Lancheneil</t>
  </si>
  <si>
    <t>02 43 64 12 85</t>
  </si>
  <si>
    <t>fh.lancheneil@ekla-asso.fr</t>
  </si>
  <si>
    <t>St Ouen des Toits</t>
  </si>
  <si>
    <t>5 Allée du Coteau</t>
  </si>
  <si>
    <t>gollum_53@hotmail.com</t>
  </si>
  <si>
    <t>Judicael</t>
  </si>
  <si>
    <t>LE</t>
  </si>
  <si>
    <t>Cong Dung</t>
  </si>
  <si>
    <t>54, rue de la Charite</t>
  </si>
  <si>
    <t>congdung.le@free.fr</t>
  </si>
  <si>
    <t>LE MAITRE</t>
  </si>
  <si>
    <t>Elen</t>
  </si>
  <si>
    <t>32, rue du dépôt</t>
  </si>
  <si>
    <t>06 40 38 60 42</t>
  </si>
  <si>
    <t>lemaitre.ln@gmail.com</t>
  </si>
  <si>
    <t>LE MARCOU</t>
  </si>
  <si>
    <t>Johan</t>
  </si>
  <si>
    <t>8 rue de la chataigneraie</t>
  </si>
  <si>
    <t>heschot@hotmail.fr</t>
  </si>
  <si>
    <t>LEBEE</t>
  </si>
  <si>
    <t>18, rue des Bles d'Or</t>
  </si>
  <si>
    <t>paillard.av@wanadoo.fr</t>
  </si>
  <si>
    <t>7 Rue Saint-Georges</t>
  </si>
  <si>
    <t>eric.sylvieleblanc@laposte.net</t>
  </si>
  <si>
    <t>impasse du ruisseau</t>
  </si>
  <si>
    <t>jeremy53500@hotmail.fr</t>
  </si>
  <si>
    <t>LEBOEUF</t>
  </si>
  <si>
    <t>14 rue jeanne d'arc</t>
  </si>
  <si>
    <t>magkiki53@gmail.com</t>
  </si>
  <si>
    <t>LEBOIS</t>
  </si>
  <si>
    <t>Soulgé-sur-Ouette</t>
  </si>
  <si>
    <t>Lieu-Dit L'oisillère</t>
  </si>
  <si>
    <t xml:space="preserve"> </t>
  </si>
  <si>
    <t>raphael.lebois@orange.fr</t>
  </si>
  <si>
    <t>06 52 08 44 58</t>
  </si>
  <si>
    <t>leboullengerevan090@gmail.com</t>
  </si>
  <si>
    <t>wen_le@hotmail.fr</t>
  </si>
  <si>
    <t>chemin de l'ecole</t>
  </si>
  <si>
    <t>maxou.lebreton@orange.fr</t>
  </si>
  <si>
    <t>06 75 03 46 71</t>
  </si>
  <si>
    <t>56 rue Moissons</t>
  </si>
  <si>
    <t>stephileb23@orange.fr</t>
  </si>
  <si>
    <t>LECARDONNEL-GUILLEMET</t>
  </si>
  <si>
    <t>14 Rue des Cormulets</t>
  </si>
  <si>
    <t>06.18.56.80.82</t>
  </si>
  <si>
    <t>hu.guillemet@gmail.com</t>
  </si>
  <si>
    <t>Maddie</t>
  </si>
  <si>
    <t>Saint Germain le Fouilloux</t>
  </si>
  <si>
    <t>1 La Sébourgère</t>
  </si>
  <si>
    <t>maleochat@gmail.com</t>
  </si>
  <si>
    <t>Pavel</t>
  </si>
  <si>
    <t>La Rebourgere</t>
  </si>
  <si>
    <t>gerald-leclerc@orange.fr</t>
  </si>
  <si>
    <t>tt.aronsportsloisirs@gmail.com</t>
  </si>
  <si>
    <t>LEFEBVRE</t>
  </si>
  <si>
    <t>Theora</t>
  </si>
  <si>
    <t>6 impasse de la Trousserie</t>
  </si>
  <si>
    <t>natachacostil03@gmail.com</t>
  </si>
  <si>
    <t>La Fillonnaie</t>
  </si>
  <si>
    <t>02 43 98 51 88</t>
  </si>
  <si>
    <t>jcjolefoulon@gmail.com</t>
  </si>
  <si>
    <t>LEGEAI</t>
  </si>
  <si>
    <t>52 Boulevard Félix Grat</t>
  </si>
  <si>
    <t>elise.feuillepain@gmail.com</t>
  </si>
  <si>
    <t>LEGRAS</t>
  </si>
  <si>
    <t>Steevy</t>
  </si>
  <si>
    <t>80, boulevard Jean Jaurès</t>
  </si>
  <si>
    <t>06 36 92 88 56</t>
  </si>
  <si>
    <t>steevylegras@gmail.com</t>
  </si>
  <si>
    <t>17 Rue Des Luthiers</t>
  </si>
  <si>
    <t>s_paumard-legros@orange.fr</t>
  </si>
  <si>
    <t>lelievch@cmmabn.creditmutuel.fr</t>
  </si>
  <si>
    <t>26 rue des vaux</t>
  </si>
  <si>
    <t>sophie.lebomin@wanadoo.fr</t>
  </si>
  <si>
    <t>11 Résidence De La Guyardière</t>
  </si>
  <si>
    <t>mnclp.lelievre@gmail.com</t>
  </si>
  <si>
    <t>Charlène</t>
  </si>
  <si>
    <t>27,rue magenta</t>
  </si>
  <si>
    <t>charlene.lemaitre519@gmail.com</t>
  </si>
  <si>
    <t>28 RUE DE LA VALETTE</t>
  </si>
  <si>
    <t>emilie-lemarchand@outlook.fr</t>
  </si>
  <si>
    <t>david.lemarie31@sfr.fr</t>
  </si>
  <si>
    <t>LEMEE</t>
  </si>
  <si>
    <t>9 rue du chanvre</t>
  </si>
  <si>
    <t>lemeeflorian82@gmail.com</t>
  </si>
  <si>
    <t>lemetayer.ev@orange.fr</t>
  </si>
  <si>
    <t>15 Lotissement De La Ceriselaie</t>
  </si>
  <si>
    <t>bourdais.caroline05@gmail.com</t>
  </si>
  <si>
    <t xml:space="preserve">6 Allée de la Guinebretière </t>
  </si>
  <si>
    <t>lemoinequentin@orange.fr</t>
  </si>
  <si>
    <t>09 53 89 30 45</t>
  </si>
  <si>
    <t>06 18 43 81 04</t>
  </si>
  <si>
    <t>21 Rue Moiteau</t>
  </si>
  <si>
    <t>emmanuelle.certenais@hotmail.fr</t>
  </si>
  <si>
    <t>Mathurin</t>
  </si>
  <si>
    <t>Rue Des Luthiers</t>
  </si>
  <si>
    <t>elisabeth.lepage@orange.fr</t>
  </si>
  <si>
    <t>28 place du marche</t>
  </si>
  <si>
    <t>Golwise53@laposte.net</t>
  </si>
  <si>
    <t>LEPÉCULIER</t>
  </si>
  <si>
    <t>sylvainlepec@orange.fr</t>
  </si>
  <si>
    <t>Le Montana</t>
  </si>
  <si>
    <t>alexlemoulaysien@gmail.com</t>
  </si>
  <si>
    <t>LEROUGE</t>
  </si>
  <si>
    <t>Bandouet-Saint jean sur Erve</t>
  </si>
  <si>
    <t>1 les vergers</t>
  </si>
  <si>
    <t>tom.lrge@icloud.com</t>
  </si>
  <si>
    <t>30 rue Henri Cavellet de Beaumont</t>
  </si>
  <si>
    <t>Swan</t>
  </si>
  <si>
    <t>28 RUE DE LA CONCORDE</t>
  </si>
  <si>
    <t>noemie.gondet@live.fr</t>
  </si>
  <si>
    <t>10 rue ROULLOIS</t>
  </si>
  <si>
    <t>jean.thomas.leroy@orange.fr</t>
  </si>
  <si>
    <t>7 rue des saules</t>
  </si>
  <si>
    <t>amelie.lesaint@sfr.fr</t>
  </si>
  <si>
    <t>LESELLIER</t>
  </si>
  <si>
    <t>3 impasse du lac</t>
  </si>
  <si>
    <t>lesellierfelix@gmail.com</t>
  </si>
  <si>
    <t>lesueurbrandon74@gmail.com</t>
  </si>
  <si>
    <t>5 rue de la chapelle</t>
  </si>
  <si>
    <t>benoitletissier@orange.fr</t>
  </si>
  <si>
    <t>gruau</t>
  </si>
  <si>
    <t>aurelieletort@yahoo.fr</t>
  </si>
  <si>
    <t>LEVEILLE</t>
  </si>
  <si>
    <t>3 le ponceau</t>
  </si>
  <si>
    <t>1 RUE DES ROSEAUX</t>
  </si>
  <si>
    <t>maximel@hotmail.fr</t>
  </si>
  <si>
    <t>Sébastien</t>
  </si>
  <si>
    <t xml:space="preserve">12 rue des Olivines </t>
  </si>
  <si>
    <t>06 20 99 25 00</t>
  </si>
  <si>
    <t>Joanna</t>
  </si>
  <si>
    <t>32, rue de la Gare</t>
  </si>
  <si>
    <t>leze.joanna@orange.fr</t>
  </si>
  <si>
    <t xml:space="preserve">La pellerine </t>
  </si>
  <si>
    <t xml:space="preserve">6 Rue des chalets </t>
  </si>
  <si>
    <t>14 Rue De La Goulandière</t>
  </si>
  <si>
    <t>Léna</t>
  </si>
  <si>
    <t>16 rue de Plaisance</t>
  </si>
  <si>
    <t>16, rue Henri Gallard</t>
  </si>
  <si>
    <t>06 13 39 14 68</t>
  </si>
  <si>
    <t>sabrina.beauclair@sfr.fr</t>
  </si>
  <si>
    <t>LIOPE</t>
  </si>
  <si>
    <t>57, rue Emile Brault</t>
  </si>
  <si>
    <t>06 64 72 81 17</t>
  </si>
  <si>
    <t>magaliliope@yahoo.fr</t>
  </si>
  <si>
    <t>22. Rue du Haut Rocher</t>
  </si>
  <si>
    <t>stephanie.montembault@wanadoo.fr</t>
  </si>
  <si>
    <t>SAINT GEORGES LE FLECHARD</t>
  </si>
  <si>
    <t>3 CHEMIN DE LANDELLE</t>
  </si>
  <si>
    <t>magali.tardif@orange.fr</t>
  </si>
  <si>
    <t>LOISY</t>
  </si>
  <si>
    <t>Diboan</t>
  </si>
  <si>
    <t>6 rue des alizees</t>
  </si>
  <si>
    <t>lebou-gaelle@orange.fr</t>
  </si>
  <si>
    <t>LOLLIER</t>
  </si>
  <si>
    <t>La Brulatte</t>
  </si>
  <si>
    <t>14 rue des Mésanges</t>
  </si>
  <si>
    <t>reynaldlollier@orange.fr</t>
  </si>
  <si>
    <t>La Brûlatte</t>
  </si>
  <si>
    <t>LORANDEL</t>
  </si>
  <si>
    <t>St Saturnin du Limet</t>
  </si>
  <si>
    <t>1 Lotissement le clos du pressoir</t>
  </si>
  <si>
    <t>lorandelmasson@orange.fr</t>
  </si>
  <si>
    <t>St Aignan sur roe</t>
  </si>
  <si>
    <t>12 rue de l'avenir</t>
  </si>
  <si>
    <t>LOUVARD</t>
  </si>
  <si>
    <t>LA TOUARIERE</t>
  </si>
  <si>
    <t>louvard.damien@gmail.com</t>
  </si>
  <si>
    <t>6 allee Guinebretiere, appt 13</t>
  </si>
  <si>
    <t>louvard.s@gmail.com</t>
  </si>
  <si>
    <t>Charlotte</t>
  </si>
  <si>
    <t>77 Rue Du Vieux Saint-Louis</t>
  </si>
  <si>
    <t>charlotte-85@hotmail.com</t>
  </si>
  <si>
    <t>François-Pierre</t>
  </si>
  <si>
    <t>LOYANT</t>
  </si>
  <si>
    <t>5, rue des Dentelières</t>
  </si>
  <si>
    <t>Grez en Bouere</t>
  </si>
  <si>
    <t>6 route des pierres</t>
  </si>
  <si>
    <t>aurore.teys@orange.fr</t>
  </si>
  <si>
    <t>MAC GILCHRIST</t>
  </si>
  <si>
    <t>7. ROUTE DE FOUGERES</t>
  </si>
  <si>
    <t>william.macgilchrist@gmail.com</t>
  </si>
  <si>
    <t>Jean Robert</t>
  </si>
  <si>
    <t>8 Rue De L'etamoire</t>
  </si>
  <si>
    <t>jeanrobertmaignan@gmail.com</t>
  </si>
  <si>
    <t>malinmickael4@gmail.com</t>
  </si>
  <si>
    <t>MALLE</t>
  </si>
  <si>
    <t>LA CRAPAUDIERE</t>
  </si>
  <si>
    <t>louison.manceau@icloud.com</t>
  </si>
  <si>
    <t>stephane.marchand@ac-normandie.fr</t>
  </si>
  <si>
    <t>MARCHESSOU</t>
  </si>
  <si>
    <t>14 RUE DU PATIS</t>
  </si>
  <si>
    <t>marc.chessou@gmail.com</t>
  </si>
  <si>
    <t>MARGALE</t>
  </si>
  <si>
    <t>Le Genest Saint Isle</t>
  </si>
  <si>
    <t>12 rue de la Rentière</t>
  </si>
  <si>
    <t>celine.margale@orange.fr</t>
  </si>
  <si>
    <t>MARIT</t>
  </si>
  <si>
    <t>Kenan</t>
  </si>
  <si>
    <t>3 Route De La Boissière</t>
  </si>
  <si>
    <t>maeva.bibou@gmail.com</t>
  </si>
  <si>
    <t>MARMIGNON</t>
  </si>
  <si>
    <t>Lenzo</t>
  </si>
  <si>
    <t>Lonis</t>
  </si>
  <si>
    <t>3 Rue de la Feraison</t>
  </si>
  <si>
    <t>nathalie.bonnefoie@gmail.com</t>
  </si>
  <si>
    <t>27. rue du maine</t>
  </si>
  <si>
    <t>Juno</t>
  </si>
  <si>
    <t>5 impasse des aulnes</t>
  </si>
  <si>
    <t>aline.rigole@yahoo.fr</t>
  </si>
  <si>
    <t>58 RUE DES TISSERANDS</t>
  </si>
  <si>
    <t>david.martineau86@sfr.fr</t>
  </si>
  <si>
    <t>MARTINIERE</t>
  </si>
  <si>
    <t>LAUBRIERES</t>
  </si>
  <si>
    <t>14, Rue d'Anjou</t>
  </si>
  <si>
    <t>02 43 06 98 77</t>
  </si>
  <si>
    <t>07 49 09 02 12</t>
  </si>
  <si>
    <t>chris.vince40@gmail.com</t>
  </si>
  <si>
    <t>36 residence du clos pommier</t>
  </si>
  <si>
    <t>laetitia.masson2@sfr.fr</t>
  </si>
  <si>
    <t>Mahé</t>
  </si>
  <si>
    <t>36 Résidence Du Clos Pommier</t>
  </si>
  <si>
    <t>MAUGER</t>
  </si>
  <si>
    <t>Djeyko</t>
  </si>
  <si>
    <t>8 Chemin Du Baltazar</t>
  </si>
  <si>
    <t>regine.gaudre@orange.fr</t>
  </si>
  <si>
    <t>MAULAVÉ</t>
  </si>
  <si>
    <t>MEGE</t>
  </si>
  <si>
    <t>Bertin</t>
  </si>
  <si>
    <t>15 rue des Lilas</t>
  </si>
  <si>
    <t>megpro@orange.fr</t>
  </si>
  <si>
    <t>Quelaines saint gault</t>
  </si>
  <si>
    <t>51 rue de laval</t>
  </si>
  <si>
    <t>14 Rue de Bretagne</t>
  </si>
  <si>
    <t>07 70 84 74 56</t>
  </si>
  <si>
    <t>meignan.asgb@gmail.com</t>
  </si>
  <si>
    <t>7 rue du pont d avignon</t>
  </si>
  <si>
    <t>9, IMPASSE DES MOINEAUX</t>
  </si>
  <si>
    <t>mickael.mellier@gmail.com</t>
  </si>
  <si>
    <t>tonio.bebe@hotmail.fr</t>
  </si>
  <si>
    <t>MENEZ-ALLANIC</t>
  </si>
  <si>
    <t>Ange</t>
  </si>
  <si>
    <t>34 Rue De Bootz</t>
  </si>
  <si>
    <t>menezallanic@mailo.com</t>
  </si>
  <si>
    <t>Denazé</t>
  </si>
  <si>
    <t>MEREAU</t>
  </si>
  <si>
    <t>57, allée Josué de Castro</t>
  </si>
  <si>
    <t>06 22 48 44 49</t>
  </si>
  <si>
    <t>06 12 37 69 73</t>
  </si>
  <si>
    <t>arnaudmereau@hotmail.fr</t>
  </si>
  <si>
    <t>Steve</t>
  </si>
  <si>
    <t>LA MOTTE</t>
  </si>
  <si>
    <t>steve1984@live.fr</t>
  </si>
  <si>
    <t>Roman</t>
  </si>
  <si>
    <t>1, avenue de la Mayenne</t>
  </si>
  <si>
    <t>07 61 53 61 27</t>
  </si>
  <si>
    <t>alainedenlily@hotmail.fr</t>
  </si>
  <si>
    <t>MESA TAYA</t>
  </si>
  <si>
    <t>Levi</t>
  </si>
  <si>
    <t>24 rue de l'arc en ciel</t>
  </si>
  <si>
    <t>smesa@free.fr</t>
  </si>
  <si>
    <t>MESLE</t>
  </si>
  <si>
    <t>120 Rue de Clermont</t>
  </si>
  <si>
    <t>pmesle@gmail.com</t>
  </si>
  <si>
    <t>Aubin</t>
  </si>
  <si>
    <t>7 impasse Lamartine</t>
  </si>
  <si>
    <t>metayerjerome25@gmail.com</t>
  </si>
  <si>
    <t>COSSÉ LE VIVIEN</t>
  </si>
  <si>
    <t>06 64 80 53 09</t>
  </si>
  <si>
    <t>MEZERETTE</t>
  </si>
  <si>
    <t>LA CLAIRIERE</t>
  </si>
  <si>
    <t>jalumez@orange.fr</t>
  </si>
  <si>
    <t xml:space="preserve">45 route de Château Gontier </t>
  </si>
  <si>
    <t>Mattis</t>
  </si>
  <si>
    <t>seblemagnifique53@gmail.com</t>
  </si>
  <si>
    <t>MOAL</t>
  </si>
  <si>
    <t>LA PERRIERE</t>
  </si>
  <si>
    <t>enzo.emoal85@gmail.com</t>
  </si>
  <si>
    <t>frederic.m71@free.fr</t>
  </si>
  <si>
    <t>MOLLIERE</t>
  </si>
  <si>
    <t>283 Avenue D'angers</t>
  </si>
  <si>
    <t>sylvain.molliere@gmail.com</t>
  </si>
  <si>
    <t>MONAR</t>
  </si>
  <si>
    <t>11 Rue Marcel Cerdan</t>
  </si>
  <si>
    <t>nadinepichon1@gmail.com</t>
  </si>
  <si>
    <t>MONGONDRY</t>
  </si>
  <si>
    <t>24, Impasse Quëruau Lamerie</t>
  </si>
  <si>
    <t>06 87 82 02 55</t>
  </si>
  <si>
    <t>06 19 63 34 71</t>
  </si>
  <si>
    <t>06 06 53 19 62</t>
  </si>
  <si>
    <t>jcp.moraine@orange.fr</t>
  </si>
  <si>
    <t>benoistmoreau@gmail.com</t>
  </si>
  <si>
    <t>Mya</t>
  </si>
  <si>
    <t>25 rue des Archives</t>
  </si>
  <si>
    <t>elo.ju@orange.fr</t>
  </si>
  <si>
    <t>michel.moreau53@orange.fr</t>
  </si>
  <si>
    <t>6 Rue De La Promenade</t>
  </si>
  <si>
    <t>nathan.morin.hot@gmail.com</t>
  </si>
  <si>
    <t>MORINEAU</t>
  </si>
  <si>
    <t xml:space="preserve">52 chemin du verger </t>
  </si>
  <si>
    <t>14. RUE DES CHATAIGNIERS</t>
  </si>
  <si>
    <t>franck.mortier@sfr.fr</t>
  </si>
  <si>
    <t>nicolas.mourocq50@gmail.com</t>
  </si>
  <si>
    <t>06 15 40 73 01</t>
  </si>
  <si>
    <t>06 76 27 37 34</t>
  </si>
  <si>
    <t>MUSSET</t>
  </si>
  <si>
    <t>Aloïse</t>
  </si>
  <si>
    <t>5 La Touche</t>
  </si>
  <si>
    <t>dove.musset.marine@gmail.com</t>
  </si>
  <si>
    <t>NAVARRO VERA</t>
  </si>
  <si>
    <t>Lucio</t>
  </si>
  <si>
    <t>13, rue François Ameline</t>
  </si>
  <si>
    <t>06 03 01 53 25</t>
  </si>
  <si>
    <t>julionavarro@laposte.net</t>
  </si>
  <si>
    <t>NAVIA MASSON</t>
  </si>
  <si>
    <t>helenitamass@yahoo.fr</t>
  </si>
  <si>
    <t>dylan.nay53@gmail.com</t>
  </si>
  <si>
    <t>NICOL</t>
  </si>
  <si>
    <t>101 Rue De Paris</t>
  </si>
  <si>
    <t>vboulangernicol@yahoo.fr</t>
  </si>
  <si>
    <t>NICOLAS</t>
  </si>
  <si>
    <t>4 Rue De L'eclipse</t>
  </si>
  <si>
    <t>k.nicolas53@laposte.net</t>
  </si>
  <si>
    <t>c.nidelet@orange.fr</t>
  </si>
  <si>
    <t>noelchristian.scierie@gmail.com</t>
  </si>
  <si>
    <t>02 43 05 61 99</t>
  </si>
  <si>
    <t>06 15 81 54 77</t>
  </si>
  <si>
    <t>Matthieu.noel+TT@gmail.com</t>
  </si>
  <si>
    <t>5 Lotissement Du Prieuré</t>
  </si>
  <si>
    <t>flavie.puiravau@gmail.com</t>
  </si>
  <si>
    <t>NOEL-KERANGOAREC</t>
  </si>
  <si>
    <t>111 Chemin De La Monesière</t>
  </si>
  <si>
    <t>noelk.sylvain@gmail.com</t>
  </si>
  <si>
    <t>NOTAIS</t>
  </si>
  <si>
    <t>11 bis Place Cheverus</t>
  </si>
  <si>
    <t>sandra_notais@outlook.fr</t>
  </si>
  <si>
    <t>Cossé-en-Champagne</t>
  </si>
  <si>
    <t>2 Rue Du Presbytère</t>
  </si>
  <si>
    <t>06 62 11 01 68</t>
  </si>
  <si>
    <t>mickaog53@orange.fr</t>
  </si>
  <si>
    <t>Crisse</t>
  </si>
  <si>
    <t>1 La Butte</t>
  </si>
  <si>
    <t>06 29 69 59 17</t>
  </si>
  <si>
    <t>Noeline</t>
  </si>
  <si>
    <t>9 L'Aumarin</t>
  </si>
  <si>
    <t>paillardnoeline@icloud.com</t>
  </si>
  <si>
    <t>PAPIN</t>
  </si>
  <si>
    <t>2 Lotissement Des Chênes</t>
  </si>
  <si>
    <t>blot.priscille@yahoo.fr</t>
  </si>
  <si>
    <t>PATTIER</t>
  </si>
  <si>
    <t>14 rue Pierre et Marie Curie</t>
  </si>
  <si>
    <t>brice.pattier@gmail.com</t>
  </si>
  <si>
    <t>Impasse Des Rouges-Gorges</t>
  </si>
  <si>
    <t>02 43 05 16 85</t>
  </si>
  <si>
    <t>07 87 06 78 16</t>
  </si>
  <si>
    <t>02 43 04 40 45</t>
  </si>
  <si>
    <t xml:space="preserve">06 45 24 13 20 </t>
  </si>
  <si>
    <t>PAYEN</t>
  </si>
  <si>
    <t>1 rue bonne fortune</t>
  </si>
  <si>
    <t>Mickalexpean@outlook.fr</t>
  </si>
  <si>
    <t>4 Impasse Des Lilas</t>
  </si>
  <si>
    <t>06 78 36 02 81</t>
  </si>
  <si>
    <t>PECOT</t>
  </si>
  <si>
    <t>Ancelin</t>
  </si>
  <si>
    <t>Le Petit Rouessé</t>
  </si>
  <si>
    <t>06 07 97 10 32</t>
  </si>
  <si>
    <t>samuelpicot@yahoo.fr</t>
  </si>
  <si>
    <t>8 Route De Craon</t>
  </si>
  <si>
    <t>remy.pectel@gmail.fr</t>
  </si>
  <si>
    <t>10 rue des  Abbés Gaugain</t>
  </si>
  <si>
    <t>06 48 20 02 17</t>
  </si>
  <si>
    <t>Régis</t>
  </si>
  <si>
    <t>06 11 19 33 09</t>
  </si>
  <si>
    <t>LA LARGERIE</t>
  </si>
  <si>
    <t>6, allée Henri Barbusse</t>
  </si>
  <si>
    <t>06 81 90 67 42</t>
  </si>
  <si>
    <t>PERROTIN</t>
  </si>
  <si>
    <t>7 rue des Angelites</t>
  </si>
  <si>
    <t>jujuguid@gmail.com</t>
  </si>
  <si>
    <t>39 rue John Fitzgerald Kennedy</t>
  </si>
  <si>
    <t>06 84 49 01 13</t>
  </si>
  <si>
    <t>La Cotentinière</t>
  </si>
  <si>
    <t>neveuhelene@orange.fr</t>
  </si>
  <si>
    <t xml:space="preserve">David </t>
  </si>
  <si>
    <t>Rue Des Primevères</t>
  </si>
  <si>
    <t>PIAU</t>
  </si>
  <si>
    <t>12. Rte DE SAINT FORT</t>
  </si>
  <si>
    <t>bruno.piau53@gmail.com</t>
  </si>
  <si>
    <t>4 rue du Docteur Roux</t>
  </si>
  <si>
    <t>23gegee12@gmail.com</t>
  </si>
  <si>
    <t>PICHARD</t>
  </si>
  <si>
    <t xml:space="preserve">38 allée des Moulins  </t>
  </si>
  <si>
    <t xml:space="preserve">Résidence le clos du Maine </t>
  </si>
  <si>
    <t>bpichard283@gmail.com</t>
  </si>
  <si>
    <t>16. RUE CHEVREUIL</t>
  </si>
  <si>
    <t>Les Peupliers Boussard</t>
  </si>
  <si>
    <t>pierrepichard79@gmail.com</t>
  </si>
  <si>
    <t>LA MAISON NEUVE 1</t>
  </si>
  <si>
    <t>dompichon53@gmail.com</t>
  </si>
  <si>
    <t>QUELAINES</t>
  </si>
  <si>
    <t>ROBINSON</t>
  </si>
  <si>
    <t>blinfabienne@orange.fr</t>
  </si>
  <si>
    <t>PILON</t>
  </si>
  <si>
    <t>83 chemin de la vallée</t>
  </si>
  <si>
    <t>CLAIRBOIS</t>
  </si>
  <si>
    <t xml:space="preserve">PINSON </t>
  </si>
  <si>
    <t>La Haltiere Du Pin</t>
  </si>
  <si>
    <t>epinson53@orange.fr</t>
  </si>
  <si>
    <t>Logan</t>
  </si>
  <si>
    <t>13 Cité Des Frênes</t>
  </si>
  <si>
    <t>Phiphi-53@hotmail.fr</t>
  </si>
  <si>
    <t>planchaisf@yahoo.fr</t>
  </si>
  <si>
    <t>PLANCHENAULT</t>
  </si>
  <si>
    <t>Héléna</t>
  </si>
  <si>
    <t>Livré la touche</t>
  </si>
  <si>
    <t>Les lisières</t>
  </si>
  <si>
    <t>helena.paris@hotmail.fr</t>
  </si>
  <si>
    <t>PLERINI</t>
  </si>
  <si>
    <t>Catherine</t>
  </si>
  <si>
    <t>490 Route De La Roë</t>
  </si>
  <si>
    <t xml:space="preserve">Le Hardas </t>
  </si>
  <si>
    <t>catherine.plerini@orange.fr</t>
  </si>
  <si>
    <t>150 Rue De Bretagne</t>
  </si>
  <si>
    <t>famillepoche@orange.fr</t>
  </si>
  <si>
    <t>19, rue du Docteur Marc Dupré</t>
  </si>
  <si>
    <t>pointeau.dorian@laposte.net</t>
  </si>
  <si>
    <t>loic.poirier3@orange.fr</t>
  </si>
  <si>
    <t>poirierwsi@orange.fr</t>
  </si>
  <si>
    <t>POLLAS</t>
  </si>
  <si>
    <t>5 Lotissement Des Hirondelles</t>
  </si>
  <si>
    <t>mathieupollas@gmail.com</t>
  </si>
  <si>
    <t>POMMIER</t>
  </si>
  <si>
    <t>Le Bois Gast</t>
  </si>
  <si>
    <t>pommiergabriel@yahoo.fr</t>
  </si>
  <si>
    <t>Ste Gemmes-le -Robert</t>
  </si>
  <si>
    <t>4  impasse de la rétrivière</t>
  </si>
  <si>
    <t>marieaude.portier@gmail.com</t>
  </si>
  <si>
    <t>Ste Gemmes-le-Robert</t>
  </si>
  <si>
    <t>4 impasse de la Rétrivière</t>
  </si>
  <si>
    <t>bruno.grum@gmail.com</t>
  </si>
  <si>
    <t>Brecé</t>
  </si>
  <si>
    <t>21 Rue Madame De Sévigné</t>
  </si>
  <si>
    <t>POTTIER PIEDFROID</t>
  </si>
  <si>
    <t>27 Rue Du 6 Août 1944</t>
  </si>
  <si>
    <t>06 17 04 86 79</t>
  </si>
  <si>
    <t>06 79 62 40 81</t>
  </si>
  <si>
    <t>celine.pottier.1@hotmail.fr</t>
  </si>
  <si>
    <t>12. RUE DE LA MOISSON</t>
  </si>
  <si>
    <t>yohann.poupin@orange.fr</t>
  </si>
  <si>
    <t>931 Route De St Isle</t>
  </si>
  <si>
    <t>35, rue Douanier Rousseau</t>
  </si>
  <si>
    <t>PRIE</t>
  </si>
  <si>
    <t>2 impasse de la Montagnère</t>
  </si>
  <si>
    <t>emilielouvard@hotmail.fr</t>
  </si>
  <si>
    <t>dan.prodhomme@orange.fr</t>
  </si>
  <si>
    <t xml:space="preserve">PUEL </t>
  </si>
  <si>
    <t>1 Place Du Douet</t>
  </si>
  <si>
    <t>stanpuel@hotmail.fr</t>
  </si>
  <si>
    <t>L'ETAMOIRE</t>
  </si>
  <si>
    <t>dany-mary@orange.fr</t>
  </si>
  <si>
    <t>enzoracine53@outlook.fr</t>
  </si>
  <si>
    <t>pierre.racine.53@outlook.fr</t>
  </si>
  <si>
    <t>icradou@cegetel.net</t>
  </si>
  <si>
    <t>3 Rue René Descartes</t>
  </si>
  <si>
    <t>la ragottiere</t>
  </si>
  <si>
    <t>Timothée</t>
  </si>
  <si>
    <t>REBILLARD DUROY</t>
  </si>
  <si>
    <t>5 résidence des 2 rivières</t>
  </si>
  <si>
    <t>lucasrebillardduroy@gmail.com</t>
  </si>
  <si>
    <t>REBOURS</t>
  </si>
  <si>
    <t>30, Rue de l'Anjou</t>
  </si>
  <si>
    <t>pascal@rebours-sarl.fr</t>
  </si>
  <si>
    <t xml:space="preserve">REINAULD </t>
  </si>
  <si>
    <t>14 Rue De Milan</t>
  </si>
  <si>
    <t>corinne.busnot@gmail.com</t>
  </si>
  <si>
    <t>La dorée</t>
  </si>
  <si>
    <t xml:space="preserve">les lortières </t>
  </si>
  <si>
    <t>joellerenault1@orange.fr</t>
  </si>
  <si>
    <t>melanyzoe@orange.fr</t>
  </si>
  <si>
    <t>RIAUX</t>
  </si>
  <si>
    <t>Bérénice</t>
  </si>
  <si>
    <t>Neuvillette-en-Charnie</t>
  </si>
  <si>
    <t>Le Petit Tertre</t>
  </si>
  <si>
    <t>bereniceriaux@gmail.com</t>
  </si>
  <si>
    <t>RIBEIRO DOS SANTOS</t>
  </si>
  <si>
    <t>54 rue Mazagran</t>
  </si>
  <si>
    <t>jcribeiro@aliceadsl.fr</t>
  </si>
  <si>
    <t>7 impasse la croix Herpin</t>
  </si>
  <si>
    <t>17 Lotissement Du Domaine</t>
  </si>
  <si>
    <t>patricia.yannick.richard@orange.fr</t>
  </si>
  <si>
    <t xml:space="preserve">7 Rue du Chêne </t>
  </si>
  <si>
    <t>RIOU</t>
  </si>
  <si>
    <t>2 Rue Maimbourg</t>
  </si>
  <si>
    <t>riou.jerome@free.fr</t>
  </si>
  <si>
    <t>Maténa</t>
  </si>
  <si>
    <t>SOEURDRES</t>
  </si>
  <si>
    <t>La chevalerie</t>
  </si>
  <si>
    <t>a.brossier@tutanota.com</t>
  </si>
  <si>
    <t>La Touche Brou</t>
  </si>
  <si>
    <t>sf.robert@sfr.fr</t>
  </si>
  <si>
    <t>4. RUE ROBERT FOULLET</t>
  </si>
  <si>
    <t>sebastien.robert76@sfr.fr</t>
  </si>
  <si>
    <t>ROBIN</t>
  </si>
  <si>
    <t>40 Rue De La Gasnerie</t>
  </si>
  <si>
    <t>charlesrobin@hotmail.fr</t>
  </si>
  <si>
    <t>thierry_rocher1@aliceadsl.fr</t>
  </si>
  <si>
    <t>Bruz</t>
  </si>
  <si>
    <t>02 99 03 21 46</t>
  </si>
  <si>
    <t>06 72 90 92 57</t>
  </si>
  <si>
    <t>marinerochut@gmail.com</t>
  </si>
  <si>
    <t>06 85 34 17 78</t>
  </si>
  <si>
    <t>ROINE</t>
  </si>
  <si>
    <t>15 RUE DE LA PROMENADE</t>
  </si>
  <si>
    <t>stephane.roine@sfr.fr</t>
  </si>
  <si>
    <t>ROMAGNE</t>
  </si>
  <si>
    <t>Gurvan</t>
  </si>
  <si>
    <t>2, rue de la Tuilerie</t>
  </si>
  <si>
    <t>ROMIEU</t>
  </si>
  <si>
    <t>Matt</t>
  </si>
  <si>
    <t>19 Rue Des Fauvettes</t>
  </si>
  <si>
    <t>manuella.houtun@orange.fr</t>
  </si>
  <si>
    <t>ROSSIGNOL</t>
  </si>
  <si>
    <t>La Ligerie</t>
  </si>
  <si>
    <t>06 32 37 45 83</t>
  </si>
  <si>
    <t>rossignol.vincent@gmai.com</t>
  </si>
  <si>
    <t>ROTA</t>
  </si>
  <si>
    <t>7 impasse des Sablons</t>
  </si>
  <si>
    <t>bvs.sylvie@gmail.com</t>
  </si>
  <si>
    <t>Saint-Léger</t>
  </si>
  <si>
    <t>210 Chemin Du Coin</t>
  </si>
  <si>
    <t xml:space="preserve">Le petit Chardonet </t>
  </si>
  <si>
    <t>anthony@roueil.fr</t>
  </si>
  <si>
    <t>ayfa72@gmail.com</t>
  </si>
  <si>
    <t>ROULIN</t>
  </si>
  <si>
    <t>23, rue des Fauvettes</t>
  </si>
  <si>
    <t>cyrilucas@yahoo.fr</t>
  </si>
  <si>
    <t>Les Brimonières</t>
  </si>
  <si>
    <t>La hallerie</t>
  </si>
  <si>
    <t>Rudy90@live.fr</t>
  </si>
  <si>
    <t>1 rue jules baron</t>
  </si>
  <si>
    <t>Tomluciole@orange.fr</t>
  </si>
  <si>
    <t>Elijah</t>
  </si>
  <si>
    <t>8 Rue Des Dentellières</t>
  </si>
  <si>
    <t>juniorloster30@gmail.com</t>
  </si>
  <si>
    <t>1 rue Couanier Delaunay,</t>
  </si>
  <si>
    <t>SACHER</t>
  </si>
  <si>
    <t>maison Blanche</t>
  </si>
  <si>
    <t>vissan-aleac@live.fr</t>
  </si>
  <si>
    <t>SAILLOUR</t>
  </si>
  <si>
    <t>christophe.saillour@orange.fr</t>
  </si>
  <si>
    <t>SARCEL</t>
  </si>
  <si>
    <t>29 Rue Du Poirier</t>
  </si>
  <si>
    <t>kevalice@hotmail.fr</t>
  </si>
  <si>
    <t>SAUVAGET</t>
  </si>
  <si>
    <t>Le Taillis</t>
  </si>
  <si>
    <t>06 76 29 99 23</t>
  </si>
  <si>
    <t>charline.corde@wanadoo.fr</t>
  </si>
  <si>
    <t>SELMI</t>
  </si>
  <si>
    <t>1 Boulevard De L'industrie</t>
  </si>
  <si>
    <t>9 résidence du parc</t>
  </si>
  <si>
    <t>jigachiki@yahoo.fr</t>
  </si>
  <si>
    <t>SERRIER</t>
  </si>
  <si>
    <t>06 79 39 85 31</t>
  </si>
  <si>
    <t xml:space="preserve">SERVEAU </t>
  </si>
  <si>
    <t>cocsevin@gmail.com</t>
  </si>
  <si>
    <t>11 lotissement du chêne</t>
  </si>
  <si>
    <t>06 89 36 79 06</t>
  </si>
  <si>
    <t>François-Xavier</t>
  </si>
  <si>
    <t>10 Impasse Des Châtaigniers</t>
  </si>
  <si>
    <t>02 43 58 02 52</t>
  </si>
  <si>
    <t>06 60 88 85 78</t>
  </si>
  <si>
    <t>6 rue de babenhausen</t>
  </si>
  <si>
    <t>SUEUR</t>
  </si>
  <si>
    <t>Milo</t>
  </si>
  <si>
    <t>1 La Minaudiere</t>
  </si>
  <si>
    <t>lucielechat53@gmail.com</t>
  </si>
  <si>
    <t>Saint-Germain-D'Anxure</t>
  </si>
  <si>
    <t xml:space="preserve">2 l'Autonnerie </t>
  </si>
  <si>
    <t>TANG-RABEAU</t>
  </si>
  <si>
    <t>8 Ter Rue du Maine</t>
  </si>
  <si>
    <t>06 95 33 60 98</t>
  </si>
  <si>
    <t>tanglanfang1974@live.com</t>
  </si>
  <si>
    <t>TENDRON</t>
  </si>
  <si>
    <t>1 impasse des Fauvettes</t>
  </si>
  <si>
    <t>mgoisset@gmail.com</t>
  </si>
  <si>
    <t>TERKMANI</t>
  </si>
  <si>
    <t>3 allée des camélias</t>
  </si>
  <si>
    <t>mirela.sarajlic@laposte.net</t>
  </si>
  <si>
    <t>TERROITIN</t>
  </si>
  <si>
    <t>721 rue de grinhard</t>
  </si>
  <si>
    <t>juju53100@gmail.com</t>
  </si>
  <si>
    <t>11 Hameau De Saint-Roch</t>
  </si>
  <si>
    <t>sterennetfabien@gmail.com</t>
  </si>
  <si>
    <t xml:space="preserve"> 2055 Chemin des grandes Métairies</t>
  </si>
  <si>
    <t>THEZE</t>
  </si>
  <si>
    <t>29 rue du portail</t>
  </si>
  <si>
    <t>theze.aurelien@orange.fr</t>
  </si>
  <si>
    <t>6 Rue Duval-Ramerie</t>
  </si>
  <si>
    <t>THIMOTHE-BEAL</t>
  </si>
  <si>
    <t>Scott</t>
  </si>
  <si>
    <t>10 RUE DES LAURIERS</t>
  </si>
  <si>
    <t xml:space="preserve">20, rue jean jacques rousseau </t>
  </si>
  <si>
    <t>Appartement 29 bat 1</t>
  </si>
  <si>
    <t>tireau.g@gmail.com</t>
  </si>
  <si>
    <t>TOME</t>
  </si>
  <si>
    <t>URIMENIL</t>
  </si>
  <si>
    <t>585 rue du cône</t>
  </si>
  <si>
    <t>Coralieyoann.toueille@orange.fr</t>
  </si>
  <si>
    <t>Gaelle</t>
  </si>
  <si>
    <t>28. RUE DU FRESNE</t>
  </si>
  <si>
    <t>Pierre-Yves</t>
  </si>
  <si>
    <t>Le Bois Helbert</t>
  </si>
  <si>
    <t>elo_colleu@yahoo.fr</t>
  </si>
  <si>
    <t>TRICOT</t>
  </si>
  <si>
    <t>VAL-DU-MAINE</t>
  </si>
  <si>
    <t>2 lotissement des Noisetiers Ballée</t>
  </si>
  <si>
    <t>thierry.tricot@sfr.fr</t>
  </si>
  <si>
    <t>TRINIOL</t>
  </si>
  <si>
    <t>Elise</t>
  </si>
  <si>
    <t>5, allée Des Eglantiers</t>
  </si>
  <si>
    <t>07 70 98 34 90</t>
  </si>
  <si>
    <t>06 77 59 52 06</t>
  </si>
  <si>
    <t>aude.morin@yahoo.fr</t>
  </si>
  <si>
    <t>8 lotissement du prieuré</t>
  </si>
  <si>
    <t>TRONVILLE</t>
  </si>
  <si>
    <t>7.LOT DE LA BRETONNIERE</t>
  </si>
  <si>
    <t>thierry.tronville@free.fr</t>
  </si>
  <si>
    <t>Timoté</t>
  </si>
  <si>
    <t>06 08 06 76 22</t>
  </si>
  <si>
    <t>19 Rue Mortier</t>
  </si>
  <si>
    <t>VALOTAIRE</t>
  </si>
  <si>
    <t>Eancé</t>
  </si>
  <si>
    <t>30 La Guérinais</t>
  </si>
  <si>
    <t>samuelvalotaire@hotmail.fr</t>
  </si>
  <si>
    <t>Passage à Niveau 23</t>
  </si>
  <si>
    <t>06.10.86.84.70</t>
  </si>
  <si>
    <t>alexandra-bruant@sfr.fr</t>
  </si>
  <si>
    <t>damien-vannier@orange.fr</t>
  </si>
  <si>
    <t>VENGEANT</t>
  </si>
  <si>
    <t xml:space="preserve">La Place 2 route de Bannes </t>
  </si>
  <si>
    <t>pauline.diore@orange.fr</t>
  </si>
  <si>
    <t>VERDON</t>
  </si>
  <si>
    <t>9 rue des saules</t>
  </si>
  <si>
    <t>celine-verd@orange.fr</t>
  </si>
  <si>
    <t>5 hameau de la daviere</t>
  </si>
  <si>
    <t>jimmy.veron@wanadoo.fr</t>
  </si>
  <si>
    <t>VERRON - CARTESSE</t>
  </si>
  <si>
    <t>296 Rue Du Vieux Saint-Louis</t>
  </si>
  <si>
    <t>maboiteauxlettres53@outlook.fr</t>
  </si>
  <si>
    <t>VIAU</t>
  </si>
  <si>
    <t>Saint-Loup-du-Dorat</t>
  </si>
  <si>
    <t>1 Rue Des Marguerites</t>
  </si>
  <si>
    <t>nicolasdu722@live.fr</t>
  </si>
  <si>
    <t>LE GENEST-SAINT-ISLE</t>
  </si>
  <si>
    <t>3, allée du Cerisier</t>
  </si>
  <si>
    <t>VOYER</t>
  </si>
  <si>
    <t>WALDHAUSL</t>
  </si>
  <si>
    <t>Norbert</t>
  </si>
  <si>
    <t>5, ruelle Jean Fauveau</t>
  </si>
  <si>
    <t>06 08 72 23 41</t>
  </si>
  <si>
    <t>waldhausl.norbert@neuf.fr</t>
  </si>
  <si>
    <t>WALKOWIAK</t>
  </si>
  <si>
    <t>Anna</t>
  </si>
  <si>
    <t>22, rue Lemercier De Neuville</t>
  </si>
  <si>
    <t>06 63 83 45 11</t>
  </si>
  <si>
    <t>07 61 17 22 67</t>
  </si>
  <si>
    <t>yann.walkowiak@gmail.com</t>
  </si>
  <si>
    <t>WAZE</t>
  </si>
  <si>
    <t>54, rue de Beauregard</t>
  </si>
  <si>
    <t>07 67 23 96 49</t>
  </si>
  <si>
    <t>jeanmichel.waze@gmail.com</t>
  </si>
  <si>
    <t>WENTS GEORGET</t>
  </si>
  <si>
    <t>Aurélien</t>
  </si>
  <si>
    <t>Brûlon</t>
  </si>
  <si>
    <t>26 Chemin Du Ronceray</t>
  </si>
  <si>
    <t>aurelien.wents@gmail.com</t>
  </si>
  <si>
    <t>eliotkouadio@gmail.com</t>
  </si>
  <si>
    <t>ZIARNIAK</t>
  </si>
  <si>
    <t>Patryk</t>
  </si>
  <si>
    <t>1, Route Du Sacré-Coeur</t>
  </si>
  <si>
    <t>katarzyna.ziarniak@hotmail.com</t>
  </si>
  <si>
    <t>19</t>
  </si>
  <si>
    <t>25B</t>
  </si>
  <si>
    <t>CHEVREUIL Ophélie</t>
  </si>
  <si>
    <t>40C</t>
  </si>
  <si>
    <t>2B</t>
  </si>
  <si>
    <t>53143</t>
  </si>
  <si>
    <t>PAUMARD Damien</t>
  </si>
  <si>
    <t>17/01/1986</t>
  </si>
  <si>
    <t>16</t>
  </si>
  <si>
    <t>12530001</t>
  </si>
  <si>
    <t>26C</t>
  </si>
  <si>
    <t>5315844</t>
  </si>
  <si>
    <t>CHEVALIER Alexandre</t>
  </si>
  <si>
    <t>20/10/1986</t>
  </si>
  <si>
    <t>12530003</t>
  </si>
  <si>
    <t>868482</t>
  </si>
  <si>
    <t>MILLET Fabrice</t>
  </si>
  <si>
    <t>21/03/1986</t>
  </si>
  <si>
    <t>13D</t>
  </si>
  <si>
    <t>5312552</t>
  </si>
  <si>
    <t>VANAMANDEL Patrice</t>
  </si>
  <si>
    <t>25/07/1972</t>
  </si>
  <si>
    <t>85D</t>
  </si>
  <si>
    <t>10A</t>
  </si>
  <si>
    <t>5316086</t>
  </si>
  <si>
    <t>BLANCHE Anthony</t>
  </si>
  <si>
    <t>26/09/1985</t>
  </si>
  <si>
    <t>22D</t>
  </si>
  <si>
    <t>32D</t>
  </si>
  <si>
    <t>6D</t>
  </si>
  <si>
    <t>3812216</t>
  </si>
  <si>
    <t>VALLENARI Rito</t>
  </si>
  <si>
    <t>10/05/1961</t>
  </si>
  <si>
    <t>5319397</t>
  </si>
  <si>
    <t>05/11/1977</t>
  </si>
  <si>
    <t>1D55E</t>
  </si>
  <si>
    <t>5312264</t>
  </si>
  <si>
    <t>HELIE Yann</t>
  </si>
  <si>
    <t>14/06/1959</t>
  </si>
  <si>
    <t>CHAUVET Cédric</t>
  </si>
  <si>
    <t>1D20E</t>
  </si>
  <si>
    <t>5323367</t>
  </si>
  <si>
    <t>RIVIERE Christophe</t>
  </si>
  <si>
    <t>08/06/1967</t>
  </si>
  <si>
    <t>5317268</t>
  </si>
  <si>
    <t>LOUVARD Sebastien</t>
  </si>
  <si>
    <t>30/07/1975</t>
  </si>
  <si>
    <t>5328611</t>
  </si>
  <si>
    <t>TARDIF Thaïs</t>
  </si>
  <si>
    <t>01/06/2009</t>
  </si>
  <si>
    <t>MEIGNAN Jérôme</t>
  </si>
  <si>
    <t>60E</t>
  </si>
  <si>
    <t>LE LIMANTOUR Maël</t>
  </si>
  <si>
    <t>5319504</t>
  </si>
  <si>
    <t>CHOYER Florian</t>
  </si>
  <si>
    <t>13/05/1991</t>
  </si>
  <si>
    <t>5315012</t>
  </si>
  <si>
    <t>ROCTON Gaylord</t>
  </si>
  <si>
    <t>10/01/1989</t>
  </si>
  <si>
    <t>12530119</t>
  </si>
  <si>
    <t>24E</t>
  </si>
  <si>
    <t>TROTTIER Timoté</t>
  </si>
  <si>
    <t>11E</t>
  </si>
  <si>
    <t>13E</t>
  </si>
  <si>
    <t>5322474</t>
  </si>
  <si>
    <t>BOURGUILLEAU Martin</t>
  </si>
  <si>
    <t>04/03/2002</t>
  </si>
  <si>
    <t>5327687</t>
  </si>
  <si>
    <t>LEBOIS Dylan</t>
  </si>
  <si>
    <t>07/02/2006</t>
  </si>
  <si>
    <t>37F</t>
  </si>
  <si>
    <t>5328439</t>
  </si>
  <si>
    <t>KESSLER Nicolas</t>
  </si>
  <si>
    <t>17/12/1968</t>
  </si>
  <si>
    <t>COULANGE François-Emmanuel</t>
  </si>
  <si>
    <t>5325793</t>
  </si>
  <si>
    <t>POINTEAU Firmin</t>
  </si>
  <si>
    <t>27/07/2006</t>
  </si>
  <si>
    <t>5323313</t>
  </si>
  <si>
    <t>25/10/2005</t>
  </si>
  <si>
    <t>TROTTIER Kévin</t>
  </si>
  <si>
    <t>5326044</t>
  </si>
  <si>
    <t>RENAULT Pierre</t>
  </si>
  <si>
    <t>02/12/2007</t>
  </si>
  <si>
    <t>5328732</t>
  </si>
  <si>
    <t>LEROUGE Tom</t>
  </si>
  <si>
    <t>15/06/2007</t>
  </si>
  <si>
    <t>5326110</t>
  </si>
  <si>
    <t>HUBERT Nathan</t>
  </si>
  <si>
    <t>17/06/2006</t>
  </si>
  <si>
    <t>90F</t>
  </si>
  <si>
    <t>5328615</t>
  </si>
  <si>
    <t>GRAFFIN Thomas</t>
  </si>
  <si>
    <t>30/06/2007</t>
  </si>
  <si>
    <t>85F</t>
  </si>
  <si>
    <t>5328020</t>
  </si>
  <si>
    <t>COUPE Alice</t>
  </si>
  <si>
    <t>24/11/2011</t>
  </si>
  <si>
    <t>47F</t>
  </si>
  <si>
    <t>5328561</t>
  </si>
  <si>
    <t>BRILHAULT Flavie</t>
  </si>
  <si>
    <t>05/08/2010</t>
  </si>
  <si>
    <t>75G</t>
  </si>
  <si>
    <t>5328203</t>
  </si>
  <si>
    <t>LAMARE Léo</t>
  </si>
  <si>
    <t>06/02/2009</t>
  </si>
  <si>
    <t>-10</t>
  </si>
  <si>
    <t>4F97G</t>
  </si>
  <si>
    <t>5317504</t>
  </si>
  <si>
    <t>TROPEAU Christophe</t>
  </si>
  <si>
    <t>03/03/1976</t>
  </si>
  <si>
    <t>5318323</t>
  </si>
  <si>
    <t>DAVOUST Guillaume</t>
  </si>
  <si>
    <t>13/07/1991</t>
  </si>
  <si>
    <t>2F0G</t>
  </si>
  <si>
    <t>5320045</t>
  </si>
  <si>
    <t>05/07/1972</t>
  </si>
  <si>
    <t>1F40G</t>
  </si>
  <si>
    <t>1F20G</t>
  </si>
  <si>
    <t>5325937</t>
  </si>
  <si>
    <t>COLLET Nicolas</t>
  </si>
  <si>
    <t>27/06/1995</t>
  </si>
  <si>
    <t>5325500</t>
  </si>
  <si>
    <t>POUPIN Louis</t>
  </si>
  <si>
    <t>14/06/2009</t>
  </si>
  <si>
    <t>5328308</t>
  </si>
  <si>
    <t>JOUGUET Thomas</t>
  </si>
  <si>
    <t>07/01/2011</t>
  </si>
  <si>
    <t>5328184</t>
  </si>
  <si>
    <t>MESSÉ Quentin</t>
  </si>
  <si>
    <t>15/02/2013</t>
  </si>
  <si>
    <t>82G</t>
  </si>
  <si>
    <t>5328825</t>
  </si>
  <si>
    <t>GOUAULT Eileen</t>
  </si>
  <si>
    <t>22/04/2014</t>
  </si>
  <si>
    <t>-09</t>
  </si>
  <si>
    <t>100H</t>
  </si>
  <si>
    <t>5328674</t>
  </si>
  <si>
    <t>ROBIN Faustine</t>
  </si>
  <si>
    <t>26/02/2012</t>
  </si>
  <si>
    <t>5323371</t>
  </si>
  <si>
    <t>MOTTIER Herve</t>
  </si>
  <si>
    <t>5328382</t>
  </si>
  <si>
    <t>FAVRIS Robin</t>
  </si>
  <si>
    <t>17/05/2013</t>
  </si>
  <si>
    <t>5327265</t>
  </si>
  <si>
    <t>BOISSEAU Luc</t>
  </si>
  <si>
    <t>16/04/1975</t>
  </si>
  <si>
    <t>47G</t>
  </si>
  <si>
    <t>NAVET Léandre</t>
  </si>
  <si>
    <t>6G</t>
  </si>
  <si>
    <t>5328848</t>
  </si>
  <si>
    <t>JEGOU-HILLAIREAU Charlie</t>
  </si>
  <si>
    <t>05/10/2010</t>
  </si>
  <si>
    <t>32G</t>
  </si>
  <si>
    <t>5327549</t>
  </si>
  <si>
    <t>FOUCART Jules</t>
  </si>
  <si>
    <t>19/06/2009</t>
  </si>
  <si>
    <t>5328934</t>
  </si>
  <si>
    <t>GAZENGEL-DANIEL Sheya</t>
  </si>
  <si>
    <t>5328763</t>
  </si>
  <si>
    <t>TRINIOL Elise</t>
  </si>
  <si>
    <t>26/03/2013</t>
  </si>
  <si>
    <t>5328642</t>
  </si>
  <si>
    <t>LEGROS Martin</t>
  </si>
  <si>
    <t>28/09/2012</t>
  </si>
  <si>
    <t>5328581</t>
  </si>
  <si>
    <t>CAILLIBOTTE Hugo</t>
  </si>
  <si>
    <t>10/01/2012</t>
  </si>
  <si>
    <t>5328107</t>
  </si>
  <si>
    <t>BOISRAME Cléo</t>
  </si>
  <si>
    <t>20/01/2010</t>
  </si>
  <si>
    <t>5328662</t>
  </si>
  <si>
    <t>REINAULD  Sacha</t>
  </si>
  <si>
    <t>17/04/2012</t>
  </si>
  <si>
    <t>COUSIN Timéo</t>
  </si>
  <si>
    <t>5328620</t>
  </si>
  <si>
    <t>QUENTEL Alexandre</t>
  </si>
  <si>
    <t>12/12/2012</t>
  </si>
  <si>
    <t>5326383</t>
  </si>
  <si>
    <t>DUMOULIN Robin</t>
  </si>
  <si>
    <t>09/03/2011</t>
  </si>
  <si>
    <t>5328293</t>
  </si>
  <si>
    <t>DUVAL Gabriel</t>
  </si>
  <si>
    <t>07/10/2010</t>
  </si>
  <si>
    <t>5G40H</t>
  </si>
  <si>
    <t>5328141</t>
  </si>
  <si>
    <t>CAHOREAU Gabin</t>
  </si>
  <si>
    <t>30/08/2009</t>
  </si>
  <si>
    <t>5328133</t>
  </si>
  <si>
    <t>RICHARD Léon</t>
  </si>
  <si>
    <t>10/06/2011</t>
  </si>
  <si>
    <t>5328073</t>
  </si>
  <si>
    <t>BRAULT Tiago</t>
  </si>
  <si>
    <t>25/05/2013</t>
  </si>
  <si>
    <t>5328393</t>
  </si>
  <si>
    <t>PLESSIS  Romain</t>
  </si>
  <si>
    <t>27/09/2011</t>
  </si>
  <si>
    <t>2G60H</t>
  </si>
  <si>
    <t>2G30H</t>
  </si>
  <si>
    <t>5328816</t>
  </si>
  <si>
    <t>LEPAGE Mathurin</t>
  </si>
  <si>
    <t>07/08/2012</t>
  </si>
  <si>
    <t>5328349</t>
  </si>
  <si>
    <t>LOUKILI Hamza</t>
  </si>
  <si>
    <t>20/04/2011</t>
  </si>
  <si>
    <t>5327903</t>
  </si>
  <si>
    <t>MARMIGNON Lonis</t>
  </si>
  <si>
    <t>25/04/2012</t>
  </si>
  <si>
    <t>12530021</t>
  </si>
  <si>
    <t>5327967</t>
  </si>
  <si>
    <t>COURTEILLE Maxim</t>
  </si>
  <si>
    <t>12/09/2009</t>
  </si>
  <si>
    <t>1G95H</t>
  </si>
  <si>
    <t>5328626</t>
  </si>
  <si>
    <t>BAILLIE  Matthew</t>
  </si>
  <si>
    <t>06/08/2013</t>
  </si>
  <si>
    <t>1G55H</t>
  </si>
  <si>
    <t>5325573</t>
  </si>
  <si>
    <t>BOULLE Nolan</t>
  </si>
  <si>
    <t>22/06/2009</t>
  </si>
  <si>
    <t>1G50H</t>
  </si>
  <si>
    <t>5328198</t>
  </si>
  <si>
    <t>SENECHAL Carl</t>
  </si>
  <si>
    <t>04/11/2011</t>
  </si>
  <si>
    <t>5327735</t>
  </si>
  <si>
    <t>HUTIN Lucas</t>
  </si>
  <si>
    <t>26/11/2009</t>
  </si>
  <si>
    <t>5328768</t>
  </si>
  <si>
    <t>HENRY Louis</t>
  </si>
  <si>
    <t>24/03/2011</t>
  </si>
  <si>
    <t>5328826</t>
  </si>
  <si>
    <t>CANTIN Maurice</t>
  </si>
  <si>
    <t>06/09/2010</t>
  </si>
  <si>
    <t>5328871</t>
  </si>
  <si>
    <t>FRERE Camille</t>
  </si>
  <si>
    <t>10/06/2010</t>
  </si>
  <si>
    <t>5328705</t>
  </si>
  <si>
    <t>BRETEAU Baptiste</t>
  </si>
  <si>
    <t>23/11/2012</t>
  </si>
  <si>
    <t>12530127</t>
  </si>
  <si>
    <t>5326518</t>
  </si>
  <si>
    <t>DOUDET VELE Malo</t>
  </si>
  <si>
    <t>5328114</t>
  </si>
  <si>
    <t>FRANGER Titouan</t>
  </si>
  <si>
    <t>27/07/2011</t>
  </si>
  <si>
    <t>5328108</t>
  </si>
  <si>
    <t>BOUVIER Malo</t>
  </si>
  <si>
    <t>01/10/2011</t>
  </si>
  <si>
    <t>5328719</t>
  </si>
  <si>
    <t>DOUILLET VINTAER Sosthène</t>
  </si>
  <si>
    <t>5328060</t>
  </si>
  <si>
    <t>TEYSSIER Malone</t>
  </si>
  <si>
    <t>02/02/2012</t>
  </si>
  <si>
    <t>5328356</t>
  </si>
  <si>
    <t>BOUGUIER Simon</t>
  </si>
  <si>
    <t>02/10/2009</t>
  </si>
  <si>
    <t>5328665</t>
  </si>
  <si>
    <t>HAMEAU Taïg</t>
  </si>
  <si>
    <t>08/09/2010</t>
  </si>
  <si>
    <t>85H</t>
  </si>
  <si>
    <t>5328406</t>
  </si>
  <si>
    <t>TROUILLARD Nolann</t>
  </si>
  <si>
    <t>5328694</t>
  </si>
  <si>
    <t>BOUTELOUP Louison</t>
  </si>
  <si>
    <t>28/02/2011</t>
  </si>
  <si>
    <t>5326030</t>
  </si>
  <si>
    <t>PERROTIN Ewen</t>
  </si>
  <si>
    <t>5327378</t>
  </si>
  <si>
    <t>MOUSSAY Fabian</t>
  </si>
  <si>
    <t>26/01/2014</t>
  </si>
  <si>
    <t>5327376</t>
  </si>
  <si>
    <t>ALLAIN Casey</t>
  </si>
  <si>
    <t>05/02/2015</t>
  </si>
  <si>
    <t>5328385</t>
  </si>
  <si>
    <t>LEBLANC Tom</t>
  </si>
  <si>
    <t>07/11/2012</t>
  </si>
  <si>
    <t>5328751</t>
  </si>
  <si>
    <t>VENGEANT Lucas</t>
  </si>
  <si>
    <t>24/06/2010</t>
  </si>
  <si>
    <t>26/10/2012</t>
  </si>
  <si>
    <t>5328885</t>
  </si>
  <si>
    <t>LUCAS Maxime</t>
  </si>
  <si>
    <t>5328299</t>
  </si>
  <si>
    <t>BANNIER Gabin</t>
  </si>
  <si>
    <t>30/03/2011</t>
  </si>
  <si>
    <t>5326053</t>
  </si>
  <si>
    <t>GROSS Sasha</t>
  </si>
  <si>
    <t>07/04/2010</t>
  </si>
  <si>
    <t>5328984</t>
  </si>
  <si>
    <t>DELAIS Bastien</t>
  </si>
  <si>
    <t>07/07/2015</t>
  </si>
  <si>
    <t>5328205</t>
  </si>
  <si>
    <t>GASCOIN Léa</t>
  </si>
  <si>
    <t>23/02/2013</t>
  </si>
  <si>
    <t>ANGEVIN</t>
  </si>
  <si>
    <t>LE HORPS</t>
  </si>
  <si>
    <t>9. RUE DES TANNEURS</t>
  </si>
  <si>
    <t>angevin.bergeron@gmail.com</t>
  </si>
  <si>
    <t>BARBE</t>
  </si>
  <si>
    <t>5 Impasse du brin d'eau</t>
  </si>
  <si>
    <t>h-0.barbe@hotmail.fr</t>
  </si>
  <si>
    <t>GENNES-LONGUEFUYE</t>
  </si>
  <si>
    <t>17, Cours de Langebot</t>
  </si>
  <si>
    <t>boulaylaurence0133@orange.fr</t>
  </si>
  <si>
    <t>BRÉCHET</t>
  </si>
  <si>
    <t>Kéann</t>
  </si>
  <si>
    <t>Les Loges</t>
  </si>
  <si>
    <t>06 17 59 62 32</t>
  </si>
  <si>
    <t>sofi.brechet@gmail.com</t>
  </si>
  <si>
    <t>pcamuspottier@gmail.com</t>
  </si>
  <si>
    <t>canneculois1501@gmail.com</t>
  </si>
  <si>
    <t>crubletcharles@gmail.com</t>
  </si>
  <si>
    <t>LONGUEFUYE</t>
  </si>
  <si>
    <t>PN 18</t>
  </si>
  <si>
    <t>a-renseigner-obligatoirement@fftt.email</t>
  </si>
  <si>
    <t>DELAURIERE</t>
  </si>
  <si>
    <t>18. RUE AVENTURINE</t>
  </si>
  <si>
    <t>ludovic.delauriere@orange.fr</t>
  </si>
  <si>
    <t>DEMY</t>
  </si>
  <si>
    <t>2 allée des sports</t>
  </si>
  <si>
    <t>GIBOUIN</t>
  </si>
  <si>
    <t>Emma-Louise</t>
  </si>
  <si>
    <t>Les Avenries</t>
  </si>
  <si>
    <t>stephanegibouin7@gmail.com</t>
  </si>
  <si>
    <t>180 La Houillère</t>
  </si>
  <si>
    <t>06 87 14 48 67</t>
  </si>
  <si>
    <t>gaechivert@orange.fr</t>
  </si>
  <si>
    <t>HOUILLOT</t>
  </si>
  <si>
    <t>1 allée des Merisiers</t>
  </si>
  <si>
    <t xml:space="preserve">07 87 46 96 08 </t>
  </si>
  <si>
    <t>samuelhouillot@orange.fr</t>
  </si>
  <si>
    <t>100c, rue de Clermont</t>
  </si>
  <si>
    <t>2 La Foultière</t>
  </si>
  <si>
    <t xml:space="preserve">JOURDAN </t>
  </si>
  <si>
    <t xml:space="preserve">La semondiere </t>
  </si>
  <si>
    <t>pascal.jourdan3@gmail.com</t>
  </si>
  <si>
    <t>11, Chemin du Pré Hardouin</t>
  </si>
  <si>
    <t>nathsergio@orange.fr</t>
  </si>
  <si>
    <t>8 Impasse Musaraigne</t>
  </si>
  <si>
    <t>simon.lavigne@wanadoo.fr</t>
  </si>
  <si>
    <t>4 Rue Principale</t>
  </si>
  <si>
    <t>patrice.lemesle53@gmail.com</t>
  </si>
  <si>
    <t>evenletellier@gmail.com</t>
  </si>
  <si>
    <t>Chateau-Gontier sur Mayenne</t>
  </si>
  <si>
    <t>10 Rue d'Enghien</t>
  </si>
  <si>
    <t>MARSIL</t>
  </si>
  <si>
    <t>22 rue des Saules</t>
  </si>
  <si>
    <t>helene.marsil@gmail.com</t>
  </si>
  <si>
    <t>06 72 15 55 09</t>
  </si>
  <si>
    <t>Usmarcille@gmail.com</t>
  </si>
  <si>
    <t>MONARD</t>
  </si>
  <si>
    <t>Ingrid</t>
  </si>
  <si>
    <t>houssay</t>
  </si>
  <si>
    <t xml:space="preserve">1 le carrefour lopin </t>
  </si>
  <si>
    <t>le carrefour lopin</t>
  </si>
  <si>
    <t>ingrid.monard@gmail.com</t>
  </si>
  <si>
    <t>7 rue de Saint Hilaire</t>
  </si>
  <si>
    <t>NEDJAR LELOUP</t>
  </si>
  <si>
    <t>Adam</t>
  </si>
  <si>
    <t>11 rue des Couturières</t>
  </si>
  <si>
    <t>maryleloup@hotmail.com</t>
  </si>
  <si>
    <t>ORRIERE</t>
  </si>
  <si>
    <t>St Léger en Charnie</t>
  </si>
  <si>
    <t>Le Lotissement du Fay</t>
  </si>
  <si>
    <t>06 84 53 18 22</t>
  </si>
  <si>
    <t>seborriere@gmail.com</t>
  </si>
  <si>
    <t>astilleen.tennisdetable@gmail.com</t>
  </si>
  <si>
    <t>REBOUX</t>
  </si>
  <si>
    <t>Gauvain</t>
  </si>
  <si>
    <t>54 Rue Marcel CERDAN</t>
  </si>
  <si>
    <t>matthieu.reboux@laposte.net</t>
  </si>
  <si>
    <t>BIERNE LES VILLAGES</t>
  </si>
  <si>
    <t>1 Rue de l'Anjou</t>
  </si>
  <si>
    <t>07 82 86 11 99</t>
  </si>
  <si>
    <t>tomrenou53@gmail.com</t>
  </si>
  <si>
    <t>RIBEYRE</t>
  </si>
  <si>
    <t>244 CHEMIN DE LA PETITE RABINIERE</t>
  </si>
  <si>
    <t>nico.ribeyre@gmail.com</t>
  </si>
  <si>
    <t>Gesnes</t>
  </si>
  <si>
    <t>1, Clos de la Minée</t>
  </si>
  <si>
    <t>SARDA</t>
  </si>
  <si>
    <t>31. RUE BEL AIR</t>
  </si>
  <si>
    <t>SOUCHET</t>
  </si>
  <si>
    <t>1220 Route de Saint Poix</t>
  </si>
  <si>
    <t>La Tuilerie</t>
  </si>
  <si>
    <t>02 43 70 62 00</t>
  </si>
  <si>
    <t>06 08 41 15 15</t>
  </si>
  <si>
    <t>moonygeo@aol.com</t>
  </si>
  <si>
    <t>THIREAU</t>
  </si>
  <si>
    <t>La Bussonnière</t>
  </si>
  <si>
    <t>thireau.anne@orange.fr</t>
  </si>
  <si>
    <t>CRITÉRIUM  FÉDÉRAL  Saison  2024-2025</t>
  </si>
  <si>
    <t>Seniors nés en 2005 et avant</t>
  </si>
  <si>
    <t>Juniors nés de 2006 à 2009</t>
  </si>
  <si>
    <t>Cadets nés en 2010 et 2011</t>
  </si>
  <si>
    <t>Minimes nés en 2012 et 2013</t>
  </si>
  <si>
    <t>Benjamins nés en 2014 et 2015</t>
  </si>
  <si>
    <t>Poussins nés en 2016 et après</t>
  </si>
  <si>
    <t>age B1 pour 2024-2025 :</t>
  </si>
  <si>
    <t>Samedi 14 septembre 2024 pour vos joueurs susceptibles de jouer en Régional</t>
  </si>
  <si>
    <t>Tour 1 : 12 et 13 octobre 2024</t>
  </si>
  <si>
    <t>Tour 2 : 23 et 24 novembre 2024</t>
  </si>
  <si>
    <t>Tour 3 : 25 et 26 janvier 2025</t>
  </si>
  <si>
    <t>Tour 4 : 15 et 16 mars 2025</t>
  </si>
  <si>
    <t>samedi 14 juin 2025</t>
  </si>
  <si>
    <t>dimanche 15 juin 2025</t>
  </si>
  <si>
    <t>samedi 21 juin 2025</t>
  </si>
  <si>
    <t>dimanche 22 juin 2025</t>
  </si>
  <si>
    <t>Mercredi  25  septembre  2024  pour vos joueurs en Départemental ou nouveaux</t>
  </si>
  <si>
    <t>Engagé en
2023-2024
OUI ou NON
?</t>
  </si>
  <si>
    <r>
      <t>ainsi que la participation au Critérium Fédéral en 2023-2024 (</t>
    </r>
    <r>
      <rPr>
        <b/>
        <sz val="10"/>
        <rFont val="Arial"/>
        <family val="2"/>
      </rPr>
      <t>réponse par OUI ou NON</t>
    </r>
    <r>
      <rPr>
        <sz val="10"/>
        <rFont val="Arial"/>
        <family val="2"/>
      </rPr>
      <t>)</t>
    </r>
  </si>
  <si>
    <t>2005 et avant</t>
  </si>
  <si>
    <t>2006 à 2009</t>
  </si>
  <si>
    <t>2010 et 2011</t>
  </si>
  <si>
    <t xml:space="preserve"> 2012 et 2013</t>
  </si>
  <si>
    <t>2014 et 2015</t>
  </si>
  <si>
    <t>2016 et après</t>
  </si>
  <si>
    <t>pour la saison 2024-2025 au 01/01/2025</t>
  </si>
  <si>
    <t>Edition 300 Excel FFTT, Liste des participants à une épreuve à la date du : 05/06/2024</t>
  </si>
  <si>
    <t>2930151</t>
  </si>
  <si>
    <t>FOSSE David</t>
  </si>
  <si>
    <t>07/10/1988</t>
  </si>
  <si>
    <t>69B80C</t>
  </si>
  <si>
    <t>27B</t>
  </si>
  <si>
    <t>13B</t>
  </si>
  <si>
    <t>29B</t>
  </si>
  <si>
    <t>59B</t>
  </si>
  <si>
    <t>31B</t>
  </si>
  <si>
    <t>7B30C</t>
  </si>
  <si>
    <t>5B</t>
  </si>
  <si>
    <t>2B92C</t>
  </si>
  <si>
    <t>35C</t>
  </si>
  <si>
    <t>79C</t>
  </si>
  <si>
    <t>27C</t>
  </si>
  <si>
    <t>11C</t>
  </si>
  <si>
    <t>28C</t>
  </si>
  <si>
    <t>5322377</t>
  </si>
  <si>
    <t>RAIMBAULT Timothée</t>
  </si>
  <si>
    <t>27/04/2003</t>
  </si>
  <si>
    <t>49C80D</t>
  </si>
  <si>
    <t>1C0D</t>
  </si>
  <si>
    <t>45C</t>
  </si>
  <si>
    <t>30C</t>
  </si>
  <si>
    <t>29C</t>
  </si>
  <si>
    <t>8C</t>
  </si>
  <si>
    <t>11C35D</t>
  </si>
  <si>
    <t>5318589</t>
  </si>
  <si>
    <t>DELANOUE Stanislas</t>
  </si>
  <si>
    <t>01/06/1992</t>
  </si>
  <si>
    <t>9C21D0E</t>
  </si>
  <si>
    <t>8C26D</t>
  </si>
  <si>
    <t>42D</t>
  </si>
  <si>
    <t>7C18D</t>
  </si>
  <si>
    <t>6C</t>
  </si>
  <si>
    <t>4C5D80E</t>
  </si>
  <si>
    <t>1C90D</t>
  </si>
  <si>
    <t>1C65D</t>
  </si>
  <si>
    <t>5319496</t>
  </si>
  <si>
    <t>BELLONIE Christophe</t>
  </si>
  <si>
    <t>29/07/1959</t>
  </si>
  <si>
    <t>1C45D</t>
  </si>
  <si>
    <t>1C20D</t>
  </si>
  <si>
    <t>1C10D</t>
  </si>
  <si>
    <t>99D</t>
  </si>
  <si>
    <t>95D</t>
  </si>
  <si>
    <t>5322373</t>
  </si>
  <si>
    <t>VANAMANDEL Elias</t>
  </si>
  <si>
    <t>04/02/2004</t>
  </si>
  <si>
    <t>90D80E</t>
  </si>
  <si>
    <t>30A</t>
  </si>
  <si>
    <t>78D</t>
  </si>
  <si>
    <t>77D</t>
  </si>
  <si>
    <t>37D</t>
  </si>
  <si>
    <t>POILVET Eugénie</t>
  </si>
  <si>
    <t>75D</t>
  </si>
  <si>
    <t>65D40E</t>
  </si>
  <si>
    <t>60D</t>
  </si>
  <si>
    <t>55D25E</t>
  </si>
  <si>
    <t>53D45E</t>
  </si>
  <si>
    <t>52E</t>
  </si>
  <si>
    <t>28E</t>
  </si>
  <si>
    <t>51D</t>
  </si>
  <si>
    <t>44D</t>
  </si>
  <si>
    <t>43D45E</t>
  </si>
  <si>
    <t>5315611</t>
  </si>
  <si>
    <t>REZE Olivier</t>
  </si>
  <si>
    <t>26/03/1963</t>
  </si>
  <si>
    <t>43D</t>
  </si>
  <si>
    <t>26D75E</t>
  </si>
  <si>
    <t>22D0E</t>
  </si>
  <si>
    <t>17D60E</t>
  </si>
  <si>
    <t>16D</t>
  </si>
  <si>
    <t>15D60E</t>
  </si>
  <si>
    <t>8D</t>
  </si>
  <si>
    <t>11D0E</t>
  </si>
  <si>
    <t>5328527</t>
  </si>
  <si>
    <t>MEIGNAN Léonie</t>
  </si>
  <si>
    <t>21/09/2007</t>
  </si>
  <si>
    <t>9D0E</t>
  </si>
  <si>
    <t>3D25E</t>
  </si>
  <si>
    <t>2D30E</t>
  </si>
  <si>
    <t>1D46E</t>
  </si>
  <si>
    <t>42E</t>
  </si>
  <si>
    <t>5322519</t>
  </si>
  <si>
    <t>JANVRIN Ruben</t>
  </si>
  <si>
    <t>04/09/2001</t>
  </si>
  <si>
    <t>1D46E65F</t>
  </si>
  <si>
    <t>1D41E0F</t>
  </si>
  <si>
    <t>SAILLEY Mickaël</t>
  </si>
  <si>
    <t>1D30E</t>
  </si>
  <si>
    <t>1D25E</t>
  </si>
  <si>
    <t>BUCHARD Léandre</t>
  </si>
  <si>
    <t>1D4E65F</t>
  </si>
  <si>
    <t>77E</t>
  </si>
  <si>
    <t>73E0F</t>
  </si>
  <si>
    <t>5316657</t>
  </si>
  <si>
    <t>HOUAL Steven</t>
  </si>
  <si>
    <t>18/08/1986</t>
  </si>
  <si>
    <t>66E30F</t>
  </si>
  <si>
    <t>61E</t>
  </si>
  <si>
    <t>56E80F</t>
  </si>
  <si>
    <t>56E0F</t>
  </si>
  <si>
    <t>51E0F</t>
  </si>
  <si>
    <t>48E</t>
  </si>
  <si>
    <t>46E</t>
  </si>
  <si>
    <t>44E</t>
  </si>
  <si>
    <t>41E80F</t>
  </si>
  <si>
    <t>39E80F</t>
  </si>
  <si>
    <t>5322732</t>
  </si>
  <si>
    <t>LEFLON Maxime</t>
  </si>
  <si>
    <t>20/09/2003</t>
  </si>
  <si>
    <t>36E1F40G</t>
  </si>
  <si>
    <t>34E</t>
  </si>
  <si>
    <t>33E80F</t>
  </si>
  <si>
    <t>33E</t>
  </si>
  <si>
    <t>27E80F</t>
  </si>
  <si>
    <t>22E</t>
  </si>
  <si>
    <t>27E30F</t>
  </si>
  <si>
    <t>26E80F</t>
  </si>
  <si>
    <t>16E</t>
  </si>
  <si>
    <t>12E15F</t>
  </si>
  <si>
    <t>5327915</t>
  </si>
  <si>
    <t>LAPORTE Sarah</t>
  </si>
  <si>
    <t>24/04/2010</t>
  </si>
  <si>
    <t>11E0F</t>
  </si>
  <si>
    <t>LEPINE Stéphane</t>
  </si>
  <si>
    <t>9E27F</t>
  </si>
  <si>
    <t>8E12F</t>
  </si>
  <si>
    <t>17F</t>
  </si>
  <si>
    <t>6E84F</t>
  </si>
  <si>
    <t>5E61F</t>
  </si>
  <si>
    <t>28F</t>
  </si>
  <si>
    <t>5E10F</t>
  </si>
  <si>
    <t>4E30F</t>
  </si>
  <si>
    <t>4E0F</t>
  </si>
  <si>
    <t>METEREAU Matthias</t>
  </si>
  <si>
    <t>3E80F</t>
  </si>
  <si>
    <t>3E5F</t>
  </si>
  <si>
    <t>2E90F</t>
  </si>
  <si>
    <t>2E45F</t>
  </si>
  <si>
    <t>2E35F</t>
  </si>
  <si>
    <t>2E25F</t>
  </si>
  <si>
    <t>2E10F</t>
  </si>
  <si>
    <t>1E80F</t>
  </si>
  <si>
    <t>5319303</t>
  </si>
  <si>
    <t>ROGER Mathieu</t>
  </si>
  <si>
    <t>13/06/1984</t>
  </si>
  <si>
    <t>535068</t>
  </si>
  <si>
    <t>LEDUC Patrick</t>
  </si>
  <si>
    <t>01/12/1966</t>
  </si>
  <si>
    <t>1E60F</t>
  </si>
  <si>
    <t>1E45F</t>
  </si>
  <si>
    <t>1E40F</t>
  </si>
  <si>
    <t>1E25F</t>
  </si>
  <si>
    <t>5319165</t>
  </si>
  <si>
    <t>CRIBIER Alexis</t>
  </si>
  <si>
    <t>26/08/1996</t>
  </si>
  <si>
    <t>1E21F0G</t>
  </si>
  <si>
    <t>1E20F</t>
  </si>
  <si>
    <t>1E15F</t>
  </si>
  <si>
    <t>1E13F</t>
  </si>
  <si>
    <t>1E10F</t>
  </si>
  <si>
    <t>1E7F</t>
  </si>
  <si>
    <t>1E3F</t>
  </si>
  <si>
    <t>42F</t>
  </si>
  <si>
    <t>8F</t>
  </si>
  <si>
    <t>91F</t>
  </si>
  <si>
    <t>87F</t>
  </si>
  <si>
    <t>7214219</t>
  </si>
  <si>
    <t>HAREAU Yoni</t>
  </si>
  <si>
    <t>27/11/1997</t>
  </si>
  <si>
    <t>75F80G</t>
  </si>
  <si>
    <t>5328348</t>
  </si>
  <si>
    <t>VOISINE Océane</t>
  </si>
  <si>
    <t>31/08/2012</t>
  </si>
  <si>
    <t>72F</t>
  </si>
  <si>
    <t>55F</t>
  </si>
  <si>
    <t>45F</t>
  </si>
  <si>
    <t>5327202</t>
  </si>
  <si>
    <t>JOSSEAUME Augustin</t>
  </si>
  <si>
    <t>27/05/2006</t>
  </si>
  <si>
    <t>31F20G</t>
  </si>
  <si>
    <t>5328347</t>
  </si>
  <si>
    <t>VOISINE Maëlys</t>
  </si>
  <si>
    <t>31F</t>
  </si>
  <si>
    <t>30F0G</t>
  </si>
  <si>
    <t>29F</t>
  </si>
  <si>
    <t>5327057</t>
  </si>
  <si>
    <t>MENAGER Maxence</t>
  </si>
  <si>
    <t>26/07/2009</t>
  </si>
  <si>
    <t>28F0G</t>
  </si>
  <si>
    <t>5328749</t>
  </si>
  <si>
    <t>ROMIEU Matt</t>
  </si>
  <si>
    <t>08/05/2007</t>
  </si>
  <si>
    <t>5327682</t>
  </si>
  <si>
    <t>HUET Arthur</t>
  </si>
  <si>
    <t>21F80G</t>
  </si>
  <si>
    <t>11F</t>
  </si>
  <si>
    <t>5323265</t>
  </si>
  <si>
    <t>DACCORD Antoine</t>
  </si>
  <si>
    <t>07/04/2002</t>
  </si>
  <si>
    <t>21F17G</t>
  </si>
  <si>
    <t>19F</t>
  </si>
  <si>
    <t>11F50G</t>
  </si>
  <si>
    <t>5327865</t>
  </si>
  <si>
    <t>MARTINEAU Solene</t>
  </si>
  <si>
    <t>21/10/2011</t>
  </si>
  <si>
    <t>10F0G</t>
  </si>
  <si>
    <t>CADOR Thibault</t>
  </si>
  <si>
    <t>9F60G</t>
  </si>
  <si>
    <t>5326397</t>
  </si>
  <si>
    <t>FAVRIS Mael</t>
  </si>
  <si>
    <t>18/05/2009</t>
  </si>
  <si>
    <t>6F95G</t>
  </si>
  <si>
    <t>RIEZ Jérôme</t>
  </si>
  <si>
    <t>6F80G</t>
  </si>
  <si>
    <t>5328277</t>
  </si>
  <si>
    <t>DUBOIS Nathan</t>
  </si>
  <si>
    <t>22/04/2009</t>
  </si>
  <si>
    <t>6F26G0H</t>
  </si>
  <si>
    <t>5F91G</t>
  </si>
  <si>
    <t>5F85G</t>
  </si>
  <si>
    <t>5F60G</t>
  </si>
  <si>
    <t>5328259</t>
  </si>
  <si>
    <t>HALBERT Zoéline</t>
  </si>
  <si>
    <t>01/05/2012</t>
  </si>
  <si>
    <t>4F75G</t>
  </si>
  <si>
    <t>5328631</t>
  </si>
  <si>
    <t>KECILI Mohamed</t>
  </si>
  <si>
    <t>17/07/2011</t>
  </si>
  <si>
    <t>4F46G0H</t>
  </si>
  <si>
    <t>4F15G</t>
  </si>
  <si>
    <t>3F90G</t>
  </si>
  <si>
    <t>2F65G</t>
  </si>
  <si>
    <t>5328449</t>
  </si>
  <si>
    <t>ROCHER Florimond</t>
  </si>
  <si>
    <t>30/12/2010</t>
  </si>
  <si>
    <t>2F15G</t>
  </si>
  <si>
    <t>2213747</t>
  </si>
  <si>
    <t>BEGOIN Nicolas</t>
  </si>
  <si>
    <t>08/06/1977</t>
  </si>
  <si>
    <t>5328655</t>
  </si>
  <si>
    <t>BOISRAMÉ Cassandre</t>
  </si>
  <si>
    <t>12/10/2012</t>
  </si>
  <si>
    <t>1F95G</t>
  </si>
  <si>
    <t>5324014</t>
  </si>
  <si>
    <t>LEROY Thomas</t>
  </si>
  <si>
    <t>16/10/2003</t>
  </si>
  <si>
    <t>1F90G</t>
  </si>
  <si>
    <t>1F80G</t>
  </si>
  <si>
    <t>5325896</t>
  </si>
  <si>
    <t>MENEL Pierre</t>
  </si>
  <si>
    <t>25/07/1973</t>
  </si>
  <si>
    <t>5328286</t>
  </si>
  <si>
    <t>COUPARD Laurine</t>
  </si>
  <si>
    <t>11/09/2011</t>
  </si>
  <si>
    <t>1F70G</t>
  </si>
  <si>
    <t>1F60G</t>
  </si>
  <si>
    <t>5317564</t>
  </si>
  <si>
    <t>FOUCHER Adrien</t>
  </si>
  <si>
    <t>05/06/1989</t>
  </si>
  <si>
    <t>12530063</t>
  </si>
  <si>
    <t>1F50G</t>
  </si>
  <si>
    <t>5327854</t>
  </si>
  <si>
    <t>HUE Lorenzino</t>
  </si>
  <si>
    <t>24/03/2010</t>
  </si>
  <si>
    <t>1F26G65H</t>
  </si>
  <si>
    <t>5328912</t>
  </si>
  <si>
    <t>KESSLER Clara</t>
  </si>
  <si>
    <t>23/07/2011</t>
  </si>
  <si>
    <t>1F25G</t>
  </si>
  <si>
    <t>1F19G</t>
  </si>
  <si>
    <t>2810137</t>
  </si>
  <si>
    <t>DEBLAIS Sébastien</t>
  </si>
  <si>
    <t>23/01/1993</t>
  </si>
  <si>
    <t>1F6G0H</t>
  </si>
  <si>
    <t>5327975</t>
  </si>
  <si>
    <t>JEFFERSON Tomas</t>
  </si>
  <si>
    <t>25/09/2009</t>
  </si>
  <si>
    <t>96G0H</t>
  </si>
  <si>
    <t>95G40H</t>
  </si>
  <si>
    <t>95G</t>
  </si>
  <si>
    <t>80G80H</t>
  </si>
  <si>
    <t>5327443</t>
  </si>
  <si>
    <t>BAGUELIN Noam</t>
  </si>
  <si>
    <t>27/05/2010</t>
  </si>
  <si>
    <t>76G15H</t>
  </si>
  <si>
    <t>5327864</t>
  </si>
  <si>
    <t>MARTINEAU Antoine</t>
  </si>
  <si>
    <t>22/07/2009</t>
  </si>
  <si>
    <t>66G65H</t>
  </si>
  <si>
    <t>5315922</t>
  </si>
  <si>
    <t>BERNARD François</t>
  </si>
  <si>
    <t>22/03/1987</t>
  </si>
  <si>
    <t>62G</t>
  </si>
  <si>
    <t>60G</t>
  </si>
  <si>
    <t>5321038</t>
  </si>
  <si>
    <t>PELLOIN Fabrice</t>
  </si>
  <si>
    <t>12538899</t>
  </si>
  <si>
    <t>58G</t>
  </si>
  <si>
    <t>57G</t>
  </si>
  <si>
    <t>5329019</t>
  </si>
  <si>
    <t>AVENEL Ilan</t>
  </si>
  <si>
    <t>27/04/2011</t>
  </si>
  <si>
    <t>56G0H</t>
  </si>
  <si>
    <t>5326872</t>
  </si>
  <si>
    <t>GOHIER Clement</t>
  </si>
  <si>
    <t>21/01/1999</t>
  </si>
  <si>
    <t>51G0H</t>
  </si>
  <si>
    <t>49G</t>
  </si>
  <si>
    <t>5327098</t>
  </si>
  <si>
    <t>AVENANT Mickael</t>
  </si>
  <si>
    <t>21/12/1981</t>
  </si>
  <si>
    <t>41G65H</t>
  </si>
  <si>
    <t>40G25H</t>
  </si>
  <si>
    <t>39G</t>
  </si>
  <si>
    <t>38G80H</t>
  </si>
  <si>
    <t>5328161</t>
  </si>
  <si>
    <t>HAUTBOIS Alexia</t>
  </si>
  <si>
    <t>13/03/2014</t>
  </si>
  <si>
    <t>31G75H</t>
  </si>
  <si>
    <t>5328153</t>
  </si>
  <si>
    <t>MOUEZY Hugo</t>
  </si>
  <si>
    <t>05/08/2012</t>
  </si>
  <si>
    <t>31G45H</t>
  </si>
  <si>
    <t>31G</t>
  </si>
  <si>
    <t>29G</t>
  </si>
  <si>
    <t>23G80H</t>
  </si>
  <si>
    <t>5329140</t>
  </si>
  <si>
    <t>PHELIPPOT Yanis</t>
  </si>
  <si>
    <t>28/01/2014</t>
  </si>
  <si>
    <t>23G0H</t>
  </si>
  <si>
    <t>8G</t>
  </si>
  <si>
    <t>21G</t>
  </si>
  <si>
    <t>18G80H</t>
  </si>
  <si>
    <t>5327917</t>
  </si>
  <si>
    <t>BOUTELOUP Jessica</t>
  </si>
  <si>
    <t>10/09/2014</t>
  </si>
  <si>
    <t>16G75H</t>
  </si>
  <si>
    <t>16G</t>
  </si>
  <si>
    <t>16G0H</t>
  </si>
  <si>
    <t>14G</t>
  </si>
  <si>
    <t>5328640</t>
  </si>
  <si>
    <t>PIRON Logan</t>
  </si>
  <si>
    <t>08/06/2009</t>
  </si>
  <si>
    <t>10G50H</t>
  </si>
  <si>
    <t>10G2H</t>
  </si>
  <si>
    <t>9G65H</t>
  </si>
  <si>
    <t>9G0H</t>
  </si>
  <si>
    <t>8G95H</t>
  </si>
  <si>
    <t>5325558</t>
  </si>
  <si>
    <t>ACHTABOWSKI Luka</t>
  </si>
  <si>
    <t>02/12/2001</t>
  </si>
  <si>
    <t>7G15H</t>
  </si>
  <si>
    <t>6G95H</t>
  </si>
  <si>
    <t>5G50H</t>
  </si>
  <si>
    <t>4G80H</t>
  </si>
  <si>
    <t>3G75H</t>
  </si>
  <si>
    <t>3G70H</t>
  </si>
  <si>
    <t>5328323</t>
  </si>
  <si>
    <t>CHEVRIER Amaël</t>
  </si>
  <si>
    <t>10/01/2014</t>
  </si>
  <si>
    <t>3G45H</t>
  </si>
  <si>
    <t>5328661</t>
  </si>
  <si>
    <t>GUERIN Loris</t>
  </si>
  <si>
    <t>03/07/2012</t>
  </si>
  <si>
    <t>2G80H</t>
  </si>
  <si>
    <t>5328187</t>
  </si>
  <si>
    <t>GLAIS Marvin</t>
  </si>
  <si>
    <t>03/09/2009</t>
  </si>
  <si>
    <t>2G50H</t>
  </si>
  <si>
    <t>5326425</t>
  </si>
  <si>
    <t>THIERRY Clément</t>
  </si>
  <si>
    <t>21/12/2001</t>
  </si>
  <si>
    <t>2G35H</t>
  </si>
  <si>
    <t>5323513</t>
  </si>
  <si>
    <t>THEZE Raphael</t>
  </si>
  <si>
    <t>24/12/1967</t>
  </si>
  <si>
    <t>5328209</t>
  </si>
  <si>
    <t>DAUBERT Loric</t>
  </si>
  <si>
    <t>25/09/2010</t>
  </si>
  <si>
    <t>5329149</t>
  </si>
  <si>
    <t>FAUCON Louis</t>
  </si>
  <si>
    <t>31/10/2013</t>
  </si>
  <si>
    <t>5324004</t>
  </si>
  <si>
    <t>POTTIER Germain</t>
  </si>
  <si>
    <t>05/07/2001</t>
  </si>
  <si>
    <t>2G25H</t>
  </si>
  <si>
    <t>5327409</t>
  </si>
  <si>
    <t>LECOCQ Quentin</t>
  </si>
  <si>
    <t>13/08/2009</t>
  </si>
  <si>
    <t>5329096</t>
  </si>
  <si>
    <t>DUFOND Thomas</t>
  </si>
  <si>
    <t>18/05/1988</t>
  </si>
  <si>
    <t>2G15H</t>
  </si>
  <si>
    <t>5329355</t>
  </si>
  <si>
    <t>LAMAACHI Hamza</t>
  </si>
  <si>
    <t>12/02/2013</t>
  </si>
  <si>
    <t>5329170</t>
  </si>
  <si>
    <t>DEBACQ Raphaël</t>
  </si>
  <si>
    <t>2G5H</t>
  </si>
  <si>
    <t>5328841</t>
  </si>
  <si>
    <t>GUILLARD Emile</t>
  </si>
  <si>
    <t>10/11/2010</t>
  </si>
  <si>
    <t>5329049</t>
  </si>
  <si>
    <t>MESA TAYA Levi</t>
  </si>
  <si>
    <t>02/01/2010</t>
  </si>
  <si>
    <t>5328880</t>
  </si>
  <si>
    <t>SARCEL Nathan</t>
  </si>
  <si>
    <t>21/05/2010</t>
  </si>
  <si>
    <t>5329261</t>
  </si>
  <si>
    <t>FOFANA Abdoulaye</t>
  </si>
  <si>
    <t>05/04/2014</t>
  </si>
  <si>
    <t>1G91H</t>
  </si>
  <si>
    <t>100I</t>
  </si>
  <si>
    <t>5329287</t>
  </si>
  <si>
    <t>LE DOUARON Martin</t>
  </si>
  <si>
    <t>22/08/2013</t>
  </si>
  <si>
    <t>1G85H</t>
  </si>
  <si>
    <t>3535066</t>
  </si>
  <si>
    <t>BOUVIER Morgan</t>
  </si>
  <si>
    <t>23/02/2001</t>
  </si>
  <si>
    <t>1G70H</t>
  </si>
  <si>
    <t>5324828</t>
  </si>
  <si>
    <t>BONY Guillaume</t>
  </si>
  <si>
    <t>03/12/2002</t>
  </si>
  <si>
    <t>5328649</t>
  </si>
  <si>
    <t>ROUSSEL Elijah</t>
  </si>
  <si>
    <t>19/10/2012</t>
  </si>
  <si>
    <t>5329089</t>
  </si>
  <si>
    <t>HALOPEAU-PFRIMMER Gabriel</t>
  </si>
  <si>
    <t>5329404</t>
  </si>
  <si>
    <t>LEPAGE Timéo</t>
  </si>
  <si>
    <t>19/05/2009</t>
  </si>
  <si>
    <t>1G52H</t>
  </si>
  <si>
    <t>7H</t>
  </si>
  <si>
    <t>5325839</t>
  </si>
  <si>
    <t>HOCDE François</t>
  </si>
  <si>
    <t>25/01/1981</t>
  </si>
  <si>
    <t>5320485</t>
  </si>
  <si>
    <t>CHRETIEN Franck</t>
  </si>
  <si>
    <t>05/06/1964</t>
  </si>
  <si>
    <t>5328236</t>
  </si>
  <si>
    <t>AGUESSEAU Louka</t>
  </si>
  <si>
    <t>15/10/2011</t>
  </si>
  <si>
    <t>1G32H</t>
  </si>
  <si>
    <t>7639612</t>
  </si>
  <si>
    <t>DAVIGNON Alexis</t>
  </si>
  <si>
    <t>12/11/1996</t>
  </si>
  <si>
    <t>1G25H</t>
  </si>
  <si>
    <t>615925</t>
  </si>
  <si>
    <t>PILU Julien</t>
  </si>
  <si>
    <t>14/05/1982</t>
  </si>
  <si>
    <t>5328742</t>
  </si>
  <si>
    <t>BELLIARD Keziah</t>
  </si>
  <si>
    <t>30/01/2009</t>
  </si>
  <si>
    <t>5326534</t>
  </si>
  <si>
    <t>DELACOUR Christophe</t>
  </si>
  <si>
    <t>12/08/1972</t>
  </si>
  <si>
    <t>5329245</t>
  </si>
  <si>
    <t>CRUCHET Benjamin</t>
  </si>
  <si>
    <t>04/02/1994</t>
  </si>
  <si>
    <t>5329077</t>
  </si>
  <si>
    <t>MONGONDRY Sacha</t>
  </si>
  <si>
    <t>20/04/2014</t>
  </si>
  <si>
    <t>5328946</t>
  </si>
  <si>
    <t>DUBRAY Maxence</t>
  </si>
  <si>
    <t>25/07/2010</t>
  </si>
  <si>
    <t>5328117</t>
  </si>
  <si>
    <t>AFFAGARD  Rémi</t>
  </si>
  <si>
    <t>04/02/2010</t>
  </si>
  <si>
    <t>5328555</t>
  </si>
  <si>
    <t>GUEDON Léo</t>
  </si>
  <si>
    <t>24/09/2009</t>
  </si>
  <si>
    <t>5328698</t>
  </si>
  <si>
    <t>JURBERT Timeo</t>
  </si>
  <si>
    <t>25/08/2012</t>
  </si>
  <si>
    <t>93H</t>
  </si>
  <si>
    <t>3H</t>
  </si>
  <si>
    <t>5329235</t>
  </si>
  <si>
    <t>GARNIER Davon</t>
  </si>
  <si>
    <t>11/08/2010</t>
  </si>
  <si>
    <t>92H</t>
  </si>
  <si>
    <t>5329055</t>
  </si>
  <si>
    <t>MEREAU Mathis</t>
  </si>
  <si>
    <t>13/05/2014</t>
  </si>
  <si>
    <t>88H</t>
  </si>
  <si>
    <t>1H0I</t>
  </si>
  <si>
    <t>4H</t>
  </si>
  <si>
    <t>5328691</t>
  </si>
  <si>
    <t>PECOT Ancelin</t>
  </si>
  <si>
    <t>20/09/2011</t>
  </si>
  <si>
    <t>5328632</t>
  </si>
  <si>
    <t>LEGENDRE Paul</t>
  </si>
  <si>
    <t>30/04/2012</t>
  </si>
  <si>
    <t>81H</t>
  </si>
  <si>
    <t>5328423</t>
  </si>
  <si>
    <t>HELBERT Sacha</t>
  </si>
  <si>
    <t>08/07/2010</t>
  </si>
  <si>
    <t>5328744</t>
  </si>
  <si>
    <t>MARTINIERE Evan</t>
  </si>
  <si>
    <t>22/08/2010</t>
  </si>
  <si>
    <t>5328675</t>
  </si>
  <si>
    <t>BALET Raphaël</t>
  </si>
  <si>
    <t>09/01/2015</t>
  </si>
  <si>
    <t>79H</t>
  </si>
  <si>
    <t>5329318</t>
  </si>
  <si>
    <t>LEROUGE Hugo</t>
  </si>
  <si>
    <t>01/09/2001</t>
  </si>
  <si>
    <t>74H</t>
  </si>
  <si>
    <t>5329311</t>
  </si>
  <si>
    <t>LEVEQUE BIGEAT Manolo</t>
  </si>
  <si>
    <t>03/11/2011</t>
  </si>
  <si>
    <t>67H</t>
  </si>
  <si>
    <t>66H50I</t>
  </si>
  <si>
    <t>50I</t>
  </si>
  <si>
    <t>5329053</t>
  </si>
  <si>
    <t>JAGUELIN Noé</t>
  </si>
  <si>
    <t>12/03/2011</t>
  </si>
  <si>
    <t>66H</t>
  </si>
  <si>
    <t>5328712</t>
  </si>
  <si>
    <t>THIMOTHE-BEAL Scott</t>
  </si>
  <si>
    <t>01/02/2012</t>
  </si>
  <si>
    <t>61H</t>
  </si>
  <si>
    <t>60H</t>
  </si>
  <si>
    <t>5329192</t>
  </si>
  <si>
    <t>FONTAINE Erwan</t>
  </si>
  <si>
    <t>29/04/2010</t>
  </si>
  <si>
    <t>5326450</t>
  </si>
  <si>
    <t>BESNIER Richard</t>
  </si>
  <si>
    <t>27/01/1976</t>
  </si>
  <si>
    <t>57H</t>
  </si>
  <si>
    <t>5328838</t>
  </si>
  <si>
    <t>LEMETAYER Maxence</t>
  </si>
  <si>
    <t>04/04/2015</t>
  </si>
  <si>
    <t>56H65I</t>
  </si>
  <si>
    <t>65I</t>
  </si>
  <si>
    <t>5326992</t>
  </si>
  <si>
    <t>LE MARIE Sebastien</t>
  </si>
  <si>
    <t>17/06/1975</t>
  </si>
  <si>
    <t>53H</t>
  </si>
  <si>
    <t>5329395</t>
  </si>
  <si>
    <t>MALLE Emmanuel</t>
  </si>
  <si>
    <t>31/01/1972</t>
  </si>
  <si>
    <t>52H</t>
  </si>
  <si>
    <t>5326652</t>
  </si>
  <si>
    <t>LEROYER Antoine</t>
  </si>
  <si>
    <t>04/08/2010</t>
  </si>
  <si>
    <t>5328747</t>
  </si>
  <si>
    <t>MENARD Ilan</t>
  </si>
  <si>
    <t>22/10/2010</t>
  </si>
  <si>
    <t>41H85I</t>
  </si>
  <si>
    <t>40I</t>
  </si>
  <si>
    <t>80I</t>
  </si>
  <si>
    <t>5328861</t>
  </si>
  <si>
    <t>AUBERT Mathis</t>
  </si>
  <si>
    <t>28/10/2012</t>
  </si>
  <si>
    <t>41H50I</t>
  </si>
  <si>
    <t>5329180</t>
  </si>
  <si>
    <t>SOUCHET Loevan</t>
  </si>
  <si>
    <t>16/04/2011</t>
  </si>
  <si>
    <t>40H90I</t>
  </si>
  <si>
    <t>25I</t>
  </si>
  <si>
    <t>0I</t>
  </si>
  <si>
    <t>40H70I</t>
  </si>
  <si>
    <t>5I</t>
  </si>
  <si>
    <t>32H60I</t>
  </si>
  <si>
    <t>31H90I</t>
  </si>
  <si>
    <t>30I</t>
  </si>
  <si>
    <t>5329044</t>
  </si>
  <si>
    <t>SOHIER Soan</t>
  </si>
  <si>
    <t>16/01/2015</t>
  </si>
  <si>
    <t>30H70I</t>
  </si>
  <si>
    <t>35I</t>
  </si>
  <si>
    <t>5329179</t>
  </si>
  <si>
    <t>BRÉCHET Kéann</t>
  </si>
  <si>
    <t>27/06/2011</t>
  </si>
  <si>
    <t>30H45I</t>
  </si>
  <si>
    <t>20I</t>
  </si>
  <si>
    <t>5329121</t>
  </si>
  <si>
    <t>SERRIER Noa</t>
  </si>
  <si>
    <t>30/08/2011</t>
  </si>
  <si>
    <t>30H20I</t>
  </si>
  <si>
    <t>10I</t>
  </si>
  <si>
    <t>5329205</t>
  </si>
  <si>
    <t>BEAUDUCEL Maé</t>
  </si>
  <si>
    <t>18/09/2013</t>
  </si>
  <si>
    <t>5328162</t>
  </si>
  <si>
    <t>HAUTBOIS Jean</t>
  </si>
  <si>
    <t>09/05/2015</t>
  </si>
  <si>
    <t>27H70I</t>
  </si>
  <si>
    <t>5329119</t>
  </si>
  <si>
    <t>LEVEILLE Loan</t>
  </si>
  <si>
    <t>07/07/2011</t>
  </si>
  <si>
    <t>26H70I</t>
  </si>
  <si>
    <t>26H10I</t>
  </si>
  <si>
    <t>5329076</t>
  </si>
  <si>
    <t>MONGONDRY Malo</t>
  </si>
  <si>
    <t>26H</t>
  </si>
  <si>
    <t>5328908</t>
  </si>
  <si>
    <t>SOUTIF Théo</t>
  </si>
  <si>
    <t>10/09/2012</t>
  </si>
  <si>
    <t>25H95I</t>
  </si>
  <si>
    <t>15I</t>
  </si>
  <si>
    <t>5329196</t>
  </si>
  <si>
    <t>GÂTEL Mathéys</t>
  </si>
  <si>
    <t>08/07/2013</t>
  </si>
  <si>
    <t>25H80I</t>
  </si>
  <si>
    <t>5325756</t>
  </si>
  <si>
    <t>ROULIN Lucas</t>
  </si>
  <si>
    <t>16/08/2011</t>
  </si>
  <si>
    <t>21H55I</t>
  </si>
  <si>
    <t>5329347</t>
  </si>
  <si>
    <t>TRAVEST Milann</t>
  </si>
  <si>
    <t>01/10/2012</t>
  </si>
  <si>
    <t>20H85I</t>
  </si>
  <si>
    <t>5329164</t>
  </si>
  <si>
    <t>PRIE Axel</t>
  </si>
  <si>
    <t>25/04/2015</t>
  </si>
  <si>
    <t>20H80I</t>
  </si>
  <si>
    <t>5329274</t>
  </si>
  <si>
    <t>LEGROS Gabin</t>
  </si>
  <si>
    <t>23/10/2012</t>
  </si>
  <si>
    <t>20H55I</t>
  </si>
  <si>
    <t>5328646</t>
  </si>
  <si>
    <t>LECHAT Pavel</t>
  </si>
  <si>
    <t>10/08/2012</t>
  </si>
  <si>
    <t>20H30I</t>
  </si>
  <si>
    <t>5329290</t>
  </si>
  <si>
    <t>MARTINEAU-GOUGEON Hugo</t>
  </si>
  <si>
    <t>24/04/2014</t>
  </si>
  <si>
    <t>5328839</t>
  </si>
  <si>
    <t>HARY Maxence</t>
  </si>
  <si>
    <t>5328728</t>
  </si>
  <si>
    <t>CLAVREUL Axel</t>
  </si>
  <si>
    <t>19/07/2012</t>
  </si>
  <si>
    <t>15H85I</t>
  </si>
  <si>
    <t>5328596</t>
  </si>
  <si>
    <t>GILLOT Charles</t>
  </si>
  <si>
    <t>03/10/2014</t>
  </si>
  <si>
    <t>15H55I</t>
  </si>
  <si>
    <t>5328708</t>
  </si>
  <si>
    <t>TRICOT Mathéo</t>
  </si>
  <si>
    <t>02/04/2011</t>
  </si>
  <si>
    <t>15H5I</t>
  </si>
  <si>
    <t>5329237</t>
  </si>
  <si>
    <t>GARNIER Jonas</t>
  </si>
  <si>
    <t>11/10/2012</t>
  </si>
  <si>
    <t>15H2I</t>
  </si>
  <si>
    <t>2I</t>
  </si>
  <si>
    <t>5329227</t>
  </si>
  <si>
    <t>GOULAY Soen</t>
  </si>
  <si>
    <t>19/03/2014</t>
  </si>
  <si>
    <t>10H17I</t>
  </si>
  <si>
    <t>7I</t>
  </si>
  <si>
    <t>5315886</t>
  </si>
  <si>
    <t>PATTIER Brice</t>
  </si>
  <si>
    <t>17/05/1988</t>
  </si>
  <si>
    <t>5329228</t>
  </si>
  <si>
    <t>LE CORRE Noah</t>
  </si>
  <si>
    <t>07/06/2014</t>
  </si>
  <si>
    <t>2H35I</t>
  </si>
  <si>
    <t>5329286</t>
  </si>
  <si>
    <t>GRIMAULT Morgan</t>
  </si>
  <si>
    <t>02/07/2015</t>
  </si>
  <si>
    <t>5329204</t>
  </si>
  <si>
    <t>OZAN Hugo</t>
  </si>
  <si>
    <t>1H15I</t>
  </si>
  <si>
    <t>5328975</t>
  </si>
  <si>
    <t>BARBET Victor</t>
  </si>
  <si>
    <t>20/11/2013</t>
  </si>
  <si>
    <t>0H80I</t>
  </si>
  <si>
    <t>5327859</t>
  </si>
  <si>
    <t>BINAUD Thomas</t>
  </si>
  <si>
    <t>27/01/2011</t>
  </si>
  <si>
    <t>0H70I</t>
  </si>
  <si>
    <t>5329291</t>
  </si>
  <si>
    <t>MARTIN Enzo</t>
  </si>
  <si>
    <t>27/11/2012</t>
  </si>
  <si>
    <t>70I</t>
  </si>
  <si>
    <t>5328875</t>
  </si>
  <si>
    <t>MENEZ-ALLANIC Ange</t>
  </si>
  <si>
    <t>03/08/2011</t>
  </si>
  <si>
    <t>0H65I</t>
  </si>
  <si>
    <t>5329557</t>
  </si>
  <si>
    <t>SABIN Hugo</t>
  </si>
  <si>
    <t>02/08/2012</t>
  </si>
  <si>
    <t>5328033</t>
  </si>
  <si>
    <t>GUERICHER Sasha</t>
  </si>
  <si>
    <t>06/12/2011</t>
  </si>
  <si>
    <t>0H10I</t>
  </si>
  <si>
    <t>5329273</t>
  </si>
  <si>
    <t>ELIAS William</t>
  </si>
  <si>
    <t>28/11/2011</t>
  </si>
  <si>
    <t>5329097</t>
  </si>
  <si>
    <t>GIRAULT Timéo</t>
  </si>
  <si>
    <t>27/03/2010</t>
  </si>
  <si>
    <t>5324098</t>
  </si>
  <si>
    <t>DAGUIN Killian</t>
  </si>
  <si>
    <t>17/10/2001</t>
  </si>
  <si>
    <t>5327397</t>
  </si>
  <si>
    <t>PLANCHAIS Mathys</t>
  </si>
  <si>
    <t>04/12/2009</t>
  </si>
  <si>
    <t>5329046</t>
  </si>
  <si>
    <t>JEULAND Maël</t>
  </si>
  <si>
    <t>07/09/2013</t>
  </si>
  <si>
    <t>V50</t>
  </si>
  <si>
    <t>50+</t>
  </si>
  <si>
    <t>ACHTABOWSKI</t>
  </si>
  <si>
    <t>22. CLOS DU HARAS</t>
  </si>
  <si>
    <t>V40</t>
  </si>
  <si>
    <t>40+</t>
  </si>
  <si>
    <t>A</t>
  </si>
  <si>
    <t>V70</t>
  </si>
  <si>
    <t>70+</t>
  </si>
  <si>
    <t>AIT MEDDOUR</t>
  </si>
  <si>
    <t>8 impasse des fauvettes</t>
  </si>
  <si>
    <t>louis.leblanc2@hotmail.fr</t>
  </si>
  <si>
    <t>14 Avenue P. Mendes France</t>
  </si>
  <si>
    <t>e.alcaraz@outlook.fr</t>
  </si>
  <si>
    <t xml:space="preserve">14, place de l’église </t>
  </si>
  <si>
    <t>ALFARES</t>
  </si>
  <si>
    <t>Mazen</t>
  </si>
  <si>
    <t>4 rue des bruyères</t>
  </si>
  <si>
    <t>aude-er@orange.fr</t>
  </si>
  <si>
    <t>19 Rue de l'oeil de perdrix</t>
  </si>
  <si>
    <t>famille.allain.pichard@gmail.com</t>
  </si>
  <si>
    <t>V55</t>
  </si>
  <si>
    <t>55+</t>
  </si>
  <si>
    <t>ALLICO</t>
  </si>
  <si>
    <t>5 impasse du Mistral</t>
  </si>
  <si>
    <t>sandji2002@yahoo.fr</t>
  </si>
  <si>
    <t>AMAOUZ</t>
  </si>
  <si>
    <t>4, rue Prosper Merimee</t>
  </si>
  <si>
    <t>romain.amaouz@outlook.fr</t>
  </si>
  <si>
    <t>V60</t>
  </si>
  <si>
    <t>60+</t>
  </si>
  <si>
    <t>AMY</t>
  </si>
  <si>
    <t>ST BARTHELEMY D ANJOU</t>
  </si>
  <si>
    <t>58 RUE DE WALCOURT</t>
  </si>
  <si>
    <t>lepetitnono.du49@hotmail.fr</t>
  </si>
  <si>
    <t>Villaines-la-Juhel</t>
  </si>
  <si>
    <t xml:space="preserve">La Perdrière </t>
  </si>
  <si>
    <t>lerougeceline@hotmail.com</t>
  </si>
  <si>
    <t>V45</t>
  </si>
  <si>
    <t>45+</t>
  </si>
  <si>
    <t>APOSTOLY</t>
  </si>
  <si>
    <t>2 chemin d'Yvano</t>
  </si>
  <si>
    <t>06 88 17 54 43</t>
  </si>
  <si>
    <t>k.ludivine@noos.fr</t>
  </si>
  <si>
    <t>APRA</t>
  </si>
  <si>
    <t>Basile</t>
  </si>
  <si>
    <t>3 rue du Dauphin</t>
  </si>
  <si>
    <t>basileapra2005@gmail.com</t>
  </si>
  <si>
    <t>ARMANGE</t>
  </si>
  <si>
    <t xml:space="preserve">6 rue des vignes </t>
  </si>
  <si>
    <t>elovinsnath@gmail.com</t>
  </si>
  <si>
    <t>ARMATI</t>
  </si>
  <si>
    <t>Alexandrine</t>
  </si>
  <si>
    <t>LA GRANDE PERRINE</t>
  </si>
  <si>
    <t>AGCOSSEPING@GMAIL.COM</t>
  </si>
  <si>
    <t>ASGHARI</t>
  </si>
  <si>
    <t>Nahid</t>
  </si>
  <si>
    <t>10 rue Jean Mermoz</t>
  </si>
  <si>
    <t>skima999@gmail.com</t>
  </si>
  <si>
    <t>AUBRY-TOUILLER</t>
  </si>
  <si>
    <t>40, rue de Laval</t>
  </si>
  <si>
    <t>06 09 04 45 36</t>
  </si>
  <si>
    <t>naubry53@gmail.com</t>
  </si>
  <si>
    <t>AUZURET</t>
  </si>
  <si>
    <t>AMBRIERES</t>
  </si>
  <si>
    <t>5, Mons</t>
  </si>
  <si>
    <t>nicolas.auzuret@gmail.com</t>
  </si>
  <si>
    <t>BABARIT</t>
  </si>
  <si>
    <t>PERROU</t>
  </si>
  <si>
    <t>René</t>
  </si>
  <si>
    <t>V85</t>
  </si>
  <si>
    <t>85+</t>
  </si>
  <si>
    <t>BACH</t>
  </si>
  <si>
    <t>Jude</t>
  </si>
  <si>
    <t>2 LA GRANDE TOUCHE</t>
  </si>
  <si>
    <t>06-24-29-23-64</t>
  </si>
  <si>
    <t>ac.bonneau@laposte.net</t>
  </si>
  <si>
    <t>BAGUELIN</t>
  </si>
  <si>
    <t>11 rue Maurice Ravel</t>
  </si>
  <si>
    <t>ceverineb@gmail.com</t>
  </si>
  <si>
    <t>BAIHOUT</t>
  </si>
  <si>
    <t>Ismael</t>
  </si>
  <si>
    <t>1, allée de la Houdauderie</t>
  </si>
  <si>
    <t>06 12 66 11 16</t>
  </si>
  <si>
    <t>emelinecoulon@hotmail.fr</t>
  </si>
  <si>
    <t>BAILLIE</t>
  </si>
  <si>
    <t>28 rue de Venise</t>
  </si>
  <si>
    <t>BARAIS</t>
  </si>
  <si>
    <t>455 chemin des grands bois</t>
  </si>
  <si>
    <t>le grand bois</t>
  </si>
  <si>
    <t>Julienbarais81@gmail.com</t>
  </si>
  <si>
    <t>LE GENEST SAINT ISLE</t>
  </si>
  <si>
    <t>5 Rue de l' etang</t>
  </si>
  <si>
    <t>maison@ksperis.com</t>
  </si>
  <si>
    <t>06 75 37 32 87</t>
  </si>
  <si>
    <t>franckbarbier323@gmail.com</t>
  </si>
  <si>
    <t>Peyo</t>
  </si>
  <si>
    <t>29 rue mozart</t>
  </si>
  <si>
    <t>barbiermathieu@orange.fr</t>
  </si>
  <si>
    <t>V65</t>
  </si>
  <si>
    <t>65+</t>
  </si>
  <si>
    <t>0243 68 79 79</t>
  </si>
  <si>
    <t>Nadine</t>
  </si>
  <si>
    <t>V75</t>
  </si>
  <si>
    <t>75+</t>
  </si>
  <si>
    <t>1, Rue des Glycines</t>
  </si>
  <si>
    <t>06 84 97 61 29</t>
  </si>
  <si>
    <t xml:space="preserve">265 chemin Tertre </t>
  </si>
  <si>
    <t>family-barre@wanadoo.fr</t>
  </si>
  <si>
    <t>BAUDRE</t>
  </si>
  <si>
    <t>39 route de Neau</t>
  </si>
  <si>
    <t>emmanuel.baudre@sfr.fr</t>
  </si>
  <si>
    <t>1 Impasse des chênes</t>
  </si>
  <si>
    <t>firmain53@hotmail.fr</t>
  </si>
  <si>
    <t>5 rue de Sablé</t>
  </si>
  <si>
    <t>beaudouin.mael@gmail.com</t>
  </si>
  <si>
    <t>7, Résidence du Clos Pommier</t>
  </si>
  <si>
    <t>aureguy@hotmail.fr</t>
  </si>
  <si>
    <t>BEAUDUCEL</t>
  </si>
  <si>
    <t>Bonchamp</t>
  </si>
  <si>
    <t>11 rue planté</t>
  </si>
  <si>
    <t>marie.faussabry@gmail.com</t>
  </si>
  <si>
    <t>BEAUPERE</t>
  </si>
  <si>
    <t>Marcelin</t>
  </si>
  <si>
    <t>8 La Viennais</t>
  </si>
  <si>
    <t>fervel.marine@gmail.com</t>
  </si>
  <si>
    <t>Noëlyne</t>
  </si>
  <si>
    <t>4, le Villagonnais</t>
  </si>
  <si>
    <t>06 87 45 36 21</t>
  </si>
  <si>
    <t>jouault.cecile@hotmail.fr</t>
  </si>
  <si>
    <t>BELHASSINE</t>
  </si>
  <si>
    <t>Pierre Hedy</t>
  </si>
  <si>
    <t>st mars sur colmont</t>
  </si>
  <si>
    <t>22rue de oisseau</t>
  </si>
  <si>
    <t>belhassine.pierre@orange.fr</t>
  </si>
  <si>
    <t>BELIARD</t>
  </si>
  <si>
    <t>L'étang chaud</t>
  </si>
  <si>
    <t>ludovicbeliard@orange.fr</t>
  </si>
  <si>
    <t>LES HIRONDELLES</t>
  </si>
  <si>
    <t>hervebellanger@orange.fr</t>
  </si>
  <si>
    <t>Annelaure.betton@outlook.fr</t>
  </si>
  <si>
    <t>3 rue de l'école</t>
  </si>
  <si>
    <t>gwenael.belliard@laposte.net</t>
  </si>
  <si>
    <t>Lounis</t>
  </si>
  <si>
    <t>Lowen</t>
  </si>
  <si>
    <t>louli330@hotmail.fr</t>
  </si>
  <si>
    <t>BERGER</t>
  </si>
  <si>
    <t>12, IMPASSE UP DESPAGNOL</t>
  </si>
  <si>
    <t>familleberger@cegetel.net</t>
  </si>
  <si>
    <t>6, rue de la Tergonnière</t>
  </si>
  <si>
    <t>02 43 68 31 29</t>
  </si>
  <si>
    <t>06 63 52 59 26</t>
  </si>
  <si>
    <t>famillebernard53@gmail.com</t>
  </si>
  <si>
    <t>20 rue Robert Fouillet</t>
  </si>
  <si>
    <t>shellymarika@hotmail.com</t>
  </si>
  <si>
    <t>5, impasse Roger Bambuck</t>
  </si>
  <si>
    <t>fabienberthe@hotmail.com</t>
  </si>
  <si>
    <t>282 Route de Saint Jean</t>
  </si>
  <si>
    <t>sbertin@transportsmorin.fr</t>
  </si>
  <si>
    <t>BES</t>
  </si>
  <si>
    <t>Willem</t>
  </si>
  <si>
    <t>12 LA HARLIERE</t>
  </si>
  <si>
    <t>willem.bes@free.fr</t>
  </si>
  <si>
    <t>caroline.besnard34@gmail.com</t>
  </si>
  <si>
    <t>le rocher</t>
  </si>
  <si>
    <t>justine-besnier@orange.fr</t>
  </si>
  <si>
    <t>BEUCHER DEGUINES</t>
  </si>
  <si>
    <t>4 r Souvenir</t>
  </si>
  <si>
    <t>jouault.geraldine@orange.fr</t>
  </si>
  <si>
    <t>BIDAULT</t>
  </si>
  <si>
    <t>3 Impasse De La Varenne</t>
  </si>
  <si>
    <t>r.bidault@seretal.com</t>
  </si>
  <si>
    <t>Thalya</t>
  </si>
  <si>
    <t>20, rue des Prêles</t>
  </si>
  <si>
    <t>bignon.emeline53@gmail.com</t>
  </si>
  <si>
    <t>Le Bré Brillet</t>
  </si>
  <si>
    <t>06 80 16 09 96</t>
  </si>
  <si>
    <t>francoisbigot75@gmail.com</t>
  </si>
  <si>
    <t>8 le clos du chêne vert</t>
  </si>
  <si>
    <t>bigot.stephane@orange.fr</t>
  </si>
  <si>
    <t>La rangée</t>
  </si>
  <si>
    <t>BLANCHARD-RENARD</t>
  </si>
  <si>
    <t>Téo</t>
  </si>
  <si>
    <t>BLANVILLAIN</t>
  </si>
  <si>
    <t>11 rue fructidor</t>
  </si>
  <si>
    <t>lageraldine53@hotmail.com</t>
  </si>
  <si>
    <t>BLIGUET</t>
  </si>
  <si>
    <t>5. LOT. DES SAPINS</t>
  </si>
  <si>
    <t>christelle.bgt@gmx.fr</t>
  </si>
  <si>
    <t>blondeaust@wanadoo.fr</t>
  </si>
  <si>
    <t>Alec</t>
  </si>
  <si>
    <t>La Reinière</t>
  </si>
  <si>
    <t>07 85 23 88 00</t>
  </si>
  <si>
    <t>emanuelboisrame@orange.fr</t>
  </si>
  <si>
    <t>23 B. RUE PRINCIPALE</t>
  </si>
  <si>
    <t>V80</t>
  </si>
  <si>
    <t>VEZIN LE COQUET</t>
  </si>
  <si>
    <t>1, rue des Violettes</t>
  </si>
  <si>
    <t>BOSSERAY</t>
  </si>
  <si>
    <t>Lou-Maël</t>
  </si>
  <si>
    <t>6 Chemin du plessis</t>
  </si>
  <si>
    <t>mmtelodie@laposte.net</t>
  </si>
  <si>
    <t>BOSSUET</t>
  </si>
  <si>
    <t>ARQUENAY</t>
  </si>
  <si>
    <t>9. RUE DE L'ETANG</t>
  </si>
  <si>
    <t>bossuetphil53@gmail.com</t>
  </si>
  <si>
    <t>BOSSUT</t>
  </si>
  <si>
    <t>33T rue de Normandie</t>
  </si>
  <si>
    <t>eddymoi59@gmail.com</t>
  </si>
  <si>
    <t>la biardière</t>
  </si>
  <si>
    <t>sarahfavrie@gmail.com</t>
  </si>
  <si>
    <t>BOUDON</t>
  </si>
  <si>
    <t>10 rue claude Monnet</t>
  </si>
  <si>
    <t>isabelle.riollet@gmaim.com</t>
  </si>
  <si>
    <t>BOUETE</t>
  </si>
  <si>
    <t>Saint Fort</t>
  </si>
  <si>
    <t>2 Boulevard Tancrède Abraham</t>
  </si>
  <si>
    <t>06 25 69 20 80</t>
  </si>
  <si>
    <t>aurelie.malika@live.fr</t>
  </si>
  <si>
    <t>SAINT FORT</t>
  </si>
  <si>
    <t>1. Four Oaks</t>
  </si>
  <si>
    <t>15 rue croix de pierre</t>
  </si>
  <si>
    <t>bouhours.vincent@orange.fr</t>
  </si>
  <si>
    <t>17 rue du Gué d'Orger</t>
  </si>
  <si>
    <t>estellejarry53@gmail.com</t>
  </si>
  <si>
    <t>2 rue Alphonse Daudet</t>
  </si>
  <si>
    <t>ttcmeslaydumaine@gmail.com</t>
  </si>
  <si>
    <t>37 la petite gaslière</t>
  </si>
  <si>
    <t>renucci7@hotmail.fr</t>
  </si>
  <si>
    <t>BOURDON</t>
  </si>
  <si>
    <t>1 rue Henry Moissan</t>
  </si>
  <si>
    <t>binassez@hotmail.fr</t>
  </si>
  <si>
    <t>427 Vieille route d'AMBRIERES</t>
  </si>
  <si>
    <t>richard.bourgault@wanadoo.fr</t>
  </si>
  <si>
    <t>BOURGEOISAT</t>
  </si>
  <si>
    <t>Lowik</t>
  </si>
  <si>
    <t>Parne sur Roc</t>
  </si>
  <si>
    <t>6 les Antes</t>
  </si>
  <si>
    <t>kiwol95@gmail.com</t>
  </si>
  <si>
    <t>21 rue Georges Clémenceau</t>
  </si>
  <si>
    <t>06 14 78 39 18</t>
  </si>
  <si>
    <t>manuella_auffray@yahoo.fr</t>
  </si>
  <si>
    <t>BOURGINE</t>
  </si>
  <si>
    <t>NOELLET</t>
  </si>
  <si>
    <t>Le Pas Jubert</t>
  </si>
  <si>
    <t>jerome49bourg@hotmail.fr</t>
  </si>
  <si>
    <t>BOURGY NOLETO</t>
  </si>
  <si>
    <t>18 LA BRIGAUDIERE</t>
  </si>
  <si>
    <t>ricardonoleto1981@gmail.com</t>
  </si>
  <si>
    <t>anaiscroissant@sfr.fr</t>
  </si>
  <si>
    <t>BOURON</t>
  </si>
  <si>
    <t>Crosmières</t>
  </si>
  <si>
    <t>Lieu Dit la Gare</t>
  </si>
  <si>
    <t>deltakine49@gmail.com</t>
  </si>
  <si>
    <t>BOUSSOURA</t>
  </si>
  <si>
    <t>26 BOULEVARD RAPHAEL TOUTAIN</t>
  </si>
  <si>
    <t>rawdha.drime@gmail.com</t>
  </si>
  <si>
    <t>5 Le Patis</t>
  </si>
  <si>
    <t>sandrinedoubel@outlook.fr</t>
  </si>
  <si>
    <t>195 chemin de La Tibourgere</t>
  </si>
  <si>
    <t>Loukas</t>
  </si>
  <si>
    <t>Parné sur Roc</t>
  </si>
  <si>
    <t>11 Rue du Vert Buisson</t>
  </si>
  <si>
    <t>jardin.bouviervanessa@hotmail.com</t>
  </si>
  <si>
    <t>pierre.bouvier53@gmail.com</t>
  </si>
  <si>
    <t>BOYER</t>
  </si>
  <si>
    <t>2 BIS RUE ANDRE MILLE</t>
  </si>
  <si>
    <t>marie.brunet84@gmail.com</t>
  </si>
  <si>
    <t>22 Rue Saint-Crespin</t>
  </si>
  <si>
    <t>matthieu.noel@gmail.com</t>
  </si>
  <si>
    <t>Kélya</t>
  </si>
  <si>
    <t>CUILLÉ</t>
  </si>
  <si>
    <t>BRECIN</t>
  </si>
  <si>
    <t>33 T rue de soulge</t>
  </si>
  <si>
    <t>BREHARD</t>
  </si>
  <si>
    <t>23 rue du Coton</t>
  </si>
  <si>
    <t>peggymacron@hotmail.com</t>
  </si>
  <si>
    <t>breton.m53@free.fr</t>
  </si>
  <si>
    <t>BREVAULT</t>
  </si>
  <si>
    <t xml:space="preserve">9 RUE PRINCIPALE </t>
  </si>
  <si>
    <t>Appartement 1</t>
  </si>
  <si>
    <t>aurelwan53@hotmail.fr</t>
  </si>
  <si>
    <t>24 rue de Rome</t>
  </si>
  <si>
    <t>romness06@hotmail.fr</t>
  </si>
  <si>
    <t>BRIAND</t>
  </si>
  <si>
    <t>22, rue du vieux moulin</t>
  </si>
  <si>
    <t>briand.guillaumeetangelica@gmail.com</t>
  </si>
  <si>
    <t>22, rue du vieux chemein</t>
  </si>
  <si>
    <t>BRICHET</t>
  </si>
  <si>
    <t>Colette</t>
  </si>
  <si>
    <t>2, rue des Etangs, Longuefuye</t>
  </si>
  <si>
    <t>colette.brichet@outlook.fr</t>
  </si>
  <si>
    <t>Grégoire</t>
  </si>
  <si>
    <t>1les ruchères</t>
  </si>
  <si>
    <t>mjbrichet@hotmail.fr</t>
  </si>
  <si>
    <t xml:space="preserve">43 rue de l'Œil de Perdrix </t>
  </si>
  <si>
    <t>karenlecomte53@gmail.com</t>
  </si>
  <si>
    <t>BRIERE</t>
  </si>
  <si>
    <t>13 BD DES MARONNIERS</t>
  </si>
  <si>
    <t>lucbriere@hotmail.fr</t>
  </si>
  <si>
    <t>23 RUE DES PEUPLIERS</t>
  </si>
  <si>
    <t>flochristophe.brillet@orange.fr</t>
  </si>
  <si>
    <t>BRISARD</t>
  </si>
  <si>
    <t>7 rue des Sports</t>
  </si>
  <si>
    <t>vinata@hotmail.fr</t>
  </si>
  <si>
    <t>La Bazoge Montpinçon</t>
  </si>
  <si>
    <t>9 Rue Aventurine</t>
  </si>
  <si>
    <t>frederic.brochard1@orange.fr</t>
  </si>
  <si>
    <t>BROCHIER</t>
  </si>
  <si>
    <t>55 Boulevard Van Iseghem</t>
  </si>
  <si>
    <t>brochier.jessica@gmail.com</t>
  </si>
  <si>
    <t>BROUAZIN</t>
  </si>
  <si>
    <t>Quelaines Saint Gault</t>
  </si>
  <si>
    <t>12 Rue du Maine</t>
  </si>
  <si>
    <t>alexis.brouazin@yahoo.fr</t>
  </si>
  <si>
    <t>Melissa</t>
  </si>
  <si>
    <t>2 RUE PRINCIPALE</t>
  </si>
  <si>
    <t>broussin.melissa@gmail.com</t>
  </si>
  <si>
    <t>Laure</t>
  </si>
  <si>
    <t>7 LE GRAND GAST</t>
  </si>
  <si>
    <t>laurebruneau2@gmail.com</t>
  </si>
  <si>
    <t>Nathalie</t>
  </si>
  <si>
    <t>Saint Denis du Maine</t>
  </si>
  <si>
    <t>16 rue du Lavoir</t>
  </si>
  <si>
    <t>Thaiwenn</t>
  </si>
  <si>
    <t>7 le grand gast</t>
  </si>
  <si>
    <t>Nathaël</t>
  </si>
  <si>
    <t>6 rue des Coquelicots</t>
  </si>
  <si>
    <t>aline-brunet@outlook.com</t>
  </si>
  <si>
    <t>BRUSSEAUX</t>
  </si>
  <si>
    <t>Enguerrand</t>
  </si>
  <si>
    <t>13 Bd des Marronniers</t>
  </si>
  <si>
    <t>bssx05@gmail.com</t>
  </si>
  <si>
    <t>1 Place des Halles</t>
  </si>
  <si>
    <t>virginiegendry@orange.fr</t>
  </si>
  <si>
    <t>BUSNEL ROUSSEL</t>
  </si>
  <si>
    <t>2 allée Claude Debussy</t>
  </si>
  <si>
    <t>CABAROC</t>
  </si>
  <si>
    <t>8, rue Haroun Tazieff</t>
  </si>
  <si>
    <t>06 76 17 59 66</t>
  </si>
  <si>
    <t>adrien.cabaroc@hotmail.fr</t>
  </si>
  <si>
    <t>RUE DE LA POSTE</t>
  </si>
  <si>
    <t>cadeau.nicolas@orange.fr</t>
  </si>
  <si>
    <t>7, RUE DES ROSIERS</t>
  </si>
  <si>
    <t>matthieucamus@laposte.net</t>
  </si>
  <si>
    <t>champgeneteux</t>
  </si>
  <si>
    <t>32 rue des hortensias</t>
  </si>
  <si>
    <t>camus.pottier.leo@gmail.com</t>
  </si>
  <si>
    <t>Nolwenn</t>
  </si>
  <si>
    <t>38. HAMEAU ST ROCH</t>
  </si>
  <si>
    <t>nolwenn.carre53@gmail.com</t>
  </si>
  <si>
    <t>CARRET</t>
  </si>
  <si>
    <t>2 rue de la grange</t>
  </si>
  <si>
    <t>carret.alexandre@yahoo.com</t>
  </si>
  <si>
    <t>guerin.elise@gmail.com</t>
  </si>
  <si>
    <t>CARTEREAU-LEMAITRE</t>
  </si>
  <si>
    <t xml:space="preserve">Champeon </t>
  </si>
  <si>
    <t xml:space="preserve">La porte </t>
  </si>
  <si>
    <t>CARTERON</t>
  </si>
  <si>
    <t>19 rue Prosper Brou</t>
  </si>
  <si>
    <t>cecilecarteron@yahoo.fr</t>
  </si>
  <si>
    <t>06 36 69 84 85</t>
  </si>
  <si>
    <t>CAUMEL</t>
  </si>
  <si>
    <t>Ruillé Froid Fonds</t>
  </si>
  <si>
    <t>8 rue du Pressoir</t>
  </si>
  <si>
    <t>02 43 12 39 11</t>
  </si>
  <si>
    <t>06 75 88 13 36</t>
  </si>
  <si>
    <t>stephanie.kernoa@hotmail.fr</t>
  </si>
  <si>
    <t>CHAILLOUX</t>
  </si>
  <si>
    <t>6 impasse du château de la motte</t>
  </si>
  <si>
    <t>paulinejaouen.pj@gmail.com</t>
  </si>
  <si>
    <t>Les landes</t>
  </si>
  <si>
    <t>fcagritp@gmail.com</t>
  </si>
  <si>
    <t>124 Chemin De La Bourgonnière</t>
  </si>
  <si>
    <t>la.baconniere.tennis.de.table@gmail.com</t>
  </si>
  <si>
    <t>CHAMPIN</t>
  </si>
  <si>
    <t>2 la biennerie</t>
  </si>
  <si>
    <t>didier1.champin@free.fr</t>
  </si>
  <si>
    <t>3, rue du Patis</t>
  </si>
  <si>
    <t>champion.annick@sfr.fr</t>
  </si>
  <si>
    <t>02 43 91 04 57</t>
  </si>
  <si>
    <t>06 98 87 37 75</t>
  </si>
  <si>
    <t>CHARPENTIER</t>
  </si>
  <si>
    <t>Jean-pierre</t>
  </si>
  <si>
    <t>LE BEAU CHENE</t>
  </si>
  <si>
    <t>1, rue des Acacias</t>
  </si>
  <si>
    <t>laurine53200@gmail.com</t>
  </si>
  <si>
    <t>CHASSERIO BARÉ</t>
  </si>
  <si>
    <t>Saint Jean Sur Mayenne</t>
  </si>
  <si>
    <t>94 Chemin du Franchet</t>
  </si>
  <si>
    <t>alex_chasserio@hotmail.com</t>
  </si>
  <si>
    <t>CHAUVAT</t>
  </si>
  <si>
    <t>Julia</t>
  </si>
  <si>
    <t>stephanie.grelier@sfr.fr</t>
  </si>
  <si>
    <t>87B, quai Paul Boudet</t>
  </si>
  <si>
    <t>06 89 33 66 70</t>
  </si>
  <si>
    <t>alban.chauveau@gmail.com</t>
  </si>
  <si>
    <t>La Selle Craonnaise</t>
  </si>
  <si>
    <t>Le Domaine</t>
  </si>
  <si>
    <t>CHAUVIRE</t>
  </si>
  <si>
    <t>2 Clos du Noyer</t>
  </si>
  <si>
    <t>chauvire6@gmail.com</t>
  </si>
  <si>
    <t>chenot.f@gmail.com</t>
  </si>
  <si>
    <t>CHERRUAULT</t>
  </si>
  <si>
    <t>5 Place des Tisserands</t>
  </si>
  <si>
    <t>richardpaulinejulie53@gmail.com</t>
  </si>
  <si>
    <t>La Gaucherie</t>
  </si>
  <si>
    <t>l.chesneau53@gmail.com</t>
  </si>
  <si>
    <t>luchesneau@hotmail.fr</t>
  </si>
  <si>
    <t>07 65 27 10 67</t>
  </si>
  <si>
    <t>mx.chesneau@icloud.com</t>
  </si>
  <si>
    <t>Millan</t>
  </si>
  <si>
    <t>5 impasse des Salicaires</t>
  </si>
  <si>
    <t>nicolas.chevalier96@sfr.fr</t>
  </si>
  <si>
    <t>CHEVILLARD</t>
  </si>
  <si>
    <t>Marie</t>
  </si>
  <si>
    <t>SAINT GERMAIN LE GUILLAUME</t>
  </si>
  <si>
    <t>277 RUE DE LA TRAVERSERIE</t>
  </si>
  <si>
    <t>marie.did.chevillard@orange.fr</t>
  </si>
  <si>
    <t>La Meltiere</t>
  </si>
  <si>
    <t>christian-chevrier@club-internet.fr</t>
  </si>
  <si>
    <t>CHIRA</t>
  </si>
  <si>
    <t>Anastasia Gabriela</t>
  </si>
  <si>
    <t>1 rue de mayenne</t>
  </si>
  <si>
    <t>adrian-chira79@yahoo.com</t>
  </si>
  <si>
    <t>Anisia Stefania</t>
  </si>
  <si>
    <t>18, impasse Clément Ader</t>
  </si>
  <si>
    <t>paul.choisnet@laposte.net</t>
  </si>
  <si>
    <t>Grégory</t>
  </si>
  <si>
    <t>06 46 27 25 63</t>
  </si>
  <si>
    <t>morannes sur sarthe</t>
  </si>
  <si>
    <t>LA GRANDE CHEVALERIE</t>
  </si>
  <si>
    <t>CHORIN</t>
  </si>
  <si>
    <t>3, rue Robert Schuman</t>
  </si>
  <si>
    <t>06 64 33 81 34</t>
  </si>
  <si>
    <t>06 46 34 28 34</t>
  </si>
  <si>
    <t>kevinchorin53@gmail.com</t>
  </si>
  <si>
    <t>CLAVIER</t>
  </si>
  <si>
    <t>Andréas</t>
  </si>
  <si>
    <t>La Vieille Cour</t>
  </si>
  <si>
    <t>clavierdamien1@gmail.com</t>
  </si>
  <si>
    <t>CLEMENT</t>
  </si>
  <si>
    <t>8 ALLEE YVES PATOUX</t>
  </si>
  <si>
    <t>leontine.clement@wanadoo.fr</t>
  </si>
  <si>
    <t>Jean Pierre</t>
  </si>
  <si>
    <t>jpierre.cluzeau@aol.fr</t>
  </si>
  <si>
    <t>coissier.jerome@orange.fr</t>
  </si>
  <si>
    <t>COLLOT</t>
  </si>
  <si>
    <t>Mélanie</t>
  </si>
  <si>
    <t>4 Lotissement Domaine des Etangs</t>
  </si>
  <si>
    <t>02 43 09 22 91</t>
  </si>
  <si>
    <t>06 72 69 40 53</t>
  </si>
  <si>
    <t>famillecollot.07@gmail.com</t>
  </si>
  <si>
    <t>COMBEDAZOU</t>
  </si>
  <si>
    <t>Eliott</t>
  </si>
  <si>
    <t>saint pierre la cour</t>
  </si>
  <si>
    <t>26 rue des gravelles</t>
  </si>
  <si>
    <t>combedazou.frederic@orange.fr</t>
  </si>
  <si>
    <t>COMPOINT</t>
  </si>
  <si>
    <t>Marie-Annick</t>
  </si>
  <si>
    <t>CONSTANT</t>
  </si>
  <si>
    <t>COSSE LE VIVEN</t>
  </si>
  <si>
    <t>4 RUE JACQUES L HOSTE</t>
  </si>
  <si>
    <t>CONSTANT.NADEGE53@GMAIL.COM</t>
  </si>
  <si>
    <t>CONTI</t>
  </si>
  <si>
    <t>1210 route du challonge</t>
  </si>
  <si>
    <t>06 23 06 22 01</t>
  </si>
  <si>
    <t>bonneton.laetitia35@gmail.com</t>
  </si>
  <si>
    <t>SAINT DENIS D ANJOU</t>
  </si>
  <si>
    <t xml:space="preserve">2 RUE DU CLOS DE LA PIERRE </t>
  </si>
  <si>
    <t>bettinavicquelin@gmail.com</t>
  </si>
  <si>
    <t>Margo</t>
  </si>
  <si>
    <t>LA BASSE HERSONNIERE</t>
  </si>
  <si>
    <t>aurelien.cottier@orange.fr</t>
  </si>
  <si>
    <t>Saint Ellier du Maine</t>
  </si>
  <si>
    <t>Piel</t>
  </si>
  <si>
    <t>clementcouasnon0510@gmail.com</t>
  </si>
  <si>
    <t>COUILLEAUX</t>
  </si>
  <si>
    <t>5 impasse des Perrières</t>
  </si>
  <si>
    <t>charln_53@hotmail.fr</t>
  </si>
  <si>
    <t>COULANGE JACQUET</t>
  </si>
  <si>
    <t>19, chemin de Beauregard</t>
  </si>
  <si>
    <t>Foyer Olivier De Labarthe</t>
  </si>
  <si>
    <t>02 43 67 05 89</t>
  </si>
  <si>
    <t>foyerdelabarthe@inalta.fr</t>
  </si>
  <si>
    <t>coupardclara2008@gmail.com</t>
  </si>
  <si>
    <t>11 ter boulevard Paul Leroy</t>
  </si>
  <si>
    <t>aldo.pouc@live.fr</t>
  </si>
  <si>
    <t>Le Roissay</t>
  </si>
  <si>
    <t>coupebernard981@gmaill.com</t>
  </si>
  <si>
    <t>35 Bis rue des Coquelicots</t>
  </si>
  <si>
    <t>224 chemin de la Haute Haies</t>
  </si>
  <si>
    <t>kguilleux@laposte.net</t>
  </si>
  <si>
    <t>Norman</t>
  </si>
  <si>
    <t>30 rue d'Ernee</t>
  </si>
  <si>
    <t>marynorman@hotmail.fr</t>
  </si>
  <si>
    <t>COUPEAU</t>
  </si>
  <si>
    <t>7 la Jourdonnaie</t>
  </si>
  <si>
    <t>petiotmag@gmail.com</t>
  </si>
  <si>
    <t>COUPRIE</t>
  </si>
  <si>
    <t>carelles</t>
  </si>
  <si>
    <t>le taillis laurent</t>
  </si>
  <si>
    <t>couprie.thomas@orange.fr</t>
  </si>
  <si>
    <t>COURAPIED</t>
  </si>
  <si>
    <t>LE GRAND PIN</t>
  </si>
  <si>
    <t>anabelle.haricot@laposte.net</t>
  </si>
  <si>
    <t>emilie.bernard1223@hotmail.com</t>
  </si>
  <si>
    <t>Ilyes</t>
  </si>
  <si>
    <t>29 rue Berthe Marcou</t>
  </si>
  <si>
    <t>corbinaurelie@sfr.fr</t>
  </si>
  <si>
    <t>loiron ruille</t>
  </si>
  <si>
    <t>la trousseliere</t>
  </si>
  <si>
    <t>monnier.helene@live.fr</t>
  </si>
  <si>
    <t>58 bis rue de la Libération</t>
  </si>
  <si>
    <t>06 89 54 34 11</t>
  </si>
  <si>
    <t>vero1mimi@orange.fr</t>
  </si>
  <si>
    <t>COUTURIER</t>
  </si>
  <si>
    <t>la frezelliere</t>
  </si>
  <si>
    <t>coraliethomascouturier@orange.fr</t>
  </si>
  <si>
    <t>COUTY</t>
  </si>
  <si>
    <t>39, rue René Cassin</t>
  </si>
  <si>
    <t>06 50 82 72 81</t>
  </si>
  <si>
    <t>cbalaurent@msn.com</t>
  </si>
  <si>
    <t>COUVRIE</t>
  </si>
  <si>
    <t>77, rue Leon Blum</t>
  </si>
  <si>
    <t>florent.couvrie@laposte.net</t>
  </si>
  <si>
    <t>CREPIN PREVOST</t>
  </si>
  <si>
    <t>St Berthevin</t>
  </si>
  <si>
    <t>51 Rue MAXIMILLIEN DE SULLY</t>
  </si>
  <si>
    <t>severine53940@outlook.com</t>
  </si>
  <si>
    <t>Shana</t>
  </si>
  <si>
    <t>51 RUE MAXIMILLIEN DE SULLY</t>
  </si>
  <si>
    <t>president@ussbstlouptt.com</t>
  </si>
  <si>
    <t>valentino.cribier@gmail.com</t>
  </si>
  <si>
    <t>10 rue clause Monnet</t>
  </si>
  <si>
    <t>CRUCHET</t>
  </si>
  <si>
    <t>26 quai Albert Goupil</t>
  </si>
  <si>
    <t>ben.cruchet@laposte.net</t>
  </si>
  <si>
    <t>DA SILVA</t>
  </si>
  <si>
    <t>28, boulevard Murat</t>
  </si>
  <si>
    <t>piqueta56@gmail.com</t>
  </si>
  <si>
    <t>Mila</t>
  </si>
  <si>
    <t>12, rue de la Mairie</t>
  </si>
  <si>
    <t>DABIN</t>
  </si>
  <si>
    <t>2 rue Auguste Beuneux</t>
  </si>
  <si>
    <t>pdabin@outlook.fr</t>
  </si>
  <si>
    <t>DAGUIN</t>
  </si>
  <si>
    <t>12 rue de bretagne</t>
  </si>
  <si>
    <t>Killiandaguin1234@gmail.com</t>
  </si>
  <si>
    <t>DAHIER</t>
  </si>
  <si>
    <t>Prébonne</t>
  </si>
  <si>
    <t>angeafleur@orange.fr</t>
  </si>
  <si>
    <t>01, impasse Honore de Balzac</t>
  </si>
  <si>
    <t>dalibard.emmanuel@gmail.com</t>
  </si>
  <si>
    <t>5 RUE DE LA MALTONNIERE</t>
  </si>
  <si>
    <t>juliereyml@outlook.fr</t>
  </si>
  <si>
    <t>53100 contest</t>
  </si>
  <si>
    <t>La mazure</t>
  </si>
  <si>
    <t>2 rue de l'Etang</t>
  </si>
  <si>
    <t>DASRAS</t>
  </si>
  <si>
    <t>16 rue du sergent LOUVRIER</t>
  </si>
  <si>
    <t>aurore.guihery@hotmail.fr</t>
  </si>
  <si>
    <t>DAUDIN</t>
  </si>
  <si>
    <t xml:space="preserve">Laigné </t>
  </si>
  <si>
    <t>11 rue de la Bonneau</t>
  </si>
  <si>
    <t>stephane.daudin@laposte.net</t>
  </si>
  <si>
    <t>DAUJARD</t>
  </si>
  <si>
    <t>BOURG D'IRE</t>
  </si>
  <si>
    <t>1 ALLEE JOHNNY HALLYDAY</t>
  </si>
  <si>
    <t>stephane.daujard2204@gmail.com</t>
  </si>
  <si>
    <t>DAULNY</t>
  </si>
  <si>
    <t>31, rue de Zikisso</t>
  </si>
  <si>
    <t>daulnymalone1@gmail.com</t>
  </si>
  <si>
    <t>DAVIGNON</t>
  </si>
  <si>
    <t>16 rue christiane Desroches-Noblecourt</t>
  </si>
  <si>
    <t>grutier76@gmail.com</t>
  </si>
  <si>
    <t>Karelle</t>
  </si>
  <si>
    <t>29 BIS RUE DES CARRIERS</t>
  </si>
  <si>
    <t>DE BODARD</t>
  </si>
  <si>
    <t>Mayeul</t>
  </si>
  <si>
    <t>9 Allée Arcisse de Caumont</t>
  </si>
  <si>
    <t>Domaine des Coutils Lot 71</t>
  </si>
  <si>
    <t>diego5100@hotmail.fr</t>
  </si>
  <si>
    <t>DE GUÉBRIANT</t>
  </si>
  <si>
    <t>Éléonore</t>
  </si>
  <si>
    <t>Château de Craon</t>
  </si>
  <si>
    <t>bguebriant@gmail.com</t>
  </si>
  <si>
    <t>DE SEQUEIROS</t>
  </si>
  <si>
    <t>Sergio</t>
  </si>
  <si>
    <t>6 Rue Des Lavandières</t>
  </si>
  <si>
    <t>s.desequeiros@gmail.com</t>
  </si>
  <si>
    <t>DE SOUSA JUNQUEIRA</t>
  </si>
  <si>
    <t>Pedro</t>
  </si>
  <si>
    <t>148 Rue Alfred de Vigny</t>
  </si>
  <si>
    <t>alejunper01@gmail.com</t>
  </si>
  <si>
    <t>DEARLOVE</t>
  </si>
  <si>
    <t>24 rue de l'Ancolie</t>
  </si>
  <si>
    <t>antoinedearlove@gmail.com</t>
  </si>
  <si>
    <t>DEFAUX DUVAL</t>
  </si>
  <si>
    <t>158 ch.de la petite Génine</t>
  </si>
  <si>
    <t>defauxvincent21@gmail.fr</t>
  </si>
  <si>
    <t>Nathanaël</t>
  </si>
  <si>
    <t>158 ch.de la petite crème</t>
  </si>
  <si>
    <t>defauxvincent21@gmail.com</t>
  </si>
  <si>
    <t>DEFRAINE</t>
  </si>
  <si>
    <t>Mattieu</t>
  </si>
  <si>
    <t>18 La Megnannerie</t>
  </si>
  <si>
    <t>06 28 70 16 03</t>
  </si>
  <si>
    <t>DELALANDE</t>
  </si>
  <si>
    <t>176 LE ROCHER</t>
  </si>
  <si>
    <t>moisedelalande738@gmail.com</t>
  </si>
  <si>
    <t>6 cite st jean</t>
  </si>
  <si>
    <t>06 01 83 28 13</t>
  </si>
  <si>
    <t>stan.delanoue@orange.fr</t>
  </si>
  <si>
    <t>DELCOURT</t>
  </si>
  <si>
    <t>15 RUE DU DOCTEUR JOUIS</t>
  </si>
  <si>
    <t>david.delcourt0539@orange.fr</t>
  </si>
  <si>
    <t>La Guyaumière</t>
  </si>
  <si>
    <t>annegoudet30@gmail.com</t>
  </si>
  <si>
    <t>DELÉAGE</t>
  </si>
  <si>
    <t>7,résidence Loré</t>
  </si>
  <si>
    <t>gdeleage@hotmail.fr</t>
  </si>
  <si>
    <t>DELEURME</t>
  </si>
  <si>
    <t>93 chemin de Beulin</t>
  </si>
  <si>
    <t>annesophie.b53@gmail.com</t>
  </si>
  <si>
    <t>DELTHIL</t>
  </si>
  <si>
    <t>Aurélie</t>
  </si>
  <si>
    <t>SAINT CYR LE GRAVELAIS</t>
  </si>
  <si>
    <t>06 26 30 21 72</t>
  </si>
  <si>
    <t>DELUSSEAU</t>
  </si>
  <si>
    <t>SAINT BRICE</t>
  </si>
  <si>
    <t>5 IMPASSE DE LA GRANDE COUR</t>
  </si>
  <si>
    <t>pascaledelusseau@orange.fr</t>
  </si>
  <si>
    <t>DERENNES</t>
  </si>
  <si>
    <t>33 rue des coquelicots</t>
  </si>
  <si>
    <t>a.genevee@laposte.net</t>
  </si>
  <si>
    <t xml:space="preserve">4 Impasse des Remparts </t>
  </si>
  <si>
    <t>ev.derouet@gmail.com</t>
  </si>
  <si>
    <t>DESAURAIS</t>
  </si>
  <si>
    <t>4 bis bd de l'Ernée</t>
  </si>
  <si>
    <t>sdesaurais@yahoo.fr</t>
  </si>
  <si>
    <t>DESCHAEPMEESTER</t>
  </si>
  <si>
    <t>Kyllian</t>
  </si>
  <si>
    <t>4 impasse Marco Polo</t>
  </si>
  <si>
    <t>06 84 39 76 97</t>
  </si>
  <si>
    <t>06 20 38 88 55</t>
  </si>
  <si>
    <t>rozenn_b@msm.com</t>
  </si>
  <si>
    <t>DESILLIERE</t>
  </si>
  <si>
    <t>120 CHEMIN DE MONTHERMONT</t>
  </si>
  <si>
    <t>LE GOTH</t>
  </si>
  <si>
    <t>ettid3104@gmail.com</t>
  </si>
  <si>
    <t>8 Les Fontaines</t>
  </si>
  <si>
    <t>DESODT</t>
  </si>
  <si>
    <t>6, rue de Claire Vue</t>
  </si>
  <si>
    <t>06 42 82 64 87</t>
  </si>
  <si>
    <t>domdesodt@gmail.com</t>
  </si>
  <si>
    <t>benjamin.desplanques15@gmail.com</t>
  </si>
  <si>
    <t>DEZITTER</t>
  </si>
  <si>
    <t>Etan</t>
  </si>
  <si>
    <t>les poulinieres</t>
  </si>
  <si>
    <t>aurelie.dezitter@sfr.fr</t>
  </si>
  <si>
    <t>DIUMBU</t>
  </si>
  <si>
    <t>4T place Renault Morlière</t>
  </si>
  <si>
    <t>La lande</t>
  </si>
  <si>
    <t>fredetmag.divay@gmail.com</t>
  </si>
  <si>
    <t>vieuvy</t>
  </si>
  <si>
    <t>07 69 52 48 13</t>
  </si>
  <si>
    <t>DOCQUIN</t>
  </si>
  <si>
    <t>La Bazoge de Chemere</t>
  </si>
  <si>
    <t>LA GESTIERE</t>
  </si>
  <si>
    <t>docquin.yann@orange.fr</t>
  </si>
  <si>
    <t>DOISNEAU</t>
  </si>
  <si>
    <t>14, Rue du Miroir</t>
  </si>
  <si>
    <t>jujupenloup@hotmail.fr</t>
  </si>
  <si>
    <t>14 Rue du Miroir</t>
  </si>
  <si>
    <t>yoanndoisneau@sfr.fr</t>
  </si>
  <si>
    <t>MAISONCELLES DU MAINE</t>
  </si>
  <si>
    <t>Route du Bignon</t>
  </si>
  <si>
    <t>sebdoiteau@live.fr</t>
  </si>
  <si>
    <t>DOLOIR</t>
  </si>
  <si>
    <t>Hilda</t>
  </si>
  <si>
    <t>4 Rue de Sablé</t>
  </si>
  <si>
    <t>DOUBEL</t>
  </si>
  <si>
    <t>5 LE PATIS</t>
  </si>
  <si>
    <t>Levaré</t>
  </si>
  <si>
    <t>Cottereau</t>
  </si>
  <si>
    <t>lauradouillet1999@gmail.com</t>
  </si>
  <si>
    <t>DOURNELLE</t>
  </si>
  <si>
    <t>27 rue planté</t>
  </si>
  <si>
    <t>dournelle.dimitri09@orange.fr</t>
  </si>
  <si>
    <t>DRAMÉ</t>
  </si>
  <si>
    <t>Waly</t>
  </si>
  <si>
    <t>3 impasse des aulnes</t>
  </si>
  <si>
    <t>anaisvorin@yahoo.fr</t>
  </si>
  <si>
    <t>DRANS</t>
  </si>
  <si>
    <t>St Pierre des Nids</t>
  </si>
  <si>
    <t>Le Rauvre</t>
  </si>
  <si>
    <t>evajulien53370@gmail.com</t>
  </si>
  <si>
    <t>DREUX</t>
  </si>
  <si>
    <t>2 Rue des Jonquilles</t>
  </si>
  <si>
    <t>thomasdreux@hotmail.com</t>
  </si>
  <si>
    <t>DRUGEON</t>
  </si>
  <si>
    <t>3, Parc des Lilas</t>
  </si>
  <si>
    <t>clement.drugeon@wanadoo.fr</t>
  </si>
  <si>
    <t>CHEMIN DES MARZELLES</t>
  </si>
  <si>
    <t>sebastien7@live.fr</t>
  </si>
  <si>
    <t>8. RUE DES CERISIERS</t>
  </si>
  <si>
    <t>dufeudimitri@gmail.com</t>
  </si>
  <si>
    <t>Malivanne</t>
  </si>
  <si>
    <t>4  rue du Maine</t>
  </si>
  <si>
    <t>dupont.malivanne@icloud.com</t>
  </si>
  <si>
    <t>Soulgé sur ouette</t>
  </si>
  <si>
    <t>3 rue de la devoline</t>
  </si>
  <si>
    <t>mp.durand@gmx.fr</t>
  </si>
  <si>
    <t>DURET</t>
  </si>
  <si>
    <t>Montigné-le-brillant</t>
  </si>
  <si>
    <t>4, allée des buttes</t>
  </si>
  <si>
    <t>Hameau de porc sec</t>
  </si>
  <si>
    <t>bluebaptiste982@gmail.com</t>
  </si>
  <si>
    <t>Nina</t>
  </si>
  <si>
    <t>36 rue du Mans</t>
  </si>
  <si>
    <t>boris.dutertre1@gmail.com</t>
  </si>
  <si>
    <t>ELIAS</t>
  </si>
  <si>
    <t>12 RUE DE GUYENNE</t>
  </si>
  <si>
    <t>jessalex53@hotmail.fr</t>
  </si>
  <si>
    <t>St JULIEN DU TERROUX</t>
  </si>
  <si>
    <t>18 rue réaumur</t>
  </si>
  <si>
    <t>alineetdamien@hotmail.fr</t>
  </si>
  <si>
    <t>ETENEAU</t>
  </si>
  <si>
    <t>5 rte de force</t>
  </si>
  <si>
    <t>melvin.eteneau@gmail.com</t>
  </si>
  <si>
    <t>5 rue de force</t>
  </si>
  <si>
    <t>ruben.eteneau@gmail.com</t>
  </si>
  <si>
    <t>FADIGA</t>
  </si>
  <si>
    <t>Maciré-Zeina</t>
  </si>
  <si>
    <t>16 rue du soleil</t>
  </si>
  <si>
    <t>ingridgenuit1976@gmail.com</t>
  </si>
  <si>
    <t>faucon.lucas53@gmail.com</t>
  </si>
  <si>
    <t>FAVRELIERE</t>
  </si>
  <si>
    <t>Saint Ouen des toits</t>
  </si>
  <si>
    <t>26 Hameau de St Roch</t>
  </si>
  <si>
    <t>ludo.titia.favreliere@gmail.com</t>
  </si>
  <si>
    <t>10 bis. Impasse des Bruyeres</t>
  </si>
  <si>
    <t>FAVRY</t>
  </si>
  <si>
    <t>FERARD</t>
  </si>
  <si>
    <t>16, rue Monseigneur Carrière</t>
  </si>
  <si>
    <t>06 43 40 64 69</t>
  </si>
  <si>
    <t>06 70 36 94 12</t>
  </si>
  <si>
    <t>familleferard@orange.fr</t>
  </si>
  <si>
    <t>lagoa55@yahoo.fr</t>
  </si>
  <si>
    <t>FERRANDO</t>
  </si>
  <si>
    <t>Stéphanie</t>
  </si>
  <si>
    <t>Azé</t>
  </si>
  <si>
    <t>23 Rue val de loir</t>
  </si>
  <si>
    <t>stephanie.ferrando78@gmail.com</t>
  </si>
  <si>
    <t>12 RUE DE L'ABBAYE</t>
  </si>
  <si>
    <t>FERRY</t>
  </si>
  <si>
    <t>24 rue du bigon</t>
  </si>
  <si>
    <t>Bierné les Villages</t>
  </si>
  <si>
    <t>St Laurent des Mortiers</t>
  </si>
  <si>
    <t>FEVRIER</t>
  </si>
  <si>
    <t>7 rue de la fontaine</t>
  </si>
  <si>
    <t>ccassert@hotmail.fr</t>
  </si>
  <si>
    <t>FIAULT-BRAULT</t>
  </si>
  <si>
    <t>3 Résidence le pré de devant</t>
  </si>
  <si>
    <t>FILIPOT</t>
  </si>
  <si>
    <t>LES GRANDS AULNAIS</t>
  </si>
  <si>
    <t>FRANCOIS.FILIPOT@GMAIL.COM</t>
  </si>
  <si>
    <t>06 26 91 34 62</t>
  </si>
  <si>
    <t>FLORE-THEBAULT</t>
  </si>
  <si>
    <t>Zélie</t>
  </si>
  <si>
    <t>58, rue Georgette Guesdon</t>
  </si>
  <si>
    <t>06 76 16 75 32</t>
  </si>
  <si>
    <t>06 81 46 47 90</t>
  </si>
  <si>
    <t>jacquesflorethebault@gmail.com</t>
  </si>
  <si>
    <t>FOFANA</t>
  </si>
  <si>
    <t>Abdoulaye</t>
  </si>
  <si>
    <t>07 83 34 34 33</t>
  </si>
  <si>
    <t>fatoumata.fd53@gmail.com</t>
  </si>
  <si>
    <t>4 Les Antes</t>
  </si>
  <si>
    <t>FOLLIOT</t>
  </si>
  <si>
    <t>1 place de l eglise</t>
  </si>
  <si>
    <t>Christophe.folliot53@orange.fr</t>
  </si>
  <si>
    <t>94, rue Bernard Lepecq</t>
  </si>
  <si>
    <t>06 66 38 37 94</t>
  </si>
  <si>
    <t>stephaniefontaine685@gmail.com</t>
  </si>
  <si>
    <t>196 Bel Air</t>
  </si>
  <si>
    <t>adeline.jeff@orange.fr</t>
  </si>
  <si>
    <t>CHEMERE LE ROI</t>
  </si>
  <si>
    <t>1 Lotissement du Prieuré</t>
  </si>
  <si>
    <t>orna61@hotmail.fr</t>
  </si>
  <si>
    <t>5 , rue des guilletteries</t>
  </si>
  <si>
    <t>barfou@orange.fr</t>
  </si>
  <si>
    <t>5, ZA La Chesnaie</t>
  </si>
  <si>
    <t>aj.foucher@hotmail.fr</t>
  </si>
  <si>
    <t>FOUQUE</t>
  </si>
  <si>
    <t>la cailleterie</t>
  </si>
  <si>
    <t>Anatole</t>
  </si>
  <si>
    <t>11, Hameau du palis</t>
  </si>
  <si>
    <t>Edith</t>
  </si>
  <si>
    <t>LE MAGNOLIA</t>
  </si>
  <si>
    <t>xavier-edith@hotmail.fr</t>
  </si>
  <si>
    <t>Renaze</t>
  </si>
  <si>
    <t>10 rue jean moulin</t>
  </si>
  <si>
    <t xml:space="preserve">06.73.63.05.37 </t>
  </si>
  <si>
    <t>erickfournier86@gmail.com</t>
  </si>
  <si>
    <t>Marilyse</t>
  </si>
  <si>
    <t>2a Le Parc</t>
  </si>
  <si>
    <t>11 RUE HENRI MATISSE</t>
  </si>
  <si>
    <t>cedricfourre@hotmail.fr</t>
  </si>
  <si>
    <t>Marianne</t>
  </si>
  <si>
    <t>cedricfourre@orange.fr</t>
  </si>
  <si>
    <t>40 RUE DE LA CITE</t>
  </si>
  <si>
    <t>LA COUR DES RUES</t>
  </si>
  <si>
    <t>Résidence Bellevue</t>
  </si>
  <si>
    <t>kiki.sabrina@sfr.fr</t>
  </si>
  <si>
    <t>06 80 51 13 05</t>
  </si>
  <si>
    <t>GAINON</t>
  </si>
  <si>
    <t>Le grand Domaine</t>
  </si>
  <si>
    <t>lukasgainon@gmail.com</t>
  </si>
  <si>
    <t>GALLIER</t>
  </si>
  <si>
    <t>ST MARDS DE BLACARVILLE</t>
  </si>
  <si>
    <t>2 Rue de la Brehallerie</t>
  </si>
  <si>
    <t>mathilde.gallier76@laposte.net</t>
  </si>
  <si>
    <t>GALON</t>
  </si>
  <si>
    <t>Tino</t>
  </si>
  <si>
    <t>2 bis Rue du Béron</t>
  </si>
  <si>
    <t>06 81 41 00 80</t>
  </si>
  <si>
    <t>guillaumegalon@hotmail.fr</t>
  </si>
  <si>
    <t>GALPIN</t>
  </si>
  <si>
    <t>colombiers du plessis</t>
  </si>
  <si>
    <t>la turlière</t>
  </si>
  <si>
    <t>poissonneriegalpin@gmail.com</t>
  </si>
  <si>
    <t>GANDAIS</t>
  </si>
  <si>
    <t>Davon</t>
  </si>
  <si>
    <t>BRAINS-SUR-LES-MARCHES</t>
  </si>
  <si>
    <t>4bis Lotissement des sapins</t>
  </si>
  <si>
    <t>pimarsy@free.fr</t>
  </si>
  <si>
    <t>La Basse Séguinaie</t>
  </si>
  <si>
    <t>Melwen</t>
  </si>
  <si>
    <t>36 res de la grange</t>
  </si>
  <si>
    <t>sacha.garnier4@orange.fr</t>
  </si>
  <si>
    <t>7 PLACE DE L'EGLISE</t>
  </si>
  <si>
    <t>sebastien.garnier0109@hotmail.fr</t>
  </si>
  <si>
    <t>La Chapelle au riboul</t>
  </si>
  <si>
    <t>6 rue de la mairie</t>
  </si>
  <si>
    <t xml:space="preserve">24 rue des Fresnes </t>
  </si>
  <si>
    <t>ricmande@hotmail.fr</t>
  </si>
  <si>
    <t>3 Rue d'Orion</t>
  </si>
  <si>
    <t>fabienne.guenard@sfr.fr</t>
  </si>
  <si>
    <t>Saint Berthevin</t>
  </si>
  <si>
    <t>4 ruelle des Bouleaux</t>
  </si>
  <si>
    <t>gasniersebastien@orange.fr</t>
  </si>
  <si>
    <t>Lieu-dit Groslay</t>
  </si>
  <si>
    <t>06 11 54 70 64</t>
  </si>
  <si>
    <t>3 lieu-dit Groslay</t>
  </si>
  <si>
    <t>GÂTEL</t>
  </si>
  <si>
    <t>Mathéys</t>
  </si>
  <si>
    <t>249 Chemin du Haut Châtenay</t>
  </si>
  <si>
    <t>bruno.gatel53@orange.fr</t>
  </si>
  <si>
    <t>GAUDEMER</t>
  </si>
  <si>
    <t>Liam</t>
  </si>
  <si>
    <t>11, rue des Saules</t>
  </si>
  <si>
    <t>phuchede@laposte.net</t>
  </si>
  <si>
    <t>GAUDIER</t>
  </si>
  <si>
    <t>25 impasse des Roseaux</t>
  </si>
  <si>
    <t>romain.gaudier@laposte.net</t>
  </si>
  <si>
    <t xml:space="preserve">GAUDIN </t>
  </si>
  <si>
    <t xml:space="preserve">Laetitia </t>
  </si>
  <si>
    <t xml:space="preserve">3 rue principale </t>
  </si>
  <si>
    <t>Steven</t>
  </si>
  <si>
    <t>7 bis Rue Marie Moreau</t>
  </si>
  <si>
    <t>stevengaudin1@gmail.com</t>
  </si>
  <si>
    <t>Lola</t>
  </si>
  <si>
    <t>11 Rue Salvador Dali</t>
  </si>
  <si>
    <t>54 rue Francis Levesque</t>
  </si>
  <si>
    <t>laurenceeteric@gmail.com</t>
  </si>
  <si>
    <t>Beaulieu sur oudon</t>
  </si>
  <si>
    <t>La Petite Buffardière</t>
  </si>
  <si>
    <t>02 72 95 19 70</t>
  </si>
  <si>
    <t>06 77 16 90 94</t>
  </si>
  <si>
    <t>nicolas.gazengel53@orange.fr</t>
  </si>
  <si>
    <t>LA PETITE BUFfARDIERE</t>
  </si>
  <si>
    <t>Lyvan</t>
  </si>
  <si>
    <t>14 route d ampoigné</t>
  </si>
  <si>
    <t>Amandine.lourdais@orange.fr</t>
  </si>
  <si>
    <t>GENDREAU</t>
  </si>
  <si>
    <t>4, Rue de la Poste</t>
  </si>
  <si>
    <t>06 61 23 73 13</t>
  </si>
  <si>
    <t>juliettejeanne@gmail.com</t>
  </si>
  <si>
    <t>Juliette</t>
  </si>
  <si>
    <t>juliettejeanne53@gmail.com</t>
  </si>
  <si>
    <t>Claire</t>
  </si>
  <si>
    <t xml:space="preserve">Saint mars sur la futaie </t>
  </si>
  <si>
    <t xml:space="preserve">la Dallionniere </t>
  </si>
  <si>
    <t>06 79 53 64 71</t>
  </si>
  <si>
    <t>claire.gendron11@hotmail.fr</t>
  </si>
  <si>
    <t>3 Rue des Lilas</t>
  </si>
  <si>
    <t>romain.marion18@orange.fr</t>
  </si>
  <si>
    <t>3 rue des Lilas</t>
  </si>
  <si>
    <t>Enoha</t>
  </si>
  <si>
    <t>La Petite Eglise</t>
  </si>
  <si>
    <t>gendrykevin@gmail.com</t>
  </si>
  <si>
    <t>02 43 02 17 95</t>
  </si>
  <si>
    <t>06 75 60 29 29</t>
  </si>
  <si>
    <t>GENEST</t>
  </si>
  <si>
    <t>22 rue d'autan</t>
  </si>
  <si>
    <t>charline.genest@gmail.com</t>
  </si>
  <si>
    <t>Malek</t>
  </si>
  <si>
    <t>37 rue de l'Ancien Evêché</t>
  </si>
  <si>
    <t>seb.533@hotmail.fr</t>
  </si>
  <si>
    <t>GERAULT</t>
  </si>
  <si>
    <t>85, Rue du Maine</t>
  </si>
  <si>
    <t>gguillaume5399@gmail.com</t>
  </si>
  <si>
    <t>17, Place de la Commune</t>
  </si>
  <si>
    <t>gerlot53000@gmail.com</t>
  </si>
  <si>
    <t>GERVAIS</t>
  </si>
  <si>
    <t>1 place Buaret</t>
  </si>
  <si>
    <t>ras_sarah@hotmail.fr</t>
  </si>
  <si>
    <t>RENNES EN GRENOUILLES</t>
  </si>
  <si>
    <t>la vieille peliere</t>
  </si>
  <si>
    <t>geslinchristelle2g@gmail.com</t>
  </si>
  <si>
    <t>GESTIN-ROCHEREAU</t>
  </si>
  <si>
    <t>5 ROUTE DE QUELAINES</t>
  </si>
  <si>
    <t>PAUROCHEAU@GMAIL.COM</t>
  </si>
  <si>
    <t>Cl2t53@gmail.com</t>
  </si>
  <si>
    <t>GIGAN</t>
  </si>
  <si>
    <t>25 rue de la grange</t>
  </si>
  <si>
    <t>vglg@hotmail.fr</t>
  </si>
  <si>
    <t>Dryss</t>
  </si>
  <si>
    <t>GINESTRINI</t>
  </si>
  <si>
    <t xml:space="preserve">4 Rue d'Anjou </t>
  </si>
  <si>
    <t>ginestrini.mallory@gmail.com</t>
  </si>
  <si>
    <t>GITEAU</t>
  </si>
  <si>
    <t>3 imp Christophe Colomb</t>
  </si>
  <si>
    <t>06 31 13 41 62</t>
  </si>
  <si>
    <t>amahier@yahoo.fr</t>
  </si>
  <si>
    <t>20, RUE DE LA DURIERE</t>
  </si>
  <si>
    <t>GOBIL</t>
  </si>
  <si>
    <t xml:space="preserve">Belgeard </t>
  </si>
  <si>
    <t xml:space="preserve">51 rue du muguet </t>
  </si>
  <si>
    <t>alexisdu053@gmail.com</t>
  </si>
  <si>
    <t>la rouaudière</t>
  </si>
  <si>
    <t>LE PETIT HOUX</t>
  </si>
  <si>
    <t>valerie.godiot401@orange.fr</t>
  </si>
  <si>
    <t>Hélène</t>
  </si>
  <si>
    <t>GONCALVES</t>
  </si>
  <si>
    <t>4 rue d'ambrieres</t>
  </si>
  <si>
    <t>christelle.garnier12@gmail.com</t>
  </si>
  <si>
    <t>gonnetguillaume@hotmail.fr</t>
  </si>
  <si>
    <t>GOULAY</t>
  </si>
  <si>
    <t>6 rue Athéna</t>
  </si>
  <si>
    <t>cecile53210@gmail.com</t>
  </si>
  <si>
    <t>La Bazouge de Chémeré</t>
  </si>
  <si>
    <t>La Renneraie</t>
  </si>
  <si>
    <t>La Bazouge De Chémeré</t>
  </si>
  <si>
    <t>177 Chemin de la triquetrie</t>
  </si>
  <si>
    <t>Charlize</t>
  </si>
  <si>
    <t>1, rue de la petite Noé</t>
  </si>
  <si>
    <t>paleos53@orange.fr</t>
  </si>
  <si>
    <t>GRANVILLE</t>
  </si>
  <si>
    <t>Perrin</t>
  </si>
  <si>
    <t>1 allée des Noues</t>
  </si>
  <si>
    <t>Appartement 5490</t>
  </si>
  <si>
    <t>nicole.granville53@gmail.com</t>
  </si>
  <si>
    <t>GRATIEN</t>
  </si>
  <si>
    <t>17 rue de Normandie</t>
  </si>
  <si>
    <t>laetitia.bouliere@aliceadsl.fr</t>
  </si>
  <si>
    <t>Bazouges</t>
  </si>
  <si>
    <t>40 rue de normandie</t>
  </si>
  <si>
    <t>Gilles.grelard@gmail.com</t>
  </si>
  <si>
    <t>GRENET</t>
  </si>
  <si>
    <t>126, CHEMIN DU HAUT PINEAU</t>
  </si>
  <si>
    <t>grenet.audrey@gmail.com</t>
  </si>
  <si>
    <t>68, avenue Robert Buron</t>
  </si>
  <si>
    <t>06 35 14 51 79</t>
  </si>
  <si>
    <t>theo.grenet.pro@gmail.com</t>
  </si>
  <si>
    <t>GRIGNON</t>
  </si>
  <si>
    <t xml:space="preserve">23 rue des jonquilles </t>
  </si>
  <si>
    <t>grignon.alx@gmail.com</t>
  </si>
  <si>
    <t>GRIMAUD</t>
  </si>
  <si>
    <t>Madeline</t>
  </si>
  <si>
    <t>Le Tertre Perron</t>
  </si>
  <si>
    <t>02 43 70 58 82</t>
  </si>
  <si>
    <t>07 81 21 53 16</t>
  </si>
  <si>
    <t>grimo.manu@gmail.com</t>
  </si>
  <si>
    <t>GRIMAULT</t>
  </si>
  <si>
    <t>48 RUE DE BOURGOGNE</t>
  </si>
  <si>
    <t>solenerb@yahoo.fr</t>
  </si>
  <si>
    <t>51. RUE CONSTANTIN MATEI</t>
  </si>
  <si>
    <t>samcamar53@gmail.com</t>
  </si>
  <si>
    <t>Johann</t>
  </si>
  <si>
    <t>3 cour de la Gabarre</t>
  </si>
  <si>
    <t>johannguedon@hotmail.fr</t>
  </si>
  <si>
    <t>28, RUE DU CENTRE</t>
  </si>
  <si>
    <t>p.guedon@hotmail.fr</t>
  </si>
  <si>
    <t>GUERICHER</t>
  </si>
  <si>
    <t>19 rue henri maline</t>
  </si>
  <si>
    <t>eloiseridard@hotmail.fr</t>
  </si>
  <si>
    <t>37 rue d'Autan</t>
  </si>
  <si>
    <t>loricguerlavais@gmail.com</t>
  </si>
  <si>
    <t>GUIDON</t>
  </si>
  <si>
    <t xml:space="preserve">18 rue Pierre Jean Chapron </t>
  </si>
  <si>
    <t>Epineux Le Seguin</t>
  </si>
  <si>
    <t>guidon.gauvin@gmail.com</t>
  </si>
  <si>
    <t>GUILAUMÉ</t>
  </si>
  <si>
    <t>51, route de Mirwault</t>
  </si>
  <si>
    <t>vetz@wanadoo.fr</t>
  </si>
  <si>
    <t>GUILBAUD</t>
  </si>
  <si>
    <t>20 RUE DE LA COLMONT</t>
  </si>
  <si>
    <t>eirl.ag2c53@gmail.com</t>
  </si>
  <si>
    <t xml:space="preserve">GUILLOCHON RENIER </t>
  </si>
  <si>
    <t>Les Hirondelles</t>
  </si>
  <si>
    <t>GUILMET</t>
  </si>
  <si>
    <t>36, RUE CHANTEPIE</t>
  </si>
  <si>
    <t>winwinnico@hotmail.fr</t>
  </si>
  <si>
    <t>GUIMARD</t>
  </si>
  <si>
    <t>La Vallee</t>
  </si>
  <si>
    <t>manusylvie07@gmail.com</t>
  </si>
  <si>
    <t>GUION</t>
  </si>
  <si>
    <t>Mao</t>
  </si>
  <si>
    <t xml:space="preserve">8 rue des cèdres </t>
  </si>
  <si>
    <t>damienguion1997@gmail.com</t>
  </si>
  <si>
    <t>3, rue Victor Boissel</t>
  </si>
  <si>
    <t>06 35 50 09 05</t>
  </si>
  <si>
    <t>30  rue Daudier</t>
  </si>
  <si>
    <t>appartement 229</t>
  </si>
  <si>
    <t>28 rue des mimosas</t>
  </si>
  <si>
    <t>jackyguyard53@gmail.com</t>
  </si>
  <si>
    <t>Lyronn</t>
  </si>
  <si>
    <t>PARIGNE sur BRAYE</t>
  </si>
  <si>
    <t>Le Tertre</t>
  </si>
  <si>
    <t>flandrin.sabrina@orange.fr</t>
  </si>
  <si>
    <t>GUYOT SAILLY</t>
  </si>
  <si>
    <t>La bazouge de Chemere</t>
  </si>
  <si>
    <t>33 rue d'alsace</t>
  </si>
  <si>
    <t>corinne.guyotsailly@gmail.com</t>
  </si>
  <si>
    <t>10, rue des Coudriers</t>
  </si>
  <si>
    <t>06 26 08 00 24</t>
  </si>
  <si>
    <t>19, Rue du Rocher</t>
  </si>
  <si>
    <t>02 43 02 07 79</t>
  </si>
  <si>
    <t>06 69 80 60 76</t>
  </si>
  <si>
    <t>8 Chemin De La Chopinière</t>
  </si>
  <si>
    <t>lucashamelin752@gmail.com</t>
  </si>
  <si>
    <t>LIVET</t>
  </si>
  <si>
    <t>6 ESPACE DES 9 CHENES</t>
  </si>
  <si>
    <t>virginie.lochin@neuf.fr</t>
  </si>
  <si>
    <t>CARRIERES SOUS POISSY</t>
  </si>
  <si>
    <t>26 rue Claude Monet</t>
  </si>
  <si>
    <t>79  rue de Craon</t>
  </si>
  <si>
    <t>ssoonniiaa@live.fr</t>
  </si>
  <si>
    <t xml:space="preserve">2 rue du beau soleil </t>
  </si>
  <si>
    <t>stephamon35@gmail.com</t>
  </si>
  <si>
    <t>19, rue du Panorama</t>
  </si>
  <si>
    <t>06 84 82 83 63</t>
  </si>
  <si>
    <t>alanhamon@hotmail.com</t>
  </si>
  <si>
    <t>61 rue du Poirier</t>
  </si>
  <si>
    <t>laurel49@live.fr</t>
  </si>
  <si>
    <t>Véronique</t>
  </si>
  <si>
    <t>La Petite Chapronnière</t>
  </si>
  <si>
    <t>06 74 52 36 06</t>
  </si>
  <si>
    <t>anitbois@gmail.com</t>
  </si>
  <si>
    <t>HAUTREUX</t>
  </si>
  <si>
    <t>Gael</t>
  </si>
  <si>
    <t>1 ROUTE DE SABLE</t>
  </si>
  <si>
    <t>gaelhautreux@gmail.com</t>
  </si>
  <si>
    <t>1 cour Stendhal</t>
  </si>
  <si>
    <t>HAY</t>
  </si>
  <si>
    <t>La Chaumerais</t>
  </si>
  <si>
    <t>annesob2@hotmail.com</t>
  </si>
  <si>
    <t>HEDIN</t>
  </si>
  <si>
    <t>7 allée du parc saint-georges</t>
  </si>
  <si>
    <t>hedin.a.b@orange.fr</t>
  </si>
  <si>
    <t>582 Chemin de La gouffardiere</t>
  </si>
  <si>
    <t>augustinh53@gmail.com</t>
  </si>
  <si>
    <t>HELAINE-GAUTIER</t>
  </si>
  <si>
    <t>Elina</t>
  </si>
  <si>
    <t>22 Rue de la Butte</t>
  </si>
  <si>
    <t>claire.gautierh@gmail.com</t>
  </si>
  <si>
    <t>13 Lotissement Le Grand Champ</t>
  </si>
  <si>
    <t>amel.2405@hotmail.fr</t>
  </si>
  <si>
    <t>BEL-AIR</t>
  </si>
  <si>
    <t>Marin</t>
  </si>
  <si>
    <t>yann.helie@bbox.fr</t>
  </si>
  <si>
    <t>helie.yoceab@gmail.com</t>
  </si>
  <si>
    <t>HERISSEAU</t>
  </si>
  <si>
    <t>Manolo</t>
  </si>
  <si>
    <t>85 avenue de la Division Leclerc</t>
  </si>
  <si>
    <t>06 71 48 51 52</t>
  </si>
  <si>
    <t>sandra.dumas@outlook.fr</t>
  </si>
  <si>
    <t>HÉRIVEAUX</t>
  </si>
  <si>
    <t>11 Rue Berthe Marcou</t>
  </si>
  <si>
    <t>heriveaux.aurelien@neuf.fr</t>
  </si>
  <si>
    <t>HERROUET</t>
  </si>
  <si>
    <t>chateau gontier</t>
  </si>
  <si>
    <t>40 rue helene boucher</t>
  </si>
  <si>
    <t>herrouet@wanadoo.fr</t>
  </si>
  <si>
    <t>10 impasse Magenta</t>
  </si>
  <si>
    <t>benoit_rv@yahoo.fr</t>
  </si>
  <si>
    <t>5 Impasse de l'Hermine</t>
  </si>
  <si>
    <t>tisthervoche@gmail.com</t>
  </si>
  <si>
    <t>lorine.heurtebise@gmail.com</t>
  </si>
  <si>
    <t>HEUZARD</t>
  </si>
  <si>
    <t>ST DENIS SUR SARTHON</t>
  </si>
  <si>
    <t>2 impasse La Piogerie</t>
  </si>
  <si>
    <t>02 43 33 37 39</t>
  </si>
  <si>
    <t>06 45 67 51 44</t>
  </si>
  <si>
    <t>melanieheuzard@yahoo.fr</t>
  </si>
  <si>
    <t>06 25 48 22 64</t>
  </si>
  <si>
    <t>HIVET</t>
  </si>
  <si>
    <t>Lio</t>
  </si>
  <si>
    <t>5 Résidence Gerthelie</t>
  </si>
  <si>
    <t>06 33 30 29 80</t>
  </si>
  <si>
    <t>audeguillaume85@orange.fr</t>
  </si>
  <si>
    <t>3 Cour Marie</t>
  </si>
  <si>
    <t>elodie7253@hotmail.fr</t>
  </si>
  <si>
    <t>HOMET</t>
  </si>
  <si>
    <t>La Loge</t>
  </si>
  <si>
    <t>baptiste.homet@orange.fr</t>
  </si>
  <si>
    <t>HOUAL</t>
  </si>
  <si>
    <t>34.RUE DES FORGES</t>
  </si>
  <si>
    <t>houal1986@gmail.com</t>
  </si>
  <si>
    <t>24 impasse des bolets</t>
  </si>
  <si>
    <t>melismilel@yahoo.fr</t>
  </si>
  <si>
    <t>24 impasse des Bolets</t>
  </si>
  <si>
    <t>HOUDIN</t>
  </si>
  <si>
    <t>6A, Rue Archibald</t>
  </si>
  <si>
    <t>ludivinepeslier@hotmail.fr</t>
  </si>
  <si>
    <t>3, impasse des bleuets</t>
  </si>
  <si>
    <t>leroy.paquita@orange.fr</t>
  </si>
  <si>
    <t>Marigné</t>
  </si>
  <si>
    <t>4 bis rue des Fleurs</t>
  </si>
  <si>
    <t>06 40 29 64 63</t>
  </si>
  <si>
    <t>famillehoudmon@orange.fr</t>
  </si>
  <si>
    <t>HOUZELLE</t>
  </si>
  <si>
    <t>val du maine</t>
  </si>
  <si>
    <t xml:space="preserve">5 rue croix de pierre </t>
  </si>
  <si>
    <t>vincent.houzelle@orange.fr</t>
  </si>
  <si>
    <t>HOVHANNISYAN</t>
  </si>
  <si>
    <t>Artak</t>
  </si>
  <si>
    <t>93 rue du Commandant Henri Chantrel</t>
  </si>
  <si>
    <t>armen.hovhannisyan@laposte.net</t>
  </si>
  <si>
    <t>02 43 08 42 83</t>
  </si>
  <si>
    <t>06 21 06 86 96</t>
  </si>
  <si>
    <t>33, rue de la Valette</t>
  </si>
  <si>
    <t>vanessa.elvis@laposte.net</t>
  </si>
  <si>
    <t>13, rue de la Valette</t>
  </si>
  <si>
    <t>benoitecharb@gmail.com</t>
  </si>
  <si>
    <t>12 rue du Maine</t>
  </si>
  <si>
    <t>celine.l53@hotmail.fr</t>
  </si>
  <si>
    <t>HUAUME</t>
  </si>
  <si>
    <t>1, La Perrière</t>
  </si>
  <si>
    <t>06 27 29 06 52</t>
  </si>
  <si>
    <t>mathishugo.huaume@gmail.com</t>
  </si>
  <si>
    <t>V90</t>
  </si>
  <si>
    <t>90+</t>
  </si>
  <si>
    <t>LA MOTTE SORCIN</t>
  </si>
  <si>
    <t>Couesmes-Vaucé</t>
  </si>
  <si>
    <t>l'heuberdière</t>
  </si>
  <si>
    <t>maurice.hubert2@wanadoo.fr</t>
  </si>
  <si>
    <t>Mathilda</t>
  </si>
  <si>
    <t>4 RUE DES SORBIERS</t>
  </si>
  <si>
    <t>06 47 75 47 72</t>
  </si>
  <si>
    <t>cesarali100@gmail.com</t>
  </si>
  <si>
    <t>LE CLOS DES CHINTRES</t>
  </si>
  <si>
    <t>chauvierelucie@hotmail.fr</t>
  </si>
  <si>
    <t>IBHAGBENEKALO</t>
  </si>
  <si>
    <t>Norah Destiny</t>
  </si>
  <si>
    <t>1 rue Colonel Flatters</t>
  </si>
  <si>
    <t>victoryibhagbenekalo@gmail.com</t>
  </si>
  <si>
    <t>ISLAND</t>
  </si>
  <si>
    <t>sdesaunais@yahoo.fr</t>
  </si>
  <si>
    <t>IZAMBARD</t>
  </si>
  <si>
    <t>Clovis</t>
  </si>
  <si>
    <t>La Crosnerie</t>
  </si>
  <si>
    <t>06 30 89 37 73</t>
  </si>
  <si>
    <t>koukli@hotmail.fr</t>
  </si>
  <si>
    <t>JACOB</t>
  </si>
  <si>
    <t>8, RUE DES SPORTS</t>
  </si>
  <si>
    <t>jacobsonia@orange.fr</t>
  </si>
  <si>
    <t>JACQUEMONT</t>
  </si>
  <si>
    <t>Lukasz</t>
  </si>
  <si>
    <t xml:space="preserve"> La Termalerie</t>
  </si>
  <si>
    <t>j.jacquemont75@gmail.com</t>
  </si>
  <si>
    <t>JACQUET</t>
  </si>
  <si>
    <t>14 ALLEE DES TILLEULS</t>
  </si>
  <si>
    <t>jacquetnathalie@gmail.com</t>
  </si>
  <si>
    <t>8, RUE DE BRETAGNE</t>
  </si>
  <si>
    <t>tina1718@hotmail.fr</t>
  </si>
  <si>
    <t>3 Clairefontaine</t>
  </si>
  <si>
    <t>JAMAL ENNABO</t>
  </si>
  <si>
    <t>Yasser</t>
  </si>
  <si>
    <t>1 clos du Verger</t>
  </si>
  <si>
    <t>imane.ennabo@gmail.com</t>
  </si>
  <si>
    <t>Ziyad</t>
  </si>
  <si>
    <t xml:space="preserve">1 clos du verger </t>
  </si>
  <si>
    <t>JANVRIN</t>
  </si>
  <si>
    <t>20 rue des Jonquilles</t>
  </si>
  <si>
    <t>rubenjanvrin86@gmail.com</t>
  </si>
  <si>
    <t>JARRI</t>
  </si>
  <si>
    <t xml:space="preserve">32 rue allard </t>
  </si>
  <si>
    <t>antoinejarri@orange.fr</t>
  </si>
  <si>
    <t>sylvie.jarry2912@orange.fr</t>
  </si>
  <si>
    <t>Les Bas Verrières</t>
  </si>
  <si>
    <t>ben3pts@hotmail.fr</t>
  </si>
  <si>
    <t>7 rue de l'échalier</t>
  </si>
  <si>
    <t>02 43 07 36 58</t>
  </si>
  <si>
    <t>06 20 27 88 97</t>
  </si>
  <si>
    <t>JEANPIERRE</t>
  </si>
  <si>
    <t>22 rue du Préfet Bussières</t>
  </si>
  <si>
    <t>jppyson@orange.fr</t>
  </si>
  <si>
    <t>JEGOU</t>
  </si>
  <si>
    <t>La haute Douaitée</t>
  </si>
  <si>
    <t>JEHAN</t>
  </si>
  <si>
    <t xml:space="preserve"> 1 la petite guiterniere</t>
  </si>
  <si>
    <t>JEZEQUEL</t>
  </si>
  <si>
    <t>6 rue de l'aubépine</t>
  </si>
  <si>
    <t>thojez53@gmail.com</t>
  </si>
  <si>
    <t>JORY</t>
  </si>
  <si>
    <t>26, Rue des rosiers</t>
  </si>
  <si>
    <t>puma72@sfr.fr</t>
  </si>
  <si>
    <t>JOSSEAUME</t>
  </si>
  <si>
    <t>35 rue des pins</t>
  </si>
  <si>
    <t>yasmina.josseaume@numericable.fr</t>
  </si>
  <si>
    <t>EANCE</t>
  </si>
  <si>
    <t>30 La Guérivais</t>
  </si>
  <si>
    <t>LE PLESSIS</t>
  </si>
  <si>
    <t>JOURDAN</t>
  </si>
  <si>
    <t>LA SEMONDIERE</t>
  </si>
  <si>
    <t>36 rue du Général de Gaule</t>
  </si>
  <si>
    <t>06 21 92 44 98</t>
  </si>
  <si>
    <t>a-rensachou678@gmail.com</t>
  </si>
  <si>
    <t>1 BD Duvivier</t>
  </si>
  <si>
    <t>JUDON</t>
  </si>
  <si>
    <t>herve.judon@wanadoo.fr</t>
  </si>
  <si>
    <t>JUGUET</t>
  </si>
  <si>
    <t>30 rue alain Gerbault</t>
  </si>
  <si>
    <t>e-juguet@orange.fr</t>
  </si>
  <si>
    <t>Jean Louis</t>
  </si>
  <si>
    <t>3 Impasse de la Petite Cour</t>
  </si>
  <si>
    <t>jean-louis.julien3@orange.fr</t>
  </si>
  <si>
    <t>JULLIARD-KUZNICKI</t>
  </si>
  <si>
    <t>2, allée du Chateau</t>
  </si>
  <si>
    <t>06 32 37 68 62</t>
  </si>
  <si>
    <t>andrejulliard5353@gmail.com</t>
  </si>
  <si>
    <t>02 43 72 68 43</t>
  </si>
  <si>
    <t>KABACINSKI</t>
  </si>
  <si>
    <t>42B, allée des sports</t>
  </si>
  <si>
    <t>renia199703@gmail.com</t>
  </si>
  <si>
    <t>KARAGIC</t>
  </si>
  <si>
    <t>Daris</t>
  </si>
  <si>
    <t>12 rue des Saules</t>
  </si>
  <si>
    <t>zehrabk@icloud.com</t>
  </si>
  <si>
    <t>Sanel</t>
  </si>
  <si>
    <t>KARAVAL</t>
  </si>
  <si>
    <t>20 rue d'Autan</t>
  </si>
  <si>
    <t>magalie.lorand@gmail.com</t>
  </si>
  <si>
    <t>KENNEDY</t>
  </si>
  <si>
    <t>48 boulevard Charles Tillon</t>
  </si>
  <si>
    <t>matthias.akennedy@gmail.com</t>
  </si>
  <si>
    <t>KERBAGE</t>
  </si>
  <si>
    <t>45, rue des Rosiers</t>
  </si>
  <si>
    <t>06 62 05 20 44</t>
  </si>
  <si>
    <t>nicollas.magalie@gmail.com</t>
  </si>
  <si>
    <t>KREIS DUMONT</t>
  </si>
  <si>
    <t>Sidney</t>
  </si>
  <si>
    <t>La Roche</t>
  </si>
  <si>
    <t>dumont.jon@protonmail.com</t>
  </si>
  <si>
    <t>02 43 06 06 31</t>
  </si>
  <si>
    <t>06 28 32 98 26</t>
  </si>
  <si>
    <t>56, rue Marie Olympe de Gouges</t>
  </si>
  <si>
    <t>06 30 21 34 74</t>
  </si>
  <si>
    <t>sebastien.labbe-53000@gmail.com</t>
  </si>
  <si>
    <t>LACAULT</t>
  </si>
  <si>
    <t>MEZANGERS</t>
  </si>
  <si>
    <t>12 IMPASSE DU PETIT PERROT</t>
  </si>
  <si>
    <t>magalilacault53@gmail.com</t>
  </si>
  <si>
    <t>LAFARGE</t>
  </si>
  <si>
    <t>Rue des sports</t>
  </si>
  <si>
    <t>chevrollier.aurelie@gmail.com</t>
  </si>
  <si>
    <t>LAFONTAINE</t>
  </si>
  <si>
    <t>chateau-gontier</t>
  </si>
  <si>
    <t>113 avenue de la division leclerc</t>
  </si>
  <si>
    <t>pierre.lafontaine199@hotmail.fr</t>
  </si>
  <si>
    <t>LAFOUX</t>
  </si>
  <si>
    <t>Yves</t>
  </si>
  <si>
    <t>27, PARC DES CHENES</t>
  </si>
  <si>
    <t>yves.lafoux@wanadoo.fr</t>
  </si>
  <si>
    <t>LAJOYE</t>
  </si>
  <si>
    <t>guitter.amandine@orange.fr</t>
  </si>
  <si>
    <t>LAMAACHI</t>
  </si>
  <si>
    <t>26, rue Henri Dunand</t>
  </si>
  <si>
    <t>06 30 76 26 89</t>
  </si>
  <si>
    <t>kartous53@gmail.com</t>
  </si>
  <si>
    <t>LAMBERDIERE</t>
  </si>
  <si>
    <t>445 Chemin de Bréhon</t>
  </si>
  <si>
    <t>La Huardière</t>
  </si>
  <si>
    <t>martinelamberdiere@gmail.com</t>
  </si>
  <si>
    <t>Alyssa</t>
  </si>
  <si>
    <t>LASSAY LES CHATEAAUX</t>
  </si>
  <si>
    <t>2 rue de javron</t>
  </si>
  <si>
    <t>boulliermelanie@yahoo.fr</t>
  </si>
  <si>
    <t>12 LOTISSEMENT DES PLACES</t>
  </si>
  <si>
    <t>jplambert53@orange.fr</t>
  </si>
  <si>
    <t>LANCELIN</t>
  </si>
  <si>
    <t>Jean luc</t>
  </si>
  <si>
    <t>1 RUE DES COQUELICOTS</t>
  </si>
  <si>
    <t>jeanjean@hotmail.fr</t>
  </si>
  <si>
    <t>LANCELOT</t>
  </si>
  <si>
    <t>181 rue de Paris</t>
  </si>
  <si>
    <t>max-i8@hotmail.fr</t>
  </si>
  <si>
    <t>5, rue St Nicolas,   Gennes sur Glaize</t>
  </si>
  <si>
    <t>dominique.landais8@orange.fr</t>
  </si>
  <si>
    <t>1 impasse des griottes</t>
  </si>
  <si>
    <t>61, rue Léon Gautier</t>
  </si>
  <si>
    <t>02 43 64 16 76</t>
  </si>
  <si>
    <t>06 88 22 08 73</t>
  </si>
  <si>
    <t>shiloubi@free.fr</t>
  </si>
  <si>
    <t>15 rue des bordeliers</t>
  </si>
  <si>
    <t>jerome.landais0533@orange.fr</t>
  </si>
  <si>
    <t>La Bazoge MOntpinçon</t>
  </si>
  <si>
    <t>3 rue des lilas</t>
  </si>
  <si>
    <t>sandrine.guern@yahoo.fr</t>
  </si>
  <si>
    <t>2 Imp des Demoiselles</t>
  </si>
  <si>
    <t>enzolasbleiz85300@gmail.com</t>
  </si>
  <si>
    <t>LAUDEN</t>
  </si>
  <si>
    <t>10 rue des Lauriers</t>
  </si>
  <si>
    <t>vanessalauden1@gmail.com</t>
  </si>
  <si>
    <t>34 rue de la Perdrière</t>
  </si>
  <si>
    <t>benoit.launay@laposte.net</t>
  </si>
  <si>
    <t>55 Chemin de l'Hotellerie</t>
  </si>
  <si>
    <t>manuetfab@orange.fr</t>
  </si>
  <si>
    <t>20 CHEMIN DE LA REVEURIE</t>
  </si>
  <si>
    <t>lautru.arnaud@yahoo.com</t>
  </si>
  <si>
    <t xml:space="preserve">Grez-en-Bouère </t>
  </si>
  <si>
    <t>43 rue de la Libération</t>
  </si>
  <si>
    <t>06 84 94 82 28</t>
  </si>
  <si>
    <t>honorine.carlier@gmail.com</t>
  </si>
  <si>
    <t>LE CORRE</t>
  </si>
  <si>
    <t>37 rue du parc</t>
  </si>
  <si>
    <t>marieaude53@hotmail.com</t>
  </si>
  <si>
    <t>9 RUE D'ATHENES</t>
  </si>
  <si>
    <t>9 rue d'Athènes</t>
  </si>
  <si>
    <t>LE HUR</t>
  </si>
  <si>
    <t>20 rue du soleil levant</t>
  </si>
  <si>
    <t>emmanuellh44@gmail.com</t>
  </si>
  <si>
    <t>LE PRIOL  PEINTRE</t>
  </si>
  <si>
    <t>7 rue des Lupins</t>
  </si>
  <si>
    <t>david.lepriol@neuf.fr</t>
  </si>
  <si>
    <t>LE REZOLLIER</t>
  </si>
  <si>
    <t>CAMORS</t>
  </si>
  <si>
    <t>12, Impasse du petit langrois</t>
  </si>
  <si>
    <t>06 59 21 78 08</t>
  </si>
  <si>
    <t>jimmylerez@gmail.com</t>
  </si>
  <si>
    <t>LE RICHOMME</t>
  </si>
  <si>
    <t>javron les chapelles</t>
  </si>
  <si>
    <t>17 la hussonnniere</t>
  </si>
  <si>
    <t>Manech</t>
  </si>
  <si>
    <t>3. RUE DES CERISIERS</t>
  </si>
  <si>
    <t>06 43 26 98 01</t>
  </si>
  <si>
    <t>jeanclaudeleblanc53@gmail.com</t>
  </si>
  <si>
    <t>st michel de la roe</t>
  </si>
  <si>
    <t>06 11 63 39 74</t>
  </si>
  <si>
    <t>2 chemin du corbelet</t>
  </si>
  <si>
    <t>leblancsamuel@orange.fr</t>
  </si>
  <si>
    <t>6, rue de la Croix de Pierre</t>
  </si>
  <si>
    <t>06 64 12 32 31</t>
  </si>
  <si>
    <t>heroleblanc@gmail.com</t>
  </si>
  <si>
    <t>Melanie</t>
  </si>
  <si>
    <t>2 chemin du Corbelet</t>
  </si>
  <si>
    <t>LEBOISSETIER</t>
  </si>
  <si>
    <t>Le Pas</t>
  </si>
  <si>
    <t>4 impasse de Bellevue</t>
  </si>
  <si>
    <t>Bonbon53100@gmail.com</t>
  </si>
  <si>
    <t>8 rue Albert Després</t>
  </si>
  <si>
    <t>besniercarole@yahoo.fr</t>
  </si>
  <si>
    <t>Les Grands Champs</t>
  </si>
  <si>
    <t>amelie53500@yahoo.fr</t>
  </si>
  <si>
    <t>Gérald</t>
  </si>
  <si>
    <t>29 rue du temple</t>
  </si>
  <si>
    <t>02 43 66 14 21</t>
  </si>
  <si>
    <t>06 86 88 44 30</t>
  </si>
  <si>
    <t>LECOMTE</t>
  </si>
  <si>
    <t>SAINT LOUP DU GAST</t>
  </si>
  <si>
    <t>1 impasse du Pave</t>
  </si>
  <si>
    <t>julieheurtebize@hotmail.com</t>
  </si>
  <si>
    <t>Syvan</t>
  </si>
  <si>
    <t>cité plaisance</t>
  </si>
  <si>
    <t>14 rue de l'Alyte</t>
  </si>
  <si>
    <t>sylvain.ledauphin@gmail.com</t>
  </si>
  <si>
    <t>12, Cite des Noyers</t>
  </si>
  <si>
    <t>leila53240@gmail.com</t>
  </si>
  <si>
    <t>SAINT-MARTIN-DU-LIMET</t>
  </si>
  <si>
    <t>6, Impasse des hêtres</t>
  </si>
  <si>
    <t>lefeuvre.leslie@orange.fr</t>
  </si>
  <si>
    <t>5 bis route de Fougères</t>
  </si>
  <si>
    <t>gmt.lefeuvre@wanadoo.fr</t>
  </si>
  <si>
    <t>Loeizia</t>
  </si>
  <si>
    <t>51 RUE MAXIMILIEN DE SULLY</t>
  </si>
  <si>
    <t>lefeuvreolivier@hotmail.fr</t>
  </si>
  <si>
    <t>6, IMPASSE DES HETRES</t>
  </si>
  <si>
    <t>cosmes</t>
  </si>
  <si>
    <t>saint paul</t>
  </si>
  <si>
    <t>10 RUE DE PARIS</t>
  </si>
  <si>
    <t>maximeleflon8@gmail.com</t>
  </si>
  <si>
    <t xml:space="preserve">Rouesse vasse </t>
  </si>
  <si>
    <t>Les onchets</t>
  </si>
  <si>
    <t>LEGO</t>
  </si>
  <si>
    <t>VIMARTIN SUR ORTHE</t>
  </si>
  <si>
    <t>1250 CHEMIN DE LA HAUTE TANSORIERE</t>
  </si>
  <si>
    <t>corentin.lego@hotmail.fr</t>
  </si>
  <si>
    <t>LEGOFF</t>
  </si>
  <si>
    <t>11 rue Marceau</t>
  </si>
  <si>
    <t>yannicklegoff53@gmail.com</t>
  </si>
  <si>
    <t>Eline</t>
  </si>
  <si>
    <t>La Houllerie</t>
  </si>
  <si>
    <t>eric.legros53@orange.fr</t>
  </si>
  <si>
    <t>La Houblerie</t>
  </si>
  <si>
    <t>20 RUE DE BYZANCE</t>
  </si>
  <si>
    <t>raphael.legros@free.fr</t>
  </si>
  <si>
    <t>LEHAY</t>
  </si>
  <si>
    <t>Tibau</t>
  </si>
  <si>
    <t>36 rue Jules Renard</t>
  </si>
  <si>
    <t>06 71 24 40 34</t>
  </si>
  <si>
    <t>guillaume.lehay674@gmail.com</t>
  </si>
  <si>
    <t xml:space="preserve">14, rue des libellules </t>
  </si>
  <si>
    <t>AUBERGEMENT</t>
  </si>
  <si>
    <t>LEMASSON</t>
  </si>
  <si>
    <t>10, rue La Maladrie</t>
  </si>
  <si>
    <t>06 89 44 53 38</t>
  </si>
  <si>
    <t>eden.lemasson123@gmail.com</t>
  </si>
  <si>
    <t>LEMEE-MONTECOT</t>
  </si>
  <si>
    <t>danychristophe3.lm@free.fr</t>
  </si>
  <si>
    <t>1754 CHEMIN DE LA CHARBONNERIE</t>
  </si>
  <si>
    <t>lydie.frederic53@gmail.com</t>
  </si>
  <si>
    <t>Luitré</t>
  </si>
  <si>
    <t>Le Bas Montoger</t>
  </si>
  <si>
    <t>alpaysages@orange.fr</t>
  </si>
  <si>
    <t>La Boucherie</t>
  </si>
  <si>
    <t>maclemonnier@live.fr</t>
  </si>
  <si>
    <t>Patricia</t>
  </si>
  <si>
    <t>Le Gravier</t>
  </si>
  <si>
    <t>ldompat@gmail.com</t>
  </si>
  <si>
    <t>LEPETIT</t>
  </si>
  <si>
    <t>Justin</t>
  </si>
  <si>
    <t>29, rue de la Fuye</t>
  </si>
  <si>
    <t>06 30 68 91 56</t>
  </si>
  <si>
    <t>marlenedenuault@gmail.com</t>
  </si>
  <si>
    <t>Margot</t>
  </si>
  <si>
    <t>1 rue de la madeleine</t>
  </si>
  <si>
    <t>contact@lepetitimprimeur.com</t>
  </si>
  <si>
    <t>Jason</t>
  </si>
  <si>
    <t>1.IMPASSE DES SORBIERS</t>
  </si>
  <si>
    <t>Tylio</t>
  </si>
  <si>
    <t>7 impasse des Châtaigniers</t>
  </si>
  <si>
    <t>fredetaur@orange.fr</t>
  </si>
  <si>
    <t>LERICHE</t>
  </si>
  <si>
    <t>Villaines la Juhel</t>
  </si>
  <si>
    <t>4 bd Henri Dunant</t>
  </si>
  <si>
    <t>leriche.patrice@wanadoo.fr</t>
  </si>
  <si>
    <t>BLANDOUET SAINT JEAN</t>
  </si>
  <si>
    <t>1 LES VERGERS</t>
  </si>
  <si>
    <t>hugo.lrg@icloud.com</t>
  </si>
  <si>
    <t>Elyne</t>
  </si>
  <si>
    <t>rue st denis de gastines</t>
  </si>
  <si>
    <t>LEROUX HOUEL</t>
  </si>
  <si>
    <t>Merlin</t>
  </si>
  <si>
    <t>10 rue du Préfet Bussières</t>
  </si>
  <si>
    <t>acopocca@yahoo.fr</t>
  </si>
  <si>
    <t>1 rue des vallons</t>
  </si>
  <si>
    <t>heleneb53@live.fr</t>
  </si>
  <si>
    <t>7 Rue des Campanules</t>
  </si>
  <si>
    <t>natachaleroy79@gmail.com</t>
  </si>
  <si>
    <t>13 route du DOMAINE</t>
  </si>
  <si>
    <t>leroyeranita5@gmail.com</t>
  </si>
  <si>
    <t>LESAULNIER</t>
  </si>
  <si>
    <t>Félix</t>
  </si>
  <si>
    <t>Martigné sur mayenne</t>
  </si>
  <si>
    <t>1 impasse de la lyre</t>
  </si>
  <si>
    <t>lesaulnier.felix@gmail.com</t>
  </si>
  <si>
    <t>LESIOURD</t>
  </si>
  <si>
    <t>la chapelle anthenaise</t>
  </si>
  <si>
    <t>le bois martin</t>
  </si>
  <si>
    <t>christian.lesiourd@orange.fr</t>
  </si>
  <si>
    <t>LESPIAUC</t>
  </si>
  <si>
    <t>Jean-Christophe</t>
  </si>
  <si>
    <t>23 rue des Archives</t>
  </si>
  <si>
    <t>Résidence Graham Bell</t>
  </si>
  <si>
    <t>lespiaucjeanchristophe@gmail.com</t>
  </si>
  <si>
    <t>06 21 49 36 98</t>
  </si>
  <si>
    <t>LETERTRE</t>
  </si>
  <si>
    <t>152 Impasse de la petite croix</t>
  </si>
  <si>
    <t>nathalie.letertre@wanadoo.fr</t>
  </si>
  <si>
    <t>LETOURNEUR</t>
  </si>
  <si>
    <t>SAINT PIERRE DES LANDES</t>
  </si>
  <si>
    <t>18 rue du Maine</t>
  </si>
  <si>
    <t>olivierletourneur53@gmail.com</t>
  </si>
  <si>
    <t>patrice-pauline@orange.fr</t>
  </si>
  <si>
    <t>LEVEQUE BIGEAT</t>
  </si>
  <si>
    <t>la chenaise</t>
  </si>
  <si>
    <t>tajmahal@orange.fr</t>
  </si>
  <si>
    <t>Lyssandre</t>
  </si>
  <si>
    <t>126 avenue Chanzy</t>
  </si>
  <si>
    <t>lyssandre152@gmail.com</t>
  </si>
  <si>
    <t>06 13 65 35 45</t>
  </si>
  <si>
    <t>LÉZÉ</t>
  </si>
  <si>
    <t>LHUISSIER</t>
  </si>
  <si>
    <t>2 rue des Tommeliers</t>
  </si>
  <si>
    <t>alban955@gmail.com</t>
  </si>
  <si>
    <t>Paco</t>
  </si>
  <si>
    <t>1 impasse des Bolets</t>
  </si>
  <si>
    <t>maud.lhuissier92@gmail.com</t>
  </si>
  <si>
    <t>ivan.linais@orange.fr</t>
  </si>
  <si>
    <t>LOGEAIS</t>
  </si>
  <si>
    <t>9, Parc des Lilas</t>
  </si>
  <si>
    <t>laurence.poulain6@wanadoo.fr</t>
  </si>
  <si>
    <t>ST AIGNAN SU ROE</t>
  </si>
  <si>
    <t>14 Lotissement du Frêne</t>
  </si>
  <si>
    <t>fabrice.loison0813@orange.fr</t>
  </si>
  <si>
    <t>LORENT</t>
  </si>
  <si>
    <t>Owen</t>
  </si>
  <si>
    <t>41 rue des capucines</t>
  </si>
  <si>
    <t>LORENTE</t>
  </si>
  <si>
    <t>5 Rue des Roses</t>
  </si>
  <si>
    <t>rousseaumickael3@gmail.com</t>
  </si>
  <si>
    <t>LOTODE</t>
  </si>
  <si>
    <t>Manzone</t>
  </si>
  <si>
    <t>LOUZIER</t>
  </si>
  <si>
    <t>Evann</t>
  </si>
  <si>
    <t>3, rue des Magnolias</t>
  </si>
  <si>
    <t>n_guilloux@yahoo.fr</t>
  </si>
  <si>
    <t>3 rue des magnolias</t>
  </si>
  <si>
    <t>Guillaumelouzier@orange.fr</t>
  </si>
  <si>
    <t>mayenne</t>
  </si>
  <si>
    <t>19 bis, boulevard anatole france</t>
  </si>
  <si>
    <t>romainloyant11@gmail.com</t>
  </si>
  <si>
    <t>LUCE</t>
  </si>
  <si>
    <t>20. RUE DES VIOLETTES</t>
  </si>
  <si>
    <t>dalibon.b@neuf.fr</t>
  </si>
  <si>
    <t>LUSTGARTEN LANCELEUR</t>
  </si>
  <si>
    <t>Jurgen</t>
  </si>
  <si>
    <t>5 ROUTE DE BOUERE</t>
  </si>
  <si>
    <t>melsteph53@hotmail.fr</t>
  </si>
  <si>
    <t>Ludwig</t>
  </si>
  <si>
    <t>Erkhes</t>
  </si>
  <si>
    <t>MACÉ</t>
  </si>
  <si>
    <t>64, rue des Sports</t>
  </si>
  <si>
    <t>t.tablecd53@wanadoo.fr</t>
  </si>
  <si>
    <t>MACQUART</t>
  </si>
  <si>
    <t>2 impasse de Florence</t>
  </si>
  <si>
    <t>boris.macquart@gmail.com</t>
  </si>
  <si>
    <t>MACRAIGNE</t>
  </si>
  <si>
    <t>Émile</t>
  </si>
  <si>
    <t>10 Impasse des onguents</t>
  </si>
  <si>
    <t>stevemac53@yahoo.fr</t>
  </si>
  <si>
    <t>MADRID</t>
  </si>
  <si>
    <t>jeremy.madrid@sfr.fr</t>
  </si>
  <si>
    <t>11 rue Henri Barbe</t>
  </si>
  <si>
    <t>didiermagin@orange.fr</t>
  </si>
  <si>
    <t>Clement Gabriel</t>
  </si>
  <si>
    <t>Saint Loup du Dorat</t>
  </si>
  <si>
    <t>3 rue des marguerites</t>
  </si>
  <si>
    <t>06 59 52 25 29</t>
  </si>
  <si>
    <t>339 CHEMIN DE LA MAIRERIE</t>
  </si>
  <si>
    <t>jacqueline.maignan8@orange.fr</t>
  </si>
  <si>
    <t>La Maiterie</t>
  </si>
  <si>
    <t>48 quai albert goupil</t>
  </si>
  <si>
    <t>valentin.maignan1@wanadoo.fr</t>
  </si>
  <si>
    <t>MAILLARD</t>
  </si>
  <si>
    <t>10, rue de l'Aiglon</t>
  </si>
  <si>
    <t>sophie.ecolan63@gmail.com</t>
  </si>
  <si>
    <t>MAINGE</t>
  </si>
  <si>
    <t>8. rue de la Charite</t>
  </si>
  <si>
    <t>johanmainge972@gmail.com</t>
  </si>
  <si>
    <t>Celine</t>
  </si>
  <si>
    <t>57 BIS RUE DE BRETAGNE</t>
  </si>
  <si>
    <t>malin.celine@orange.fr</t>
  </si>
  <si>
    <t>9 RUE DE MONTSURS</t>
  </si>
  <si>
    <t>eeemna@orange.fr</t>
  </si>
  <si>
    <t>Elliot</t>
  </si>
  <si>
    <t>Le Fouteau</t>
  </si>
  <si>
    <t>metlmeunuiserie@gmail.com</t>
  </si>
  <si>
    <t>MANSON</t>
  </si>
  <si>
    <t>Sorel</t>
  </si>
  <si>
    <t>11 Rue de l'Ecureuil</t>
  </si>
  <si>
    <t>lafamillemanson@gmail.com</t>
  </si>
  <si>
    <t>MARCEAUX</t>
  </si>
  <si>
    <t>13 rue de la Chartrie</t>
  </si>
  <si>
    <t>francoismarceaux73@gmail.com</t>
  </si>
  <si>
    <t>2 La Divayère</t>
  </si>
  <si>
    <t>marchandchristiophe02S9@orange.fr</t>
  </si>
  <si>
    <t>84 rue Bodereau</t>
  </si>
  <si>
    <t>mathi53@hotmail.fr</t>
  </si>
  <si>
    <t>MARGERIE</t>
  </si>
  <si>
    <t>1 rue d'Ernée</t>
  </si>
  <si>
    <t>cerisiermargerie@aol.com</t>
  </si>
  <si>
    <t>MARIDORT</t>
  </si>
  <si>
    <t xml:space="preserve">Océane </t>
  </si>
  <si>
    <t>Le bignon du maine</t>
  </si>
  <si>
    <t>maridort.laetitia@gmail.com</t>
  </si>
  <si>
    <t>Rougeaune</t>
  </si>
  <si>
    <t>severinefourmond@yahoo.fr</t>
  </si>
  <si>
    <t>MARIE-MARTIN</t>
  </si>
  <si>
    <t>4 rue des Lilas</t>
  </si>
  <si>
    <t>ludivine.martin99@orange.fr</t>
  </si>
  <si>
    <t>ludivine.martin99@onge.frar</t>
  </si>
  <si>
    <t>06 64 02 71 04</t>
  </si>
  <si>
    <t>christomrl53@gmail.com</t>
  </si>
  <si>
    <t>6 rue de la bruyère</t>
  </si>
  <si>
    <t>marteau_fr@yahoo.fr</t>
  </si>
  <si>
    <t>24 rue de la Butte</t>
  </si>
  <si>
    <t>emilie.guillaume@live.com</t>
  </si>
  <si>
    <t>29, rue Oudinot</t>
  </si>
  <si>
    <t xml:space="preserve">Appartement 2578 </t>
  </si>
  <si>
    <t>titine.tino.53@gmail.com</t>
  </si>
  <si>
    <t>Solène</t>
  </si>
  <si>
    <t>MARTINEAU-GOUGEON</t>
  </si>
  <si>
    <t>38 rue de la Butte</t>
  </si>
  <si>
    <t>virginie.c-julien.m@orange.fr</t>
  </si>
  <si>
    <t>MASSE</t>
  </si>
  <si>
    <t>Chemere le roi</t>
  </si>
  <si>
    <t>20 grande rue</t>
  </si>
  <si>
    <t>sebpoub.courriel@free.fr</t>
  </si>
  <si>
    <t>19 rue du cardinal SUHARD</t>
  </si>
  <si>
    <t>clementmasse2@orange.fr</t>
  </si>
  <si>
    <t>CHATEAUGIRON</t>
  </si>
  <si>
    <t xml:space="preserve">3 rue du général de Gaulle </t>
  </si>
  <si>
    <t>anais.duplantier35@gmail.com</t>
  </si>
  <si>
    <t>MAUDET</t>
  </si>
  <si>
    <t>25 rue de Louverné</t>
  </si>
  <si>
    <t>chardon.soizic@gmail.com</t>
  </si>
  <si>
    <t>MAUGERE</t>
  </si>
  <si>
    <t>Mée</t>
  </si>
  <si>
    <t>La boussardiere</t>
  </si>
  <si>
    <t>Aurelien.maugere@orange.fr</t>
  </si>
  <si>
    <t xml:space="preserve">MAUPOINT </t>
  </si>
  <si>
    <t>La Paturette</t>
  </si>
  <si>
    <t>pierre-e.maupoint@laposte.net</t>
  </si>
  <si>
    <t>MAUSSION</t>
  </si>
  <si>
    <t>LA SELLE-CRAONNAISE</t>
  </si>
  <si>
    <t>13, La Rincerie</t>
  </si>
  <si>
    <t>kevin.maussion@qualipac.fr</t>
  </si>
  <si>
    <t>MAUTIN</t>
  </si>
  <si>
    <t>Azilis</t>
  </si>
  <si>
    <t>2, Rue de l'éperon</t>
  </si>
  <si>
    <t>kmmautin@yahoo.fr</t>
  </si>
  <si>
    <t>jerome.meignan@gmail.com</t>
  </si>
  <si>
    <t>78. RUE LAMARTINE</t>
  </si>
  <si>
    <t>mathismellier@orange.fr</t>
  </si>
  <si>
    <t>9 impasse des moineaux</t>
  </si>
  <si>
    <t>MELOT</t>
  </si>
  <si>
    <t>La Louvetière</t>
  </si>
  <si>
    <t>benoit.melot53@icloud.com</t>
  </si>
  <si>
    <t>3, CHEMIN DE LA BEZARDIERE</t>
  </si>
  <si>
    <t>MENEBOO</t>
  </si>
  <si>
    <t>Le Chesnais</t>
  </si>
  <si>
    <t>06 45 72 37 67</t>
  </si>
  <si>
    <t>06 98 99 65 57</t>
  </si>
  <si>
    <t>magastrophe@yahoo.fr</t>
  </si>
  <si>
    <t>MERCEUR</t>
  </si>
  <si>
    <t>8. Rue des Frenes</t>
  </si>
  <si>
    <t>MERIMANT FAUVEAU</t>
  </si>
  <si>
    <t>6, passage des Mouvanderies</t>
  </si>
  <si>
    <t>07 81 86 52 57</t>
  </si>
  <si>
    <t>MERSANT</t>
  </si>
  <si>
    <t>Frederic</t>
  </si>
  <si>
    <t>Hédé-Bazouges</t>
  </si>
  <si>
    <t>53 rue de la motte</t>
  </si>
  <si>
    <t>fredemmaus@gmail.com</t>
  </si>
  <si>
    <t>MESLIF</t>
  </si>
  <si>
    <t>LA GRANGE BAUDONNIERE</t>
  </si>
  <si>
    <t>raphanso@hotmail.fr</t>
  </si>
  <si>
    <t>LA GRANDE BAUDONNIERE</t>
  </si>
  <si>
    <t>MESSAGER</t>
  </si>
  <si>
    <t>Elwann</t>
  </si>
  <si>
    <t>176 rue de BRUXELLES</t>
  </si>
  <si>
    <t>th.messager53@gmail.com</t>
  </si>
  <si>
    <t>METAIRIE</t>
  </si>
  <si>
    <t>12 rue de La Nayère Ballée</t>
  </si>
  <si>
    <t>johnnymetairie@gmail.com</t>
  </si>
  <si>
    <t>bernard53130@gmail.com</t>
  </si>
  <si>
    <t>metereau.matthias@gmail.com</t>
  </si>
  <si>
    <t xml:space="preserve">Jean </t>
  </si>
  <si>
    <t>Le tay</t>
  </si>
  <si>
    <t>Ptitjean53@hotmail.fr</t>
  </si>
  <si>
    <t>MILET</t>
  </si>
  <si>
    <t>2, Rue des Glycines</t>
  </si>
  <si>
    <t>02 43 02 68 96</t>
  </si>
  <si>
    <t>06 70 30 43 08</t>
  </si>
  <si>
    <t>milet.emmanueletangelina@neuf.fr</t>
  </si>
  <si>
    <t>45 route de Chateau-Gontier</t>
  </si>
  <si>
    <t>06 15 16 74 60</t>
  </si>
  <si>
    <t>MIRABAUD</t>
  </si>
  <si>
    <t>6 rue du Prieuré</t>
  </si>
  <si>
    <t>mirabaud.edouard@orange.fr</t>
  </si>
  <si>
    <t>sylvie.remande@sfr.fr</t>
  </si>
  <si>
    <t>MORAND</t>
  </si>
  <si>
    <t>27 RUE LEONARD DE VINCI</t>
  </si>
  <si>
    <t>TIFF-53@HOTMAIL.FR</t>
  </si>
  <si>
    <t>07 80 52 46 27</t>
  </si>
  <si>
    <t>19 rue de CHANTILLY</t>
  </si>
  <si>
    <t>sebmor53@gmail.com</t>
  </si>
  <si>
    <t>42 Rue adrien ralu</t>
  </si>
  <si>
    <t>eldjo53@hotmail.fr</t>
  </si>
  <si>
    <t>MORGANT</t>
  </si>
  <si>
    <t>Anton</t>
  </si>
  <si>
    <t>18 rue Jean de la Fontaine</t>
  </si>
  <si>
    <t>maryline532011@outlook.fr</t>
  </si>
  <si>
    <t xml:space="preserve">MORINEAU </t>
  </si>
  <si>
    <t xml:space="preserve">Damien </t>
  </si>
  <si>
    <t xml:space="preserve">4 route de Chemazé </t>
  </si>
  <si>
    <t>Mary</t>
  </si>
  <si>
    <t>Damaryhno@gmail.com</t>
  </si>
  <si>
    <t>Diégo</t>
  </si>
  <si>
    <t>1 impasse Hippolyte Beauvais</t>
  </si>
  <si>
    <t>06 30 72 75 86</t>
  </si>
  <si>
    <t>isabelle-toffoli@hotmail.com</t>
  </si>
  <si>
    <t>02 43 06 28 15</t>
  </si>
  <si>
    <t>isabelle.tofolli@hotmail.fr</t>
  </si>
  <si>
    <t>2 la Divayère</t>
  </si>
  <si>
    <t>06 31 89 92 55</t>
  </si>
  <si>
    <t>leakimm@orange.fr</t>
  </si>
  <si>
    <t>MOULINET</t>
  </si>
  <si>
    <t>Isaac</t>
  </si>
  <si>
    <t>Mazières-en-Mauges</t>
  </si>
  <si>
    <t>21 Rue Du Chemin Creux</t>
  </si>
  <si>
    <t>carine_lemarie@yahoo.es</t>
  </si>
  <si>
    <t>Sélène</t>
  </si>
  <si>
    <t>dove.muset.marine@gmail.com</t>
  </si>
  <si>
    <t>MUZELLEC</t>
  </si>
  <si>
    <t>8 rue St Trèche</t>
  </si>
  <si>
    <t>perso@stephane-muzellec.com</t>
  </si>
  <si>
    <t>Pierre-Alexandre</t>
  </si>
  <si>
    <t>33. RUE ROBERT SCHUMAN</t>
  </si>
  <si>
    <t>pa.naulleau1@gmail.com</t>
  </si>
  <si>
    <t>Emilio</t>
  </si>
  <si>
    <t>18 rue de la Chapelle</t>
  </si>
  <si>
    <t>LES GRUAULIERES</t>
  </si>
  <si>
    <t>stevennay@orange.fr</t>
  </si>
  <si>
    <t>06 95 98 58 70</t>
  </si>
  <si>
    <t>NIEROZ</t>
  </si>
  <si>
    <t>Audrey</t>
  </si>
  <si>
    <t>Chemin du puits</t>
  </si>
  <si>
    <t>audreynieroz@gmail.com</t>
  </si>
  <si>
    <t>NORMAND BARDON</t>
  </si>
  <si>
    <t xml:space="preserve">Villiers Charlemagne </t>
  </si>
  <si>
    <t xml:space="preserve">14 rue des étangs </t>
  </si>
  <si>
    <t>bardonma@yahoo.fr</t>
  </si>
  <si>
    <t>normarie.ping@gmail.com</t>
  </si>
  <si>
    <t>NOTTA</t>
  </si>
  <si>
    <t>Aedan</t>
  </si>
  <si>
    <t xml:space="preserve">4 RUE DU GUE DE SELLE </t>
  </si>
  <si>
    <t>lauraameresse@gmail.com</t>
  </si>
  <si>
    <t>OLIVIER</t>
  </si>
  <si>
    <t>7, rue de la Mairie</t>
  </si>
  <si>
    <t>1 Le Carrefour Lopin</t>
  </si>
  <si>
    <t>ORHANT</t>
  </si>
  <si>
    <t>BEAU RIVAGE</t>
  </si>
  <si>
    <t>OUKALTOUM</t>
  </si>
  <si>
    <t>Adem</t>
  </si>
  <si>
    <t>32 rue de Savone</t>
  </si>
  <si>
    <t>maud.garnier.m@gmail.com</t>
  </si>
  <si>
    <t>OURAGINI</t>
  </si>
  <si>
    <t>10 Grande Rue</t>
  </si>
  <si>
    <t>ouraginimohamed14@gmail.com</t>
  </si>
  <si>
    <t>OZAN</t>
  </si>
  <si>
    <t>6 rue georges pouteau</t>
  </si>
  <si>
    <t>machristine47@hotmail.com</t>
  </si>
  <si>
    <t>PACATI</t>
  </si>
  <si>
    <t>La Merienne</t>
  </si>
  <si>
    <t>tontonk53@live.fr</t>
  </si>
  <si>
    <t>Flavien</t>
  </si>
  <si>
    <t>Le Coudrai</t>
  </si>
  <si>
    <t>paillard.f@hotmail.fr</t>
  </si>
  <si>
    <t>PARKHOMENKO</t>
  </si>
  <si>
    <t>Larysa</t>
  </si>
  <si>
    <t>15 rue Faidherbe</t>
  </si>
  <si>
    <t>lerisa.kirill1@gmail.com</t>
  </si>
  <si>
    <t>Lululef@hotmail.fr</t>
  </si>
  <si>
    <t>PAUCHARD</t>
  </si>
  <si>
    <t>19, rue Adjudant Deslandes</t>
  </si>
  <si>
    <t>anniepauchard@orange.fr</t>
  </si>
  <si>
    <t>357 Route de Bazougers</t>
  </si>
  <si>
    <t>PAUTREL</t>
  </si>
  <si>
    <t>ST BERTHEVIN LA TANNIERE</t>
  </si>
  <si>
    <t>LE BOIS GAST</t>
  </si>
  <si>
    <t>arnaud.pautrel@orange.fr</t>
  </si>
  <si>
    <t>les moutonnières</t>
  </si>
  <si>
    <t>p-tit-muss@hotmail.fr</t>
  </si>
  <si>
    <t>2 Lotissement Des Pommiers</t>
  </si>
  <si>
    <t>10 rue de l'Aubépin</t>
  </si>
  <si>
    <t>doudg.0@hotmail.fr</t>
  </si>
  <si>
    <t>Ethann</t>
  </si>
  <si>
    <t>Le Haut Châtellier</t>
  </si>
  <si>
    <t>burmann-peltier@orange.fr</t>
  </si>
  <si>
    <t>506 chemin de La Largerie</t>
  </si>
  <si>
    <t>PERON</t>
  </si>
  <si>
    <t>ST GERMAIN SUR MOINE</t>
  </si>
  <si>
    <t>5 IMPASSE DES COLIBRIS</t>
  </si>
  <si>
    <t>elise.peron1@gmail.com</t>
  </si>
  <si>
    <t>35 bis rue des fougères</t>
  </si>
  <si>
    <t>familleperrier53@gmail.com</t>
  </si>
  <si>
    <t>54 rue Georgette Guesdon</t>
  </si>
  <si>
    <t>legrandjeu@hotmail.fr</t>
  </si>
  <si>
    <t>4 Rue REAUMUR</t>
  </si>
  <si>
    <t>jonathanpetit32@yahoo.fr</t>
  </si>
  <si>
    <t>02 43 56 91 62</t>
  </si>
  <si>
    <t>bougue.peyre@gmail.com</t>
  </si>
  <si>
    <t>PHELIPPOT</t>
  </si>
  <si>
    <t>PHILIPOT</t>
  </si>
  <si>
    <t>2 rue des Lilas</t>
  </si>
  <si>
    <t>philipotc53470@gmail.com</t>
  </si>
  <si>
    <t>PICART</t>
  </si>
  <si>
    <t>3 Rue du Plan d'Eau</t>
  </si>
  <si>
    <t>Appartement B 1er étage</t>
  </si>
  <si>
    <t>06 64 25 97 14</t>
  </si>
  <si>
    <t>p.dominique77220@gmail.com</t>
  </si>
  <si>
    <t>Lysa</t>
  </si>
  <si>
    <t>6 rue du clos David</t>
  </si>
  <si>
    <t>pierre.jlm53@gmail.com</t>
  </si>
  <si>
    <t>PIGREE</t>
  </si>
  <si>
    <t>Mayline</t>
  </si>
  <si>
    <t>55 rue des chapelles</t>
  </si>
  <si>
    <t>sohier.mathilde@gmail.com</t>
  </si>
  <si>
    <t>PILU</t>
  </si>
  <si>
    <t>NEUVILLALAIS</t>
  </si>
  <si>
    <t>25 RUE DES SPORTS</t>
  </si>
  <si>
    <t>pilujulien@gmail.com</t>
  </si>
  <si>
    <t>PINÇON</t>
  </si>
  <si>
    <t>8 rue des fougères</t>
  </si>
  <si>
    <t>pinconpatricia@gmail.com</t>
  </si>
  <si>
    <t>10. RUE DU BERON</t>
  </si>
  <si>
    <t>pinson.sonia@orange.fr</t>
  </si>
  <si>
    <t>PIOT</t>
  </si>
  <si>
    <t>17 Rue des oliviers</t>
  </si>
  <si>
    <t>adeline.saumurau@gmail.com</t>
  </si>
  <si>
    <t>quelaines</t>
  </si>
  <si>
    <t>l'épinay</t>
  </si>
  <si>
    <t>piper4@wanadoo.fr</t>
  </si>
  <si>
    <t>noelpitto53@orange.fr</t>
  </si>
  <si>
    <t>02 43 00 48 94</t>
  </si>
  <si>
    <t>06 52 91 61 97</t>
  </si>
  <si>
    <t>amicalechatillonnaisecsc@gmail.com</t>
  </si>
  <si>
    <t>L'islentière</t>
  </si>
  <si>
    <t>26 bis rue Louis Fourmard</t>
  </si>
  <si>
    <t>planchenault.arnaud@orange.fr</t>
  </si>
  <si>
    <t>SAINT-SATURNIN-DU-LIMET</t>
  </si>
  <si>
    <t>7 Rue du pourtour</t>
  </si>
  <si>
    <t>p.sophie.seb@orange.fr</t>
  </si>
  <si>
    <t>41 Rue du Pré du Fresnes</t>
  </si>
  <si>
    <t>06 80 77 13 71</t>
  </si>
  <si>
    <t>POIGNONEC</t>
  </si>
  <si>
    <t>La Bazoge Montpincon</t>
  </si>
  <si>
    <t>4 Rue Aventurine</t>
  </si>
  <si>
    <t>poignonec15@gmail.com</t>
  </si>
  <si>
    <t>Eugénie</t>
  </si>
  <si>
    <t>02 43 09 76 50</t>
  </si>
  <si>
    <t>06 60 40 10 60</t>
  </si>
  <si>
    <t>Lucy</t>
  </si>
  <si>
    <t>48 rue du Pont de Mayenne</t>
  </si>
  <si>
    <t>oregan53@yahoo.ie</t>
  </si>
  <si>
    <t>POMARES</t>
  </si>
  <si>
    <t>18 rue de la Charité</t>
  </si>
  <si>
    <t>POPESCU</t>
  </si>
  <si>
    <t>36 rue dorée</t>
  </si>
  <si>
    <t>popescumagda78@gmail.com</t>
  </si>
  <si>
    <t xml:space="preserve">PORTAIS </t>
  </si>
  <si>
    <t xml:space="preserve">77 GRANDE RUE </t>
  </si>
  <si>
    <t>steven.portais@gmail.com</t>
  </si>
  <si>
    <t>PORTALES</t>
  </si>
  <si>
    <t>Sohan</t>
  </si>
  <si>
    <t>4 Impasse de la Pieraie</t>
  </si>
  <si>
    <t>portales.nadege@orange.fr</t>
  </si>
  <si>
    <t>Anaël</t>
  </si>
  <si>
    <t>12, Domaine des Etangs</t>
  </si>
  <si>
    <t>229 Boulevard Paul LINTIER</t>
  </si>
  <si>
    <t>Pavillon 1</t>
  </si>
  <si>
    <t>florianpottier736@gmail.com</t>
  </si>
  <si>
    <t>Germain</t>
  </si>
  <si>
    <t>10 rue de grippouce</t>
  </si>
  <si>
    <t>germain.pottier5@gmail.com</t>
  </si>
  <si>
    <t>apottier53@gmail.com</t>
  </si>
  <si>
    <t>7, RUE ALAIN GERBAULT</t>
  </si>
  <si>
    <t>delphinebatard@orange.fr</t>
  </si>
  <si>
    <t>POUCHIN</t>
  </si>
  <si>
    <t>Kaïs</t>
  </si>
  <si>
    <t>15 route du mans</t>
  </si>
  <si>
    <t>assetou.pouchin29@gmail.com</t>
  </si>
  <si>
    <t>7. PLACE DU MONGUERRE</t>
  </si>
  <si>
    <t xml:space="preserve">POUSSIER </t>
  </si>
  <si>
    <t>SAINTE MARIE DU BOIS</t>
  </si>
  <si>
    <t>la biardiere</t>
  </si>
  <si>
    <t>earldelabiardiere@orange.fr</t>
  </si>
  <si>
    <t>POUSSIER</t>
  </si>
  <si>
    <t>PUISSET</t>
  </si>
  <si>
    <t>5 rue mozart</t>
  </si>
  <si>
    <t>melanie.fiquet82@gmail.com</t>
  </si>
  <si>
    <t>02 43 04 20 67</t>
  </si>
  <si>
    <t>RABU</t>
  </si>
  <si>
    <t>LA BAZOUGE DE CHEMÉRÉ</t>
  </si>
  <si>
    <t>1, place de l'Eglise</t>
  </si>
  <si>
    <t>02 43 64 32 04</t>
  </si>
  <si>
    <t>07 67 18 17 82</t>
  </si>
  <si>
    <t>rabu.ulysse@gmail.com</t>
  </si>
  <si>
    <t>RAGUENET</t>
  </si>
  <si>
    <t>5 impasse des Muriers</t>
  </si>
  <si>
    <t>ragnemo95@hotmail.com</t>
  </si>
  <si>
    <t>Anne-Sophie</t>
  </si>
  <si>
    <t xml:space="preserve">Bonchamp-lès-Laval </t>
  </si>
  <si>
    <t>68 rue Hector berlioz</t>
  </si>
  <si>
    <t>raimbault.anne-sophie@orange.fr</t>
  </si>
  <si>
    <t>2, RUE DES TILLEULS</t>
  </si>
  <si>
    <t>07 80 08 09 41</t>
  </si>
  <si>
    <t>jeremydezergenrebou@hotmail.fr</t>
  </si>
  <si>
    <t>11 grande rue</t>
  </si>
  <si>
    <t>Maximraimbault@gmail.com</t>
  </si>
  <si>
    <t>20, RUE BELLEVUE</t>
  </si>
  <si>
    <t>RALLU</t>
  </si>
  <si>
    <t xml:space="preserve">Saint pierre la cour </t>
  </si>
  <si>
    <t xml:space="preserve">2 rue de l'aubépine </t>
  </si>
  <si>
    <t>nicolas.rallu@gmail.com</t>
  </si>
  <si>
    <t xml:space="preserve">COSMES </t>
  </si>
  <si>
    <t>8 place neuve maison</t>
  </si>
  <si>
    <t>m.ralu@orange.fr</t>
  </si>
  <si>
    <t>RAVE</t>
  </si>
  <si>
    <t>3 chemin de vaufleury</t>
  </si>
  <si>
    <t>rave2507@gmail.com</t>
  </si>
  <si>
    <t>RAYNARD</t>
  </si>
  <si>
    <t>Livré-sur-Changeon</t>
  </si>
  <si>
    <t>8 Allée Du Clos De La Merceraye</t>
  </si>
  <si>
    <t>thomas.raynard@orange.fr</t>
  </si>
  <si>
    <t>REINAULD</t>
  </si>
  <si>
    <t>14 rue de Milan</t>
  </si>
  <si>
    <t>mikaol.5369@yahoo.fr</t>
  </si>
  <si>
    <t>RÉMOND</t>
  </si>
  <si>
    <t>40, rue Monseigneur Carrière</t>
  </si>
  <si>
    <t>02 43 01 72 64</t>
  </si>
  <si>
    <t>06 33 46 12 51</t>
  </si>
  <si>
    <t>blin.sylvie@sfr.fr</t>
  </si>
  <si>
    <t>11 Rue du 11 Novembre 1918</t>
  </si>
  <si>
    <t>21B Place GAMBETTA</t>
  </si>
  <si>
    <t>Résidence Le Danube</t>
  </si>
  <si>
    <t>club-athletique-mayennais53@orange.fr</t>
  </si>
  <si>
    <t>stephanie.leveque0410@orange.fr</t>
  </si>
  <si>
    <t>22 hameau de la daviere</t>
  </si>
  <si>
    <t>nicoren44@gmail.com</t>
  </si>
  <si>
    <t>RENE</t>
  </si>
  <si>
    <t>101, bd Kellermann</t>
  </si>
  <si>
    <t>07 89 93 28 76</t>
  </si>
  <si>
    <t>reboursceline8@gmail.com</t>
  </si>
  <si>
    <t>82 chemin de la haute folie</t>
  </si>
  <si>
    <t>Dadarenou@gmail.com</t>
  </si>
  <si>
    <t>breal sous vitré</t>
  </si>
  <si>
    <t>18 hameau de la toudre</t>
  </si>
  <si>
    <t>renou_david@orange.fr</t>
  </si>
  <si>
    <t>RENOULT</t>
  </si>
  <si>
    <t>3, rue Douce France</t>
  </si>
  <si>
    <t>mickael.renoult@sfr.fr</t>
  </si>
  <si>
    <t>1 la basse balorais</t>
  </si>
  <si>
    <t xml:space="preserve">5. Impasse Rétif </t>
  </si>
  <si>
    <t>06 76 50 06 18</t>
  </si>
  <si>
    <t>auxreverences@gmail.com</t>
  </si>
  <si>
    <t>SAINTPIERRE LA COUR</t>
  </si>
  <si>
    <t>20 chemin de la reverie</t>
  </si>
  <si>
    <t>REUZEAU BOULAIS</t>
  </si>
  <si>
    <t>8 rue Pierre Quinon</t>
  </si>
  <si>
    <t>nathanclement.reuzeau@gmail.com</t>
  </si>
  <si>
    <t>REYMOND</t>
  </si>
  <si>
    <t>PRINCE</t>
  </si>
  <si>
    <t>7 bis rue de l'église</t>
  </si>
  <si>
    <t>jeromerey06@gmail.com</t>
  </si>
  <si>
    <t>Parné-sur-Roc</t>
  </si>
  <si>
    <t>10 Rue De La Longeraie</t>
  </si>
  <si>
    <t>06 71 31 01 07</t>
  </si>
  <si>
    <t>Gigique1985@live.fr</t>
  </si>
  <si>
    <t>RIANDIERE</t>
  </si>
  <si>
    <t>Isao</t>
  </si>
  <si>
    <t>10 rue du Clos David</t>
  </si>
  <si>
    <t>riandiere.mickael@orange.fr</t>
  </si>
  <si>
    <t>4 rue elis gougés</t>
  </si>
  <si>
    <t>4 rue Elie Gougis</t>
  </si>
  <si>
    <t>ribeiro.nicolas@wanadoo.fr</t>
  </si>
  <si>
    <t>Apolinaire</t>
  </si>
  <si>
    <t>39 rue Renaise</t>
  </si>
  <si>
    <t>Aristide</t>
  </si>
  <si>
    <t>4 BIS RUE DE LA SOURCE</t>
  </si>
  <si>
    <t>LUDIVINEETREMYRICHARD@GMAIL.COM</t>
  </si>
  <si>
    <t>bremaudcaroline@yahoo.fr</t>
  </si>
  <si>
    <t>désertines</t>
  </si>
  <si>
    <t>17,lot du domaine</t>
  </si>
  <si>
    <t>28 ,impasse des jonquilles</t>
  </si>
  <si>
    <t>RINGUET</t>
  </si>
  <si>
    <t>21 Rue de CHANTILLY</t>
  </si>
  <si>
    <t>fabrice.ringuet9@gmail.com</t>
  </si>
  <si>
    <t>RIO</t>
  </si>
  <si>
    <t>2 allée des capucines</t>
  </si>
  <si>
    <t>07 70 45 39 49</t>
  </si>
  <si>
    <t>Gaël</t>
  </si>
  <si>
    <t>17 rue Garnier</t>
  </si>
  <si>
    <t>06 88 88 55 10</t>
  </si>
  <si>
    <t>paulin.emilie@orange.fr</t>
  </si>
  <si>
    <t>16, avenue du Maréchal Leclerc</t>
  </si>
  <si>
    <t>06 74 98 52 38</t>
  </si>
  <si>
    <t>maxime.riviere6@gmail.com</t>
  </si>
  <si>
    <t>ROBELET</t>
  </si>
  <si>
    <t>COSNE COURS SUR LOIRE</t>
  </si>
  <si>
    <t>16 rue Capitaine Victor Calvat</t>
  </si>
  <si>
    <t>robelet.thomas@wanadoo.fr</t>
  </si>
  <si>
    <t>Aurelie</t>
  </si>
  <si>
    <t>26 RUE DES CERISIERS</t>
  </si>
  <si>
    <t>aurelie.letouze@hotmail.fr</t>
  </si>
  <si>
    <t>22 rue de l'orée du bois</t>
  </si>
  <si>
    <t>sandrine.et.aurelien@orange.fr</t>
  </si>
  <si>
    <t>Lilwenn</t>
  </si>
  <si>
    <t>79 RUE DE NANTES</t>
  </si>
  <si>
    <t>DAVID.ROBINET2101@GMAIL.COM</t>
  </si>
  <si>
    <t>Les Touches</t>
  </si>
  <si>
    <t>ROCHE</t>
  </si>
  <si>
    <t>21, rue Bernard Le Pecq</t>
  </si>
  <si>
    <t>06 16 50 59 78</t>
  </si>
  <si>
    <t>fanny_bouchez@yahoo.fr</t>
  </si>
  <si>
    <t>ROCHEFORT</t>
  </si>
  <si>
    <t>Availles sur Seiche</t>
  </si>
  <si>
    <t>6 La Haute Lande</t>
  </si>
  <si>
    <t>antoine.rochefort35@gmail.com</t>
  </si>
  <si>
    <t>LOUVIGNÉ</t>
  </si>
  <si>
    <t>4, résidence du Prieuré</t>
  </si>
  <si>
    <t>07 86 35 58 28</t>
  </si>
  <si>
    <t>16 ALLEE ST JOSEPH</t>
  </si>
  <si>
    <t>TIMOTHEEROCHER17@GMAIL.COM</t>
  </si>
  <si>
    <t>RODAP MARECHAL</t>
  </si>
  <si>
    <t>Julyan</t>
  </si>
  <si>
    <t>10 rue Douce France</t>
  </si>
  <si>
    <t>rrodmarchal@gmail.com</t>
  </si>
  <si>
    <t>ROHART</t>
  </si>
  <si>
    <t>20A rue nationale</t>
  </si>
  <si>
    <t>rohartmathis9@gmail.com</t>
  </si>
  <si>
    <t>ROL</t>
  </si>
  <si>
    <t>111 Place de l'Eglise</t>
  </si>
  <si>
    <t>Megaudais</t>
  </si>
  <si>
    <t>william.rol@sfr.fr</t>
  </si>
  <si>
    <t>ROLA DE ROZYCKI</t>
  </si>
  <si>
    <t>65 rue Ste Catherine</t>
  </si>
  <si>
    <t>martinrolabio@gmail.com</t>
  </si>
  <si>
    <t>Rue Berthe Marcou</t>
  </si>
  <si>
    <t>martinrolabis@gmail.com</t>
  </si>
  <si>
    <t>ROLAND</t>
  </si>
  <si>
    <t>5, rue du Colombier</t>
  </si>
  <si>
    <t>arnaud.roland@gmail.com</t>
  </si>
  <si>
    <t>ROLLAND</t>
  </si>
  <si>
    <t>52 b avenue de Paris</t>
  </si>
  <si>
    <t>l.rolland@irc-holding.com</t>
  </si>
  <si>
    <t>c.rolland@irc-holding.com</t>
  </si>
  <si>
    <t>3 bis rue de Romainville</t>
  </si>
  <si>
    <t>06 87 14 51 52</t>
  </si>
  <si>
    <t>pierreby.rossignol@orange.fr</t>
  </si>
  <si>
    <t xml:space="preserve">ROUSSEAU </t>
  </si>
  <si>
    <t>Nael</t>
  </si>
  <si>
    <t>4 rue des lilas</t>
  </si>
  <si>
    <t>yoannrousseau@yahoo.com</t>
  </si>
  <si>
    <t>la grande bruyère</t>
  </si>
  <si>
    <t>anthonyrousseau31@gmail.com</t>
  </si>
  <si>
    <t>La Beuchière</t>
  </si>
  <si>
    <t>famillerousseau@yahoo.fr</t>
  </si>
  <si>
    <t>8 Rue Jean Jaurès</t>
  </si>
  <si>
    <t>iphilcool.poubelle@outlook.fr</t>
  </si>
  <si>
    <t>6 B RUE DU MAIRE</t>
  </si>
  <si>
    <t>rino53@hotmail.fr</t>
  </si>
  <si>
    <t>LE VERGER</t>
  </si>
  <si>
    <t>yoanroyer@yahoo.fr</t>
  </si>
  <si>
    <t xml:space="preserve">ROYNEL </t>
  </si>
  <si>
    <t>4, Rue d'Anjou</t>
  </si>
  <si>
    <t xml:space="preserve">06 33 63 52 87 </t>
  </si>
  <si>
    <t>kevsa@yahoo.com</t>
  </si>
  <si>
    <t>RUAULT</t>
  </si>
  <si>
    <t>LA Guedivière</t>
  </si>
  <si>
    <t>besnard-ruault@orange.fr</t>
  </si>
  <si>
    <t>42, rue Benoit Frachon</t>
  </si>
  <si>
    <t>06 12 13 46 47</t>
  </si>
  <si>
    <t>06 08 50 42 89</t>
  </si>
  <si>
    <t>alexandresabin@orange.fr</t>
  </si>
  <si>
    <t>clemence.rocton@laposte.net</t>
  </si>
  <si>
    <t>La Roche Neuville</t>
  </si>
  <si>
    <t>Lénaïc</t>
  </si>
  <si>
    <t>la gasnerie</t>
  </si>
  <si>
    <t>SANCHO GARNIER</t>
  </si>
  <si>
    <t>2A rue parc du Vicoin</t>
  </si>
  <si>
    <t>a.garnier306@gmail.com</t>
  </si>
  <si>
    <t>Nelvin</t>
  </si>
  <si>
    <t>SAVORGNAN</t>
  </si>
  <si>
    <t>25 rue Avicenne</t>
  </si>
  <si>
    <t>domino@gmail.com</t>
  </si>
  <si>
    <t>SCHLOSSER</t>
  </si>
  <si>
    <t>2 impasse des bolets</t>
  </si>
  <si>
    <t>morgane.lecocq@wanadoo.fr</t>
  </si>
  <si>
    <t>SICOT</t>
  </si>
  <si>
    <t>La Moisière</t>
  </si>
  <si>
    <t>camillejourdes@yahoo.fr</t>
  </si>
  <si>
    <t>Nelly</t>
  </si>
  <si>
    <t>Louverne</t>
  </si>
  <si>
    <t>10 rue Marie José Pérec</t>
  </si>
  <si>
    <t>simonnelly71@gmail.com</t>
  </si>
  <si>
    <t>SIMONNEAUX</t>
  </si>
  <si>
    <t xml:space="preserve">41 rue de saint georges </t>
  </si>
  <si>
    <t>ericsimonneaux@gmail.com</t>
  </si>
  <si>
    <t>SIROU</t>
  </si>
  <si>
    <t>1. LOT. DE LA THEBAUDIERE</t>
  </si>
  <si>
    <t>sirou.damien.ds@gmail.com</t>
  </si>
  <si>
    <t>SOLON</t>
  </si>
  <si>
    <t>11 rue Henri Maline</t>
  </si>
  <si>
    <t>aurelai35@hotmail.fr</t>
  </si>
  <si>
    <t>SOUHARD</t>
  </si>
  <si>
    <t>lassaytennisdetable@gmail.com</t>
  </si>
  <si>
    <t>SOURDIN</t>
  </si>
  <si>
    <t>Eloise</t>
  </si>
  <si>
    <t>3 Impasse des Glycines</t>
  </si>
  <si>
    <t>sourdineloise@gmail.com</t>
  </si>
  <si>
    <t>Wesley</t>
  </si>
  <si>
    <t>PLACE DE L'EGLISE</t>
  </si>
  <si>
    <t>ST GERMAIN D ANXURE</t>
  </si>
  <si>
    <t>L'AUTOMMERIE</t>
  </si>
  <si>
    <t>mathyssuhard.pro@gmail.com</t>
  </si>
  <si>
    <t>L'AUTONNERIE</t>
  </si>
  <si>
    <t>valentin.suhard53@gmail.com</t>
  </si>
  <si>
    <t>SZOSTAK</t>
  </si>
  <si>
    <t>Oskar</t>
  </si>
  <si>
    <t>5 rue du clos mary</t>
  </si>
  <si>
    <t>agaszostak87@gmail.com</t>
  </si>
  <si>
    <t>02 43 56 33 27</t>
  </si>
  <si>
    <t>06 75 63 94 17</t>
  </si>
  <si>
    <t>460 route de Chérancé</t>
  </si>
  <si>
    <t>fred-bike@hotmail.fr</t>
  </si>
  <si>
    <t>TATON</t>
  </si>
  <si>
    <t>29, rue Benoit Frachon</t>
  </si>
  <si>
    <t>07 81 77 73 57</t>
  </si>
  <si>
    <t>guillaumetaton@outlook.com</t>
  </si>
  <si>
    <t>Iliam</t>
  </si>
  <si>
    <t>56 Rue Jean Jacques ROUSSEAU</t>
  </si>
  <si>
    <t>domerguesandra72@gmail.com</t>
  </si>
  <si>
    <t>Saint Quentin les anges</t>
  </si>
  <si>
    <t>1090 chemin de la Tresure</t>
  </si>
  <si>
    <t>le petit hommeau</t>
  </si>
  <si>
    <t>stephanie.tessier@orange.fr</t>
  </si>
  <si>
    <t>Saint Quentin Les Anges</t>
  </si>
  <si>
    <t>1090 chemin de la Trezure</t>
  </si>
  <si>
    <t>THEBAULT</t>
  </si>
  <si>
    <t>Elwan</t>
  </si>
  <si>
    <t>5 route de Laval</t>
  </si>
  <si>
    <t>haquin.virginie@yahoo.fr</t>
  </si>
  <si>
    <t>THIBAUT</t>
  </si>
  <si>
    <t>Pacôme</t>
  </si>
  <si>
    <t>3 impasse des pleurotes</t>
  </si>
  <si>
    <t>julyann09@gmail.com</t>
  </si>
  <si>
    <t>02.53.94.12.72</t>
  </si>
  <si>
    <t>THOMAS NYARI</t>
  </si>
  <si>
    <t>18 impasse Messidor</t>
  </si>
  <si>
    <t>famille.thomas53@gmail.com</t>
  </si>
  <si>
    <t>THOREAU FOURNIER</t>
  </si>
  <si>
    <t>Molly</t>
  </si>
  <si>
    <t>54 ALLEE JEAN BAPTISTE COLBERT</t>
  </si>
  <si>
    <t>Nesskylian@hotmail.com</t>
  </si>
  <si>
    <t>54 allée jean baptiste colbert</t>
  </si>
  <si>
    <t>Brigitte</t>
  </si>
  <si>
    <t>6 avenue de l'hermitage</t>
  </si>
  <si>
    <t>loucky53230@gmail.com</t>
  </si>
  <si>
    <t>TOUCHET</t>
  </si>
  <si>
    <t>2 LA LANDE JACOT</t>
  </si>
  <si>
    <t>touchetmarieline@gmail.com</t>
  </si>
  <si>
    <t>5 Tanis</t>
  </si>
  <si>
    <t>stephaniehaslouin@gmail.com</t>
  </si>
  <si>
    <t>TOUDIC</t>
  </si>
  <si>
    <t>15 impasse de la Colmont</t>
  </si>
  <si>
    <t>lucie.cesbron53@gmail.com</t>
  </si>
  <si>
    <t>LAVA</t>
  </si>
  <si>
    <t>6, rue de la Senelle</t>
  </si>
  <si>
    <t>06 47 29 69 35</t>
  </si>
  <si>
    <t>julie.davoust@orange.fr</t>
  </si>
  <si>
    <t>St M'Hervé</t>
  </si>
  <si>
    <t>16 Montfort</t>
  </si>
  <si>
    <t>mitrave@wanadoo.fr</t>
  </si>
  <si>
    <t>TRAVEST</t>
  </si>
  <si>
    <t>Milann</t>
  </si>
  <si>
    <t>25, allée Josué de Castro</t>
  </si>
  <si>
    <t>06 72 38 50 37</t>
  </si>
  <si>
    <t>06 12 18 25 03</t>
  </si>
  <si>
    <t>melanie.codet@laposte.net</t>
  </si>
  <si>
    <t>Inaya</t>
  </si>
  <si>
    <t>2 Lotissement des Noisetiers Ballée</t>
  </si>
  <si>
    <t>TRIDON</t>
  </si>
  <si>
    <t>9 , rue des pommiers</t>
  </si>
  <si>
    <t>02 43 05 83 86</t>
  </si>
  <si>
    <t>micheltrocherie@free.fr</t>
  </si>
  <si>
    <t>3, rue des Dentelières</t>
  </si>
  <si>
    <t>07 70 54 09 50</t>
  </si>
  <si>
    <t>stanislastrouillard@gmail.com</t>
  </si>
  <si>
    <t>28 Rue Prosper Brou</t>
  </si>
  <si>
    <t>julie-baussmayer@hotmail.fr</t>
  </si>
  <si>
    <t>UDROIU</t>
  </si>
  <si>
    <t>LE GENEST ST-ISLE</t>
  </si>
  <si>
    <t>LE HAUT COUDRAY</t>
  </si>
  <si>
    <t>floriane.favrot@lilo.org</t>
  </si>
  <si>
    <t>UYTTERHAEGEN</t>
  </si>
  <si>
    <t>44. RUE NATIONALE</t>
  </si>
  <si>
    <t>christopheuytt@gmail.com</t>
  </si>
  <si>
    <t>UZU</t>
  </si>
  <si>
    <t>Rte du Horps</t>
  </si>
  <si>
    <t>VADAINE</t>
  </si>
  <si>
    <t>12, rue des Alouettes</t>
  </si>
  <si>
    <t>02 43 10 53 20</t>
  </si>
  <si>
    <t>06 43 14 58 34</t>
  </si>
  <si>
    <t>vadaine.philippe@orange.fr</t>
  </si>
  <si>
    <t>VEILLON</t>
  </si>
  <si>
    <t>Brendan</t>
  </si>
  <si>
    <t>3 résidence de la BAUDRAIRIE</t>
  </si>
  <si>
    <t>anne.soutif@live.fr</t>
  </si>
  <si>
    <t>Clémence</t>
  </si>
  <si>
    <t>3 Résidence de la BAUDRAIRIE</t>
  </si>
  <si>
    <t>26  rue du Maine</t>
  </si>
  <si>
    <t>VERITE</t>
  </si>
  <si>
    <t>Ivan</t>
  </si>
  <si>
    <t>3 rue du levant</t>
  </si>
  <si>
    <t>laetitia-lamarche1@hotmail.fr</t>
  </si>
  <si>
    <t xml:space="preserve">3 rue du levant </t>
  </si>
  <si>
    <t>VERRIERE</t>
  </si>
  <si>
    <t>Elyo</t>
  </si>
  <si>
    <t>9 rue de l'éclipse</t>
  </si>
  <si>
    <t>houdeline.sarah@outlook.fr</t>
  </si>
  <si>
    <t>VIART</t>
  </si>
  <si>
    <t>Saint Denis d'Anjou</t>
  </si>
  <si>
    <t>les petites giraudières</t>
  </si>
  <si>
    <t>VIDONI</t>
  </si>
  <si>
    <t xml:space="preserve">21 rue des lavandières </t>
  </si>
  <si>
    <t>vidonimagali@hotmail.fr</t>
  </si>
  <si>
    <t>VIEL</t>
  </si>
  <si>
    <t>LIVRE-LA-TOUCHE</t>
  </si>
  <si>
    <t>450 Chemin Les Guesgnardières</t>
  </si>
  <si>
    <t>Marylou35@live.fr</t>
  </si>
  <si>
    <t>VIEMON</t>
  </si>
  <si>
    <t>5 rue de la Haute Maison</t>
  </si>
  <si>
    <t>quentin.viemon@gmail.com</t>
  </si>
  <si>
    <t>vivir392@gmail.com</t>
  </si>
  <si>
    <t>VORIN</t>
  </si>
  <si>
    <t>Kayla</t>
  </si>
  <si>
    <t>lametannefleur@yahoo.fr</t>
  </si>
  <si>
    <t>Rives d'Andaine</t>
  </si>
  <si>
    <t>LIEU DIT BELLEVUE GENESLAY</t>
  </si>
  <si>
    <t>WEILAND</t>
  </si>
  <si>
    <t>12,RUE DE LA MAIRIE</t>
  </si>
  <si>
    <t>ZANDRONIS</t>
  </si>
  <si>
    <t>Rue de la lande</t>
  </si>
  <si>
    <t>emma.zandronis@gmail.com</t>
  </si>
  <si>
    <t>Krzysztof</t>
  </si>
  <si>
    <t>1 ROUTE DU SACRE COEUR</t>
  </si>
  <si>
    <t>kriss.kz83@gmail.com</t>
  </si>
  <si>
    <t>Maksimilian</t>
  </si>
  <si>
    <t>1 route du Sacré Coeur</t>
  </si>
  <si>
    <t>ZURBUCHEN</t>
  </si>
  <si>
    <t>06 34 20 43 81</t>
  </si>
  <si>
    <t>06 28 43 54 53</t>
  </si>
  <si>
    <t>melanie.pertrot@gmail.com</t>
  </si>
  <si>
    <r>
      <t xml:space="preserve">Vous pouvez saisir vos licences en "licences
déjà existantes" (1ère et 2ème page) seulement
si elles ont été validées la saison passée ou
lors de la saison actuelle, </t>
    </r>
    <r>
      <rPr>
        <b/>
        <sz val="11.5"/>
        <color rgb="FF00B050"/>
        <rFont val="Arial"/>
        <family val="2"/>
      </rPr>
      <t xml:space="preserve">avant le 02/09/2024
</t>
    </r>
    <r>
      <rPr>
        <b/>
        <sz val="11.5"/>
        <rFont val="Arial"/>
        <family val="2"/>
      </rPr>
      <t>pour vos nouveaux licenciés, sinon les considérer
comme "nouvelles inscriptions" (3ème page)</t>
    </r>
  </si>
  <si>
    <t>BESNEUX</t>
  </si>
  <si>
    <t>7 Domaine Du Cormier</t>
  </si>
  <si>
    <t>besneux.cyril@free.fr</t>
  </si>
  <si>
    <t>VILLE POELE</t>
  </si>
  <si>
    <t>CARABEUF</t>
  </si>
  <si>
    <t>33 BIS RUE DES FOUGERES</t>
  </si>
  <si>
    <t>lebigot.isabelle@neuf.fr</t>
  </si>
  <si>
    <t>Armand</t>
  </si>
  <si>
    <t>4 Clos des Chênes</t>
  </si>
  <si>
    <t>09 67 50 83 50</t>
  </si>
  <si>
    <t>07 80 06 04 43</t>
  </si>
  <si>
    <t>chauveau53@orange.fr</t>
  </si>
  <si>
    <t>CHOPIN</t>
  </si>
  <si>
    <t>3 rue des bleuets</t>
  </si>
  <si>
    <t>fontaine.chopin@orange.fr</t>
  </si>
  <si>
    <t>DANIEL GOUAULT</t>
  </si>
  <si>
    <t>85 chemin de la petite Chevaucherie</t>
  </si>
  <si>
    <t>daniel.lucie@laposte.net</t>
  </si>
  <si>
    <t>DAUGUET-PELE</t>
  </si>
  <si>
    <t>77 rue hector Berlioz</t>
  </si>
  <si>
    <t>camille.halbert@yahoo.fr</t>
  </si>
  <si>
    <t>DES AUNAIS</t>
  </si>
  <si>
    <t>Nicole</t>
  </si>
  <si>
    <t>3, Clos des Sorbiers</t>
  </si>
  <si>
    <t>06 18 20 94 69</t>
  </si>
  <si>
    <t>nick.davoust@sfr.fr</t>
  </si>
  <si>
    <t>GEUSSELIN</t>
  </si>
  <si>
    <t>cossé le vivien</t>
  </si>
  <si>
    <t>16 rue de la perception</t>
  </si>
  <si>
    <t>morice.fanny@orange.fr</t>
  </si>
  <si>
    <t>22 Rue de Rome</t>
  </si>
  <si>
    <t>p.groussard@gmail.com</t>
  </si>
  <si>
    <t>HACHET</t>
  </si>
  <si>
    <t>20, rue du Cmdt Henri Chartrel</t>
  </si>
  <si>
    <t>02 44 72 65 40</t>
  </si>
  <si>
    <t>06 03 37 53 35</t>
  </si>
  <si>
    <t>benjamin.hachet@gmail.com</t>
  </si>
  <si>
    <t>JOUET</t>
  </si>
  <si>
    <t xml:space="preserve">11 rue d'anjou </t>
  </si>
  <si>
    <t>aurelie.bahier85@gmail.com</t>
  </si>
  <si>
    <t>Théotim</t>
  </si>
  <si>
    <t>Le genest saint isle</t>
  </si>
  <si>
    <t>4 rue du grand champ</t>
  </si>
  <si>
    <t>severine.kiki@orange.fr</t>
  </si>
  <si>
    <t>LETERNE</t>
  </si>
  <si>
    <t>Meral</t>
  </si>
  <si>
    <t>29 rue des fauvettes</t>
  </si>
  <si>
    <t>JULIENLETERNE@ORANGE.FR</t>
  </si>
  <si>
    <t>PALUAUD</t>
  </si>
  <si>
    <t>3 le clos de la scierie</t>
  </si>
  <si>
    <t>desaurayaurelie@gmail.com</t>
  </si>
  <si>
    <t>La haie traversaine</t>
  </si>
  <si>
    <t>Rouesson</t>
  </si>
  <si>
    <t>olive53@live.fr</t>
  </si>
  <si>
    <t>30 rue de la Fontaine</t>
  </si>
  <si>
    <t>oreveillant@outlook.fr</t>
  </si>
  <si>
    <t>Virginie</t>
  </si>
  <si>
    <t xml:space="preserve">LE GENEST ST ISLE </t>
  </si>
  <si>
    <t>30 rue des noisetiers</t>
  </si>
  <si>
    <t>virginie.veugeoois@neuf.fr</t>
  </si>
  <si>
    <r>
      <t>Nom</t>
    </r>
    <r>
      <rPr>
        <b/>
        <sz val="10"/>
        <color rgb="FFFF0000"/>
        <rFont val="Arial"/>
        <family val="2"/>
      </rPr>
      <t xml:space="preserve"> 02-09-2024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</si>
</sst>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 &quot;F&quot;_-;\-* #,##0.00\ &quot;F&quot;_-;_-* &quot;-&quot;??\ &quot;F&quot;_-;_-@_-"/>
    <numFmt numFmtId="165" formatCode="#,##0.00\ [$€-1];[Red]\-#,##0.00\ [$€-1]"/>
    <numFmt numFmtId="166" formatCode="_-* #,##0.00\ [$€-1]_-;\-* #,##0.00\ [$€-1]_-;_-* &quot;-&quot;??\ [$€-1]_-"/>
    <numFmt numFmtId="167" formatCode="#,##0.00\ [$€-1]"/>
    <numFmt numFmtId="168" formatCode="#,##0.00\ &quot;€&quot;"/>
    <numFmt numFmtId="169" formatCode="_-* #,##0.00\ [$€]_-;\-* #,##0.00\ [$€]_-;_-* &quot;-&quot;??\ [$€]_-;_-@_-"/>
    <numFmt numFmtId="170" formatCode="0#&quot; &quot;##&quot; &quot;##&quot; &quot;##&quot; &quot;##"/>
  </numFmts>
  <fonts count="160">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8"/>
      <name val="Arial"/>
      <family val="2"/>
    </font>
    <font>
      <sz val="10"/>
      <name val="Arial"/>
      <family val="2"/>
    </font>
    <font>
      <sz val="10"/>
      <name val="Arial"/>
      <family val="2"/>
    </font>
    <font>
      <sz val="10"/>
      <name val="Arial"/>
      <family val="2"/>
    </font>
    <font>
      <b/>
      <sz val="10"/>
      <name val="Arial"/>
      <family val="2"/>
    </font>
    <font>
      <b/>
      <sz val="8"/>
      <name val="Arial"/>
      <family val="2"/>
    </font>
    <font>
      <b/>
      <sz val="9"/>
      <name val="Arial"/>
      <family val="2"/>
    </font>
    <font>
      <sz val="10"/>
      <name val="Courier"/>
      <family val="3"/>
    </font>
    <font>
      <b/>
      <sz val="18"/>
      <name val="Arial"/>
      <family val="2"/>
    </font>
    <font>
      <b/>
      <sz val="24"/>
      <name val="Arial Black"/>
      <family val="2"/>
    </font>
    <font>
      <b/>
      <sz val="14"/>
      <name val="Arial"/>
      <family val="2"/>
    </font>
    <font>
      <b/>
      <sz val="12"/>
      <name val="Arial"/>
      <family val="2"/>
    </font>
    <font>
      <b/>
      <sz val="16"/>
      <name val="Arial"/>
      <family val="2"/>
    </font>
    <font>
      <sz val="9"/>
      <name val="Arial"/>
      <family val="2"/>
    </font>
    <font>
      <sz val="10"/>
      <color indexed="8"/>
      <name val="Arial"/>
      <family val="2"/>
    </font>
    <font>
      <sz val="10"/>
      <color indexed="10"/>
      <name val="Arial"/>
      <family val="2"/>
    </font>
    <font>
      <b/>
      <sz val="18"/>
      <color indexed="56"/>
      <name val="Cambria"/>
      <family val="2"/>
    </font>
    <font>
      <b/>
      <sz val="10"/>
      <color indexed="10"/>
      <name val="Arial"/>
      <family val="2"/>
    </font>
    <font>
      <u/>
      <sz val="10"/>
      <color indexed="12"/>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b/>
      <sz val="11"/>
      <color indexed="52"/>
      <name val="Calibri"/>
      <family val="2"/>
    </font>
    <font>
      <sz val="11"/>
      <color indexed="52"/>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10"/>
      <color indexed="19"/>
      <name val="Arial"/>
      <family val="2"/>
    </font>
    <font>
      <b/>
      <sz val="15"/>
      <color indexed="62"/>
      <name val="Arial"/>
      <family val="2"/>
    </font>
    <font>
      <b/>
      <sz val="13"/>
      <color indexed="62"/>
      <name val="Arial"/>
      <family val="2"/>
    </font>
    <font>
      <b/>
      <sz val="11"/>
      <color indexed="62"/>
      <name val="Arial"/>
      <family val="2"/>
    </font>
    <font>
      <sz val="10"/>
      <name val="Times New Roman"/>
      <family val="1"/>
    </font>
    <font>
      <u/>
      <sz val="10"/>
      <color indexed="12"/>
      <name val="Times New Roman"/>
      <family val="1"/>
    </font>
    <font>
      <sz val="11"/>
      <name val="Arial"/>
      <family val="2"/>
    </font>
    <font>
      <b/>
      <sz val="11"/>
      <name val="Arial"/>
      <family val="2"/>
    </font>
    <font>
      <sz val="12"/>
      <name val="Arial"/>
      <family val="2"/>
    </font>
    <font>
      <sz val="10"/>
      <color indexed="8"/>
      <name val="Arial"/>
      <family val="2"/>
    </font>
    <font>
      <sz val="11"/>
      <color indexed="8"/>
      <name val="Calibri"/>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10"/>
      <name val="Arial"/>
      <family val="2"/>
    </font>
    <font>
      <b/>
      <sz val="12"/>
      <color indexed="9"/>
      <name val="Arial"/>
      <family val="2"/>
    </font>
    <font>
      <b/>
      <sz val="12"/>
      <color indexed="10"/>
      <name val="Arial"/>
      <family val="2"/>
    </font>
    <font>
      <b/>
      <sz val="13"/>
      <color indexed="10"/>
      <name val="Arial"/>
      <family val="2"/>
    </font>
    <font>
      <b/>
      <sz val="14"/>
      <color indexed="10"/>
      <name val="Arial"/>
      <family val="2"/>
    </font>
    <font>
      <b/>
      <sz val="11"/>
      <color indexed="62"/>
      <name val="Arial"/>
      <family val="2"/>
    </font>
    <fon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0"/>
      <color rgb="FFFF0000"/>
      <name val="Arial"/>
      <family val="2"/>
    </font>
    <font>
      <sz val="11"/>
      <color rgb="FFFF0000"/>
      <name val="Calibri"/>
      <family val="2"/>
      <scheme val="minor"/>
    </font>
    <font>
      <b/>
      <sz val="10"/>
      <color rgb="FFFA7D00"/>
      <name val="Arial"/>
      <family val="2"/>
    </font>
    <font>
      <b/>
      <sz val="11"/>
      <color rgb="FFFA7D00"/>
      <name val="Calibri"/>
      <family val="2"/>
      <scheme val="minor"/>
    </font>
    <font>
      <b/>
      <sz val="11"/>
      <color indexed="10"/>
      <name val="Calibri"/>
      <family val="2"/>
      <scheme val="minor"/>
    </font>
    <font>
      <sz val="10"/>
      <color rgb="FFFA7D00"/>
      <name val="Arial"/>
      <family val="2"/>
    </font>
    <font>
      <sz val="11"/>
      <color rgb="FFFA7D00"/>
      <name val="Calibri"/>
      <family val="2"/>
      <scheme val="minor"/>
    </font>
    <font>
      <sz val="10"/>
      <color rgb="FF3F3F76"/>
      <name val="Arial"/>
      <family val="2"/>
    </font>
    <font>
      <sz val="11"/>
      <color rgb="FF3F3F76"/>
      <name val="Calibri"/>
      <family val="2"/>
      <scheme val="minor"/>
    </font>
    <font>
      <sz val="10"/>
      <color rgb="FF9C0006"/>
      <name val="Arial"/>
      <family val="2"/>
    </font>
    <font>
      <sz val="11"/>
      <color rgb="FF9C0006"/>
      <name val="Calibri"/>
      <family val="2"/>
      <scheme val="minor"/>
    </font>
    <font>
      <sz val="10"/>
      <color rgb="FF9C6500"/>
      <name val="Arial"/>
      <family val="2"/>
    </font>
    <font>
      <sz val="11"/>
      <color rgb="FF9C6500"/>
      <name val="Calibri"/>
      <family val="2"/>
      <scheme val="minor"/>
    </font>
    <font>
      <sz val="11"/>
      <color indexed="19"/>
      <name val="Calibri"/>
      <family val="2"/>
      <scheme val="minor"/>
    </font>
    <font>
      <sz val="10"/>
      <color rgb="FF006100"/>
      <name val="Arial"/>
      <family val="2"/>
    </font>
    <font>
      <sz val="11"/>
      <color rgb="FF006100"/>
      <name val="Calibri"/>
      <family val="2"/>
      <scheme val="minor"/>
    </font>
    <font>
      <b/>
      <sz val="10"/>
      <color rgb="FF3F3F3F"/>
      <name val="Arial"/>
      <family val="2"/>
    </font>
    <font>
      <b/>
      <sz val="11"/>
      <color rgb="FF3F3F3F"/>
      <name val="Calibri"/>
      <family val="2"/>
      <scheme val="minor"/>
    </font>
    <font>
      <i/>
      <sz val="10"/>
      <color rgb="FF7F7F7F"/>
      <name val="Arial"/>
      <family val="2"/>
    </font>
    <font>
      <i/>
      <sz val="11"/>
      <color rgb="FF7F7F7F"/>
      <name val="Calibri"/>
      <family val="2"/>
      <scheme val="minor"/>
    </font>
    <font>
      <b/>
      <sz val="18"/>
      <color theme="3"/>
      <name val="Cambria"/>
      <family val="2"/>
      <scheme val="maj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b/>
      <sz val="10"/>
      <color theme="1"/>
      <name val="Arial"/>
      <family val="2"/>
    </font>
    <font>
      <b/>
      <sz val="11"/>
      <color theme="1"/>
      <name val="Calibri"/>
      <family val="2"/>
      <scheme val="minor"/>
    </font>
    <font>
      <b/>
      <sz val="10"/>
      <color theme="0"/>
      <name val="Arial"/>
      <family val="2"/>
    </font>
    <font>
      <b/>
      <sz val="11"/>
      <color theme="0"/>
      <name val="Calibri"/>
      <family val="2"/>
      <scheme val="minor"/>
    </font>
    <font>
      <b/>
      <sz val="18"/>
      <color indexed="62"/>
      <name val="Cambria"/>
      <family val="2"/>
      <scheme val="major"/>
    </font>
    <font>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0"/>
      <color indexed="9"/>
      <name val="Arial"/>
      <family val="2"/>
    </font>
    <font>
      <sz val="10"/>
      <color indexed="62"/>
      <name val="Arial"/>
      <family val="2"/>
    </font>
    <font>
      <sz val="10"/>
      <color indexed="20"/>
      <name val="Arial"/>
      <family val="2"/>
    </font>
    <font>
      <sz val="10"/>
      <color indexed="17"/>
      <name val="Arial"/>
      <family val="2"/>
    </font>
    <font>
      <b/>
      <sz val="10"/>
      <color indexed="63"/>
      <name val="Arial"/>
      <family val="2"/>
    </font>
    <font>
      <b/>
      <sz val="10"/>
      <color indexed="8"/>
      <name val="Arial"/>
      <family val="2"/>
    </font>
    <font>
      <b/>
      <sz val="18"/>
      <color theme="3"/>
      <name val="Cambria"/>
      <family val="2"/>
    </font>
    <font>
      <sz val="10"/>
      <color theme="1"/>
      <name val="Calibri"/>
      <family val="2"/>
      <scheme val="minor"/>
    </font>
    <font>
      <b/>
      <sz val="11"/>
      <color rgb="FFFF0000"/>
      <name val="Arial"/>
      <family val="2"/>
    </font>
    <font>
      <sz val="10"/>
      <name val="Arial Black"/>
      <family val="2"/>
    </font>
    <font>
      <sz val="24"/>
      <name val="Arial Black"/>
      <family val="2"/>
    </font>
    <font>
      <b/>
      <sz val="14"/>
      <color rgb="FFFF0000"/>
      <name val="Arial"/>
      <family val="2"/>
    </font>
    <font>
      <b/>
      <sz val="36"/>
      <color rgb="FFFF0000"/>
      <name val="Wingdings"/>
      <charset val="2"/>
    </font>
    <font>
      <b/>
      <sz val="13"/>
      <color rgb="FF00B050"/>
      <name val="Arial"/>
      <family val="2"/>
    </font>
    <font>
      <b/>
      <sz val="11.5"/>
      <name val="Arial"/>
      <family val="2"/>
    </font>
    <font>
      <b/>
      <sz val="11.5"/>
      <color rgb="FF00B050"/>
      <name val="Arial"/>
      <family val="2"/>
    </font>
    <font>
      <b/>
      <sz val="16"/>
      <color rgb="FFFF0000"/>
      <name val="Arial"/>
      <family val="2"/>
    </font>
    <font>
      <sz val="9"/>
      <color rgb="FF000000"/>
      <name val="SansSerif"/>
      <family val="2"/>
    </font>
    <font>
      <b/>
      <sz val="9"/>
      <color rgb="FF000000"/>
      <name val="SansSerif"/>
      <family val="2"/>
    </font>
    <font>
      <b/>
      <sz val="10"/>
      <color rgb="FFFF0000"/>
      <name val="Arial"/>
      <family val="2"/>
    </font>
  </fonts>
  <fills count="67">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indexed="5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CCFFCC"/>
        <bgColor indexed="64"/>
      </patternFill>
    </fill>
    <fill>
      <patternFill patternType="solid">
        <fgColor rgb="FFCCFFFF"/>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thin">
        <color indexed="64"/>
      </top>
      <bottom/>
      <diagonal/>
    </border>
    <border>
      <left/>
      <right style="double">
        <color indexed="64"/>
      </right>
      <top/>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right style="double">
        <color indexed="64"/>
      </right>
      <top style="double">
        <color indexed="64"/>
      </top>
      <bottom style="double">
        <color indexed="64"/>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style="double">
        <color indexed="64"/>
      </right>
      <top style="hair">
        <color indexed="64"/>
      </top>
      <bottom/>
      <diagonal/>
    </border>
    <border>
      <left/>
      <right style="double">
        <color indexed="64"/>
      </right>
      <top/>
      <bottom style="hair">
        <color indexed="64"/>
      </bottom>
      <diagonal/>
    </border>
  </borders>
  <cellStyleXfs count="37612">
    <xf numFmtId="0" fontId="0" fillId="0" borderId="0"/>
    <xf numFmtId="0" fontId="100" fillId="31"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 borderId="0" applyNumberFormat="0" applyBorder="0" applyAlignment="0" applyProtection="0"/>
    <xf numFmtId="0" fontId="55" fillId="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50" fillId="3"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50" fillId="3" borderId="0" applyNumberFormat="0" applyBorder="0" applyAlignment="0" applyProtection="0"/>
    <xf numFmtId="0" fontId="100" fillId="31" borderId="0" applyNumberFormat="0" applyBorder="0" applyAlignment="0" applyProtection="0"/>
    <xf numFmtId="0" fontId="50" fillId="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50" fillId="3"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 borderId="0" applyNumberFormat="0" applyBorder="0" applyAlignment="0" applyProtection="0"/>
    <xf numFmtId="0" fontId="100" fillId="31" borderId="0" applyNumberFormat="0" applyBorder="0" applyAlignment="0" applyProtection="0"/>
    <xf numFmtId="0" fontId="50" fillId="3" borderId="0" applyNumberFormat="0" applyBorder="0" applyAlignment="0" applyProtection="0"/>
    <xf numFmtId="0" fontId="55" fillId="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1"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100" fillId="32"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5" borderId="0" applyNumberFormat="0" applyBorder="0" applyAlignment="0" applyProtection="0"/>
    <xf numFmtId="0" fontId="55" fillId="5"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5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50" fillId="5" borderId="0" applyNumberFormat="0" applyBorder="0" applyAlignment="0" applyProtection="0"/>
    <xf numFmtId="0" fontId="100" fillId="32" borderId="0" applyNumberFormat="0" applyBorder="0" applyAlignment="0" applyProtection="0"/>
    <xf numFmtId="0" fontId="50" fillId="5"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50" fillId="5"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100" fillId="32" borderId="0" applyNumberFormat="0" applyBorder="0" applyAlignment="0" applyProtection="0"/>
    <xf numFmtId="0" fontId="100" fillId="5" borderId="0" applyNumberFormat="0" applyBorder="0" applyAlignment="0" applyProtection="0"/>
    <xf numFmtId="0" fontId="100" fillId="32" borderId="0" applyNumberFormat="0" applyBorder="0" applyAlignment="0" applyProtection="0"/>
    <xf numFmtId="0" fontId="50" fillId="5" borderId="0" applyNumberFormat="0" applyBorder="0" applyAlignment="0" applyProtection="0"/>
    <xf numFmtId="0" fontId="55" fillId="5"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32"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100" fillId="33"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33" borderId="0" applyNumberFormat="0" applyBorder="0" applyAlignment="0" applyProtection="0"/>
    <xf numFmtId="0" fontId="50" fillId="7"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7" borderId="0" applyNumberFormat="0" applyBorder="0" applyAlignment="0" applyProtection="0"/>
    <xf numFmtId="0" fontId="100" fillId="33" borderId="0" applyNumberFormat="0" applyBorder="0" applyAlignment="0" applyProtection="0"/>
    <xf numFmtId="0" fontId="50" fillId="7" borderId="0" applyNumberFormat="0" applyBorder="0" applyAlignment="0" applyProtection="0"/>
    <xf numFmtId="0" fontId="55" fillId="7"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33"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100" fillId="34"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9" borderId="0" applyNumberFormat="0" applyBorder="0" applyAlignment="0" applyProtection="0"/>
    <xf numFmtId="0" fontId="55" fillId="9"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50" fillId="9"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50" fillId="9" borderId="0" applyNumberFormat="0" applyBorder="0" applyAlignment="0" applyProtection="0"/>
    <xf numFmtId="0" fontId="100" fillId="34" borderId="0" applyNumberFormat="0" applyBorder="0" applyAlignment="0" applyProtection="0"/>
    <xf numFmtId="0" fontId="50" fillId="9"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100" fillId="9" borderId="0" applyNumberFormat="0" applyBorder="0" applyAlignment="0" applyProtection="0"/>
    <xf numFmtId="0" fontId="50" fillId="9"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9" borderId="0" applyNumberFormat="0" applyBorder="0" applyAlignment="0" applyProtection="0"/>
    <xf numFmtId="0" fontId="100" fillId="34" borderId="0" applyNumberFormat="0" applyBorder="0" applyAlignment="0" applyProtection="0"/>
    <xf numFmtId="0" fontId="50" fillId="9" borderId="0" applyNumberFormat="0" applyBorder="0" applyAlignment="0" applyProtection="0"/>
    <xf numFmtId="0" fontId="55" fillId="9"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34"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0" fillId="35" borderId="0" applyNumberFormat="0" applyBorder="0" applyAlignment="0" applyProtection="0"/>
    <xf numFmtId="0" fontId="100" fillId="35" borderId="0" applyNumberFormat="0" applyBorder="0" applyAlignment="0" applyProtection="0"/>
    <xf numFmtId="0" fontId="55" fillId="10" borderId="0" applyNumberFormat="0" applyBorder="0" applyAlignment="0" applyProtection="0"/>
    <xf numFmtId="0" fontId="101" fillId="35"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100" fillId="36" borderId="0" applyNumberFormat="0" applyBorder="0" applyAlignment="0" applyProtection="0"/>
    <xf numFmtId="0" fontId="55" fillId="9" borderId="0" applyNumberFormat="0" applyBorder="0" applyAlignment="0" applyProtection="0"/>
    <xf numFmtId="0" fontId="55" fillId="7"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36" borderId="0" applyNumberFormat="0" applyBorder="0" applyAlignment="0" applyProtection="0"/>
    <xf numFmtId="0" fontId="50" fillId="7"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100" fillId="36" borderId="0" applyNumberFormat="0" applyBorder="0" applyAlignment="0" applyProtection="0"/>
    <xf numFmtId="0" fontId="100" fillId="7" borderId="0" applyNumberFormat="0" applyBorder="0" applyAlignment="0" applyProtection="0"/>
    <xf numFmtId="0" fontId="100" fillId="36" borderId="0" applyNumberFormat="0" applyBorder="0" applyAlignment="0" applyProtection="0"/>
    <xf numFmtId="0" fontId="50" fillId="7" borderId="0" applyNumberFormat="0" applyBorder="0" applyAlignment="0" applyProtection="0"/>
    <xf numFmtId="0" fontId="55" fillId="7"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3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100" fillId="37" borderId="0" applyNumberFormat="0" applyBorder="0" applyAlignment="0" applyProtection="0"/>
    <xf numFmtId="0" fontId="55" fillId="3" borderId="0" applyNumberFormat="0" applyBorder="0" applyAlignment="0" applyProtection="0"/>
    <xf numFmtId="0" fontId="55" fillId="10"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10" borderId="0" applyNumberFormat="0" applyBorder="0" applyAlignment="0" applyProtection="0"/>
    <xf numFmtId="0" fontId="55" fillId="10"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5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50" fillId="10" borderId="0" applyNumberFormat="0" applyBorder="0" applyAlignment="0" applyProtection="0"/>
    <xf numFmtId="0" fontId="100" fillId="37" borderId="0" applyNumberFormat="0" applyBorder="0" applyAlignment="0" applyProtection="0"/>
    <xf numFmtId="0" fontId="50"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50" fillId="10"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100" fillId="37" borderId="0" applyNumberFormat="0" applyBorder="0" applyAlignment="0" applyProtection="0"/>
    <xf numFmtId="0" fontId="100" fillId="10" borderId="0" applyNumberFormat="0" applyBorder="0" applyAlignment="0" applyProtection="0"/>
    <xf numFmtId="0" fontId="100" fillId="37" borderId="0" applyNumberFormat="0" applyBorder="0" applyAlignment="0" applyProtection="0"/>
    <xf numFmtId="0" fontId="50" fillId="10" borderId="0" applyNumberFormat="0" applyBorder="0" applyAlignment="0" applyProtection="0"/>
    <xf numFmtId="0" fontId="55"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37"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0" fillId="38" borderId="0" applyNumberFormat="0" applyBorder="0" applyAlignment="0" applyProtection="0"/>
    <xf numFmtId="0" fontId="100" fillId="38" borderId="0" applyNumberFormat="0" applyBorder="0" applyAlignment="0" applyProtection="0"/>
    <xf numFmtId="0" fontId="55" fillId="5" borderId="0" applyNumberFormat="0" applyBorder="0" applyAlignment="0" applyProtection="0"/>
    <xf numFmtId="0" fontId="101" fillId="38"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100" fillId="39"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12" borderId="0" applyNumberFormat="0" applyBorder="0" applyAlignment="0" applyProtection="0"/>
    <xf numFmtId="0" fontId="55" fillId="1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50"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50" fillId="12" borderId="0" applyNumberFormat="0" applyBorder="0" applyAlignment="0" applyProtection="0"/>
    <xf numFmtId="0" fontId="100" fillId="39" borderId="0" applyNumberFormat="0" applyBorder="0" applyAlignment="0" applyProtection="0"/>
    <xf numFmtId="0" fontId="50" fillId="12"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100" fillId="12" borderId="0" applyNumberFormat="0" applyBorder="0" applyAlignment="0" applyProtection="0"/>
    <xf numFmtId="0" fontId="50" fillId="12"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12" borderId="0" applyNumberFormat="0" applyBorder="0" applyAlignment="0" applyProtection="0"/>
    <xf numFmtId="0" fontId="100" fillId="39" borderId="0" applyNumberFormat="0" applyBorder="0" applyAlignment="0" applyProtection="0"/>
    <xf numFmtId="0" fontId="50" fillId="12" borderId="0" applyNumberFormat="0" applyBorder="0" applyAlignment="0" applyProtection="0"/>
    <xf numFmtId="0" fontId="55" fillId="12"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3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1" borderId="0" applyNumberFormat="0" applyBorder="0" applyAlignment="0" applyProtection="0"/>
    <xf numFmtId="0" fontId="55" fillId="11" borderId="0" applyNumberFormat="0" applyBorder="0" applyAlignment="0" applyProtection="0"/>
    <xf numFmtId="0" fontId="100" fillId="40" borderId="0" applyNumberFormat="0" applyBorder="0" applyAlignment="0" applyProtection="0"/>
    <xf numFmtId="0" fontId="55" fillId="8" borderId="0" applyNumberFormat="0" applyBorder="0" applyAlignment="0" applyProtection="0"/>
    <xf numFmtId="0" fontId="55" fillId="4"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 borderId="0" applyNumberFormat="0" applyBorder="0" applyAlignment="0" applyProtection="0"/>
    <xf numFmtId="0" fontId="55" fillId="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50" fillId="4"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50" fillId="4" borderId="0" applyNumberFormat="0" applyBorder="0" applyAlignment="0" applyProtection="0"/>
    <xf numFmtId="0" fontId="100" fillId="40" borderId="0" applyNumberFormat="0" applyBorder="0" applyAlignment="0" applyProtection="0"/>
    <xf numFmtId="0" fontId="50" fillId="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100" fillId="4" borderId="0" applyNumberFormat="0" applyBorder="0" applyAlignment="0" applyProtection="0"/>
    <xf numFmtId="0" fontId="50" fillId="4"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100" fillId="40" borderId="0" applyNumberFormat="0" applyBorder="0" applyAlignment="0" applyProtection="0"/>
    <xf numFmtId="0" fontId="100" fillId="4" borderId="0" applyNumberFormat="0" applyBorder="0" applyAlignment="0" applyProtection="0"/>
    <xf numFmtId="0" fontId="100" fillId="40" borderId="0" applyNumberFormat="0" applyBorder="0" applyAlignment="0" applyProtection="0"/>
    <xf numFmtId="0" fontId="50" fillId="4" borderId="0" applyNumberFormat="0" applyBorder="0" applyAlignment="0" applyProtection="0"/>
    <xf numFmtId="0" fontId="55" fillId="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0"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100" fillId="41" borderId="0" applyNumberFormat="0" applyBorder="0" applyAlignment="0" applyProtection="0"/>
    <xf numFmtId="0" fontId="55" fillId="3" borderId="0" applyNumberFormat="0" applyBorder="0" applyAlignment="0" applyProtection="0"/>
    <xf numFmtId="0" fontId="55" fillId="10" borderId="0" applyNumberFormat="0" applyBorder="0" applyAlignment="0" applyProtection="0"/>
    <xf numFmtId="0" fontId="101" fillId="41" borderId="0" applyNumberFormat="0" applyBorder="0" applyAlignment="0" applyProtection="0"/>
    <xf numFmtId="0" fontId="101" fillId="41" borderId="0" applyNumberFormat="0" applyBorder="0" applyAlignment="0" applyProtection="0"/>
    <xf numFmtId="0" fontId="101" fillId="10" borderId="0" applyNumberFormat="0" applyBorder="0" applyAlignment="0" applyProtection="0"/>
    <xf numFmtId="0" fontId="55" fillId="10"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5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50" fillId="10" borderId="0" applyNumberFormat="0" applyBorder="0" applyAlignment="0" applyProtection="0"/>
    <xf numFmtId="0" fontId="100" fillId="41" borderId="0" applyNumberFormat="0" applyBorder="0" applyAlignment="0" applyProtection="0"/>
    <xf numFmtId="0" fontId="50"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50" fillId="10"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100" fillId="41" borderId="0" applyNumberFormat="0" applyBorder="0" applyAlignment="0" applyProtection="0"/>
    <xf numFmtId="0" fontId="100" fillId="10" borderId="0" applyNumberFormat="0" applyBorder="0" applyAlignment="0" applyProtection="0"/>
    <xf numFmtId="0" fontId="100" fillId="41" borderId="0" applyNumberFormat="0" applyBorder="0" applyAlignment="0" applyProtection="0"/>
    <xf numFmtId="0" fontId="50" fillId="10" borderId="0" applyNumberFormat="0" applyBorder="0" applyAlignment="0" applyProtection="0"/>
    <xf numFmtId="0" fontId="55"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1" fillId="41" borderId="0" applyNumberFormat="0" applyBorder="0" applyAlignment="0" applyProtection="0"/>
    <xf numFmtId="0" fontId="101" fillId="41" borderId="0" applyNumberFormat="0" applyBorder="0" applyAlignment="0" applyProtection="0"/>
    <xf numFmtId="0" fontId="101" fillId="41"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41"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100" fillId="42" borderId="0" applyNumberFormat="0" applyBorder="0" applyAlignment="0" applyProtection="0"/>
    <xf numFmtId="0" fontId="55" fillId="13" borderId="0" applyNumberFormat="0" applyBorder="0" applyAlignment="0" applyProtection="0"/>
    <xf numFmtId="0" fontId="55" fillId="7"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42" borderId="0" applyNumberFormat="0" applyBorder="0" applyAlignment="0" applyProtection="0"/>
    <xf numFmtId="0" fontId="50" fillId="7"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50" fillId="7"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7" borderId="0" applyNumberFormat="0" applyBorder="0" applyAlignment="0" applyProtection="0"/>
    <xf numFmtId="0" fontId="100" fillId="42" borderId="0" applyNumberFormat="0" applyBorder="0" applyAlignment="0" applyProtection="0"/>
    <xf numFmtId="0" fontId="50" fillId="7"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42"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43" borderId="0" applyNumberFormat="0" applyBorder="0" applyAlignment="0" applyProtection="0"/>
    <xf numFmtId="0" fontId="56" fillId="1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43"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44" borderId="0" applyNumberFormat="0" applyBorder="0" applyAlignment="0" applyProtection="0"/>
    <xf numFmtId="0" fontId="56" fillId="1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4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45" borderId="0" applyNumberFormat="0" applyBorder="0" applyAlignment="0" applyProtection="0"/>
    <xf numFmtId="0" fontId="56" fillId="13"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4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6" borderId="0" applyNumberFormat="0" applyBorder="0" applyAlignment="0" applyProtection="0"/>
    <xf numFmtId="0" fontId="56" fillId="4"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6"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47" borderId="0" applyNumberFormat="0" applyBorder="0" applyAlignment="0" applyProtection="0"/>
    <xf numFmtId="0" fontId="56" fillId="10"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47"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48" borderId="0" applyNumberFormat="0" applyBorder="0" applyAlignment="0" applyProtection="0"/>
    <xf numFmtId="0" fontId="56" fillId="5"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103" fillId="48" borderId="0" applyNumberFormat="0" applyBorder="0" applyAlignment="0" applyProtection="0"/>
    <xf numFmtId="0" fontId="103" fillId="48" borderId="0" applyNumberFormat="0" applyBorder="0" applyAlignment="0" applyProtection="0"/>
    <xf numFmtId="0" fontId="103" fillId="48"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48"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49" borderId="0" applyNumberFormat="0" applyBorder="0" applyAlignment="0" applyProtection="0"/>
    <xf numFmtId="0" fontId="56" fillId="20"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49"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56" fillId="2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50" borderId="0" applyNumberFormat="0" applyBorder="0" applyAlignment="0" applyProtection="0"/>
    <xf numFmtId="0" fontId="56" fillId="15"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50"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51"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103" fillId="51" borderId="0" applyNumberFormat="0" applyBorder="0" applyAlignment="0" applyProtection="0"/>
    <xf numFmtId="0" fontId="103" fillId="51" borderId="0" applyNumberFormat="0" applyBorder="0" applyAlignment="0" applyProtection="0"/>
    <xf numFmtId="0" fontId="103" fillId="51"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51"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52" borderId="0" applyNumberFormat="0" applyBorder="0" applyAlignment="0" applyProtection="0"/>
    <xf numFmtId="0" fontId="56" fillId="23" borderId="0" applyNumberFormat="0" applyBorder="0" applyAlignment="0" applyProtection="0"/>
    <xf numFmtId="0" fontId="56" fillId="16" borderId="0" applyNumberFormat="0" applyBorder="0" applyAlignment="0" applyProtection="0"/>
    <xf numFmtId="0" fontId="56" fillId="16"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52"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56" fillId="17" borderId="0" applyNumberFormat="0" applyBorder="0" applyAlignment="0" applyProtection="0"/>
    <xf numFmtId="0" fontId="103" fillId="53"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54" borderId="0" applyNumberFormat="0" applyBorder="0" applyAlignment="0" applyProtection="0"/>
    <xf numFmtId="0" fontId="56" fillId="21"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54"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7" fillId="0" borderId="0" applyNumberFormat="0" applyFill="0" applyBorder="0" applyAlignment="0" applyProtection="0"/>
    <xf numFmtId="0" fontId="10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6" fillId="55" borderId="53" applyNumberFormat="0" applyAlignment="0" applyProtection="0"/>
    <xf numFmtId="0" fontId="71" fillId="24" borderId="1" applyNumberFormat="0" applyAlignment="0" applyProtection="0"/>
    <xf numFmtId="0" fontId="58" fillId="25" borderId="1" applyNumberFormat="0" applyAlignment="0" applyProtection="0"/>
    <xf numFmtId="0" fontId="107" fillId="55" borderId="53" applyNumberFormat="0" applyAlignment="0" applyProtection="0"/>
    <xf numFmtId="0" fontId="107" fillId="55" borderId="53" applyNumberFormat="0" applyAlignment="0" applyProtection="0"/>
    <xf numFmtId="0" fontId="108" fillId="25" borderId="53" applyNumberFormat="0" applyAlignment="0" applyProtection="0"/>
    <xf numFmtId="0" fontId="58" fillId="25" borderId="1"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1" applyNumberFormat="0" applyAlignment="0" applyProtection="0"/>
    <xf numFmtId="0" fontId="106" fillId="55" borderId="53" applyNumberFormat="0" applyAlignment="0" applyProtection="0"/>
    <xf numFmtId="0" fontId="53" fillId="25" borderId="1" applyNumberFormat="0" applyAlignment="0" applyProtection="0"/>
    <xf numFmtId="0" fontId="71" fillId="24" borderId="1" applyNumberFormat="0" applyAlignment="0" applyProtection="0"/>
    <xf numFmtId="0" fontId="71" fillId="24" borderId="1"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1" applyNumberFormat="0" applyAlignment="0" applyProtection="0"/>
    <xf numFmtId="0" fontId="53" fillId="25" borderId="53" applyNumberFormat="0" applyAlignment="0" applyProtection="0"/>
    <xf numFmtId="0" fontId="106"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106" fillId="55" borderId="53" applyNumberFormat="0" applyAlignment="0" applyProtection="0"/>
    <xf numFmtId="0" fontId="58" fillId="25" borderId="1" applyNumberFormat="0" applyAlignment="0" applyProtection="0"/>
    <xf numFmtId="0" fontId="71" fillId="24" borderId="1" applyNumberFormat="0" applyAlignment="0" applyProtection="0"/>
    <xf numFmtId="0" fontId="71" fillId="24" borderId="1" applyNumberFormat="0" applyAlignment="0" applyProtection="0"/>
    <xf numFmtId="0" fontId="107" fillId="55" borderId="53" applyNumberFormat="0" applyAlignment="0" applyProtection="0"/>
    <xf numFmtId="0" fontId="107" fillId="55" borderId="53" applyNumberFormat="0" applyAlignment="0" applyProtection="0"/>
    <xf numFmtId="0" fontId="107" fillId="55" borderId="53" applyNumberFormat="0" applyAlignment="0" applyProtection="0"/>
    <xf numFmtId="0" fontId="108"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107" fillId="55" borderId="53" applyNumberFormat="0" applyAlignment="0" applyProtection="0"/>
    <xf numFmtId="0" fontId="58" fillId="25" borderId="1" applyNumberFormat="0" applyAlignment="0" applyProtection="0"/>
    <xf numFmtId="0" fontId="58" fillId="25" borderId="1" applyNumberFormat="0" applyAlignment="0" applyProtection="0"/>
    <xf numFmtId="0" fontId="71" fillId="24" borderId="1" applyNumberFormat="0" applyAlignment="0" applyProtection="0"/>
    <xf numFmtId="0" fontId="71" fillId="24" borderId="1" applyNumberFormat="0" applyAlignment="0" applyProtection="0"/>
    <xf numFmtId="0" fontId="109" fillId="0" borderId="54" applyNumberFormat="0" applyFill="0" applyAlignment="0" applyProtection="0"/>
    <xf numFmtId="0" fontId="72" fillId="0" borderId="2" applyNumberFormat="0" applyFill="0" applyAlignment="0" applyProtection="0"/>
    <xf numFmtId="0" fontId="57" fillId="0" borderId="3"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72" fillId="0" borderId="2" applyNumberFormat="0" applyFill="0" applyAlignment="0" applyProtection="0"/>
    <xf numFmtId="0" fontId="72" fillId="0" borderId="2"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109" fillId="0" borderId="54" applyNumberFormat="0" applyFill="0" applyAlignment="0" applyProtection="0"/>
    <xf numFmtId="0" fontId="57" fillId="0" borderId="3" applyNumberFormat="0" applyFill="0" applyAlignment="0" applyProtection="0"/>
    <xf numFmtId="0" fontId="72" fillId="0" borderId="2" applyNumberFormat="0" applyFill="0" applyAlignment="0" applyProtection="0"/>
    <xf numFmtId="0" fontId="72" fillId="0" borderId="2"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110" fillId="0" borderId="54" applyNumberFormat="0" applyFill="0" applyAlignment="0" applyProtection="0"/>
    <xf numFmtId="0" fontId="57" fillId="0" borderId="3" applyNumberFormat="0" applyFill="0" applyAlignment="0" applyProtection="0"/>
    <xf numFmtId="0" fontId="88"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88"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110" fillId="0" borderId="54"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72" fillId="0" borderId="2" applyNumberFormat="0" applyFill="0" applyAlignment="0" applyProtection="0"/>
    <xf numFmtId="0" fontId="72" fillId="0" borderId="2" applyNumberFormat="0" applyFill="0" applyAlignment="0" applyProtection="0"/>
    <xf numFmtId="0" fontId="37" fillId="7" borderId="4" applyNumberFormat="0" applyFont="0" applyAlignment="0" applyProtection="0"/>
    <xf numFmtId="0" fontId="86" fillId="56" borderId="55" applyNumberFormat="0" applyFont="0" applyAlignment="0" applyProtection="0"/>
    <xf numFmtId="0" fontId="101" fillId="56" borderId="55" applyNumberFormat="0" applyFont="0" applyAlignment="0" applyProtection="0"/>
    <xf numFmtId="0" fontId="86" fillId="56" borderId="55" applyNumberFormat="0" applyFont="0" applyAlignment="0" applyProtection="0"/>
    <xf numFmtId="0" fontId="86" fillId="56" borderId="55" applyNumberFormat="0" applyFont="0" applyAlignment="0" applyProtection="0"/>
    <xf numFmtId="0" fontId="50"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8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8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8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8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50"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50"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86" fillId="56" borderId="55" applyNumberFormat="0" applyFont="0" applyAlignment="0" applyProtection="0"/>
    <xf numFmtId="0" fontId="8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0"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8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81" fillId="7" borderId="4"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87" fillId="56" borderId="55" applyNumberFormat="0" applyFont="0" applyAlignment="0" applyProtection="0"/>
    <xf numFmtId="0" fontId="87"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38"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8" fillId="7" borderId="4" applyNumberFormat="0" applyFont="0" applyAlignment="0" applyProtection="0"/>
    <xf numFmtId="0" fontId="8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7" fillId="7" borderId="4" applyNumberFormat="0" applyFon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57" borderId="53" applyNumberFormat="0" applyAlignment="0" applyProtection="0"/>
    <xf numFmtId="0" fontId="59" fillId="9" borderId="1" applyNumberFormat="0" applyAlignment="0" applyProtection="0"/>
    <xf numFmtId="0" fontId="59" fillId="9" borderId="1"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57" borderId="53" applyNumberFormat="0" applyAlignment="0" applyProtection="0"/>
    <xf numFmtId="0" fontId="59" fillId="12" borderId="1" applyNumberFormat="0" applyAlignment="0" applyProtection="0"/>
    <xf numFmtId="0" fontId="59" fillId="9" borderId="1" applyNumberFormat="0" applyAlignment="0" applyProtection="0"/>
    <xf numFmtId="0" fontId="59" fillId="9" borderId="1" applyNumberFormat="0" applyAlignment="0" applyProtection="0"/>
    <xf numFmtId="0" fontId="112" fillId="57" borderId="53" applyNumberFormat="0" applyAlignment="0" applyProtection="0"/>
    <xf numFmtId="0" fontId="112" fillId="57" borderId="53" applyNumberFormat="0" applyAlignment="0" applyProtection="0"/>
    <xf numFmtId="0" fontId="112" fillId="57" borderId="53" applyNumberFormat="0" applyAlignment="0" applyProtection="0"/>
    <xf numFmtId="0" fontId="112"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2" fillId="57" borderId="53" applyNumberFormat="0" applyAlignment="0" applyProtection="0"/>
    <xf numFmtId="0" fontId="59" fillId="12" borderId="1" applyNumberFormat="0" applyAlignment="0" applyProtection="0"/>
    <xf numFmtId="0" fontId="59" fillId="12" borderId="1" applyNumberFormat="0" applyAlignment="0" applyProtection="0"/>
    <xf numFmtId="0" fontId="59" fillId="12" borderId="1" applyNumberFormat="0" applyAlignment="0" applyProtection="0"/>
    <xf numFmtId="166" fontId="43"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99"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8"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58" borderId="0" applyNumberFormat="0" applyBorder="0" applyAlignment="0" applyProtection="0"/>
    <xf numFmtId="0" fontId="60" fillId="8"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4" fillId="5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99"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8"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0" fontId="115" fillId="59" borderId="0" applyNumberFormat="0" applyBorder="0" applyAlignment="0" applyProtection="0"/>
    <xf numFmtId="0" fontId="73" fillId="12" borderId="0" applyNumberFormat="0" applyBorder="0" applyAlignment="0" applyProtection="0"/>
    <xf numFmtId="0" fontId="61" fillId="12"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61" fillId="12"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12" borderId="0" applyNumberFormat="0" applyBorder="0" applyAlignment="0" applyProtection="0"/>
    <xf numFmtId="0" fontId="115" fillId="59" borderId="0" applyNumberFormat="0" applyBorder="0" applyAlignment="0" applyProtection="0"/>
    <xf numFmtId="0" fontId="77"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12"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115" fillId="59" borderId="0" applyNumberFormat="0" applyBorder="0" applyAlignment="0" applyProtection="0"/>
    <xf numFmtId="0" fontId="61"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37" fillId="0" borderId="0"/>
    <xf numFmtId="0" fontId="101" fillId="0" borderId="0"/>
    <xf numFmtId="0" fontId="101" fillId="0" borderId="0"/>
    <xf numFmtId="0" fontId="99" fillId="0" borderId="0"/>
    <xf numFmtId="0" fontId="38" fillId="0" borderId="0"/>
    <xf numFmtId="0" fontId="100" fillId="0" borderId="0"/>
    <xf numFmtId="0" fontId="39" fillId="0" borderId="0"/>
    <xf numFmtId="0" fontId="38" fillId="0" borderId="0"/>
    <xf numFmtId="0" fontId="37" fillId="0" borderId="0"/>
    <xf numFmtId="0" fontId="37" fillId="0" borderId="0"/>
    <xf numFmtId="0" fontId="38" fillId="0" borderId="0"/>
    <xf numFmtId="0" fontId="37" fillId="0" borderId="0"/>
    <xf numFmtId="0" fontId="37" fillId="0" borderId="0"/>
    <xf numFmtId="0" fontId="37" fillId="0" borderId="0"/>
    <xf numFmtId="0" fontId="100" fillId="0" borderId="0"/>
    <xf numFmtId="0" fontId="38" fillId="0" borderId="0"/>
    <xf numFmtId="0" fontId="37" fillId="0" borderId="0"/>
    <xf numFmtId="0" fontId="37" fillId="0" borderId="0"/>
    <xf numFmtId="0" fontId="37" fillId="0" borderId="0"/>
    <xf numFmtId="0" fontId="37" fillId="0" borderId="0"/>
    <xf numFmtId="0" fontId="100" fillId="0" borderId="0"/>
    <xf numFmtId="0" fontId="38" fillId="0" borderId="0"/>
    <xf numFmtId="0" fontId="38" fillId="0" borderId="0"/>
    <xf numFmtId="0" fontId="38" fillId="0" borderId="0"/>
    <xf numFmtId="0" fontId="37" fillId="0" borderId="0"/>
    <xf numFmtId="0" fontId="37" fillId="0" borderId="0"/>
    <xf numFmtId="0" fontId="43" fillId="0" borderId="0" applyBorder="0"/>
    <xf numFmtId="0" fontId="37" fillId="0" borderId="0"/>
    <xf numFmtId="0" fontId="37" fillId="0" borderId="0"/>
    <xf numFmtId="0" fontId="38" fillId="0" borderId="0"/>
    <xf numFmtId="0" fontId="37" fillId="0" borderId="0"/>
    <xf numFmtId="0" fontId="37" fillId="0" borderId="0"/>
    <xf numFmtId="0" fontId="43" fillId="0" borderId="0" applyBorder="0"/>
    <xf numFmtId="0" fontId="37" fillId="0" borderId="0"/>
    <xf numFmtId="0" fontId="37" fillId="0" borderId="0"/>
    <xf numFmtId="0" fontId="38" fillId="0" borderId="0"/>
    <xf numFmtId="0" fontId="43" fillId="0" borderId="0" applyBorder="0"/>
    <xf numFmtId="0" fontId="50" fillId="0" borderId="0"/>
    <xf numFmtId="0" fontId="81" fillId="0" borderId="0"/>
    <xf numFmtId="0" fontId="81" fillId="0" borderId="0"/>
    <xf numFmtId="0" fontId="43" fillId="0" borderId="0" applyBorder="0"/>
    <xf numFmtId="0" fontId="43" fillId="0" borderId="0" applyBorder="0"/>
    <xf numFmtId="0" fontId="81" fillId="0" borderId="0"/>
    <xf numFmtId="0" fontId="101" fillId="0" borderId="0"/>
    <xf numFmtId="0" fontId="38" fillId="0" borderId="0"/>
    <xf numFmtId="0" fontId="37" fillId="0" borderId="0"/>
    <xf numFmtId="0" fontId="38" fillId="0" borderId="0"/>
    <xf numFmtId="0" fontId="37" fillId="0" borderId="0"/>
    <xf numFmtId="0" fontId="38" fillId="0" borderId="0"/>
    <xf numFmtId="0" fontId="38"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101" fillId="0" borderId="0"/>
    <xf numFmtId="0" fontId="101" fillId="0" borderId="0"/>
    <xf numFmtId="0" fontId="37" fillId="0" borderId="0"/>
    <xf numFmtId="0" fontId="101" fillId="0" borderId="0"/>
    <xf numFmtId="9" fontId="3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60" borderId="0" applyNumberFormat="0" applyBorder="0" applyAlignment="0" applyProtection="0"/>
    <xf numFmtId="0" fontId="62" fillId="10"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6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55" borderId="56" applyNumberFormat="0" applyAlignment="0" applyProtection="0"/>
    <xf numFmtId="0" fontId="63" fillId="24" borderId="5" applyNumberFormat="0" applyAlignment="0" applyProtection="0"/>
    <xf numFmtId="0" fontId="63" fillId="24" borderId="5"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55" borderId="56" applyNumberFormat="0" applyAlignment="0" applyProtection="0"/>
    <xf numFmtId="0" fontId="63" fillId="25" borderId="5" applyNumberFormat="0" applyAlignment="0" applyProtection="0"/>
    <xf numFmtId="0" fontId="63" fillId="24" borderId="5" applyNumberFormat="0" applyAlignment="0" applyProtection="0"/>
    <xf numFmtId="0" fontId="63" fillId="24" borderId="5" applyNumberFormat="0" applyAlignment="0" applyProtection="0"/>
    <xf numFmtId="0" fontId="121" fillId="55" borderId="56" applyNumberFormat="0" applyAlignment="0" applyProtection="0"/>
    <xf numFmtId="0" fontId="121" fillId="55" borderId="56" applyNumberFormat="0" applyAlignment="0" applyProtection="0"/>
    <xf numFmtId="0" fontId="121" fillId="55" borderId="56" applyNumberFormat="0" applyAlignment="0" applyProtection="0"/>
    <xf numFmtId="0" fontId="121"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1" fillId="55" borderId="56" applyNumberFormat="0" applyAlignment="0" applyProtection="0"/>
    <xf numFmtId="0" fontId="63" fillId="25" borderId="5" applyNumberFormat="0" applyAlignment="0" applyProtection="0"/>
    <xf numFmtId="0" fontId="63" fillId="25" borderId="5" applyNumberFormat="0" applyAlignment="0" applyProtection="0"/>
    <xf numFmtId="0" fontId="63" fillId="25" borderId="5"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ill="0" applyBorder="0" applyAlignment="0" applyProtection="0"/>
    <xf numFmtId="0" fontId="12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4" fillId="0" borderId="0" applyNumberFormat="0" applyFill="0" applyBorder="0" applyAlignment="0" applyProtection="0"/>
    <xf numFmtId="0" fontId="5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9"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25" fillId="0" borderId="57" applyNumberFormat="0" applyFill="0" applyAlignment="0" applyProtection="0"/>
    <xf numFmtId="0" fontId="74" fillId="0" borderId="6" applyNumberFormat="0" applyFill="0" applyAlignment="0" applyProtection="0"/>
    <xf numFmtId="0" fontId="66" fillId="0" borderId="7" applyNumberFormat="0" applyFill="0" applyAlignment="0" applyProtection="0"/>
    <xf numFmtId="0" fontId="126" fillId="0" borderId="57" applyNumberFormat="0" applyFill="0" applyAlignment="0" applyProtection="0"/>
    <xf numFmtId="0" fontId="126" fillId="0" borderId="5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125" fillId="0" borderId="57" applyNumberFormat="0" applyFill="0" applyAlignment="0" applyProtection="0"/>
    <xf numFmtId="0" fontId="66" fillId="0" borderId="7"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126" fillId="0" borderId="57" applyNumberFormat="0" applyFill="0" applyAlignment="0" applyProtection="0"/>
    <xf numFmtId="0" fontId="126" fillId="0" borderId="57" applyNumberFormat="0" applyFill="0" applyAlignment="0" applyProtection="0"/>
    <xf numFmtId="0" fontId="126" fillId="0" borderId="57" applyNumberFormat="0" applyFill="0" applyAlignment="0" applyProtection="0"/>
    <xf numFmtId="0" fontId="66" fillId="0" borderId="7" applyNumberFormat="0" applyFill="0" applyAlignment="0" applyProtection="0"/>
    <xf numFmtId="0" fontId="90"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90"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126" fillId="0" borderId="5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74" fillId="0" borderId="6" applyNumberFormat="0" applyFill="0" applyAlignment="0" applyProtection="0"/>
    <xf numFmtId="0" fontId="74" fillId="0" borderId="6" applyNumberFormat="0" applyFill="0" applyAlignment="0" applyProtection="0"/>
    <xf numFmtId="0" fontId="127" fillId="0" borderId="58" applyNumberFormat="0" applyFill="0" applyAlignment="0" applyProtection="0"/>
    <xf numFmtId="0" fontId="75" fillId="0" borderId="8" applyNumberFormat="0" applyFill="0" applyAlignment="0" applyProtection="0"/>
    <xf numFmtId="0" fontId="67" fillId="0" borderId="9" applyNumberFormat="0" applyFill="0" applyAlignment="0" applyProtection="0"/>
    <xf numFmtId="0" fontId="128" fillId="0" borderId="58" applyNumberFormat="0" applyFill="0" applyAlignment="0" applyProtection="0"/>
    <xf numFmtId="0" fontId="128" fillId="0" borderId="58"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5" fillId="0" borderId="8" applyNumberFormat="0" applyFill="0" applyAlignment="0" applyProtection="0"/>
    <xf numFmtId="0" fontId="75" fillId="0" borderId="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127" fillId="0" borderId="58" applyNumberFormat="0" applyFill="0" applyAlignment="0" applyProtection="0"/>
    <xf numFmtId="0" fontId="67" fillId="0" borderId="9" applyNumberFormat="0" applyFill="0" applyAlignment="0" applyProtection="0"/>
    <xf numFmtId="0" fontId="75" fillId="0" borderId="8" applyNumberFormat="0" applyFill="0" applyAlignment="0" applyProtection="0"/>
    <xf numFmtId="0" fontId="75" fillId="0" borderId="8" applyNumberFormat="0" applyFill="0" applyAlignment="0" applyProtection="0"/>
    <xf numFmtId="0" fontId="128" fillId="0" borderId="58" applyNumberFormat="0" applyFill="0" applyAlignment="0" applyProtection="0"/>
    <xf numFmtId="0" fontId="128" fillId="0" borderId="58" applyNumberFormat="0" applyFill="0" applyAlignment="0" applyProtection="0"/>
    <xf numFmtId="0" fontId="128" fillId="0" borderId="58" applyNumberFormat="0" applyFill="0" applyAlignment="0" applyProtection="0"/>
    <xf numFmtId="0" fontId="67" fillId="0" borderId="9" applyNumberFormat="0" applyFill="0" applyAlignment="0" applyProtection="0"/>
    <xf numFmtId="0" fontId="91"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91"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128" fillId="0" borderId="58"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75" fillId="0" borderId="8" applyNumberFormat="0" applyFill="0" applyAlignment="0" applyProtection="0"/>
    <xf numFmtId="0" fontId="75" fillId="0" borderId="8" applyNumberFormat="0" applyFill="0" applyAlignment="0" applyProtection="0"/>
    <xf numFmtId="0" fontId="129" fillId="0" borderId="59" applyNumberFormat="0" applyFill="0" applyAlignment="0" applyProtection="0"/>
    <xf numFmtId="0" fontId="76" fillId="0" borderId="10" applyNumberFormat="0" applyFill="0" applyAlignment="0" applyProtection="0"/>
    <xf numFmtId="0" fontId="68" fillId="0" borderId="11" applyNumberFormat="0" applyFill="0" applyAlignment="0" applyProtection="0"/>
    <xf numFmtId="0" fontId="130" fillId="0" borderId="59" applyNumberFormat="0" applyFill="0" applyAlignment="0" applyProtection="0"/>
    <xf numFmtId="0" fontId="130" fillId="0" borderId="5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76" fillId="0" borderId="10" applyNumberFormat="0" applyFill="0" applyAlignment="0" applyProtection="0"/>
    <xf numFmtId="0" fontId="76" fillId="0" borderId="10"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129" fillId="0" borderId="59" applyNumberFormat="0" applyFill="0" applyAlignment="0" applyProtection="0"/>
    <xf numFmtId="0" fontId="68" fillId="0" borderId="11" applyNumberFormat="0" applyFill="0" applyAlignment="0" applyProtection="0"/>
    <xf numFmtId="0" fontId="76" fillId="0" borderId="10" applyNumberFormat="0" applyFill="0" applyAlignment="0" applyProtection="0"/>
    <xf numFmtId="0" fontId="76" fillId="0" borderId="10" applyNumberFormat="0" applyFill="0" applyAlignment="0" applyProtection="0"/>
    <xf numFmtId="0" fontId="130" fillId="0" borderId="59" applyNumberFormat="0" applyFill="0" applyAlignment="0" applyProtection="0"/>
    <xf numFmtId="0" fontId="130" fillId="0" borderId="59" applyNumberFormat="0" applyFill="0" applyAlignment="0" applyProtection="0"/>
    <xf numFmtId="0" fontId="130" fillId="0" borderId="59" applyNumberFormat="0" applyFill="0" applyAlignment="0" applyProtection="0"/>
    <xf numFmtId="0" fontId="68" fillId="0" borderId="11" applyNumberFormat="0" applyFill="0" applyAlignment="0" applyProtection="0"/>
    <xf numFmtId="0" fontId="92"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92"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130" fillId="0" borderId="5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76" fillId="0" borderId="10" applyNumberFormat="0" applyFill="0" applyAlignment="0" applyProtection="0"/>
    <xf numFmtId="0" fontId="76" fillId="0" borderId="10" applyNumberFormat="0" applyFill="0" applyAlignment="0" applyProtection="0"/>
    <xf numFmtId="0" fontId="129" fillId="0" borderId="0" applyNumberFormat="0" applyFill="0" applyBorder="0" applyAlignment="0" applyProtection="0"/>
    <xf numFmtId="0" fontId="76" fillId="0" borderId="0" applyNumberFormat="0" applyFill="0" applyBorder="0" applyAlignment="0" applyProtection="0"/>
    <xf numFmtId="0" fontId="6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129" fillId="0" borderId="0" applyNumberFormat="0" applyFill="0" applyBorder="0" applyAlignment="0" applyProtection="0"/>
    <xf numFmtId="0" fontId="6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8" fillId="0" borderId="0" applyNumberFormat="0" applyFill="0" applyBorder="0" applyAlignment="0" applyProtection="0"/>
    <xf numFmtId="0" fontId="9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92"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60" applyNumberFormat="0" applyFill="0" applyAlignment="0" applyProtection="0"/>
    <xf numFmtId="0" fontId="69" fillId="0" borderId="13" applyNumberFormat="0" applyFill="0" applyAlignment="0" applyProtection="0"/>
    <xf numFmtId="0" fontId="69" fillId="0" borderId="12" applyNumberFormat="0" applyFill="0" applyAlignment="0" applyProtection="0"/>
    <xf numFmtId="0" fontId="69" fillId="0" borderId="12" applyNumberFormat="0" applyFill="0" applyAlignment="0" applyProtection="0"/>
    <xf numFmtId="0" fontId="132" fillId="0" borderId="60" applyNumberFormat="0" applyFill="0" applyAlignment="0" applyProtection="0"/>
    <xf numFmtId="0" fontId="132" fillId="0" borderId="60" applyNumberFormat="0" applyFill="0" applyAlignment="0" applyProtection="0"/>
    <xf numFmtId="0" fontId="132" fillId="0" borderId="60"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2" fillId="0" borderId="60" applyNumberFormat="0" applyFill="0" applyAlignment="0" applyProtection="0"/>
    <xf numFmtId="0" fontId="69" fillId="0" borderId="13" applyNumberFormat="0" applyFill="0" applyAlignment="0" applyProtection="0"/>
    <xf numFmtId="0" fontId="69" fillId="0" borderId="13" applyNumberFormat="0" applyFill="0" applyAlignment="0" applyProtection="0"/>
    <xf numFmtId="0" fontId="69" fillId="0" borderId="13" applyNumberFormat="0" applyFill="0" applyAlignment="0" applyProtection="0"/>
    <xf numFmtId="0" fontId="133" fillId="61" borderId="61" applyNumberFormat="0" applyAlignment="0" applyProtection="0"/>
    <xf numFmtId="0" fontId="133" fillId="61" borderId="61" applyNumberFormat="0" applyAlignment="0" applyProtection="0"/>
    <xf numFmtId="0" fontId="70" fillId="26" borderId="14" applyNumberFormat="0" applyAlignment="0" applyProtection="0"/>
    <xf numFmtId="0" fontId="134" fillId="61" borderId="61" applyNumberFormat="0" applyAlignment="0" applyProtection="0"/>
    <xf numFmtId="0" fontId="70" fillId="26" borderId="14" applyNumberFormat="0" applyAlignment="0" applyProtection="0"/>
    <xf numFmtId="0" fontId="70" fillId="26" borderId="14" applyNumberFormat="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01"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01"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01"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35" fillId="35"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5" fillId="38"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1"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3" fillId="43" borderId="0" applyNumberFormat="0" applyBorder="0" applyAlignment="0" applyProtection="0"/>
    <xf numFmtId="0" fontId="102" fillId="43"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44" borderId="0" applyNumberFormat="0" applyBorder="0" applyAlignment="0" applyProtection="0"/>
    <xf numFmtId="0" fontId="102" fillId="44"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45" borderId="0" applyNumberFormat="0" applyBorder="0" applyAlignment="0" applyProtection="0"/>
    <xf numFmtId="0" fontId="102" fillId="4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46" borderId="0" applyNumberFormat="0" applyBorder="0" applyAlignment="0" applyProtection="0"/>
    <xf numFmtId="0" fontId="102" fillId="46"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3" fillId="47" borderId="0" applyNumberFormat="0" applyBorder="0" applyAlignment="0" applyProtection="0"/>
    <xf numFmtId="0" fontId="102" fillId="4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48" borderId="0" applyNumberFormat="0" applyBorder="0" applyAlignment="0" applyProtection="0"/>
    <xf numFmtId="0" fontId="102" fillId="48"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49"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50" borderId="0" applyNumberFormat="0" applyBorder="0" applyAlignment="0" applyProtection="0"/>
    <xf numFmtId="0" fontId="102" fillId="5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51" borderId="0" applyNumberFormat="0" applyBorder="0" applyAlignment="0" applyProtection="0"/>
    <xf numFmtId="0" fontId="102" fillId="51"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52" borderId="0" applyNumberFormat="0" applyBorder="0" applyAlignment="0" applyProtection="0"/>
    <xf numFmtId="0" fontId="102" fillId="5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54" borderId="0" applyNumberFormat="0" applyBorder="0" applyAlignment="0" applyProtection="0"/>
    <xf numFmtId="0" fontId="102" fillId="54"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8"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7" fillId="55" borderId="53" applyNumberFormat="0" applyAlignment="0" applyProtection="0"/>
    <xf numFmtId="0" fontId="106" fillId="5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110" fillId="0" borderId="54" applyNumberFormat="0" applyFill="0" applyAlignment="0" applyProtection="0"/>
    <xf numFmtId="0" fontId="109" fillId="0" borderId="54"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5"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36" fillId="56" borderId="55" applyNumberFormat="0" applyFont="0" applyAlignment="0" applyProtection="0"/>
    <xf numFmtId="0" fontId="112" fillId="57" borderId="53" applyNumberFormat="0" applyAlignment="0" applyProtection="0"/>
    <xf numFmtId="0" fontId="111" fillId="57"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1" fillId="12" borderId="53" applyNumberFormat="0" applyAlignment="0" applyProtection="0"/>
    <xf numFmtId="0" fontId="111" fillId="12" borderId="53" applyNumberFormat="0" applyAlignment="0" applyProtection="0"/>
    <xf numFmtId="169" fontId="37" fillId="0" borderId="0" applyFont="0" applyFill="0" applyBorder="0" applyAlignment="0" applyProtection="0"/>
    <xf numFmtId="0" fontId="114" fillId="58" borderId="0" applyNumberFormat="0" applyBorder="0" applyAlignment="0" applyProtection="0"/>
    <xf numFmtId="0" fontId="113" fillId="5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164" fontId="37" fillId="0" borderId="0" applyFont="0" applyFill="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6" fillId="59" borderId="0" applyNumberFormat="0" applyBorder="0" applyAlignment="0" applyProtection="0"/>
    <xf numFmtId="0" fontId="115"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35" fillId="0" borderId="0"/>
    <xf numFmtId="0" fontId="35" fillId="0" borderId="0"/>
    <xf numFmtId="0" fontId="35" fillId="0" borderId="0"/>
    <xf numFmtId="0" fontId="119" fillId="60" borderId="0" applyNumberFormat="0" applyBorder="0" applyAlignment="0" applyProtection="0"/>
    <xf numFmtId="0" fontId="118" fillId="6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21" fillId="55" borderId="56" applyNumberFormat="0" applyAlignment="0" applyProtection="0"/>
    <xf numFmtId="0" fontId="120" fillId="5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26" fillId="0" borderId="57" applyNumberFormat="0" applyFill="0" applyAlignment="0" applyProtection="0"/>
    <xf numFmtId="0" fontId="125" fillId="0" borderId="5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28" fillId="0" borderId="58" applyNumberFormat="0" applyFill="0" applyAlignment="0" applyProtection="0"/>
    <xf numFmtId="0" fontId="127" fillId="0" borderId="5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30" fillId="0" borderId="59" applyNumberFormat="0" applyFill="0" applyAlignment="0" applyProtection="0"/>
    <xf numFmtId="0" fontId="129" fillId="0" borderId="5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2" fillId="0" borderId="60" applyNumberFormat="0" applyFill="0" applyAlignment="0" applyProtection="0"/>
    <xf numFmtId="0" fontId="131" fillId="0" borderId="60"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7"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1" borderId="0" applyNumberFormat="0" applyBorder="0" applyAlignment="0" applyProtection="0"/>
    <xf numFmtId="0" fontId="102" fillId="52" borderId="0" applyNumberFormat="0" applyBorder="0" applyAlignment="0" applyProtection="0"/>
    <xf numFmtId="0" fontId="102" fillId="54" borderId="0" applyNumberFormat="0" applyBorder="0" applyAlignment="0" applyProtection="0"/>
    <xf numFmtId="0" fontId="106" fillId="55" borderId="53" applyNumberFormat="0" applyAlignment="0" applyProtection="0"/>
    <xf numFmtId="0" fontId="136" fillId="0" borderId="3" applyNumberFormat="0" applyFill="0" applyAlignment="0" applyProtection="0"/>
    <xf numFmtId="0" fontId="57" fillId="0" borderId="3" applyNumberFormat="0" applyFill="0" applyAlignment="0" applyProtection="0"/>
    <xf numFmtId="0" fontId="109" fillId="0" borderId="54" applyNumberFormat="0" applyFill="0" applyAlignment="0" applyProtection="0"/>
    <xf numFmtId="0" fontId="136" fillId="0" borderId="3" applyNumberFormat="0" applyFill="0" applyAlignment="0" applyProtection="0"/>
    <xf numFmtId="0" fontId="57" fillId="0" borderId="3" applyNumberFormat="0" applyFill="0" applyAlignment="0" applyProtection="0"/>
    <xf numFmtId="0" fontId="35" fillId="56" borderId="55" applyNumberFormat="0" applyFont="0" applyAlignment="0" applyProtection="0"/>
    <xf numFmtId="0" fontId="111" fillId="57" borderId="53" applyNumberFormat="0" applyAlignment="0" applyProtection="0"/>
    <xf numFmtId="0" fontId="113" fillId="58" borderId="0" applyNumberFormat="0" applyBorder="0" applyAlignment="0" applyProtection="0"/>
    <xf numFmtId="0" fontId="115" fillId="59" borderId="0" applyNumberFormat="0" applyBorder="0" applyAlignment="0" applyProtection="0"/>
    <xf numFmtId="0" fontId="35" fillId="0" borderId="0"/>
    <xf numFmtId="0" fontId="35" fillId="0" borderId="0"/>
    <xf numFmtId="0" fontId="35" fillId="0" borderId="0"/>
    <xf numFmtId="0" fontId="118" fillId="60" borderId="0" applyNumberFormat="0" applyBorder="0" applyAlignment="0" applyProtection="0"/>
    <xf numFmtId="0" fontId="120" fillId="55" borderId="56" applyNumberFormat="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137" fillId="0" borderId="7" applyNumberFormat="0" applyFill="0" applyAlignment="0" applyProtection="0"/>
    <xf numFmtId="0" fontId="66" fillId="0" borderId="7" applyNumberFormat="0" applyFill="0" applyAlignment="0" applyProtection="0"/>
    <xf numFmtId="0" fontId="125" fillId="0" borderId="57" applyNumberFormat="0" applyFill="0" applyAlignment="0" applyProtection="0"/>
    <xf numFmtId="0" fontId="137" fillId="0" borderId="7" applyNumberFormat="0" applyFill="0" applyAlignment="0" applyProtection="0"/>
    <xf numFmtId="0" fontId="66" fillId="0" borderId="7" applyNumberFormat="0" applyFill="0" applyAlignment="0" applyProtection="0"/>
    <xf numFmtId="0" fontId="138" fillId="0" borderId="9" applyNumberFormat="0" applyFill="0" applyAlignment="0" applyProtection="0"/>
    <xf numFmtId="0" fontId="67" fillId="0" borderId="9" applyNumberFormat="0" applyFill="0" applyAlignment="0" applyProtection="0"/>
    <xf numFmtId="0" fontId="127" fillId="0" borderId="58" applyNumberFormat="0" applyFill="0" applyAlignment="0" applyProtection="0"/>
    <xf numFmtId="0" fontId="138" fillId="0" borderId="9" applyNumberFormat="0" applyFill="0" applyAlignment="0" applyProtection="0"/>
    <xf numFmtId="0" fontId="67" fillId="0" borderId="9" applyNumberFormat="0" applyFill="0" applyAlignment="0" applyProtection="0"/>
    <xf numFmtId="0" fontId="139" fillId="0" borderId="11" applyNumberFormat="0" applyFill="0" applyAlignment="0" applyProtection="0"/>
    <xf numFmtId="0" fontId="68" fillId="0" borderId="11" applyNumberFormat="0" applyFill="0" applyAlignment="0" applyProtection="0"/>
    <xf numFmtId="0" fontId="129" fillId="0" borderId="59" applyNumberFormat="0" applyFill="0" applyAlignment="0" applyProtection="0"/>
    <xf numFmtId="0" fontId="139" fillId="0" borderId="11" applyNumberFormat="0" applyFill="0" applyAlignment="0" applyProtection="0"/>
    <xf numFmtId="0" fontId="68" fillId="0" borderId="11" applyNumberFormat="0" applyFill="0" applyAlignment="0" applyProtection="0"/>
    <xf numFmtId="0" fontId="139" fillId="0" borderId="0" applyNumberFormat="0" applyFill="0" applyBorder="0" applyAlignment="0" applyProtection="0"/>
    <xf numFmtId="0" fontId="68" fillId="0" borderId="0" applyNumberFormat="0" applyFill="0" applyBorder="0" applyAlignment="0" applyProtection="0"/>
    <xf numFmtId="0" fontId="129" fillId="0" borderId="0" applyNumberFormat="0" applyFill="0" applyBorder="0" applyAlignment="0" applyProtection="0"/>
    <xf numFmtId="0" fontId="139" fillId="0" borderId="0" applyNumberFormat="0" applyFill="0" applyBorder="0" applyAlignment="0" applyProtection="0"/>
    <xf numFmtId="0" fontId="68" fillId="0" borderId="0" applyNumberFormat="0" applyFill="0" applyBorder="0" applyAlignment="0" applyProtection="0"/>
    <xf numFmtId="0" fontId="131" fillId="0" borderId="60" applyNumberFormat="0" applyFill="0" applyAlignment="0" applyProtection="0"/>
    <xf numFmtId="0" fontId="10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101"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01" fillId="41"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01" fillId="42" borderId="0" applyNumberFormat="0" applyBorder="0" applyAlignment="0" applyProtection="0"/>
    <xf numFmtId="0" fontId="101"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3" fillId="43" borderId="0" applyNumberFormat="0" applyBorder="0" applyAlignment="0" applyProtection="0"/>
    <xf numFmtId="0" fontId="103"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3" fillId="44" borderId="0" applyNumberFormat="0" applyBorder="0" applyAlignment="0" applyProtection="0"/>
    <xf numFmtId="0" fontId="103"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46" borderId="0" applyNumberFormat="0" applyBorder="0" applyAlignment="0" applyProtection="0"/>
    <xf numFmtId="0" fontId="103" fillId="46"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3" fillId="47" borderId="0" applyNumberFormat="0" applyBorder="0" applyAlignment="0" applyProtection="0"/>
    <xf numFmtId="0" fontId="103" fillId="47"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3" fillId="48" borderId="0" applyNumberFormat="0" applyBorder="0" applyAlignment="0" applyProtection="0"/>
    <xf numFmtId="0" fontId="103" fillId="48"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3" fillId="49" borderId="0" applyNumberFormat="0" applyBorder="0" applyAlignment="0" applyProtection="0"/>
    <xf numFmtId="0" fontId="103" fillId="49"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3" fillId="50"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3" fillId="51" borderId="0" applyNumberFormat="0" applyBorder="0" applyAlignment="0" applyProtection="0"/>
    <xf numFmtId="0" fontId="103" fillId="5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3" fillId="52" borderId="0" applyNumberFormat="0" applyBorder="0" applyAlignment="0" applyProtection="0"/>
    <xf numFmtId="0" fontId="103" fillId="52"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3" fillId="54" borderId="0" applyNumberFormat="0" applyBorder="0" applyAlignment="0" applyProtection="0"/>
    <xf numFmtId="0" fontId="103" fillId="54" borderId="0" applyNumberFormat="0" applyBorder="0" applyAlignment="0" applyProtection="0"/>
    <xf numFmtId="0" fontId="107"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7" fillId="55" borderId="53" applyNumberFormat="0" applyAlignment="0" applyProtection="0"/>
    <xf numFmtId="0" fontId="107" fillId="55" borderId="53" applyNumberFormat="0" applyAlignment="0" applyProtection="0"/>
    <xf numFmtId="0" fontId="110"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10" fillId="0" borderId="54" applyNumberFormat="0" applyFill="0" applyAlignment="0" applyProtection="0"/>
    <xf numFmtId="0" fontId="136" fillId="0" borderId="3" applyNumberFormat="0" applyFill="0" applyAlignment="0" applyProtection="0"/>
    <xf numFmtId="0" fontId="136" fillId="0" borderId="3" applyNumberFormat="0" applyFill="0" applyAlignment="0" applyProtection="0"/>
    <xf numFmtId="0" fontId="110" fillId="0" borderId="54" applyNumberFormat="0" applyFill="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101" fillId="56" borderId="55" applyNumberFormat="0" applyFont="0" applyAlignment="0" applyProtection="0"/>
    <xf numFmtId="0" fontId="101" fillId="56" borderId="55" applyNumberFormat="0" applyFont="0" applyAlignment="0" applyProtection="0"/>
    <xf numFmtId="0" fontId="35" fillId="56" borderId="55" applyNumberFormat="0" applyFon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2" fillId="57" borderId="53" applyNumberFormat="0" applyAlignment="0" applyProtection="0"/>
    <xf numFmtId="0" fontId="112" fillId="57" borderId="53" applyNumberFormat="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4" fillId="58" borderId="0" applyNumberFormat="0" applyBorder="0" applyAlignment="0" applyProtection="0"/>
    <xf numFmtId="0" fontId="114" fillId="58" borderId="0" applyNumberFormat="0" applyBorder="0" applyAlignment="0" applyProtection="0"/>
    <xf numFmtId="0" fontId="116"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1" fillId="55" borderId="56" applyNumberFormat="0" applyAlignment="0" applyProtection="0"/>
    <xf numFmtId="0" fontId="121" fillId="55" borderId="56" applyNumberFormat="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26"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6" fillId="0" borderId="57" applyNumberFormat="0" applyFill="0" applyAlignment="0" applyProtection="0"/>
    <xf numFmtId="0" fontId="137" fillId="0" borderId="7" applyNumberFormat="0" applyFill="0" applyAlignment="0" applyProtection="0"/>
    <xf numFmtId="0" fontId="137" fillId="0" borderId="7" applyNumberFormat="0" applyFill="0" applyAlignment="0" applyProtection="0"/>
    <xf numFmtId="0" fontId="126" fillId="0" borderId="57" applyNumberFormat="0" applyFill="0" applyAlignment="0" applyProtection="0"/>
    <xf numFmtId="0" fontId="128"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8" fillId="0" borderId="58" applyNumberFormat="0" applyFill="0" applyAlignment="0" applyProtection="0"/>
    <xf numFmtId="0" fontId="138" fillId="0" borderId="9" applyNumberFormat="0" applyFill="0" applyAlignment="0" applyProtection="0"/>
    <xf numFmtId="0" fontId="138" fillId="0" borderId="9" applyNumberFormat="0" applyFill="0" applyAlignment="0" applyProtection="0"/>
    <xf numFmtId="0" fontId="128" fillId="0" borderId="58" applyNumberFormat="0" applyFill="0" applyAlignment="0" applyProtection="0"/>
    <xf numFmtId="0" fontId="130"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30" fillId="0" borderId="59" applyNumberFormat="0" applyFill="0" applyAlignment="0" applyProtection="0"/>
    <xf numFmtId="0" fontId="139" fillId="0" borderId="11" applyNumberFormat="0" applyFill="0" applyAlignment="0" applyProtection="0"/>
    <xf numFmtId="0" fontId="139" fillId="0" borderId="11" applyNumberFormat="0" applyFill="0" applyAlignment="0" applyProtection="0"/>
    <xf numFmtId="0" fontId="130" fillId="0" borderId="59" applyNumberFormat="0" applyFill="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0" fillId="0" borderId="0" applyNumberFormat="0" applyFill="0" applyBorder="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2" fillId="0" borderId="60" applyNumberFormat="0" applyFill="0" applyAlignment="0" applyProtection="0"/>
    <xf numFmtId="0" fontId="132" fillId="0" borderId="60" applyNumberFormat="0" applyFill="0" applyAlignment="0" applyProtection="0"/>
    <xf numFmtId="0" fontId="101"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35" fillId="35"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5" fillId="38" borderId="0" applyNumberFormat="0" applyBorder="0" applyAlignment="0" applyProtection="0"/>
    <xf numFmtId="0" fontId="101"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1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13"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2" fillId="4"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2" fillId="5"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2" fillId="2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1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2" fillId="23"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2" fillId="21" borderId="0" applyNumberFormat="0" applyBorder="0" applyAlignment="0" applyProtection="0"/>
    <xf numFmtId="0" fontId="108"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35" fillId="0" borderId="0"/>
    <xf numFmtId="0" fontId="51" fillId="0" borderId="3" applyNumberFormat="0" applyFill="0" applyAlignment="0" applyProtection="0"/>
    <xf numFmtId="0" fontId="35" fillId="0" borderId="0"/>
    <xf numFmtId="0" fontId="51" fillId="0" borderId="3" applyNumberFormat="0" applyFill="0" applyAlignment="0" applyProtection="0"/>
    <xf numFmtId="0" fontId="35" fillId="0" borderId="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36" fillId="56" borderId="55" applyNumberFormat="0" applyFont="0" applyAlignment="0" applyProtection="0"/>
    <xf numFmtId="0" fontId="36" fillId="56" borderId="55" applyNumberFormat="0" applyFont="0" applyAlignment="0" applyProtection="0"/>
    <xf numFmtId="0" fontId="35"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2" fillId="12" borderId="53" applyNumberFormat="0" applyAlignment="0" applyProtection="0"/>
    <xf numFmtId="0" fontId="112" fillId="12" borderId="53" applyNumberFormat="0" applyAlignment="0" applyProtection="0"/>
    <xf numFmtId="0" fontId="111" fillId="12" borderId="53" applyNumberFormat="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3" fillId="8" borderId="0" applyNumberFormat="0" applyBorder="0" applyAlignment="0" applyProtection="0"/>
    <xf numFmtId="0" fontId="11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35" fillId="0" borderId="0"/>
    <xf numFmtId="0" fontId="35" fillId="0" borderId="0"/>
    <xf numFmtId="0" fontId="35" fillId="0" borderId="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8" fillId="10" borderId="0" applyNumberFormat="0" applyBorder="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120" fillId="25" borderId="56" applyNumberFormat="0" applyAlignment="0" applyProtection="0"/>
    <xf numFmtId="0" fontId="65" fillId="0" borderId="0" applyNumberFormat="0" applyFill="0" applyBorder="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131" fillId="0" borderId="13" applyNumberFormat="0" applyFill="0" applyAlignment="0" applyProtection="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6" borderId="55" applyNumberFormat="0" applyFont="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36" fillId="0" borderId="3" applyNumberFormat="0" applyFill="0" applyAlignment="0" applyProtection="0"/>
    <xf numFmtId="0" fontId="136" fillId="0" borderId="3" applyNumberFormat="0" applyFill="0" applyAlignment="0" applyProtection="0"/>
    <xf numFmtId="0" fontId="136" fillId="0" borderId="3" applyNumberFormat="0" applyFill="0" applyAlignment="0" applyProtection="0"/>
    <xf numFmtId="0" fontId="35" fillId="0" borderId="0"/>
    <xf numFmtId="0" fontId="35" fillId="0" borderId="0"/>
    <xf numFmtId="0" fontId="35"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7" fillId="0" borderId="7" applyNumberFormat="0" applyFill="0" applyAlignment="0" applyProtection="0"/>
    <xf numFmtId="0" fontId="137" fillId="0" borderId="7" applyNumberFormat="0" applyFill="0" applyAlignment="0" applyProtection="0"/>
    <xf numFmtId="0" fontId="137" fillId="0" borderId="7" applyNumberFormat="0" applyFill="0" applyAlignment="0" applyProtection="0"/>
    <xf numFmtId="0" fontId="138" fillId="0" borderId="9" applyNumberFormat="0" applyFill="0" applyAlignment="0" applyProtection="0"/>
    <xf numFmtId="0" fontId="138" fillId="0" borderId="9" applyNumberFormat="0" applyFill="0" applyAlignment="0" applyProtection="0"/>
    <xf numFmtId="0" fontId="138" fillId="0" borderId="9" applyNumberFormat="0" applyFill="0" applyAlignment="0" applyProtection="0"/>
    <xf numFmtId="0" fontId="139" fillId="0" borderId="11" applyNumberFormat="0" applyFill="0" applyAlignment="0" applyProtection="0"/>
    <xf numFmtId="0" fontId="139" fillId="0" borderId="11" applyNumberFormat="0" applyFill="0" applyAlignment="0" applyProtection="0"/>
    <xf numFmtId="0" fontId="139" fillId="0" borderId="11"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01" fillId="3" borderId="0" applyNumberFormat="0" applyBorder="0" applyAlignment="0" applyProtection="0"/>
    <xf numFmtId="0" fontId="101" fillId="3" borderId="0" applyNumberFormat="0" applyBorder="0" applyAlignment="0" applyProtection="0"/>
    <xf numFmtId="0" fontId="5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6"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5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6"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6"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01" fillId="5" borderId="0" applyNumberFormat="0" applyBorder="0" applyAlignment="0" applyProtection="0"/>
    <xf numFmtId="0" fontId="101" fillId="5"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5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0" fontId="35" fillId="35"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5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35" fillId="38"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5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6"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6"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5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6"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1" fillId="4" borderId="0" applyNumberFormat="0" applyBorder="0" applyAlignment="0" applyProtection="0"/>
    <xf numFmtId="0" fontId="101" fillId="4"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5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1" fillId="10"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5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6"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1" fillId="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40"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40"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40"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40"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40"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40"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40"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40"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3" fillId="4" borderId="0" applyNumberFormat="0" applyBorder="0" applyAlignment="0" applyProtection="0"/>
    <xf numFmtId="0" fontId="103" fillId="4"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40"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40"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3" fillId="10"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40"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40"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5" borderId="0" applyNumberFormat="0" applyBorder="0" applyAlignment="0" applyProtection="0"/>
    <xf numFmtId="0" fontId="103" fillId="5"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40"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40"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20" borderId="0" applyNumberFormat="0" applyBorder="0" applyAlignment="0" applyProtection="0"/>
    <xf numFmtId="0" fontId="103" fillId="2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40"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40"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3"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40"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40"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3" fillId="1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40"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40"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23" borderId="0" applyNumberFormat="0" applyBorder="0" applyAlignment="0" applyProtection="0"/>
    <xf numFmtId="0" fontId="103" fillId="23"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40"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40"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3" fillId="21" borderId="0" applyNumberFormat="0" applyBorder="0" applyAlignment="0" applyProtection="0"/>
    <xf numFmtId="0" fontId="103" fillId="21" borderId="0" applyNumberFormat="0" applyBorder="0" applyAlignment="0" applyProtection="0"/>
    <xf numFmtId="0" fontId="108" fillId="25" borderId="53" applyNumberFormat="0" applyAlignment="0" applyProtection="0"/>
    <xf numFmtId="0" fontId="108" fillId="25" borderId="53" applyNumberFormat="0" applyAlignment="0" applyProtection="0"/>
    <xf numFmtId="0" fontId="58" fillId="25" borderId="1"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1"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1"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8" fillId="25" borderId="53" applyNumberFormat="0" applyAlignment="0" applyProtection="0"/>
    <xf numFmtId="0" fontId="108" fillId="25" borderId="53" applyNumberFormat="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55"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41" fillId="12" borderId="1"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41" fillId="12" borderId="1"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2" fillId="12" borderId="53" applyNumberFormat="0" applyAlignment="0" applyProtection="0"/>
    <xf numFmtId="0" fontId="112" fillId="12" borderId="53" applyNumberFormat="0" applyAlignment="0" applyProtection="0"/>
    <xf numFmtId="169" fontId="37" fillId="0" borderId="0" applyFont="0" applyFill="0" applyBorder="0" applyAlignment="0" applyProtection="0"/>
    <xf numFmtId="169" fontId="37" fillId="0" borderId="0" applyFont="0" applyFill="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42"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42"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4" fillId="8" borderId="0" applyNumberFormat="0" applyBorder="0" applyAlignment="0" applyProtection="0"/>
    <xf numFmtId="0" fontId="114" fillId="8"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61"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35" fillId="0" borderId="0"/>
    <xf numFmtId="0" fontId="35" fillId="0" borderId="0"/>
    <xf numFmtId="0" fontId="35" fillId="0" borderId="0"/>
    <xf numFmtId="0" fontId="36" fillId="0" borderId="0"/>
    <xf numFmtId="0" fontId="35" fillId="0" borderId="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43"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43"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44" fillId="25" borderId="5"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44" fillId="25" borderId="5"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1" fillId="25" borderId="56" applyNumberFormat="0" applyAlignment="0" applyProtection="0"/>
    <xf numFmtId="0" fontId="121" fillId="25" borderId="56"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6" fillId="0" borderId="7"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45"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45"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2" fillId="0" borderId="13" applyNumberFormat="0" applyFill="0" applyAlignment="0" applyProtection="0"/>
    <xf numFmtId="0" fontId="132" fillId="0" borderId="13" applyNumberFormat="0" applyFill="0" applyAlignment="0" applyProtection="0"/>
    <xf numFmtId="0" fontId="35" fillId="9" borderId="0" applyNumberFormat="0" applyBorder="0" applyAlignment="0" applyProtection="0"/>
    <xf numFmtId="0" fontId="101"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102" fillId="4" borderId="0" applyNumberFormat="0" applyBorder="0" applyAlignment="0" applyProtection="0"/>
    <xf numFmtId="0" fontId="101" fillId="31" borderId="0" applyNumberFormat="0" applyBorder="0" applyAlignment="0" applyProtection="0"/>
    <xf numFmtId="0" fontId="103" fillId="4" borderId="0" applyNumberFormat="0" applyBorder="0" applyAlignment="0" applyProtection="0"/>
    <xf numFmtId="0" fontId="102" fillId="13" borderId="0" applyNumberFormat="0" applyBorder="0" applyAlignment="0" applyProtection="0"/>
    <xf numFmtId="0" fontId="101"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101" fillId="34" borderId="0" applyNumberFormat="0" applyBorder="0" applyAlignment="0" applyProtection="0"/>
    <xf numFmtId="0" fontId="35" fillId="35" borderId="0" applyNumberFormat="0" applyBorder="0" applyAlignment="0" applyProtection="0"/>
    <xf numFmtId="0" fontId="101"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1" fillId="36" borderId="0" applyNumberFormat="0" applyBorder="0" applyAlignment="0" applyProtection="0"/>
    <xf numFmtId="0" fontId="102" fillId="15" borderId="0" applyNumberFormat="0" applyBorder="0" applyAlignment="0" applyProtection="0"/>
    <xf numFmtId="0" fontId="101"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101" fillId="37" borderId="0" applyNumberFormat="0" applyBorder="0" applyAlignment="0" applyProtection="0"/>
    <xf numFmtId="0" fontId="35" fillId="38" borderId="0" applyNumberFormat="0" applyBorder="0" applyAlignment="0" applyProtection="0"/>
    <xf numFmtId="0" fontId="101"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101" fillId="39" borderId="0" applyNumberFormat="0" applyBorder="0" applyAlignment="0" applyProtection="0"/>
    <xf numFmtId="0" fontId="101"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2" fillId="1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101"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3"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3" fillId="44"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35" fillId="7" borderId="0" applyNumberFormat="0" applyBorder="0" applyAlignment="0" applyProtection="0"/>
    <xf numFmtId="0" fontId="102" fillId="4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3" fillId="4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6" borderId="0" applyNumberFormat="0" applyBorder="0" applyAlignment="0" applyProtection="0"/>
    <xf numFmtId="0" fontId="35" fillId="7" borderId="0" applyNumberFormat="0" applyBorder="0" applyAlignment="0" applyProtection="0"/>
    <xf numFmtId="0" fontId="102" fillId="4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6" borderId="0" applyNumberFormat="0" applyBorder="0" applyAlignment="0" applyProtection="0"/>
    <xf numFmtId="0" fontId="35" fillId="7" borderId="0" applyNumberFormat="0" applyBorder="0" applyAlignment="0" applyProtection="0"/>
    <xf numFmtId="0" fontId="103" fillId="4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7" borderId="0" applyNumberFormat="0" applyBorder="0" applyAlignment="0" applyProtection="0"/>
    <xf numFmtId="0" fontId="35" fillId="7" borderId="0" applyNumberFormat="0" applyBorder="0" applyAlignment="0" applyProtection="0"/>
    <xf numFmtId="0" fontId="102" fillId="47" borderId="0" applyNumberFormat="0" applyBorder="0" applyAlignment="0" applyProtection="0"/>
    <xf numFmtId="0" fontId="35" fillId="7" borderId="0" applyNumberFormat="0" applyBorder="0" applyAlignment="0" applyProtection="0"/>
    <xf numFmtId="0" fontId="102" fillId="4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3" fillId="4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3" fillId="48" borderId="0" applyNumberFormat="0" applyBorder="0" applyAlignment="0" applyProtection="0"/>
    <xf numFmtId="0" fontId="102" fillId="4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4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49" borderId="0" applyNumberFormat="0" applyBorder="0" applyAlignment="0" applyProtection="0"/>
    <xf numFmtId="0" fontId="35" fillId="10" borderId="0" applyNumberFormat="0" applyBorder="0" applyAlignment="0" applyProtection="0"/>
    <xf numFmtId="0" fontId="102" fillId="49" borderId="0" applyNumberFormat="0" applyBorder="0" applyAlignment="0" applyProtection="0"/>
    <xf numFmtId="0" fontId="35" fillId="10" borderId="0" applyNumberFormat="0" applyBorder="0" applyAlignment="0" applyProtection="0"/>
    <xf numFmtId="0" fontId="102" fillId="4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3" fillId="4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35" fillId="10" borderId="0" applyNumberFormat="0" applyBorder="0" applyAlignment="0" applyProtection="0"/>
    <xf numFmtId="0" fontId="102" fillId="5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3" fillId="5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102" fillId="5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3" fillId="5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3" fillId="5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2" fillId="5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2" fillId="54" borderId="0" applyNumberFormat="0" applyBorder="0" applyAlignment="0" applyProtection="0"/>
    <xf numFmtId="0" fontId="35" fillId="4" borderId="0" applyNumberFormat="0" applyBorder="0" applyAlignment="0" applyProtection="0"/>
    <xf numFmtId="0" fontId="102" fillId="54" borderId="0" applyNumberFormat="0" applyBorder="0" applyAlignment="0" applyProtection="0"/>
    <xf numFmtId="0" fontId="35" fillId="4" borderId="0" applyNumberFormat="0" applyBorder="0" applyAlignment="0" applyProtection="0"/>
    <xf numFmtId="0" fontId="102" fillId="5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2" fillId="5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3" fillId="5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7" fillId="55" borderId="53" applyNumberFormat="0" applyAlignment="0" applyProtection="0"/>
    <xf numFmtId="0" fontId="35" fillId="4" borderId="0" applyNumberFormat="0" applyBorder="0" applyAlignment="0" applyProtection="0"/>
    <xf numFmtId="0" fontId="106" fillId="55" borderId="53" applyNumberFormat="0" applyAlignment="0" applyProtection="0"/>
    <xf numFmtId="0" fontId="35" fillId="4" borderId="0" applyNumberFormat="0" applyBorder="0" applyAlignment="0" applyProtection="0"/>
    <xf numFmtId="0" fontId="35" fillId="4" borderId="0" applyNumberFormat="0" applyBorder="0" applyAlignment="0" applyProtection="0"/>
    <xf numFmtId="0" fontId="106" fillId="55" borderId="53" applyNumberFormat="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6" fillId="55" borderId="53" applyNumberFormat="0" applyAlignment="0" applyProtection="0"/>
    <xf numFmtId="0" fontId="35" fillId="4" borderId="0" applyNumberFormat="0" applyBorder="0" applyAlignment="0" applyProtection="0"/>
    <xf numFmtId="0" fontId="106" fillId="55" borderId="53" applyNumberFormat="0" applyAlignment="0" applyProtection="0"/>
    <xf numFmtId="0" fontId="35" fillId="4" borderId="0" applyNumberFormat="0" applyBorder="0" applyAlignment="0" applyProtection="0"/>
    <xf numFmtId="0" fontId="106" fillId="55" borderId="53" applyNumberFormat="0" applyAlignment="0" applyProtection="0"/>
    <xf numFmtId="0" fontId="101"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7" fillId="55" borderId="53" applyNumberFormat="0" applyAlignment="0" applyProtection="0"/>
    <xf numFmtId="0" fontId="110"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35" fillId="12" borderId="0" applyNumberFormat="0" applyBorder="0" applyAlignment="0" applyProtection="0"/>
    <xf numFmtId="0" fontId="109" fillId="0" borderId="54" applyNumberFormat="0" applyFill="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36" fillId="0" borderId="3" applyNumberFormat="0" applyFill="0" applyAlignment="0" applyProtection="0"/>
    <xf numFmtId="0" fontId="110" fillId="0" borderId="54" applyNumberFormat="0" applyFill="0" applyAlignment="0" applyProtection="0"/>
    <xf numFmtId="0" fontId="136" fillId="0" borderId="3" applyNumberFormat="0" applyFill="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36" fillId="0" borderId="3" applyNumberFormat="0" applyFill="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1" fillId="57" borderId="53" applyNumberFormat="0" applyAlignment="0" applyProtection="0"/>
    <xf numFmtId="0" fontId="35" fillId="10" borderId="0" applyNumberFormat="0" applyBorder="0" applyAlignment="0" applyProtection="0"/>
    <xf numFmtId="0" fontId="35" fillId="10" borderId="0" applyNumberFormat="0" applyBorder="0" applyAlignment="0" applyProtection="0"/>
    <xf numFmtId="0" fontId="111" fillId="57" borderId="53" applyNumberForma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1" fillId="57" borderId="53" applyNumberFormat="0" applyAlignment="0" applyProtection="0"/>
    <xf numFmtId="0" fontId="35" fillId="10" borderId="0" applyNumberFormat="0" applyBorder="0" applyAlignment="0" applyProtection="0"/>
    <xf numFmtId="0" fontId="35" fillId="10" borderId="0" applyNumberFormat="0" applyBorder="0" applyAlignment="0" applyProtection="0"/>
    <xf numFmtId="0" fontId="111" fillId="57" borderId="53" applyNumberFormat="0" applyAlignment="0" applyProtection="0"/>
    <xf numFmtId="0" fontId="111" fillId="57" borderId="53" applyNumberFormat="0" applyAlignment="0" applyProtection="0"/>
    <xf numFmtId="0" fontId="35" fillId="10" borderId="0" applyNumberFormat="0" applyBorder="0" applyAlignment="0" applyProtection="0"/>
    <xf numFmtId="0" fontId="35" fillId="10" borderId="0" applyNumberFormat="0" applyBorder="0" applyAlignment="0" applyProtection="0"/>
    <xf numFmtId="0" fontId="112" fillId="57" borderId="53" applyNumberForma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4" fillId="58"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6"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5"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5"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5"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5"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5" fillId="59" borderId="0" applyNumberFormat="0" applyBorder="0" applyAlignment="0" applyProtection="0"/>
    <xf numFmtId="0" fontId="35" fillId="9" borderId="0" applyNumberFormat="0" applyBorder="0" applyAlignment="0" applyProtection="0"/>
    <xf numFmtId="0" fontId="116" fillId="5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0" borderId="0"/>
    <xf numFmtId="0" fontId="35" fillId="9" borderId="0" applyNumberFormat="0" applyBorder="0" applyAlignment="0" applyProtection="0"/>
    <xf numFmtId="0" fontId="101"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19" fillId="6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0" fillId="55" borderId="56" applyNumberFormat="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0" fillId="55" borderId="56" applyNumberFormat="0" applyAlignment="0" applyProtection="0"/>
    <xf numFmtId="0" fontId="35" fillId="7" borderId="0" applyNumberFormat="0" applyBorder="0" applyAlignment="0" applyProtection="0"/>
    <xf numFmtId="0" fontId="120" fillId="55" borderId="56" applyNumberFormat="0" applyAlignment="0" applyProtection="0"/>
    <xf numFmtId="0" fontId="35" fillId="7" borderId="0" applyNumberFormat="0" applyBorder="0" applyAlignment="0" applyProtection="0"/>
    <xf numFmtId="0" fontId="120" fillId="55" borderId="56" applyNumberFormat="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0" fillId="55" borderId="56" applyNumberFormat="0" applyAlignment="0" applyProtection="0"/>
    <xf numFmtId="0" fontId="35" fillId="7" borderId="0" applyNumberFormat="0" applyBorder="0" applyAlignment="0" applyProtection="0"/>
    <xf numFmtId="0" fontId="35" fillId="7" borderId="0" applyNumberFormat="0" applyBorder="0" applyAlignment="0" applyProtection="0"/>
    <xf numFmtId="0" fontId="121" fillId="55" borderId="56" applyNumberFormat="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35" fillId="0" borderId="0" applyNumberFormat="0" applyFill="0" applyBorder="0" applyAlignment="0" applyProtection="0"/>
    <xf numFmtId="0" fontId="35" fillId="7" borderId="0" applyNumberFormat="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35" fillId="0" borderId="0" applyNumberFormat="0" applyFill="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35" fillId="7" borderId="0" applyNumberFormat="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01"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24" fillId="0" borderId="0" applyNumberFormat="0" applyFill="0" applyBorder="0" applyAlignment="0" applyProtection="0"/>
    <xf numFmtId="0" fontId="135" fillId="0" borderId="0" applyNumberFormat="0" applyFill="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6"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125"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5"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125"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125"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5" fillId="0" borderId="57" applyNumberFormat="0" applyFill="0" applyAlignment="0" applyProtection="0"/>
    <xf numFmtId="0" fontId="137" fillId="0" borderId="7" applyNumberFormat="0" applyFill="0" applyAlignment="0" applyProtection="0"/>
    <xf numFmtId="0" fontId="126" fillId="0" borderId="57" applyNumberFormat="0" applyFill="0" applyAlignment="0" applyProtection="0"/>
    <xf numFmtId="0" fontId="137" fillId="0" borderId="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137" fillId="0" borderId="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8" fillId="0" borderId="58" applyNumberFormat="0" applyFill="0" applyAlignment="0" applyProtection="0"/>
    <xf numFmtId="0" fontId="35" fillId="5" borderId="0" applyNumberFormat="0" applyBorder="0" applyAlignment="0" applyProtection="0"/>
    <xf numFmtId="0" fontId="127" fillId="0" borderId="58"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7" fillId="0" borderId="58"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7" fillId="0" borderId="58" applyNumberFormat="0" applyFill="0" applyAlignment="0" applyProtection="0"/>
    <xf numFmtId="0" fontId="127" fillId="0" borderId="58" applyNumberFormat="0" applyFill="0" applyAlignment="0" applyProtection="0"/>
    <xf numFmtId="0" fontId="35" fillId="5" borderId="0" applyNumberFormat="0" applyBorder="0" applyAlignment="0" applyProtection="0"/>
    <xf numFmtId="0" fontId="101"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7" fillId="0" borderId="58" applyNumberFormat="0" applyFill="0" applyAlignment="0" applyProtection="0"/>
    <xf numFmtId="0" fontId="35" fillId="5" borderId="0" applyNumberFormat="0" applyBorder="0" applyAlignment="0" applyProtection="0"/>
    <xf numFmtId="0" fontId="138" fillId="0" borderId="9" applyNumberFormat="0" applyFill="0" applyAlignment="0" applyProtection="0"/>
    <xf numFmtId="0" fontId="128" fillId="0" borderId="58" applyNumberFormat="0" applyFill="0" applyAlignment="0" applyProtection="0"/>
    <xf numFmtId="0" fontId="138" fillId="0" borderId="9" applyNumberFormat="0" applyFill="0" applyAlignment="0" applyProtection="0"/>
    <xf numFmtId="0" fontId="138" fillId="0" borderId="9" applyNumberFormat="0" applyFill="0" applyAlignment="0" applyProtection="0"/>
    <xf numFmtId="0" fontId="130"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35" fillId="3" borderId="0" applyNumberFormat="0" applyBorder="0" applyAlignment="0" applyProtection="0"/>
    <xf numFmtId="0" fontId="129" fillId="0" borderId="59"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59"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59" applyNumberFormat="0" applyFill="0" applyAlignment="0" applyProtection="0"/>
    <xf numFmtId="0" fontId="35" fillId="3" borderId="0" applyNumberFormat="0" applyBorder="0" applyAlignment="0" applyProtection="0"/>
    <xf numFmtId="0" fontId="139" fillId="0" borderId="11" applyNumberFormat="0" applyFill="0" applyAlignment="0" applyProtection="0"/>
    <xf numFmtId="0" fontId="130" fillId="0" borderId="59" applyNumberFormat="0" applyFill="0" applyAlignment="0" applyProtection="0"/>
    <xf numFmtId="0" fontId="139" fillId="0" borderId="11" applyNumberFormat="0" applyFill="0" applyAlignment="0" applyProtection="0"/>
    <xf numFmtId="0" fontId="35" fillId="3" borderId="0" applyNumberFormat="0" applyBorder="0" applyAlignment="0" applyProtection="0"/>
    <xf numFmtId="0" fontId="139" fillId="0" borderId="11"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0"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0" applyNumberFormat="0" applyFill="0" applyBorder="0" applyAlignment="0" applyProtection="0"/>
    <xf numFmtId="0" fontId="35" fillId="3" borderId="0" applyNumberFormat="0" applyBorder="0" applyAlignment="0" applyProtection="0"/>
    <xf numFmtId="0" fontId="129"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29" fillId="0" borderId="0" applyNumberFormat="0" applyFill="0" applyBorder="0" applyAlignment="0" applyProtection="0"/>
    <xf numFmtId="0" fontId="139" fillId="0" borderId="0" applyNumberFormat="0" applyFill="0" applyBorder="0" applyAlignment="0" applyProtection="0"/>
    <xf numFmtId="0" fontId="130" fillId="0" borderId="0" applyNumberFormat="0" applyFill="0" applyBorder="0" applyAlignment="0" applyProtection="0"/>
    <xf numFmtId="0" fontId="139" fillId="0" borderId="0" applyNumberFormat="0" applyFill="0" applyBorder="0" applyAlignment="0" applyProtection="0"/>
    <xf numFmtId="0" fontId="35" fillId="3" borderId="0" applyNumberFormat="0" applyBorder="0" applyAlignment="0" applyProtection="0"/>
    <xf numFmtId="0" fontId="139"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1" fillId="0" borderId="60" applyNumberFormat="0" applyFill="0" applyAlignment="0" applyProtection="0"/>
    <xf numFmtId="0" fontId="35" fillId="3" borderId="0" applyNumberFormat="0" applyBorder="0" applyAlignment="0" applyProtection="0"/>
    <xf numFmtId="0" fontId="101"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2" fillId="0" borderId="60" applyNumberFormat="0" applyFill="0" applyAlignment="0" applyProtection="0"/>
    <xf numFmtId="0" fontId="102" fillId="4" borderId="0" applyNumberFormat="0" applyBorder="0" applyAlignment="0" applyProtection="0"/>
    <xf numFmtId="0" fontId="103"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8" fillId="25" borderId="53" applyNumberFormat="0" applyAlignment="0" applyProtection="0"/>
    <xf numFmtId="0" fontId="53" fillId="25" borderId="53" applyNumberFormat="0" applyAlignment="0" applyProtection="0"/>
    <xf numFmtId="0" fontId="57" fillId="0" borderId="3" applyNumberFormat="0" applyFill="0" applyAlignment="0" applyProtection="0"/>
    <xf numFmtId="0" fontId="57" fillId="0" borderId="3" applyNumberFormat="0" applyFill="0" applyAlignment="0" applyProtection="0"/>
    <xf numFmtId="0" fontId="51" fillId="0" borderId="3" applyNumberFormat="0" applyFill="0" applyAlignment="0" applyProtection="0"/>
    <xf numFmtId="0" fontId="57" fillId="0" borderId="3" applyNumberFormat="0" applyFill="0" applyAlignment="0" applyProtection="0"/>
    <xf numFmtId="0" fontId="55" fillId="56" borderId="55" applyNumberFormat="0" applyFont="0" applyAlignment="0" applyProtection="0"/>
    <xf numFmtId="0" fontId="36" fillId="56" borderId="55" applyNumberFormat="0" applyFont="0" applyAlignment="0" applyProtection="0"/>
    <xf numFmtId="0" fontId="36" fillId="56" borderId="55" applyNumberFormat="0" applyFont="0" applyAlignment="0" applyProtection="0"/>
    <xf numFmtId="0" fontId="112"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4"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7" fillId="59" borderId="0" applyNumberFormat="0" applyBorder="0" applyAlignment="0" applyProtection="0"/>
    <xf numFmtId="0" fontId="77" fillId="59" borderId="0" applyNumberFormat="0" applyBorder="0" applyAlignment="0" applyProtection="0"/>
    <xf numFmtId="0" fontId="35" fillId="0" borderId="0"/>
    <xf numFmtId="0" fontId="35" fillId="0" borderId="0"/>
    <xf numFmtId="0" fontId="119"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21"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7" applyNumberFormat="0" applyFill="0" applyAlignment="0" applyProtection="0"/>
    <xf numFmtId="0" fontId="66" fillId="0" borderId="7" applyNumberFormat="0" applyFill="0" applyAlignment="0" applyProtection="0"/>
    <xf numFmtId="0" fontId="78" fillId="0" borderId="7" applyNumberFormat="0" applyFill="0" applyAlignment="0" applyProtection="0"/>
    <xf numFmtId="0" fontId="66" fillId="0" borderId="7" applyNumberFormat="0" applyFill="0" applyAlignment="0" applyProtection="0"/>
    <xf numFmtId="0" fontId="67" fillId="0" borderId="9" applyNumberFormat="0" applyFill="0" applyAlignment="0" applyProtection="0"/>
    <xf numFmtId="0" fontId="67" fillId="0" borderId="9" applyNumberFormat="0" applyFill="0" applyAlignment="0" applyProtection="0"/>
    <xf numFmtId="0" fontId="79" fillId="0" borderId="9" applyNumberFormat="0" applyFill="0" applyAlignment="0" applyProtection="0"/>
    <xf numFmtId="0" fontId="67" fillId="0" borderId="9" applyNumberFormat="0" applyFill="0" applyAlignment="0" applyProtection="0"/>
    <xf numFmtId="0" fontId="68" fillId="0" borderId="11" applyNumberFormat="0" applyFill="0" applyAlignment="0" applyProtection="0"/>
    <xf numFmtId="0" fontId="68" fillId="0" borderId="11" applyNumberFormat="0" applyFill="0" applyAlignment="0" applyProtection="0"/>
    <xf numFmtId="0" fontId="80" fillId="0" borderId="11" applyNumberFormat="0" applyFill="0" applyAlignment="0" applyProtection="0"/>
    <xf numFmtId="0" fontId="68" fillId="0" borderId="11"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xf numFmtId="0" fontId="68" fillId="0" borderId="0" applyNumberFormat="0" applyFill="0" applyBorder="0" applyAlignment="0" applyProtection="0"/>
    <xf numFmtId="0" fontId="132"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7"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1" borderId="0" applyNumberFormat="0" applyBorder="0" applyAlignment="0" applyProtection="0"/>
    <xf numFmtId="0" fontId="102" fillId="52" borderId="0" applyNumberFormat="0" applyBorder="0" applyAlignment="0" applyProtection="0"/>
    <xf numFmtId="0" fontId="102" fillId="54" borderId="0" applyNumberFormat="0" applyBorder="0" applyAlignment="0" applyProtection="0"/>
    <xf numFmtId="0" fontId="106" fillId="55" borderId="53" applyNumberFormat="0" applyAlignment="0" applyProtection="0"/>
    <xf numFmtId="0" fontId="109" fillId="0" borderId="54" applyNumberFormat="0" applyFill="0" applyAlignment="0" applyProtection="0"/>
    <xf numFmtId="0" fontId="35" fillId="56" borderId="55" applyNumberFormat="0" applyFont="0" applyAlignment="0" applyProtection="0"/>
    <xf numFmtId="0" fontId="111" fillId="57" borderId="53" applyNumberFormat="0" applyAlignment="0" applyProtection="0"/>
    <xf numFmtId="0" fontId="113" fillId="58" borderId="0" applyNumberFormat="0" applyBorder="0" applyAlignment="0" applyProtection="0"/>
    <xf numFmtId="0" fontId="115" fillId="59" borderId="0" applyNumberFormat="0" applyBorder="0" applyAlignment="0" applyProtection="0"/>
    <xf numFmtId="0" fontId="118" fillId="60" borderId="0" applyNumberFormat="0" applyBorder="0" applyAlignment="0" applyProtection="0"/>
    <xf numFmtId="0" fontId="120" fillId="55" borderId="56" applyNumberFormat="0" applyAlignment="0" applyProtection="0"/>
    <xf numFmtId="0" fontId="124" fillId="0" borderId="0" applyNumberFormat="0" applyFill="0" applyBorder="0" applyAlignment="0" applyProtection="0"/>
    <xf numFmtId="0" fontId="125" fillId="0" borderId="57" applyNumberFormat="0" applyFill="0" applyAlignment="0" applyProtection="0"/>
    <xf numFmtId="0" fontId="127" fillId="0" borderId="58" applyNumberFormat="0" applyFill="0" applyAlignment="0" applyProtection="0"/>
    <xf numFmtId="0" fontId="129" fillId="0" borderId="59" applyNumberFormat="0" applyFill="0" applyAlignment="0" applyProtection="0"/>
    <xf numFmtId="0" fontId="129" fillId="0" borderId="0" applyNumberFormat="0" applyFill="0" applyBorder="0" applyAlignment="0" applyProtection="0"/>
    <xf numFmtId="0" fontId="131" fillId="0" borderId="60"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01"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01"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101"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01"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01"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101"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01" fillId="7"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3" fillId="4"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2" fillId="10" borderId="0" applyNumberFormat="0" applyBorder="0" applyAlignment="0" applyProtection="0"/>
    <xf numFmtId="0" fontId="103" fillId="10"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2" fillId="5" borderId="0" applyNumberFormat="0" applyBorder="0" applyAlignment="0" applyProtection="0"/>
    <xf numFmtId="0" fontId="103" fillId="5"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3" fillId="20"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2" fillId="15" borderId="0" applyNumberFormat="0" applyBorder="0" applyAlignment="0" applyProtection="0"/>
    <xf numFmtId="0" fontId="103" fillId="15"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2" fillId="13" borderId="0" applyNumberFormat="0" applyBorder="0" applyAlignment="0" applyProtection="0"/>
    <xf numFmtId="0" fontId="103" fillId="1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103" fillId="23"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2" fillId="21" borderId="0" applyNumberFormat="0" applyBorder="0" applyAlignment="0" applyProtection="0"/>
    <xf numFmtId="0" fontId="103" fillId="21" borderId="0" applyNumberFormat="0" applyBorder="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53" fillId="25" borderId="53" applyNumberFormat="0" applyAlignment="0" applyProtection="0"/>
    <xf numFmtId="0" fontId="108" fillId="25" borderId="53" applyNumberFormat="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7" fillId="0" borderId="3" applyNumberFormat="0" applyFill="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1" fillId="12" borderId="53" applyNumberFormat="0" applyAlignment="0" applyProtection="0"/>
    <xf numFmtId="0" fontId="112" fillId="12" borderId="53" applyNumberFormat="0" applyAlignment="0" applyProtection="0"/>
    <xf numFmtId="169" fontId="37" fillId="0" borderId="0" applyFont="0" applyFill="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3" fillId="8" borderId="0" applyNumberFormat="0" applyBorder="0" applyAlignment="0" applyProtection="0"/>
    <xf numFmtId="0" fontId="114" fillId="8" borderId="0" applyNumberFormat="0" applyBorder="0" applyAlignment="0" applyProtection="0"/>
    <xf numFmtId="164" fontId="37" fillId="0" borderId="0" applyFont="0" applyFill="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17" fillId="59" borderId="0" applyNumberFormat="0" applyBorder="0" applyAlignment="0" applyProtection="0"/>
    <xf numFmtId="0" fontId="81" fillId="0" borderId="0"/>
    <xf numFmtId="0" fontId="35" fillId="0" borderId="0"/>
    <xf numFmtId="0" fontId="35" fillId="0" borderId="0"/>
    <xf numFmtId="0" fontId="35" fillId="0" borderId="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9" fillId="10" borderId="0" applyNumberFormat="0" applyBorder="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0" fillId="25" borderId="56" applyNumberFormat="0" applyAlignment="0" applyProtection="0"/>
    <xf numFmtId="0" fontId="121" fillId="25" borderId="56" applyNumberFormat="0" applyAlignment="0" applyProtection="0"/>
    <xf numFmtId="0" fontId="1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66" fillId="0" borderId="7"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67" fillId="0" borderId="9"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68" fillId="0" borderId="11"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8" fillId="0" borderId="0" applyNumberFormat="0" applyFill="0" applyBorder="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2" fillId="0" borderId="13" applyNumberFormat="0" applyFill="0" applyAlignment="0" applyProtection="0"/>
    <xf numFmtId="0" fontId="35" fillId="0" borderId="0"/>
    <xf numFmtId="0" fontId="124" fillId="0" borderId="0" applyNumberFormat="0" applyFill="0" applyBorder="0" applyAlignment="0" applyProtection="0"/>
    <xf numFmtId="0" fontId="125" fillId="0" borderId="57" applyNumberFormat="0" applyFill="0" applyAlignment="0" applyProtection="0"/>
    <xf numFmtId="0" fontId="127" fillId="0" borderId="58" applyNumberFormat="0" applyFill="0" applyAlignment="0" applyProtection="0"/>
    <xf numFmtId="0" fontId="129" fillId="0" borderId="59" applyNumberFormat="0" applyFill="0" applyAlignment="0" applyProtection="0"/>
    <xf numFmtId="0" fontId="129" fillId="0" borderId="0" applyNumberFormat="0" applyFill="0" applyBorder="0" applyAlignment="0" applyProtection="0"/>
    <xf numFmtId="0" fontId="118" fillId="60" borderId="0" applyNumberFormat="0" applyBorder="0" applyAlignment="0" applyProtection="0"/>
    <xf numFmtId="0" fontId="113" fillId="58" borderId="0" applyNumberFormat="0" applyBorder="0" applyAlignment="0" applyProtection="0"/>
    <xf numFmtId="0" fontId="115" fillId="59" borderId="0" applyNumberFormat="0" applyBorder="0" applyAlignment="0" applyProtection="0"/>
    <xf numFmtId="0" fontId="111" fillId="57" borderId="53" applyNumberFormat="0" applyAlignment="0" applyProtection="0"/>
    <xf numFmtId="0" fontId="120" fillId="55" borderId="56" applyNumberFormat="0" applyAlignment="0" applyProtection="0"/>
    <xf numFmtId="0" fontId="106" fillId="55" borderId="53" applyNumberFormat="0" applyAlignment="0" applyProtection="0"/>
    <xf numFmtId="0" fontId="109" fillId="0" borderId="54" applyNumberFormat="0" applyFill="0" applyAlignment="0" applyProtection="0"/>
    <xf numFmtId="0" fontId="35" fillId="56" borderId="55" applyNumberFormat="0" applyFont="0" applyAlignment="0" applyProtection="0"/>
    <xf numFmtId="0" fontId="131" fillId="0" borderId="60" applyNumberFormat="0" applyFill="0" applyAlignment="0" applyProtection="0"/>
    <xf numFmtId="0" fontId="102" fillId="49"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102" fillId="43" borderId="0" applyNumberFormat="0" applyBorder="0" applyAlignment="0" applyProtection="0"/>
    <xf numFmtId="0" fontId="102" fillId="50"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102" fillId="44" borderId="0" applyNumberFormat="0" applyBorder="0" applyAlignment="0" applyProtection="0"/>
    <xf numFmtId="0" fontId="102" fillId="5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102" fillId="45" borderId="0" applyNumberFormat="0" applyBorder="0" applyAlignment="0" applyProtection="0"/>
    <xf numFmtId="0" fontId="102" fillId="5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102" fillId="46"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102" fillId="47" borderId="0" applyNumberFormat="0" applyBorder="0" applyAlignment="0" applyProtection="0"/>
    <xf numFmtId="0" fontId="102" fillId="54"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102" fillId="48"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101" fillId="31"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101" fillId="32"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101" fillId="33"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101" fillId="34"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101" fillId="36"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101" fillId="37"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101" fillId="39"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101" fillId="4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101" fillId="41"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101"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3"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3"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3" fillId="45"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46"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2" fillId="47" borderId="0" applyNumberFormat="0" applyBorder="0" applyAlignment="0" applyProtection="0"/>
    <xf numFmtId="0" fontId="103" fillId="47"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2" fillId="48" borderId="0" applyNumberFormat="0" applyBorder="0" applyAlignment="0" applyProtection="0"/>
    <xf numFmtId="0" fontId="103" fillId="48"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3" fillId="49"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3" fillId="50"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3" fillId="51"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3" fillId="52"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3" fillId="54" borderId="0" applyNumberFormat="0" applyBorder="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6" fillId="55" borderId="53" applyNumberFormat="0" applyAlignment="0" applyProtection="0"/>
    <xf numFmtId="0" fontId="107" fillId="55" borderId="53" applyNumberFormat="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09" fillId="0" borderId="54" applyNumberFormat="0" applyFill="0" applyAlignment="0" applyProtection="0"/>
    <xf numFmtId="0" fontId="110" fillId="0" borderId="54" applyNumberFormat="0" applyFill="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1" fillId="57" borderId="53" applyNumberFormat="0" applyAlignment="0" applyProtection="0"/>
    <xf numFmtId="0" fontId="112" fillId="57" borderId="53" applyNumberFormat="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3" fillId="58" borderId="0" applyNumberFormat="0" applyBorder="0" applyAlignment="0" applyProtection="0"/>
    <xf numFmtId="0" fontId="114" fillId="58" borderId="0" applyNumberFormat="0" applyBorder="0" applyAlignment="0" applyProtection="0"/>
    <xf numFmtId="0" fontId="35" fillId="0" borderId="0"/>
    <xf numFmtId="0" fontId="35" fillId="0" borderId="0"/>
    <xf numFmtId="0" fontId="35" fillId="0" borderId="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6" fillId="59" borderId="0" applyNumberFormat="0" applyBorder="0" applyAlignment="0" applyProtection="0"/>
    <xf numFmtId="0" fontId="35" fillId="0" borderId="0"/>
    <xf numFmtId="0" fontId="35" fillId="0" borderId="0"/>
    <xf numFmtId="0" fontId="101" fillId="0" borderId="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0" fillId="55" borderId="56" applyNumberFormat="0" applyAlignment="0" applyProtection="0"/>
    <xf numFmtId="0" fontId="121" fillId="55" borderId="56" applyNumberFormat="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5" fillId="0" borderId="57" applyNumberFormat="0" applyFill="0" applyAlignment="0" applyProtection="0"/>
    <xf numFmtId="0" fontId="126" fillId="0" borderId="57"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7" fillId="0" borderId="58" applyNumberFormat="0" applyFill="0" applyAlignment="0" applyProtection="0"/>
    <xf numFmtId="0" fontId="128" fillId="0" borderId="58"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29" fillId="0" borderId="59" applyNumberFormat="0" applyFill="0" applyAlignment="0" applyProtection="0"/>
    <xf numFmtId="0" fontId="130" fillId="0" borderId="59"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1" fillId="0" borderId="60" applyNumberFormat="0" applyFill="0" applyAlignment="0" applyProtection="0"/>
    <xf numFmtId="0" fontId="132" fillId="0" borderId="60" applyNumberFormat="0" applyFill="0" applyAlignment="0" applyProtection="0"/>
    <xf numFmtId="0" fontId="35" fillId="0" borderId="0"/>
    <xf numFmtId="0" fontId="35" fillId="0" borderId="0"/>
    <xf numFmtId="0" fontId="35" fillId="0" borderId="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0" fontId="37" fillId="7" borderId="4" applyNumberFormat="0" applyFont="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0" fontId="35" fillId="0" borderId="0"/>
    <xf numFmtId="0" fontId="35" fillId="0" borderId="0"/>
    <xf numFmtId="0" fontId="35" fillId="0" borderId="0"/>
    <xf numFmtId="0" fontId="37" fillId="0" borderId="0"/>
    <xf numFmtId="0" fontId="35" fillId="0" borderId="0"/>
    <xf numFmtId="0" fontId="37" fillId="0" borderId="0"/>
    <xf numFmtId="0" fontId="37" fillId="0" borderId="0"/>
    <xf numFmtId="0" fontId="37"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7" fillId="7" borderId="4" applyNumberFormat="0" applyFont="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5" fillId="0" borderId="0"/>
    <xf numFmtId="0" fontId="35" fillId="0" borderId="0"/>
    <xf numFmtId="0" fontId="35" fillId="0" borderId="0"/>
    <xf numFmtId="0" fontId="35" fillId="0" borderId="0"/>
    <xf numFmtId="0" fontId="135" fillId="0" borderId="0" applyNumberFormat="0" applyFill="0" applyBorder="0" applyAlignment="0" applyProtection="0"/>
    <xf numFmtId="0" fontId="37"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0" borderId="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0" borderId="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7" fillId="7" borderId="4" applyNumberFormat="0" applyFont="0" applyAlignment="0" applyProtection="0"/>
    <xf numFmtId="0" fontId="36" fillId="56" borderId="55" applyNumberFormat="0" applyFont="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9"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7" fillId="0" borderId="0"/>
    <xf numFmtId="0" fontId="37" fillId="0" borderId="0"/>
    <xf numFmtId="0" fontId="37" fillId="0" borderId="0"/>
    <xf numFmtId="0" fontId="65" fillId="0" borderId="0" applyNumberFormat="0" applyFill="0" applyBorder="0" applyAlignment="0" applyProtection="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9"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110" fillId="0" borderId="54" applyNumberFormat="0" applyFill="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110" fillId="0" borderId="54" applyNumberFormat="0" applyFill="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0"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4" fillId="0" borderId="0" applyNumberFormat="0" applyFill="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4" fillId="0" borderId="0" applyNumberFormat="0" applyFill="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6"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6" fillId="0" borderId="57"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8" fillId="0" borderId="58" applyNumberFormat="0" applyFill="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128" fillId="0" borderId="58" applyNumberFormat="0" applyFill="0" applyAlignment="0" applyProtection="0"/>
    <xf numFmtId="0" fontId="130" fillId="0" borderId="59"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0" fillId="0" borderId="59" applyNumberFormat="0" applyFill="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0"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130" fillId="0" borderId="0" applyNumberFormat="0" applyFill="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169" fontId="37" fillId="0" borderId="0" applyFont="0" applyFill="0" applyBorder="0" applyAlignment="0" applyProtection="0"/>
    <xf numFmtId="164" fontId="37" fillId="0" borderId="0" applyFont="0" applyFill="0" applyBorder="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101" fillId="0" borderId="0"/>
    <xf numFmtId="0" fontId="35" fillId="0" borderId="0"/>
    <xf numFmtId="0" fontId="35" fillId="0" borderId="0"/>
    <xf numFmtId="0" fontId="35" fillId="0" borderId="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0" borderId="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0" borderId="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0" borderId="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9"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56" borderId="55" applyNumberFormat="0" applyFont="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56" borderId="55" applyNumberFormat="0" applyFont="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9" borderId="0" applyNumberFormat="0" applyBorder="0" applyAlignment="0" applyProtection="0"/>
    <xf numFmtId="0" fontId="35" fillId="9" borderId="0" applyNumberFormat="0" applyBorder="0" applyAlignment="0" applyProtection="0"/>
    <xf numFmtId="0" fontId="35" fillId="0" borderId="0"/>
    <xf numFmtId="0" fontId="35" fillId="0" borderId="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31" borderId="0" applyNumberFormat="0" applyBorder="0" applyAlignment="0" applyProtection="0"/>
    <xf numFmtId="0" fontId="3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56" borderId="55" applyNumberFormat="0" applyFont="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3"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5"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7"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9" borderId="0" applyNumberFormat="0" applyBorder="0" applyAlignment="0" applyProtection="0"/>
    <xf numFmtId="0" fontId="35" fillId="35"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10" borderId="0" applyNumberFormat="0" applyBorder="0" applyAlignment="0" applyProtection="0"/>
    <xf numFmtId="0" fontId="35" fillId="38"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12"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10"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7" borderId="0" applyNumberFormat="0" applyBorder="0" applyAlignment="0" applyProtection="0"/>
    <xf numFmtId="0" fontId="35" fillId="0" borderId="0"/>
    <xf numFmtId="0" fontId="35" fillId="0" borderId="0"/>
    <xf numFmtId="0" fontId="35" fillId="0" borderId="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3" borderId="0" applyNumberFormat="0" applyBorder="0" applyAlignment="0" applyProtection="0"/>
    <xf numFmtId="0" fontId="35" fillId="31" borderId="0" applyNumberFormat="0" applyBorder="0" applyAlignment="0" applyProtection="0"/>
    <xf numFmtId="0" fontId="35" fillId="37"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2" borderId="0" applyNumberFormat="0" applyBorder="0" applyAlignment="0" applyProtection="0"/>
    <xf numFmtId="0" fontId="35" fillId="31"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7"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3"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2" borderId="0" applyNumberFormat="0" applyBorder="0" applyAlignment="0" applyProtection="0"/>
    <xf numFmtId="0" fontId="35" fillId="37"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9"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31" borderId="0" applyNumberFormat="0" applyBorder="0" applyAlignment="0" applyProtection="0"/>
    <xf numFmtId="0" fontId="35" fillId="34"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5" fillId="0" borderId="0"/>
    <xf numFmtId="0" fontId="35" fillId="56" borderId="55" applyNumberFormat="0" applyFont="0" applyAlignment="0" applyProtection="0"/>
    <xf numFmtId="0" fontId="35" fillId="31" borderId="0" applyNumberFormat="0" applyBorder="0" applyAlignment="0" applyProtection="0"/>
    <xf numFmtId="0" fontId="35" fillId="37" borderId="0" applyNumberFormat="0" applyBorder="0" applyAlignment="0" applyProtection="0"/>
    <xf numFmtId="0" fontId="35" fillId="32" borderId="0" applyNumberFormat="0" applyBorder="0" applyAlignment="0" applyProtection="0"/>
    <xf numFmtId="0" fontId="35" fillId="38" borderId="0" applyNumberFormat="0" applyBorder="0" applyAlignment="0" applyProtection="0"/>
    <xf numFmtId="0" fontId="35" fillId="33" borderId="0" applyNumberFormat="0" applyBorder="0" applyAlignment="0" applyProtection="0"/>
    <xf numFmtId="0" fontId="35" fillId="39" borderId="0" applyNumberFormat="0" applyBorder="0" applyAlignment="0" applyProtection="0"/>
    <xf numFmtId="0" fontId="35" fillId="34" borderId="0" applyNumberFormat="0" applyBorder="0" applyAlignment="0" applyProtection="0"/>
    <xf numFmtId="0" fontId="35" fillId="40" borderId="0" applyNumberFormat="0" applyBorder="0" applyAlignment="0" applyProtection="0"/>
    <xf numFmtId="0" fontId="35" fillId="35" borderId="0" applyNumberFormat="0" applyBorder="0" applyAlignment="0" applyProtection="0"/>
    <xf numFmtId="0" fontId="35" fillId="41" borderId="0" applyNumberFormat="0" applyBorder="0" applyAlignment="0" applyProtection="0"/>
    <xf numFmtId="0" fontId="35" fillId="36" borderId="0" applyNumberFormat="0" applyBorder="0" applyAlignment="0" applyProtection="0"/>
    <xf numFmtId="0" fontId="35" fillId="42" borderId="0" applyNumberFormat="0" applyBorder="0" applyAlignment="0" applyProtection="0"/>
    <xf numFmtId="0" fontId="34" fillId="0" borderId="0"/>
    <xf numFmtId="0" fontId="34" fillId="56" borderId="55" applyNumberFormat="0" applyFont="0" applyAlignment="0" applyProtection="0"/>
    <xf numFmtId="0" fontId="34" fillId="31" borderId="0" applyNumberFormat="0" applyBorder="0" applyAlignment="0" applyProtection="0"/>
    <xf numFmtId="0" fontId="34" fillId="37" borderId="0" applyNumberFormat="0" applyBorder="0" applyAlignment="0" applyProtection="0"/>
    <xf numFmtId="0" fontId="34" fillId="32" borderId="0" applyNumberFormat="0" applyBorder="0" applyAlignment="0" applyProtection="0"/>
    <xf numFmtId="0" fontId="34" fillId="38" borderId="0" applyNumberFormat="0" applyBorder="0" applyAlignment="0" applyProtection="0"/>
    <xf numFmtId="0" fontId="34" fillId="33" borderId="0" applyNumberFormat="0" applyBorder="0" applyAlignment="0" applyProtection="0"/>
    <xf numFmtId="0" fontId="34" fillId="39"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5" borderId="0" applyNumberFormat="0" applyBorder="0" applyAlignment="0" applyProtection="0"/>
    <xf numFmtId="0" fontId="34" fillId="41" borderId="0" applyNumberFormat="0" applyBorder="0" applyAlignment="0" applyProtection="0"/>
    <xf numFmtId="0" fontId="34" fillId="36" borderId="0" applyNumberFormat="0" applyBorder="0" applyAlignment="0" applyProtection="0"/>
    <xf numFmtId="0" fontId="34" fillId="42" borderId="0" applyNumberFormat="0" applyBorder="0" applyAlignment="0" applyProtection="0"/>
    <xf numFmtId="0" fontId="33" fillId="0" borderId="0"/>
    <xf numFmtId="0" fontId="33" fillId="56" borderId="55" applyNumberFormat="0" applyFont="0" applyAlignment="0" applyProtection="0"/>
    <xf numFmtId="0" fontId="33" fillId="31" borderId="0" applyNumberFormat="0" applyBorder="0" applyAlignment="0" applyProtection="0"/>
    <xf numFmtId="0" fontId="33" fillId="37" borderId="0" applyNumberFormat="0" applyBorder="0" applyAlignment="0" applyProtection="0"/>
    <xf numFmtId="0" fontId="33" fillId="32" borderId="0" applyNumberFormat="0" applyBorder="0" applyAlignment="0" applyProtection="0"/>
    <xf numFmtId="0" fontId="33" fillId="38" borderId="0" applyNumberFormat="0" applyBorder="0" applyAlignment="0" applyProtection="0"/>
    <xf numFmtId="0" fontId="33" fillId="33" borderId="0" applyNumberFormat="0" applyBorder="0" applyAlignment="0" applyProtection="0"/>
    <xf numFmtId="0" fontId="33" fillId="39" borderId="0" applyNumberFormat="0" applyBorder="0" applyAlignment="0" applyProtection="0"/>
    <xf numFmtId="0" fontId="33" fillId="34" borderId="0" applyNumberFormat="0" applyBorder="0" applyAlignment="0" applyProtection="0"/>
    <xf numFmtId="0" fontId="33" fillId="40" borderId="0" applyNumberFormat="0" applyBorder="0" applyAlignment="0" applyProtection="0"/>
    <xf numFmtId="0" fontId="33" fillId="35" borderId="0" applyNumberFormat="0" applyBorder="0" applyAlignment="0" applyProtection="0"/>
    <xf numFmtId="0" fontId="33" fillId="41" borderId="0" applyNumberFormat="0" applyBorder="0" applyAlignment="0" applyProtection="0"/>
    <xf numFmtId="0" fontId="33" fillId="36" borderId="0" applyNumberFormat="0" applyBorder="0" applyAlignment="0" applyProtection="0"/>
    <xf numFmtId="0" fontId="33" fillId="42" borderId="0" applyNumberFormat="0" applyBorder="0" applyAlignment="0" applyProtection="0"/>
    <xf numFmtId="0" fontId="32" fillId="0" borderId="0"/>
    <xf numFmtId="0" fontId="32" fillId="56" borderId="55" applyNumberFormat="0" applyFont="0" applyAlignment="0" applyProtection="0"/>
    <xf numFmtId="0" fontId="32" fillId="31" borderId="0" applyNumberFormat="0" applyBorder="0" applyAlignment="0" applyProtection="0"/>
    <xf numFmtId="0" fontId="32" fillId="37" borderId="0" applyNumberFormat="0" applyBorder="0" applyAlignment="0" applyProtection="0"/>
    <xf numFmtId="0" fontId="32" fillId="32" borderId="0" applyNumberFormat="0" applyBorder="0" applyAlignment="0" applyProtection="0"/>
    <xf numFmtId="0" fontId="32" fillId="38" borderId="0" applyNumberFormat="0" applyBorder="0" applyAlignment="0" applyProtection="0"/>
    <xf numFmtId="0" fontId="32" fillId="33" borderId="0" applyNumberFormat="0" applyBorder="0" applyAlignment="0" applyProtection="0"/>
    <xf numFmtId="0" fontId="32" fillId="39" borderId="0" applyNumberFormat="0" applyBorder="0" applyAlignment="0" applyProtection="0"/>
    <xf numFmtId="0" fontId="32" fillId="34"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36" borderId="0" applyNumberFormat="0" applyBorder="0" applyAlignment="0" applyProtection="0"/>
    <xf numFmtId="0" fontId="32" fillId="42" borderId="0" applyNumberFormat="0" applyBorder="0" applyAlignment="0" applyProtection="0"/>
    <xf numFmtId="0" fontId="31" fillId="0" borderId="0"/>
    <xf numFmtId="0" fontId="31" fillId="56" borderId="55" applyNumberFormat="0" applyFont="0" applyAlignment="0" applyProtection="0"/>
    <xf numFmtId="0" fontId="31" fillId="31" borderId="0" applyNumberFormat="0" applyBorder="0" applyAlignment="0" applyProtection="0"/>
    <xf numFmtId="0" fontId="31" fillId="37" borderId="0" applyNumberFormat="0" applyBorder="0" applyAlignment="0" applyProtection="0"/>
    <xf numFmtId="0" fontId="31" fillId="32" borderId="0" applyNumberFormat="0" applyBorder="0" applyAlignment="0" applyProtection="0"/>
    <xf numFmtId="0" fontId="31" fillId="38" borderId="0" applyNumberFormat="0" applyBorder="0" applyAlignment="0" applyProtection="0"/>
    <xf numFmtId="0" fontId="31" fillId="33" borderId="0" applyNumberFormat="0" applyBorder="0" applyAlignment="0" applyProtection="0"/>
    <xf numFmtId="0" fontId="31" fillId="39" borderId="0" applyNumberFormat="0" applyBorder="0" applyAlignment="0" applyProtection="0"/>
    <xf numFmtId="0" fontId="31" fillId="34" borderId="0" applyNumberFormat="0" applyBorder="0" applyAlignment="0" applyProtection="0"/>
    <xf numFmtId="0" fontId="31" fillId="40" borderId="0" applyNumberFormat="0" applyBorder="0" applyAlignment="0" applyProtection="0"/>
    <xf numFmtId="0" fontId="31" fillId="35" borderId="0" applyNumberFormat="0" applyBorder="0" applyAlignment="0" applyProtection="0"/>
    <xf numFmtId="0" fontId="31" fillId="41" borderId="0" applyNumberFormat="0" applyBorder="0" applyAlignment="0" applyProtection="0"/>
    <xf numFmtId="0" fontId="31" fillId="36" borderId="0" applyNumberFormat="0" applyBorder="0" applyAlignment="0" applyProtection="0"/>
    <xf numFmtId="0" fontId="31" fillId="42" borderId="0" applyNumberFormat="0" applyBorder="0" applyAlignment="0" applyProtection="0"/>
    <xf numFmtId="0" fontId="30" fillId="0" borderId="0"/>
    <xf numFmtId="0" fontId="30" fillId="56" borderId="55" applyNumberFormat="0" applyFont="0" applyAlignment="0" applyProtection="0"/>
    <xf numFmtId="0" fontId="30" fillId="31" borderId="0" applyNumberFormat="0" applyBorder="0" applyAlignment="0" applyProtection="0"/>
    <xf numFmtId="0" fontId="30" fillId="37" borderId="0" applyNumberFormat="0" applyBorder="0" applyAlignment="0" applyProtection="0"/>
    <xf numFmtId="0" fontId="30" fillId="32" borderId="0" applyNumberFormat="0" applyBorder="0" applyAlignment="0" applyProtection="0"/>
    <xf numFmtId="0" fontId="30" fillId="38" borderId="0" applyNumberFormat="0" applyBorder="0" applyAlignment="0" applyProtection="0"/>
    <xf numFmtId="0" fontId="30" fillId="33" borderId="0" applyNumberFormat="0" applyBorder="0" applyAlignment="0" applyProtection="0"/>
    <xf numFmtId="0" fontId="30" fillId="39" borderId="0" applyNumberFormat="0" applyBorder="0" applyAlignment="0" applyProtection="0"/>
    <xf numFmtId="0" fontId="30" fillId="34"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30" fillId="42" borderId="0" applyNumberFormat="0" applyBorder="0" applyAlignment="0" applyProtection="0"/>
    <xf numFmtId="0" fontId="29" fillId="0" borderId="0"/>
    <xf numFmtId="0" fontId="29" fillId="56" borderId="55" applyNumberFormat="0" applyFont="0" applyAlignment="0" applyProtection="0"/>
    <xf numFmtId="0" fontId="29" fillId="31"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34" borderId="0" applyNumberFormat="0" applyBorder="0" applyAlignment="0" applyProtection="0"/>
    <xf numFmtId="0" fontId="29" fillId="40" borderId="0" applyNumberFormat="0" applyBorder="0" applyAlignment="0" applyProtection="0"/>
    <xf numFmtId="0" fontId="29" fillId="35"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8" fillId="0" borderId="0"/>
    <xf numFmtId="0" fontId="28" fillId="56" borderId="55" applyNumberFormat="0" applyFont="0" applyAlignment="0" applyProtection="0"/>
    <xf numFmtId="0" fontId="28" fillId="31" borderId="0" applyNumberFormat="0" applyBorder="0" applyAlignment="0" applyProtection="0"/>
    <xf numFmtId="0" fontId="28" fillId="37" borderId="0" applyNumberFormat="0" applyBorder="0" applyAlignment="0" applyProtection="0"/>
    <xf numFmtId="0" fontId="28" fillId="32" borderId="0" applyNumberFormat="0" applyBorder="0" applyAlignment="0" applyProtection="0"/>
    <xf numFmtId="0" fontId="28" fillId="38" borderId="0" applyNumberFormat="0" applyBorder="0" applyAlignment="0" applyProtection="0"/>
    <xf numFmtId="0" fontId="28" fillId="33"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42" borderId="0" applyNumberFormat="0" applyBorder="0" applyAlignment="0" applyProtection="0"/>
    <xf numFmtId="0" fontId="27" fillId="0" borderId="0"/>
    <xf numFmtId="0" fontId="27" fillId="56" borderId="55" applyNumberFormat="0" applyFont="0" applyAlignment="0" applyProtection="0"/>
    <xf numFmtId="0" fontId="27" fillId="31" borderId="0" applyNumberFormat="0" applyBorder="0" applyAlignment="0" applyProtection="0"/>
    <xf numFmtId="0" fontId="27" fillId="37" borderId="0" applyNumberFormat="0" applyBorder="0" applyAlignment="0" applyProtection="0"/>
    <xf numFmtId="0" fontId="27" fillId="32" borderId="0" applyNumberFormat="0" applyBorder="0" applyAlignment="0" applyProtection="0"/>
    <xf numFmtId="0" fontId="27" fillId="38" borderId="0" applyNumberFormat="0" applyBorder="0" applyAlignment="0" applyProtection="0"/>
    <xf numFmtId="0" fontId="27" fillId="3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40" borderId="0" applyNumberFormat="0" applyBorder="0" applyAlignment="0" applyProtection="0"/>
    <xf numFmtId="0" fontId="27" fillId="35" borderId="0" applyNumberFormat="0" applyBorder="0" applyAlignment="0" applyProtection="0"/>
    <xf numFmtId="0" fontId="27" fillId="41" borderId="0" applyNumberFormat="0" applyBorder="0" applyAlignment="0" applyProtection="0"/>
    <xf numFmtId="0" fontId="27" fillId="36" borderId="0" applyNumberFormat="0" applyBorder="0" applyAlignment="0" applyProtection="0"/>
    <xf numFmtId="0" fontId="27" fillId="42" borderId="0" applyNumberFormat="0" applyBorder="0" applyAlignment="0" applyProtection="0"/>
    <xf numFmtId="0" fontId="26" fillId="0" borderId="0"/>
    <xf numFmtId="0" fontId="26" fillId="56" borderId="55" applyNumberFormat="0" applyFont="0" applyAlignment="0" applyProtection="0"/>
    <xf numFmtId="0" fontId="26" fillId="31" borderId="0" applyNumberFormat="0" applyBorder="0" applyAlignment="0" applyProtection="0"/>
    <xf numFmtId="0" fontId="26" fillId="37" borderId="0" applyNumberFormat="0" applyBorder="0" applyAlignment="0" applyProtection="0"/>
    <xf numFmtId="0" fontId="26" fillId="32" borderId="0" applyNumberFormat="0" applyBorder="0" applyAlignment="0" applyProtection="0"/>
    <xf numFmtId="0" fontId="26" fillId="38" borderId="0" applyNumberFormat="0" applyBorder="0" applyAlignment="0" applyProtection="0"/>
    <xf numFmtId="0" fontId="26" fillId="33" borderId="0" applyNumberFormat="0" applyBorder="0" applyAlignment="0" applyProtection="0"/>
    <xf numFmtId="0" fontId="26" fillId="39" borderId="0" applyNumberFormat="0" applyBorder="0" applyAlignment="0" applyProtection="0"/>
    <xf numFmtId="0" fontId="26" fillId="34" borderId="0" applyNumberFormat="0" applyBorder="0" applyAlignment="0" applyProtection="0"/>
    <xf numFmtId="0" fontId="26" fillId="40" borderId="0" applyNumberFormat="0" applyBorder="0" applyAlignment="0" applyProtection="0"/>
    <xf numFmtId="0" fontId="26" fillId="35"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42" borderId="0" applyNumberFormat="0" applyBorder="0" applyAlignment="0" applyProtection="0"/>
    <xf numFmtId="0" fontId="25" fillId="0" borderId="0"/>
    <xf numFmtId="0" fontId="25" fillId="56" borderId="55" applyNumberFormat="0" applyFont="0" applyAlignment="0" applyProtection="0"/>
    <xf numFmtId="0" fontId="25" fillId="31" borderId="0" applyNumberFormat="0" applyBorder="0" applyAlignment="0" applyProtection="0"/>
    <xf numFmtId="0" fontId="25" fillId="37" borderId="0" applyNumberFormat="0" applyBorder="0" applyAlignment="0" applyProtection="0"/>
    <xf numFmtId="0" fontId="25" fillId="32" borderId="0" applyNumberFormat="0" applyBorder="0" applyAlignment="0" applyProtection="0"/>
    <xf numFmtId="0" fontId="25" fillId="38" borderId="0" applyNumberFormat="0" applyBorder="0" applyAlignment="0" applyProtection="0"/>
    <xf numFmtId="0" fontId="25" fillId="33" borderId="0" applyNumberFormat="0" applyBorder="0" applyAlignment="0" applyProtection="0"/>
    <xf numFmtId="0" fontId="25" fillId="39" borderId="0" applyNumberFormat="0" applyBorder="0" applyAlignment="0" applyProtection="0"/>
    <xf numFmtId="0" fontId="25" fillId="34"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42" borderId="0" applyNumberFormat="0" applyBorder="0" applyAlignment="0" applyProtection="0"/>
    <xf numFmtId="0" fontId="24" fillId="0" borderId="0"/>
    <xf numFmtId="0" fontId="24" fillId="0" borderId="0"/>
    <xf numFmtId="0" fontId="24" fillId="56" borderId="55" applyNumberFormat="0" applyFont="0" applyAlignment="0" applyProtection="0"/>
    <xf numFmtId="0" fontId="24" fillId="31" borderId="0" applyNumberFormat="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2" borderId="0" applyNumberFormat="0" applyBorder="0" applyAlignment="0" applyProtection="0"/>
    <xf numFmtId="0" fontId="24" fillId="38"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40" borderId="0" applyNumberFormat="0" applyBorder="0" applyAlignment="0" applyProtection="0"/>
    <xf numFmtId="0" fontId="24" fillId="35" borderId="0" applyNumberFormat="0" applyBorder="0" applyAlignment="0" applyProtection="0"/>
    <xf numFmtId="0" fontId="24" fillId="41"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42"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2" borderId="0" applyNumberFormat="0" applyBorder="0" applyAlignment="0" applyProtection="0"/>
    <xf numFmtId="0" fontId="23" fillId="0" borderId="0"/>
    <xf numFmtId="0" fontId="23" fillId="56" borderId="55" applyNumberFormat="0" applyFont="0" applyAlignment="0" applyProtection="0"/>
    <xf numFmtId="0" fontId="23" fillId="31" borderId="0" applyNumberFormat="0" applyBorder="0" applyAlignment="0" applyProtection="0"/>
    <xf numFmtId="0" fontId="23" fillId="37" borderId="0" applyNumberFormat="0" applyBorder="0" applyAlignment="0" applyProtection="0"/>
    <xf numFmtId="0" fontId="23" fillId="32" borderId="0" applyNumberFormat="0" applyBorder="0" applyAlignment="0" applyProtection="0"/>
    <xf numFmtId="0" fontId="23" fillId="38" borderId="0" applyNumberFormat="0" applyBorder="0" applyAlignment="0" applyProtection="0"/>
    <xf numFmtId="0" fontId="23" fillId="33"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2" fillId="0" borderId="0"/>
    <xf numFmtId="0" fontId="22" fillId="56" borderId="55" applyNumberFormat="0" applyFont="0" applyAlignment="0" applyProtection="0"/>
    <xf numFmtId="0" fontId="22" fillId="31"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8" borderId="0" applyNumberFormat="0" applyBorder="0" applyAlignment="0" applyProtection="0"/>
    <xf numFmtId="0" fontId="22" fillId="33"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41" borderId="0" applyNumberFormat="0" applyBorder="0" applyAlignment="0" applyProtection="0"/>
    <xf numFmtId="0" fontId="22" fillId="36" borderId="0" applyNumberFormat="0" applyBorder="0" applyAlignment="0" applyProtection="0"/>
    <xf numFmtId="0" fontId="22" fillId="42" borderId="0" applyNumberFormat="0" applyBorder="0" applyAlignment="0" applyProtection="0"/>
    <xf numFmtId="0" fontId="21" fillId="0" borderId="0"/>
    <xf numFmtId="0" fontId="20" fillId="0" borderId="0"/>
    <xf numFmtId="0" fontId="20" fillId="56" borderId="55" applyNumberFormat="0" applyFont="0" applyAlignment="0" applyProtection="0"/>
    <xf numFmtId="0" fontId="20" fillId="31"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xf numFmtId="0" fontId="20" fillId="38"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4" borderId="0" applyNumberFormat="0" applyBorder="0" applyAlignment="0" applyProtection="0"/>
    <xf numFmtId="0" fontId="20" fillId="40" borderId="0" applyNumberFormat="0" applyBorder="0" applyAlignment="0" applyProtection="0"/>
    <xf numFmtId="0" fontId="20" fillId="35" borderId="0" applyNumberFormat="0" applyBorder="0" applyAlignment="0" applyProtection="0"/>
    <xf numFmtId="0" fontId="20" fillId="41" borderId="0" applyNumberFormat="0" applyBorder="0" applyAlignment="0" applyProtection="0"/>
    <xf numFmtId="0" fontId="20" fillId="36" borderId="0" applyNumberFormat="0" applyBorder="0" applyAlignment="0" applyProtection="0"/>
    <xf numFmtId="0" fontId="20" fillId="42" borderId="0" applyNumberFormat="0" applyBorder="0" applyAlignment="0" applyProtection="0"/>
    <xf numFmtId="0" fontId="19" fillId="0" borderId="0"/>
    <xf numFmtId="0" fontId="19" fillId="56" borderId="55" applyNumberFormat="0" applyFont="0" applyAlignment="0" applyProtection="0"/>
    <xf numFmtId="0" fontId="19" fillId="31" borderId="0" applyNumberFormat="0" applyBorder="0" applyAlignment="0" applyProtection="0"/>
    <xf numFmtId="0" fontId="19" fillId="37" borderId="0" applyNumberFormat="0" applyBorder="0" applyAlignment="0" applyProtection="0"/>
    <xf numFmtId="0" fontId="19" fillId="32" borderId="0" applyNumberFormat="0" applyBorder="0" applyAlignment="0" applyProtection="0"/>
    <xf numFmtId="0" fontId="19" fillId="38" borderId="0" applyNumberFormat="0" applyBorder="0" applyAlignment="0" applyProtection="0"/>
    <xf numFmtId="0" fontId="19" fillId="33" borderId="0" applyNumberFormat="0" applyBorder="0" applyAlignment="0" applyProtection="0"/>
    <xf numFmtId="0" fontId="19" fillId="39" borderId="0" applyNumberFormat="0" applyBorder="0" applyAlignment="0" applyProtection="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8" fillId="0" borderId="0"/>
    <xf numFmtId="0" fontId="18" fillId="56" borderId="55" applyNumberFormat="0" applyFont="0" applyAlignment="0" applyProtection="0"/>
    <xf numFmtId="0" fontId="18" fillId="31" borderId="0" applyNumberFormat="0" applyBorder="0" applyAlignment="0" applyProtection="0"/>
    <xf numFmtId="0" fontId="18" fillId="37" borderId="0" applyNumberFormat="0" applyBorder="0" applyAlignment="0" applyProtection="0"/>
    <xf numFmtId="0" fontId="18" fillId="32" borderId="0" applyNumberFormat="0" applyBorder="0" applyAlignment="0" applyProtection="0"/>
    <xf numFmtId="0" fontId="18" fillId="38" borderId="0" applyNumberFormat="0" applyBorder="0" applyAlignment="0" applyProtection="0"/>
    <xf numFmtId="0" fontId="18" fillId="33" borderId="0" applyNumberFormat="0" applyBorder="0" applyAlignment="0" applyProtection="0"/>
    <xf numFmtId="0" fontId="18" fillId="39" borderId="0" applyNumberFormat="0" applyBorder="0" applyAlignment="0" applyProtection="0"/>
    <xf numFmtId="0" fontId="18" fillId="34"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41" borderId="0" applyNumberFormat="0" applyBorder="0" applyAlignment="0" applyProtection="0"/>
    <xf numFmtId="0" fontId="18" fillId="36" borderId="0" applyNumberFormat="0" applyBorder="0" applyAlignment="0" applyProtection="0"/>
    <xf numFmtId="0" fontId="18" fillId="42" borderId="0" applyNumberFormat="0" applyBorder="0" applyAlignment="0" applyProtection="0"/>
    <xf numFmtId="0" fontId="17" fillId="0" borderId="0"/>
    <xf numFmtId="0" fontId="17" fillId="56" borderId="55" applyNumberFormat="0" applyFont="0" applyAlignment="0" applyProtection="0"/>
    <xf numFmtId="0" fontId="17" fillId="31" borderId="0" applyNumberFormat="0" applyBorder="0" applyAlignment="0" applyProtection="0"/>
    <xf numFmtId="0" fontId="17" fillId="37" borderId="0" applyNumberFormat="0" applyBorder="0" applyAlignment="0" applyProtection="0"/>
    <xf numFmtId="0" fontId="17" fillId="32" borderId="0" applyNumberFormat="0" applyBorder="0" applyAlignment="0" applyProtection="0"/>
    <xf numFmtId="0" fontId="17" fillId="38" borderId="0" applyNumberFormat="0" applyBorder="0" applyAlignment="0" applyProtection="0"/>
    <xf numFmtId="0" fontId="17" fillId="33" borderId="0" applyNumberFormat="0" applyBorder="0" applyAlignment="0" applyProtection="0"/>
    <xf numFmtId="0" fontId="17" fillId="39" borderId="0" applyNumberFormat="0" applyBorder="0" applyAlignment="0" applyProtection="0"/>
    <xf numFmtId="0" fontId="17" fillId="34"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41" borderId="0" applyNumberFormat="0" applyBorder="0" applyAlignment="0" applyProtection="0"/>
    <xf numFmtId="0" fontId="17" fillId="36" borderId="0" applyNumberFormat="0" applyBorder="0" applyAlignment="0" applyProtection="0"/>
    <xf numFmtId="0" fontId="17" fillId="42" borderId="0" applyNumberFormat="0" applyBorder="0" applyAlignment="0" applyProtection="0"/>
    <xf numFmtId="0" fontId="16" fillId="0" borderId="0"/>
    <xf numFmtId="0" fontId="16" fillId="0" borderId="0"/>
    <xf numFmtId="0" fontId="16" fillId="56" borderId="55" applyNumberFormat="0" applyFont="0" applyAlignment="0" applyProtection="0"/>
    <xf numFmtId="0" fontId="16" fillId="31" borderId="0" applyNumberFormat="0" applyBorder="0" applyAlignment="0" applyProtection="0"/>
    <xf numFmtId="0" fontId="16" fillId="37"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8"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9" borderId="0" applyNumberFormat="0" applyBorder="0" applyAlignment="0" applyProtection="0"/>
    <xf numFmtId="0" fontId="16" fillId="34" borderId="0" applyNumberFormat="0" applyBorder="0" applyAlignment="0" applyProtection="0"/>
    <xf numFmtId="0" fontId="16" fillId="40" borderId="0" applyNumberFormat="0" applyBorder="0" applyAlignment="0" applyProtection="0"/>
    <xf numFmtId="0" fontId="16" fillId="35" borderId="0" applyNumberFormat="0" applyBorder="0" applyAlignment="0" applyProtection="0"/>
    <xf numFmtId="0" fontId="16" fillId="41"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34" borderId="0" applyNumberFormat="0" applyBorder="0" applyAlignment="0" applyProtection="0"/>
    <xf numFmtId="0" fontId="16" fillId="40" borderId="0" applyNumberFormat="0" applyBorder="0" applyAlignment="0" applyProtection="0"/>
    <xf numFmtId="0" fontId="16" fillId="41" borderId="0" applyNumberFormat="0" applyBorder="0" applyAlignment="0" applyProtection="0"/>
    <xf numFmtId="0" fontId="16" fillId="36" borderId="0" applyNumberFormat="0" applyBorder="0" applyAlignment="0" applyProtection="0"/>
    <xf numFmtId="0" fontId="16" fillId="42" borderId="0" applyNumberFormat="0" applyBorder="0" applyAlignment="0" applyProtection="0"/>
    <xf numFmtId="0" fontId="15" fillId="0" borderId="0"/>
    <xf numFmtId="0" fontId="15" fillId="56" borderId="55" applyNumberFormat="0" applyFont="0" applyAlignment="0" applyProtection="0"/>
    <xf numFmtId="0" fontId="15" fillId="31" borderId="0" applyNumberFormat="0" applyBorder="0" applyAlignment="0" applyProtection="0"/>
    <xf numFmtId="0" fontId="15" fillId="37" borderId="0" applyNumberFormat="0" applyBorder="0" applyAlignment="0" applyProtection="0"/>
    <xf numFmtId="0" fontId="15" fillId="32" borderId="0" applyNumberFormat="0" applyBorder="0" applyAlignment="0" applyProtection="0"/>
    <xf numFmtId="0" fontId="15" fillId="38" borderId="0" applyNumberFormat="0" applyBorder="0" applyAlignment="0" applyProtection="0"/>
    <xf numFmtId="0" fontId="15" fillId="33" borderId="0" applyNumberFormat="0" applyBorder="0" applyAlignment="0" applyProtection="0"/>
    <xf numFmtId="0" fontId="15" fillId="39" borderId="0" applyNumberFormat="0" applyBorder="0" applyAlignment="0" applyProtection="0"/>
    <xf numFmtId="0" fontId="15" fillId="34" borderId="0" applyNumberFormat="0" applyBorder="0" applyAlignment="0" applyProtection="0"/>
    <xf numFmtId="0" fontId="15" fillId="40" borderId="0" applyNumberFormat="0" applyBorder="0" applyAlignment="0" applyProtection="0"/>
    <xf numFmtId="0" fontId="15" fillId="35"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4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56" borderId="55" applyNumberFormat="0" applyFont="0" applyAlignment="0" applyProtection="0"/>
    <xf numFmtId="0" fontId="13" fillId="31" borderId="0" applyNumberFormat="0" applyBorder="0" applyAlignment="0" applyProtection="0"/>
    <xf numFmtId="0" fontId="13" fillId="37" borderId="0" applyNumberFormat="0" applyBorder="0" applyAlignment="0" applyProtection="0"/>
    <xf numFmtId="0" fontId="13" fillId="32" borderId="0" applyNumberFormat="0" applyBorder="0" applyAlignment="0" applyProtection="0"/>
    <xf numFmtId="0" fontId="13" fillId="38" borderId="0" applyNumberFormat="0" applyBorder="0" applyAlignment="0" applyProtection="0"/>
    <xf numFmtId="0" fontId="13" fillId="33" borderId="0" applyNumberFormat="0" applyBorder="0" applyAlignment="0" applyProtection="0"/>
    <xf numFmtId="0" fontId="13" fillId="39" borderId="0" applyNumberFormat="0" applyBorder="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2" fillId="0" borderId="0"/>
    <xf numFmtId="0" fontId="12" fillId="56" borderId="55" applyNumberFormat="0" applyFont="0" applyAlignment="0" applyProtection="0"/>
    <xf numFmtId="0" fontId="12" fillId="31" borderId="0" applyNumberFormat="0" applyBorder="0" applyAlignment="0" applyProtection="0"/>
    <xf numFmtId="0" fontId="12" fillId="37" borderId="0" applyNumberFormat="0" applyBorder="0" applyAlignment="0" applyProtection="0"/>
    <xf numFmtId="0" fontId="12" fillId="3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9" borderId="0" applyNumberFormat="0" applyBorder="0" applyAlignment="0" applyProtection="0"/>
    <xf numFmtId="0" fontId="12" fillId="34" borderId="0" applyNumberFormat="0" applyBorder="0" applyAlignment="0" applyProtection="0"/>
    <xf numFmtId="0" fontId="12" fillId="40" borderId="0" applyNumberFormat="0" applyBorder="0" applyAlignment="0" applyProtection="0"/>
    <xf numFmtId="0" fontId="12" fillId="35" borderId="0" applyNumberFormat="0" applyBorder="0" applyAlignment="0" applyProtection="0"/>
    <xf numFmtId="0" fontId="12" fillId="41" borderId="0" applyNumberFormat="0" applyBorder="0" applyAlignment="0" applyProtection="0"/>
    <xf numFmtId="0" fontId="12" fillId="36" borderId="0" applyNumberFormat="0" applyBorder="0" applyAlignment="0" applyProtection="0"/>
    <xf numFmtId="0" fontId="12" fillId="42" borderId="0" applyNumberFormat="0" applyBorder="0" applyAlignment="0" applyProtection="0"/>
    <xf numFmtId="0" fontId="11" fillId="0" borderId="0"/>
    <xf numFmtId="0" fontId="11" fillId="56" borderId="55" applyNumberFormat="0" applyFont="0" applyAlignment="0" applyProtection="0"/>
    <xf numFmtId="0" fontId="11" fillId="31" borderId="0" applyNumberFormat="0" applyBorder="0" applyAlignment="0" applyProtection="0"/>
    <xf numFmtId="0" fontId="11" fillId="37" borderId="0" applyNumberFormat="0" applyBorder="0" applyAlignment="0" applyProtection="0"/>
    <xf numFmtId="0" fontId="11" fillId="32" borderId="0" applyNumberFormat="0" applyBorder="0" applyAlignment="0" applyProtection="0"/>
    <xf numFmtId="0" fontId="11" fillId="38" borderId="0" applyNumberFormat="0" applyBorder="0" applyAlignment="0" applyProtection="0"/>
    <xf numFmtId="0" fontId="11" fillId="33" borderId="0" applyNumberFormat="0" applyBorder="0" applyAlignment="0" applyProtection="0"/>
    <xf numFmtId="0" fontId="11" fillId="39" borderId="0" applyNumberFormat="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0" fillId="0" borderId="0"/>
    <xf numFmtId="0" fontId="10" fillId="56" borderId="55" applyNumberFormat="0" applyFont="0" applyAlignment="0" applyProtection="0"/>
    <xf numFmtId="0" fontId="10" fillId="31" borderId="0" applyNumberFormat="0" applyBorder="0" applyAlignment="0" applyProtection="0"/>
    <xf numFmtId="0" fontId="10" fillId="37"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3" borderId="0" applyNumberFormat="0" applyBorder="0" applyAlignment="0" applyProtection="0"/>
    <xf numFmtId="0" fontId="10" fillId="39" borderId="0" applyNumberFormat="0" applyBorder="0" applyAlignment="0" applyProtection="0"/>
    <xf numFmtId="0" fontId="10" fillId="34" borderId="0" applyNumberFormat="0" applyBorder="0" applyAlignment="0" applyProtection="0"/>
    <xf numFmtId="0" fontId="10" fillId="40" borderId="0" applyNumberFormat="0" applyBorder="0" applyAlignment="0" applyProtection="0"/>
    <xf numFmtId="0" fontId="10" fillId="35" borderId="0" applyNumberFormat="0" applyBorder="0" applyAlignment="0" applyProtection="0"/>
    <xf numFmtId="0" fontId="10" fillId="41" borderId="0" applyNumberFormat="0" applyBorder="0" applyAlignment="0" applyProtection="0"/>
    <xf numFmtId="0" fontId="10" fillId="36" borderId="0" applyNumberFormat="0" applyBorder="0" applyAlignment="0" applyProtection="0"/>
    <xf numFmtId="0" fontId="10" fillId="42" borderId="0" applyNumberFormat="0" applyBorder="0" applyAlignment="0" applyProtection="0"/>
    <xf numFmtId="0" fontId="9" fillId="0" borderId="0"/>
    <xf numFmtId="0" fontId="9" fillId="0" borderId="0"/>
    <xf numFmtId="0" fontId="9" fillId="56" borderId="55" applyNumberFormat="0" applyFont="0" applyAlignment="0" applyProtection="0"/>
    <xf numFmtId="0" fontId="9" fillId="3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2" borderId="0" applyNumberFormat="0" applyBorder="0" applyAlignment="0" applyProtection="0"/>
    <xf numFmtId="0" fontId="9" fillId="38"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9" borderId="0" applyNumberFormat="0" applyBorder="0" applyAlignment="0" applyProtection="0"/>
    <xf numFmtId="0" fontId="9" fillId="34"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8" fillId="0" borderId="0"/>
    <xf numFmtId="0" fontId="8" fillId="56" borderId="55" applyNumberFormat="0" applyFont="0" applyAlignment="0" applyProtection="0"/>
    <xf numFmtId="0" fontId="8" fillId="31" borderId="0" applyNumberFormat="0" applyBorder="0" applyAlignment="0" applyProtection="0"/>
    <xf numFmtId="0" fontId="8" fillId="37" borderId="0" applyNumberFormat="0" applyBorder="0" applyAlignment="0" applyProtection="0"/>
    <xf numFmtId="0" fontId="8" fillId="32" borderId="0" applyNumberFormat="0" applyBorder="0" applyAlignment="0" applyProtection="0"/>
    <xf numFmtId="0" fontId="8" fillId="38" borderId="0" applyNumberFormat="0" applyBorder="0" applyAlignment="0" applyProtection="0"/>
    <xf numFmtId="0" fontId="8" fillId="33" borderId="0" applyNumberFormat="0" applyBorder="0" applyAlignment="0" applyProtection="0"/>
    <xf numFmtId="0" fontId="8" fillId="39" borderId="0" applyNumberFormat="0" applyBorder="0" applyAlignment="0" applyProtection="0"/>
    <xf numFmtId="0" fontId="8" fillId="34"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7" fillId="0" borderId="0"/>
    <xf numFmtId="0" fontId="6" fillId="0" borderId="0"/>
    <xf numFmtId="0" fontId="6" fillId="56" borderId="55" applyNumberFormat="0" applyFont="0" applyAlignment="0" applyProtection="0"/>
    <xf numFmtId="0" fontId="6" fillId="31" borderId="0" applyNumberFormat="0" applyBorder="0" applyAlignment="0" applyProtection="0"/>
    <xf numFmtId="0" fontId="6" fillId="37" borderId="0" applyNumberFormat="0" applyBorder="0" applyAlignment="0" applyProtection="0"/>
    <xf numFmtId="0" fontId="6" fillId="32" borderId="0" applyNumberFormat="0" applyBorder="0" applyAlignment="0" applyProtection="0"/>
    <xf numFmtId="0" fontId="6" fillId="38"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4"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1" borderId="0" applyNumberFormat="0" applyBorder="0" applyAlignment="0" applyProtection="0"/>
    <xf numFmtId="0" fontId="6" fillId="36" borderId="0" applyNumberFormat="0" applyBorder="0" applyAlignment="0" applyProtection="0"/>
    <xf numFmtId="0" fontId="6" fillId="42" borderId="0" applyNumberFormat="0" applyBorder="0" applyAlignment="0" applyProtection="0"/>
    <xf numFmtId="0" fontId="5" fillId="0" borderId="0"/>
    <xf numFmtId="0" fontId="5" fillId="56" borderId="55" applyNumberFormat="0" applyFont="0" applyAlignment="0" applyProtection="0"/>
    <xf numFmtId="0" fontId="5" fillId="31" borderId="0" applyNumberFormat="0" applyBorder="0" applyAlignment="0" applyProtection="0"/>
    <xf numFmtId="0" fontId="5" fillId="37" borderId="0" applyNumberFormat="0" applyBorder="0" applyAlignment="0" applyProtection="0"/>
    <xf numFmtId="0" fontId="5" fillId="32" borderId="0" applyNumberFormat="0" applyBorder="0" applyAlignment="0" applyProtection="0"/>
    <xf numFmtId="0" fontId="5" fillId="38" borderId="0" applyNumberFormat="0" applyBorder="0" applyAlignment="0" applyProtection="0"/>
    <xf numFmtId="0" fontId="5" fillId="33" borderId="0" applyNumberFormat="0" applyBorder="0" applyAlignment="0" applyProtection="0"/>
    <xf numFmtId="0" fontId="5" fillId="39" borderId="0" applyNumberFormat="0" applyBorder="0" applyAlignment="0" applyProtection="0"/>
    <xf numFmtId="0" fontId="5" fillId="34" borderId="0" applyNumberFormat="0" applyBorder="0" applyAlignment="0" applyProtection="0"/>
    <xf numFmtId="0" fontId="5" fillId="40" borderId="0" applyNumberFormat="0" applyBorder="0" applyAlignment="0" applyProtection="0"/>
    <xf numFmtId="0" fontId="5" fillId="35" borderId="0" applyNumberFormat="0" applyBorder="0" applyAlignment="0" applyProtection="0"/>
    <xf numFmtId="0" fontId="5" fillId="41" borderId="0" applyNumberFormat="0" applyBorder="0" applyAlignment="0" applyProtection="0"/>
    <xf numFmtId="0" fontId="5" fillId="36" borderId="0" applyNumberFormat="0" applyBorder="0" applyAlignment="0" applyProtection="0"/>
    <xf numFmtId="0" fontId="5" fillId="42" borderId="0" applyNumberFormat="0" applyBorder="0" applyAlignment="0" applyProtection="0"/>
    <xf numFmtId="0" fontId="4" fillId="0" borderId="0"/>
    <xf numFmtId="0" fontId="4" fillId="56" borderId="55" applyNumberFormat="0" applyFont="0" applyAlignment="0" applyProtection="0"/>
    <xf numFmtId="0" fontId="4" fillId="31" borderId="0" applyNumberFormat="0" applyBorder="0" applyAlignment="0" applyProtection="0"/>
    <xf numFmtId="0" fontId="4" fillId="37" borderId="0" applyNumberFormat="0" applyBorder="0" applyAlignment="0" applyProtection="0"/>
    <xf numFmtId="0" fontId="4" fillId="32" borderId="0" applyNumberFormat="0" applyBorder="0" applyAlignment="0" applyProtection="0"/>
    <xf numFmtId="0" fontId="4" fillId="38" borderId="0" applyNumberFormat="0" applyBorder="0" applyAlignment="0" applyProtection="0"/>
    <xf numFmtId="0" fontId="4" fillId="33" borderId="0" applyNumberFormat="0" applyBorder="0" applyAlignment="0" applyProtection="0"/>
    <xf numFmtId="0" fontId="4" fillId="39" borderId="0" applyNumberFormat="0" applyBorder="0" applyAlignment="0" applyProtection="0"/>
    <xf numFmtId="0" fontId="4" fillId="34" borderId="0" applyNumberFormat="0" applyBorder="0" applyAlignment="0" applyProtection="0"/>
    <xf numFmtId="0" fontId="4" fillId="40" borderId="0" applyNumberFormat="0" applyBorder="0" applyAlignment="0" applyProtection="0"/>
    <xf numFmtId="0" fontId="4" fillId="35" borderId="0" applyNumberFormat="0" applyBorder="0" applyAlignment="0" applyProtection="0"/>
    <xf numFmtId="0" fontId="4" fillId="41" borderId="0" applyNumberFormat="0" applyBorder="0" applyAlignment="0" applyProtection="0"/>
    <xf numFmtId="0" fontId="4" fillId="36" borderId="0" applyNumberFormat="0" applyBorder="0" applyAlignment="0" applyProtection="0"/>
    <xf numFmtId="0" fontId="4" fillId="42" borderId="0" applyNumberFormat="0" applyBorder="0" applyAlignment="0" applyProtection="0"/>
    <xf numFmtId="0" fontId="3" fillId="0" borderId="0"/>
    <xf numFmtId="0" fontId="3" fillId="56" borderId="55" applyNumberFormat="0" applyFont="0" applyAlignment="0" applyProtection="0"/>
    <xf numFmtId="0" fontId="3" fillId="31"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8" borderId="0" applyNumberFormat="0" applyBorder="0" applyAlignment="0" applyProtection="0"/>
    <xf numFmtId="0" fontId="3" fillId="33" borderId="0" applyNumberFormat="0" applyBorder="0" applyAlignment="0" applyProtection="0"/>
    <xf numFmtId="0" fontId="3" fillId="39" borderId="0" applyNumberFormat="0" applyBorder="0" applyAlignment="0" applyProtection="0"/>
    <xf numFmtId="0" fontId="3" fillId="34" borderId="0" applyNumberFormat="0" applyBorder="0" applyAlignment="0" applyProtection="0"/>
    <xf numFmtId="0" fontId="3" fillId="40" borderId="0" applyNumberFormat="0" applyBorder="0" applyAlignment="0" applyProtection="0"/>
    <xf numFmtId="0" fontId="3" fillId="35" borderId="0" applyNumberFormat="0" applyBorder="0" applyAlignment="0" applyProtection="0"/>
    <xf numFmtId="0" fontId="3" fillId="41" borderId="0" applyNumberFormat="0" applyBorder="0" applyAlignment="0" applyProtection="0"/>
    <xf numFmtId="0" fontId="3" fillId="36" borderId="0" applyNumberFormat="0" applyBorder="0" applyAlignment="0" applyProtection="0"/>
    <xf numFmtId="0" fontId="3" fillId="42" borderId="0" applyNumberFormat="0" applyBorder="0" applyAlignment="0" applyProtection="0"/>
    <xf numFmtId="0" fontId="2" fillId="0" borderId="0"/>
    <xf numFmtId="0" fontId="2" fillId="0" borderId="0"/>
    <xf numFmtId="0" fontId="2" fillId="0" borderId="0"/>
    <xf numFmtId="0" fontId="2" fillId="0" borderId="0"/>
    <xf numFmtId="0" fontId="2" fillId="56" borderId="55" applyNumberFormat="0" applyFont="0" applyAlignment="0" applyProtection="0"/>
    <xf numFmtId="0" fontId="2" fillId="39"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2" borderId="0" applyNumberFormat="0" applyBorder="0" applyAlignment="0" applyProtection="0"/>
    <xf numFmtId="0" fontId="2" fillId="39"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42" borderId="0" applyNumberFormat="0" applyBorder="0" applyAlignment="0" applyProtection="0"/>
    <xf numFmtId="0" fontId="2" fillId="32"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36" borderId="0" applyNumberFormat="0" applyBorder="0" applyAlignment="0" applyProtection="0"/>
    <xf numFmtId="0" fontId="2" fillId="42" borderId="0" applyNumberFormat="0" applyBorder="0" applyAlignment="0" applyProtection="0"/>
    <xf numFmtId="0" fontId="1" fillId="0" borderId="0"/>
    <xf numFmtId="0" fontId="1" fillId="56" borderId="55" applyNumberFormat="0" applyFont="0" applyAlignment="0" applyProtection="0"/>
    <xf numFmtId="0" fontId="1" fillId="31" borderId="0" applyNumberFormat="0" applyBorder="0" applyAlignment="0" applyProtection="0"/>
    <xf numFmtId="0" fontId="1" fillId="37" borderId="0" applyNumberFormat="0" applyBorder="0" applyAlignment="0" applyProtection="0"/>
    <xf numFmtId="0" fontId="1" fillId="3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cellStyleXfs>
  <cellXfs count="259">
    <xf numFmtId="0" fontId="0" fillId="0" borderId="0" xfId="0"/>
    <xf numFmtId="49" fontId="39" fillId="0" borderId="0" xfId="0" applyNumberFormat="1" applyFont="1" applyAlignment="1">
      <alignment horizontal="left" vertical="center"/>
    </xf>
    <xf numFmtId="0" fontId="39" fillId="0" borderId="0" xfId="0" applyFont="1" applyAlignment="1">
      <alignment horizontal="left" vertical="center"/>
    </xf>
    <xf numFmtId="0" fontId="39" fillId="0" borderId="15" xfId="0" applyFont="1" applyBorder="1" applyAlignment="1">
      <alignment horizontal="center" vertical="center"/>
    </xf>
    <xf numFmtId="0" fontId="39" fillId="0" borderId="16" xfId="0" applyFont="1" applyBorder="1" applyAlignment="1">
      <alignment horizontal="center" vertical="center"/>
    </xf>
    <xf numFmtId="0" fontId="39" fillId="0" borderId="17" xfId="0" applyFont="1" applyBorder="1" applyAlignment="1">
      <alignment horizontal="center" vertical="center"/>
    </xf>
    <xf numFmtId="0" fontId="39" fillId="0" borderId="0" xfId="0" applyFont="1" applyAlignment="1">
      <alignment horizontal="center" vertical="center"/>
    </xf>
    <xf numFmtId="165" fontId="40" fillId="0" borderId="0" xfId="0" applyNumberFormat="1" applyFont="1" applyAlignment="1">
      <alignment horizontal="center" vertical="center"/>
    </xf>
    <xf numFmtId="0" fontId="40" fillId="0" borderId="0" xfId="0" applyFont="1" applyAlignment="1">
      <alignment horizontal="center" vertical="center"/>
    </xf>
    <xf numFmtId="14" fontId="39" fillId="0" borderId="0" xfId="0" applyNumberFormat="1" applyFont="1" applyAlignment="1">
      <alignment horizontal="center" vertical="center"/>
    </xf>
    <xf numFmtId="0" fontId="39" fillId="0" borderId="0" xfId="0" applyFont="1" applyAlignment="1">
      <alignment vertical="center"/>
    </xf>
    <xf numFmtId="49" fontId="39" fillId="0" borderId="0" xfId="0" applyNumberFormat="1" applyFont="1" applyAlignment="1">
      <alignment vertical="center"/>
    </xf>
    <xf numFmtId="0" fontId="41" fillId="0" borderId="0" xfId="0" applyFont="1" applyAlignment="1">
      <alignment vertical="center"/>
    </xf>
    <xf numFmtId="49" fontId="39" fillId="0" borderId="0" xfId="0" applyNumberFormat="1" applyFont="1" applyAlignment="1">
      <alignment horizontal="center" vertical="center"/>
    </xf>
    <xf numFmtId="0" fontId="41" fillId="0" borderId="0" xfId="0" applyFont="1" applyAlignment="1">
      <alignment horizontal="center" vertical="center"/>
    </xf>
    <xf numFmtId="14" fontId="41" fillId="0" borderId="0" xfId="0" applyNumberFormat="1" applyFont="1" applyAlignment="1">
      <alignment horizontal="center" vertical="center"/>
    </xf>
    <xf numFmtId="0" fontId="41" fillId="0" borderId="0" xfId="0" applyFont="1" applyAlignment="1">
      <alignment horizontal="left" vertical="center"/>
    </xf>
    <xf numFmtId="0" fontId="39" fillId="0" borderId="21" xfId="0" applyFont="1" applyBorder="1" applyAlignment="1">
      <alignment vertical="center"/>
    </xf>
    <xf numFmtId="0" fontId="40" fillId="27" borderId="22" xfId="0" applyFont="1" applyFill="1" applyBorder="1" applyAlignment="1">
      <alignment vertical="center"/>
    </xf>
    <xf numFmtId="0" fontId="40" fillId="27" borderId="23" xfId="0" applyFont="1" applyFill="1" applyBorder="1" applyAlignment="1">
      <alignment vertical="center"/>
    </xf>
    <xf numFmtId="0" fontId="49" fillId="28" borderId="24" xfId="0" applyFont="1" applyFill="1" applyBorder="1" applyAlignment="1">
      <alignment horizontal="center" vertical="center"/>
    </xf>
    <xf numFmtId="14" fontId="49" fillId="28" borderId="24" xfId="0" applyNumberFormat="1" applyFont="1" applyFill="1" applyBorder="1" applyAlignment="1">
      <alignment horizontal="center" vertical="center"/>
    </xf>
    <xf numFmtId="0" fontId="39" fillId="0" borderId="17" xfId="0" applyFont="1" applyBorder="1" applyAlignment="1">
      <alignment vertical="center"/>
    </xf>
    <xf numFmtId="49" fontId="39" fillId="0" borderId="17" xfId="0" applyNumberFormat="1" applyFont="1" applyBorder="1" applyAlignment="1">
      <alignment vertical="center"/>
    </xf>
    <xf numFmtId="49" fontId="39" fillId="28" borderId="15" xfId="0" applyNumberFormat="1" applyFont="1" applyFill="1" applyBorder="1" applyAlignment="1">
      <alignment vertical="center"/>
    </xf>
    <xf numFmtId="0" fontId="49" fillId="0" borderId="0" xfId="0" applyFont="1" applyAlignment="1">
      <alignment horizontal="center" vertical="center"/>
    </xf>
    <xf numFmtId="14" fontId="49" fillId="0" borderId="0" xfId="0" applyNumberFormat="1" applyFont="1" applyAlignment="1">
      <alignment horizontal="center" vertical="center"/>
    </xf>
    <xf numFmtId="0" fontId="38" fillId="0" borderId="0" xfId="0" applyFont="1" applyAlignment="1">
      <alignment vertical="center"/>
    </xf>
    <xf numFmtId="170" fontId="38" fillId="0" borderId="0" xfId="0" applyNumberFormat="1" applyFont="1" applyAlignment="1">
      <alignment horizontal="center" vertical="center"/>
    </xf>
    <xf numFmtId="0" fontId="38" fillId="0" borderId="0" xfId="0" applyFont="1" applyAlignment="1">
      <alignment horizontal="center" vertical="center"/>
    </xf>
    <xf numFmtId="0" fontId="38" fillId="0" borderId="0" xfId="0" applyFont="1" applyAlignment="1" applyProtection="1">
      <alignment horizontal="center" vertical="center"/>
      <protection locked="0"/>
    </xf>
    <xf numFmtId="170" fontId="38" fillId="0" borderId="0" xfId="0" applyNumberFormat="1" applyFont="1" applyAlignment="1" applyProtection="1">
      <alignment horizontal="center" vertical="center"/>
      <protection locked="0"/>
    </xf>
    <xf numFmtId="0" fontId="38" fillId="27" borderId="0" xfId="0" applyFont="1" applyFill="1" applyAlignment="1">
      <alignment horizontal="center" vertical="center"/>
    </xf>
    <xf numFmtId="170" fontId="38" fillId="27" borderId="0" xfId="0" applyNumberFormat="1" applyFont="1" applyFill="1" applyAlignment="1">
      <alignment horizontal="center" vertical="center"/>
    </xf>
    <xf numFmtId="0" fontId="38" fillId="0" borderId="0" xfId="0" applyFont="1" applyAlignment="1">
      <alignment horizontal="left" vertical="center"/>
    </xf>
    <xf numFmtId="0" fontId="38" fillId="0" borderId="0" xfId="0" applyFont="1" applyAlignment="1" applyProtection="1">
      <alignment vertical="center"/>
      <protection locked="0"/>
    </xf>
    <xf numFmtId="0" fontId="37" fillId="0" borderId="0" xfId="2043"/>
    <xf numFmtId="0" fontId="37" fillId="0" borderId="0" xfId="2043" applyAlignment="1">
      <alignment horizontal="center"/>
    </xf>
    <xf numFmtId="0" fontId="40" fillId="29" borderId="15" xfId="0" applyFont="1" applyFill="1" applyBorder="1" applyAlignment="1">
      <alignment horizontal="center" vertical="center"/>
    </xf>
    <xf numFmtId="0" fontId="40" fillId="29" borderId="26" xfId="0" applyFont="1" applyFill="1" applyBorder="1" applyAlignment="1">
      <alignment horizontal="center" vertical="center"/>
    </xf>
    <xf numFmtId="0" fontId="38" fillId="28" borderId="16" xfId="0" applyFont="1" applyFill="1" applyBorder="1" applyAlignment="1">
      <alignment horizontal="center" vertical="center"/>
    </xf>
    <xf numFmtId="0" fontId="47" fillId="29" borderId="27" xfId="0" applyFont="1" applyFill="1" applyBorder="1" applyAlignment="1">
      <alignment horizontal="center" vertical="center"/>
    </xf>
    <xf numFmtId="0" fontId="83" fillId="0" borderId="0" xfId="0" applyFont="1" applyAlignment="1">
      <alignment horizontal="center" vertical="center"/>
    </xf>
    <xf numFmtId="0" fontId="83" fillId="28" borderId="24" xfId="0" applyFont="1" applyFill="1" applyBorder="1" applyAlignment="1">
      <alignment horizontal="center" vertical="center"/>
    </xf>
    <xf numFmtId="49" fontId="40" fillId="0" borderId="0" xfId="0" applyNumberFormat="1" applyFont="1" applyAlignment="1">
      <alignment horizontal="center" vertical="center"/>
    </xf>
    <xf numFmtId="0" fontId="83" fillId="28" borderId="0" xfId="0" applyFont="1" applyFill="1" applyAlignment="1">
      <alignment horizontal="center" vertical="center"/>
    </xf>
    <xf numFmtId="0" fontId="49" fillId="28" borderId="0" xfId="0" applyFont="1" applyFill="1" applyAlignment="1">
      <alignment horizontal="center" vertical="center"/>
    </xf>
    <xf numFmtId="14" fontId="49" fillId="28" borderId="0" xfId="0" applyNumberFormat="1" applyFont="1" applyFill="1" applyAlignment="1">
      <alignment horizontal="center" vertical="center"/>
    </xf>
    <xf numFmtId="0" fontId="39" fillId="27" borderId="29" xfId="0" applyFont="1" applyFill="1" applyBorder="1" applyAlignment="1">
      <alignment vertical="center"/>
    </xf>
    <xf numFmtId="49" fontId="39" fillId="27" borderId="29" xfId="0" applyNumberFormat="1" applyFont="1" applyFill="1" applyBorder="1" applyAlignment="1">
      <alignment vertical="center"/>
    </xf>
    <xf numFmtId="0" fontId="39" fillId="27" borderId="30" xfId="0" applyFont="1" applyFill="1" applyBorder="1" applyAlignment="1">
      <alignment vertical="center"/>
    </xf>
    <xf numFmtId="0" fontId="38" fillId="28" borderId="17" xfId="0" applyFont="1" applyFill="1" applyBorder="1" applyAlignment="1">
      <alignment horizontal="center" vertical="center"/>
    </xf>
    <xf numFmtId="0" fontId="47" fillId="28" borderId="17" xfId="0" applyFont="1" applyFill="1" applyBorder="1" applyAlignment="1">
      <alignment horizontal="left" vertical="center"/>
    </xf>
    <xf numFmtId="0" fontId="47" fillId="28" borderId="17" xfId="0" applyFont="1" applyFill="1" applyBorder="1" applyAlignment="1">
      <alignment horizontal="center" vertical="center"/>
    </xf>
    <xf numFmtId="0" fontId="39" fillId="28" borderId="0" xfId="0" applyFont="1" applyFill="1" applyAlignment="1">
      <alignment horizontal="center" vertical="center"/>
    </xf>
    <xf numFmtId="0" fontId="39" fillId="28" borderId="0" xfId="0" applyFont="1" applyFill="1" applyAlignment="1">
      <alignment vertical="center"/>
    </xf>
    <xf numFmtId="0" fontId="38" fillId="28" borderId="15" xfId="0" applyFont="1" applyFill="1" applyBorder="1" applyAlignment="1">
      <alignment horizontal="center" vertical="center"/>
    </xf>
    <xf numFmtId="0" fontId="47" fillId="28" borderId="15" xfId="0" applyFont="1" applyFill="1" applyBorder="1" applyAlignment="1">
      <alignment horizontal="center" vertical="center"/>
    </xf>
    <xf numFmtId="0" fontId="38" fillId="28" borderId="0" xfId="0" applyFont="1" applyFill="1" applyAlignment="1">
      <alignment horizontal="center" vertical="center"/>
    </xf>
    <xf numFmtId="0" fontId="38" fillId="28" borderId="0" xfId="0" applyFont="1" applyFill="1" applyAlignment="1">
      <alignment vertical="center"/>
    </xf>
    <xf numFmtId="0" fontId="94" fillId="28" borderId="17" xfId="0" applyFont="1" applyFill="1" applyBorder="1" applyAlignment="1">
      <alignment horizontal="center" vertical="center"/>
    </xf>
    <xf numFmtId="0" fontId="47" fillId="28" borderId="15" xfId="0" applyFont="1" applyFill="1" applyBorder="1" applyAlignment="1">
      <alignment horizontal="left" vertical="center"/>
    </xf>
    <xf numFmtId="1" fontId="47" fillId="28" borderId="15" xfId="0" applyNumberFormat="1" applyFont="1" applyFill="1" applyBorder="1" applyAlignment="1">
      <alignment horizontal="center" vertical="center"/>
    </xf>
    <xf numFmtId="0" fontId="47" fillId="29" borderId="31" xfId="0" applyFont="1" applyFill="1" applyBorder="1" applyAlignment="1">
      <alignment vertical="center"/>
    </xf>
    <xf numFmtId="0" fontId="47" fillId="29" borderId="32" xfId="0" applyFont="1" applyFill="1" applyBorder="1" applyAlignment="1">
      <alignment horizontal="left" vertical="center"/>
    </xf>
    <xf numFmtId="49" fontId="39" fillId="28" borderId="0" xfId="0" applyNumberFormat="1" applyFont="1" applyFill="1" applyAlignment="1">
      <alignment vertical="center"/>
    </xf>
    <xf numFmtId="49" fontId="39" fillId="28" borderId="21" xfId="0" applyNumberFormat="1" applyFont="1" applyFill="1" applyBorder="1" applyAlignment="1">
      <alignment vertical="center"/>
    </xf>
    <xf numFmtId="0" fontId="39" fillId="28" borderId="21" xfId="0" applyFont="1" applyFill="1" applyBorder="1" applyAlignment="1">
      <alignment vertical="center"/>
    </xf>
    <xf numFmtId="0" fontId="95" fillId="28" borderId="17" xfId="0" applyFont="1" applyFill="1" applyBorder="1" applyAlignment="1">
      <alignment horizontal="left" vertical="center"/>
    </xf>
    <xf numFmtId="2" fontId="40" fillId="28" borderId="15" xfId="1552" applyNumberFormat="1" applyFont="1" applyFill="1" applyBorder="1" applyAlignment="1" applyProtection="1">
      <alignment horizontal="right" vertical="center" shrinkToFit="1"/>
    </xf>
    <xf numFmtId="0" fontId="40" fillId="27" borderId="29" xfId="0" applyFont="1" applyFill="1" applyBorder="1" applyAlignment="1">
      <alignment horizontal="left" vertical="center"/>
    </xf>
    <xf numFmtId="14" fontId="47" fillId="29" borderId="16" xfId="0" applyNumberFormat="1" applyFont="1" applyFill="1" applyBorder="1" applyAlignment="1">
      <alignment horizontal="centerContinuous" vertical="center"/>
    </xf>
    <xf numFmtId="0" fontId="47" fillId="29" borderId="32" xfId="0" applyFont="1" applyFill="1" applyBorder="1" applyAlignment="1" applyProtection="1">
      <alignment horizontal="centerContinuous" vertical="center"/>
      <protection locked="0"/>
    </xf>
    <xf numFmtId="0" fontId="47" fillId="29" borderId="31" xfId="0" applyFont="1" applyFill="1" applyBorder="1" applyAlignment="1" applyProtection="1">
      <alignment horizontal="centerContinuous" vertical="center"/>
      <protection locked="0"/>
    </xf>
    <xf numFmtId="0" fontId="47" fillId="29" borderId="16" xfId="0" applyFont="1" applyFill="1" applyBorder="1" applyAlignment="1">
      <alignment horizontal="centerContinuous" vertical="center"/>
    </xf>
    <xf numFmtId="0" fontId="47" fillId="29" borderId="31" xfId="0" applyFont="1" applyFill="1" applyBorder="1" applyAlignment="1">
      <alignment horizontal="centerContinuous" vertical="center"/>
    </xf>
    <xf numFmtId="0" fontId="95" fillId="28" borderId="0" xfId="0" applyFont="1" applyFill="1" applyAlignment="1">
      <alignment horizontal="center" vertical="center" wrapText="1"/>
    </xf>
    <xf numFmtId="0" fontId="95" fillId="28" borderId="0" xfId="0" applyFont="1" applyFill="1" applyAlignment="1">
      <alignment vertical="center" wrapText="1"/>
    </xf>
    <xf numFmtId="0" fontId="40" fillId="27" borderId="35" xfId="0" applyFont="1" applyFill="1" applyBorder="1" applyAlignment="1">
      <alignment horizontal="left" vertical="center"/>
    </xf>
    <xf numFmtId="0" fontId="39" fillId="27" borderId="35" xfId="0" applyFont="1" applyFill="1" applyBorder="1" applyAlignment="1">
      <alignment vertical="center"/>
    </xf>
    <xf numFmtId="49" fontId="39" fillId="27" borderId="35" xfId="0" applyNumberFormat="1" applyFont="1" applyFill="1" applyBorder="1" applyAlignment="1">
      <alignment vertical="center"/>
    </xf>
    <xf numFmtId="0" fontId="39" fillId="27" borderId="36" xfId="0" applyFont="1" applyFill="1" applyBorder="1" applyAlignment="1">
      <alignment vertical="center"/>
    </xf>
    <xf numFmtId="0" fontId="41" fillId="28" borderId="0" xfId="0" applyFont="1" applyFill="1" applyAlignment="1">
      <alignment horizontal="center" vertical="center"/>
    </xf>
    <xf numFmtId="0" fontId="37" fillId="28" borderId="0" xfId="0" applyFont="1" applyFill="1" applyAlignment="1">
      <alignment horizontal="center" vertical="center"/>
    </xf>
    <xf numFmtId="0" fontId="37" fillId="0" borderId="0" xfId="0" applyFont="1" applyAlignment="1">
      <alignment horizontal="center" vertical="center"/>
    </xf>
    <xf numFmtId="0" fontId="85" fillId="0" borderId="32" xfId="0" applyFont="1" applyBorder="1" applyAlignment="1">
      <alignment horizontal="center" vertical="center"/>
    </xf>
    <xf numFmtId="0" fontId="37" fillId="0" borderId="0" xfId="0" applyFont="1" applyAlignment="1">
      <alignment vertical="center"/>
    </xf>
    <xf numFmtId="14" fontId="37" fillId="0" borderId="0" xfId="0" applyNumberFormat="1" applyFont="1" applyAlignment="1">
      <alignment horizontal="center" vertical="center"/>
    </xf>
    <xf numFmtId="0" fontId="37" fillId="0" borderId="0" xfId="0" applyFont="1" applyAlignment="1">
      <alignment horizontal="left" vertical="center"/>
    </xf>
    <xf numFmtId="0" fontId="147" fillId="0" borderId="0" xfId="0" applyFont="1"/>
    <xf numFmtId="0" fontId="149" fillId="0" borderId="0" xfId="0" applyFont="1" applyAlignment="1">
      <alignment horizontal="center" vertical="center"/>
    </xf>
    <xf numFmtId="0" fontId="150" fillId="0" borderId="0" xfId="0" applyFont="1" applyAlignment="1">
      <alignment horizontal="center" vertical="center"/>
    </xf>
    <xf numFmtId="14" fontId="150" fillId="0" borderId="0" xfId="0" applyNumberFormat="1" applyFont="1" applyAlignment="1">
      <alignment horizontal="center" vertical="center"/>
    </xf>
    <xf numFmtId="0" fontId="150" fillId="0" borderId="0" xfId="0" applyFont="1" applyAlignment="1">
      <alignment vertical="center"/>
    </xf>
    <xf numFmtId="0" fontId="150" fillId="0" borderId="0" xfId="0" applyFont="1" applyAlignment="1">
      <alignment horizontal="left" vertical="center"/>
    </xf>
    <xf numFmtId="0" fontId="150" fillId="28" borderId="0" xfId="0" applyFont="1" applyFill="1" applyAlignment="1">
      <alignment horizontal="center" vertical="center"/>
    </xf>
    <xf numFmtId="0" fontId="148" fillId="0" borderId="0" xfId="0" applyFont="1" applyAlignment="1">
      <alignment vertical="center" shrinkToFit="1"/>
    </xf>
    <xf numFmtId="49" fontId="148" fillId="0" borderId="0" xfId="0" applyNumberFormat="1" applyFont="1" applyAlignment="1">
      <alignment vertical="center" shrinkToFit="1"/>
    </xf>
    <xf numFmtId="49" fontId="83" fillId="0" borderId="0" xfId="0" applyNumberFormat="1" applyFont="1" applyAlignment="1">
      <alignment horizontal="left" vertical="center"/>
    </xf>
    <xf numFmtId="0" fontId="84" fillId="0" borderId="0" xfId="0" applyFont="1" applyAlignment="1">
      <alignment horizontal="left" vertical="center"/>
    </xf>
    <xf numFmtId="0" fontId="83" fillId="0" borderId="0" xfId="0" applyFont="1" applyAlignment="1">
      <alignment vertical="center"/>
    </xf>
    <xf numFmtId="14" fontId="83" fillId="0" borderId="0" xfId="0" applyNumberFormat="1" applyFont="1" applyAlignment="1">
      <alignment horizontal="center" vertical="center"/>
    </xf>
    <xf numFmtId="0" fontId="83" fillId="0" borderId="0" xfId="0" applyFont="1" applyAlignment="1">
      <alignment horizontal="left" vertical="center"/>
    </xf>
    <xf numFmtId="0" fontId="84" fillId="0" borderId="0" xfId="0" applyFont="1" applyAlignment="1">
      <alignment horizontal="right" vertical="center"/>
    </xf>
    <xf numFmtId="0" fontId="83" fillId="0" borderId="0" xfId="0" applyFont="1" applyAlignment="1">
      <alignment horizontal="right" vertical="center"/>
    </xf>
    <xf numFmtId="0" fontId="84" fillId="0" borderId="0" xfId="0" applyFont="1" applyAlignment="1">
      <alignment vertical="center"/>
    </xf>
    <xf numFmtId="0" fontId="93" fillId="0" borderId="0" xfId="0" applyFont="1" applyAlignment="1">
      <alignment horizontal="right" vertical="center"/>
    </xf>
    <xf numFmtId="0" fontId="93" fillId="0" borderId="0" xfId="0" applyFont="1" applyAlignment="1">
      <alignment vertical="center" wrapText="1"/>
    </xf>
    <xf numFmtId="0" fontId="83" fillId="0" borderId="0" xfId="0" applyFont="1" applyAlignment="1">
      <alignment vertical="center" wrapText="1"/>
    </xf>
    <xf numFmtId="0" fontId="93" fillId="27" borderId="0" xfId="0" applyFont="1" applyFill="1" applyAlignment="1">
      <alignment horizontal="center" vertical="center" wrapText="1"/>
    </xf>
    <xf numFmtId="0" fontId="84" fillId="27" borderId="0" xfId="0" applyFont="1" applyFill="1" applyAlignment="1">
      <alignment vertical="center"/>
    </xf>
    <xf numFmtId="49" fontId="84" fillId="27" borderId="0" xfId="0" applyNumberFormat="1" applyFont="1" applyFill="1" applyAlignment="1">
      <alignment horizontal="right" vertical="center"/>
    </xf>
    <xf numFmtId="49" fontId="84" fillId="27" borderId="0" xfId="0" applyNumberFormat="1" applyFont="1" applyFill="1" applyAlignment="1">
      <alignment vertical="center"/>
    </xf>
    <xf numFmtId="0" fontId="84" fillId="27" borderId="0" xfId="0" applyFont="1" applyFill="1" applyAlignment="1">
      <alignment horizontal="right" vertical="center"/>
    </xf>
    <xf numFmtId="0" fontId="84" fillId="0" borderId="21" xfId="0" applyFont="1" applyBorder="1" applyAlignment="1">
      <alignment vertical="center"/>
    </xf>
    <xf numFmtId="0" fontId="84" fillId="27" borderId="34" xfId="0" applyFont="1" applyFill="1" applyBorder="1" applyAlignment="1">
      <alignment horizontal="left" vertical="center"/>
    </xf>
    <xf numFmtId="0" fontId="84" fillId="27" borderId="28" xfId="0" applyFont="1" applyFill="1" applyBorder="1" applyAlignment="1">
      <alignment horizontal="left" vertical="center"/>
    </xf>
    <xf numFmtId="49" fontId="84" fillId="0" borderId="0" xfId="0" applyNumberFormat="1" applyFont="1" applyAlignment="1">
      <alignment vertical="center"/>
    </xf>
    <xf numFmtId="0" fontId="47" fillId="64" borderId="32" xfId="0" applyFont="1" applyFill="1" applyBorder="1" applyAlignment="1">
      <alignment horizontal="left" vertical="center"/>
    </xf>
    <xf numFmtId="0" fontId="47" fillId="64" borderId="31" xfId="0" applyFont="1" applyFill="1" applyBorder="1" applyAlignment="1">
      <alignment vertical="center"/>
    </xf>
    <xf numFmtId="0" fontId="47" fillId="64" borderId="27" xfId="0" applyFont="1" applyFill="1" applyBorder="1" applyAlignment="1">
      <alignment horizontal="center" vertical="center"/>
    </xf>
    <xf numFmtId="14" fontId="47" fillId="64" borderId="16" xfId="0" applyNumberFormat="1" applyFont="1" applyFill="1" applyBorder="1" applyAlignment="1">
      <alignment horizontal="centerContinuous" vertical="center"/>
    </xf>
    <xf numFmtId="0" fontId="47" fillId="64" borderId="32" xfId="0" applyFont="1" applyFill="1" applyBorder="1" applyAlignment="1">
      <alignment horizontal="centerContinuous" vertical="center"/>
    </xf>
    <xf numFmtId="0" fontId="47" fillId="64" borderId="31" xfId="0" applyFont="1" applyFill="1" applyBorder="1" applyAlignment="1">
      <alignment horizontal="centerContinuous" vertical="center"/>
    </xf>
    <xf numFmtId="0" fontId="47" fillId="64" borderId="16" xfId="0" applyFont="1" applyFill="1" applyBorder="1" applyAlignment="1">
      <alignment horizontal="centerContinuous" vertical="center"/>
    </xf>
    <xf numFmtId="0" fontId="84" fillId="63" borderId="27" xfId="0" applyFont="1" applyFill="1" applyBorder="1" applyAlignment="1">
      <alignment vertical="center"/>
    </xf>
    <xf numFmtId="0" fontId="47" fillId="0" borderId="0" xfId="0" applyFont="1" applyAlignment="1">
      <alignment horizontal="center" vertical="center"/>
    </xf>
    <xf numFmtId="0" fontId="37" fillId="0" borderId="0" xfId="0" applyFont="1" applyAlignment="1">
      <alignment horizontal="right" vertical="center"/>
    </xf>
    <xf numFmtId="0" fontId="153" fillId="0" borderId="0" xfId="0" applyFont="1" applyAlignment="1">
      <alignment vertical="center"/>
    </xf>
    <xf numFmtId="0" fontId="85" fillId="65" borderId="27" xfId="0" applyFont="1" applyFill="1" applyBorder="1" applyAlignment="1" applyProtection="1">
      <alignment horizontal="center" vertical="center"/>
      <protection locked="0"/>
    </xf>
    <xf numFmtId="0" fontId="47" fillId="65" borderId="27" xfId="0" applyFont="1" applyFill="1" applyBorder="1" applyAlignment="1" applyProtection="1">
      <alignment horizontal="center" vertical="center"/>
      <protection locked="0"/>
    </xf>
    <xf numFmtId="0" fontId="47" fillId="65" borderId="32" xfId="0" applyFont="1" applyFill="1" applyBorder="1" applyAlignment="1" applyProtection="1">
      <alignment vertical="center"/>
      <protection locked="0"/>
    </xf>
    <xf numFmtId="0" fontId="47" fillId="65" borderId="32" xfId="0" applyFont="1" applyFill="1" applyBorder="1" applyAlignment="1">
      <alignment vertical="center"/>
    </xf>
    <xf numFmtId="0" fontId="47" fillId="65" borderId="31" xfId="0" applyFont="1" applyFill="1" applyBorder="1" applyAlignment="1">
      <alignment vertical="center"/>
    </xf>
    <xf numFmtId="1" fontId="47" fillId="65" borderId="27" xfId="0" applyNumberFormat="1" applyFont="1" applyFill="1" applyBorder="1" applyAlignment="1" applyProtection="1">
      <alignment horizontal="center" vertical="center"/>
      <protection locked="0"/>
    </xf>
    <xf numFmtId="14" fontId="47" fillId="65" borderId="32" xfId="0" applyNumberFormat="1" applyFont="1" applyFill="1" applyBorder="1" applyAlignment="1" applyProtection="1">
      <alignment vertical="center"/>
      <protection locked="0"/>
    </xf>
    <xf numFmtId="49" fontId="40" fillId="65" borderId="33" xfId="0" applyNumberFormat="1" applyFont="1" applyFill="1" applyBorder="1" applyAlignment="1" applyProtection="1">
      <alignment horizontal="center" vertical="center"/>
      <protection locked="0"/>
    </xf>
    <xf numFmtId="0" fontId="37" fillId="0" borderId="0" xfId="2043" quotePrefix="1" applyAlignment="1">
      <alignment horizontal="center"/>
    </xf>
    <xf numFmtId="0" fontId="0" fillId="0" borderId="0" xfId="0" applyAlignment="1">
      <alignment horizontal="center"/>
    </xf>
    <xf numFmtId="0" fontId="2" fillId="0" borderId="0" xfId="37561" applyAlignment="1" applyProtection="1">
      <alignment vertical="center"/>
      <protection locked="0"/>
    </xf>
    <xf numFmtId="0" fontId="158" fillId="0" borderId="0" xfId="37561" applyFont="1" applyAlignment="1">
      <alignment horizontal="left" vertical="center"/>
    </xf>
    <xf numFmtId="0" fontId="157" fillId="0" borderId="0" xfId="37561" applyFont="1" applyAlignment="1">
      <alignment horizontal="left" vertical="center"/>
    </xf>
    <xf numFmtId="0" fontId="83" fillId="0" borderId="0" xfId="0" applyFont="1" applyAlignment="1" applyProtection="1">
      <alignment vertical="center"/>
      <protection locked="0"/>
    </xf>
    <xf numFmtId="0" fontId="157" fillId="0" borderId="0" xfId="0" applyFont="1" applyAlignment="1">
      <alignment horizontal="left" vertical="center" wrapText="1"/>
    </xf>
    <xf numFmtId="0" fontId="0" fillId="0" borderId="0" xfId="0" applyAlignment="1" applyProtection="1">
      <alignment wrapText="1"/>
      <protection locked="0"/>
    </xf>
    <xf numFmtId="0" fontId="158" fillId="0" borderId="0" xfId="0" applyFont="1" applyAlignment="1">
      <alignment horizontal="left" vertical="top" wrapText="1"/>
    </xf>
    <xf numFmtId="0" fontId="157" fillId="0" borderId="0" xfId="0" applyFont="1" applyAlignment="1">
      <alignment horizontal="justify" vertical="center" wrapText="1"/>
    </xf>
    <xf numFmtId="0" fontId="147" fillId="0" borderId="0" xfId="0" applyFont="1" applyAlignment="1">
      <alignment vertical="center"/>
    </xf>
    <xf numFmtId="0" fontId="37" fillId="0" borderId="0" xfId="0" applyFont="1"/>
    <xf numFmtId="0" fontId="37" fillId="0" borderId="0" xfId="0" applyFont="1" applyAlignment="1">
      <alignment horizontal="center"/>
    </xf>
    <xf numFmtId="14" fontId="37" fillId="0" borderId="0" xfId="0" applyNumberFormat="1" applyFont="1" applyAlignment="1">
      <alignment horizontal="center"/>
    </xf>
    <xf numFmtId="0" fontId="47" fillId="28" borderId="0" xfId="0" applyFont="1" applyFill="1" applyAlignment="1">
      <alignment horizontal="left" vertical="center"/>
    </xf>
    <xf numFmtId="0" fontId="47" fillId="28" borderId="44" xfId="0" applyFont="1" applyFill="1" applyBorder="1" applyAlignment="1">
      <alignment horizontal="left" vertical="center"/>
    </xf>
    <xf numFmtId="49" fontId="98" fillId="0" borderId="48" xfId="0" applyNumberFormat="1" applyFont="1" applyBorder="1" applyAlignment="1">
      <alignment horizontal="right" vertical="center" shrinkToFit="1"/>
    </xf>
    <xf numFmtId="49" fontId="98" fillId="0" borderId="49" xfId="0" applyNumberFormat="1" applyFont="1" applyBorder="1" applyAlignment="1">
      <alignment horizontal="right" vertical="center" shrinkToFit="1"/>
    </xf>
    <xf numFmtId="0" fontId="97" fillId="65" borderId="49" xfId="0" applyFont="1" applyFill="1" applyBorder="1" applyAlignment="1" applyProtection="1">
      <alignment horizontal="center" vertical="center"/>
      <protection locked="0"/>
    </xf>
    <xf numFmtId="0" fontId="97" fillId="65" borderId="25" xfId="0" applyFont="1" applyFill="1" applyBorder="1" applyAlignment="1" applyProtection="1">
      <alignment horizontal="center" vertical="center"/>
      <protection locked="0"/>
    </xf>
    <xf numFmtId="0" fontId="42" fillId="27" borderId="39" xfId="0" applyFont="1" applyFill="1" applyBorder="1" applyAlignment="1">
      <alignment horizontal="center" vertical="center" textRotation="90"/>
    </xf>
    <xf numFmtId="0" fontId="42" fillId="27" borderId="40" xfId="0" applyFont="1" applyFill="1" applyBorder="1" applyAlignment="1">
      <alignment horizontal="center" vertical="center" textRotation="90"/>
    </xf>
    <xf numFmtId="0" fontId="42" fillId="27" borderId="41" xfId="0" applyFont="1" applyFill="1" applyBorder="1" applyAlignment="1">
      <alignment horizontal="center" vertical="center" textRotation="90"/>
    </xf>
    <xf numFmtId="0" fontId="47" fillId="27" borderId="39" xfId="0" applyFont="1" applyFill="1" applyBorder="1" applyAlignment="1">
      <alignment horizontal="center" vertical="center" wrapText="1"/>
    </xf>
    <xf numFmtId="0" fontId="47" fillId="27" borderId="40" xfId="0" applyFont="1" applyFill="1" applyBorder="1" applyAlignment="1">
      <alignment horizontal="center" vertical="center" wrapText="1"/>
    </xf>
    <xf numFmtId="0" fontId="47" fillId="27" borderId="41" xfId="0" applyFont="1" applyFill="1" applyBorder="1" applyAlignment="1">
      <alignment horizontal="center" vertical="center" wrapText="1"/>
    </xf>
    <xf numFmtId="0" fontId="46" fillId="27" borderId="17" xfId="0" applyFont="1" applyFill="1" applyBorder="1" applyAlignment="1">
      <alignment horizontal="center" vertical="center"/>
    </xf>
    <xf numFmtId="0" fontId="46" fillId="27" borderId="26" xfId="0" applyFont="1" applyFill="1" applyBorder="1" applyAlignment="1">
      <alignment horizontal="center" vertical="center"/>
    </xf>
    <xf numFmtId="0" fontId="46" fillId="27" borderId="0" xfId="0" applyFont="1" applyFill="1" applyAlignment="1">
      <alignment horizontal="center" vertical="center"/>
    </xf>
    <xf numFmtId="0" fontId="46" fillId="27" borderId="45" xfId="0" applyFont="1" applyFill="1" applyBorder="1" applyAlignment="1">
      <alignment horizontal="center" vertical="center"/>
    </xf>
    <xf numFmtId="0" fontId="46" fillId="27" borderId="29" xfId="0" applyFont="1" applyFill="1" applyBorder="1" applyAlignment="1">
      <alignment horizontal="center" vertical="center"/>
    </xf>
    <xf numFmtId="0" fontId="46" fillId="27" borderId="30" xfId="0" applyFont="1" applyFill="1" applyBorder="1" applyAlignment="1">
      <alignment horizontal="center" vertical="center"/>
    </xf>
    <xf numFmtId="0" fontId="40" fillId="27" borderId="39" xfId="0" applyFont="1" applyFill="1" applyBorder="1" applyAlignment="1">
      <alignment horizontal="center" vertical="center"/>
    </xf>
    <xf numFmtId="0" fontId="40" fillId="27" borderId="40" xfId="0" applyFont="1" applyFill="1" applyBorder="1" applyAlignment="1">
      <alignment horizontal="center" vertical="center"/>
    </xf>
    <xf numFmtId="0" fontId="40" fillId="27" borderId="41" xfId="0" applyFont="1" applyFill="1" applyBorder="1" applyAlignment="1">
      <alignment horizontal="center" vertical="center"/>
    </xf>
    <xf numFmtId="0" fontId="47" fillId="27" borderId="22" xfId="0" applyFont="1" applyFill="1" applyBorder="1" applyAlignment="1">
      <alignment horizontal="center" vertical="center"/>
    </xf>
    <xf numFmtId="0" fontId="47" fillId="27" borderId="23" xfId="0" applyFont="1" applyFill="1" applyBorder="1" applyAlignment="1">
      <alignment horizontal="center" vertical="center"/>
    </xf>
    <xf numFmtId="0" fontId="47" fillId="27" borderId="28" xfId="0" applyFont="1" applyFill="1" applyBorder="1" applyAlignment="1">
      <alignment horizontal="center" vertical="center"/>
    </xf>
    <xf numFmtId="0" fontId="47" fillId="27" borderId="22" xfId="0" applyFont="1" applyFill="1" applyBorder="1" applyAlignment="1">
      <alignment horizontal="center" vertical="center" wrapText="1"/>
    </xf>
    <xf numFmtId="0" fontId="47" fillId="27" borderId="17" xfId="0" applyFont="1" applyFill="1" applyBorder="1" applyAlignment="1">
      <alignment horizontal="center" vertical="center" wrapText="1"/>
    </xf>
    <xf numFmtId="0" fontId="47" fillId="27" borderId="26" xfId="0" applyFont="1" applyFill="1" applyBorder="1" applyAlignment="1">
      <alignment horizontal="center" vertical="center" wrapText="1"/>
    </xf>
    <xf numFmtId="0" fontId="47" fillId="27" borderId="23" xfId="0" applyFont="1" applyFill="1" applyBorder="1" applyAlignment="1">
      <alignment horizontal="center" vertical="center" wrapText="1"/>
    </xf>
    <xf numFmtId="0" fontId="47" fillId="27" borderId="0" xfId="0" applyFont="1" applyFill="1" applyAlignment="1">
      <alignment horizontal="center" vertical="center" wrapText="1"/>
    </xf>
    <xf numFmtId="0" fontId="47" fillId="27" borderId="45" xfId="0" applyFont="1" applyFill="1" applyBorder="1" applyAlignment="1">
      <alignment horizontal="center" vertical="center" wrapText="1"/>
    </xf>
    <xf numFmtId="0" fontId="47" fillId="27" borderId="28" xfId="0" applyFont="1" applyFill="1" applyBorder="1" applyAlignment="1">
      <alignment horizontal="center" vertical="center" wrapText="1"/>
    </xf>
    <xf numFmtId="0" fontId="47" fillId="27" borderId="29" xfId="0" applyFont="1" applyFill="1" applyBorder="1" applyAlignment="1">
      <alignment horizontal="center" vertical="center" wrapText="1"/>
    </xf>
    <xf numFmtId="0" fontId="47" fillId="27" borderId="30" xfId="0" applyFont="1" applyFill="1" applyBorder="1" applyAlignment="1">
      <alignment horizontal="center" vertical="center" wrapText="1"/>
    </xf>
    <xf numFmtId="0" fontId="40" fillId="27" borderId="22" xfId="0" applyFont="1" applyFill="1" applyBorder="1" applyAlignment="1">
      <alignment horizontal="center" vertical="center" wrapText="1"/>
    </xf>
    <xf numFmtId="0" fontId="40" fillId="27" borderId="26" xfId="0" applyFont="1" applyFill="1" applyBorder="1" applyAlignment="1">
      <alignment horizontal="center" vertical="center" wrapText="1"/>
    </xf>
    <xf numFmtId="0" fontId="40" fillId="27" borderId="23" xfId="0" applyFont="1" applyFill="1" applyBorder="1" applyAlignment="1">
      <alignment horizontal="center" vertical="center" wrapText="1"/>
    </xf>
    <xf numFmtId="0" fontId="40" fillId="27" borderId="45" xfId="0" applyFont="1" applyFill="1" applyBorder="1" applyAlignment="1">
      <alignment horizontal="center" vertical="center" wrapText="1"/>
    </xf>
    <xf numFmtId="0" fontId="40" fillId="27" borderId="28" xfId="0" applyFont="1" applyFill="1" applyBorder="1" applyAlignment="1">
      <alignment horizontal="center" vertical="center" wrapText="1"/>
    </xf>
    <xf numFmtId="0" fontId="40" fillId="27" borderId="30" xfId="0" applyFont="1" applyFill="1" applyBorder="1" applyAlignment="1">
      <alignment horizontal="center" vertical="center" wrapText="1"/>
    </xf>
    <xf numFmtId="0" fontId="42" fillId="27" borderId="26" xfId="0" applyFont="1" applyFill="1" applyBorder="1" applyAlignment="1">
      <alignment horizontal="center" vertical="center" textRotation="90"/>
    </xf>
    <xf numFmtId="0" fontId="42" fillId="27" borderId="45" xfId="0" applyFont="1" applyFill="1" applyBorder="1" applyAlignment="1">
      <alignment horizontal="center" vertical="center" textRotation="90"/>
    </xf>
    <xf numFmtId="0" fontId="42" fillId="27" borderId="30" xfId="0" applyFont="1" applyFill="1" applyBorder="1" applyAlignment="1">
      <alignment horizontal="center" vertical="center" textRotation="90"/>
    </xf>
    <xf numFmtId="0" fontId="42" fillId="27" borderId="39" xfId="0" applyFont="1" applyFill="1" applyBorder="1" applyAlignment="1">
      <alignment horizontal="center" vertical="center" textRotation="90" shrinkToFit="1"/>
    </xf>
    <xf numFmtId="0" fontId="42" fillId="27" borderId="40" xfId="0" applyFont="1" applyFill="1" applyBorder="1" applyAlignment="1">
      <alignment horizontal="center" vertical="center" textRotation="90" shrinkToFit="1"/>
    </xf>
    <xf numFmtId="0" fontId="42" fillId="27" borderId="41" xfId="0" applyFont="1" applyFill="1" applyBorder="1" applyAlignment="1">
      <alignment horizontal="center" vertical="center" textRotation="90" shrinkToFit="1"/>
    </xf>
    <xf numFmtId="0" fontId="47" fillId="27" borderId="17" xfId="0" applyFont="1" applyFill="1" applyBorder="1" applyAlignment="1">
      <alignment horizontal="center" vertical="center"/>
    </xf>
    <xf numFmtId="0" fontId="47" fillId="27" borderId="26" xfId="0" applyFont="1" applyFill="1" applyBorder="1" applyAlignment="1">
      <alignment horizontal="center" vertical="center"/>
    </xf>
    <xf numFmtId="0" fontId="47" fillId="27" borderId="51" xfId="0" applyFont="1" applyFill="1" applyBorder="1" applyAlignment="1">
      <alignment horizontal="center" vertical="center"/>
    </xf>
    <xf numFmtId="0" fontId="47" fillId="27" borderId="21" xfId="0" applyFont="1" applyFill="1" applyBorder="1" applyAlignment="1">
      <alignment horizontal="center" vertical="center"/>
    </xf>
    <xf numFmtId="0" fontId="47" fillId="27" borderId="52" xfId="0" applyFont="1" applyFill="1" applyBorder="1" applyAlignment="1">
      <alignment horizontal="center" vertical="center"/>
    </xf>
    <xf numFmtId="14" fontId="47" fillId="65" borderId="16" xfId="0" applyNumberFormat="1" applyFont="1" applyFill="1" applyBorder="1" applyAlignment="1" applyProtection="1">
      <alignment horizontal="center" vertical="center"/>
      <protection locked="0"/>
    </xf>
    <xf numFmtId="14" fontId="47" fillId="65" borderId="32" xfId="0" applyNumberFormat="1" applyFont="1" applyFill="1" applyBorder="1" applyAlignment="1" applyProtection="1">
      <alignment horizontal="center" vertical="center"/>
      <protection locked="0"/>
    </xf>
    <xf numFmtId="14" fontId="47" fillId="65" borderId="31" xfId="0" applyNumberFormat="1" applyFont="1" applyFill="1" applyBorder="1" applyAlignment="1" applyProtection="1">
      <alignment horizontal="center" vertical="center"/>
      <protection locked="0"/>
    </xf>
    <xf numFmtId="167" fontId="40" fillId="0" borderId="0" xfId="1552" applyNumberFormat="1" applyFont="1" applyBorder="1" applyAlignment="1" applyProtection="1">
      <alignment horizontal="right" vertical="center"/>
    </xf>
    <xf numFmtId="49" fontId="40" fillId="0" borderId="46" xfId="0" applyNumberFormat="1" applyFont="1" applyBorder="1" applyAlignment="1">
      <alignment horizontal="right" vertical="center"/>
    </xf>
    <xf numFmtId="49" fontId="40" fillId="0" borderId="15" xfId="0" applyNumberFormat="1" applyFont="1" applyBorder="1" applyAlignment="1">
      <alignment horizontal="right" vertical="center"/>
    </xf>
    <xf numFmtId="168" fontId="40" fillId="29" borderId="15" xfId="0" applyNumberFormat="1" applyFont="1" applyFill="1" applyBorder="1" applyAlignment="1">
      <alignment horizontal="center" vertical="center"/>
    </xf>
    <xf numFmtId="168" fontId="40" fillId="29" borderId="47" xfId="0" applyNumberFormat="1" applyFont="1" applyFill="1" applyBorder="1" applyAlignment="1">
      <alignment horizontal="center" vertical="center"/>
    </xf>
    <xf numFmtId="49" fontId="40" fillId="0" borderId="46" xfId="0" applyNumberFormat="1" applyFont="1" applyBorder="1" applyAlignment="1">
      <alignment horizontal="right" vertical="center" shrinkToFit="1"/>
    </xf>
    <xf numFmtId="49" fontId="40" fillId="0" borderId="15" xfId="0" applyNumberFormat="1" applyFont="1" applyBorder="1" applyAlignment="1">
      <alignment horizontal="right" vertical="center" shrinkToFit="1"/>
    </xf>
    <xf numFmtId="49" fontId="97" fillId="0" borderId="44" xfId="0" applyNumberFormat="1" applyFont="1" applyBorder="1" applyAlignment="1">
      <alignment horizontal="center" vertical="center"/>
    </xf>
    <xf numFmtId="0" fontId="48" fillId="64" borderId="37" xfId="0" applyFont="1" applyFill="1" applyBorder="1" applyAlignment="1">
      <alignment horizontal="center" vertical="center" shrinkToFit="1"/>
    </xf>
    <xf numFmtId="0" fontId="48" fillId="64" borderId="29" xfId="0" applyFont="1" applyFill="1" applyBorder="1" applyAlignment="1">
      <alignment horizontal="center" vertical="center" shrinkToFit="1"/>
    </xf>
    <xf numFmtId="0" fontId="153" fillId="0" borderId="0" xfId="0" applyFont="1" applyAlignment="1">
      <alignment horizontal="center" vertical="center" shrinkToFit="1"/>
    </xf>
    <xf numFmtId="49" fontId="84" fillId="0" borderId="0" xfId="0" applyNumberFormat="1" applyFont="1" applyAlignment="1">
      <alignment horizontal="center" vertical="center"/>
    </xf>
    <xf numFmtId="0" fontId="84" fillId="0" borderId="0" xfId="0" applyFont="1" applyAlignment="1">
      <alignment horizontal="center" vertical="center"/>
    </xf>
    <xf numFmtId="0" fontId="96" fillId="66" borderId="50" xfId="0" applyFont="1" applyFill="1" applyBorder="1" applyAlignment="1">
      <alignment horizontal="center" vertical="center" wrapText="1"/>
    </xf>
    <xf numFmtId="0" fontId="96" fillId="66" borderId="38" xfId="0" applyFont="1" applyFill="1" applyBorder="1" applyAlignment="1">
      <alignment horizontal="center" vertical="center" wrapText="1"/>
    </xf>
    <xf numFmtId="0" fontId="96" fillId="66" borderId="19" xfId="0" applyFont="1" applyFill="1" applyBorder="1" applyAlignment="1">
      <alignment horizontal="center" vertical="center" wrapText="1"/>
    </xf>
    <xf numFmtId="0" fontId="96" fillId="66" borderId="42" xfId="0" applyFont="1" applyFill="1" applyBorder="1" applyAlignment="1">
      <alignment horizontal="center" vertical="center" wrapText="1"/>
    </xf>
    <xf numFmtId="0" fontId="96" fillId="66" borderId="0" xfId="0" applyFont="1" applyFill="1" applyAlignment="1">
      <alignment horizontal="center" vertical="center" wrapText="1"/>
    </xf>
    <xf numFmtId="0" fontId="96" fillId="66" borderId="18" xfId="0" applyFont="1" applyFill="1" applyBorder="1" applyAlignment="1">
      <alignment horizontal="center" vertical="center" wrapText="1"/>
    </xf>
    <xf numFmtId="0" fontId="96" fillId="66" borderId="43" xfId="0" applyFont="1" applyFill="1" applyBorder="1" applyAlignment="1">
      <alignment horizontal="center" vertical="center" wrapText="1"/>
    </xf>
    <xf numFmtId="0" fontId="96" fillId="66" borderId="44" xfId="0" applyFont="1" applyFill="1" applyBorder="1" applyAlignment="1">
      <alignment horizontal="center" vertical="center" wrapText="1"/>
    </xf>
    <xf numFmtId="0" fontId="96" fillId="66" borderId="20" xfId="0" applyFont="1" applyFill="1" applyBorder="1" applyAlignment="1">
      <alignment horizontal="center" vertical="center" wrapText="1"/>
    </xf>
    <xf numFmtId="0" fontId="84" fillId="0" borderId="17" xfId="0" applyFont="1" applyBorder="1" applyAlignment="1">
      <alignment horizontal="left" vertical="center" shrinkToFit="1"/>
    </xf>
    <xf numFmtId="0" fontId="37" fillId="0" borderId="0" xfId="0" applyFont="1" applyAlignment="1">
      <alignment horizontal="left" vertical="center" shrinkToFit="1"/>
    </xf>
    <xf numFmtId="0" fontId="44" fillId="64" borderId="38" xfId="0" applyFont="1" applyFill="1" applyBorder="1" applyAlignment="1">
      <alignment horizontal="center" vertical="center" shrinkToFit="1"/>
    </xf>
    <xf numFmtId="0" fontId="44" fillId="64" borderId="19" xfId="0" applyFont="1" applyFill="1" applyBorder="1" applyAlignment="1">
      <alignment horizontal="center" vertical="center" shrinkToFit="1"/>
    </xf>
    <xf numFmtId="0" fontId="44" fillId="64" borderId="29" xfId="0" applyFont="1" applyFill="1" applyBorder="1" applyAlignment="1">
      <alignment horizontal="center" vertical="center" shrinkToFit="1"/>
    </xf>
    <xf numFmtId="0" fontId="44" fillId="64" borderId="63" xfId="0" applyFont="1" applyFill="1" applyBorder="1" applyAlignment="1">
      <alignment horizontal="center" vertical="center" shrinkToFit="1"/>
    </xf>
    <xf numFmtId="170" fontId="46" fillId="64" borderId="37" xfId="0" applyNumberFormat="1" applyFont="1" applyFill="1" applyBorder="1" applyAlignment="1">
      <alignment horizontal="center" vertical="center" shrinkToFit="1"/>
    </xf>
    <xf numFmtId="170" fontId="46" fillId="64" borderId="62" xfId="0" applyNumberFormat="1" applyFont="1" applyFill="1" applyBorder="1" applyAlignment="1">
      <alignment horizontal="center" vertical="center" shrinkToFit="1"/>
    </xf>
    <xf numFmtId="170" fontId="46" fillId="64" borderId="29" xfId="0" applyNumberFormat="1" applyFont="1" applyFill="1" applyBorder="1" applyAlignment="1">
      <alignment horizontal="center" vertical="center" shrinkToFit="1"/>
    </xf>
    <xf numFmtId="170" fontId="46" fillId="64" borderId="63" xfId="0" applyNumberFormat="1" applyFont="1" applyFill="1" applyBorder="1" applyAlignment="1">
      <alignment horizontal="center" vertical="center" shrinkToFit="1"/>
    </xf>
    <xf numFmtId="0" fontId="45" fillId="0" borderId="0" xfId="0" applyFont="1" applyAlignment="1">
      <alignment horizontal="center" vertical="center"/>
    </xf>
    <xf numFmtId="49" fontId="97" fillId="0" borderId="0" xfId="0" applyNumberFormat="1" applyFont="1" applyAlignment="1">
      <alignment horizontal="center" vertical="center"/>
    </xf>
    <xf numFmtId="0" fontId="48" fillId="64" borderId="38" xfId="0" applyFont="1" applyFill="1" applyBorder="1" applyAlignment="1">
      <alignment horizontal="center" vertical="center" shrinkToFit="1"/>
    </xf>
    <xf numFmtId="0" fontId="48" fillId="64" borderId="44" xfId="0" applyFont="1" applyFill="1" applyBorder="1" applyAlignment="1">
      <alignment horizontal="center" vertical="center" shrinkToFit="1"/>
    </xf>
    <xf numFmtId="49" fontId="84" fillId="0" borderId="38" xfId="0" applyNumberFormat="1" applyFont="1" applyBorder="1" applyAlignment="1">
      <alignment horizontal="center" vertical="center"/>
    </xf>
    <xf numFmtId="0" fontId="47" fillId="0" borderId="50" xfId="0" applyFont="1" applyBorder="1" applyAlignment="1">
      <alignment horizontal="left" vertical="center"/>
    </xf>
    <xf numFmtId="0" fontId="47" fillId="0" borderId="38" xfId="0" applyFont="1" applyBorder="1" applyAlignment="1">
      <alignment horizontal="left" vertical="center"/>
    </xf>
    <xf numFmtId="0" fontId="47" fillId="0" borderId="42" xfId="0" applyFont="1" applyBorder="1" applyAlignment="1">
      <alignment horizontal="left" vertical="center"/>
    </xf>
    <xf numFmtId="0" fontId="47" fillId="0" borderId="0" xfId="0" applyFont="1" applyAlignment="1">
      <alignment horizontal="left" vertical="center"/>
    </xf>
    <xf numFmtId="0" fontId="47" fillId="28" borderId="42" xfId="0" applyFont="1" applyFill="1" applyBorder="1" applyAlignment="1">
      <alignment horizontal="left" vertical="center"/>
    </xf>
    <xf numFmtId="0" fontId="47" fillId="28" borderId="43" xfId="0" applyFont="1" applyFill="1" applyBorder="1" applyAlignment="1">
      <alignment horizontal="left" vertical="center"/>
    </xf>
    <xf numFmtId="0" fontId="151" fillId="0" borderId="0" xfId="0" applyFont="1" applyAlignment="1">
      <alignment horizontal="center" vertical="center" shrinkToFit="1"/>
    </xf>
    <xf numFmtId="0" fontId="152" fillId="0" borderId="17" xfId="0" applyFont="1" applyBorder="1" applyAlignment="1">
      <alignment horizontal="center" vertical="center" shrinkToFit="1"/>
    </xf>
    <xf numFmtId="0" fontId="152" fillId="0" borderId="0" xfId="0" applyFont="1" applyAlignment="1">
      <alignment horizontal="center" vertical="center" shrinkToFit="1"/>
    </xf>
    <xf numFmtId="0" fontId="40" fillId="28" borderId="46" xfId="0" applyFont="1" applyFill="1" applyBorder="1" applyAlignment="1">
      <alignment horizontal="right" vertical="center"/>
    </xf>
    <xf numFmtId="0" fontId="40" fillId="28" borderId="15" xfId="0" applyFont="1" applyFill="1" applyBorder="1" applyAlignment="1">
      <alignment horizontal="right" vertical="center"/>
    </xf>
    <xf numFmtId="0" fontId="44" fillId="0" borderId="0" xfId="0" applyFont="1" applyAlignment="1">
      <alignment horizontal="center" vertical="center"/>
    </xf>
    <xf numFmtId="0" fontId="48" fillId="62" borderId="0" xfId="0" applyFont="1" applyFill="1" applyAlignment="1">
      <alignment horizontal="center" vertical="center" shrinkToFit="1"/>
    </xf>
    <xf numFmtId="0" fontId="156" fillId="62" borderId="0" xfId="0" applyFont="1" applyFill="1" applyAlignment="1">
      <alignment horizontal="center" vertical="center" shrinkToFit="1"/>
    </xf>
    <xf numFmtId="170" fontId="46" fillId="64" borderId="44" xfId="0" applyNumberFormat="1" applyFont="1" applyFill="1" applyBorder="1" applyAlignment="1">
      <alignment horizontal="center" vertical="center" shrinkToFit="1"/>
    </xf>
    <xf numFmtId="170" fontId="46" fillId="64" borderId="20" xfId="0" applyNumberFormat="1" applyFont="1" applyFill="1" applyBorder="1" applyAlignment="1">
      <alignment horizontal="center" vertical="center" shrinkToFit="1"/>
    </xf>
    <xf numFmtId="0" fontId="157" fillId="0" borderId="0" xfId="0" applyFont="1" applyAlignment="1">
      <alignment horizontal="left" vertical="center" wrapText="1"/>
    </xf>
    <xf numFmtId="0" fontId="154" fillId="30" borderId="0" xfId="0" applyFont="1" applyFill="1" applyAlignment="1" applyProtection="1">
      <alignment horizontal="center" vertical="center" wrapText="1"/>
    </xf>
  </cellXfs>
  <cellStyles count="37612">
    <cellStyle name="20 % - Accent1" xfId="1" builtinId="30" customBuiltin="1"/>
    <cellStyle name="20 % - Accent1 10" xfId="2" xr:uid="{00000000-0005-0000-0000-000001000000}"/>
    <cellStyle name="20 % - Accent1 11" xfId="3" xr:uid="{00000000-0005-0000-0000-000002000000}"/>
    <cellStyle name="20 % - Accent1 12" xfId="4" xr:uid="{00000000-0005-0000-0000-000003000000}"/>
    <cellStyle name="20 % - Accent1 12 2" xfId="5" xr:uid="{00000000-0005-0000-0000-000004000000}"/>
    <cellStyle name="20 % - Accent1 12 2 2" xfId="2657" xr:uid="{00000000-0005-0000-0000-000005000000}"/>
    <cellStyle name="20 % - Accent1 12 2 3" xfId="5118" xr:uid="{00000000-0005-0000-0000-000006000000}"/>
    <cellStyle name="20 % - Accent1 12 2 4" xfId="4697" xr:uid="{00000000-0005-0000-0000-000007000000}"/>
    <cellStyle name="20 % - Accent1 12 2 5" xfId="2656" xr:uid="{00000000-0005-0000-0000-000008000000}"/>
    <cellStyle name="20 % - Accent1 12 3" xfId="6" xr:uid="{00000000-0005-0000-0000-000009000000}"/>
    <cellStyle name="20 % - Accent1 12 4" xfId="2658" xr:uid="{00000000-0005-0000-0000-00000A000000}"/>
    <cellStyle name="20 % - Accent1 12 4 2" xfId="18086" xr:uid="{00000000-0005-0000-0000-00000B000000}"/>
    <cellStyle name="20 % - Accent1 12 5" xfId="18087" xr:uid="{00000000-0005-0000-0000-00000C000000}"/>
    <cellStyle name="20 % - Accent1 12 6" xfId="19388" xr:uid="{00000000-0005-0000-0000-00000D000000}"/>
    <cellStyle name="20 % - Accent1 13" xfId="7" xr:uid="{00000000-0005-0000-0000-00000E000000}"/>
    <cellStyle name="20 % - Accent1 13 10" xfId="10499" xr:uid="{00000000-0005-0000-0000-00000F000000}"/>
    <cellStyle name="20 % - Accent1 13 10 2" xfId="16490" xr:uid="{00000000-0005-0000-0000-000010000000}"/>
    <cellStyle name="20 % - Accent1 13 11" xfId="17114" xr:uid="{00000000-0005-0000-0000-000011000000}"/>
    <cellStyle name="20 % - Accent1 13 12" xfId="18088" xr:uid="{00000000-0005-0000-0000-000012000000}"/>
    <cellStyle name="20 % - Accent1 13 13" xfId="11413" xr:uid="{00000000-0005-0000-0000-000013000000}"/>
    <cellStyle name="20 % - Accent1 13 14" xfId="4215" xr:uid="{00000000-0005-0000-0000-000014000000}"/>
    <cellStyle name="20 % - Accent1 13 15" xfId="2659" xr:uid="{00000000-0005-0000-0000-000015000000}"/>
    <cellStyle name="20 % - Accent1 13 2" xfId="5955" xr:uid="{00000000-0005-0000-0000-000016000000}"/>
    <cellStyle name="20 % - Accent1 13 2 2" xfId="11946" xr:uid="{00000000-0005-0000-0000-000017000000}"/>
    <cellStyle name="20 % - Accent1 13 3" xfId="6481" xr:uid="{00000000-0005-0000-0000-000018000000}"/>
    <cellStyle name="20 % - Accent1 13 3 2" xfId="12472" xr:uid="{00000000-0005-0000-0000-000019000000}"/>
    <cellStyle name="20 % - Accent1 13 4" xfId="7021" xr:uid="{00000000-0005-0000-0000-00001A000000}"/>
    <cellStyle name="20 % - Accent1 13 4 2" xfId="13012" xr:uid="{00000000-0005-0000-0000-00001B000000}"/>
    <cellStyle name="20 % - Accent1 13 5" xfId="7589" xr:uid="{00000000-0005-0000-0000-00001C000000}"/>
    <cellStyle name="20 % - Accent1 13 5 2" xfId="13580" xr:uid="{00000000-0005-0000-0000-00001D000000}"/>
    <cellStyle name="20 % - Accent1 13 6" xfId="8157" xr:uid="{00000000-0005-0000-0000-00001E000000}"/>
    <cellStyle name="20 % - Accent1 13 6 2" xfId="14148" xr:uid="{00000000-0005-0000-0000-00001F000000}"/>
    <cellStyle name="20 % - Accent1 13 7" xfId="8725" xr:uid="{00000000-0005-0000-0000-000020000000}"/>
    <cellStyle name="20 % - Accent1 13 7 2" xfId="14716" xr:uid="{00000000-0005-0000-0000-000021000000}"/>
    <cellStyle name="20 % - Accent1 13 8" xfId="9307" xr:uid="{00000000-0005-0000-0000-000022000000}"/>
    <cellStyle name="20 % - Accent1 13 8 2" xfId="15298" xr:uid="{00000000-0005-0000-0000-000023000000}"/>
    <cellStyle name="20 % - Accent1 13 9" xfId="9903" xr:uid="{00000000-0005-0000-0000-000024000000}"/>
    <cellStyle name="20 % - Accent1 13 9 2" xfId="15894" xr:uid="{00000000-0005-0000-0000-000025000000}"/>
    <cellStyle name="20 % - Accent1 14" xfId="2660" xr:uid="{00000000-0005-0000-0000-000026000000}"/>
    <cellStyle name="20 % - Accent1 14 10" xfId="10500" xr:uid="{00000000-0005-0000-0000-000027000000}"/>
    <cellStyle name="20 % - Accent1 14 10 2" xfId="16491" xr:uid="{00000000-0005-0000-0000-000028000000}"/>
    <cellStyle name="20 % - Accent1 14 10 3" xfId="24976" xr:uid="{00000000-0005-0000-0000-000029000000}"/>
    <cellStyle name="20 % - Accent1 14 11" xfId="5119" xr:uid="{00000000-0005-0000-0000-00002A000000}"/>
    <cellStyle name="20 % - Accent1 14 11 2" xfId="17115" xr:uid="{00000000-0005-0000-0000-00002B000000}"/>
    <cellStyle name="20 % - Accent1 14 11 3" xfId="31009" xr:uid="{00000000-0005-0000-0000-00002C000000}"/>
    <cellStyle name="20 % - Accent1 14 12" xfId="18089" xr:uid="{00000000-0005-0000-0000-00002D000000}"/>
    <cellStyle name="20 % - Accent1 14 13" xfId="11414" xr:uid="{00000000-0005-0000-0000-00002E000000}"/>
    <cellStyle name="20 % - Accent1 14 14" xfId="4216" xr:uid="{00000000-0005-0000-0000-00002F000000}"/>
    <cellStyle name="20 % - Accent1 14 15" xfId="24074" xr:uid="{00000000-0005-0000-0000-000030000000}"/>
    <cellStyle name="20 % - Accent1 14 2" xfId="5956" xr:uid="{00000000-0005-0000-0000-000031000000}"/>
    <cellStyle name="20 % - Accent1 14 2 10" xfId="24075" xr:uid="{00000000-0005-0000-0000-000032000000}"/>
    <cellStyle name="20 % - Accent1 14 2 2" xfId="20333" xr:uid="{00000000-0005-0000-0000-000033000000}"/>
    <cellStyle name="20 % - Accent1 14 2 2 2" xfId="27560" xr:uid="{00000000-0005-0000-0000-000034000000}"/>
    <cellStyle name="20 % - Accent1 14 2 2 2 2" xfId="33550" xr:uid="{00000000-0005-0000-0000-000035000000}"/>
    <cellStyle name="20 % - Accent1 14 2 2 3" xfId="31586" xr:uid="{00000000-0005-0000-0000-000036000000}"/>
    <cellStyle name="20 % - Accent1 14 2 2 4" xfId="25566" xr:uid="{00000000-0005-0000-0000-000037000000}"/>
    <cellStyle name="20 % - Accent1 14 2 3" xfId="20924" xr:uid="{00000000-0005-0000-0000-000038000000}"/>
    <cellStyle name="20 % - Accent1 14 2 3 2" xfId="34141" xr:uid="{00000000-0005-0000-0000-000039000000}"/>
    <cellStyle name="20 % - Accent1 14 2 3 3" xfId="28151" xr:uid="{00000000-0005-0000-0000-00003A000000}"/>
    <cellStyle name="20 % - Accent1 14 2 4" xfId="21548" xr:uid="{00000000-0005-0000-0000-00003B000000}"/>
    <cellStyle name="20 % - Accent1 14 2 4 2" xfId="34741" xr:uid="{00000000-0005-0000-0000-00003C000000}"/>
    <cellStyle name="20 % - Accent1 14 2 4 3" xfId="28751" xr:uid="{00000000-0005-0000-0000-00003D000000}"/>
    <cellStyle name="20 % - Accent1 14 2 5" xfId="22250" xr:uid="{00000000-0005-0000-0000-00003E000000}"/>
    <cellStyle name="20 % - Accent1 14 2 5 2" xfId="35443" xr:uid="{00000000-0005-0000-0000-00003F000000}"/>
    <cellStyle name="20 % - Accent1 14 2 5 3" xfId="29453" xr:uid="{00000000-0005-0000-0000-000040000000}"/>
    <cellStyle name="20 % - Accent1 14 2 6" xfId="22996" xr:uid="{00000000-0005-0000-0000-000041000000}"/>
    <cellStyle name="20 % - Accent1 14 2 6 2" xfId="36189" xr:uid="{00000000-0005-0000-0000-000042000000}"/>
    <cellStyle name="20 % - Accent1 14 2 6 3" xfId="30199" xr:uid="{00000000-0005-0000-0000-000043000000}"/>
    <cellStyle name="20 % - Accent1 14 2 7" xfId="20247" xr:uid="{00000000-0005-0000-0000-000044000000}"/>
    <cellStyle name="20 % - Accent1 14 2 7 2" xfId="33545" xr:uid="{00000000-0005-0000-0000-000045000000}"/>
    <cellStyle name="20 % - Accent1 14 2 7 3" xfId="27555" xr:uid="{00000000-0005-0000-0000-000046000000}"/>
    <cellStyle name="20 % - Accent1 14 2 8" xfId="11947" xr:uid="{00000000-0005-0000-0000-000047000000}"/>
    <cellStyle name="20 % - Accent1 14 2 8 2" xfId="24977" xr:uid="{00000000-0005-0000-0000-000048000000}"/>
    <cellStyle name="20 % - Accent1 14 2 9" xfId="31010" xr:uid="{00000000-0005-0000-0000-000049000000}"/>
    <cellStyle name="20 % - Accent1 14 3" xfId="6482" xr:uid="{00000000-0005-0000-0000-00004A000000}"/>
    <cellStyle name="20 % - Accent1 14 3 2" xfId="20248" xr:uid="{00000000-0005-0000-0000-00004B000000}"/>
    <cellStyle name="20 % - Accent1 14 3 2 2" xfId="33546" xr:uid="{00000000-0005-0000-0000-00004C000000}"/>
    <cellStyle name="20 % - Accent1 14 3 2 3" xfId="27556" xr:uid="{00000000-0005-0000-0000-00004D000000}"/>
    <cellStyle name="20 % - Accent1 14 3 3" xfId="12473" xr:uid="{00000000-0005-0000-0000-00004E000000}"/>
    <cellStyle name="20 % - Accent1 14 3 3 2" xfId="31585" xr:uid="{00000000-0005-0000-0000-00004F000000}"/>
    <cellStyle name="20 % - Accent1 14 3 4" xfId="25565" xr:uid="{00000000-0005-0000-0000-000050000000}"/>
    <cellStyle name="20 % - Accent1 14 4" xfId="7022" xr:uid="{00000000-0005-0000-0000-000051000000}"/>
    <cellStyle name="20 % - Accent1 14 4 2" xfId="20332" xr:uid="{00000000-0005-0000-0000-000052000000}"/>
    <cellStyle name="20 % - Accent1 14 4 2 2" xfId="33549" xr:uid="{00000000-0005-0000-0000-000053000000}"/>
    <cellStyle name="20 % - Accent1 14 4 3" xfId="13013" xr:uid="{00000000-0005-0000-0000-000054000000}"/>
    <cellStyle name="20 % - Accent1 14 4 4" xfId="27559" xr:uid="{00000000-0005-0000-0000-000055000000}"/>
    <cellStyle name="20 % - Accent1 14 5" xfId="7590" xr:uid="{00000000-0005-0000-0000-000056000000}"/>
    <cellStyle name="20 % - Accent1 14 5 2" xfId="20923" xr:uid="{00000000-0005-0000-0000-000057000000}"/>
    <cellStyle name="20 % - Accent1 14 5 2 2" xfId="34140" xr:uid="{00000000-0005-0000-0000-000058000000}"/>
    <cellStyle name="20 % - Accent1 14 5 3" xfId="13581" xr:uid="{00000000-0005-0000-0000-000059000000}"/>
    <cellStyle name="20 % - Accent1 14 5 4" xfId="28150" xr:uid="{00000000-0005-0000-0000-00005A000000}"/>
    <cellStyle name="20 % - Accent1 14 6" xfId="8158" xr:uid="{00000000-0005-0000-0000-00005B000000}"/>
    <cellStyle name="20 % - Accent1 14 6 2" xfId="21547" xr:uid="{00000000-0005-0000-0000-00005C000000}"/>
    <cellStyle name="20 % - Accent1 14 6 2 2" xfId="34740" xr:uid="{00000000-0005-0000-0000-00005D000000}"/>
    <cellStyle name="20 % - Accent1 14 6 3" xfId="14149" xr:uid="{00000000-0005-0000-0000-00005E000000}"/>
    <cellStyle name="20 % - Accent1 14 6 4" xfId="28750" xr:uid="{00000000-0005-0000-0000-00005F000000}"/>
    <cellStyle name="20 % - Accent1 14 7" xfId="8726" xr:uid="{00000000-0005-0000-0000-000060000000}"/>
    <cellStyle name="20 % - Accent1 14 7 2" xfId="22249" xr:uid="{00000000-0005-0000-0000-000061000000}"/>
    <cellStyle name="20 % - Accent1 14 7 2 2" xfId="35442" xr:uid="{00000000-0005-0000-0000-000062000000}"/>
    <cellStyle name="20 % - Accent1 14 7 3" xfId="14717" xr:uid="{00000000-0005-0000-0000-000063000000}"/>
    <cellStyle name="20 % - Accent1 14 7 4" xfId="29452" xr:uid="{00000000-0005-0000-0000-000064000000}"/>
    <cellStyle name="20 % - Accent1 14 8" xfId="9308" xr:uid="{00000000-0005-0000-0000-000065000000}"/>
    <cellStyle name="20 % - Accent1 14 8 2" xfId="22995" xr:uid="{00000000-0005-0000-0000-000066000000}"/>
    <cellStyle name="20 % - Accent1 14 8 2 2" xfId="36188" xr:uid="{00000000-0005-0000-0000-000067000000}"/>
    <cellStyle name="20 % - Accent1 14 8 3" xfId="15299" xr:uid="{00000000-0005-0000-0000-000068000000}"/>
    <cellStyle name="20 % - Accent1 14 8 4" xfId="30198" xr:uid="{00000000-0005-0000-0000-000069000000}"/>
    <cellStyle name="20 % - Accent1 14 9" xfId="9904" xr:uid="{00000000-0005-0000-0000-00006A000000}"/>
    <cellStyle name="20 % - Accent1 14 9 2" xfId="15895" xr:uid="{00000000-0005-0000-0000-00006B000000}"/>
    <cellStyle name="20 % - Accent1 14 9 2 2" xfId="32338" xr:uid="{00000000-0005-0000-0000-00006C000000}"/>
    <cellStyle name="20 % - Accent1 14 9 3" xfId="26334" xr:uid="{00000000-0005-0000-0000-00006D000000}"/>
    <cellStyle name="20 % - Accent1 15" xfId="2661" xr:uid="{00000000-0005-0000-0000-00006E000000}"/>
    <cellStyle name="20 % - Accent1 15 10" xfId="31011" xr:uid="{00000000-0005-0000-0000-00006F000000}"/>
    <cellStyle name="20 % - Accent1 15 11" xfId="24076" xr:uid="{00000000-0005-0000-0000-000070000000}"/>
    <cellStyle name="20 % - Accent1 15 2" xfId="20246" xr:uid="{00000000-0005-0000-0000-000071000000}"/>
    <cellStyle name="20 % - Accent1 15 2 2" xfId="27554" xr:uid="{00000000-0005-0000-0000-000072000000}"/>
    <cellStyle name="20 % - Accent1 15 2 2 2" xfId="33544" xr:uid="{00000000-0005-0000-0000-000073000000}"/>
    <cellStyle name="20 % - Accent1 15 2 3" xfId="31587" xr:uid="{00000000-0005-0000-0000-000074000000}"/>
    <cellStyle name="20 % - Accent1 15 2 4" xfId="25567" xr:uid="{00000000-0005-0000-0000-000075000000}"/>
    <cellStyle name="20 % - Accent1 15 3" xfId="20334" xr:uid="{00000000-0005-0000-0000-000076000000}"/>
    <cellStyle name="20 % - Accent1 15 3 2" xfId="33551" xr:uid="{00000000-0005-0000-0000-000077000000}"/>
    <cellStyle name="20 % - Accent1 15 3 3" xfId="27561" xr:uid="{00000000-0005-0000-0000-000078000000}"/>
    <cellStyle name="20 % - Accent1 15 4" xfId="20925" xr:uid="{00000000-0005-0000-0000-000079000000}"/>
    <cellStyle name="20 % - Accent1 15 4 2" xfId="34142" xr:uid="{00000000-0005-0000-0000-00007A000000}"/>
    <cellStyle name="20 % - Accent1 15 4 3" xfId="28152" xr:uid="{00000000-0005-0000-0000-00007B000000}"/>
    <cellStyle name="20 % - Accent1 15 5" xfId="21549" xr:uid="{00000000-0005-0000-0000-00007C000000}"/>
    <cellStyle name="20 % - Accent1 15 5 2" xfId="34742" xr:uid="{00000000-0005-0000-0000-00007D000000}"/>
    <cellStyle name="20 % - Accent1 15 5 3" xfId="28752" xr:uid="{00000000-0005-0000-0000-00007E000000}"/>
    <cellStyle name="20 % - Accent1 15 6" xfId="22251" xr:uid="{00000000-0005-0000-0000-00007F000000}"/>
    <cellStyle name="20 % - Accent1 15 6 2" xfId="35444" xr:uid="{00000000-0005-0000-0000-000080000000}"/>
    <cellStyle name="20 % - Accent1 15 6 3" xfId="29454" xr:uid="{00000000-0005-0000-0000-000081000000}"/>
    <cellStyle name="20 % - Accent1 15 7" xfId="22997" xr:uid="{00000000-0005-0000-0000-000082000000}"/>
    <cellStyle name="20 % - Accent1 15 7 2" xfId="36190" xr:uid="{00000000-0005-0000-0000-000083000000}"/>
    <cellStyle name="20 % - Accent1 15 7 3" xfId="30200" xr:uid="{00000000-0005-0000-0000-000084000000}"/>
    <cellStyle name="20 % - Accent1 15 8" xfId="18090" xr:uid="{00000000-0005-0000-0000-000085000000}"/>
    <cellStyle name="20 % - Accent1 15 8 2" xfId="32339" xr:uid="{00000000-0005-0000-0000-000086000000}"/>
    <cellStyle name="20 % - Accent1 15 8 3" xfId="26335" xr:uid="{00000000-0005-0000-0000-000087000000}"/>
    <cellStyle name="20 % - Accent1 15 9" xfId="24978" xr:uid="{00000000-0005-0000-0000-000088000000}"/>
    <cellStyle name="20 % - Accent1 16" xfId="2662" xr:uid="{00000000-0005-0000-0000-000089000000}"/>
    <cellStyle name="20 % - Accent1 16 10" xfId="10501" xr:uid="{00000000-0005-0000-0000-00008A000000}"/>
    <cellStyle name="20 % - Accent1 16 10 2" xfId="16492" xr:uid="{00000000-0005-0000-0000-00008B000000}"/>
    <cellStyle name="20 % - Accent1 16 11" xfId="17116" xr:uid="{00000000-0005-0000-0000-00008C000000}"/>
    <cellStyle name="20 % - Accent1 16 12" xfId="20245" xr:uid="{00000000-0005-0000-0000-00008D000000}"/>
    <cellStyle name="20 % - Accent1 16 13" xfId="11415" xr:uid="{00000000-0005-0000-0000-00008E000000}"/>
    <cellStyle name="20 % - Accent1 16 14" xfId="5120" xr:uid="{00000000-0005-0000-0000-00008F000000}"/>
    <cellStyle name="20 % - Accent1 16 2" xfId="5957" xr:uid="{00000000-0005-0000-0000-000090000000}"/>
    <cellStyle name="20 % - Accent1 16 2 2" xfId="23739" xr:uid="{00000000-0005-0000-0000-000091000000}"/>
    <cellStyle name="20 % - Accent1 16 2 2 2" xfId="36785" xr:uid="{00000000-0005-0000-0000-000092000000}"/>
    <cellStyle name="20 % - Accent1 16 2 3" xfId="11948" xr:uid="{00000000-0005-0000-0000-000093000000}"/>
    <cellStyle name="20 % - Accent1 16 2 4" xfId="30797" xr:uid="{00000000-0005-0000-0000-000094000000}"/>
    <cellStyle name="20 % - Accent1 16 3" xfId="6483" xr:uid="{00000000-0005-0000-0000-000095000000}"/>
    <cellStyle name="20 % - Accent1 16 3 2" xfId="12474" xr:uid="{00000000-0005-0000-0000-000096000000}"/>
    <cellStyle name="20 % - Accent1 16 4" xfId="7023" xr:uid="{00000000-0005-0000-0000-000097000000}"/>
    <cellStyle name="20 % - Accent1 16 4 2" xfId="13014" xr:uid="{00000000-0005-0000-0000-000098000000}"/>
    <cellStyle name="20 % - Accent1 16 5" xfId="7591" xr:uid="{00000000-0005-0000-0000-000099000000}"/>
    <cellStyle name="20 % - Accent1 16 5 2" xfId="13582" xr:uid="{00000000-0005-0000-0000-00009A000000}"/>
    <cellStyle name="20 % - Accent1 16 6" xfId="8159" xr:uid="{00000000-0005-0000-0000-00009B000000}"/>
    <cellStyle name="20 % - Accent1 16 6 2" xfId="14150" xr:uid="{00000000-0005-0000-0000-00009C000000}"/>
    <cellStyle name="20 % - Accent1 16 7" xfId="8727" xr:uid="{00000000-0005-0000-0000-00009D000000}"/>
    <cellStyle name="20 % - Accent1 16 7 2" xfId="14718" xr:uid="{00000000-0005-0000-0000-00009E000000}"/>
    <cellStyle name="20 % - Accent1 16 8" xfId="9309" xr:uid="{00000000-0005-0000-0000-00009F000000}"/>
    <cellStyle name="20 % - Accent1 16 8 2" xfId="15300" xr:uid="{00000000-0005-0000-0000-0000A0000000}"/>
    <cellStyle name="20 % - Accent1 16 9" xfId="9905" xr:uid="{00000000-0005-0000-0000-0000A1000000}"/>
    <cellStyle name="20 % - Accent1 16 9 2" xfId="15896" xr:uid="{00000000-0005-0000-0000-0000A2000000}"/>
    <cellStyle name="20 % - Accent1 17" xfId="4119" xr:uid="{00000000-0005-0000-0000-0000A3000000}"/>
    <cellStyle name="20 % - Accent1 17 10" xfId="20244" xr:uid="{00000000-0005-0000-0000-0000A4000000}"/>
    <cellStyle name="20 % - Accent1 17 11" xfId="13000" xr:uid="{00000000-0005-0000-0000-0000A5000000}"/>
    <cellStyle name="20 % - Accent1 17 12" xfId="7009" xr:uid="{00000000-0005-0000-0000-0000A6000000}"/>
    <cellStyle name="20 % - Accent1 17 13" xfId="24077" xr:uid="{00000000-0005-0000-0000-0000A7000000}"/>
    <cellStyle name="20 % - Accent1 17 2" xfId="7549" xr:uid="{00000000-0005-0000-0000-0000A8000000}"/>
    <cellStyle name="20 % - Accent1 17 2 2" xfId="20335" xr:uid="{00000000-0005-0000-0000-0000A9000000}"/>
    <cellStyle name="20 % - Accent1 17 2 2 2" xfId="33552" xr:uid="{00000000-0005-0000-0000-0000AA000000}"/>
    <cellStyle name="20 % - Accent1 17 2 3" xfId="13540" xr:uid="{00000000-0005-0000-0000-0000AB000000}"/>
    <cellStyle name="20 % - Accent1 17 2 4" xfId="27562" xr:uid="{00000000-0005-0000-0000-0000AC000000}"/>
    <cellStyle name="20 % - Accent1 17 3" xfId="8117" xr:uid="{00000000-0005-0000-0000-0000AD000000}"/>
    <cellStyle name="20 % - Accent1 17 3 2" xfId="20926" xr:uid="{00000000-0005-0000-0000-0000AE000000}"/>
    <cellStyle name="20 % - Accent1 17 3 2 2" xfId="34143" xr:uid="{00000000-0005-0000-0000-0000AF000000}"/>
    <cellStyle name="20 % - Accent1 17 3 3" xfId="14108" xr:uid="{00000000-0005-0000-0000-0000B0000000}"/>
    <cellStyle name="20 % - Accent1 17 3 4" xfId="28153" xr:uid="{00000000-0005-0000-0000-0000B1000000}"/>
    <cellStyle name="20 % - Accent1 17 4" xfId="8685" xr:uid="{00000000-0005-0000-0000-0000B2000000}"/>
    <cellStyle name="20 % - Accent1 17 4 2" xfId="21550" xr:uid="{00000000-0005-0000-0000-0000B3000000}"/>
    <cellStyle name="20 % - Accent1 17 4 2 2" xfId="34743" xr:uid="{00000000-0005-0000-0000-0000B4000000}"/>
    <cellStyle name="20 % - Accent1 17 4 3" xfId="14676" xr:uid="{00000000-0005-0000-0000-0000B5000000}"/>
    <cellStyle name="20 % - Accent1 17 4 4" xfId="28753" xr:uid="{00000000-0005-0000-0000-0000B6000000}"/>
    <cellStyle name="20 % - Accent1 17 5" xfId="9253" xr:uid="{00000000-0005-0000-0000-0000B7000000}"/>
    <cellStyle name="20 % - Accent1 17 5 2" xfId="22252" xr:uid="{00000000-0005-0000-0000-0000B8000000}"/>
    <cellStyle name="20 % - Accent1 17 5 2 2" xfId="35445" xr:uid="{00000000-0005-0000-0000-0000B9000000}"/>
    <cellStyle name="20 % - Accent1 17 5 3" xfId="15244" xr:uid="{00000000-0005-0000-0000-0000BA000000}"/>
    <cellStyle name="20 % - Accent1 17 5 4" xfId="29455" xr:uid="{00000000-0005-0000-0000-0000BB000000}"/>
    <cellStyle name="20 % - Accent1 17 6" xfId="9835" xr:uid="{00000000-0005-0000-0000-0000BC000000}"/>
    <cellStyle name="20 % - Accent1 17 6 2" xfId="15826" xr:uid="{00000000-0005-0000-0000-0000BD000000}"/>
    <cellStyle name="20 % - Accent1 17 6 2 2" xfId="33543" xr:uid="{00000000-0005-0000-0000-0000BE000000}"/>
    <cellStyle name="20 % - Accent1 17 6 3" xfId="27553" xr:uid="{00000000-0005-0000-0000-0000BF000000}"/>
    <cellStyle name="20 % - Accent1 17 7" xfId="10431" xr:uid="{00000000-0005-0000-0000-0000C0000000}"/>
    <cellStyle name="20 % - Accent1 17 7 2" xfId="16422" xr:uid="{00000000-0005-0000-0000-0000C1000000}"/>
    <cellStyle name="20 % - Accent1 17 7 3" xfId="25568" xr:uid="{00000000-0005-0000-0000-0000C2000000}"/>
    <cellStyle name="20 % - Accent1 17 8" xfId="11027" xr:uid="{00000000-0005-0000-0000-0000C3000000}"/>
    <cellStyle name="20 % - Accent1 17 8 2" xfId="17018" xr:uid="{00000000-0005-0000-0000-0000C4000000}"/>
    <cellStyle name="20 % - Accent1 17 8 3" xfId="31588" xr:uid="{00000000-0005-0000-0000-0000C5000000}"/>
    <cellStyle name="20 % - Accent1 17 9" xfId="17642" xr:uid="{00000000-0005-0000-0000-0000C6000000}"/>
    <cellStyle name="20 % - Accent1 18" xfId="4133" xr:uid="{00000000-0005-0000-0000-0000C7000000}"/>
    <cellStyle name="20 % - Accent1 18 10" xfId="13554" xr:uid="{00000000-0005-0000-0000-0000C8000000}"/>
    <cellStyle name="20 % - Accent1 18 11" xfId="7563" xr:uid="{00000000-0005-0000-0000-0000C9000000}"/>
    <cellStyle name="20 % - Accent1 18 12" xfId="24808" xr:uid="{00000000-0005-0000-0000-0000CA000000}"/>
    <cellStyle name="20 % - Accent1 18 2" xfId="8131" xr:uid="{00000000-0005-0000-0000-0000CB000000}"/>
    <cellStyle name="20 % - Accent1 18 2 2" xfId="22134" xr:uid="{00000000-0005-0000-0000-0000CC000000}"/>
    <cellStyle name="20 % - Accent1 18 2 2 2" xfId="35327" xr:uid="{00000000-0005-0000-0000-0000CD000000}"/>
    <cellStyle name="20 % - Accent1 18 2 3" xfId="14122" xr:uid="{00000000-0005-0000-0000-0000CE000000}"/>
    <cellStyle name="20 % - Accent1 18 2 4" xfId="29337" xr:uid="{00000000-0005-0000-0000-0000CF000000}"/>
    <cellStyle name="20 % - Accent1 18 3" xfId="8699" xr:uid="{00000000-0005-0000-0000-0000D0000000}"/>
    <cellStyle name="20 % - Accent1 18 3 2" xfId="22836" xr:uid="{00000000-0005-0000-0000-0000D1000000}"/>
    <cellStyle name="20 % - Accent1 18 3 2 2" xfId="36029" xr:uid="{00000000-0005-0000-0000-0000D2000000}"/>
    <cellStyle name="20 % - Accent1 18 3 3" xfId="14690" xr:uid="{00000000-0005-0000-0000-0000D3000000}"/>
    <cellStyle name="20 % - Accent1 18 3 4" xfId="30039" xr:uid="{00000000-0005-0000-0000-0000D4000000}"/>
    <cellStyle name="20 % - Accent1 18 4" xfId="9267" xr:uid="{00000000-0005-0000-0000-0000D5000000}"/>
    <cellStyle name="20 % - Accent1 18 4 2" xfId="15258" xr:uid="{00000000-0005-0000-0000-0000D6000000}"/>
    <cellStyle name="20 % - Accent1 18 4 2 2" xfId="34727" xr:uid="{00000000-0005-0000-0000-0000D7000000}"/>
    <cellStyle name="20 % - Accent1 18 4 3" xfId="28737" xr:uid="{00000000-0005-0000-0000-0000D8000000}"/>
    <cellStyle name="20 % - Accent1 18 5" xfId="9849" xr:uid="{00000000-0005-0000-0000-0000D9000000}"/>
    <cellStyle name="20 % - Accent1 18 5 2" xfId="15840" xr:uid="{00000000-0005-0000-0000-0000DA000000}"/>
    <cellStyle name="20 % - Accent1 18 5 3" xfId="26175" xr:uid="{00000000-0005-0000-0000-0000DB000000}"/>
    <cellStyle name="20 % - Accent1 18 6" xfId="10445" xr:uid="{00000000-0005-0000-0000-0000DC000000}"/>
    <cellStyle name="20 % - Accent1 18 6 2" xfId="16436" xr:uid="{00000000-0005-0000-0000-0000DD000000}"/>
    <cellStyle name="20 % - Accent1 18 6 3" xfId="32179" xr:uid="{00000000-0005-0000-0000-0000DE000000}"/>
    <cellStyle name="20 % - Accent1 18 7" xfId="11041" xr:uid="{00000000-0005-0000-0000-0000DF000000}"/>
    <cellStyle name="20 % - Accent1 18 7 2" xfId="17032" xr:uid="{00000000-0005-0000-0000-0000E0000000}"/>
    <cellStyle name="20 % - Accent1 18 8" xfId="17656" xr:uid="{00000000-0005-0000-0000-0000E1000000}"/>
    <cellStyle name="20 % - Accent1 18 9" xfId="21510" xr:uid="{00000000-0005-0000-0000-0000E2000000}"/>
    <cellStyle name="20 % - Accent1 19" xfId="4147" xr:uid="{00000000-0005-0000-0000-0000E3000000}"/>
    <cellStyle name="20 % - Accent1 19 10" xfId="13568" xr:uid="{00000000-0005-0000-0000-0000E4000000}"/>
    <cellStyle name="20 % - Accent1 19 11" xfId="7577" xr:uid="{00000000-0005-0000-0000-0000E5000000}"/>
    <cellStyle name="20 % - Accent1 19 12" xfId="24823" xr:uid="{00000000-0005-0000-0000-0000E6000000}"/>
    <cellStyle name="20 % - Accent1 19 2" xfId="8145" xr:uid="{00000000-0005-0000-0000-0000E7000000}"/>
    <cellStyle name="20 % - Accent1 19 2 2" xfId="22851" xr:uid="{00000000-0005-0000-0000-0000E8000000}"/>
    <cellStyle name="20 % - Accent1 19 2 2 2" xfId="36044" xr:uid="{00000000-0005-0000-0000-0000E9000000}"/>
    <cellStyle name="20 % - Accent1 19 2 3" xfId="14136" xr:uid="{00000000-0005-0000-0000-0000EA000000}"/>
    <cellStyle name="20 % - Accent1 19 2 4" xfId="30054" xr:uid="{00000000-0005-0000-0000-0000EB000000}"/>
    <cellStyle name="20 % - Accent1 19 3" xfId="8713" xr:uid="{00000000-0005-0000-0000-0000EC000000}"/>
    <cellStyle name="20 % - Accent1 19 3 2" xfId="14704" xr:uid="{00000000-0005-0000-0000-0000ED000000}"/>
    <cellStyle name="20 % - Accent1 19 3 2 2" xfId="35342" xr:uid="{00000000-0005-0000-0000-0000EE000000}"/>
    <cellStyle name="20 % - Accent1 19 3 3" xfId="29352" xr:uid="{00000000-0005-0000-0000-0000EF000000}"/>
    <cellStyle name="20 % - Accent1 19 4" xfId="9281" xr:uid="{00000000-0005-0000-0000-0000F0000000}"/>
    <cellStyle name="20 % - Accent1 19 4 2" xfId="15272" xr:uid="{00000000-0005-0000-0000-0000F1000000}"/>
    <cellStyle name="20 % - Accent1 19 4 3" xfId="26190" xr:uid="{00000000-0005-0000-0000-0000F2000000}"/>
    <cellStyle name="20 % - Accent1 19 5" xfId="9863" xr:uid="{00000000-0005-0000-0000-0000F3000000}"/>
    <cellStyle name="20 % - Accent1 19 5 2" xfId="15854" xr:uid="{00000000-0005-0000-0000-0000F4000000}"/>
    <cellStyle name="20 % - Accent1 19 5 3" xfId="32194" xr:uid="{00000000-0005-0000-0000-0000F5000000}"/>
    <cellStyle name="20 % - Accent1 19 6" xfId="10459" xr:uid="{00000000-0005-0000-0000-0000F6000000}"/>
    <cellStyle name="20 % - Accent1 19 6 2" xfId="16450" xr:uid="{00000000-0005-0000-0000-0000F7000000}"/>
    <cellStyle name="20 % - Accent1 19 7" xfId="11055" xr:uid="{00000000-0005-0000-0000-0000F8000000}"/>
    <cellStyle name="20 % - Accent1 19 7 2" xfId="17046" xr:uid="{00000000-0005-0000-0000-0000F9000000}"/>
    <cellStyle name="20 % - Accent1 19 8" xfId="17670" xr:uid="{00000000-0005-0000-0000-0000FA000000}"/>
    <cellStyle name="20 % - Accent1 19 9" xfId="22149" xr:uid="{00000000-0005-0000-0000-0000FB000000}"/>
    <cellStyle name="20 % - Accent1 2" xfId="8" xr:uid="{00000000-0005-0000-0000-0000FC000000}"/>
    <cellStyle name="20 % - Accent1 2 10" xfId="7024" xr:uid="{00000000-0005-0000-0000-0000FD000000}"/>
    <cellStyle name="20 % - Accent1 2 10 2" xfId="21551" xr:uid="{00000000-0005-0000-0000-0000FE000000}"/>
    <cellStyle name="20 % - Accent1 2 10 2 2" xfId="34744" xr:uid="{00000000-0005-0000-0000-0000FF000000}"/>
    <cellStyle name="20 % - Accent1 2 10 3" xfId="13015" xr:uid="{00000000-0005-0000-0000-000000010000}"/>
    <cellStyle name="20 % - Accent1 2 10 4" xfId="28754" xr:uid="{00000000-0005-0000-0000-000001010000}"/>
    <cellStyle name="20 % - Accent1 2 11" xfId="7592" xr:uid="{00000000-0005-0000-0000-000002010000}"/>
    <cellStyle name="20 % - Accent1 2 11 2" xfId="22253" xr:uid="{00000000-0005-0000-0000-000003010000}"/>
    <cellStyle name="20 % - Accent1 2 11 2 2" xfId="35446" xr:uid="{00000000-0005-0000-0000-000004010000}"/>
    <cellStyle name="20 % - Accent1 2 11 3" xfId="13583" xr:uid="{00000000-0005-0000-0000-000005010000}"/>
    <cellStyle name="20 % - Accent1 2 11 4" xfId="29456" xr:uid="{00000000-0005-0000-0000-000006010000}"/>
    <cellStyle name="20 % - Accent1 2 12" xfId="8160" xr:uid="{00000000-0005-0000-0000-000007010000}"/>
    <cellStyle name="20 % - Accent1 2 12 2" xfId="22998" xr:uid="{00000000-0005-0000-0000-000008010000}"/>
    <cellStyle name="20 % - Accent1 2 12 2 2" xfId="36191" xr:uid="{00000000-0005-0000-0000-000009010000}"/>
    <cellStyle name="20 % - Accent1 2 12 3" xfId="14151" xr:uid="{00000000-0005-0000-0000-00000A010000}"/>
    <cellStyle name="20 % - Accent1 2 12 4" xfId="30201" xr:uid="{00000000-0005-0000-0000-00000B010000}"/>
    <cellStyle name="20 % - Accent1 2 13" xfId="8728" xr:uid="{00000000-0005-0000-0000-00000C010000}"/>
    <cellStyle name="20 % - Accent1 2 13 2" xfId="14719" xr:uid="{00000000-0005-0000-0000-00000D010000}"/>
    <cellStyle name="20 % - Accent1 2 13 2 2" xfId="32340" xr:uid="{00000000-0005-0000-0000-00000E010000}"/>
    <cellStyle name="20 % - Accent1 2 13 3" xfId="26336" xr:uid="{00000000-0005-0000-0000-00000F010000}"/>
    <cellStyle name="20 % - Accent1 2 14" xfId="9310" xr:uid="{00000000-0005-0000-0000-000010010000}"/>
    <cellStyle name="20 % - Accent1 2 14 2" xfId="15301" xr:uid="{00000000-0005-0000-0000-000011010000}"/>
    <cellStyle name="20 % - Accent1 2 14 3" xfId="24979" xr:uid="{00000000-0005-0000-0000-000012010000}"/>
    <cellStyle name="20 % - Accent1 2 15" xfId="9906" xr:uid="{00000000-0005-0000-0000-000013010000}"/>
    <cellStyle name="20 % - Accent1 2 15 2" xfId="15897" xr:uid="{00000000-0005-0000-0000-000014010000}"/>
    <cellStyle name="20 % - Accent1 2 15 3" xfId="31012" xr:uid="{00000000-0005-0000-0000-000015010000}"/>
    <cellStyle name="20 % - Accent1 2 16" xfId="10502" xr:uid="{00000000-0005-0000-0000-000016010000}"/>
    <cellStyle name="20 % - Accent1 2 16 2" xfId="16493" xr:uid="{00000000-0005-0000-0000-000017010000}"/>
    <cellStyle name="20 % - Accent1 2 17" xfId="17117" xr:uid="{00000000-0005-0000-0000-000018010000}"/>
    <cellStyle name="20 % - Accent1 2 18" xfId="17766" xr:uid="{00000000-0005-0000-0000-000019010000}"/>
    <cellStyle name="20 % - Accent1 2 19" xfId="18091" xr:uid="{00000000-0005-0000-0000-00001A010000}"/>
    <cellStyle name="20 % - Accent1 2 2" xfId="9" xr:uid="{00000000-0005-0000-0000-00001B010000}"/>
    <cellStyle name="20 % - Accent1 2 2 10" xfId="8161" xr:uid="{00000000-0005-0000-0000-00001C010000}"/>
    <cellStyle name="20 % - Accent1 2 2 10 2" xfId="22999" xr:uid="{00000000-0005-0000-0000-00001D010000}"/>
    <cellStyle name="20 % - Accent1 2 2 10 2 2" xfId="36192" xr:uid="{00000000-0005-0000-0000-00001E010000}"/>
    <cellStyle name="20 % - Accent1 2 2 10 3" xfId="14152" xr:uid="{00000000-0005-0000-0000-00001F010000}"/>
    <cellStyle name="20 % - Accent1 2 2 10 4" xfId="30202" xr:uid="{00000000-0005-0000-0000-000020010000}"/>
    <cellStyle name="20 % - Accent1 2 2 11" xfId="8729" xr:uid="{00000000-0005-0000-0000-000021010000}"/>
    <cellStyle name="20 % - Accent1 2 2 11 2" xfId="14720" xr:uid="{00000000-0005-0000-0000-000022010000}"/>
    <cellStyle name="20 % - Accent1 2 2 11 2 2" xfId="32341" xr:uid="{00000000-0005-0000-0000-000023010000}"/>
    <cellStyle name="20 % - Accent1 2 2 11 3" xfId="26337" xr:uid="{00000000-0005-0000-0000-000024010000}"/>
    <cellStyle name="20 % - Accent1 2 2 12" xfId="9311" xr:uid="{00000000-0005-0000-0000-000025010000}"/>
    <cellStyle name="20 % - Accent1 2 2 12 2" xfId="15302" xr:uid="{00000000-0005-0000-0000-000026010000}"/>
    <cellStyle name="20 % - Accent1 2 2 12 3" xfId="24980" xr:uid="{00000000-0005-0000-0000-000027010000}"/>
    <cellStyle name="20 % - Accent1 2 2 13" xfId="9907" xr:uid="{00000000-0005-0000-0000-000028010000}"/>
    <cellStyle name="20 % - Accent1 2 2 13 2" xfId="15898" xr:uid="{00000000-0005-0000-0000-000029010000}"/>
    <cellStyle name="20 % - Accent1 2 2 13 3" xfId="31013" xr:uid="{00000000-0005-0000-0000-00002A010000}"/>
    <cellStyle name="20 % - Accent1 2 2 14" xfId="10503" xr:uid="{00000000-0005-0000-0000-00002B010000}"/>
    <cellStyle name="20 % - Accent1 2 2 14 2" xfId="16494" xr:uid="{00000000-0005-0000-0000-00002C010000}"/>
    <cellStyle name="20 % - Accent1 2 2 15" xfId="17118" xr:uid="{00000000-0005-0000-0000-00002D010000}"/>
    <cellStyle name="20 % - Accent1 2 2 16" xfId="17767" xr:uid="{00000000-0005-0000-0000-00002E010000}"/>
    <cellStyle name="20 % - Accent1 2 2 17" xfId="18092" xr:uid="{00000000-0005-0000-0000-00002F010000}"/>
    <cellStyle name="20 % - Accent1 2 2 18" xfId="11110" xr:uid="{00000000-0005-0000-0000-000030010000}"/>
    <cellStyle name="20 % - Accent1 2 2 19" xfId="4218" xr:uid="{00000000-0005-0000-0000-000031010000}"/>
    <cellStyle name="20 % - Accent1 2 2 2" xfId="10" xr:uid="{00000000-0005-0000-0000-000032010000}"/>
    <cellStyle name="20 % - Accent1 2 2 2 10" xfId="7594" xr:uid="{00000000-0005-0000-0000-000033010000}"/>
    <cellStyle name="20 % - Accent1 2 2 2 10 2" xfId="22255" xr:uid="{00000000-0005-0000-0000-000034010000}"/>
    <cellStyle name="20 % - Accent1 2 2 2 10 2 2" xfId="35448" xr:uid="{00000000-0005-0000-0000-000035010000}"/>
    <cellStyle name="20 % - Accent1 2 2 2 10 3" xfId="13585" xr:uid="{00000000-0005-0000-0000-000036010000}"/>
    <cellStyle name="20 % - Accent1 2 2 2 10 4" xfId="29458" xr:uid="{00000000-0005-0000-0000-000037010000}"/>
    <cellStyle name="20 % - Accent1 2 2 2 11" xfId="8162" xr:uid="{00000000-0005-0000-0000-000038010000}"/>
    <cellStyle name="20 % - Accent1 2 2 2 11 2" xfId="23000" xr:uid="{00000000-0005-0000-0000-000039010000}"/>
    <cellStyle name="20 % - Accent1 2 2 2 11 2 2" xfId="36193" xr:uid="{00000000-0005-0000-0000-00003A010000}"/>
    <cellStyle name="20 % - Accent1 2 2 2 11 3" xfId="14153" xr:uid="{00000000-0005-0000-0000-00003B010000}"/>
    <cellStyle name="20 % - Accent1 2 2 2 11 4" xfId="30203" xr:uid="{00000000-0005-0000-0000-00003C010000}"/>
    <cellStyle name="20 % - Accent1 2 2 2 12" xfId="8730" xr:uid="{00000000-0005-0000-0000-00003D010000}"/>
    <cellStyle name="20 % - Accent1 2 2 2 12 2" xfId="14721" xr:uid="{00000000-0005-0000-0000-00003E010000}"/>
    <cellStyle name="20 % - Accent1 2 2 2 12 2 2" xfId="32342" xr:uid="{00000000-0005-0000-0000-00003F010000}"/>
    <cellStyle name="20 % - Accent1 2 2 2 12 3" xfId="26338" xr:uid="{00000000-0005-0000-0000-000040010000}"/>
    <cellStyle name="20 % - Accent1 2 2 2 13" xfId="9312" xr:uid="{00000000-0005-0000-0000-000041010000}"/>
    <cellStyle name="20 % - Accent1 2 2 2 13 2" xfId="15303" xr:uid="{00000000-0005-0000-0000-000042010000}"/>
    <cellStyle name="20 % - Accent1 2 2 2 13 3" xfId="24981" xr:uid="{00000000-0005-0000-0000-000043010000}"/>
    <cellStyle name="20 % - Accent1 2 2 2 14" xfId="9908" xr:uid="{00000000-0005-0000-0000-000044010000}"/>
    <cellStyle name="20 % - Accent1 2 2 2 14 2" xfId="15899" xr:uid="{00000000-0005-0000-0000-000045010000}"/>
    <cellStyle name="20 % - Accent1 2 2 2 14 3" xfId="31014" xr:uid="{00000000-0005-0000-0000-000046010000}"/>
    <cellStyle name="20 % - Accent1 2 2 2 15" xfId="10504" xr:uid="{00000000-0005-0000-0000-000047010000}"/>
    <cellStyle name="20 % - Accent1 2 2 2 15 2" xfId="16495" xr:uid="{00000000-0005-0000-0000-000048010000}"/>
    <cellStyle name="20 % - Accent1 2 2 2 16" xfId="17119" xr:uid="{00000000-0005-0000-0000-000049010000}"/>
    <cellStyle name="20 % - Accent1 2 2 2 17" xfId="17768" xr:uid="{00000000-0005-0000-0000-00004A010000}"/>
    <cellStyle name="20 % - Accent1 2 2 2 18" xfId="18093" xr:uid="{00000000-0005-0000-0000-00004B010000}"/>
    <cellStyle name="20 % - Accent1 2 2 2 19" xfId="11111" xr:uid="{00000000-0005-0000-0000-00004C010000}"/>
    <cellStyle name="20 % - Accent1 2 2 2 2" xfId="11" xr:uid="{00000000-0005-0000-0000-00004D010000}"/>
    <cellStyle name="20 % - Accent1 2 2 2 2 10" xfId="8731" xr:uid="{00000000-0005-0000-0000-00004E010000}"/>
    <cellStyle name="20 % - Accent1 2 2 2 2 10 2" xfId="23001" xr:uid="{00000000-0005-0000-0000-00004F010000}"/>
    <cellStyle name="20 % - Accent1 2 2 2 2 10 2 2" xfId="36194" xr:uid="{00000000-0005-0000-0000-000050010000}"/>
    <cellStyle name="20 % - Accent1 2 2 2 2 10 3" xfId="14722" xr:uid="{00000000-0005-0000-0000-000051010000}"/>
    <cellStyle name="20 % - Accent1 2 2 2 2 10 4" xfId="30204" xr:uid="{00000000-0005-0000-0000-000052010000}"/>
    <cellStyle name="20 % - Accent1 2 2 2 2 11" xfId="9313" xr:uid="{00000000-0005-0000-0000-000053010000}"/>
    <cellStyle name="20 % - Accent1 2 2 2 2 11 2" xfId="15304" xr:uid="{00000000-0005-0000-0000-000054010000}"/>
    <cellStyle name="20 % - Accent1 2 2 2 2 11 2 2" xfId="32343" xr:uid="{00000000-0005-0000-0000-000055010000}"/>
    <cellStyle name="20 % - Accent1 2 2 2 2 11 3" xfId="26339" xr:uid="{00000000-0005-0000-0000-000056010000}"/>
    <cellStyle name="20 % - Accent1 2 2 2 2 12" xfId="9909" xr:uid="{00000000-0005-0000-0000-000057010000}"/>
    <cellStyle name="20 % - Accent1 2 2 2 2 12 2" xfId="15900" xr:uid="{00000000-0005-0000-0000-000058010000}"/>
    <cellStyle name="20 % - Accent1 2 2 2 2 12 3" xfId="24982" xr:uid="{00000000-0005-0000-0000-000059010000}"/>
    <cellStyle name="20 % - Accent1 2 2 2 2 13" xfId="10505" xr:uid="{00000000-0005-0000-0000-00005A010000}"/>
    <cellStyle name="20 % - Accent1 2 2 2 2 13 2" xfId="16496" xr:uid="{00000000-0005-0000-0000-00005B010000}"/>
    <cellStyle name="20 % - Accent1 2 2 2 2 13 3" xfId="31015" xr:uid="{00000000-0005-0000-0000-00005C010000}"/>
    <cellStyle name="20 % - Accent1 2 2 2 2 14" xfId="17120" xr:uid="{00000000-0005-0000-0000-00005D010000}"/>
    <cellStyle name="20 % - Accent1 2 2 2 2 15" xfId="17769" xr:uid="{00000000-0005-0000-0000-00005E010000}"/>
    <cellStyle name="20 % - Accent1 2 2 2 2 16" xfId="18094" xr:uid="{00000000-0005-0000-0000-00005F010000}"/>
    <cellStyle name="20 % - Accent1 2 2 2 2 17" xfId="11112" xr:uid="{00000000-0005-0000-0000-000060010000}"/>
    <cellStyle name="20 % - Accent1 2 2 2 2 18" xfId="4220" xr:uid="{00000000-0005-0000-0000-000061010000}"/>
    <cellStyle name="20 % - Accent1 2 2 2 2 19" xfId="24081" xr:uid="{00000000-0005-0000-0000-000062010000}"/>
    <cellStyle name="20 % - Accent1 2 2 2 2 2" xfId="12" xr:uid="{00000000-0005-0000-0000-000063010000}"/>
    <cellStyle name="20 % - Accent1 2 2 2 2 2 10" xfId="8164" xr:uid="{00000000-0005-0000-0000-000064010000}"/>
    <cellStyle name="20 % - Accent1 2 2 2 2 2 10 2" xfId="21555" xr:uid="{00000000-0005-0000-0000-000065010000}"/>
    <cellStyle name="20 % - Accent1 2 2 2 2 2 10 2 2" xfId="34748" xr:uid="{00000000-0005-0000-0000-000066010000}"/>
    <cellStyle name="20 % - Accent1 2 2 2 2 2 10 3" xfId="14155" xr:uid="{00000000-0005-0000-0000-000067010000}"/>
    <cellStyle name="20 % - Accent1 2 2 2 2 2 10 4" xfId="28758" xr:uid="{00000000-0005-0000-0000-000068010000}"/>
    <cellStyle name="20 % - Accent1 2 2 2 2 2 11" xfId="8732" xr:uid="{00000000-0005-0000-0000-000069010000}"/>
    <cellStyle name="20 % - Accent1 2 2 2 2 2 11 2" xfId="22257" xr:uid="{00000000-0005-0000-0000-00006A010000}"/>
    <cellStyle name="20 % - Accent1 2 2 2 2 2 11 2 2" xfId="35450" xr:uid="{00000000-0005-0000-0000-00006B010000}"/>
    <cellStyle name="20 % - Accent1 2 2 2 2 2 11 3" xfId="14723" xr:uid="{00000000-0005-0000-0000-00006C010000}"/>
    <cellStyle name="20 % - Accent1 2 2 2 2 2 11 4" xfId="29460" xr:uid="{00000000-0005-0000-0000-00006D010000}"/>
    <cellStyle name="20 % - Accent1 2 2 2 2 2 12" xfId="9314" xr:uid="{00000000-0005-0000-0000-00006E010000}"/>
    <cellStyle name="20 % - Accent1 2 2 2 2 2 12 2" xfId="23002" xr:uid="{00000000-0005-0000-0000-00006F010000}"/>
    <cellStyle name="20 % - Accent1 2 2 2 2 2 12 2 2" xfId="36195" xr:uid="{00000000-0005-0000-0000-000070010000}"/>
    <cellStyle name="20 % - Accent1 2 2 2 2 2 12 3" xfId="15305" xr:uid="{00000000-0005-0000-0000-000071010000}"/>
    <cellStyle name="20 % - Accent1 2 2 2 2 2 12 4" xfId="30205" xr:uid="{00000000-0005-0000-0000-000072010000}"/>
    <cellStyle name="20 % - Accent1 2 2 2 2 2 13" xfId="9910" xr:uid="{00000000-0005-0000-0000-000073010000}"/>
    <cellStyle name="20 % - Accent1 2 2 2 2 2 13 2" xfId="15901" xr:uid="{00000000-0005-0000-0000-000074010000}"/>
    <cellStyle name="20 % - Accent1 2 2 2 2 2 13 2 2" xfId="32344" xr:uid="{00000000-0005-0000-0000-000075010000}"/>
    <cellStyle name="20 % - Accent1 2 2 2 2 2 13 3" xfId="26340" xr:uid="{00000000-0005-0000-0000-000076010000}"/>
    <cellStyle name="20 % - Accent1 2 2 2 2 2 14" xfId="10506" xr:uid="{00000000-0005-0000-0000-000077010000}"/>
    <cellStyle name="20 % - Accent1 2 2 2 2 2 14 2" xfId="16497" xr:uid="{00000000-0005-0000-0000-000078010000}"/>
    <cellStyle name="20 % - Accent1 2 2 2 2 2 14 3" xfId="24983" xr:uid="{00000000-0005-0000-0000-000079010000}"/>
    <cellStyle name="20 % - Accent1 2 2 2 2 2 15" xfId="17121" xr:uid="{00000000-0005-0000-0000-00007A010000}"/>
    <cellStyle name="20 % - Accent1 2 2 2 2 2 15 2" xfId="31016" xr:uid="{00000000-0005-0000-0000-00007B010000}"/>
    <cellStyle name="20 % - Accent1 2 2 2 2 2 16" xfId="17770" xr:uid="{00000000-0005-0000-0000-00007C010000}"/>
    <cellStyle name="20 % - Accent1 2 2 2 2 2 17" xfId="18095" xr:uid="{00000000-0005-0000-0000-00007D010000}"/>
    <cellStyle name="20 % - Accent1 2 2 2 2 2 18" xfId="11113" xr:uid="{00000000-0005-0000-0000-00007E010000}"/>
    <cellStyle name="20 % - Accent1 2 2 2 2 2 19" xfId="4221" xr:uid="{00000000-0005-0000-0000-00007F010000}"/>
    <cellStyle name="20 % - Accent1 2 2 2 2 2 2" xfId="13" xr:uid="{00000000-0005-0000-0000-000080010000}"/>
    <cellStyle name="20 % - Accent1 2 2 2 2 2 2 10" xfId="9315" xr:uid="{00000000-0005-0000-0000-000081010000}"/>
    <cellStyle name="20 % - Accent1 2 2 2 2 2 2 10 2" xfId="15306" xr:uid="{00000000-0005-0000-0000-000082010000}"/>
    <cellStyle name="20 % - Accent1 2 2 2 2 2 2 10 3" xfId="31017" xr:uid="{00000000-0005-0000-0000-000083010000}"/>
    <cellStyle name="20 % - Accent1 2 2 2 2 2 2 11" xfId="9911" xr:uid="{00000000-0005-0000-0000-000084010000}"/>
    <cellStyle name="20 % - Accent1 2 2 2 2 2 2 11 2" xfId="15902" xr:uid="{00000000-0005-0000-0000-000085010000}"/>
    <cellStyle name="20 % - Accent1 2 2 2 2 2 2 12" xfId="10507" xr:uid="{00000000-0005-0000-0000-000086010000}"/>
    <cellStyle name="20 % - Accent1 2 2 2 2 2 2 12 2" xfId="16498" xr:uid="{00000000-0005-0000-0000-000087010000}"/>
    <cellStyle name="20 % - Accent1 2 2 2 2 2 2 13" xfId="4698" xr:uid="{00000000-0005-0000-0000-000088010000}"/>
    <cellStyle name="20 % - Accent1 2 2 2 2 2 2 13 2" xfId="17122" xr:uid="{00000000-0005-0000-0000-000089010000}"/>
    <cellStyle name="20 % - Accent1 2 2 2 2 2 2 14" xfId="17771" xr:uid="{00000000-0005-0000-0000-00008A010000}"/>
    <cellStyle name="20 % - Accent1 2 2 2 2 2 2 15" xfId="18096" xr:uid="{00000000-0005-0000-0000-00008B010000}"/>
    <cellStyle name="20 % - Accent1 2 2 2 2 2 2 16" xfId="11114" xr:uid="{00000000-0005-0000-0000-00008C010000}"/>
    <cellStyle name="20 % - Accent1 2 2 2 2 2 2 17" xfId="4222" xr:uid="{00000000-0005-0000-0000-00008D010000}"/>
    <cellStyle name="20 % - Accent1 2 2 2 2 2 2 18" xfId="24083" xr:uid="{00000000-0005-0000-0000-00008E010000}"/>
    <cellStyle name="20 % - Accent1 2 2 2 2 2 2 19" xfId="2668" xr:uid="{00000000-0005-0000-0000-00008F010000}"/>
    <cellStyle name="20 % - Accent1 2 2 2 2 2 2 2" xfId="2669" xr:uid="{00000000-0005-0000-0000-000090010000}"/>
    <cellStyle name="20 % - Accent1 2 2 2 2 2 2 2 10" xfId="10508" xr:uid="{00000000-0005-0000-0000-000091010000}"/>
    <cellStyle name="20 % - Accent1 2 2 2 2 2 2 2 10 2" xfId="16499" xr:uid="{00000000-0005-0000-0000-000092010000}"/>
    <cellStyle name="20 % - Accent1 2 2 2 2 2 2 2 11" xfId="17123" xr:uid="{00000000-0005-0000-0000-000093010000}"/>
    <cellStyle name="20 % - Accent1 2 2 2 2 2 2 2 12" xfId="20241" xr:uid="{00000000-0005-0000-0000-000094010000}"/>
    <cellStyle name="20 % - Accent1 2 2 2 2 2 2 2 13" xfId="11422" xr:uid="{00000000-0005-0000-0000-000095010000}"/>
    <cellStyle name="20 % - Accent1 2 2 2 2 2 2 2 14" xfId="5127" xr:uid="{00000000-0005-0000-0000-000096010000}"/>
    <cellStyle name="20 % - Accent1 2 2 2 2 2 2 2 15" xfId="25574" xr:uid="{00000000-0005-0000-0000-000097010000}"/>
    <cellStyle name="20 % - Accent1 2 2 2 2 2 2 2 2" xfId="5964" xr:uid="{00000000-0005-0000-0000-000098010000}"/>
    <cellStyle name="20 % - Accent1 2 2 2 2 2 2 2 2 2" xfId="11955" xr:uid="{00000000-0005-0000-0000-000099010000}"/>
    <cellStyle name="20 % - Accent1 2 2 2 2 2 2 2 2 2 2" xfId="33541" xr:uid="{00000000-0005-0000-0000-00009A010000}"/>
    <cellStyle name="20 % - Accent1 2 2 2 2 2 2 2 2 3" xfId="27551" xr:uid="{00000000-0005-0000-0000-00009B010000}"/>
    <cellStyle name="20 % - Accent1 2 2 2 2 2 2 2 3" xfId="6490" xr:uid="{00000000-0005-0000-0000-00009C010000}"/>
    <cellStyle name="20 % - Accent1 2 2 2 2 2 2 2 3 2" xfId="12481" xr:uid="{00000000-0005-0000-0000-00009D010000}"/>
    <cellStyle name="20 % - Accent1 2 2 2 2 2 2 2 3 3" xfId="31594" xr:uid="{00000000-0005-0000-0000-00009E010000}"/>
    <cellStyle name="20 % - Accent1 2 2 2 2 2 2 2 4" xfId="7030" xr:uid="{00000000-0005-0000-0000-00009F010000}"/>
    <cellStyle name="20 % - Accent1 2 2 2 2 2 2 2 4 2" xfId="13021" xr:uid="{00000000-0005-0000-0000-0000A0010000}"/>
    <cellStyle name="20 % - Accent1 2 2 2 2 2 2 2 5" xfId="7598" xr:uid="{00000000-0005-0000-0000-0000A1010000}"/>
    <cellStyle name="20 % - Accent1 2 2 2 2 2 2 2 5 2" xfId="13589" xr:uid="{00000000-0005-0000-0000-0000A2010000}"/>
    <cellStyle name="20 % - Accent1 2 2 2 2 2 2 2 6" xfId="8166" xr:uid="{00000000-0005-0000-0000-0000A3010000}"/>
    <cellStyle name="20 % - Accent1 2 2 2 2 2 2 2 6 2" xfId="14157" xr:uid="{00000000-0005-0000-0000-0000A4010000}"/>
    <cellStyle name="20 % - Accent1 2 2 2 2 2 2 2 7" xfId="8734" xr:uid="{00000000-0005-0000-0000-0000A5010000}"/>
    <cellStyle name="20 % - Accent1 2 2 2 2 2 2 2 7 2" xfId="14725" xr:uid="{00000000-0005-0000-0000-0000A6010000}"/>
    <cellStyle name="20 % - Accent1 2 2 2 2 2 2 2 8" xfId="9316" xr:uid="{00000000-0005-0000-0000-0000A7010000}"/>
    <cellStyle name="20 % - Accent1 2 2 2 2 2 2 2 8 2" xfId="15307" xr:uid="{00000000-0005-0000-0000-0000A8010000}"/>
    <cellStyle name="20 % - Accent1 2 2 2 2 2 2 2 9" xfId="9912" xr:uid="{00000000-0005-0000-0000-0000A9010000}"/>
    <cellStyle name="20 % - Accent1 2 2 2 2 2 2 2 9 2" xfId="15903" xr:uid="{00000000-0005-0000-0000-0000AA010000}"/>
    <cellStyle name="20 % - Accent1 2 2 2 2 2 2 3" xfId="5126" xr:uid="{00000000-0005-0000-0000-0000AB010000}"/>
    <cellStyle name="20 % - Accent1 2 2 2 2 2 2 3 2" xfId="20341" xr:uid="{00000000-0005-0000-0000-0000AC010000}"/>
    <cellStyle name="20 % - Accent1 2 2 2 2 2 2 3 2 2" xfId="33558" xr:uid="{00000000-0005-0000-0000-0000AD010000}"/>
    <cellStyle name="20 % - Accent1 2 2 2 2 2 2 3 3" xfId="11421" xr:uid="{00000000-0005-0000-0000-0000AE010000}"/>
    <cellStyle name="20 % - Accent1 2 2 2 2 2 2 3 4" xfId="27568" xr:uid="{00000000-0005-0000-0000-0000AF010000}"/>
    <cellStyle name="20 % - Accent1 2 2 2 2 2 2 4" xfId="5963" xr:uid="{00000000-0005-0000-0000-0000B0010000}"/>
    <cellStyle name="20 % - Accent1 2 2 2 2 2 2 4 2" xfId="20932" xr:uid="{00000000-0005-0000-0000-0000B1010000}"/>
    <cellStyle name="20 % - Accent1 2 2 2 2 2 2 4 2 2" xfId="34149" xr:uid="{00000000-0005-0000-0000-0000B2010000}"/>
    <cellStyle name="20 % - Accent1 2 2 2 2 2 2 4 3" xfId="11954" xr:uid="{00000000-0005-0000-0000-0000B3010000}"/>
    <cellStyle name="20 % - Accent1 2 2 2 2 2 2 4 4" xfId="28159" xr:uid="{00000000-0005-0000-0000-0000B4010000}"/>
    <cellStyle name="20 % - Accent1 2 2 2 2 2 2 5" xfId="6489" xr:uid="{00000000-0005-0000-0000-0000B5010000}"/>
    <cellStyle name="20 % - Accent1 2 2 2 2 2 2 5 2" xfId="21556" xr:uid="{00000000-0005-0000-0000-0000B6010000}"/>
    <cellStyle name="20 % - Accent1 2 2 2 2 2 2 5 2 2" xfId="34749" xr:uid="{00000000-0005-0000-0000-0000B7010000}"/>
    <cellStyle name="20 % - Accent1 2 2 2 2 2 2 5 3" xfId="12480" xr:uid="{00000000-0005-0000-0000-0000B8010000}"/>
    <cellStyle name="20 % - Accent1 2 2 2 2 2 2 5 4" xfId="28759" xr:uid="{00000000-0005-0000-0000-0000B9010000}"/>
    <cellStyle name="20 % - Accent1 2 2 2 2 2 2 6" xfId="7029" xr:uid="{00000000-0005-0000-0000-0000BA010000}"/>
    <cellStyle name="20 % - Accent1 2 2 2 2 2 2 6 2" xfId="22258" xr:uid="{00000000-0005-0000-0000-0000BB010000}"/>
    <cellStyle name="20 % - Accent1 2 2 2 2 2 2 6 2 2" xfId="35451" xr:uid="{00000000-0005-0000-0000-0000BC010000}"/>
    <cellStyle name="20 % - Accent1 2 2 2 2 2 2 6 3" xfId="13020" xr:uid="{00000000-0005-0000-0000-0000BD010000}"/>
    <cellStyle name="20 % - Accent1 2 2 2 2 2 2 6 4" xfId="29461" xr:uid="{00000000-0005-0000-0000-0000BE010000}"/>
    <cellStyle name="20 % - Accent1 2 2 2 2 2 2 7" xfId="7597" xr:uid="{00000000-0005-0000-0000-0000BF010000}"/>
    <cellStyle name="20 % - Accent1 2 2 2 2 2 2 7 2" xfId="23003" xr:uid="{00000000-0005-0000-0000-0000C0010000}"/>
    <cellStyle name="20 % - Accent1 2 2 2 2 2 2 7 2 2" xfId="36196" xr:uid="{00000000-0005-0000-0000-0000C1010000}"/>
    <cellStyle name="20 % - Accent1 2 2 2 2 2 2 7 3" xfId="13588" xr:uid="{00000000-0005-0000-0000-0000C2010000}"/>
    <cellStyle name="20 % - Accent1 2 2 2 2 2 2 7 4" xfId="30206" xr:uid="{00000000-0005-0000-0000-0000C3010000}"/>
    <cellStyle name="20 % - Accent1 2 2 2 2 2 2 8" xfId="8165" xr:uid="{00000000-0005-0000-0000-0000C4010000}"/>
    <cellStyle name="20 % - Accent1 2 2 2 2 2 2 8 2" xfId="14156" xr:uid="{00000000-0005-0000-0000-0000C5010000}"/>
    <cellStyle name="20 % - Accent1 2 2 2 2 2 2 8 2 2" xfId="32345" xr:uid="{00000000-0005-0000-0000-0000C6010000}"/>
    <cellStyle name="20 % - Accent1 2 2 2 2 2 2 8 3" xfId="26341" xr:uid="{00000000-0005-0000-0000-0000C7010000}"/>
    <cellStyle name="20 % - Accent1 2 2 2 2 2 2 9" xfId="8733" xr:uid="{00000000-0005-0000-0000-0000C8010000}"/>
    <cellStyle name="20 % - Accent1 2 2 2 2 2 2 9 2" xfId="14724" xr:uid="{00000000-0005-0000-0000-0000C9010000}"/>
    <cellStyle name="20 % - Accent1 2 2 2 2 2 2 9 3" xfId="24984" xr:uid="{00000000-0005-0000-0000-0000CA010000}"/>
    <cellStyle name="20 % - Accent1 2 2 2 2 2 20" xfId="24082" xr:uid="{00000000-0005-0000-0000-0000CB010000}"/>
    <cellStyle name="20 % - Accent1 2 2 2 2 2 21" xfId="2667" xr:uid="{00000000-0005-0000-0000-0000CC010000}"/>
    <cellStyle name="20 % - Accent1 2 2 2 2 2 3" xfId="14" xr:uid="{00000000-0005-0000-0000-0000CD010000}"/>
    <cellStyle name="20 % - Accent1 2 2 2 2 2 3 10" xfId="10509" xr:uid="{00000000-0005-0000-0000-0000CE010000}"/>
    <cellStyle name="20 % - Accent1 2 2 2 2 2 3 10 2" xfId="16500" xr:uid="{00000000-0005-0000-0000-0000CF010000}"/>
    <cellStyle name="20 % - Accent1 2 2 2 2 2 3 10 3" xfId="31018" xr:uid="{00000000-0005-0000-0000-0000D0010000}"/>
    <cellStyle name="20 % - Accent1 2 2 2 2 2 3 11" xfId="17124" xr:uid="{00000000-0005-0000-0000-0000D1010000}"/>
    <cellStyle name="20 % - Accent1 2 2 2 2 2 3 12" xfId="18097" xr:uid="{00000000-0005-0000-0000-0000D2010000}"/>
    <cellStyle name="20 % - Accent1 2 2 2 2 2 3 13" xfId="11423" xr:uid="{00000000-0005-0000-0000-0000D3010000}"/>
    <cellStyle name="20 % - Accent1 2 2 2 2 2 3 14" xfId="4223" xr:uid="{00000000-0005-0000-0000-0000D4010000}"/>
    <cellStyle name="20 % - Accent1 2 2 2 2 2 3 15" xfId="24084" xr:uid="{00000000-0005-0000-0000-0000D5010000}"/>
    <cellStyle name="20 % - Accent1 2 2 2 2 2 3 16" xfId="2670" xr:uid="{00000000-0005-0000-0000-0000D6010000}"/>
    <cellStyle name="20 % - Accent1 2 2 2 2 2 3 2" xfId="5965" xr:uid="{00000000-0005-0000-0000-0000D7010000}"/>
    <cellStyle name="20 % - Accent1 2 2 2 2 2 3 2 2" xfId="20240" xr:uid="{00000000-0005-0000-0000-0000D8010000}"/>
    <cellStyle name="20 % - Accent1 2 2 2 2 2 3 2 2 2" xfId="33540" xr:uid="{00000000-0005-0000-0000-0000D9010000}"/>
    <cellStyle name="20 % - Accent1 2 2 2 2 2 3 2 2 3" xfId="27550" xr:uid="{00000000-0005-0000-0000-0000DA010000}"/>
    <cellStyle name="20 % - Accent1 2 2 2 2 2 3 2 3" xfId="11956" xr:uid="{00000000-0005-0000-0000-0000DB010000}"/>
    <cellStyle name="20 % - Accent1 2 2 2 2 2 3 2 3 2" xfId="31595" xr:uid="{00000000-0005-0000-0000-0000DC010000}"/>
    <cellStyle name="20 % - Accent1 2 2 2 2 2 3 2 4" xfId="25575" xr:uid="{00000000-0005-0000-0000-0000DD010000}"/>
    <cellStyle name="20 % - Accent1 2 2 2 2 2 3 3" xfId="6491" xr:uid="{00000000-0005-0000-0000-0000DE010000}"/>
    <cellStyle name="20 % - Accent1 2 2 2 2 2 3 3 2" xfId="20342" xr:uid="{00000000-0005-0000-0000-0000DF010000}"/>
    <cellStyle name="20 % - Accent1 2 2 2 2 2 3 3 2 2" xfId="33559" xr:uid="{00000000-0005-0000-0000-0000E0010000}"/>
    <cellStyle name="20 % - Accent1 2 2 2 2 2 3 3 3" xfId="12482" xr:uid="{00000000-0005-0000-0000-0000E1010000}"/>
    <cellStyle name="20 % - Accent1 2 2 2 2 2 3 3 4" xfId="27569" xr:uid="{00000000-0005-0000-0000-0000E2010000}"/>
    <cellStyle name="20 % - Accent1 2 2 2 2 2 3 4" xfId="7031" xr:uid="{00000000-0005-0000-0000-0000E3010000}"/>
    <cellStyle name="20 % - Accent1 2 2 2 2 2 3 4 2" xfId="20933" xr:uid="{00000000-0005-0000-0000-0000E4010000}"/>
    <cellStyle name="20 % - Accent1 2 2 2 2 2 3 4 2 2" xfId="34150" xr:uid="{00000000-0005-0000-0000-0000E5010000}"/>
    <cellStyle name="20 % - Accent1 2 2 2 2 2 3 4 3" xfId="13022" xr:uid="{00000000-0005-0000-0000-0000E6010000}"/>
    <cellStyle name="20 % - Accent1 2 2 2 2 2 3 4 4" xfId="28160" xr:uid="{00000000-0005-0000-0000-0000E7010000}"/>
    <cellStyle name="20 % - Accent1 2 2 2 2 2 3 5" xfId="7599" xr:uid="{00000000-0005-0000-0000-0000E8010000}"/>
    <cellStyle name="20 % - Accent1 2 2 2 2 2 3 5 2" xfId="21557" xr:uid="{00000000-0005-0000-0000-0000E9010000}"/>
    <cellStyle name="20 % - Accent1 2 2 2 2 2 3 5 2 2" xfId="34750" xr:uid="{00000000-0005-0000-0000-0000EA010000}"/>
    <cellStyle name="20 % - Accent1 2 2 2 2 2 3 5 3" xfId="13590" xr:uid="{00000000-0005-0000-0000-0000EB010000}"/>
    <cellStyle name="20 % - Accent1 2 2 2 2 2 3 5 4" xfId="28760" xr:uid="{00000000-0005-0000-0000-0000EC010000}"/>
    <cellStyle name="20 % - Accent1 2 2 2 2 2 3 6" xfId="8167" xr:uid="{00000000-0005-0000-0000-0000ED010000}"/>
    <cellStyle name="20 % - Accent1 2 2 2 2 2 3 6 2" xfId="22259" xr:uid="{00000000-0005-0000-0000-0000EE010000}"/>
    <cellStyle name="20 % - Accent1 2 2 2 2 2 3 6 2 2" xfId="35452" xr:uid="{00000000-0005-0000-0000-0000EF010000}"/>
    <cellStyle name="20 % - Accent1 2 2 2 2 2 3 6 3" xfId="14158" xr:uid="{00000000-0005-0000-0000-0000F0010000}"/>
    <cellStyle name="20 % - Accent1 2 2 2 2 2 3 6 4" xfId="29462" xr:uid="{00000000-0005-0000-0000-0000F1010000}"/>
    <cellStyle name="20 % - Accent1 2 2 2 2 2 3 7" xfId="8735" xr:uid="{00000000-0005-0000-0000-0000F2010000}"/>
    <cellStyle name="20 % - Accent1 2 2 2 2 2 3 7 2" xfId="23004" xr:uid="{00000000-0005-0000-0000-0000F3010000}"/>
    <cellStyle name="20 % - Accent1 2 2 2 2 2 3 7 2 2" xfId="36197" xr:uid="{00000000-0005-0000-0000-0000F4010000}"/>
    <cellStyle name="20 % - Accent1 2 2 2 2 2 3 7 3" xfId="14726" xr:uid="{00000000-0005-0000-0000-0000F5010000}"/>
    <cellStyle name="20 % - Accent1 2 2 2 2 2 3 7 4" xfId="30207" xr:uid="{00000000-0005-0000-0000-0000F6010000}"/>
    <cellStyle name="20 % - Accent1 2 2 2 2 2 3 8" xfId="9317" xr:uid="{00000000-0005-0000-0000-0000F7010000}"/>
    <cellStyle name="20 % - Accent1 2 2 2 2 2 3 8 2" xfId="15308" xr:uid="{00000000-0005-0000-0000-0000F8010000}"/>
    <cellStyle name="20 % - Accent1 2 2 2 2 2 3 8 2 2" xfId="32346" xr:uid="{00000000-0005-0000-0000-0000F9010000}"/>
    <cellStyle name="20 % - Accent1 2 2 2 2 2 3 8 3" xfId="26342" xr:uid="{00000000-0005-0000-0000-0000FA010000}"/>
    <cellStyle name="20 % - Accent1 2 2 2 2 2 3 9" xfId="9913" xr:uid="{00000000-0005-0000-0000-0000FB010000}"/>
    <cellStyle name="20 % - Accent1 2 2 2 2 2 3 9 2" xfId="15904" xr:uid="{00000000-0005-0000-0000-0000FC010000}"/>
    <cellStyle name="20 % - Accent1 2 2 2 2 2 3 9 3" xfId="24985" xr:uid="{00000000-0005-0000-0000-0000FD010000}"/>
    <cellStyle name="20 % - Accent1 2 2 2 2 2 4" xfId="2671" xr:uid="{00000000-0005-0000-0000-0000FE010000}"/>
    <cellStyle name="20 % - Accent1 2 2 2 2 2 4 10" xfId="10510" xr:uid="{00000000-0005-0000-0000-0000FF010000}"/>
    <cellStyle name="20 % - Accent1 2 2 2 2 2 4 10 2" xfId="16501" xr:uid="{00000000-0005-0000-0000-000000020000}"/>
    <cellStyle name="20 % - Accent1 2 2 2 2 2 4 10 3" xfId="24986" xr:uid="{00000000-0005-0000-0000-000001020000}"/>
    <cellStyle name="20 % - Accent1 2 2 2 2 2 4 11" xfId="17125" xr:uid="{00000000-0005-0000-0000-000002020000}"/>
    <cellStyle name="20 % - Accent1 2 2 2 2 2 4 11 2" xfId="31019" xr:uid="{00000000-0005-0000-0000-000003020000}"/>
    <cellStyle name="20 % - Accent1 2 2 2 2 2 4 12" xfId="18098" xr:uid="{00000000-0005-0000-0000-000004020000}"/>
    <cellStyle name="20 % - Accent1 2 2 2 2 2 4 13" xfId="11424" xr:uid="{00000000-0005-0000-0000-000005020000}"/>
    <cellStyle name="20 % - Accent1 2 2 2 2 2 4 14" xfId="4224" xr:uid="{00000000-0005-0000-0000-000006020000}"/>
    <cellStyle name="20 % - Accent1 2 2 2 2 2 4 15" xfId="24085" xr:uid="{00000000-0005-0000-0000-000007020000}"/>
    <cellStyle name="20 % - Accent1 2 2 2 2 2 4 2" xfId="5966" xr:uid="{00000000-0005-0000-0000-000008020000}"/>
    <cellStyle name="20 % - Accent1 2 2 2 2 2 4 2 10" xfId="31020" xr:uid="{00000000-0005-0000-0000-000009020000}"/>
    <cellStyle name="20 % - Accent1 2 2 2 2 2 4 2 11" xfId="24086" xr:uid="{00000000-0005-0000-0000-00000A020000}"/>
    <cellStyle name="20 % - Accent1 2 2 2 2 2 4 2 2" xfId="20238" xr:uid="{00000000-0005-0000-0000-00000B020000}"/>
    <cellStyle name="20 % - Accent1 2 2 2 2 2 4 2 2 2" xfId="27548" xr:uid="{00000000-0005-0000-0000-00000C020000}"/>
    <cellStyle name="20 % - Accent1 2 2 2 2 2 4 2 2 2 2" xfId="33538" xr:uid="{00000000-0005-0000-0000-00000D020000}"/>
    <cellStyle name="20 % - Accent1 2 2 2 2 2 4 2 2 3" xfId="31597" xr:uid="{00000000-0005-0000-0000-00000E020000}"/>
    <cellStyle name="20 % - Accent1 2 2 2 2 2 4 2 2 4" xfId="25577" xr:uid="{00000000-0005-0000-0000-00000F020000}"/>
    <cellStyle name="20 % - Accent1 2 2 2 2 2 4 2 3" xfId="20344" xr:uid="{00000000-0005-0000-0000-000010020000}"/>
    <cellStyle name="20 % - Accent1 2 2 2 2 2 4 2 3 2" xfId="33561" xr:uid="{00000000-0005-0000-0000-000011020000}"/>
    <cellStyle name="20 % - Accent1 2 2 2 2 2 4 2 3 3" xfId="27571" xr:uid="{00000000-0005-0000-0000-000012020000}"/>
    <cellStyle name="20 % - Accent1 2 2 2 2 2 4 2 4" xfId="20935" xr:uid="{00000000-0005-0000-0000-000013020000}"/>
    <cellStyle name="20 % - Accent1 2 2 2 2 2 4 2 4 2" xfId="34152" xr:uid="{00000000-0005-0000-0000-000014020000}"/>
    <cellStyle name="20 % - Accent1 2 2 2 2 2 4 2 4 3" xfId="28162" xr:uid="{00000000-0005-0000-0000-000015020000}"/>
    <cellStyle name="20 % - Accent1 2 2 2 2 2 4 2 5" xfId="21559" xr:uid="{00000000-0005-0000-0000-000016020000}"/>
    <cellStyle name="20 % - Accent1 2 2 2 2 2 4 2 5 2" xfId="34752" xr:uid="{00000000-0005-0000-0000-000017020000}"/>
    <cellStyle name="20 % - Accent1 2 2 2 2 2 4 2 5 3" xfId="28762" xr:uid="{00000000-0005-0000-0000-000018020000}"/>
    <cellStyle name="20 % - Accent1 2 2 2 2 2 4 2 6" xfId="22261" xr:uid="{00000000-0005-0000-0000-000019020000}"/>
    <cellStyle name="20 % - Accent1 2 2 2 2 2 4 2 6 2" xfId="35454" xr:uid="{00000000-0005-0000-0000-00001A020000}"/>
    <cellStyle name="20 % - Accent1 2 2 2 2 2 4 2 6 3" xfId="29464" xr:uid="{00000000-0005-0000-0000-00001B020000}"/>
    <cellStyle name="20 % - Accent1 2 2 2 2 2 4 2 7" xfId="23006" xr:uid="{00000000-0005-0000-0000-00001C020000}"/>
    <cellStyle name="20 % - Accent1 2 2 2 2 2 4 2 7 2" xfId="36199" xr:uid="{00000000-0005-0000-0000-00001D020000}"/>
    <cellStyle name="20 % - Accent1 2 2 2 2 2 4 2 7 3" xfId="30209" xr:uid="{00000000-0005-0000-0000-00001E020000}"/>
    <cellStyle name="20 % - Accent1 2 2 2 2 2 4 2 8" xfId="18099" xr:uid="{00000000-0005-0000-0000-00001F020000}"/>
    <cellStyle name="20 % - Accent1 2 2 2 2 2 4 2 8 2" xfId="32348" xr:uid="{00000000-0005-0000-0000-000020020000}"/>
    <cellStyle name="20 % - Accent1 2 2 2 2 2 4 2 8 3" xfId="26344" xr:uid="{00000000-0005-0000-0000-000021020000}"/>
    <cellStyle name="20 % - Accent1 2 2 2 2 2 4 2 9" xfId="11957" xr:uid="{00000000-0005-0000-0000-000022020000}"/>
    <cellStyle name="20 % - Accent1 2 2 2 2 2 4 2 9 2" xfId="24987" xr:uid="{00000000-0005-0000-0000-000023020000}"/>
    <cellStyle name="20 % - Accent1 2 2 2 2 2 4 3" xfId="6492" xr:uid="{00000000-0005-0000-0000-000024020000}"/>
    <cellStyle name="20 % - Accent1 2 2 2 2 2 4 3 2" xfId="20239" xr:uid="{00000000-0005-0000-0000-000025020000}"/>
    <cellStyle name="20 % - Accent1 2 2 2 2 2 4 3 2 2" xfId="33539" xr:uid="{00000000-0005-0000-0000-000026020000}"/>
    <cellStyle name="20 % - Accent1 2 2 2 2 2 4 3 2 3" xfId="27549" xr:uid="{00000000-0005-0000-0000-000027020000}"/>
    <cellStyle name="20 % - Accent1 2 2 2 2 2 4 3 3" xfId="12483" xr:uid="{00000000-0005-0000-0000-000028020000}"/>
    <cellStyle name="20 % - Accent1 2 2 2 2 2 4 3 3 2" xfId="31596" xr:uid="{00000000-0005-0000-0000-000029020000}"/>
    <cellStyle name="20 % - Accent1 2 2 2 2 2 4 3 4" xfId="25576" xr:uid="{00000000-0005-0000-0000-00002A020000}"/>
    <cellStyle name="20 % - Accent1 2 2 2 2 2 4 4" xfId="7032" xr:uid="{00000000-0005-0000-0000-00002B020000}"/>
    <cellStyle name="20 % - Accent1 2 2 2 2 2 4 4 2" xfId="20343" xr:uid="{00000000-0005-0000-0000-00002C020000}"/>
    <cellStyle name="20 % - Accent1 2 2 2 2 2 4 4 2 2" xfId="33560" xr:uid="{00000000-0005-0000-0000-00002D020000}"/>
    <cellStyle name="20 % - Accent1 2 2 2 2 2 4 4 3" xfId="13023" xr:uid="{00000000-0005-0000-0000-00002E020000}"/>
    <cellStyle name="20 % - Accent1 2 2 2 2 2 4 4 4" xfId="27570" xr:uid="{00000000-0005-0000-0000-00002F020000}"/>
    <cellStyle name="20 % - Accent1 2 2 2 2 2 4 5" xfId="7600" xr:uid="{00000000-0005-0000-0000-000030020000}"/>
    <cellStyle name="20 % - Accent1 2 2 2 2 2 4 5 2" xfId="20934" xr:uid="{00000000-0005-0000-0000-000031020000}"/>
    <cellStyle name="20 % - Accent1 2 2 2 2 2 4 5 2 2" xfId="34151" xr:uid="{00000000-0005-0000-0000-000032020000}"/>
    <cellStyle name="20 % - Accent1 2 2 2 2 2 4 5 3" xfId="13591" xr:uid="{00000000-0005-0000-0000-000033020000}"/>
    <cellStyle name="20 % - Accent1 2 2 2 2 2 4 5 4" xfId="28161" xr:uid="{00000000-0005-0000-0000-000034020000}"/>
    <cellStyle name="20 % - Accent1 2 2 2 2 2 4 6" xfId="8168" xr:uid="{00000000-0005-0000-0000-000035020000}"/>
    <cellStyle name="20 % - Accent1 2 2 2 2 2 4 6 2" xfId="21558" xr:uid="{00000000-0005-0000-0000-000036020000}"/>
    <cellStyle name="20 % - Accent1 2 2 2 2 2 4 6 2 2" xfId="34751" xr:uid="{00000000-0005-0000-0000-000037020000}"/>
    <cellStyle name="20 % - Accent1 2 2 2 2 2 4 6 3" xfId="14159" xr:uid="{00000000-0005-0000-0000-000038020000}"/>
    <cellStyle name="20 % - Accent1 2 2 2 2 2 4 6 4" xfId="28761" xr:uid="{00000000-0005-0000-0000-000039020000}"/>
    <cellStyle name="20 % - Accent1 2 2 2 2 2 4 7" xfId="8736" xr:uid="{00000000-0005-0000-0000-00003A020000}"/>
    <cellStyle name="20 % - Accent1 2 2 2 2 2 4 7 2" xfId="22260" xr:uid="{00000000-0005-0000-0000-00003B020000}"/>
    <cellStyle name="20 % - Accent1 2 2 2 2 2 4 7 2 2" xfId="35453" xr:uid="{00000000-0005-0000-0000-00003C020000}"/>
    <cellStyle name="20 % - Accent1 2 2 2 2 2 4 7 3" xfId="14727" xr:uid="{00000000-0005-0000-0000-00003D020000}"/>
    <cellStyle name="20 % - Accent1 2 2 2 2 2 4 7 4" xfId="29463" xr:uid="{00000000-0005-0000-0000-00003E020000}"/>
    <cellStyle name="20 % - Accent1 2 2 2 2 2 4 8" xfId="9318" xr:uid="{00000000-0005-0000-0000-00003F020000}"/>
    <cellStyle name="20 % - Accent1 2 2 2 2 2 4 8 2" xfId="23005" xr:uid="{00000000-0005-0000-0000-000040020000}"/>
    <cellStyle name="20 % - Accent1 2 2 2 2 2 4 8 2 2" xfId="36198" xr:uid="{00000000-0005-0000-0000-000041020000}"/>
    <cellStyle name="20 % - Accent1 2 2 2 2 2 4 8 3" xfId="15309" xr:uid="{00000000-0005-0000-0000-000042020000}"/>
    <cellStyle name="20 % - Accent1 2 2 2 2 2 4 8 4" xfId="30208" xr:uid="{00000000-0005-0000-0000-000043020000}"/>
    <cellStyle name="20 % - Accent1 2 2 2 2 2 4 9" xfId="9914" xr:uid="{00000000-0005-0000-0000-000044020000}"/>
    <cellStyle name="20 % - Accent1 2 2 2 2 2 4 9 2" xfId="15905" xr:uid="{00000000-0005-0000-0000-000045020000}"/>
    <cellStyle name="20 % - Accent1 2 2 2 2 2 4 9 2 2" xfId="32347" xr:uid="{00000000-0005-0000-0000-000046020000}"/>
    <cellStyle name="20 % - Accent1 2 2 2 2 2 4 9 3" xfId="26343" xr:uid="{00000000-0005-0000-0000-000047020000}"/>
    <cellStyle name="20 % - Accent1 2 2 2 2 2 5" xfId="5125" xr:uid="{00000000-0005-0000-0000-000048020000}"/>
    <cellStyle name="20 % - Accent1 2 2 2 2 2 5 10" xfId="31021" xr:uid="{00000000-0005-0000-0000-000049020000}"/>
    <cellStyle name="20 % - Accent1 2 2 2 2 2 5 11" xfId="24087" xr:uid="{00000000-0005-0000-0000-00004A020000}"/>
    <cellStyle name="20 % - Accent1 2 2 2 2 2 5 2" xfId="20237" xr:uid="{00000000-0005-0000-0000-00004B020000}"/>
    <cellStyle name="20 % - Accent1 2 2 2 2 2 5 2 2" xfId="27547" xr:uid="{00000000-0005-0000-0000-00004C020000}"/>
    <cellStyle name="20 % - Accent1 2 2 2 2 2 5 2 2 2" xfId="33537" xr:uid="{00000000-0005-0000-0000-00004D020000}"/>
    <cellStyle name="20 % - Accent1 2 2 2 2 2 5 2 3" xfId="31598" xr:uid="{00000000-0005-0000-0000-00004E020000}"/>
    <cellStyle name="20 % - Accent1 2 2 2 2 2 5 2 4" xfId="25578" xr:uid="{00000000-0005-0000-0000-00004F020000}"/>
    <cellStyle name="20 % - Accent1 2 2 2 2 2 5 3" xfId="20345" xr:uid="{00000000-0005-0000-0000-000050020000}"/>
    <cellStyle name="20 % - Accent1 2 2 2 2 2 5 3 2" xfId="33562" xr:uid="{00000000-0005-0000-0000-000051020000}"/>
    <cellStyle name="20 % - Accent1 2 2 2 2 2 5 3 3" xfId="27572" xr:uid="{00000000-0005-0000-0000-000052020000}"/>
    <cellStyle name="20 % - Accent1 2 2 2 2 2 5 4" xfId="20936" xr:uid="{00000000-0005-0000-0000-000053020000}"/>
    <cellStyle name="20 % - Accent1 2 2 2 2 2 5 4 2" xfId="34153" xr:uid="{00000000-0005-0000-0000-000054020000}"/>
    <cellStyle name="20 % - Accent1 2 2 2 2 2 5 4 3" xfId="28163" xr:uid="{00000000-0005-0000-0000-000055020000}"/>
    <cellStyle name="20 % - Accent1 2 2 2 2 2 5 5" xfId="21560" xr:uid="{00000000-0005-0000-0000-000056020000}"/>
    <cellStyle name="20 % - Accent1 2 2 2 2 2 5 5 2" xfId="34753" xr:uid="{00000000-0005-0000-0000-000057020000}"/>
    <cellStyle name="20 % - Accent1 2 2 2 2 2 5 5 3" xfId="28763" xr:uid="{00000000-0005-0000-0000-000058020000}"/>
    <cellStyle name="20 % - Accent1 2 2 2 2 2 5 6" xfId="22262" xr:uid="{00000000-0005-0000-0000-000059020000}"/>
    <cellStyle name="20 % - Accent1 2 2 2 2 2 5 6 2" xfId="35455" xr:uid="{00000000-0005-0000-0000-00005A020000}"/>
    <cellStyle name="20 % - Accent1 2 2 2 2 2 5 6 3" xfId="29465" xr:uid="{00000000-0005-0000-0000-00005B020000}"/>
    <cellStyle name="20 % - Accent1 2 2 2 2 2 5 7" xfId="23007" xr:uid="{00000000-0005-0000-0000-00005C020000}"/>
    <cellStyle name="20 % - Accent1 2 2 2 2 2 5 7 2" xfId="36200" xr:uid="{00000000-0005-0000-0000-00005D020000}"/>
    <cellStyle name="20 % - Accent1 2 2 2 2 2 5 7 3" xfId="30210" xr:uid="{00000000-0005-0000-0000-00005E020000}"/>
    <cellStyle name="20 % - Accent1 2 2 2 2 2 5 8" xfId="18100" xr:uid="{00000000-0005-0000-0000-00005F020000}"/>
    <cellStyle name="20 % - Accent1 2 2 2 2 2 5 8 2" xfId="32349" xr:uid="{00000000-0005-0000-0000-000060020000}"/>
    <cellStyle name="20 % - Accent1 2 2 2 2 2 5 8 3" xfId="26345" xr:uid="{00000000-0005-0000-0000-000061020000}"/>
    <cellStyle name="20 % - Accent1 2 2 2 2 2 5 9" xfId="11420" xr:uid="{00000000-0005-0000-0000-000062020000}"/>
    <cellStyle name="20 % - Accent1 2 2 2 2 2 5 9 2" xfId="24988" xr:uid="{00000000-0005-0000-0000-000063020000}"/>
    <cellStyle name="20 % - Accent1 2 2 2 2 2 6" xfId="5962" xr:uid="{00000000-0005-0000-0000-000064020000}"/>
    <cellStyle name="20 % - Accent1 2 2 2 2 2 6 2" xfId="19393" xr:uid="{00000000-0005-0000-0000-000065020000}"/>
    <cellStyle name="20 % - Accent1 2 2 2 2 2 6 2 2" xfId="32909" xr:uid="{00000000-0005-0000-0000-000066020000}"/>
    <cellStyle name="20 % - Accent1 2 2 2 2 2 6 2 3" xfId="26905" xr:uid="{00000000-0005-0000-0000-000067020000}"/>
    <cellStyle name="20 % - Accent1 2 2 2 2 2 6 3" xfId="11953" xr:uid="{00000000-0005-0000-0000-000068020000}"/>
    <cellStyle name="20 % - Accent1 2 2 2 2 2 6 3 2" xfId="31593" xr:uid="{00000000-0005-0000-0000-000069020000}"/>
    <cellStyle name="20 % - Accent1 2 2 2 2 2 6 4" xfId="25573" xr:uid="{00000000-0005-0000-0000-00006A020000}"/>
    <cellStyle name="20 % - Accent1 2 2 2 2 2 7" xfId="6488" xr:uid="{00000000-0005-0000-0000-00006B020000}"/>
    <cellStyle name="20 % - Accent1 2 2 2 2 2 7 2" xfId="20242" xr:uid="{00000000-0005-0000-0000-00006C020000}"/>
    <cellStyle name="20 % - Accent1 2 2 2 2 2 7 2 2" xfId="33542" xr:uid="{00000000-0005-0000-0000-00006D020000}"/>
    <cellStyle name="20 % - Accent1 2 2 2 2 2 7 3" xfId="12479" xr:uid="{00000000-0005-0000-0000-00006E020000}"/>
    <cellStyle name="20 % - Accent1 2 2 2 2 2 7 4" xfId="27552" xr:uid="{00000000-0005-0000-0000-00006F020000}"/>
    <cellStyle name="20 % - Accent1 2 2 2 2 2 8" xfId="7028" xr:uid="{00000000-0005-0000-0000-000070020000}"/>
    <cellStyle name="20 % - Accent1 2 2 2 2 2 8 2" xfId="20340" xr:uid="{00000000-0005-0000-0000-000071020000}"/>
    <cellStyle name="20 % - Accent1 2 2 2 2 2 8 2 2" xfId="33557" xr:uid="{00000000-0005-0000-0000-000072020000}"/>
    <cellStyle name="20 % - Accent1 2 2 2 2 2 8 3" xfId="13019" xr:uid="{00000000-0005-0000-0000-000073020000}"/>
    <cellStyle name="20 % - Accent1 2 2 2 2 2 8 4" xfId="27567" xr:uid="{00000000-0005-0000-0000-000074020000}"/>
    <cellStyle name="20 % - Accent1 2 2 2 2 2 9" xfId="7596" xr:uid="{00000000-0005-0000-0000-000075020000}"/>
    <cellStyle name="20 % - Accent1 2 2 2 2 2 9 2" xfId="20931" xr:uid="{00000000-0005-0000-0000-000076020000}"/>
    <cellStyle name="20 % - Accent1 2 2 2 2 2 9 2 2" xfId="34148" xr:uid="{00000000-0005-0000-0000-000077020000}"/>
    <cellStyle name="20 % - Accent1 2 2 2 2 2 9 3" xfId="13587" xr:uid="{00000000-0005-0000-0000-000078020000}"/>
    <cellStyle name="20 % - Accent1 2 2 2 2 2 9 4" xfId="28158" xr:uid="{00000000-0005-0000-0000-000079020000}"/>
    <cellStyle name="20 % - Accent1 2 2 2 2 20" xfId="2666" xr:uid="{00000000-0005-0000-0000-00007A020000}"/>
    <cellStyle name="20 % - Accent1 2 2 2 2 3" xfId="15" xr:uid="{00000000-0005-0000-0000-00007B020000}"/>
    <cellStyle name="20 % - Accent1 2 2 2 2 3 10" xfId="9915" xr:uid="{00000000-0005-0000-0000-00007C020000}"/>
    <cellStyle name="20 % - Accent1 2 2 2 2 3 10 2" xfId="15906" xr:uid="{00000000-0005-0000-0000-00007D020000}"/>
    <cellStyle name="20 % - Accent1 2 2 2 2 3 10 3" xfId="31022" xr:uid="{00000000-0005-0000-0000-00007E020000}"/>
    <cellStyle name="20 % - Accent1 2 2 2 2 3 11" xfId="10511" xr:uid="{00000000-0005-0000-0000-00007F020000}"/>
    <cellStyle name="20 % - Accent1 2 2 2 2 3 11 2" xfId="16502" xr:uid="{00000000-0005-0000-0000-000080020000}"/>
    <cellStyle name="20 % - Accent1 2 2 2 2 3 12" xfId="17126" xr:uid="{00000000-0005-0000-0000-000081020000}"/>
    <cellStyle name="20 % - Accent1 2 2 2 2 3 13" xfId="17772" xr:uid="{00000000-0005-0000-0000-000082020000}"/>
    <cellStyle name="20 % - Accent1 2 2 2 2 3 14" xfId="18101" xr:uid="{00000000-0005-0000-0000-000083020000}"/>
    <cellStyle name="20 % - Accent1 2 2 2 2 3 15" xfId="11115" xr:uid="{00000000-0005-0000-0000-000084020000}"/>
    <cellStyle name="20 % - Accent1 2 2 2 2 3 16" xfId="4225" xr:uid="{00000000-0005-0000-0000-000085020000}"/>
    <cellStyle name="20 % - Accent1 2 2 2 2 3 17" xfId="24088" xr:uid="{00000000-0005-0000-0000-000086020000}"/>
    <cellStyle name="20 % - Accent1 2 2 2 2 3 18" xfId="2672" xr:uid="{00000000-0005-0000-0000-000087020000}"/>
    <cellStyle name="20 % - Accent1 2 2 2 2 3 2" xfId="5128" xr:uid="{00000000-0005-0000-0000-000088020000}"/>
    <cellStyle name="20 % - Accent1 2 2 2 2 3 2 2" xfId="19394" xr:uid="{00000000-0005-0000-0000-000089020000}"/>
    <cellStyle name="20 % - Accent1 2 2 2 2 3 2 2 2" xfId="32910" xr:uid="{00000000-0005-0000-0000-00008A020000}"/>
    <cellStyle name="20 % - Accent1 2 2 2 2 3 2 2 3" xfId="26906" xr:uid="{00000000-0005-0000-0000-00008B020000}"/>
    <cellStyle name="20 % - Accent1 2 2 2 2 3 2 3" xfId="11425" xr:uid="{00000000-0005-0000-0000-00008C020000}"/>
    <cellStyle name="20 % - Accent1 2 2 2 2 3 2 3 2" xfId="31599" xr:uid="{00000000-0005-0000-0000-00008D020000}"/>
    <cellStyle name="20 % - Accent1 2 2 2 2 3 2 4" xfId="25579" xr:uid="{00000000-0005-0000-0000-00008E020000}"/>
    <cellStyle name="20 % - Accent1 2 2 2 2 3 3" xfId="5967" xr:uid="{00000000-0005-0000-0000-00008F020000}"/>
    <cellStyle name="20 % - Accent1 2 2 2 2 3 3 2" xfId="20346" xr:uid="{00000000-0005-0000-0000-000090020000}"/>
    <cellStyle name="20 % - Accent1 2 2 2 2 3 3 2 2" xfId="33563" xr:uid="{00000000-0005-0000-0000-000091020000}"/>
    <cellStyle name="20 % - Accent1 2 2 2 2 3 3 3" xfId="11958" xr:uid="{00000000-0005-0000-0000-000092020000}"/>
    <cellStyle name="20 % - Accent1 2 2 2 2 3 3 4" xfId="27573" xr:uid="{00000000-0005-0000-0000-000093020000}"/>
    <cellStyle name="20 % - Accent1 2 2 2 2 3 4" xfId="6493" xr:uid="{00000000-0005-0000-0000-000094020000}"/>
    <cellStyle name="20 % - Accent1 2 2 2 2 3 4 2" xfId="20937" xr:uid="{00000000-0005-0000-0000-000095020000}"/>
    <cellStyle name="20 % - Accent1 2 2 2 2 3 4 2 2" xfId="34154" xr:uid="{00000000-0005-0000-0000-000096020000}"/>
    <cellStyle name="20 % - Accent1 2 2 2 2 3 4 3" xfId="12484" xr:uid="{00000000-0005-0000-0000-000097020000}"/>
    <cellStyle name="20 % - Accent1 2 2 2 2 3 4 4" xfId="28164" xr:uid="{00000000-0005-0000-0000-000098020000}"/>
    <cellStyle name="20 % - Accent1 2 2 2 2 3 5" xfId="7033" xr:uid="{00000000-0005-0000-0000-000099020000}"/>
    <cellStyle name="20 % - Accent1 2 2 2 2 3 5 2" xfId="21561" xr:uid="{00000000-0005-0000-0000-00009A020000}"/>
    <cellStyle name="20 % - Accent1 2 2 2 2 3 5 2 2" xfId="34754" xr:uid="{00000000-0005-0000-0000-00009B020000}"/>
    <cellStyle name="20 % - Accent1 2 2 2 2 3 5 3" xfId="13024" xr:uid="{00000000-0005-0000-0000-00009C020000}"/>
    <cellStyle name="20 % - Accent1 2 2 2 2 3 5 4" xfId="28764" xr:uid="{00000000-0005-0000-0000-00009D020000}"/>
    <cellStyle name="20 % - Accent1 2 2 2 2 3 6" xfId="7601" xr:uid="{00000000-0005-0000-0000-00009E020000}"/>
    <cellStyle name="20 % - Accent1 2 2 2 2 3 6 2" xfId="22263" xr:uid="{00000000-0005-0000-0000-00009F020000}"/>
    <cellStyle name="20 % - Accent1 2 2 2 2 3 6 2 2" xfId="35456" xr:uid="{00000000-0005-0000-0000-0000A0020000}"/>
    <cellStyle name="20 % - Accent1 2 2 2 2 3 6 3" xfId="13592" xr:uid="{00000000-0005-0000-0000-0000A1020000}"/>
    <cellStyle name="20 % - Accent1 2 2 2 2 3 6 4" xfId="29466" xr:uid="{00000000-0005-0000-0000-0000A2020000}"/>
    <cellStyle name="20 % - Accent1 2 2 2 2 3 7" xfId="8169" xr:uid="{00000000-0005-0000-0000-0000A3020000}"/>
    <cellStyle name="20 % - Accent1 2 2 2 2 3 7 2" xfId="23008" xr:uid="{00000000-0005-0000-0000-0000A4020000}"/>
    <cellStyle name="20 % - Accent1 2 2 2 2 3 7 2 2" xfId="36201" xr:uid="{00000000-0005-0000-0000-0000A5020000}"/>
    <cellStyle name="20 % - Accent1 2 2 2 2 3 7 3" xfId="14160" xr:uid="{00000000-0005-0000-0000-0000A6020000}"/>
    <cellStyle name="20 % - Accent1 2 2 2 2 3 7 4" xfId="30211" xr:uid="{00000000-0005-0000-0000-0000A7020000}"/>
    <cellStyle name="20 % - Accent1 2 2 2 2 3 8" xfId="8737" xr:uid="{00000000-0005-0000-0000-0000A8020000}"/>
    <cellStyle name="20 % - Accent1 2 2 2 2 3 8 2" xfId="14728" xr:uid="{00000000-0005-0000-0000-0000A9020000}"/>
    <cellStyle name="20 % - Accent1 2 2 2 2 3 8 2 2" xfId="32350" xr:uid="{00000000-0005-0000-0000-0000AA020000}"/>
    <cellStyle name="20 % - Accent1 2 2 2 2 3 8 3" xfId="26346" xr:uid="{00000000-0005-0000-0000-0000AB020000}"/>
    <cellStyle name="20 % - Accent1 2 2 2 2 3 9" xfId="9319" xr:uid="{00000000-0005-0000-0000-0000AC020000}"/>
    <cellStyle name="20 % - Accent1 2 2 2 2 3 9 2" xfId="15310" xr:uid="{00000000-0005-0000-0000-0000AD020000}"/>
    <cellStyle name="20 % - Accent1 2 2 2 2 3 9 3" xfId="24989" xr:uid="{00000000-0005-0000-0000-0000AE020000}"/>
    <cellStyle name="20 % - Accent1 2 2 2 2 4" xfId="5124" xr:uid="{00000000-0005-0000-0000-0000AF020000}"/>
    <cellStyle name="20 % - Accent1 2 2 2 2 4 10" xfId="31023" xr:uid="{00000000-0005-0000-0000-0000B0020000}"/>
    <cellStyle name="20 % - Accent1 2 2 2 2 4 11" xfId="24089" xr:uid="{00000000-0005-0000-0000-0000B1020000}"/>
    <cellStyle name="20 % - Accent1 2 2 2 2 4 2" xfId="20236" xr:uid="{00000000-0005-0000-0000-0000B2020000}"/>
    <cellStyle name="20 % - Accent1 2 2 2 2 4 2 2" xfId="27546" xr:uid="{00000000-0005-0000-0000-0000B3020000}"/>
    <cellStyle name="20 % - Accent1 2 2 2 2 4 2 2 2" xfId="33536" xr:uid="{00000000-0005-0000-0000-0000B4020000}"/>
    <cellStyle name="20 % - Accent1 2 2 2 2 4 2 3" xfId="31600" xr:uid="{00000000-0005-0000-0000-0000B5020000}"/>
    <cellStyle name="20 % - Accent1 2 2 2 2 4 2 4" xfId="25580" xr:uid="{00000000-0005-0000-0000-0000B6020000}"/>
    <cellStyle name="20 % - Accent1 2 2 2 2 4 3" xfId="20347" xr:uid="{00000000-0005-0000-0000-0000B7020000}"/>
    <cellStyle name="20 % - Accent1 2 2 2 2 4 3 2" xfId="33564" xr:uid="{00000000-0005-0000-0000-0000B8020000}"/>
    <cellStyle name="20 % - Accent1 2 2 2 2 4 3 3" xfId="27574" xr:uid="{00000000-0005-0000-0000-0000B9020000}"/>
    <cellStyle name="20 % - Accent1 2 2 2 2 4 4" xfId="20938" xr:uid="{00000000-0005-0000-0000-0000BA020000}"/>
    <cellStyle name="20 % - Accent1 2 2 2 2 4 4 2" xfId="34155" xr:uid="{00000000-0005-0000-0000-0000BB020000}"/>
    <cellStyle name="20 % - Accent1 2 2 2 2 4 4 3" xfId="28165" xr:uid="{00000000-0005-0000-0000-0000BC020000}"/>
    <cellStyle name="20 % - Accent1 2 2 2 2 4 5" xfId="21562" xr:uid="{00000000-0005-0000-0000-0000BD020000}"/>
    <cellStyle name="20 % - Accent1 2 2 2 2 4 5 2" xfId="34755" xr:uid="{00000000-0005-0000-0000-0000BE020000}"/>
    <cellStyle name="20 % - Accent1 2 2 2 2 4 5 3" xfId="28765" xr:uid="{00000000-0005-0000-0000-0000BF020000}"/>
    <cellStyle name="20 % - Accent1 2 2 2 2 4 6" xfId="22264" xr:uid="{00000000-0005-0000-0000-0000C0020000}"/>
    <cellStyle name="20 % - Accent1 2 2 2 2 4 6 2" xfId="35457" xr:uid="{00000000-0005-0000-0000-0000C1020000}"/>
    <cellStyle name="20 % - Accent1 2 2 2 2 4 6 3" xfId="29467" xr:uid="{00000000-0005-0000-0000-0000C2020000}"/>
    <cellStyle name="20 % - Accent1 2 2 2 2 4 7" xfId="23009" xr:uid="{00000000-0005-0000-0000-0000C3020000}"/>
    <cellStyle name="20 % - Accent1 2 2 2 2 4 7 2" xfId="36202" xr:uid="{00000000-0005-0000-0000-0000C4020000}"/>
    <cellStyle name="20 % - Accent1 2 2 2 2 4 7 3" xfId="30212" xr:uid="{00000000-0005-0000-0000-0000C5020000}"/>
    <cellStyle name="20 % - Accent1 2 2 2 2 4 8" xfId="18102" xr:uid="{00000000-0005-0000-0000-0000C6020000}"/>
    <cellStyle name="20 % - Accent1 2 2 2 2 4 8 2" xfId="32351" xr:uid="{00000000-0005-0000-0000-0000C7020000}"/>
    <cellStyle name="20 % - Accent1 2 2 2 2 4 8 3" xfId="26347" xr:uid="{00000000-0005-0000-0000-0000C8020000}"/>
    <cellStyle name="20 % - Accent1 2 2 2 2 4 9" xfId="11419" xr:uid="{00000000-0005-0000-0000-0000C9020000}"/>
    <cellStyle name="20 % - Accent1 2 2 2 2 4 9 2" xfId="24990" xr:uid="{00000000-0005-0000-0000-0000CA020000}"/>
    <cellStyle name="20 % - Accent1 2 2 2 2 5" xfId="5961" xr:uid="{00000000-0005-0000-0000-0000CB020000}"/>
    <cellStyle name="20 % - Accent1 2 2 2 2 5 2" xfId="23010" xr:uid="{00000000-0005-0000-0000-0000CC020000}"/>
    <cellStyle name="20 % - Accent1 2 2 2 2 5 2 2" xfId="36203" xr:uid="{00000000-0005-0000-0000-0000CD020000}"/>
    <cellStyle name="20 % - Accent1 2 2 2 2 5 2 3" xfId="30213" xr:uid="{00000000-0005-0000-0000-0000CE020000}"/>
    <cellStyle name="20 % - Accent1 2 2 2 2 5 3" xfId="19392" xr:uid="{00000000-0005-0000-0000-0000CF020000}"/>
    <cellStyle name="20 % - Accent1 2 2 2 2 5 3 2" xfId="32908" xr:uid="{00000000-0005-0000-0000-0000D0020000}"/>
    <cellStyle name="20 % - Accent1 2 2 2 2 5 3 3" xfId="26904" xr:uid="{00000000-0005-0000-0000-0000D1020000}"/>
    <cellStyle name="20 % - Accent1 2 2 2 2 5 4" xfId="11952" xr:uid="{00000000-0005-0000-0000-0000D2020000}"/>
    <cellStyle name="20 % - Accent1 2 2 2 2 5 4 2" xfId="31592" xr:uid="{00000000-0005-0000-0000-0000D3020000}"/>
    <cellStyle name="20 % - Accent1 2 2 2 2 5 5" xfId="25572" xr:uid="{00000000-0005-0000-0000-0000D4020000}"/>
    <cellStyle name="20 % - Accent1 2 2 2 2 6" xfId="6487" xr:uid="{00000000-0005-0000-0000-0000D5020000}"/>
    <cellStyle name="20 % - Accent1 2 2 2 2 6 2" xfId="23764" xr:uid="{00000000-0005-0000-0000-0000D6020000}"/>
    <cellStyle name="20 % - Accent1 2 2 2 2 6 2 2" xfId="36800" xr:uid="{00000000-0005-0000-0000-0000D7020000}"/>
    <cellStyle name="20 % - Accent1 2 2 2 2 6 2 3" xfId="30812" xr:uid="{00000000-0005-0000-0000-0000D8020000}"/>
    <cellStyle name="20 % - Accent1 2 2 2 2 6 3" xfId="20339" xr:uid="{00000000-0005-0000-0000-0000D9020000}"/>
    <cellStyle name="20 % - Accent1 2 2 2 2 6 3 2" xfId="33556" xr:uid="{00000000-0005-0000-0000-0000DA020000}"/>
    <cellStyle name="20 % - Accent1 2 2 2 2 6 4" xfId="12478" xr:uid="{00000000-0005-0000-0000-0000DB020000}"/>
    <cellStyle name="20 % - Accent1 2 2 2 2 6 5" xfId="27566" xr:uid="{00000000-0005-0000-0000-0000DC020000}"/>
    <cellStyle name="20 % - Accent1 2 2 2 2 7" xfId="7027" xr:uid="{00000000-0005-0000-0000-0000DD020000}"/>
    <cellStyle name="20 % - Accent1 2 2 2 2 7 2" xfId="23974" xr:uid="{00000000-0005-0000-0000-0000DE020000}"/>
    <cellStyle name="20 % - Accent1 2 2 2 2 7 2 2" xfId="36880" xr:uid="{00000000-0005-0000-0000-0000DF020000}"/>
    <cellStyle name="20 % - Accent1 2 2 2 2 7 2 3" xfId="30893" xr:uid="{00000000-0005-0000-0000-0000E0020000}"/>
    <cellStyle name="20 % - Accent1 2 2 2 2 7 3" xfId="20930" xr:uid="{00000000-0005-0000-0000-0000E1020000}"/>
    <cellStyle name="20 % - Accent1 2 2 2 2 7 3 2" xfId="34147" xr:uid="{00000000-0005-0000-0000-0000E2020000}"/>
    <cellStyle name="20 % - Accent1 2 2 2 2 7 4" xfId="13018" xr:uid="{00000000-0005-0000-0000-0000E3020000}"/>
    <cellStyle name="20 % - Accent1 2 2 2 2 7 5" xfId="28157" xr:uid="{00000000-0005-0000-0000-0000E4020000}"/>
    <cellStyle name="20 % - Accent1 2 2 2 2 8" xfId="7595" xr:uid="{00000000-0005-0000-0000-0000E5020000}"/>
    <cellStyle name="20 % - Accent1 2 2 2 2 8 2" xfId="21554" xr:uid="{00000000-0005-0000-0000-0000E6020000}"/>
    <cellStyle name="20 % - Accent1 2 2 2 2 8 2 2" xfId="34747" xr:uid="{00000000-0005-0000-0000-0000E7020000}"/>
    <cellStyle name="20 % - Accent1 2 2 2 2 8 3" xfId="13586" xr:uid="{00000000-0005-0000-0000-0000E8020000}"/>
    <cellStyle name="20 % - Accent1 2 2 2 2 8 4" xfId="28757" xr:uid="{00000000-0005-0000-0000-0000E9020000}"/>
    <cellStyle name="20 % - Accent1 2 2 2 2 9" xfId="8163" xr:uid="{00000000-0005-0000-0000-0000EA020000}"/>
    <cellStyle name="20 % - Accent1 2 2 2 2 9 2" xfId="22256" xr:uid="{00000000-0005-0000-0000-0000EB020000}"/>
    <cellStyle name="20 % - Accent1 2 2 2 2 9 2 2" xfId="35449" xr:uid="{00000000-0005-0000-0000-0000EC020000}"/>
    <cellStyle name="20 % - Accent1 2 2 2 2 9 3" xfId="14154" xr:uid="{00000000-0005-0000-0000-0000ED020000}"/>
    <cellStyle name="20 % - Accent1 2 2 2 2 9 4" xfId="29459" xr:uid="{00000000-0005-0000-0000-0000EE020000}"/>
    <cellStyle name="20 % - Accent1 2 2 2 20" xfId="4219" xr:uid="{00000000-0005-0000-0000-0000EF020000}"/>
    <cellStyle name="20 % - Accent1 2 2 2 21" xfId="24080" xr:uid="{00000000-0005-0000-0000-0000F0020000}"/>
    <cellStyle name="20 % - Accent1 2 2 2 22" xfId="2665" xr:uid="{00000000-0005-0000-0000-0000F1020000}"/>
    <cellStyle name="20 % - Accent1 2 2 2 3" xfId="16" xr:uid="{00000000-0005-0000-0000-0000F2020000}"/>
    <cellStyle name="20 % - Accent1 2 2 2 3 10" xfId="9916" xr:uid="{00000000-0005-0000-0000-0000F3020000}"/>
    <cellStyle name="20 % - Accent1 2 2 2 3 10 2" xfId="15907" xr:uid="{00000000-0005-0000-0000-0000F4020000}"/>
    <cellStyle name="20 % - Accent1 2 2 2 3 10 3" xfId="31024" xr:uid="{00000000-0005-0000-0000-0000F5020000}"/>
    <cellStyle name="20 % - Accent1 2 2 2 3 11" xfId="10512" xr:uid="{00000000-0005-0000-0000-0000F6020000}"/>
    <cellStyle name="20 % - Accent1 2 2 2 3 11 2" xfId="16503" xr:uid="{00000000-0005-0000-0000-0000F7020000}"/>
    <cellStyle name="20 % - Accent1 2 2 2 3 12" xfId="17127" xr:uid="{00000000-0005-0000-0000-0000F8020000}"/>
    <cellStyle name="20 % - Accent1 2 2 2 3 13" xfId="17773" xr:uid="{00000000-0005-0000-0000-0000F9020000}"/>
    <cellStyle name="20 % - Accent1 2 2 2 3 14" xfId="18103" xr:uid="{00000000-0005-0000-0000-0000FA020000}"/>
    <cellStyle name="20 % - Accent1 2 2 2 3 15" xfId="11116" xr:uid="{00000000-0005-0000-0000-0000FB020000}"/>
    <cellStyle name="20 % - Accent1 2 2 2 3 16" xfId="4226" xr:uid="{00000000-0005-0000-0000-0000FC020000}"/>
    <cellStyle name="20 % - Accent1 2 2 2 3 17" xfId="24090" xr:uid="{00000000-0005-0000-0000-0000FD020000}"/>
    <cellStyle name="20 % - Accent1 2 2 2 3 18" xfId="2673" xr:uid="{00000000-0005-0000-0000-0000FE020000}"/>
    <cellStyle name="20 % - Accent1 2 2 2 3 2" xfId="5129" xr:uid="{00000000-0005-0000-0000-0000FF020000}"/>
    <cellStyle name="20 % - Accent1 2 2 2 3 2 2" xfId="19395" xr:uid="{00000000-0005-0000-0000-000000030000}"/>
    <cellStyle name="20 % - Accent1 2 2 2 3 2 2 2" xfId="32911" xr:uid="{00000000-0005-0000-0000-000001030000}"/>
    <cellStyle name="20 % - Accent1 2 2 2 3 2 2 3" xfId="26907" xr:uid="{00000000-0005-0000-0000-000002030000}"/>
    <cellStyle name="20 % - Accent1 2 2 2 3 2 3" xfId="11426" xr:uid="{00000000-0005-0000-0000-000003030000}"/>
    <cellStyle name="20 % - Accent1 2 2 2 3 2 3 2" xfId="31601" xr:uid="{00000000-0005-0000-0000-000004030000}"/>
    <cellStyle name="20 % - Accent1 2 2 2 3 2 4" xfId="25581" xr:uid="{00000000-0005-0000-0000-000005030000}"/>
    <cellStyle name="20 % - Accent1 2 2 2 3 3" xfId="5968" xr:uid="{00000000-0005-0000-0000-000006030000}"/>
    <cellStyle name="20 % - Accent1 2 2 2 3 3 2" xfId="20348" xr:uid="{00000000-0005-0000-0000-000007030000}"/>
    <cellStyle name="20 % - Accent1 2 2 2 3 3 2 2" xfId="33565" xr:uid="{00000000-0005-0000-0000-000008030000}"/>
    <cellStyle name="20 % - Accent1 2 2 2 3 3 3" xfId="11959" xr:uid="{00000000-0005-0000-0000-000009030000}"/>
    <cellStyle name="20 % - Accent1 2 2 2 3 3 4" xfId="27575" xr:uid="{00000000-0005-0000-0000-00000A030000}"/>
    <cellStyle name="20 % - Accent1 2 2 2 3 4" xfId="6494" xr:uid="{00000000-0005-0000-0000-00000B030000}"/>
    <cellStyle name="20 % - Accent1 2 2 2 3 4 2" xfId="20939" xr:uid="{00000000-0005-0000-0000-00000C030000}"/>
    <cellStyle name="20 % - Accent1 2 2 2 3 4 2 2" xfId="34156" xr:uid="{00000000-0005-0000-0000-00000D030000}"/>
    <cellStyle name="20 % - Accent1 2 2 2 3 4 3" xfId="12485" xr:uid="{00000000-0005-0000-0000-00000E030000}"/>
    <cellStyle name="20 % - Accent1 2 2 2 3 4 4" xfId="28166" xr:uid="{00000000-0005-0000-0000-00000F030000}"/>
    <cellStyle name="20 % - Accent1 2 2 2 3 5" xfId="7034" xr:uid="{00000000-0005-0000-0000-000010030000}"/>
    <cellStyle name="20 % - Accent1 2 2 2 3 5 2" xfId="21563" xr:uid="{00000000-0005-0000-0000-000011030000}"/>
    <cellStyle name="20 % - Accent1 2 2 2 3 5 2 2" xfId="34756" xr:uid="{00000000-0005-0000-0000-000012030000}"/>
    <cellStyle name="20 % - Accent1 2 2 2 3 5 3" xfId="13025" xr:uid="{00000000-0005-0000-0000-000013030000}"/>
    <cellStyle name="20 % - Accent1 2 2 2 3 5 4" xfId="28766" xr:uid="{00000000-0005-0000-0000-000014030000}"/>
    <cellStyle name="20 % - Accent1 2 2 2 3 6" xfId="7602" xr:uid="{00000000-0005-0000-0000-000015030000}"/>
    <cellStyle name="20 % - Accent1 2 2 2 3 6 2" xfId="22265" xr:uid="{00000000-0005-0000-0000-000016030000}"/>
    <cellStyle name="20 % - Accent1 2 2 2 3 6 2 2" xfId="35458" xr:uid="{00000000-0005-0000-0000-000017030000}"/>
    <cellStyle name="20 % - Accent1 2 2 2 3 6 3" xfId="13593" xr:uid="{00000000-0005-0000-0000-000018030000}"/>
    <cellStyle name="20 % - Accent1 2 2 2 3 6 4" xfId="29468" xr:uid="{00000000-0005-0000-0000-000019030000}"/>
    <cellStyle name="20 % - Accent1 2 2 2 3 7" xfId="8170" xr:uid="{00000000-0005-0000-0000-00001A030000}"/>
    <cellStyle name="20 % - Accent1 2 2 2 3 7 2" xfId="23011" xr:uid="{00000000-0005-0000-0000-00001B030000}"/>
    <cellStyle name="20 % - Accent1 2 2 2 3 7 2 2" xfId="36204" xr:uid="{00000000-0005-0000-0000-00001C030000}"/>
    <cellStyle name="20 % - Accent1 2 2 2 3 7 3" xfId="14161" xr:uid="{00000000-0005-0000-0000-00001D030000}"/>
    <cellStyle name="20 % - Accent1 2 2 2 3 7 4" xfId="30214" xr:uid="{00000000-0005-0000-0000-00001E030000}"/>
    <cellStyle name="20 % - Accent1 2 2 2 3 8" xfId="8738" xr:uid="{00000000-0005-0000-0000-00001F030000}"/>
    <cellStyle name="20 % - Accent1 2 2 2 3 8 2" xfId="14729" xr:uid="{00000000-0005-0000-0000-000020030000}"/>
    <cellStyle name="20 % - Accent1 2 2 2 3 8 2 2" xfId="32352" xr:uid="{00000000-0005-0000-0000-000021030000}"/>
    <cellStyle name="20 % - Accent1 2 2 2 3 8 3" xfId="26348" xr:uid="{00000000-0005-0000-0000-000022030000}"/>
    <cellStyle name="20 % - Accent1 2 2 2 3 9" xfId="9320" xr:uid="{00000000-0005-0000-0000-000023030000}"/>
    <cellStyle name="20 % - Accent1 2 2 2 3 9 2" xfId="15311" xr:uid="{00000000-0005-0000-0000-000024030000}"/>
    <cellStyle name="20 % - Accent1 2 2 2 3 9 3" xfId="24991" xr:uid="{00000000-0005-0000-0000-000025030000}"/>
    <cellStyle name="20 % - Accent1 2 2 2 4" xfId="17" xr:uid="{00000000-0005-0000-0000-000026030000}"/>
    <cellStyle name="20 % - Accent1 2 2 2 4 10" xfId="9917" xr:uid="{00000000-0005-0000-0000-000027030000}"/>
    <cellStyle name="20 % - Accent1 2 2 2 4 10 2" xfId="15908" xr:uid="{00000000-0005-0000-0000-000028030000}"/>
    <cellStyle name="20 % - Accent1 2 2 2 4 10 3" xfId="31025" xr:uid="{00000000-0005-0000-0000-000029030000}"/>
    <cellStyle name="20 % - Accent1 2 2 2 4 11" xfId="10513" xr:uid="{00000000-0005-0000-0000-00002A030000}"/>
    <cellStyle name="20 % - Accent1 2 2 2 4 11 2" xfId="16504" xr:uid="{00000000-0005-0000-0000-00002B030000}"/>
    <cellStyle name="20 % - Accent1 2 2 2 4 12" xfId="17128" xr:uid="{00000000-0005-0000-0000-00002C030000}"/>
    <cellStyle name="20 % - Accent1 2 2 2 4 13" xfId="17774" xr:uid="{00000000-0005-0000-0000-00002D030000}"/>
    <cellStyle name="20 % - Accent1 2 2 2 4 14" xfId="18104" xr:uid="{00000000-0005-0000-0000-00002E030000}"/>
    <cellStyle name="20 % - Accent1 2 2 2 4 15" xfId="11117" xr:uid="{00000000-0005-0000-0000-00002F030000}"/>
    <cellStyle name="20 % - Accent1 2 2 2 4 16" xfId="4227" xr:uid="{00000000-0005-0000-0000-000030030000}"/>
    <cellStyle name="20 % - Accent1 2 2 2 4 17" xfId="24091" xr:uid="{00000000-0005-0000-0000-000031030000}"/>
    <cellStyle name="20 % - Accent1 2 2 2 4 18" xfId="2674" xr:uid="{00000000-0005-0000-0000-000032030000}"/>
    <cellStyle name="20 % - Accent1 2 2 2 4 2" xfId="5130" xr:uid="{00000000-0005-0000-0000-000033030000}"/>
    <cellStyle name="20 % - Accent1 2 2 2 4 2 2" xfId="19396" xr:uid="{00000000-0005-0000-0000-000034030000}"/>
    <cellStyle name="20 % - Accent1 2 2 2 4 2 2 2" xfId="32912" xr:uid="{00000000-0005-0000-0000-000035030000}"/>
    <cellStyle name="20 % - Accent1 2 2 2 4 2 2 3" xfId="26908" xr:uid="{00000000-0005-0000-0000-000036030000}"/>
    <cellStyle name="20 % - Accent1 2 2 2 4 2 3" xfId="11427" xr:uid="{00000000-0005-0000-0000-000037030000}"/>
    <cellStyle name="20 % - Accent1 2 2 2 4 2 3 2" xfId="31602" xr:uid="{00000000-0005-0000-0000-000038030000}"/>
    <cellStyle name="20 % - Accent1 2 2 2 4 2 4" xfId="25582" xr:uid="{00000000-0005-0000-0000-000039030000}"/>
    <cellStyle name="20 % - Accent1 2 2 2 4 3" xfId="5969" xr:uid="{00000000-0005-0000-0000-00003A030000}"/>
    <cellStyle name="20 % - Accent1 2 2 2 4 3 2" xfId="20349" xr:uid="{00000000-0005-0000-0000-00003B030000}"/>
    <cellStyle name="20 % - Accent1 2 2 2 4 3 2 2" xfId="33566" xr:uid="{00000000-0005-0000-0000-00003C030000}"/>
    <cellStyle name="20 % - Accent1 2 2 2 4 3 3" xfId="11960" xr:uid="{00000000-0005-0000-0000-00003D030000}"/>
    <cellStyle name="20 % - Accent1 2 2 2 4 3 4" xfId="27576" xr:uid="{00000000-0005-0000-0000-00003E030000}"/>
    <cellStyle name="20 % - Accent1 2 2 2 4 4" xfId="6495" xr:uid="{00000000-0005-0000-0000-00003F030000}"/>
    <cellStyle name="20 % - Accent1 2 2 2 4 4 2" xfId="20940" xr:uid="{00000000-0005-0000-0000-000040030000}"/>
    <cellStyle name="20 % - Accent1 2 2 2 4 4 2 2" xfId="34157" xr:uid="{00000000-0005-0000-0000-000041030000}"/>
    <cellStyle name="20 % - Accent1 2 2 2 4 4 3" xfId="12486" xr:uid="{00000000-0005-0000-0000-000042030000}"/>
    <cellStyle name="20 % - Accent1 2 2 2 4 4 4" xfId="28167" xr:uid="{00000000-0005-0000-0000-000043030000}"/>
    <cellStyle name="20 % - Accent1 2 2 2 4 5" xfId="7035" xr:uid="{00000000-0005-0000-0000-000044030000}"/>
    <cellStyle name="20 % - Accent1 2 2 2 4 5 2" xfId="21564" xr:uid="{00000000-0005-0000-0000-000045030000}"/>
    <cellStyle name="20 % - Accent1 2 2 2 4 5 2 2" xfId="34757" xr:uid="{00000000-0005-0000-0000-000046030000}"/>
    <cellStyle name="20 % - Accent1 2 2 2 4 5 3" xfId="13026" xr:uid="{00000000-0005-0000-0000-000047030000}"/>
    <cellStyle name="20 % - Accent1 2 2 2 4 5 4" xfId="28767" xr:uid="{00000000-0005-0000-0000-000048030000}"/>
    <cellStyle name="20 % - Accent1 2 2 2 4 6" xfId="7603" xr:uid="{00000000-0005-0000-0000-000049030000}"/>
    <cellStyle name="20 % - Accent1 2 2 2 4 6 2" xfId="22266" xr:uid="{00000000-0005-0000-0000-00004A030000}"/>
    <cellStyle name="20 % - Accent1 2 2 2 4 6 2 2" xfId="35459" xr:uid="{00000000-0005-0000-0000-00004B030000}"/>
    <cellStyle name="20 % - Accent1 2 2 2 4 6 3" xfId="13594" xr:uid="{00000000-0005-0000-0000-00004C030000}"/>
    <cellStyle name="20 % - Accent1 2 2 2 4 6 4" xfId="29469" xr:uid="{00000000-0005-0000-0000-00004D030000}"/>
    <cellStyle name="20 % - Accent1 2 2 2 4 7" xfId="8171" xr:uid="{00000000-0005-0000-0000-00004E030000}"/>
    <cellStyle name="20 % - Accent1 2 2 2 4 7 2" xfId="23012" xr:uid="{00000000-0005-0000-0000-00004F030000}"/>
    <cellStyle name="20 % - Accent1 2 2 2 4 7 2 2" xfId="36205" xr:uid="{00000000-0005-0000-0000-000050030000}"/>
    <cellStyle name="20 % - Accent1 2 2 2 4 7 3" xfId="14162" xr:uid="{00000000-0005-0000-0000-000051030000}"/>
    <cellStyle name="20 % - Accent1 2 2 2 4 7 4" xfId="30215" xr:uid="{00000000-0005-0000-0000-000052030000}"/>
    <cellStyle name="20 % - Accent1 2 2 2 4 8" xfId="8739" xr:uid="{00000000-0005-0000-0000-000053030000}"/>
    <cellStyle name="20 % - Accent1 2 2 2 4 8 2" xfId="14730" xr:uid="{00000000-0005-0000-0000-000054030000}"/>
    <cellStyle name="20 % - Accent1 2 2 2 4 8 2 2" xfId="32353" xr:uid="{00000000-0005-0000-0000-000055030000}"/>
    <cellStyle name="20 % - Accent1 2 2 2 4 8 3" xfId="26349" xr:uid="{00000000-0005-0000-0000-000056030000}"/>
    <cellStyle name="20 % - Accent1 2 2 2 4 9" xfId="9321" xr:uid="{00000000-0005-0000-0000-000057030000}"/>
    <cellStyle name="20 % - Accent1 2 2 2 4 9 2" xfId="15312" xr:uid="{00000000-0005-0000-0000-000058030000}"/>
    <cellStyle name="20 % - Accent1 2 2 2 4 9 3" xfId="24992" xr:uid="{00000000-0005-0000-0000-000059030000}"/>
    <cellStyle name="20 % - Accent1 2 2 2 5" xfId="18" xr:uid="{00000000-0005-0000-0000-00005A030000}"/>
    <cellStyle name="20 % - Accent1 2 2 2 5 10" xfId="9322" xr:uid="{00000000-0005-0000-0000-00005B030000}"/>
    <cellStyle name="20 % - Accent1 2 2 2 5 10 2" xfId="15313" xr:uid="{00000000-0005-0000-0000-00005C030000}"/>
    <cellStyle name="20 % - Accent1 2 2 2 5 10 3" xfId="31026" xr:uid="{00000000-0005-0000-0000-00005D030000}"/>
    <cellStyle name="20 % - Accent1 2 2 2 5 11" xfId="9918" xr:uid="{00000000-0005-0000-0000-00005E030000}"/>
    <cellStyle name="20 % - Accent1 2 2 2 5 11 2" xfId="15909" xr:uid="{00000000-0005-0000-0000-00005F030000}"/>
    <cellStyle name="20 % - Accent1 2 2 2 5 12" xfId="10514" xr:uid="{00000000-0005-0000-0000-000060030000}"/>
    <cellStyle name="20 % - Accent1 2 2 2 5 12 2" xfId="16505" xr:uid="{00000000-0005-0000-0000-000061030000}"/>
    <cellStyle name="20 % - Accent1 2 2 2 5 13" xfId="4699" xr:uid="{00000000-0005-0000-0000-000062030000}"/>
    <cellStyle name="20 % - Accent1 2 2 2 5 13 2" xfId="17129" xr:uid="{00000000-0005-0000-0000-000063030000}"/>
    <cellStyle name="20 % - Accent1 2 2 2 5 14" xfId="17775" xr:uid="{00000000-0005-0000-0000-000064030000}"/>
    <cellStyle name="20 % - Accent1 2 2 2 5 15" xfId="18105" xr:uid="{00000000-0005-0000-0000-000065030000}"/>
    <cellStyle name="20 % - Accent1 2 2 2 5 16" xfId="11118" xr:uid="{00000000-0005-0000-0000-000066030000}"/>
    <cellStyle name="20 % - Accent1 2 2 2 5 17" xfId="4228" xr:uid="{00000000-0005-0000-0000-000067030000}"/>
    <cellStyle name="20 % - Accent1 2 2 2 5 18" xfId="24092" xr:uid="{00000000-0005-0000-0000-000068030000}"/>
    <cellStyle name="20 % - Accent1 2 2 2 5 19" xfId="2675" xr:uid="{00000000-0005-0000-0000-000069030000}"/>
    <cellStyle name="20 % - Accent1 2 2 2 5 2" xfId="2676" xr:uid="{00000000-0005-0000-0000-00006A030000}"/>
    <cellStyle name="20 % - Accent1 2 2 2 5 2 10" xfId="10515" xr:uid="{00000000-0005-0000-0000-00006B030000}"/>
    <cellStyle name="20 % - Accent1 2 2 2 5 2 10 2" xfId="16506" xr:uid="{00000000-0005-0000-0000-00006C030000}"/>
    <cellStyle name="20 % - Accent1 2 2 2 5 2 11" xfId="17130" xr:uid="{00000000-0005-0000-0000-00006D030000}"/>
    <cellStyle name="20 % - Accent1 2 2 2 5 2 12" xfId="20234" xr:uid="{00000000-0005-0000-0000-00006E030000}"/>
    <cellStyle name="20 % - Accent1 2 2 2 5 2 13" xfId="11429" xr:uid="{00000000-0005-0000-0000-00006F030000}"/>
    <cellStyle name="20 % - Accent1 2 2 2 5 2 14" xfId="5132" xr:uid="{00000000-0005-0000-0000-000070030000}"/>
    <cellStyle name="20 % - Accent1 2 2 2 5 2 15" xfId="25583" xr:uid="{00000000-0005-0000-0000-000071030000}"/>
    <cellStyle name="20 % - Accent1 2 2 2 5 2 2" xfId="5971" xr:uid="{00000000-0005-0000-0000-000072030000}"/>
    <cellStyle name="20 % - Accent1 2 2 2 5 2 2 2" xfId="11962" xr:uid="{00000000-0005-0000-0000-000073030000}"/>
    <cellStyle name="20 % - Accent1 2 2 2 5 2 2 2 2" xfId="33535" xr:uid="{00000000-0005-0000-0000-000074030000}"/>
    <cellStyle name="20 % - Accent1 2 2 2 5 2 2 3" xfId="27545" xr:uid="{00000000-0005-0000-0000-000075030000}"/>
    <cellStyle name="20 % - Accent1 2 2 2 5 2 3" xfId="6497" xr:uid="{00000000-0005-0000-0000-000076030000}"/>
    <cellStyle name="20 % - Accent1 2 2 2 5 2 3 2" xfId="12488" xr:uid="{00000000-0005-0000-0000-000077030000}"/>
    <cellStyle name="20 % - Accent1 2 2 2 5 2 3 3" xfId="31603" xr:uid="{00000000-0005-0000-0000-000078030000}"/>
    <cellStyle name="20 % - Accent1 2 2 2 5 2 4" xfId="7037" xr:uid="{00000000-0005-0000-0000-000079030000}"/>
    <cellStyle name="20 % - Accent1 2 2 2 5 2 4 2" xfId="13028" xr:uid="{00000000-0005-0000-0000-00007A030000}"/>
    <cellStyle name="20 % - Accent1 2 2 2 5 2 5" xfId="7605" xr:uid="{00000000-0005-0000-0000-00007B030000}"/>
    <cellStyle name="20 % - Accent1 2 2 2 5 2 5 2" xfId="13596" xr:uid="{00000000-0005-0000-0000-00007C030000}"/>
    <cellStyle name="20 % - Accent1 2 2 2 5 2 6" xfId="8173" xr:uid="{00000000-0005-0000-0000-00007D030000}"/>
    <cellStyle name="20 % - Accent1 2 2 2 5 2 6 2" xfId="14164" xr:uid="{00000000-0005-0000-0000-00007E030000}"/>
    <cellStyle name="20 % - Accent1 2 2 2 5 2 7" xfId="8741" xr:uid="{00000000-0005-0000-0000-00007F030000}"/>
    <cellStyle name="20 % - Accent1 2 2 2 5 2 7 2" xfId="14732" xr:uid="{00000000-0005-0000-0000-000080030000}"/>
    <cellStyle name="20 % - Accent1 2 2 2 5 2 8" xfId="9323" xr:uid="{00000000-0005-0000-0000-000081030000}"/>
    <cellStyle name="20 % - Accent1 2 2 2 5 2 8 2" xfId="15314" xr:uid="{00000000-0005-0000-0000-000082030000}"/>
    <cellStyle name="20 % - Accent1 2 2 2 5 2 9" xfId="9919" xr:uid="{00000000-0005-0000-0000-000083030000}"/>
    <cellStyle name="20 % - Accent1 2 2 2 5 2 9 2" xfId="15910" xr:uid="{00000000-0005-0000-0000-000084030000}"/>
    <cellStyle name="20 % - Accent1 2 2 2 5 3" xfId="5131" xr:uid="{00000000-0005-0000-0000-000085030000}"/>
    <cellStyle name="20 % - Accent1 2 2 2 5 3 2" xfId="20350" xr:uid="{00000000-0005-0000-0000-000086030000}"/>
    <cellStyle name="20 % - Accent1 2 2 2 5 3 2 2" xfId="33567" xr:uid="{00000000-0005-0000-0000-000087030000}"/>
    <cellStyle name="20 % - Accent1 2 2 2 5 3 3" xfId="11428" xr:uid="{00000000-0005-0000-0000-000088030000}"/>
    <cellStyle name="20 % - Accent1 2 2 2 5 3 4" xfId="27577" xr:uid="{00000000-0005-0000-0000-000089030000}"/>
    <cellStyle name="20 % - Accent1 2 2 2 5 4" xfId="5970" xr:uid="{00000000-0005-0000-0000-00008A030000}"/>
    <cellStyle name="20 % - Accent1 2 2 2 5 4 2" xfId="20941" xr:uid="{00000000-0005-0000-0000-00008B030000}"/>
    <cellStyle name="20 % - Accent1 2 2 2 5 4 2 2" xfId="34158" xr:uid="{00000000-0005-0000-0000-00008C030000}"/>
    <cellStyle name="20 % - Accent1 2 2 2 5 4 3" xfId="11961" xr:uid="{00000000-0005-0000-0000-00008D030000}"/>
    <cellStyle name="20 % - Accent1 2 2 2 5 4 4" xfId="28168" xr:uid="{00000000-0005-0000-0000-00008E030000}"/>
    <cellStyle name="20 % - Accent1 2 2 2 5 5" xfId="6496" xr:uid="{00000000-0005-0000-0000-00008F030000}"/>
    <cellStyle name="20 % - Accent1 2 2 2 5 5 2" xfId="21565" xr:uid="{00000000-0005-0000-0000-000090030000}"/>
    <cellStyle name="20 % - Accent1 2 2 2 5 5 2 2" xfId="34758" xr:uid="{00000000-0005-0000-0000-000091030000}"/>
    <cellStyle name="20 % - Accent1 2 2 2 5 5 3" xfId="12487" xr:uid="{00000000-0005-0000-0000-000092030000}"/>
    <cellStyle name="20 % - Accent1 2 2 2 5 5 4" xfId="28768" xr:uid="{00000000-0005-0000-0000-000093030000}"/>
    <cellStyle name="20 % - Accent1 2 2 2 5 6" xfId="7036" xr:uid="{00000000-0005-0000-0000-000094030000}"/>
    <cellStyle name="20 % - Accent1 2 2 2 5 6 2" xfId="22267" xr:uid="{00000000-0005-0000-0000-000095030000}"/>
    <cellStyle name="20 % - Accent1 2 2 2 5 6 2 2" xfId="35460" xr:uid="{00000000-0005-0000-0000-000096030000}"/>
    <cellStyle name="20 % - Accent1 2 2 2 5 6 3" xfId="13027" xr:uid="{00000000-0005-0000-0000-000097030000}"/>
    <cellStyle name="20 % - Accent1 2 2 2 5 6 4" xfId="29470" xr:uid="{00000000-0005-0000-0000-000098030000}"/>
    <cellStyle name="20 % - Accent1 2 2 2 5 7" xfId="7604" xr:uid="{00000000-0005-0000-0000-000099030000}"/>
    <cellStyle name="20 % - Accent1 2 2 2 5 7 2" xfId="23013" xr:uid="{00000000-0005-0000-0000-00009A030000}"/>
    <cellStyle name="20 % - Accent1 2 2 2 5 7 2 2" xfId="36206" xr:uid="{00000000-0005-0000-0000-00009B030000}"/>
    <cellStyle name="20 % - Accent1 2 2 2 5 7 3" xfId="13595" xr:uid="{00000000-0005-0000-0000-00009C030000}"/>
    <cellStyle name="20 % - Accent1 2 2 2 5 7 4" xfId="30216" xr:uid="{00000000-0005-0000-0000-00009D030000}"/>
    <cellStyle name="20 % - Accent1 2 2 2 5 8" xfId="8172" xr:uid="{00000000-0005-0000-0000-00009E030000}"/>
    <cellStyle name="20 % - Accent1 2 2 2 5 8 2" xfId="14163" xr:uid="{00000000-0005-0000-0000-00009F030000}"/>
    <cellStyle name="20 % - Accent1 2 2 2 5 8 2 2" xfId="32354" xr:uid="{00000000-0005-0000-0000-0000A0030000}"/>
    <cellStyle name="20 % - Accent1 2 2 2 5 8 3" xfId="26350" xr:uid="{00000000-0005-0000-0000-0000A1030000}"/>
    <cellStyle name="20 % - Accent1 2 2 2 5 9" xfId="8740" xr:uid="{00000000-0005-0000-0000-0000A2030000}"/>
    <cellStyle name="20 % - Accent1 2 2 2 5 9 2" xfId="14731" xr:uid="{00000000-0005-0000-0000-0000A3030000}"/>
    <cellStyle name="20 % - Accent1 2 2 2 5 9 3" xfId="24993" xr:uid="{00000000-0005-0000-0000-0000A4030000}"/>
    <cellStyle name="20 % - Accent1 2 2 2 6" xfId="5123" xr:uid="{00000000-0005-0000-0000-0000A5030000}"/>
    <cellStyle name="20 % - Accent1 2 2 2 6 2" xfId="23763" xr:uid="{00000000-0005-0000-0000-0000A6030000}"/>
    <cellStyle name="20 % - Accent1 2 2 2 6 2 2" xfId="36799" xr:uid="{00000000-0005-0000-0000-0000A7030000}"/>
    <cellStyle name="20 % - Accent1 2 2 2 6 2 3" xfId="30811" xr:uid="{00000000-0005-0000-0000-0000A8030000}"/>
    <cellStyle name="20 % - Accent1 2 2 2 6 3" xfId="19391" xr:uid="{00000000-0005-0000-0000-0000A9030000}"/>
    <cellStyle name="20 % - Accent1 2 2 2 6 3 2" xfId="32907" xr:uid="{00000000-0005-0000-0000-0000AA030000}"/>
    <cellStyle name="20 % - Accent1 2 2 2 6 3 3" xfId="26903" xr:uid="{00000000-0005-0000-0000-0000AB030000}"/>
    <cellStyle name="20 % - Accent1 2 2 2 6 4" xfId="11418" xr:uid="{00000000-0005-0000-0000-0000AC030000}"/>
    <cellStyle name="20 % - Accent1 2 2 2 6 4 2" xfId="31591" xr:uid="{00000000-0005-0000-0000-0000AD030000}"/>
    <cellStyle name="20 % - Accent1 2 2 2 6 5" xfId="25571" xr:uid="{00000000-0005-0000-0000-0000AE030000}"/>
    <cellStyle name="20 % - Accent1 2 2 2 7" xfId="5960" xr:uid="{00000000-0005-0000-0000-0000AF030000}"/>
    <cellStyle name="20 % - Accent1 2 2 2 7 2" xfId="23973" xr:uid="{00000000-0005-0000-0000-0000B0030000}"/>
    <cellStyle name="20 % - Accent1 2 2 2 7 2 2" xfId="36879" xr:uid="{00000000-0005-0000-0000-0000B1030000}"/>
    <cellStyle name="20 % - Accent1 2 2 2 7 2 3" xfId="30892" xr:uid="{00000000-0005-0000-0000-0000B2030000}"/>
    <cellStyle name="20 % - Accent1 2 2 2 7 3" xfId="20338" xr:uid="{00000000-0005-0000-0000-0000B3030000}"/>
    <cellStyle name="20 % - Accent1 2 2 2 7 3 2" xfId="33555" xr:uid="{00000000-0005-0000-0000-0000B4030000}"/>
    <cellStyle name="20 % - Accent1 2 2 2 7 4" xfId="11951" xr:uid="{00000000-0005-0000-0000-0000B5030000}"/>
    <cellStyle name="20 % - Accent1 2 2 2 7 5" xfId="27565" xr:uid="{00000000-0005-0000-0000-0000B6030000}"/>
    <cellStyle name="20 % - Accent1 2 2 2 8" xfId="6486" xr:uid="{00000000-0005-0000-0000-0000B7030000}"/>
    <cellStyle name="20 % - Accent1 2 2 2 8 2" xfId="20929" xr:uid="{00000000-0005-0000-0000-0000B8030000}"/>
    <cellStyle name="20 % - Accent1 2 2 2 8 2 2" xfId="34146" xr:uid="{00000000-0005-0000-0000-0000B9030000}"/>
    <cellStyle name="20 % - Accent1 2 2 2 8 3" xfId="12477" xr:uid="{00000000-0005-0000-0000-0000BA030000}"/>
    <cellStyle name="20 % - Accent1 2 2 2 8 4" xfId="28156" xr:uid="{00000000-0005-0000-0000-0000BB030000}"/>
    <cellStyle name="20 % - Accent1 2 2 2 9" xfId="7026" xr:uid="{00000000-0005-0000-0000-0000BC030000}"/>
    <cellStyle name="20 % - Accent1 2 2 2 9 2" xfId="21553" xr:uid="{00000000-0005-0000-0000-0000BD030000}"/>
    <cellStyle name="20 % - Accent1 2 2 2 9 2 2" xfId="34746" xr:uid="{00000000-0005-0000-0000-0000BE030000}"/>
    <cellStyle name="20 % - Accent1 2 2 2 9 3" xfId="13017" xr:uid="{00000000-0005-0000-0000-0000BF030000}"/>
    <cellStyle name="20 % - Accent1 2 2 2 9 4" xfId="28756" xr:uid="{00000000-0005-0000-0000-0000C0030000}"/>
    <cellStyle name="20 % - Accent1 2 2 2_2012-2013 - CF - Tour 1 - Ligue 04 - Résultats" xfId="19" xr:uid="{00000000-0005-0000-0000-0000C1030000}"/>
    <cellStyle name="20 % - Accent1 2 2 20" xfId="24079" xr:uid="{00000000-0005-0000-0000-0000C2030000}"/>
    <cellStyle name="20 % - Accent1 2 2 21" xfId="2664" xr:uid="{00000000-0005-0000-0000-0000C3030000}"/>
    <cellStyle name="20 % - Accent1 2 2 3" xfId="20" xr:uid="{00000000-0005-0000-0000-0000C4030000}"/>
    <cellStyle name="20 % - Accent1 2 2 3 10" xfId="8742" xr:uid="{00000000-0005-0000-0000-0000C5030000}"/>
    <cellStyle name="20 % - Accent1 2 2 3 10 2" xfId="23014" xr:uid="{00000000-0005-0000-0000-0000C6030000}"/>
    <cellStyle name="20 % - Accent1 2 2 3 10 2 2" xfId="36207" xr:uid="{00000000-0005-0000-0000-0000C7030000}"/>
    <cellStyle name="20 % - Accent1 2 2 3 10 3" xfId="14733" xr:uid="{00000000-0005-0000-0000-0000C8030000}"/>
    <cellStyle name="20 % - Accent1 2 2 3 10 4" xfId="30217" xr:uid="{00000000-0005-0000-0000-0000C9030000}"/>
    <cellStyle name="20 % - Accent1 2 2 3 11" xfId="9324" xr:uid="{00000000-0005-0000-0000-0000CA030000}"/>
    <cellStyle name="20 % - Accent1 2 2 3 11 2" xfId="15315" xr:uid="{00000000-0005-0000-0000-0000CB030000}"/>
    <cellStyle name="20 % - Accent1 2 2 3 11 2 2" xfId="32355" xr:uid="{00000000-0005-0000-0000-0000CC030000}"/>
    <cellStyle name="20 % - Accent1 2 2 3 11 3" xfId="26351" xr:uid="{00000000-0005-0000-0000-0000CD030000}"/>
    <cellStyle name="20 % - Accent1 2 2 3 12" xfId="9920" xr:uid="{00000000-0005-0000-0000-0000CE030000}"/>
    <cellStyle name="20 % - Accent1 2 2 3 12 2" xfId="15911" xr:uid="{00000000-0005-0000-0000-0000CF030000}"/>
    <cellStyle name="20 % - Accent1 2 2 3 12 3" xfId="24994" xr:uid="{00000000-0005-0000-0000-0000D0030000}"/>
    <cellStyle name="20 % - Accent1 2 2 3 13" xfId="10516" xr:uid="{00000000-0005-0000-0000-0000D1030000}"/>
    <cellStyle name="20 % - Accent1 2 2 3 13 2" xfId="16507" xr:uid="{00000000-0005-0000-0000-0000D2030000}"/>
    <cellStyle name="20 % - Accent1 2 2 3 13 3" xfId="31027" xr:uid="{00000000-0005-0000-0000-0000D3030000}"/>
    <cellStyle name="20 % - Accent1 2 2 3 14" xfId="17131" xr:uid="{00000000-0005-0000-0000-0000D4030000}"/>
    <cellStyle name="20 % - Accent1 2 2 3 15" xfId="17776" xr:uid="{00000000-0005-0000-0000-0000D5030000}"/>
    <cellStyle name="20 % - Accent1 2 2 3 16" xfId="18106" xr:uid="{00000000-0005-0000-0000-0000D6030000}"/>
    <cellStyle name="20 % - Accent1 2 2 3 17" xfId="11119" xr:uid="{00000000-0005-0000-0000-0000D7030000}"/>
    <cellStyle name="20 % - Accent1 2 2 3 18" xfId="4229" xr:uid="{00000000-0005-0000-0000-0000D8030000}"/>
    <cellStyle name="20 % - Accent1 2 2 3 19" xfId="24093" xr:uid="{00000000-0005-0000-0000-0000D9030000}"/>
    <cellStyle name="20 % - Accent1 2 2 3 2" xfId="21" xr:uid="{00000000-0005-0000-0000-0000DA030000}"/>
    <cellStyle name="20 % - Accent1 2 2 3 2 10" xfId="9921" xr:uid="{00000000-0005-0000-0000-0000DB030000}"/>
    <cellStyle name="20 % - Accent1 2 2 3 2 10 2" xfId="15912" xr:uid="{00000000-0005-0000-0000-0000DC030000}"/>
    <cellStyle name="20 % - Accent1 2 2 3 2 10 3" xfId="24995" xr:uid="{00000000-0005-0000-0000-0000DD030000}"/>
    <cellStyle name="20 % - Accent1 2 2 3 2 11" xfId="10517" xr:uid="{00000000-0005-0000-0000-0000DE030000}"/>
    <cellStyle name="20 % - Accent1 2 2 3 2 11 2" xfId="16508" xr:uid="{00000000-0005-0000-0000-0000DF030000}"/>
    <cellStyle name="20 % - Accent1 2 2 3 2 11 3" xfId="31028" xr:uid="{00000000-0005-0000-0000-0000E0030000}"/>
    <cellStyle name="20 % - Accent1 2 2 3 2 12" xfId="17132" xr:uid="{00000000-0005-0000-0000-0000E1030000}"/>
    <cellStyle name="20 % - Accent1 2 2 3 2 13" xfId="17777" xr:uid="{00000000-0005-0000-0000-0000E2030000}"/>
    <cellStyle name="20 % - Accent1 2 2 3 2 14" xfId="18107" xr:uid="{00000000-0005-0000-0000-0000E3030000}"/>
    <cellStyle name="20 % - Accent1 2 2 3 2 15" xfId="11120" xr:uid="{00000000-0005-0000-0000-0000E4030000}"/>
    <cellStyle name="20 % - Accent1 2 2 3 2 16" xfId="4230" xr:uid="{00000000-0005-0000-0000-0000E5030000}"/>
    <cellStyle name="20 % - Accent1 2 2 3 2 17" xfId="24094" xr:uid="{00000000-0005-0000-0000-0000E6030000}"/>
    <cellStyle name="20 % - Accent1 2 2 3 2 18" xfId="2678" xr:uid="{00000000-0005-0000-0000-0000E7030000}"/>
    <cellStyle name="20 % - Accent1 2 2 3 2 2" xfId="5134" xr:uid="{00000000-0005-0000-0000-0000E8030000}"/>
    <cellStyle name="20 % - Accent1 2 2 3 2 2 10" xfId="31029" xr:uid="{00000000-0005-0000-0000-0000E9030000}"/>
    <cellStyle name="20 % - Accent1 2 2 3 2 2 11" xfId="24095" xr:uid="{00000000-0005-0000-0000-0000EA030000}"/>
    <cellStyle name="20 % - Accent1 2 2 3 2 2 2" xfId="20229" xr:uid="{00000000-0005-0000-0000-0000EB030000}"/>
    <cellStyle name="20 % - Accent1 2 2 3 2 2 2 2" xfId="27543" xr:uid="{00000000-0005-0000-0000-0000EC030000}"/>
    <cellStyle name="20 % - Accent1 2 2 3 2 2 2 2 2" xfId="33534" xr:uid="{00000000-0005-0000-0000-0000ED030000}"/>
    <cellStyle name="20 % - Accent1 2 2 3 2 2 2 3" xfId="31606" xr:uid="{00000000-0005-0000-0000-0000EE030000}"/>
    <cellStyle name="20 % - Accent1 2 2 3 2 2 2 4" xfId="25586" xr:uid="{00000000-0005-0000-0000-0000EF030000}"/>
    <cellStyle name="20 % - Accent1 2 2 3 2 2 3" xfId="20353" xr:uid="{00000000-0005-0000-0000-0000F0030000}"/>
    <cellStyle name="20 % - Accent1 2 2 3 2 2 3 2" xfId="33570" xr:uid="{00000000-0005-0000-0000-0000F1030000}"/>
    <cellStyle name="20 % - Accent1 2 2 3 2 2 3 3" xfId="27580" xr:uid="{00000000-0005-0000-0000-0000F2030000}"/>
    <cellStyle name="20 % - Accent1 2 2 3 2 2 4" xfId="20944" xr:uid="{00000000-0005-0000-0000-0000F3030000}"/>
    <cellStyle name="20 % - Accent1 2 2 3 2 2 4 2" xfId="34161" xr:uid="{00000000-0005-0000-0000-0000F4030000}"/>
    <cellStyle name="20 % - Accent1 2 2 3 2 2 4 3" xfId="28171" xr:uid="{00000000-0005-0000-0000-0000F5030000}"/>
    <cellStyle name="20 % - Accent1 2 2 3 2 2 5" xfId="21568" xr:uid="{00000000-0005-0000-0000-0000F6030000}"/>
    <cellStyle name="20 % - Accent1 2 2 3 2 2 5 2" xfId="34761" xr:uid="{00000000-0005-0000-0000-0000F7030000}"/>
    <cellStyle name="20 % - Accent1 2 2 3 2 2 5 3" xfId="28771" xr:uid="{00000000-0005-0000-0000-0000F8030000}"/>
    <cellStyle name="20 % - Accent1 2 2 3 2 2 6" xfId="22270" xr:uid="{00000000-0005-0000-0000-0000F9030000}"/>
    <cellStyle name="20 % - Accent1 2 2 3 2 2 6 2" xfId="35463" xr:uid="{00000000-0005-0000-0000-0000FA030000}"/>
    <cellStyle name="20 % - Accent1 2 2 3 2 2 6 3" xfId="29473" xr:uid="{00000000-0005-0000-0000-0000FB030000}"/>
    <cellStyle name="20 % - Accent1 2 2 3 2 2 7" xfId="23015" xr:uid="{00000000-0005-0000-0000-0000FC030000}"/>
    <cellStyle name="20 % - Accent1 2 2 3 2 2 7 2" xfId="36208" xr:uid="{00000000-0005-0000-0000-0000FD030000}"/>
    <cellStyle name="20 % - Accent1 2 2 3 2 2 7 3" xfId="30218" xr:uid="{00000000-0005-0000-0000-0000FE030000}"/>
    <cellStyle name="20 % - Accent1 2 2 3 2 2 8" xfId="18108" xr:uid="{00000000-0005-0000-0000-0000FF030000}"/>
    <cellStyle name="20 % - Accent1 2 2 3 2 2 8 2" xfId="32357" xr:uid="{00000000-0005-0000-0000-000000040000}"/>
    <cellStyle name="20 % - Accent1 2 2 3 2 2 8 3" xfId="26353" xr:uid="{00000000-0005-0000-0000-000001040000}"/>
    <cellStyle name="20 % - Accent1 2 2 3 2 2 9" xfId="11431" xr:uid="{00000000-0005-0000-0000-000002040000}"/>
    <cellStyle name="20 % - Accent1 2 2 3 2 2 9 2" xfId="24996" xr:uid="{00000000-0005-0000-0000-000003040000}"/>
    <cellStyle name="20 % - Accent1 2 2 3 2 3" xfId="5973" xr:uid="{00000000-0005-0000-0000-000004040000}"/>
    <cellStyle name="20 % - Accent1 2 2 3 2 3 2" xfId="18109" xr:uid="{00000000-0005-0000-0000-000005040000}"/>
    <cellStyle name="20 % - Accent1 2 2 3 2 3 3" xfId="11964" xr:uid="{00000000-0005-0000-0000-000006040000}"/>
    <cellStyle name="20 % - Accent1 2 2 3 2 4" xfId="6499" xr:uid="{00000000-0005-0000-0000-000007040000}"/>
    <cellStyle name="20 % - Accent1 2 2 3 2 4 2" xfId="19398" xr:uid="{00000000-0005-0000-0000-000008040000}"/>
    <cellStyle name="20 % - Accent1 2 2 3 2 4 2 2" xfId="32914" xr:uid="{00000000-0005-0000-0000-000009040000}"/>
    <cellStyle name="20 % - Accent1 2 2 3 2 4 2 3" xfId="26910" xr:uid="{00000000-0005-0000-0000-00000A040000}"/>
    <cellStyle name="20 % - Accent1 2 2 3 2 4 3" xfId="12490" xr:uid="{00000000-0005-0000-0000-00000B040000}"/>
    <cellStyle name="20 % - Accent1 2 2 3 2 4 3 2" xfId="31605" xr:uid="{00000000-0005-0000-0000-00000C040000}"/>
    <cellStyle name="20 % - Accent1 2 2 3 2 4 4" xfId="25585" xr:uid="{00000000-0005-0000-0000-00000D040000}"/>
    <cellStyle name="20 % - Accent1 2 2 3 2 5" xfId="7039" xr:uid="{00000000-0005-0000-0000-00000E040000}"/>
    <cellStyle name="20 % - Accent1 2 2 3 2 5 2" xfId="20352" xr:uid="{00000000-0005-0000-0000-00000F040000}"/>
    <cellStyle name="20 % - Accent1 2 2 3 2 5 2 2" xfId="33569" xr:uid="{00000000-0005-0000-0000-000010040000}"/>
    <cellStyle name="20 % - Accent1 2 2 3 2 5 3" xfId="13030" xr:uid="{00000000-0005-0000-0000-000011040000}"/>
    <cellStyle name="20 % - Accent1 2 2 3 2 5 4" xfId="27579" xr:uid="{00000000-0005-0000-0000-000012040000}"/>
    <cellStyle name="20 % - Accent1 2 2 3 2 6" xfId="7607" xr:uid="{00000000-0005-0000-0000-000013040000}"/>
    <cellStyle name="20 % - Accent1 2 2 3 2 6 2" xfId="20943" xr:uid="{00000000-0005-0000-0000-000014040000}"/>
    <cellStyle name="20 % - Accent1 2 2 3 2 6 2 2" xfId="34160" xr:uid="{00000000-0005-0000-0000-000015040000}"/>
    <cellStyle name="20 % - Accent1 2 2 3 2 6 3" xfId="13598" xr:uid="{00000000-0005-0000-0000-000016040000}"/>
    <cellStyle name="20 % - Accent1 2 2 3 2 6 4" xfId="28170" xr:uid="{00000000-0005-0000-0000-000017040000}"/>
    <cellStyle name="20 % - Accent1 2 2 3 2 7" xfId="8175" xr:uid="{00000000-0005-0000-0000-000018040000}"/>
    <cellStyle name="20 % - Accent1 2 2 3 2 7 2" xfId="21567" xr:uid="{00000000-0005-0000-0000-000019040000}"/>
    <cellStyle name="20 % - Accent1 2 2 3 2 7 2 2" xfId="34760" xr:uid="{00000000-0005-0000-0000-00001A040000}"/>
    <cellStyle name="20 % - Accent1 2 2 3 2 7 3" xfId="14166" xr:uid="{00000000-0005-0000-0000-00001B040000}"/>
    <cellStyle name="20 % - Accent1 2 2 3 2 7 4" xfId="28770" xr:uid="{00000000-0005-0000-0000-00001C040000}"/>
    <cellStyle name="20 % - Accent1 2 2 3 2 8" xfId="8743" xr:uid="{00000000-0005-0000-0000-00001D040000}"/>
    <cellStyle name="20 % - Accent1 2 2 3 2 8 2" xfId="22269" xr:uid="{00000000-0005-0000-0000-00001E040000}"/>
    <cellStyle name="20 % - Accent1 2 2 3 2 8 2 2" xfId="35462" xr:uid="{00000000-0005-0000-0000-00001F040000}"/>
    <cellStyle name="20 % - Accent1 2 2 3 2 8 3" xfId="14734" xr:uid="{00000000-0005-0000-0000-000020040000}"/>
    <cellStyle name="20 % - Accent1 2 2 3 2 8 4" xfId="29472" xr:uid="{00000000-0005-0000-0000-000021040000}"/>
    <cellStyle name="20 % - Accent1 2 2 3 2 9" xfId="9325" xr:uid="{00000000-0005-0000-0000-000022040000}"/>
    <cellStyle name="20 % - Accent1 2 2 3 2 9 2" xfId="15316" xr:uid="{00000000-0005-0000-0000-000023040000}"/>
    <cellStyle name="20 % - Accent1 2 2 3 2 9 2 2" xfId="32356" xr:uid="{00000000-0005-0000-0000-000024040000}"/>
    <cellStyle name="20 % - Accent1 2 2 3 2 9 3" xfId="26352" xr:uid="{00000000-0005-0000-0000-000025040000}"/>
    <cellStyle name="20 % - Accent1 2 2 3 20" xfId="2677" xr:uid="{00000000-0005-0000-0000-000026040000}"/>
    <cellStyle name="20 % - Accent1 2 2 3 3" xfId="22" xr:uid="{00000000-0005-0000-0000-000027040000}"/>
    <cellStyle name="20 % - Accent1 2 2 3 3 10" xfId="8176" xr:uid="{00000000-0005-0000-0000-000028040000}"/>
    <cellStyle name="20 % - Accent1 2 2 3 3 10 2" xfId="21569" xr:uid="{00000000-0005-0000-0000-000029040000}"/>
    <cellStyle name="20 % - Accent1 2 2 3 3 10 2 2" xfId="34762" xr:uid="{00000000-0005-0000-0000-00002A040000}"/>
    <cellStyle name="20 % - Accent1 2 2 3 3 10 3" xfId="14167" xr:uid="{00000000-0005-0000-0000-00002B040000}"/>
    <cellStyle name="20 % - Accent1 2 2 3 3 10 4" xfId="28772" xr:uid="{00000000-0005-0000-0000-00002C040000}"/>
    <cellStyle name="20 % - Accent1 2 2 3 3 11" xfId="8744" xr:uid="{00000000-0005-0000-0000-00002D040000}"/>
    <cellStyle name="20 % - Accent1 2 2 3 3 11 2" xfId="22271" xr:uid="{00000000-0005-0000-0000-00002E040000}"/>
    <cellStyle name="20 % - Accent1 2 2 3 3 11 2 2" xfId="35464" xr:uid="{00000000-0005-0000-0000-00002F040000}"/>
    <cellStyle name="20 % - Accent1 2 2 3 3 11 3" xfId="14735" xr:uid="{00000000-0005-0000-0000-000030040000}"/>
    <cellStyle name="20 % - Accent1 2 2 3 3 11 4" xfId="29474" xr:uid="{00000000-0005-0000-0000-000031040000}"/>
    <cellStyle name="20 % - Accent1 2 2 3 3 12" xfId="9326" xr:uid="{00000000-0005-0000-0000-000032040000}"/>
    <cellStyle name="20 % - Accent1 2 2 3 3 12 2" xfId="23016" xr:uid="{00000000-0005-0000-0000-000033040000}"/>
    <cellStyle name="20 % - Accent1 2 2 3 3 12 2 2" xfId="36209" xr:uid="{00000000-0005-0000-0000-000034040000}"/>
    <cellStyle name="20 % - Accent1 2 2 3 3 12 3" xfId="15317" xr:uid="{00000000-0005-0000-0000-000035040000}"/>
    <cellStyle name="20 % - Accent1 2 2 3 3 12 4" xfId="30219" xr:uid="{00000000-0005-0000-0000-000036040000}"/>
    <cellStyle name="20 % - Accent1 2 2 3 3 13" xfId="9922" xr:uid="{00000000-0005-0000-0000-000037040000}"/>
    <cellStyle name="20 % - Accent1 2 2 3 3 13 2" xfId="15913" xr:uid="{00000000-0005-0000-0000-000038040000}"/>
    <cellStyle name="20 % - Accent1 2 2 3 3 13 2 2" xfId="32358" xr:uid="{00000000-0005-0000-0000-000039040000}"/>
    <cellStyle name="20 % - Accent1 2 2 3 3 13 3" xfId="26354" xr:uid="{00000000-0005-0000-0000-00003A040000}"/>
    <cellStyle name="20 % - Accent1 2 2 3 3 14" xfId="10518" xr:uid="{00000000-0005-0000-0000-00003B040000}"/>
    <cellStyle name="20 % - Accent1 2 2 3 3 14 2" xfId="16509" xr:uid="{00000000-0005-0000-0000-00003C040000}"/>
    <cellStyle name="20 % - Accent1 2 2 3 3 14 3" xfId="24997" xr:uid="{00000000-0005-0000-0000-00003D040000}"/>
    <cellStyle name="20 % - Accent1 2 2 3 3 15" xfId="17133" xr:uid="{00000000-0005-0000-0000-00003E040000}"/>
    <cellStyle name="20 % - Accent1 2 2 3 3 15 2" xfId="31030" xr:uid="{00000000-0005-0000-0000-00003F040000}"/>
    <cellStyle name="20 % - Accent1 2 2 3 3 16" xfId="17778" xr:uid="{00000000-0005-0000-0000-000040040000}"/>
    <cellStyle name="20 % - Accent1 2 2 3 3 17" xfId="18110" xr:uid="{00000000-0005-0000-0000-000041040000}"/>
    <cellStyle name="20 % - Accent1 2 2 3 3 18" xfId="11121" xr:uid="{00000000-0005-0000-0000-000042040000}"/>
    <cellStyle name="20 % - Accent1 2 2 3 3 19" xfId="4231" xr:uid="{00000000-0005-0000-0000-000043040000}"/>
    <cellStyle name="20 % - Accent1 2 2 3 3 2" xfId="23" xr:uid="{00000000-0005-0000-0000-000044040000}"/>
    <cellStyle name="20 % - Accent1 2 2 3 3 2 10" xfId="9327" xr:uid="{00000000-0005-0000-0000-000045040000}"/>
    <cellStyle name="20 % - Accent1 2 2 3 3 2 10 2" xfId="15318" xr:uid="{00000000-0005-0000-0000-000046040000}"/>
    <cellStyle name="20 % - Accent1 2 2 3 3 2 10 3" xfId="31031" xr:uid="{00000000-0005-0000-0000-000047040000}"/>
    <cellStyle name="20 % - Accent1 2 2 3 3 2 11" xfId="9923" xr:uid="{00000000-0005-0000-0000-000048040000}"/>
    <cellStyle name="20 % - Accent1 2 2 3 3 2 11 2" xfId="15914" xr:uid="{00000000-0005-0000-0000-000049040000}"/>
    <cellStyle name="20 % - Accent1 2 2 3 3 2 12" xfId="10519" xr:uid="{00000000-0005-0000-0000-00004A040000}"/>
    <cellStyle name="20 % - Accent1 2 2 3 3 2 12 2" xfId="16510" xr:uid="{00000000-0005-0000-0000-00004B040000}"/>
    <cellStyle name="20 % - Accent1 2 2 3 3 2 13" xfId="4700" xr:uid="{00000000-0005-0000-0000-00004C040000}"/>
    <cellStyle name="20 % - Accent1 2 2 3 3 2 13 2" xfId="17134" xr:uid="{00000000-0005-0000-0000-00004D040000}"/>
    <cellStyle name="20 % - Accent1 2 2 3 3 2 14" xfId="17779" xr:uid="{00000000-0005-0000-0000-00004E040000}"/>
    <cellStyle name="20 % - Accent1 2 2 3 3 2 15" xfId="18111" xr:uid="{00000000-0005-0000-0000-00004F040000}"/>
    <cellStyle name="20 % - Accent1 2 2 3 3 2 16" xfId="11122" xr:uid="{00000000-0005-0000-0000-000050040000}"/>
    <cellStyle name="20 % - Accent1 2 2 3 3 2 17" xfId="4232" xr:uid="{00000000-0005-0000-0000-000051040000}"/>
    <cellStyle name="20 % - Accent1 2 2 3 3 2 18" xfId="24097" xr:uid="{00000000-0005-0000-0000-000052040000}"/>
    <cellStyle name="20 % - Accent1 2 2 3 3 2 19" xfId="2680" xr:uid="{00000000-0005-0000-0000-000053040000}"/>
    <cellStyle name="20 % - Accent1 2 2 3 3 2 2" xfId="2681" xr:uid="{00000000-0005-0000-0000-000054040000}"/>
    <cellStyle name="20 % - Accent1 2 2 3 3 2 2 10" xfId="10520" xr:uid="{00000000-0005-0000-0000-000055040000}"/>
    <cellStyle name="20 % - Accent1 2 2 3 3 2 2 10 2" xfId="16511" xr:uid="{00000000-0005-0000-0000-000056040000}"/>
    <cellStyle name="20 % - Accent1 2 2 3 3 2 2 11" xfId="17135" xr:uid="{00000000-0005-0000-0000-000057040000}"/>
    <cellStyle name="20 % - Accent1 2 2 3 3 2 2 12" xfId="20227" xr:uid="{00000000-0005-0000-0000-000058040000}"/>
    <cellStyle name="20 % - Accent1 2 2 3 3 2 2 13" xfId="11434" xr:uid="{00000000-0005-0000-0000-000059040000}"/>
    <cellStyle name="20 % - Accent1 2 2 3 3 2 2 14" xfId="5137" xr:uid="{00000000-0005-0000-0000-00005A040000}"/>
    <cellStyle name="20 % - Accent1 2 2 3 3 2 2 15" xfId="25588" xr:uid="{00000000-0005-0000-0000-00005B040000}"/>
    <cellStyle name="20 % - Accent1 2 2 3 3 2 2 2" xfId="5976" xr:uid="{00000000-0005-0000-0000-00005C040000}"/>
    <cellStyle name="20 % - Accent1 2 2 3 3 2 2 2 2" xfId="11967" xr:uid="{00000000-0005-0000-0000-00005D040000}"/>
    <cellStyle name="20 % - Accent1 2 2 3 3 2 2 2 2 2" xfId="33532" xr:uid="{00000000-0005-0000-0000-00005E040000}"/>
    <cellStyle name="20 % - Accent1 2 2 3 3 2 2 2 3" xfId="27541" xr:uid="{00000000-0005-0000-0000-00005F040000}"/>
    <cellStyle name="20 % - Accent1 2 2 3 3 2 2 3" xfId="6502" xr:uid="{00000000-0005-0000-0000-000060040000}"/>
    <cellStyle name="20 % - Accent1 2 2 3 3 2 2 3 2" xfId="12493" xr:uid="{00000000-0005-0000-0000-000061040000}"/>
    <cellStyle name="20 % - Accent1 2 2 3 3 2 2 3 3" xfId="31608" xr:uid="{00000000-0005-0000-0000-000062040000}"/>
    <cellStyle name="20 % - Accent1 2 2 3 3 2 2 4" xfId="7042" xr:uid="{00000000-0005-0000-0000-000063040000}"/>
    <cellStyle name="20 % - Accent1 2 2 3 3 2 2 4 2" xfId="13033" xr:uid="{00000000-0005-0000-0000-000064040000}"/>
    <cellStyle name="20 % - Accent1 2 2 3 3 2 2 5" xfId="7610" xr:uid="{00000000-0005-0000-0000-000065040000}"/>
    <cellStyle name="20 % - Accent1 2 2 3 3 2 2 5 2" xfId="13601" xr:uid="{00000000-0005-0000-0000-000066040000}"/>
    <cellStyle name="20 % - Accent1 2 2 3 3 2 2 6" xfId="8178" xr:uid="{00000000-0005-0000-0000-000067040000}"/>
    <cellStyle name="20 % - Accent1 2 2 3 3 2 2 6 2" xfId="14169" xr:uid="{00000000-0005-0000-0000-000068040000}"/>
    <cellStyle name="20 % - Accent1 2 2 3 3 2 2 7" xfId="8746" xr:uid="{00000000-0005-0000-0000-000069040000}"/>
    <cellStyle name="20 % - Accent1 2 2 3 3 2 2 7 2" xfId="14737" xr:uid="{00000000-0005-0000-0000-00006A040000}"/>
    <cellStyle name="20 % - Accent1 2 2 3 3 2 2 8" xfId="9328" xr:uid="{00000000-0005-0000-0000-00006B040000}"/>
    <cellStyle name="20 % - Accent1 2 2 3 3 2 2 8 2" xfId="15319" xr:uid="{00000000-0005-0000-0000-00006C040000}"/>
    <cellStyle name="20 % - Accent1 2 2 3 3 2 2 9" xfId="9924" xr:uid="{00000000-0005-0000-0000-00006D040000}"/>
    <cellStyle name="20 % - Accent1 2 2 3 3 2 2 9 2" xfId="15915" xr:uid="{00000000-0005-0000-0000-00006E040000}"/>
    <cellStyle name="20 % - Accent1 2 2 3 3 2 3" xfId="5136" xr:uid="{00000000-0005-0000-0000-00006F040000}"/>
    <cellStyle name="20 % - Accent1 2 2 3 3 2 3 2" xfId="20355" xr:uid="{00000000-0005-0000-0000-000070040000}"/>
    <cellStyle name="20 % - Accent1 2 2 3 3 2 3 2 2" xfId="33572" xr:uid="{00000000-0005-0000-0000-000071040000}"/>
    <cellStyle name="20 % - Accent1 2 2 3 3 2 3 3" xfId="11433" xr:uid="{00000000-0005-0000-0000-000072040000}"/>
    <cellStyle name="20 % - Accent1 2 2 3 3 2 3 4" xfId="27582" xr:uid="{00000000-0005-0000-0000-000073040000}"/>
    <cellStyle name="20 % - Accent1 2 2 3 3 2 4" xfId="5975" xr:uid="{00000000-0005-0000-0000-000074040000}"/>
    <cellStyle name="20 % - Accent1 2 2 3 3 2 4 2" xfId="20946" xr:uid="{00000000-0005-0000-0000-000075040000}"/>
    <cellStyle name="20 % - Accent1 2 2 3 3 2 4 2 2" xfId="34163" xr:uid="{00000000-0005-0000-0000-000076040000}"/>
    <cellStyle name="20 % - Accent1 2 2 3 3 2 4 3" xfId="11966" xr:uid="{00000000-0005-0000-0000-000077040000}"/>
    <cellStyle name="20 % - Accent1 2 2 3 3 2 4 4" xfId="28173" xr:uid="{00000000-0005-0000-0000-000078040000}"/>
    <cellStyle name="20 % - Accent1 2 2 3 3 2 5" xfId="6501" xr:uid="{00000000-0005-0000-0000-000079040000}"/>
    <cellStyle name="20 % - Accent1 2 2 3 3 2 5 2" xfId="21570" xr:uid="{00000000-0005-0000-0000-00007A040000}"/>
    <cellStyle name="20 % - Accent1 2 2 3 3 2 5 2 2" xfId="34763" xr:uid="{00000000-0005-0000-0000-00007B040000}"/>
    <cellStyle name="20 % - Accent1 2 2 3 3 2 5 3" xfId="12492" xr:uid="{00000000-0005-0000-0000-00007C040000}"/>
    <cellStyle name="20 % - Accent1 2 2 3 3 2 5 4" xfId="28773" xr:uid="{00000000-0005-0000-0000-00007D040000}"/>
    <cellStyle name="20 % - Accent1 2 2 3 3 2 6" xfId="7041" xr:uid="{00000000-0005-0000-0000-00007E040000}"/>
    <cellStyle name="20 % - Accent1 2 2 3 3 2 6 2" xfId="22272" xr:uid="{00000000-0005-0000-0000-00007F040000}"/>
    <cellStyle name="20 % - Accent1 2 2 3 3 2 6 2 2" xfId="35465" xr:uid="{00000000-0005-0000-0000-000080040000}"/>
    <cellStyle name="20 % - Accent1 2 2 3 3 2 6 3" xfId="13032" xr:uid="{00000000-0005-0000-0000-000081040000}"/>
    <cellStyle name="20 % - Accent1 2 2 3 3 2 6 4" xfId="29475" xr:uid="{00000000-0005-0000-0000-000082040000}"/>
    <cellStyle name="20 % - Accent1 2 2 3 3 2 7" xfId="7609" xr:uid="{00000000-0005-0000-0000-000083040000}"/>
    <cellStyle name="20 % - Accent1 2 2 3 3 2 7 2" xfId="23017" xr:uid="{00000000-0005-0000-0000-000084040000}"/>
    <cellStyle name="20 % - Accent1 2 2 3 3 2 7 2 2" xfId="36210" xr:uid="{00000000-0005-0000-0000-000085040000}"/>
    <cellStyle name="20 % - Accent1 2 2 3 3 2 7 3" xfId="13600" xr:uid="{00000000-0005-0000-0000-000086040000}"/>
    <cellStyle name="20 % - Accent1 2 2 3 3 2 7 4" xfId="30220" xr:uid="{00000000-0005-0000-0000-000087040000}"/>
    <cellStyle name="20 % - Accent1 2 2 3 3 2 8" xfId="8177" xr:uid="{00000000-0005-0000-0000-000088040000}"/>
    <cellStyle name="20 % - Accent1 2 2 3 3 2 8 2" xfId="14168" xr:uid="{00000000-0005-0000-0000-000089040000}"/>
    <cellStyle name="20 % - Accent1 2 2 3 3 2 8 2 2" xfId="32359" xr:uid="{00000000-0005-0000-0000-00008A040000}"/>
    <cellStyle name="20 % - Accent1 2 2 3 3 2 8 3" xfId="26355" xr:uid="{00000000-0005-0000-0000-00008B040000}"/>
    <cellStyle name="20 % - Accent1 2 2 3 3 2 9" xfId="8745" xr:uid="{00000000-0005-0000-0000-00008C040000}"/>
    <cellStyle name="20 % - Accent1 2 2 3 3 2 9 2" xfId="14736" xr:uid="{00000000-0005-0000-0000-00008D040000}"/>
    <cellStyle name="20 % - Accent1 2 2 3 3 2 9 3" xfId="24998" xr:uid="{00000000-0005-0000-0000-00008E040000}"/>
    <cellStyle name="20 % - Accent1 2 2 3 3 20" xfId="24096" xr:uid="{00000000-0005-0000-0000-00008F040000}"/>
    <cellStyle name="20 % - Accent1 2 2 3 3 21" xfId="2679" xr:uid="{00000000-0005-0000-0000-000090040000}"/>
    <cellStyle name="20 % - Accent1 2 2 3 3 3" xfId="24" xr:uid="{00000000-0005-0000-0000-000091040000}"/>
    <cellStyle name="20 % - Accent1 2 2 3 3 3 10" xfId="10521" xr:uid="{00000000-0005-0000-0000-000092040000}"/>
    <cellStyle name="20 % - Accent1 2 2 3 3 3 10 2" xfId="16512" xr:uid="{00000000-0005-0000-0000-000093040000}"/>
    <cellStyle name="20 % - Accent1 2 2 3 3 3 10 3" xfId="31032" xr:uid="{00000000-0005-0000-0000-000094040000}"/>
    <cellStyle name="20 % - Accent1 2 2 3 3 3 11" xfId="17136" xr:uid="{00000000-0005-0000-0000-000095040000}"/>
    <cellStyle name="20 % - Accent1 2 2 3 3 3 12" xfId="18112" xr:uid="{00000000-0005-0000-0000-000096040000}"/>
    <cellStyle name="20 % - Accent1 2 2 3 3 3 13" xfId="11435" xr:uid="{00000000-0005-0000-0000-000097040000}"/>
    <cellStyle name="20 % - Accent1 2 2 3 3 3 14" xfId="4233" xr:uid="{00000000-0005-0000-0000-000098040000}"/>
    <cellStyle name="20 % - Accent1 2 2 3 3 3 15" xfId="24098" xr:uid="{00000000-0005-0000-0000-000099040000}"/>
    <cellStyle name="20 % - Accent1 2 2 3 3 3 16" xfId="2682" xr:uid="{00000000-0005-0000-0000-00009A040000}"/>
    <cellStyle name="20 % - Accent1 2 2 3 3 3 2" xfId="5977" xr:uid="{00000000-0005-0000-0000-00009B040000}"/>
    <cellStyle name="20 % - Accent1 2 2 3 3 3 2 2" xfId="20225" xr:uid="{00000000-0005-0000-0000-00009C040000}"/>
    <cellStyle name="20 % - Accent1 2 2 3 3 3 2 2 2" xfId="33531" xr:uid="{00000000-0005-0000-0000-00009D040000}"/>
    <cellStyle name="20 % - Accent1 2 2 3 3 3 2 2 3" xfId="27540" xr:uid="{00000000-0005-0000-0000-00009E040000}"/>
    <cellStyle name="20 % - Accent1 2 2 3 3 3 2 3" xfId="11968" xr:uid="{00000000-0005-0000-0000-00009F040000}"/>
    <cellStyle name="20 % - Accent1 2 2 3 3 3 2 3 2" xfId="31609" xr:uid="{00000000-0005-0000-0000-0000A0040000}"/>
    <cellStyle name="20 % - Accent1 2 2 3 3 3 2 4" xfId="25589" xr:uid="{00000000-0005-0000-0000-0000A1040000}"/>
    <cellStyle name="20 % - Accent1 2 2 3 3 3 3" xfId="6503" xr:uid="{00000000-0005-0000-0000-0000A2040000}"/>
    <cellStyle name="20 % - Accent1 2 2 3 3 3 3 2" xfId="20356" xr:uid="{00000000-0005-0000-0000-0000A3040000}"/>
    <cellStyle name="20 % - Accent1 2 2 3 3 3 3 2 2" xfId="33573" xr:uid="{00000000-0005-0000-0000-0000A4040000}"/>
    <cellStyle name="20 % - Accent1 2 2 3 3 3 3 3" xfId="12494" xr:uid="{00000000-0005-0000-0000-0000A5040000}"/>
    <cellStyle name="20 % - Accent1 2 2 3 3 3 3 4" xfId="27583" xr:uid="{00000000-0005-0000-0000-0000A6040000}"/>
    <cellStyle name="20 % - Accent1 2 2 3 3 3 4" xfId="7043" xr:uid="{00000000-0005-0000-0000-0000A7040000}"/>
    <cellStyle name="20 % - Accent1 2 2 3 3 3 4 2" xfId="20947" xr:uid="{00000000-0005-0000-0000-0000A8040000}"/>
    <cellStyle name="20 % - Accent1 2 2 3 3 3 4 2 2" xfId="34164" xr:uid="{00000000-0005-0000-0000-0000A9040000}"/>
    <cellStyle name="20 % - Accent1 2 2 3 3 3 4 3" xfId="13034" xr:uid="{00000000-0005-0000-0000-0000AA040000}"/>
    <cellStyle name="20 % - Accent1 2 2 3 3 3 4 4" xfId="28174" xr:uid="{00000000-0005-0000-0000-0000AB040000}"/>
    <cellStyle name="20 % - Accent1 2 2 3 3 3 5" xfId="7611" xr:uid="{00000000-0005-0000-0000-0000AC040000}"/>
    <cellStyle name="20 % - Accent1 2 2 3 3 3 5 2" xfId="21571" xr:uid="{00000000-0005-0000-0000-0000AD040000}"/>
    <cellStyle name="20 % - Accent1 2 2 3 3 3 5 2 2" xfId="34764" xr:uid="{00000000-0005-0000-0000-0000AE040000}"/>
    <cellStyle name="20 % - Accent1 2 2 3 3 3 5 3" xfId="13602" xr:uid="{00000000-0005-0000-0000-0000AF040000}"/>
    <cellStyle name="20 % - Accent1 2 2 3 3 3 5 4" xfId="28774" xr:uid="{00000000-0005-0000-0000-0000B0040000}"/>
    <cellStyle name="20 % - Accent1 2 2 3 3 3 6" xfId="8179" xr:uid="{00000000-0005-0000-0000-0000B1040000}"/>
    <cellStyle name="20 % - Accent1 2 2 3 3 3 6 2" xfId="22273" xr:uid="{00000000-0005-0000-0000-0000B2040000}"/>
    <cellStyle name="20 % - Accent1 2 2 3 3 3 6 2 2" xfId="35466" xr:uid="{00000000-0005-0000-0000-0000B3040000}"/>
    <cellStyle name="20 % - Accent1 2 2 3 3 3 6 3" xfId="14170" xr:uid="{00000000-0005-0000-0000-0000B4040000}"/>
    <cellStyle name="20 % - Accent1 2 2 3 3 3 6 4" xfId="29476" xr:uid="{00000000-0005-0000-0000-0000B5040000}"/>
    <cellStyle name="20 % - Accent1 2 2 3 3 3 7" xfId="8747" xr:uid="{00000000-0005-0000-0000-0000B6040000}"/>
    <cellStyle name="20 % - Accent1 2 2 3 3 3 7 2" xfId="23018" xr:uid="{00000000-0005-0000-0000-0000B7040000}"/>
    <cellStyle name="20 % - Accent1 2 2 3 3 3 7 2 2" xfId="36211" xr:uid="{00000000-0005-0000-0000-0000B8040000}"/>
    <cellStyle name="20 % - Accent1 2 2 3 3 3 7 3" xfId="14738" xr:uid="{00000000-0005-0000-0000-0000B9040000}"/>
    <cellStyle name="20 % - Accent1 2 2 3 3 3 7 4" xfId="30221" xr:uid="{00000000-0005-0000-0000-0000BA040000}"/>
    <cellStyle name="20 % - Accent1 2 2 3 3 3 8" xfId="9329" xr:uid="{00000000-0005-0000-0000-0000BB040000}"/>
    <cellStyle name="20 % - Accent1 2 2 3 3 3 8 2" xfId="15320" xr:uid="{00000000-0005-0000-0000-0000BC040000}"/>
    <cellStyle name="20 % - Accent1 2 2 3 3 3 8 2 2" xfId="32360" xr:uid="{00000000-0005-0000-0000-0000BD040000}"/>
    <cellStyle name="20 % - Accent1 2 2 3 3 3 8 3" xfId="26356" xr:uid="{00000000-0005-0000-0000-0000BE040000}"/>
    <cellStyle name="20 % - Accent1 2 2 3 3 3 9" xfId="9925" xr:uid="{00000000-0005-0000-0000-0000BF040000}"/>
    <cellStyle name="20 % - Accent1 2 2 3 3 3 9 2" xfId="15916" xr:uid="{00000000-0005-0000-0000-0000C0040000}"/>
    <cellStyle name="20 % - Accent1 2 2 3 3 3 9 3" xfId="24999" xr:uid="{00000000-0005-0000-0000-0000C1040000}"/>
    <cellStyle name="20 % - Accent1 2 2 3 3 4" xfId="2683" xr:uid="{00000000-0005-0000-0000-0000C2040000}"/>
    <cellStyle name="20 % - Accent1 2 2 3 3 4 10" xfId="10522" xr:uid="{00000000-0005-0000-0000-0000C3040000}"/>
    <cellStyle name="20 % - Accent1 2 2 3 3 4 10 2" xfId="16513" xr:uid="{00000000-0005-0000-0000-0000C4040000}"/>
    <cellStyle name="20 % - Accent1 2 2 3 3 4 10 3" xfId="25000" xr:uid="{00000000-0005-0000-0000-0000C5040000}"/>
    <cellStyle name="20 % - Accent1 2 2 3 3 4 11" xfId="17137" xr:uid="{00000000-0005-0000-0000-0000C6040000}"/>
    <cellStyle name="20 % - Accent1 2 2 3 3 4 11 2" xfId="31033" xr:uid="{00000000-0005-0000-0000-0000C7040000}"/>
    <cellStyle name="20 % - Accent1 2 2 3 3 4 12" xfId="18113" xr:uid="{00000000-0005-0000-0000-0000C8040000}"/>
    <cellStyle name="20 % - Accent1 2 2 3 3 4 13" xfId="11436" xr:uid="{00000000-0005-0000-0000-0000C9040000}"/>
    <cellStyle name="20 % - Accent1 2 2 3 3 4 14" xfId="4234" xr:uid="{00000000-0005-0000-0000-0000CA040000}"/>
    <cellStyle name="20 % - Accent1 2 2 3 3 4 15" xfId="24099" xr:uid="{00000000-0005-0000-0000-0000CB040000}"/>
    <cellStyle name="20 % - Accent1 2 2 3 3 4 2" xfId="5978" xr:uid="{00000000-0005-0000-0000-0000CC040000}"/>
    <cellStyle name="20 % - Accent1 2 2 3 3 4 2 10" xfId="31034" xr:uid="{00000000-0005-0000-0000-0000CD040000}"/>
    <cellStyle name="20 % - Accent1 2 2 3 3 4 2 11" xfId="24100" xr:uid="{00000000-0005-0000-0000-0000CE040000}"/>
    <cellStyle name="20 % - Accent1 2 2 3 3 4 2 2" xfId="20222" xr:uid="{00000000-0005-0000-0000-0000CF040000}"/>
    <cellStyle name="20 % - Accent1 2 2 3 3 4 2 2 2" xfId="27538" xr:uid="{00000000-0005-0000-0000-0000D0040000}"/>
    <cellStyle name="20 % - Accent1 2 2 3 3 4 2 2 2 2" xfId="33529" xr:uid="{00000000-0005-0000-0000-0000D1040000}"/>
    <cellStyle name="20 % - Accent1 2 2 3 3 4 2 2 3" xfId="31611" xr:uid="{00000000-0005-0000-0000-0000D2040000}"/>
    <cellStyle name="20 % - Accent1 2 2 3 3 4 2 2 4" xfId="25591" xr:uid="{00000000-0005-0000-0000-0000D3040000}"/>
    <cellStyle name="20 % - Accent1 2 2 3 3 4 2 3" xfId="20358" xr:uid="{00000000-0005-0000-0000-0000D4040000}"/>
    <cellStyle name="20 % - Accent1 2 2 3 3 4 2 3 2" xfId="33575" xr:uid="{00000000-0005-0000-0000-0000D5040000}"/>
    <cellStyle name="20 % - Accent1 2 2 3 3 4 2 3 3" xfId="27585" xr:uid="{00000000-0005-0000-0000-0000D6040000}"/>
    <cellStyle name="20 % - Accent1 2 2 3 3 4 2 4" xfId="20949" xr:uid="{00000000-0005-0000-0000-0000D7040000}"/>
    <cellStyle name="20 % - Accent1 2 2 3 3 4 2 4 2" xfId="34166" xr:uid="{00000000-0005-0000-0000-0000D8040000}"/>
    <cellStyle name="20 % - Accent1 2 2 3 3 4 2 4 3" xfId="28176" xr:uid="{00000000-0005-0000-0000-0000D9040000}"/>
    <cellStyle name="20 % - Accent1 2 2 3 3 4 2 5" xfId="21573" xr:uid="{00000000-0005-0000-0000-0000DA040000}"/>
    <cellStyle name="20 % - Accent1 2 2 3 3 4 2 5 2" xfId="34766" xr:uid="{00000000-0005-0000-0000-0000DB040000}"/>
    <cellStyle name="20 % - Accent1 2 2 3 3 4 2 5 3" xfId="28776" xr:uid="{00000000-0005-0000-0000-0000DC040000}"/>
    <cellStyle name="20 % - Accent1 2 2 3 3 4 2 6" xfId="22275" xr:uid="{00000000-0005-0000-0000-0000DD040000}"/>
    <cellStyle name="20 % - Accent1 2 2 3 3 4 2 6 2" xfId="35468" xr:uid="{00000000-0005-0000-0000-0000DE040000}"/>
    <cellStyle name="20 % - Accent1 2 2 3 3 4 2 6 3" xfId="29478" xr:uid="{00000000-0005-0000-0000-0000DF040000}"/>
    <cellStyle name="20 % - Accent1 2 2 3 3 4 2 7" xfId="23020" xr:uid="{00000000-0005-0000-0000-0000E0040000}"/>
    <cellStyle name="20 % - Accent1 2 2 3 3 4 2 7 2" xfId="36213" xr:uid="{00000000-0005-0000-0000-0000E1040000}"/>
    <cellStyle name="20 % - Accent1 2 2 3 3 4 2 7 3" xfId="30223" xr:uid="{00000000-0005-0000-0000-0000E2040000}"/>
    <cellStyle name="20 % - Accent1 2 2 3 3 4 2 8" xfId="18114" xr:uid="{00000000-0005-0000-0000-0000E3040000}"/>
    <cellStyle name="20 % - Accent1 2 2 3 3 4 2 8 2" xfId="32362" xr:uid="{00000000-0005-0000-0000-0000E4040000}"/>
    <cellStyle name="20 % - Accent1 2 2 3 3 4 2 8 3" xfId="26358" xr:uid="{00000000-0005-0000-0000-0000E5040000}"/>
    <cellStyle name="20 % - Accent1 2 2 3 3 4 2 9" xfId="11969" xr:uid="{00000000-0005-0000-0000-0000E6040000}"/>
    <cellStyle name="20 % - Accent1 2 2 3 3 4 2 9 2" xfId="25001" xr:uid="{00000000-0005-0000-0000-0000E7040000}"/>
    <cellStyle name="20 % - Accent1 2 2 3 3 4 3" xfId="6504" xr:uid="{00000000-0005-0000-0000-0000E8040000}"/>
    <cellStyle name="20 % - Accent1 2 2 3 3 4 3 2" xfId="20224" xr:uid="{00000000-0005-0000-0000-0000E9040000}"/>
    <cellStyle name="20 % - Accent1 2 2 3 3 4 3 2 2" xfId="33530" xr:uid="{00000000-0005-0000-0000-0000EA040000}"/>
    <cellStyle name="20 % - Accent1 2 2 3 3 4 3 2 3" xfId="27539" xr:uid="{00000000-0005-0000-0000-0000EB040000}"/>
    <cellStyle name="20 % - Accent1 2 2 3 3 4 3 3" xfId="12495" xr:uid="{00000000-0005-0000-0000-0000EC040000}"/>
    <cellStyle name="20 % - Accent1 2 2 3 3 4 3 3 2" xfId="31610" xr:uid="{00000000-0005-0000-0000-0000ED040000}"/>
    <cellStyle name="20 % - Accent1 2 2 3 3 4 3 4" xfId="25590" xr:uid="{00000000-0005-0000-0000-0000EE040000}"/>
    <cellStyle name="20 % - Accent1 2 2 3 3 4 4" xfId="7044" xr:uid="{00000000-0005-0000-0000-0000EF040000}"/>
    <cellStyle name="20 % - Accent1 2 2 3 3 4 4 2" xfId="20357" xr:uid="{00000000-0005-0000-0000-0000F0040000}"/>
    <cellStyle name="20 % - Accent1 2 2 3 3 4 4 2 2" xfId="33574" xr:uid="{00000000-0005-0000-0000-0000F1040000}"/>
    <cellStyle name="20 % - Accent1 2 2 3 3 4 4 3" xfId="13035" xr:uid="{00000000-0005-0000-0000-0000F2040000}"/>
    <cellStyle name="20 % - Accent1 2 2 3 3 4 4 4" xfId="27584" xr:uid="{00000000-0005-0000-0000-0000F3040000}"/>
    <cellStyle name="20 % - Accent1 2 2 3 3 4 5" xfId="7612" xr:uid="{00000000-0005-0000-0000-0000F4040000}"/>
    <cellStyle name="20 % - Accent1 2 2 3 3 4 5 2" xfId="20948" xr:uid="{00000000-0005-0000-0000-0000F5040000}"/>
    <cellStyle name="20 % - Accent1 2 2 3 3 4 5 2 2" xfId="34165" xr:uid="{00000000-0005-0000-0000-0000F6040000}"/>
    <cellStyle name="20 % - Accent1 2 2 3 3 4 5 3" xfId="13603" xr:uid="{00000000-0005-0000-0000-0000F7040000}"/>
    <cellStyle name="20 % - Accent1 2 2 3 3 4 5 4" xfId="28175" xr:uid="{00000000-0005-0000-0000-0000F8040000}"/>
    <cellStyle name="20 % - Accent1 2 2 3 3 4 6" xfId="8180" xr:uid="{00000000-0005-0000-0000-0000F9040000}"/>
    <cellStyle name="20 % - Accent1 2 2 3 3 4 6 2" xfId="21572" xr:uid="{00000000-0005-0000-0000-0000FA040000}"/>
    <cellStyle name="20 % - Accent1 2 2 3 3 4 6 2 2" xfId="34765" xr:uid="{00000000-0005-0000-0000-0000FB040000}"/>
    <cellStyle name="20 % - Accent1 2 2 3 3 4 6 3" xfId="14171" xr:uid="{00000000-0005-0000-0000-0000FC040000}"/>
    <cellStyle name="20 % - Accent1 2 2 3 3 4 6 4" xfId="28775" xr:uid="{00000000-0005-0000-0000-0000FD040000}"/>
    <cellStyle name="20 % - Accent1 2 2 3 3 4 7" xfId="8748" xr:uid="{00000000-0005-0000-0000-0000FE040000}"/>
    <cellStyle name="20 % - Accent1 2 2 3 3 4 7 2" xfId="22274" xr:uid="{00000000-0005-0000-0000-0000FF040000}"/>
    <cellStyle name="20 % - Accent1 2 2 3 3 4 7 2 2" xfId="35467" xr:uid="{00000000-0005-0000-0000-000000050000}"/>
    <cellStyle name="20 % - Accent1 2 2 3 3 4 7 3" xfId="14739" xr:uid="{00000000-0005-0000-0000-000001050000}"/>
    <cellStyle name="20 % - Accent1 2 2 3 3 4 7 4" xfId="29477" xr:uid="{00000000-0005-0000-0000-000002050000}"/>
    <cellStyle name="20 % - Accent1 2 2 3 3 4 8" xfId="9330" xr:uid="{00000000-0005-0000-0000-000003050000}"/>
    <cellStyle name="20 % - Accent1 2 2 3 3 4 8 2" xfId="23019" xr:uid="{00000000-0005-0000-0000-000004050000}"/>
    <cellStyle name="20 % - Accent1 2 2 3 3 4 8 2 2" xfId="36212" xr:uid="{00000000-0005-0000-0000-000005050000}"/>
    <cellStyle name="20 % - Accent1 2 2 3 3 4 8 3" xfId="15321" xr:uid="{00000000-0005-0000-0000-000006050000}"/>
    <cellStyle name="20 % - Accent1 2 2 3 3 4 8 4" xfId="30222" xr:uid="{00000000-0005-0000-0000-000007050000}"/>
    <cellStyle name="20 % - Accent1 2 2 3 3 4 9" xfId="9926" xr:uid="{00000000-0005-0000-0000-000008050000}"/>
    <cellStyle name="20 % - Accent1 2 2 3 3 4 9 2" xfId="15917" xr:uid="{00000000-0005-0000-0000-000009050000}"/>
    <cellStyle name="20 % - Accent1 2 2 3 3 4 9 2 2" xfId="32361" xr:uid="{00000000-0005-0000-0000-00000A050000}"/>
    <cellStyle name="20 % - Accent1 2 2 3 3 4 9 3" xfId="26357" xr:uid="{00000000-0005-0000-0000-00000B050000}"/>
    <cellStyle name="20 % - Accent1 2 2 3 3 5" xfId="5135" xr:uid="{00000000-0005-0000-0000-00000C050000}"/>
    <cellStyle name="20 % - Accent1 2 2 3 3 5 10" xfId="31035" xr:uid="{00000000-0005-0000-0000-00000D050000}"/>
    <cellStyle name="20 % - Accent1 2 2 3 3 5 11" xfId="24101" xr:uid="{00000000-0005-0000-0000-00000E050000}"/>
    <cellStyle name="20 % - Accent1 2 2 3 3 5 2" xfId="20221" xr:uid="{00000000-0005-0000-0000-00000F050000}"/>
    <cellStyle name="20 % - Accent1 2 2 3 3 5 2 2" xfId="27537" xr:uid="{00000000-0005-0000-0000-000010050000}"/>
    <cellStyle name="20 % - Accent1 2 2 3 3 5 2 2 2" xfId="33528" xr:uid="{00000000-0005-0000-0000-000011050000}"/>
    <cellStyle name="20 % - Accent1 2 2 3 3 5 2 3" xfId="31612" xr:uid="{00000000-0005-0000-0000-000012050000}"/>
    <cellStyle name="20 % - Accent1 2 2 3 3 5 2 4" xfId="25592" xr:uid="{00000000-0005-0000-0000-000013050000}"/>
    <cellStyle name="20 % - Accent1 2 2 3 3 5 3" xfId="20359" xr:uid="{00000000-0005-0000-0000-000014050000}"/>
    <cellStyle name="20 % - Accent1 2 2 3 3 5 3 2" xfId="33576" xr:uid="{00000000-0005-0000-0000-000015050000}"/>
    <cellStyle name="20 % - Accent1 2 2 3 3 5 3 3" xfId="27586" xr:uid="{00000000-0005-0000-0000-000016050000}"/>
    <cellStyle name="20 % - Accent1 2 2 3 3 5 4" xfId="20950" xr:uid="{00000000-0005-0000-0000-000017050000}"/>
    <cellStyle name="20 % - Accent1 2 2 3 3 5 4 2" xfId="34167" xr:uid="{00000000-0005-0000-0000-000018050000}"/>
    <cellStyle name="20 % - Accent1 2 2 3 3 5 4 3" xfId="28177" xr:uid="{00000000-0005-0000-0000-000019050000}"/>
    <cellStyle name="20 % - Accent1 2 2 3 3 5 5" xfId="21574" xr:uid="{00000000-0005-0000-0000-00001A050000}"/>
    <cellStyle name="20 % - Accent1 2 2 3 3 5 5 2" xfId="34767" xr:uid="{00000000-0005-0000-0000-00001B050000}"/>
    <cellStyle name="20 % - Accent1 2 2 3 3 5 5 3" xfId="28777" xr:uid="{00000000-0005-0000-0000-00001C050000}"/>
    <cellStyle name="20 % - Accent1 2 2 3 3 5 6" xfId="22276" xr:uid="{00000000-0005-0000-0000-00001D050000}"/>
    <cellStyle name="20 % - Accent1 2 2 3 3 5 6 2" xfId="35469" xr:uid="{00000000-0005-0000-0000-00001E050000}"/>
    <cellStyle name="20 % - Accent1 2 2 3 3 5 6 3" xfId="29479" xr:uid="{00000000-0005-0000-0000-00001F050000}"/>
    <cellStyle name="20 % - Accent1 2 2 3 3 5 7" xfId="23021" xr:uid="{00000000-0005-0000-0000-000020050000}"/>
    <cellStyle name="20 % - Accent1 2 2 3 3 5 7 2" xfId="36214" xr:uid="{00000000-0005-0000-0000-000021050000}"/>
    <cellStyle name="20 % - Accent1 2 2 3 3 5 7 3" xfId="30224" xr:uid="{00000000-0005-0000-0000-000022050000}"/>
    <cellStyle name="20 % - Accent1 2 2 3 3 5 8" xfId="18115" xr:uid="{00000000-0005-0000-0000-000023050000}"/>
    <cellStyle name="20 % - Accent1 2 2 3 3 5 8 2" xfId="32363" xr:uid="{00000000-0005-0000-0000-000024050000}"/>
    <cellStyle name="20 % - Accent1 2 2 3 3 5 8 3" xfId="26359" xr:uid="{00000000-0005-0000-0000-000025050000}"/>
    <cellStyle name="20 % - Accent1 2 2 3 3 5 9" xfId="11432" xr:uid="{00000000-0005-0000-0000-000026050000}"/>
    <cellStyle name="20 % - Accent1 2 2 3 3 5 9 2" xfId="25002" xr:uid="{00000000-0005-0000-0000-000027050000}"/>
    <cellStyle name="20 % - Accent1 2 2 3 3 6" xfId="5974" xr:uid="{00000000-0005-0000-0000-000028050000}"/>
    <cellStyle name="20 % - Accent1 2 2 3 3 6 2" xfId="19399" xr:uid="{00000000-0005-0000-0000-000029050000}"/>
    <cellStyle name="20 % - Accent1 2 2 3 3 6 2 2" xfId="32915" xr:uid="{00000000-0005-0000-0000-00002A050000}"/>
    <cellStyle name="20 % - Accent1 2 2 3 3 6 2 3" xfId="26911" xr:uid="{00000000-0005-0000-0000-00002B050000}"/>
    <cellStyle name="20 % - Accent1 2 2 3 3 6 3" xfId="11965" xr:uid="{00000000-0005-0000-0000-00002C050000}"/>
    <cellStyle name="20 % - Accent1 2 2 3 3 6 3 2" xfId="31607" xr:uid="{00000000-0005-0000-0000-00002D050000}"/>
    <cellStyle name="20 % - Accent1 2 2 3 3 6 4" xfId="25587" xr:uid="{00000000-0005-0000-0000-00002E050000}"/>
    <cellStyle name="20 % - Accent1 2 2 3 3 7" xfId="6500" xr:uid="{00000000-0005-0000-0000-00002F050000}"/>
    <cellStyle name="20 % - Accent1 2 2 3 3 7 2" xfId="20228" xr:uid="{00000000-0005-0000-0000-000030050000}"/>
    <cellStyle name="20 % - Accent1 2 2 3 3 7 2 2" xfId="33533" xr:uid="{00000000-0005-0000-0000-000031050000}"/>
    <cellStyle name="20 % - Accent1 2 2 3 3 7 3" xfId="12491" xr:uid="{00000000-0005-0000-0000-000032050000}"/>
    <cellStyle name="20 % - Accent1 2 2 3 3 7 4" xfId="27542" xr:uid="{00000000-0005-0000-0000-000033050000}"/>
    <cellStyle name="20 % - Accent1 2 2 3 3 8" xfId="7040" xr:uid="{00000000-0005-0000-0000-000034050000}"/>
    <cellStyle name="20 % - Accent1 2 2 3 3 8 2" xfId="20354" xr:uid="{00000000-0005-0000-0000-000035050000}"/>
    <cellStyle name="20 % - Accent1 2 2 3 3 8 2 2" xfId="33571" xr:uid="{00000000-0005-0000-0000-000036050000}"/>
    <cellStyle name="20 % - Accent1 2 2 3 3 8 3" xfId="13031" xr:uid="{00000000-0005-0000-0000-000037050000}"/>
    <cellStyle name="20 % - Accent1 2 2 3 3 8 4" xfId="27581" xr:uid="{00000000-0005-0000-0000-000038050000}"/>
    <cellStyle name="20 % - Accent1 2 2 3 3 9" xfId="7608" xr:uid="{00000000-0005-0000-0000-000039050000}"/>
    <cellStyle name="20 % - Accent1 2 2 3 3 9 2" xfId="20945" xr:uid="{00000000-0005-0000-0000-00003A050000}"/>
    <cellStyle name="20 % - Accent1 2 2 3 3 9 2 2" xfId="34162" xr:uid="{00000000-0005-0000-0000-00003B050000}"/>
    <cellStyle name="20 % - Accent1 2 2 3 3 9 3" xfId="13599" xr:uid="{00000000-0005-0000-0000-00003C050000}"/>
    <cellStyle name="20 % - Accent1 2 2 3 3 9 4" xfId="28172" xr:uid="{00000000-0005-0000-0000-00003D050000}"/>
    <cellStyle name="20 % - Accent1 2 2 3 4" xfId="5133" xr:uid="{00000000-0005-0000-0000-00003E050000}"/>
    <cellStyle name="20 % - Accent1 2 2 3 4 10" xfId="31036" xr:uid="{00000000-0005-0000-0000-00003F050000}"/>
    <cellStyle name="20 % - Accent1 2 2 3 4 11" xfId="24102" xr:uid="{00000000-0005-0000-0000-000040050000}"/>
    <cellStyle name="20 % - Accent1 2 2 3 4 2" xfId="20220" xr:uid="{00000000-0005-0000-0000-000041050000}"/>
    <cellStyle name="20 % - Accent1 2 2 3 4 2 2" xfId="27536" xr:uid="{00000000-0005-0000-0000-000042050000}"/>
    <cellStyle name="20 % - Accent1 2 2 3 4 2 2 2" xfId="33527" xr:uid="{00000000-0005-0000-0000-000043050000}"/>
    <cellStyle name="20 % - Accent1 2 2 3 4 2 3" xfId="31613" xr:uid="{00000000-0005-0000-0000-000044050000}"/>
    <cellStyle name="20 % - Accent1 2 2 3 4 2 4" xfId="25593" xr:uid="{00000000-0005-0000-0000-000045050000}"/>
    <cellStyle name="20 % - Accent1 2 2 3 4 3" xfId="20360" xr:uid="{00000000-0005-0000-0000-000046050000}"/>
    <cellStyle name="20 % - Accent1 2 2 3 4 3 2" xfId="33577" xr:uid="{00000000-0005-0000-0000-000047050000}"/>
    <cellStyle name="20 % - Accent1 2 2 3 4 3 3" xfId="27587" xr:uid="{00000000-0005-0000-0000-000048050000}"/>
    <cellStyle name="20 % - Accent1 2 2 3 4 4" xfId="20951" xr:uid="{00000000-0005-0000-0000-000049050000}"/>
    <cellStyle name="20 % - Accent1 2 2 3 4 4 2" xfId="34168" xr:uid="{00000000-0005-0000-0000-00004A050000}"/>
    <cellStyle name="20 % - Accent1 2 2 3 4 4 3" xfId="28178" xr:uid="{00000000-0005-0000-0000-00004B050000}"/>
    <cellStyle name="20 % - Accent1 2 2 3 4 5" xfId="21575" xr:uid="{00000000-0005-0000-0000-00004C050000}"/>
    <cellStyle name="20 % - Accent1 2 2 3 4 5 2" xfId="34768" xr:uid="{00000000-0005-0000-0000-00004D050000}"/>
    <cellStyle name="20 % - Accent1 2 2 3 4 5 3" xfId="28778" xr:uid="{00000000-0005-0000-0000-00004E050000}"/>
    <cellStyle name="20 % - Accent1 2 2 3 4 6" xfId="22277" xr:uid="{00000000-0005-0000-0000-00004F050000}"/>
    <cellStyle name="20 % - Accent1 2 2 3 4 6 2" xfId="35470" xr:uid="{00000000-0005-0000-0000-000050050000}"/>
    <cellStyle name="20 % - Accent1 2 2 3 4 6 3" xfId="29480" xr:uid="{00000000-0005-0000-0000-000051050000}"/>
    <cellStyle name="20 % - Accent1 2 2 3 4 7" xfId="23022" xr:uid="{00000000-0005-0000-0000-000052050000}"/>
    <cellStyle name="20 % - Accent1 2 2 3 4 7 2" xfId="36215" xr:uid="{00000000-0005-0000-0000-000053050000}"/>
    <cellStyle name="20 % - Accent1 2 2 3 4 7 3" xfId="30225" xr:uid="{00000000-0005-0000-0000-000054050000}"/>
    <cellStyle name="20 % - Accent1 2 2 3 4 8" xfId="18116" xr:uid="{00000000-0005-0000-0000-000055050000}"/>
    <cellStyle name="20 % - Accent1 2 2 3 4 8 2" xfId="32364" xr:uid="{00000000-0005-0000-0000-000056050000}"/>
    <cellStyle name="20 % - Accent1 2 2 3 4 8 3" xfId="26360" xr:uid="{00000000-0005-0000-0000-000057050000}"/>
    <cellStyle name="20 % - Accent1 2 2 3 4 9" xfId="11430" xr:uid="{00000000-0005-0000-0000-000058050000}"/>
    <cellStyle name="20 % - Accent1 2 2 3 4 9 2" xfId="25003" xr:uid="{00000000-0005-0000-0000-000059050000}"/>
    <cellStyle name="20 % - Accent1 2 2 3 5" xfId="5972" xr:uid="{00000000-0005-0000-0000-00005A050000}"/>
    <cellStyle name="20 % - Accent1 2 2 3 5 2" xfId="23023" xr:uid="{00000000-0005-0000-0000-00005B050000}"/>
    <cellStyle name="20 % - Accent1 2 2 3 5 2 2" xfId="36216" xr:uid="{00000000-0005-0000-0000-00005C050000}"/>
    <cellStyle name="20 % - Accent1 2 2 3 5 2 3" xfId="30226" xr:uid="{00000000-0005-0000-0000-00005D050000}"/>
    <cellStyle name="20 % - Accent1 2 2 3 5 3" xfId="19397" xr:uid="{00000000-0005-0000-0000-00005E050000}"/>
    <cellStyle name="20 % - Accent1 2 2 3 5 3 2" xfId="32913" xr:uid="{00000000-0005-0000-0000-00005F050000}"/>
    <cellStyle name="20 % - Accent1 2 2 3 5 3 3" xfId="26909" xr:uid="{00000000-0005-0000-0000-000060050000}"/>
    <cellStyle name="20 % - Accent1 2 2 3 5 4" xfId="11963" xr:uid="{00000000-0005-0000-0000-000061050000}"/>
    <cellStyle name="20 % - Accent1 2 2 3 5 4 2" xfId="31604" xr:uid="{00000000-0005-0000-0000-000062050000}"/>
    <cellStyle name="20 % - Accent1 2 2 3 5 5" xfId="25584" xr:uid="{00000000-0005-0000-0000-000063050000}"/>
    <cellStyle name="20 % - Accent1 2 2 3 6" xfId="6498" xr:uid="{00000000-0005-0000-0000-000064050000}"/>
    <cellStyle name="20 % - Accent1 2 2 3 6 2" xfId="23765" xr:uid="{00000000-0005-0000-0000-000065050000}"/>
    <cellStyle name="20 % - Accent1 2 2 3 6 2 2" xfId="36801" xr:uid="{00000000-0005-0000-0000-000066050000}"/>
    <cellStyle name="20 % - Accent1 2 2 3 6 2 3" xfId="30813" xr:uid="{00000000-0005-0000-0000-000067050000}"/>
    <cellStyle name="20 % - Accent1 2 2 3 6 3" xfId="20351" xr:uid="{00000000-0005-0000-0000-000068050000}"/>
    <cellStyle name="20 % - Accent1 2 2 3 6 3 2" xfId="33568" xr:uid="{00000000-0005-0000-0000-000069050000}"/>
    <cellStyle name="20 % - Accent1 2 2 3 6 4" xfId="12489" xr:uid="{00000000-0005-0000-0000-00006A050000}"/>
    <cellStyle name="20 % - Accent1 2 2 3 6 5" xfId="27578" xr:uid="{00000000-0005-0000-0000-00006B050000}"/>
    <cellStyle name="20 % - Accent1 2 2 3 7" xfId="7038" xr:uid="{00000000-0005-0000-0000-00006C050000}"/>
    <cellStyle name="20 % - Accent1 2 2 3 7 2" xfId="23975" xr:uid="{00000000-0005-0000-0000-00006D050000}"/>
    <cellStyle name="20 % - Accent1 2 2 3 7 2 2" xfId="36881" xr:uid="{00000000-0005-0000-0000-00006E050000}"/>
    <cellStyle name="20 % - Accent1 2 2 3 7 2 3" xfId="30894" xr:uid="{00000000-0005-0000-0000-00006F050000}"/>
    <cellStyle name="20 % - Accent1 2 2 3 7 3" xfId="20942" xr:uid="{00000000-0005-0000-0000-000070050000}"/>
    <cellStyle name="20 % - Accent1 2 2 3 7 3 2" xfId="34159" xr:uid="{00000000-0005-0000-0000-000071050000}"/>
    <cellStyle name="20 % - Accent1 2 2 3 7 4" xfId="13029" xr:uid="{00000000-0005-0000-0000-000072050000}"/>
    <cellStyle name="20 % - Accent1 2 2 3 7 5" xfId="28169" xr:uid="{00000000-0005-0000-0000-000073050000}"/>
    <cellStyle name="20 % - Accent1 2 2 3 8" xfId="7606" xr:uid="{00000000-0005-0000-0000-000074050000}"/>
    <cellStyle name="20 % - Accent1 2 2 3 8 2" xfId="21566" xr:uid="{00000000-0005-0000-0000-000075050000}"/>
    <cellStyle name="20 % - Accent1 2 2 3 8 2 2" xfId="34759" xr:uid="{00000000-0005-0000-0000-000076050000}"/>
    <cellStyle name="20 % - Accent1 2 2 3 8 3" xfId="13597" xr:uid="{00000000-0005-0000-0000-000077050000}"/>
    <cellStyle name="20 % - Accent1 2 2 3 8 4" xfId="28769" xr:uid="{00000000-0005-0000-0000-000078050000}"/>
    <cellStyle name="20 % - Accent1 2 2 3 9" xfId="8174" xr:uid="{00000000-0005-0000-0000-000079050000}"/>
    <cellStyle name="20 % - Accent1 2 2 3 9 2" xfId="22268" xr:uid="{00000000-0005-0000-0000-00007A050000}"/>
    <cellStyle name="20 % - Accent1 2 2 3 9 2 2" xfId="35461" xr:uid="{00000000-0005-0000-0000-00007B050000}"/>
    <cellStyle name="20 % - Accent1 2 2 3 9 3" xfId="14165" xr:uid="{00000000-0005-0000-0000-00007C050000}"/>
    <cellStyle name="20 % - Accent1 2 2 3 9 4" xfId="29471" xr:uid="{00000000-0005-0000-0000-00007D050000}"/>
    <cellStyle name="20 % - Accent1 2 2 3_2012-2013 - CF - Tour 1 - Ligue 04 - Résultats" xfId="25" xr:uid="{00000000-0005-0000-0000-00007E050000}"/>
    <cellStyle name="20 % - Accent1 2 2 4" xfId="26" xr:uid="{00000000-0005-0000-0000-00007F050000}"/>
    <cellStyle name="20 % - Accent1 2 2 4 10" xfId="9331" xr:uid="{00000000-0005-0000-0000-000080050000}"/>
    <cellStyle name="20 % - Accent1 2 2 4 10 2" xfId="15322" xr:uid="{00000000-0005-0000-0000-000081050000}"/>
    <cellStyle name="20 % - Accent1 2 2 4 10 3" xfId="31037" xr:uid="{00000000-0005-0000-0000-000082050000}"/>
    <cellStyle name="20 % - Accent1 2 2 4 11" xfId="9927" xr:uid="{00000000-0005-0000-0000-000083050000}"/>
    <cellStyle name="20 % - Accent1 2 2 4 11 2" xfId="15918" xr:uid="{00000000-0005-0000-0000-000084050000}"/>
    <cellStyle name="20 % - Accent1 2 2 4 12" xfId="10523" xr:uid="{00000000-0005-0000-0000-000085050000}"/>
    <cellStyle name="20 % - Accent1 2 2 4 12 2" xfId="16514" xr:uid="{00000000-0005-0000-0000-000086050000}"/>
    <cellStyle name="20 % - Accent1 2 2 4 13" xfId="4701" xr:uid="{00000000-0005-0000-0000-000087050000}"/>
    <cellStyle name="20 % - Accent1 2 2 4 13 2" xfId="17138" xr:uid="{00000000-0005-0000-0000-000088050000}"/>
    <cellStyle name="20 % - Accent1 2 2 4 14" xfId="17780" xr:uid="{00000000-0005-0000-0000-000089050000}"/>
    <cellStyle name="20 % - Accent1 2 2 4 15" xfId="18117" xr:uid="{00000000-0005-0000-0000-00008A050000}"/>
    <cellStyle name="20 % - Accent1 2 2 4 16" xfId="11123" xr:uid="{00000000-0005-0000-0000-00008B050000}"/>
    <cellStyle name="20 % - Accent1 2 2 4 17" xfId="4235" xr:uid="{00000000-0005-0000-0000-00008C050000}"/>
    <cellStyle name="20 % - Accent1 2 2 4 18" xfId="24103" xr:uid="{00000000-0005-0000-0000-00008D050000}"/>
    <cellStyle name="20 % - Accent1 2 2 4 19" xfId="2684" xr:uid="{00000000-0005-0000-0000-00008E050000}"/>
    <cellStyle name="20 % - Accent1 2 2 4 2" xfId="2685" xr:uid="{00000000-0005-0000-0000-00008F050000}"/>
    <cellStyle name="20 % - Accent1 2 2 4 2 10" xfId="10524" xr:uid="{00000000-0005-0000-0000-000090050000}"/>
    <cellStyle name="20 % - Accent1 2 2 4 2 10 2" xfId="16515" xr:uid="{00000000-0005-0000-0000-000091050000}"/>
    <cellStyle name="20 % - Accent1 2 2 4 2 11" xfId="17139" xr:uid="{00000000-0005-0000-0000-000092050000}"/>
    <cellStyle name="20 % - Accent1 2 2 4 2 12" xfId="20219" xr:uid="{00000000-0005-0000-0000-000093050000}"/>
    <cellStyle name="20 % - Accent1 2 2 4 2 13" xfId="11438" xr:uid="{00000000-0005-0000-0000-000094050000}"/>
    <cellStyle name="20 % - Accent1 2 2 4 2 14" xfId="5139" xr:uid="{00000000-0005-0000-0000-000095050000}"/>
    <cellStyle name="20 % - Accent1 2 2 4 2 15" xfId="25594" xr:uid="{00000000-0005-0000-0000-000096050000}"/>
    <cellStyle name="20 % - Accent1 2 2 4 2 2" xfId="5980" xr:uid="{00000000-0005-0000-0000-000097050000}"/>
    <cellStyle name="20 % - Accent1 2 2 4 2 2 2" xfId="11971" xr:uid="{00000000-0005-0000-0000-000098050000}"/>
    <cellStyle name="20 % - Accent1 2 2 4 2 2 2 2" xfId="33526" xr:uid="{00000000-0005-0000-0000-000099050000}"/>
    <cellStyle name="20 % - Accent1 2 2 4 2 2 3" xfId="27535" xr:uid="{00000000-0005-0000-0000-00009A050000}"/>
    <cellStyle name="20 % - Accent1 2 2 4 2 3" xfId="6506" xr:uid="{00000000-0005-0000-0000-00009B050000}"/>
    <cellStyle name="20 % - Accent1 2 2 4 2 3 2" xfId="12497" xr:uid="{00000000-0005-0000-0000-00009C050000}"/>
    <cellStyle name="20 % - Accent1 2 2 4 2 3 3" xfId="31614" xr:uid="{00000000-0005-0000-0000-00009D050000}"/>
    <cellStyle name="20 % - Accent1 2 2 4 2 4" xfId="7046" xr:uid="{00000000-0005-0000-0000-00009E050000}"/>
    <cellStyle name="20 % - Accent1 2 2 4 2 4 2" xfId="13037" xr:uid="{00000000-0005-0000-0000-00009F050000}"/>
    <cellStyle name="20 % - Accent1 2 2 4 2 5" xfId="7614" xr:uid="{00000000-0005-0000-0000-0000A0050000}"/>
    <cellStyle name="20 % - Accent1 2 2 4 2 5 2" xfId="13605" xr:uid="{00000000-0005-0000-0000-0000A1050000}"/>
    <cellStyle name="20 % - Accent1 2 2 4 2 6" xfId="8182" xr:uid="{00000000-0005-0000-0000-0000A2050000}"/>
    <cellStyle name="20 % - Accent1 2 2 4 2 6 2" xfId="14173" xr:uid="{00000000-0005-0000-0000-0000A3050000}"/>
    <cellStyle name="20 % - Accent1 2 2 4 2 7" xfId="8750" xr:uid="{00000000-0005-0000-0000-0000A4050000}"/>
    <cellStyle name="20 % - Accent1 2 2 4 2 7 2" xfId="14741" xr:uid="{00000000-0005-0000-0000-0000A5050000}"/>
    <cellStyle name="20 % - Accent1 2 2 4 2 8" xfId="9332" xr:uid="{00000000-0005-0000-0000-0000A6050000}"/>
    <cellStyle name="20 % - Accent1 2 2 4 2 8 2" xfId="15323" xr:uid="{00000000-0005-0000-0000-0000A7050000}"/>
    <cellStyle name="20 % - Accent1 2 2 4 2 9" xfId="9928" xr:uid="{00000000-0005-0000-0000-0000A8050000}"/>
    <cellStyle name="20 % - Accent1 2 2 4 2 9 2" xfId="15919" xr:uid="{00000000-0005-0000-0000-0000A9050000}"/>
    <cellStyle name="20 % - Accent1 2 2 4 3" xfId="5138" xr:uid="{00000000-0005-0000-0000-0000AA050000}"/>
    <cellStyle name="20 % - Accent1 2 2 4 3 2" xfId="20361" xr:uid="{00000000-0005-0000-0000-0000AB050000}"/>
    <cellStyle name="20 % - Accent1 2 2 4 3 2 2" xfId="33578" xr:uid="{00000000-0005-0000-0000-0000AC050000}"/>
    <cellStyle name="20 % - Accent1 2 2 4 3 3" xfId="11437" xr:uid="{00000000-0005-0000-0000-0000AD050000}"/>
    <cellStyle name="20 % - Accent1 2 2 4 3 4" xfId="27588" xr:uid="{00000000-0005-0000-0000-0000AE050000}"/>
    <cellStyle name="20 % - Accent1 2 2 4 4" xfId="5979" xr:uid="{00000000-0005-0000-0000-0000AF050000}"/>
    <cellStyle name="20 % - Accent1 2 2 4 4 2" xfId="20952" xr:uid="{00000000-0005-0000-0000-0000B0050000}"/>
    <cellStyle name="20 % - Accent1 2 2 4 4 2 2" xfId="34169" xr:uid="{00000000-0005-0000-0000-0000B1050000}"/>
    <cellStyle name="20 % - Accent1 2 2 4 4 3" xfId="11970" xr:uid="{00000000-0005-0000-0000-0000B2050000}"/>
    <cellStyle name="20 % - Accent1 2 2 4 4 4" xfId="28179" xr:uid="{00000000-0005-0000-0000-0000B3050000}"/>
    <cellStyle name="20 % - Accent1 2 2 4 5" xfId="6505" xr:uid="{00000000-0005-0000-0000-0000B4050000}"/>
    <cellStyle name="20 % - Accent1 2 2 4 5 2" xfId="21576" xr:uid="{00000000-0005-0000-0000-0000B5050000}"/>
    <cellStyle name="20 % - Accent1 2 2 4 5 2 2" xfId="34769" xr:uid="{00000000-0005-0000-0000-0000B6050000}"/>
    <cellStyle name="20 % - Accent1 2 2 4 5 3" xfId="12496" xr:uid="{00000000-0005-0000-0000-0000B7050000}"/>
    <cellStyle name="20 % - Accent1 2 2 4 5 4" xfId="28779" xr:uid="{00000000-0005-0000-0000-0000B8050000}"/>
    <cellStyle name="20 % - Accent1 2 2 4 6" xfId="7045" xr:uid="{00000000-0005-0000-0000-0000B9050000}"/>
    <cellStyle name="20 % - Accent1 2 2 4 6 2" xfId="22278" xr:uid="{00000000-0005-0000-0000-0000BA050000}"/>
    <cellStyle name="20 % - Accent1 2 2 4 6 2 2" xfId="35471" xr:uid="{00000000-0005-0000-0000-0000BB050000}"/>
    <cellStyle name="20 % - Accent1 2 2 4 6 3" xfId="13036" xr:uid="{00000000-0005-0000-0000-0000BC050000}"/>
    <cellStyle name="20 % - Accent1 2 2 4 6 4" xfId="29481" xr:uid="{00000000-0005-0000-0000-0000BD050000}"/>
    <cellStyle name="20 % - Accent1 2 2 4 7" xfId="7613" xr:uid="{00000000-0005-0000-0000-0000BE050000}"/>
    <cellStyle name="20 % - Accent1 2 2 4 7 2" xfId="23024" xr:uid="{00000000-0005-0000-0000-0000BF050000}"/>
    <cellStyle name="20 % - Accent1 2 2 4 7 2 2" xfId="36217" xr:uid="{00000000-0005-0000-0000-0000C0050000}"/>
    <cellStyle name="20 % - Accent1 2 2 4 7 3" xfId="13604" xr:uid="{00000000-0005-0000-0000-0000C1050000}"/>
    <cellStyle name="20 % - Accent1 2 2 4 7 4" xfId="30227" xr:uid="{00000000-0005-0000-0000-0000C2050000}"/>
    <cellStyle name="20 % - Accent1 2 2 4 8" xfId="8181" xr:uid="{00000000-0005-0000-0000-0000C3050000}"/>
    <cellStyle name="20 % - Accent1 2 2 4 8 2" xfId="14172" xr:uid="{00000000-0005-0000-0000-0000C4050000}"/>
    <cellStyle name="20 % - Accent1 2 2 4 8 2 2" xfId="32365" xr:uid="{00000000-0005-0000-0000-0000C5050000}"/>
    <cellStyle name="20 % - Accent1 2 2 4 8 3" xfId="26361" xr:uid="{00000000-0005-0000-0000-0000C6050000}"/>
    <cellStyle name="20 % - Accent1 2 2 4 9" xfId="8749" xr:uid="{00000000-0005-0000-0000-0000C7050000}"/>
    <cellStyle name="20 % - Accent1 2 2 4 9 2" xfId="14740" xr:uid="{00000000-0005-0000-0000-0000C8050000}"/>
    <cellStyle name="20 % - Accent1 2 2 4 9 3" xfId="25004" xr:uid="{00000000-0005-0000-0000-0000C9050000}"/>
    <cellStyle name="20 % - Accent1 2 2 5" xfId="5122" xr:uid="{00000000-0005-0000-0000-0000CA050000}"/>
    <cellStyle name="20 % - Accent1 2 2 5 2" xfId="23025" xr:uid="{00000000-0005-0000-0000-0000CB050000}"/>
    <cellStyle name="20 % - Accent1 2 2 5 2 2" xfId="36218" xr:uid="{00000000-0005-0000-0000-0000CC050000}"/>
    <cellStyle name="20 % - Accent1 2 2 5 2 3" xfId="30228" xr:uid="{00000000-0005-0000-0000-0000CD050000}"/>
    <cellStyle name="20 % - Accent1 2 2 5 3" xfId="19390" xr:uid="{00000000-0005-0000-0000-0000CE050000}"/>
    <cellStyle name="20 % - Accent1 2 2 5 3 2" xfId="32906" xr:uid="{00000000-0005-0000-0000-0000CF050000}"/>
    <cellStyle name="20 % - Accent1 2 2 5 3 3" xfId="26902" xr:uid="{00000000-0005-0000-0000-0000D0050000}"/>
    <cellStyle name="20 % - Accent1 2 2 5 4" xfId="11417" xr:uid="{00000000-0005-0000-0000-0000D1050000}"/>
    <cellStyle name="20 % - Accent1 2 2 5 4 2" xfId="31590" xr:uid="{00000000-0005-0000-0000-0000D2050000}"/>
    <cellStyle name="20 % - Accent1 2 2 5 5" xfId="25570" xr:uid="{00000000-0005-0000-0000-0000D3050000}"/>
    <cellStyle name="20 % - Accent1 2 2 6" xfId="5959" xr:uid="{00000000-0005-0000-0000-0000D4050000}"/>
    <cellStyle name="20 % - Accent1 2 2 6 2" xfId="23762" xr:uid="{00000000-0005-0000-0000-0000D5050000}"/>
    <cellStyle name="20 % - Accent1 2 2 6 2 2" xfId="36798" xr:uid="{00000000-0005-0000-0000-0000D6050000}"/>
    <cellStyle name="20 % - Accent1 2 2 6 2 3" xfId="30810" xr:uid="{00000000-0005-0000-0000-0000D7050000}"/>
    <cellStyle name="20 % - Accent1 2 2 6 3" xfId="20337" xr:uid="{00000000-0005-0000-0000-0000D8050000}"/>
    <cellStyle name="20 % - Accent1 2 2 6 3 2" xfId="33554" xr:uid="{00000000-0005-0000-0000-0000D9050000}"/>
    <cellStyle name="20 % - Accent1 2 2 6 4" xfId="11950" xr:uid="{00000000-0005-0000-0000-0000DA050000}"/>
    <cellStyle name="20 % - Accent1 2 2 6 5" xfId="27564" xr:uid="{00000000-0005-0000-0000-0000DB050000}"/>
    <cellStyle name="20 % - Accent1 2 2 7" xfId="6485" xr:uid="{00000000-0005-0000-0000-0000DC050000}"/>
    <cellStyle name="20 % - Accent1 2 2 7 2" xfId="23972" xr:uid="{00000000-0005-0000-0000-0000DD050000}"/>
    <cellStyle name="20 % - Accent1 2 2 7 2 2" xfId="36878" xr:uid="{00000000-0005-0000-0000-0000DE050000}"/>
    <cellStyle name="20 % - Accent1 2 2 7 2 3" xfId="30891" xr:uid="{00000000-0005-0000-0000-0000DF050000}"/>
    <cellStyle name="20 % - Accent1 2 2 7 3" xfId="20928" xr:uid="{00000000-0005-0000-0000-0000E0050000}"/>
    <cellStyle name="20 % - Accent1 2 2 7 3 2" xfId="34145" xr:uid="{00000000-0005-0000-0000-0000E1050000}"/>
    <cellStyle name="20 % - Accent1 2 2 7 4" xfId="12476" xr:uid="{00000000-0005-0000-0000-0000E2050000}"/>
    <cellStyle name="20 % - Accent1 2 2 7 5" xfId="28155" xr:uid="{00000000-0005-0000-0000-0000E3050000}"/>
    <cellStyle name="20 % - Accent1 2 2 8" xfId="7025" xr:uid="{00000000-0005-0000-0000-0000E4050000}"/>
    <cellStyle name="20 % - Accent1 2 2 8 2" xfId="21552" xr:uid="{00000000-0005-0000-0000-0000E5050000}"/>
    <cellStyle name="20 % - Accent1 2 2 8 2 2" xfId="34745" xr:uid="{00000000-0005-0000-0000-0000E6050000}"/>
    <cellStyle name="20 % - Accent1 2 2 8 3" xfId="13016" xr:uid="{00000000-0005-0000-0000-0000E7050000}"/>
    <cellStyle name="20 % - Accent1 2 2 8 4" xfId="28755" xr:uid="{00000000-0005-0000-0000-0000E8050000}"/>
    <cellStyle name="20 % - Accent1 2 2 9" xfId="7593" xr:uid="{00000000-0005-0000-0000-0000E9050000}"/>
    <cellStyle name="20 % - Accent1 2 2 9 2" xfId="22254" xr:uid="{00000000-0005-0000-0000-0000EA050000}"/>
    <cellStyle name="20 % - Accent1 2 2 9 2 2" xfId="35447" xr:uid="{00000000-0005-0000-0000-0000EB050000}"/>
    <cellStyle name="20 % - Accent1 2 2 9 3" xfId="13584" xr:uid="{00000000-0005-0000-0000-0000EC050000}"/>
    <cellStyle name="20 % - Accent1 2 2 9 4" xfId="29457" xr:uid="{00000000-0005-0000-0000-0000ED050000}"/>
    <cellStyle name="20 % - Accent1 2 2_2012-2013 - CF - Tour 1 - Ligue 04 - Résultats" xfId="27" xr:uid="{00000000-0005-0000-0000-0000EE050000}"/>
    <cellStyle name="20 % - Accent1 2 20" xfId="11109" xr:uid="{00000000-0005-0000-0000-0000EF050000}"/>
    <cellStyle name="20 % - Accent1 2 21" xfId="4217" xr:uid="{00000000-0005-0000-0000-0000F0050000}"/>
    <cellStyle name="20 % - Accent1 2 22" xfId="24078" xr:uid="{00000000-0005-0000-0000-0000F1050000}"/>
    <cellStyle name="20 % - Accent1 2 23" xfId="2663" xr:uid="{00000000-0005-0000-0000-0000F2050000}"/>
    <cellStyle name="20 % - Accent1 2 3" xfId="28" xr:uid="{00000000-0005-0000-0000-0000F3050000}"/>
    <cellStyle name="20 % - Accent1 2 3 10" xfId="7047" xr:uid="{00000000-0005-0000-0000-0000F4050000}"/>
    <cellStyle name="20 % - Accent1 2 3 10 2" xfId="23976" xr:uid="{00000000-0005-0000-0000-0000F5050000}"/>
    <cellStyle name="20 % - Accent1 2 3 10 2 2" xfId="36882" xr:uid="{00000000-0005-0000-0000-0000F6050000}"/>
    <cellStyle name="20 % - Accent1 2 3 10 2 3" xfId="30895" xr:uid="{00000000-0005-0000-0000-0000F7050000}"/>
    <cellStyle name="20 % - Accent1 2 3 10 3" xfId="20953" xr:uid="{00000000-0005-0000-0000-0000F8050000}"/>
    <cellStyle name="20 % - Accent1 2 3 10 3 2" xfId="34170" xr:uid="{00000000-0005-0000-0000-0000F9050000}"/>
    <cellStyle name="20 % - Accent1 2 3 10 4" xfId="13038" xr:uid="{00000000-0005-0000-0000-0000FA050000}"/>
    <cellStyle name="20 % - Accent1 2 3 10 5" xfId="28180" xr:uid="{00000000-0005-0000-0000-0000FB050000}"/>
    <cellStyle name="20 % - Accent1 2 3 11" xfId="7615" xr:uid="{00000000-0005-0000-0000-0000FC050000}"/>
    <cellStyle name="20 % - Accent1 2 3 11 2" xfId="21577" xr:uid="{00000000-0005-0000-0000-0000FD050000}"/>
    <cellStyle name="20 % - Accent1 2 3 11 2 2" xfId="34770" xr:uid="{00000000-0005-0000-0000-0000FE050000}"/>
    <cellStyle name="20 % - Accent1 2 3 11 3" xfId="13606" xr:uid="{00000000-0005-0000-0000-0000FF050000}"/>
    <cellStyle name="20 % - Accent1 2 3 11 4" xfId="28780" xr:uid="{00000000-0005-0000-0000-000000060000}"/>
    <cellStyle name="20 % - Accent1 2 3 12" xfId="8183" xr:uid="{00000000-0005-0000-0000-000001060000}"/>
    <cellStyle name="20 % - Accent1 2 3 12 2" xfId="22279" xr:uid="{00000000-0005-0000-0000-000002060000}"/>
    <cellStyle name="20 % - Accent1 2 3 12 2 2" xfId="35472" xr:uid="{00000000-0005-0000-0000-000003060000}"/>
    <cellStyle name="20 % - Accent1 2 3 12 3" xfId="14174" xr:uid="{00000000-0005-0000-0000-000004060000}"/>
    <cellStyle name="20 % - Accent1 2 3 12 4" xfId="29482" xr:uid="{00000000-0005-0000-0000-000005060000}"/>
    <cellStyle name="20 % - Accent1 2 3 13" xfId="8751" xr:uid="{00000000-0005-0000-0000-000006060000}"/>
    <cellStyle name="20 % - Accent1 2 3 13 2" xfId="23026" xr:uid="{00000000-0005-0000-0000-000007060000}"/>
    <cellStyle name="20 % - Accent1 2 3 13 2 2" xfId="36219" xr:uid="{00000000-0005-0000-0000-000008060000}"/>
    <cellStyle name="20 % - Accent1 2 3 13 3" xfId="14742" xr:uid="{00000000-0005-0000-0000-000009060000}"/>
    <cellStyle name="20 % - Accent1 2 3 13 4" xfId="30229" xr:uid="{00000000-0005-0000-0000-00000A060000}"/>
    <cellStyle name="20 % - Accent1 2 3 14" xfId="9333" xr:uid="{00000000-0005-0000-0000-00000B060000}"/>
    <cellStyle name="20 % - Accent1 2 3 14 2" xfId="15324" xr:uid="{00000000-0005-0000-0000-00000C060000}"/>
    <cellStyle name="20 % - Accent1 2 3 14 2 2" xfId="32366" xr:uid="{00000000-0005-0000-0000-00000D060000}"/>
    <cellStyle name="20 % - Accent1 2 3 14 3" xfId="26362" xr:uid="{00000000-0005-0000-0000-00000E060000}"/>
    <cellStyle name="20 % - Accent1 2 3 15" xfId="9929" xr:uid="{00000000-0005-0000-0000-00000F060000}"/>
    <cellStyle name="20 % - Accent1 2 3 15 2" xfId="15920" xr:uid="{00000000-0005-0000-0000-000010060000}"/>
    <cellStyle name="20 % - Accent1 2 3 15 3" xfId="25005" xr:uid="{00000000-0005-0000-0000-000011060000}"/>
    <cellStyle name="20 % - Accent1 2 3 16" xfId="10525" xr:uid="{00000000-0005-0000-0000-000012060000}"/>
    <cellStyle name="20 % - Accent1 2 3 16 2" xfId="16516" xr:uid="{00000000-0005-0000-0000-000013060000}"/>
    <cellStyle name="20 % - Accent1 2 3 16 3" xfId="31038" xr:uid="{00000000-0005-0000-0000-000014060000}"/>
    <cellStyle name="20 % - Accent1 2 3 17" xfId="17140" xr:uid="{00000000-0005-0000-0000-000015060000}"/>
    <cellStyle name="20 % - Accent1 2 3 18" xfId="18118" xr:uid="{00000000-0005-0000-0000-000016060000}"/>
    <cellStyle name="20 % - Accent1 2 3 19" xfId="4236" xr:uid="{00000000-0005-0000-0000-000017060000}"/>
    <cellStyle name="20 % - Accent1 2 3 2" xfId="29" xr:uid="{00000000-0005-0000-0000-000018060000}"/>
    <cellStyle name="20 % - Accent1 2 3 20" xfId="24104" xr:uid="{00000000-0005-0000-0000-000019060000}"/>
    <cellStyle name="20 % - Accent1 2 3 21" xfId="2686" xr:uid="{00000000-0005-0000-0000-00001A060000}"/>
    <cellStyle name="20 % - Accent1 2 3 3" xfId="30" xr:uid="{00000000-0005-0000-0000-00001B060000}"/>
    <cellStyle name="20 % - Accent1 2 3 3 10" xfId="7616" xr:uid="{00000000-0005-0000-0000-00001C060000}"/>
    <cellStyle name="20 % - Accent1 2 3 3 10 2" xfId="21578" xr:uid="{00000000-0005-0000-0000-00001D060000}"/>
    <cellStyle name="20 % - Accent1 2 3 3 10 2 2" xfId="34771" xr:uid="{00000000-0005-0000-0000-00001E060000}"/>
    <cellStyle name="20 % - Accent1 2 3 3 10 3" xfId="13607" xr:uid="{00000000-0005-0000-0000-00001F060000}"/>
    <cellStyle name="20 % - Accent1 2 3 3 10 4" xfId="28781" xr:uid="{00000000-0005-0000-0000-000020060000}"/>
    <cellStyle name="20 % - Accent1 2 3 3 11" xfId="8184" xr:uid="{00000000-0005-0000-0000-000021060000}"/>
    <cellStyle name="20 % - Accent1 2 3 3 11 2" xfId="22280" xr:uid="{00000000-0005-0000-0000-000022060000}"/>
    <cellStyle name="20 % - Accent1 2 3 3 11 2 2" xfId="35473" xr:uid="{00000000-0005-0000-0000-000023060000}"/>
    <cellStyle name="20 % - Accent1 2 3 3 11 3" xfId="14175" xr:uid="{00000000-0005-0000-0000-000024060000}"/>
    <cellStyle name="20 % - Accent1 2 3 3 11 4" xfId="29483" xr:uid="{00000000-0005-0000-0000-000025060000}"/>
    <cellStyle name="20 % - Accent1 2 3 3 12" xfId="8752" xr:uid="{00000000-0005-0000-0000-000026060000}"/>
    <cellStyle name="20 % - Accent1 2 3 3 12 2" xfId="14743" xr:uid="{00000000-0005-0000-0000-000027060000}"/>
    <cellStyle name="20 % - Accent1 2 3 3 12 2 2" xfId="32367" xr:uid="{00000000-0005-0000-0000-000028060000}"/>
    <cellStyle name="20 % - Accent1 2 3 3 12 3" xfId="26363" xr:uid="{00000000-0005-0000-0000-000029060000}"/>
    <cellStyle name="20 % - Accent1 2 3 3 13" xfId="9334" xr:uid="{00000000-0005-0000-0000-00002A060000}"/>
    <cellStyle name="20 % - Accent1 2 3 3 13 2" xfId="15325" xr:uid="{00000000-0005-0000-0000-00002B060000}"/>
    <cellStyle name="20 % - Accent1 2 3 3 13 3" xfId="25006" xr:uid="{00000000-0005-0000-0000-00002C060000}"/>
    <cellStyle name="20 % - Accent1 2 3 3 14" xfId="9930" xr:uid="{00000000-0005-0000-0000-00002D060000}"/>
    <cellStyle name="20 % - Accent1 2 3 3 14 2" xfId="15921" xr:uid="{00000000-0005-0000-0000-00002E060000}"/>
    <cellStyle name="20 % - Accent1 2 3 3 14 3" xfId="31039" xr:uid="{00000000-0005-0000-0000-00002F060000}"/>
    <cellStyle name="20 % - Accent1 2 3 3 15" xfId="10526" xr:uid="{00000000-0005-0000-0000-000030060000}"/>
    <cellStyle name="20 % - Accent1 2 3 3 15 2" xfId="16517" xr:uid="{00000000-0005-0000-0000-000031060000}"/>
    <cellStyle name="20 % - Accent1 2 3 3 16" xfId="17141" xr:uid="{00000000-0005-0000-0000-000032060000}"/>
    <cellStyle name="20 % - Accent1 2 3 3 17" xfId="17781" xr:uid="{00000000-0005-0000-0000-000033060000}"/>
    <cellStyle name="20 % - Accent1 2 3 3 18" xfId="18119" xr:uid="{00000000-0005-0000-0000-000034060000}"/>
    <cellStyle name="20 % - Accent1 2 3 3 19" xfId="11124" xr:uid="{00000000-0005-0000-0000-000035060000}"/>
    <cellStyle name="20 % - Accent1 2 3 3 2" xfId="31" xr:uid="{00000000-0005-0000-0000-000036060000}"/>
    <cellStyle name="20 % - Accent1 2 3 3 2 10" xfId="8185" xr:uid="{00000000-0005-0000-0000-000037060000}"/>
    <cellStyle name="20 % - Accent1 2 3 3 2 10 2" xfId="21579" xr:uid="{00000000-0005-0000-0000-000038060000}"/>
    <cellStyle name="20 % - Accent1 2 3 3 2 10 2 2" xfId="34772" xr:uid="{00000000-0005-0000-0000-000039060000}"/>
    <cellStyle name="20 % - Accent1 2 3 3 2 10 3" xfId="14176" xr:uid="{00000000-0005-0000-0000-00003A060000}"/>
    <cellStyle name="20 % - Accent1 2 3 3 2 10 4" xfId="28782" xr:uid="{00000000-0005-0000-0000-00003B060000}"/>
    <cellStyle name="20 % - Accent1 2 3 3 2 11" xfId="8753" xr:uid="{00000000-0005-0000-0000-00003C060000}"/>
    <cellStyle name="20 % - Accent1 2 3 3 2 11 2" xfId="22281" xr:uid="{00000000-0005-0000-0000-00003D060000}"/>
    <cellStyle name="20 % - Accent1 2 3 3 2 11 2 2" xfId="35474" xr:uid="{00000000-0005-0000-0000-00003E060000}"/>
    <cellStyle name="20 % - Accent1 2 3 3 2 11 3" xfId="14744" xr:uid="{00000000-0005-0000-0000-00003F060000}"/>
    <cellStyle name="20 % - Accent1 2 3 3 2 11 4" xfId="29484" xr:uid="{00000000-0005-0000-0000-000040060000}"/>
    <cellStyle name="20 % - Accent1 2 3 3 2 12" xfId="9335" xr:uid="{00000000-0005-0000-0000-000041060000}"/>
    <cellStyle name="20 % - Accent1 2 3 3 2 12 2" xfId="23027" xr:uid="{00000000-0005-0000-0000-000042060000}"/>
    <cellStyle name="20 % - Accent1 2 3 3 2 12 2 2" xfId="36220" xr:uid="{00000000-0005-0000-0000-000043060000}"/>
    <cellStyle name="20 % - Accent1 2 3 3 2 12 3" xfId="15326" xr:uid="{00000000-0005-0000-0000-000044060000}"/>
    <cellStyle name="20 % - Accent1 2 3 3 2 12 4" xfId="30230" xr:uid="{00000000-0005-0000-0000-000045060000}"/>
    <cellStyle name="20 % - Accent1 2 3 3 2 13" xfId="9931" xr:uid="{00000000-0005-0000-0000-000046060000}"/>
    <cellStyle name="20 % - Accent1 2 3 3 2 13 2" xfId="15922" xr:uid="{00000000-0005-0000-0000-000047060000}"/>
    <cellStyle name="20 % - Accent1 2 3 3 2 13 2 2" xfId="32368" xr:uid="{00000000-0005-0000-0000-000048060000}"/>
    <cellStyle name="20 % - Accent1 2 3 3 2 13 3" xfId="26364" xr:uid="{00000000-0005-0000-0000-000049060000}"/>
    <cellStyle name="20 % - Accent1 2 3 3 2 14" xfId="10527" xr:uid="{00000000-0005-0000-0000-00004A060000}"/>
    <cellStyle name="20 % - Accent1 2 3 3 2 14 2" xfId="16518" xr:uid="{00000000-0005-0000-0000-00004B060000}"/>
    <cellStyle name="20 % - Accent1 2 3 3 2 14 3" xfId="25007" xr:uid="{00000000-0005-0000-0000-00004C060000}"/>
    <cellStyle name="20 % - Accent1 2 3 3 2 15" xfId="17142" xr:uid="{00000000-0005-0000-0000-00004D060000}"/>
    <cellStyle name="20 % - Accent1 2 3 3 2 15 2" xfId="31040" xr:uid="{00000000-0005-0000-0000-00004E060000}"/>
    <cellStyle name="20 % - Accent1 2 3 3 2 16" xfId="17782" xr:uid="{00000000-0005-0000-0000-00004F060000}"/>
    <cellStyle name="20 % - Accent1 2 3 3 2 17" xfId="18120" xr:uid="{00000000-0005-0000-0000-000050060000}"/>
    <cellStyle name="20 % - Accent1 2 3 3 2 18" xfId="11125" xr:uid="{00000000-0005-0000-0000-000051060000}"/>
    <cellStyle name="20 % - Accent1 2 3 3 2 19" xfId="4238" xr:uid="{00000000-0005-0000-0000-000052060000}"/>
    <cellStyle name="20 % - Accent1 2 3 3 2 2" xfId="32" xr:uid="{00000000-0005-0000-0000-000053060000}"/>
    <cellStyle name="20 % - Accent1 2 3 3 2 2 10" xfId="9336" xr:uid="{00000000-0005-0000-0000-000054060000}"/>
    <cellStyle name="20 % - Accent1 2 3 3 2 2 10 2" xfId="15327" xr:uid="{00000000-0005-0000-0000-000055060000}"/>
    <cellStyle name="20 % - Accent1 2 3 3 2 2 10 3" xfId="31041" xr:uid="{00000000-0005-0000-0000-000056060000}"/>
    <cellStyle name="20 % - Accent1 2 3 3 2 2 11" xfId="9932" xr:uid="{00000000-0005-0000-0000-000057060000}"/>
    <cellStyle name="20 % - Accent1 2 3 3 2 2 11 2" xfId="15923" xr:uid="{00000000-0005-0000-0000-000058060000}"/>
    <cellStyle name="20 % - Accent1 2 3 3 2 2 12" xfId="10528" xr:uid="{00000000-0005-0000-0000-000059060000}"/>
    <cellStyle name="20 % - Accent1 2 3 3 2 2 12 2" xfId="16519" xr:uid="{00000000-0005-0000-0000-00005A060000}"/>
    <cellStyle name="20 % - Accent1 2 3 3 2 2 13" xfId="4702" xr:uid="{00000000-0005-0000-0000-00005B060000}"/>
    <cellStyle name="20 % - Accent1 2 3 3 2 2 13 2" xfId="17143" xr:uid="{00000000-0005-0000-0000-00005C060000}"/>
    <cellStyle name="20 % - Accent1 2 3 3 2 2 14" xfId="17783" xr:uid="{00000000-0005-0000-0000-00005D060000}"/>
    <cellStyle name="20 % - Accent1 2 3 3 2 2 15" xfId="18121" xr:uid="{00000000-0005-0000-0000-00005E060000}"/>
    <cellStyle name="20 % - Accent1 2 3 3 2 2 16" xfId="11126" xr:uid="{00000000-0005-0000-0000-00005F060000}"/>
    <cellStyle name="20 % - Accent1 2 3 3 2 2 17" xfId="4239" xr:uid="{00000000-0005-0000-0000-000060060000}"/>
    <cellStyle name="20 % - Accent1 2 3 3 2 2 18" xfId="24107" xr:uid="{00000000-0005-0000-0000-000061060000}"/>
    <cellStyle name="20 % - Accent1 2 3 3 2 2 19" xfId="2689" xr:uid="{00000000-0005-0000-0000-000062060000}"/>
    <cellStyle name="20 % - Accent1 2 3 3 2 2 2" xfId="2690" xr:uid="{00000000-0005-0000-0000-000063060000}"/>
    <cellStyle name="20 % - Accent1 2 3 3 2 2 2 10" xfId="10529" xr:uid="{00000000-0005-0000-0000-000064060000}"/>
    <cellStyle name="20 % - Accent1 2 3 3 2 2 2 10 2" xfId="16520" xr:uid="{00000000-0005-0000-0000-000065060000}"/>
    <cellStyle name="20 % - Accent1 2 3 3 2 2 2 11" xfId="17144" xr:uid="{00000000-0005-0000-0000-000066060000}"/>
    <cellStyle name="20 % - Accent1 2 3 3 2 2 2 12" xfId="20215" xr:uid="{00000000-0005-0000-0000-000067060000}"/>
    <cellStyle name="20 % - Accent1 2 3 3 2 2 2 13" xfId="11443" xr:uid="{00000000-0005-0000-0000-000068060000}"/>
    <cellStyle name="20 % - Accent1 2 3 3 2 2 2 14" xfId="5144" xr:uid="{00000000-0005-0000-0000-000069060000}"/>
    <cellStyle name="20 % - Accent1 2 3 3 2 2 2 15" xfId="25598" xr:uid="{00000000-0005-0000-0000-00006A060000}"/>
    <cellStyle name="20 % - Accent1 2 3 3 2 2 2 2" xfId="5985" xr:uid="{00000000-0005-0000-0000-00006B060000}"/>
    <cellStyle name="20 % - Accent1 2 3 3 2 2 2 2 2" xfId="11976" xr:uid="{00000000-0005-0000-0000-00006C060000}"/>
    <cellStyle name="20 % - Accent1 2 3 3 2 2 2 2 2 2" xfId="33524" xr:uid="{00000000-0005-0000-0000-00006D060000}"/>
    <cellStyle name="20 % - Accent1 2 3 3 2 2 2 2 3" xfId="27533" xr:uid="{00000000-0005-0000-0000-00006E060000}"/>
    <cellStyle name="20 % - Accent1 2 3 3 2 2 2 3" xfId="6511" xr:uid="{00000000-0005-0000-0000-00006F060000}"/>
    <cellStyle name="20 % - Accent1 2 3 3 2 2 2 3 2" xfId="12502" xr:uid="{00000000-0005-0000-0000-000070060000}"/>
    <cellStyle name="20 % - Accent1 2 3 3 2 2 2 3 3" xfId="31618" xr:uid="{00000000-0005-0000-0000-000071060000}"/>
    <cellStyle name="20 % - Accent1 2 3 3 2 2 2 4" xfId="7051" xr:uid="{00000000-0005-0000-0000-000072060000}"/>
    <cellStyle name="20 % - Accent1 2 3 3 2 2 2 4 2" xfId="13042" xr:uid="{00000000-0005-0000-0000-000073060000}"/>
    <cellStyle name="20 % - Accent1 2 3 3 2 2 2 5" xfId="7619" xr:uid="{00000000-0005-0000-0000-000074060000}"/>
    <cellStyle name="20 % - Accent1 2 3 3 2 2 2 5 2" xfId="13610" xr:uid="{00000000-0005-0000-0000-000075060000}"/>
    <cellStyle name="20 % - Accent1 2 3 3 2 2 2 6" xfId="8187" xr:uid="{00000000-0005-0000-0000-000076060000}"/>
    <cellStyle name="20 % - Accent1 2 3 3 2 2 2 6 2" xfId="14178" xr:uid="{00000000-0005-0000-0000-000077060000}"/>
    <cellStyle name="20 % - Accent1 2 3 3 2 2 2 7" xfId="8755" xr:uid="{00000000-0005-0000-0000-000078060000}"/>
    <cellStyle name="20 % - Accent1 2 3 3 2 2 2 7 2" xfId="14746" xr:uid="{00000000-0005-0000-0000-000079060000}"/>
    <cellStyle name="20 % - Accent1 2 3 3 2 2 2 8" xfId="9337" xr:uid="{00000000-0005-0000-0000-00007A060000}"/>
    <cellStyle name="20 % - Accent1 2 3 3 2 2 2 8 2" xfId="15328" xr:uid="{00000000-0005-0000-0000-00007B060000}"/>
    <cellStyle name="20 % - Accent1 2 3 3 2 2 2 9" xfId="9933" xr:uid="{00000000-0005-0000-0000-00007C060000}"/>
    <cellStyle name="20 % - Accent1 2 3 3 2 2 2 9 2" xfId="15924" xr:uid="{00000000-0005-0000-0000-00007D060000}"/>
    <cellStyle name="20 % - Accent1 2 3 3 2 2 3" xfId="5143" xr:uid="{00000000-0005-0000-0000-00007E060000}"/>
    <cellStyle name="20 % - Accent1 2 3 3 2 2 3 2" xfId="20365" xr:uid="{00000000-0005-0000-0000-00007F060000}"/>
    <cellStyle name="20 % - Accent1 2 3 3 2 2 3 2 2" xfId="33582" xr:uid="{00000000-0005-0000-0000-000080060000}"/>
    <cellStyle name="20 % - Accent1 2 3 3 2 2 3 3" xfId="11442" xr:uid="{00000000-0005-0000-0000-000081060000}"/>
    <cellStyle name="20 % - Accent1 2 3 3 2 2 3 4" xfId="27592" xr:uid="{00000000-0005-0000-0000-000082060000}"/>
    <cellStyle name="20 % - Accent1 2 3 3 2 2 4" xfId="5984" xr:uid="{00000000-0005-0000-0000-000083060000}"/>
    <cellStyle name="20 % - Accent1 2 3 3 2 2 4 2" xfId="20956" xr:uid="{00000000-0005-0000-0000-000084060000}"/>
    <cellStyle name="20 % - Accent1 2 3 3 2 2 4 2 2" xfId="34173" xr:uid="{00000000-0005-0000-0000-000085060000}"/>
    <cellStyle name="20 % - Accent1 2 3 3 2 2 4 3" xfId="11975" xr:uid="{00000000-0005-0000-0000-000086060000}"/>
    <cellStyle name="20 % - Accent1 2 3 3 2 2 4 4" xfId="28183" xr:uid="{00000000-0005-0000-0000-000087060000}"/>
    <cellStyle name="20 % - Accent1 2 3 3 2 2 5" xfId="6510" xr:uid="{00000000-0005-0000-0000-000088060000}"/>
    <cellStyle name="20 % - Accent1 2 3 3 2 2 5 2" xfId="21580" xr:uid="{00000000-0005-0000-0000-000089060000}"/>
    <cellStyle name="20 % - Accent1 2 3 3 2 2 5 2 2" xfId="34773" xr:uid="{00000000-0005-0000-0000-00008A060000}"/>
    <cellStyle name="20 % - Accent1 2 3 3 2 2 5 3" xfId="12501" xr:uid="{00000000-0005-0000-0000-00008B060000}"/>
    <cellStyle name="20 % - Accent1 2 3 3 2 2 5 4" xfId="28783" xr:uid="{00000000-0005-0000-0000-00008C060000}"/>
    <cellStyle name="20 % - Accent1 2 3 3 2 2 6" xfId="7050" xr:uid="{00000000-0005-0000-0000-00008D060000}"/>
    <cellStyle name="20 % - Accent1 2 3 3 2 2 6 2" xfId="22282" xr:uid="{00000000-0005-0000-0000-00008E060000}"/>
    <cellStyle name="20 % - Accent1 2 3 3 2 2 6 2 2" xfId="35475" xr:uid="{00000000-0005-0000-0000-00008F060000}"/>
    <cellStyle name="20 % - Accent1 2 3 3 2 2 6 3" xfId="13041" xr:uid="{00000000-0005-0000-0000-000090060000}"/>
    <cellStyle name="20 % - Accent1 2 3 3 2 2 6 4" xfId="29485" xr:uid="{00000000-0005-0000-0000-000091060000}"/>
    <cellStyle name="20 % - Accent1 2 3 3 2 2 7" xfId="7618" xr:uid="{00000000-0005-0000-0000-000092060000}"/>
    <cellStyle name="20 % - Accent1 2 3 3 2 2 7 2" xfId="23028" xr:uid="{00000000-0005-0000-0000-000093060000}"/>
    <cellStyle name="20 % - Accent1 2 3 3 2 2 7 2 2" xfId="36221" xr:uid="{00000000-0005-0000-0000-000094060000}"/>
    <cellStyle name="20 % - Accent1 2 3 3 2 2 7 3" xfId="13609" xr:uid="{00000000-0005-0000-0000-000095060000}"/>
    <cellStyle name="20 % - Accent1 2 3 3 2 2 7 4" xfId="30231" xr:uid="{00000000-0005-0000-0000-000096060000}"/>
    <cellStyle name="20 % - Accent1 2 3 3 2 2 8" xfId="8186" xr:uid="{00000000-0005-0000-0000-000097060000}"/>
    <cellStyle name="20 % - Accent1 2 3 3 2 2 8 2" xfId="14177" xr:uid="{00000000-0005-0000-0000-000098060000}"/>
    <cellStyle name="20 % - Accent1 2 3 3 2 2 8 2 2" xfId="32369" xr:uid="{00000000-0005-0000-0000-000099060000}"/>
    <cellStyle name="20 % - Accent1 2 3 3 2 2 8 3" xfId="26365" xr:uid="{00000000-0005-0000-0000-00009A060000}"/>
    <cellStyle name="20 % - Accent1 2 3 3 2 2 9" xfId="8754" xr:uid="{00000000-0005-0000-0000-00009B060000}"/>
    <cellStyle name="20 % - Accent1 2 3 3 2 2 9 2" xfId="14745" xr:uid="{00000000-0005-0000-0000-00009C060000}"/>
    <cellStyle name="20 % - Accent1 2 3 3 2 2 9 3" xfId="25008" xr:uid="{00000000-0005-0000-0000-00009D060000}"/>
    <cellStyle name="20 % - Accent1 2 3 3 2 20" xfId="24106" xr:uid="{00000000-0005-0000-0000-00009E060000}"/>
    <cellStyle name="20 % - Accent1 2 3 3 2 21" xfId="2688" xr:uid="{00000000-0005-0000-0000-00009F060000}"/>
    <cellStyle name="20 % - Accent1 2 3 3 2 3" xfId="33" xr:uid="{00000000-0005-0000-0000-0000A0060000}"/>
    <cellStyle name="20 % - Accent1 2 3 3 2 3 10" xfId="10530" xr:uid="{00000000-0005-0000-0000-0000A1060000}"/>
    <cellStyle name="20 % - Accent1 2 3 3 2 3 10 2" xfId="16521" xr:uid="{00000000-0005-0000-0000-0000A2060000}"/>
    <cellStyle name="20 % - Accent1 2 3 3 2 3 10 3" xfId="31042" xr:uid="{00000000-0005-0000-0000-0000A3060000}"/>
    <cellStyle name="20 % - Accent1 2 3 3 2 3 11" xfId="17145" xr:uid="{00000000-0005-0000-0000-0000A4060000}"/>
    <cellStyle name="20 % - Accent1 2 3 3 2 3 12" xfId="18122" xr:uid="{00000000-0005-0000-0000-0000A5060000}"/>
    <cellStyle name="20 % - Accent1 2 3 3 2 3 13" xfId="11444" xr:uid="{00000000-0005-0000-0000-0000A6060000}"/>
    <cellStyle name="20 % - Accent1 2 3 3 2 3 14" xfId="4240" xr:uid="{00000000-0005-0000-0000-0000A7060000}"/>
    <cellStyle name="20 % - Accent1 2 3 3 2 3 15" xfId="24108" xr:uid="{00000000-0005-0000-0000-0000A8060000}"/>
    <cellStyle name="20 % - Accent1 2 3 3 2 3 16" xfId="2691" xr:uid="{00000000-0005-0000-0000-0000A9060000}"/>
    <cellStyle name="20 % - Accent1 2 3 3 2 3 2" xfId="5986" xr:uid="{00000000-0005-0000-0000-0000AA060000}"/>
    <cellStyle name="20 % - Accent1 2 3 3 2 3 2 2" xfId="20214" xr:uid="{00000000-0005-0000-0000-0000AB060000}"/>
    <cellStyle name="20 % - Accent1 2 3 3 2 3 2 2 2" xfId="33523" xr:uid="{00000000-0005-0000-0000-0000AC060000}"/>
    <cellStyle name="20 % - Accent1 2 3 3 2 3 2 2 3" xfId="27532" xr:uid="{00000000-0005-0000-0000-0000AD060000}"/>
    <cellStyle name="20 % - Accent1 2 3 3 2 3 2 3" xfId="11977" xr:uid="{00000000-0005-0000-0000-0000AE060000}"/>
    <cellStyle name="20 % - Accent1 2 3 3 2 3 2 3 2" xfId="31619" xr:uid="{00000000-0005-0000-0000-0000AF060000}"/>
    <cellStyle name="20 % - Accent1 2 3 3 2 3 2 4" xfId="25599" xr:uid="{00000000-0005-0000-0000-0000B0060000}"/>
    <cellStyle name="20 % - Accent1 2 3 3 2 3 3" xfId="6512" xr:uid="{00000000-0005-0000-0000-0000B1060000}"/>
    <cellStyle name="20 % - Accent1 2 3 3 2 3 3 2" xfId="20366" xr:uid="{00000000-0005-0000-0000-0000B2060000}"/>
    <cellStyle name="20 % - Accent1 2 3 3 2 3 3 2 2" xfId="33583" xr:uid="{00000000-0005-0000-0000-0000B3060000}"/>
    <cellStyle name="20 % - Accent1 2 3 3 2 3 3 3" xfId="12503" xr:uid="{00000000-0005-0000-0000-0000B4060000}"/>
    <cellStyle name="20 % - Accent1 2 3 3 2 3 3 4" xfId="27593" xr:uid="{00000000-0005-0000-0000-0000B5060000}"/>
    <cellStyle name="20 % - Accent1 2 3 3 2 3 4" xfId="7052" xr:uid="{00000000-0005-0000-0000-0000B6060000}"/>
    <cellStyle name="20 % - Accent1 2 3 3 2 3 4 2" xfId="20957" xr:uid="{00000000-0005-0000-0000-0000B7060000}"/>
    <cellStyle name="20 % - Accent1 2 3 3 2 3 4 2 2" xfId="34174" xr:uid="{00000000-0005-0000-0000-0000B8060000}"/>
    <cellStyle name="20 % - Accent1 2 3 3 2 3 4 3" xfId="13043" xr:uid="{00000000-0005-0000-0000-0000B9060000}"/>
    <cellStyle name="20 % - Accent1 2 3 3 2 3 4 4" xfId="28184" xr:uid="{00000000-0005-0000-0000-0000BA060000}"/>
    <cellStyle name="20 % - Accent1 2 3 3 2 3 5" xfId="7620" xr:uid="{00000000-0005-0000-0000-0000BB060000}"/>
    <cellStyle name="20 % - Accent1 2 3 3 2 3 5 2" xfId="21581" xr:uid="{00000000-0005-0000-0000-0000BC060000}"/>
    <cellStyle name="20 % - Accent1 2 3 3 2 3 5 2 2" xfId="34774" xr:uid="{00000000-0005-0000-0000-0000BD060000}"/>
    <cellStyle name="20 % - Accent1 2 3 3 2 3 5 3" xfId="13611" xr:uid="{00000000-0005-0000-0000-0000BE060000}"/>
    <cellStyle name="20 % - Accent1 2 3 3 2 3 5 4" xfId="28784" xr:uid="{00000000-0005-0000-0000-0000BF060000}"/>
    <cellStyle name="20 % - Accent1 2 3 3 2 3 6" xfId="8188" xr:uid="{00000000-0005-0000-0000-0000C0060000}"/>
    <cellStyle name="20 % - Accent1 2 3 3 2 3 6 2" xfId="22283" xr:uid="{00000000-0005-0000-0000-0000C1060000}"/>
    <cellStyle name="20 % - Accent1 2 3 3 2 3 6 2 2" xfId="35476" xr:uid="{00000000-0005-0000-0000-0000C2060000}"/>
    <cellStyle name="20 % - Accent1 2 3 3 2 3 6 3" xfId="14179" xr:uid="{00000000-0005-0000-0000-0000C3060000}"/>
    <cellStyle name="20 % - Accent1 2 3 3 2 3 6 4" xfId="29486" xr:uid="{00000000-0005-0000-0000-0000C4060000}"/>
    <cellStyle name="20 % - Accent1 2 3 3 2 3 7" xfId="8756" xr:uid="{00000000-0005-0000-0000-0000C5060000}"/>
    <cellStyle name="20 % - Accent1 2 3 3 2 3 7 2" xfId="23029" xr:uid="{00000000-0005-0000-0000-0000C6060000}"/>
    <cellStyle name="20 % - Accent1 2 3 3 2 3 7 2 2" xfId="36222" xr:uid="{00000000-0005-0000-0000-0000C7060000}"/>
    <cellStyle name="20 % - Accent1 2 3 3 2 3 7 3" xfId="14747" xr:uid="{00000000-0005-0000-0000-0000C8060000}"/>
    <cellStyle name="20 % - Accent1 2 3 3 2 3 7 4" xfId="30232" xr:uid="{00000000-0005-0000-0000-0000C9060000}"/>
    <cellStyle name="20 % - Accent1 2 3 3 2 3 8" xfId="9338" xr:uid="{00000000-0005-0000-0000-0000CA060000}"/>
    <cellStyle name="20 % - Accent1 2 3 3 2 3 8 2" xfId="15329" xr:uid="{00000000-0005-0000-0000-0000CB060000}"/>
    <cellStyle name="20 % - Accent1 2 3 3 2 3 8 2 2" xfId="32370" xr:uid="{00000000-0005-0000-0000-0000CC060000}"/>
    <cellStyle name="20 % - Accent1 2 3 3 2 3 8 3" xfId="26366" xr:uid="{00000000-0005-0000-0000-0000CD060000}"/>
    <cellStyle name="20 % - Accent1 2 3 3 2 3 9" xfId="9934" xr:uid="{00000000-0005-0000-0000-0000CE060000}"/>
    <cellStyle name="20 % - Accent1 2 3 3 2 3 9 2" xfId="15925" xr:uid="{00000000-0005-0000-0000-0000CF060000}"/>
    <cellStyle name="20 % - Accent1 2 3 3 2 3 9 3" xfId="25009" xr:uid="{00000000-0005-0000-0000-0000D0060000}"/>
    <cellStyle name="20 % - Accent1 2 3 3 2 4" xfId="2692" xr:uid="{00000000-0005-0000-0000-0000D1060000}"/>
    <cellStyle name="20 % - Accent1 2 3 3 2 4 10" xfId="10531" xr:uid="{00000000-0005-0000-0000-0000D2060000}"/>
    <cellStyle name="20 % - Accent1 2 3 3 2 4 10 2" xfId="16522" xr:uid="{00000000-0005-0000-0000-0000D3060000}"/>
    <cellStyle name="20 % - Accent1 2 3 3 2 4 10 3" xfId="25010" xr:uid="{00000000-0005-0000-0000-0000D4060000}"/>
    <cellStyle name="20 % - Accent1 2 3 3 2 4 11" xfId="17146" xr:uid="{00000000-0005-0000-0000-0000D5060000}"/>
    <cellStyle name="20 % - Accent1 2 3 3 2 4 11 2" xfId="31043" xr:uid="{00000000-0005-0000-0000-0000D6060000}"/>
    <cellStyle name="20 % - Accent1 2 3 3 2 4 12" xfId="18123" xr:uid="{00000000-0005-0000-0000-0000D7060000}"/>
    <cellStyle name="20 % - Accent1 2 3 3 2 4 13" xfId="11445" xr:uid="{00000000-0005-0000-0000-0000D8060000}"/>
    <cellStyle name="20 % - Accent1 2 3 3 2 4 14" xfId="4241" xr:uid="{00000000-0005-0000-0000-0000D9060000}"/>
    <cellStyle name="20 % - Accent1 2 3 3 2 4 15" xfId="24109" xr:uid="{00000000-0005-0000-0000-0000DA060000}"/>
    <cellStyle name="20 % - Accent1 2 3 3 2 4 2" xfId="5987" xr:uid="{00000000-0005-0000-0000-0000DB060000}"/>
    <cellStyle name="20 % - Accent1 2 3 3 2 4 2 10" xfId="31044" xr:uid="{00000000-0005-0000-0000-0000DC060000}"/>
    <cellStyle name="20 % - Accent1 2 3 3 2 4 2 11" xfId="24110" xr:uid="{00000000-0005-0000-0000-0000DD060000}"/>
    <cellStyle name="20 % - Accent1 2 3 3 2 4 2 2" xfId="20212" xr:uid="{00000000-0005-0000-0000-0000DE060000}"/>
    <cellStyle name="20 % - Accent1 2 3 3 2 4 2 2 2" xfId="27530" xr:uid="{00000000-0005-0000-0000-0000DF060000}"/>
    <cellStyle name="20 % - Accent1 2 3 3 2 4 2 2 2 2" xfId="33521" xr:uid="{00000000-0005-0000-0000-0000E0060000}"/>
    <cellStyle name="20 % - Accent1 2 3 3 2 4 2 2 3" xfId="31621" xr:uid="{00000000-0005-0000-0000-0000E1060000}"/>
    <cellStyle name="20 % - Accent1 2 3 3 2 4 2 2 4" xfId="25601" xr:uid="{00000000-0005-0000-0000-0000E2060000}"/>
    <cellStyle name="20 % - Accent1 2 3 3 2 4 2 3" xfId="20368" xr:uid="{00000000-0005-0000-0000-0000E3060000}"/>
    <cellStyle name="20 % - Accent1 2 3 3 2 4 2 3 2" xfId="33585" xr:uid="{00000000-0005-0000-0000-0000E4060000}"/>
    <cellStyle name="20 % - Accent1 2 3 3 2 4 2 3 3" xfId="27595" xr:uid="{00000000-0005-0000-0000-0000E5060000}"/>
    <cellStyle name="20 % - Accent1 2 3 3 2 4 2 4" xfId="20959" xr:uid="{00000000-0005-0000-0000-0000E6060000}"/>
    <cellStyle name="20 % - Accent1 2 3 3 2 4 2 4 2" xfId="34176" xr:uid="{00000000-0005-0000-0000-0000E7060000}"/>
    <cellStyle name="20 % - Accent1 2 3 3 2 4 2 4 3" xfId="28186" xr:uid="{00000000-0005-0000-0000-0000E8060000}"/>
    <cellStyle name="20 % - Accent1 2 3 3 2 4 2 5" xfId="21583" xr:uid="{00000000-0005-0000-0000-0000E9060000}"/>
    <cellStyle name="20 % - Accent1 2 3 3 2 4 2 5 2" xfId="34776" xr:uid="{00000000-0005-0000-0000-0000EA060000}"/>
    <cellStyle name="20 % - Accent1 2 3 3 2 4 2 5 3" xfId="28786" xr:uid="{00000000-0005-0000-0000-0000EB060000}"/>
    <cellStyle name="20 % - Accent1 2 3 3 2 4 2 6" xfId="22285" xr:uid="{00000000-0005-0000-0000-0000EC060000}"/>
    <cellStyle name="20 % - Accent1 2 3 3 2 4 2 6 2" xfId="35478" xr:uid="{00000000-0005-0000-0000-0000ED060000}"/>
    <cellStyle name="20 % - Accent1 2 3 3 2 4 2 6 3" xfId="29488" xr:uid="{00000000-0005-0000-0000-0000EE060000}"/>
    <cellStyle name="20 % - Accent1 2 3 3 2 4 2 7" xfId="23031" xr:uid="{00000000-0005-0000-0000-0000EF060000}"/>
    <cellStyle name="20 % - Accent1 2 3 3 2 4 2 7 2" xfId="36224" xr:uid="{00000000-0005-0000-0000-0000F0060000}"/>
    <cellStyle name="20 % - Accent1 2 3 3 2 4 2 7 3" xfId="30234" xr:uid="{00000000-0005-0000-0000-0000F1060000}"/>
    <cellStyle name="20 % - Accent1 2 3 3 2 4 2 8" xfId="18124" xr:uid="{00000000-0005-0000-0000-0000F2060000}"/>
    <cellStyle name="20 % - Accent1 2 3 3 2 4 2 8 2" xfId="32372" xr:uid="{00000000-0005-0000-0000-0000F3060000}"/>
    <cellStyle name="20 % - Accent1 2 3 3 2 4 2 8 3" xfId="26368" xr:uid="{00000000-0005-0000-0000-0000F4060000}"/>
    <cellStyle name="20 % - Accent1 2 3 3 2 4 2 9" xfId="11978" xr:uid="{00000000-0005-0000-0000-0000F5060000}"/>
    <cellStyle name="20 % - Accent1 2 3 3 2 4 2 9 2" xfId="25011" xr:uid="{00000000-0005-0000-0000-0000F6060000}"/>
    <cellStyle name="20 % - Accent1 2 3 3 2 4 3" xfId="6513" xr:uid="{00000000-0005-0000-0000-0000F7060000}"/>
    <cellStyle name="20 % - Accent1 2 3 3 2 4 3 2" xfId="20213" xr:uid="{00000000-0005-0000-0000-0000F8060000}"/>
    <cellStyle name="20 % - Accent1 2 3 3 2 4 3 2 2" xfId="33522" xr:uid="{00000000-0005-0000-0000-0000F9060000}"/>
    <cellStyle name="20 % - Accent1 2 3 3 2 4 3 2 3" xfId="27531" xr:uid="{00000000-0005-0000-0000-0000FA060000}"/>
    <cellStyle name="20 % - Accent1 2 3 3 2 4 3 3" xfId="12504" xr:uid="{00000000-0005-0000-0000-0000FB060000}"/>
    <cellStyle name="20 % - Accent1 2 3 3 2 4 3 3 2" xfId="31620" xr:uid="{00000000-0005-0000-0000-0000FC060000}"/>
    <cellStyle name="20 % - Accent1 2 3 3 2 4 3 4" xfId="25600" xr:uid="{00000000-0005-0000-0000-0000FD060000}"/>
    <cellStyle name="20 % - Accent1 2 3 3 2 4 4" xfId="7053" xr:uid="{00000000-0005-0000-0000-0000FE060000}"/>
    <cellStyle name="20 % - Accent1 2 3 3 2 4 4 2" xfId="20367" xr:uid="{00000000-0005-0000-0000-0000FF060000}"/>
    <cellStyle name="20 % - Accent1 2 3 3 2 4 4 2 2" xfId="33584" xr:uid="{00000000-0005-0000-0000-000000070000}"/>
    <cellStyle name="20 % - Accent1 2 3 3 2 4 4 3" xfId="13044" xr:uid="{00000000-0005-0000-0000-000001070000}"/>
    <cellStyle name="20 % - Accent1 2 3 3 2 4 4 4" xfId="27594" xr:uid="{00000000-0005-0000-0000-000002070000}"/>
    <cellStyle name="20 % - Accent1 2 3 3 2 4 5" xfId="7621" xr:uid="{00000000-0005-0000-0000-000003070000}"/>
    <cellStyle name="20 % - Accent1 2 3 3 2 4 5 2" xfId="20958" xr:uid="{00000000-0005-0000-0000-000004070000}"/>
    <cellStyle name="20 % - Accent1 2 3 3 2 4 5 2 2" xfId="34175" xr:uid="{00000000-0005-0000-0000-000005070000}"/>
    <cellStyle name="20 % - Accent1 2 3 3 2 4 5 3" xfId="13612" xr:uid="{00000000-0005-0000-0000-000006070000}"/>
    <cellStyle name="20 % - Accent1 2 3 3 2 4 5 4" xfId="28185" xr:uid="{00000000-0005-0000-0000-000007070000}"/>
    <cellStyle name="20 % - Accent1 2 3 3 2 4 6" xfId="8189" xr:uid="{00000000-0005-0000-0000-000008070000}"/>
    <cellStyle name="20 % - Accent1 2 3 3 2 4 6 2" xfId="21582" xr:uid="{00000000-0005-0000-0000-000009070000}"/>
    <cellStyle name="20 % - Accent1 2 3 3 2 4 6 2 2" xfId="34775" xr:uid="{00000000-0005-0000-0000-00000A070000}"/>
    <cellStyle name="20 % - Accent1 2 3 3 2 4 6 3" xfId="14180" xr:uid="{00000000-0005-0000-0000-00000B070000}"/>
    <cellStyle name="20 % - Accent1 2 3 3 2 4 6 4" xfId="28785" xr:uid="{00000000-0005-0000-0000-00000C070000}"/>
    <cellStyle name="20 % - Accent1 2 3 3 2 4 7" xfId="8757" xr:uid="{00000000-0005-0000-0000-00000D070000}"/>
    <cellStyle name="20 % - Accent1 2 3 3 2 4 7 2" xfId="22284" xr:uid="{00000000-0005-0000-0000-00000E070000}"/>
    <cellStyle name="20 % - Accent1 2 3 3 2 4 7 2 2" xfId="35477" xr:uid="{00000000-0005-0000-0000-00000F070000}"/>
    <cellStyle name="20 % - Accent1 2 3 3 2 4 7 3" xfId="14748" xr:uid="{00000000-0005-0000-0000-000010070000}"/>
    <cellStyle name="20 % - Accent1 2 3 3 2 4 7 4" xfId="29487" xr:uid="{00000000-0005-0000-0000-000011070000}"/>
    <cellStyle name="20 % - Accent1 2 3 3 2 4 8" xfId="9339" xr:uid="{00000000-0005-0000-0000-000012070000}"/>
    <cellStyle name="20 % - Accent1 2 3 3 2 4 8 2" xfId="23030" xr:uid="{00000000-0005-0000-0000-000013070000}"/>
    <cellStyle name="20 % - Accent1 2 3 3 2 4 8 2 2" xfId="36223" xr:uid="{00000000-0005-0000-0000-000014070000}"/>
    <cellStyle name="20 % - Accent1 2 3 3 2 4 8 3" xfId="15330" xr:uid="{00000000-0005-0000-0000-000015070000}"/>
    <cellStyle name="20 % - Accent1 2 3 3 2 4 8 4" xfId="30233" xr:uid="{00000000-0005-0000-0000-000016070000}"/>
    <cellStyle name="20 % - Accent1 2 3 3 2 4 9" xfId="9935" xr:uid="{00000000-0005-0000-0000-000017070000}"/>
    <cellStyle name="20 % - Accent1 2 3 3 2 4 9 2" xfId="15926" xr:uid="{00000000-0005-0000-0000-000018070000}"/>
    <cellStyle name="20 % - Accent1 2 3 3 2 4 9 2 2" xfId="32371" xr:uid="{00000000-0005-0000-0000-000019070000}"/>
    <cellStyle name="20 % - Accent1 2 3 3 2 4 9 3" xfId="26367" xr:uid="{00000000-0005-0000-0000-00001A070000}"/>
    <cellStyle name="20 % - Accent1 2 3 3 2 5" xfId="5142" xr:uid="{00000000-0005-0000-0000-00001B070000}"/>
    <cellStyle name="20 % - Accent1 2 3 3 2 5 10" xfId="31045" xr:uid="{00000000-0005-0000-0000-00001C070000}"/>
    <cellStyle name="20 % - Accent1 2 3 3 2 5 11" xfId="24111" xr:uid="{00000000-0005-0000-0000-00001D070000}"/>
    <cellStyle name="20 % - Accent1 2 3 3 2 5 2" xfId="20210" xr:uid="{00000000-0005-0000-0000-00001E070000}"/>
    <cellStyle name="20 % - Accent1 2 3 3 2 5 2 2" xfId="27528" xr:uid="{00000000-0005-0000-0000-00001F070000}"/>
    <cellStyle name="20 % - Accent1 2 3 3 2 5 2 2 2" xfId="33520" xr:uid="{00000000-0005-0000-0000-000020070000}"/>
    <cellStyle name="20 % - Accent1 2 3 3 2 5 2 3" xfId="31622" xr:uid="{00000000-0005-0000-0000-000021070000}"/>
    <cellStyle name="20 % - Accent1 2 3 3 2 5 2 4" xfId="25602" xr:uid="{00000000-0005-0000-0000-000022070000}"/>
    <cellStyle name="20 % - Accent1 2 3 3 2 5 3" xfId="20369" xr:uid="{00000000-0005-0000-0000-000023070000}"/>
    <cellStyle name="20 % - Accent1 2 3 3 2 5 3 2" xfId="33586" xr:uid="{00000000-0005-0000-0000-000024070000}"/>
    <cellStyle name="20 % - Accent1 2 3 3 2 5 3 3" xfId="27596" xr:uid="{00000000-0005-0000-0000-000025070000}"/>
    <cellStyle name="20 % - Accent1 2 3 3 2 5 4" xfId="20960" xr:uid="{00000000-0005-0000-0000-000026070000}"/>
    <cellStyle name="20 % - Accent1 2 3 3 2 5 4 2" xfId="34177" xr:uid="{00000000-0005-0000-0000-000027070000}"/>
    <cellStyle name="20 % - Accent1 2 3 3 2 5 4 3" xfId="28187" xr:uid="{00000000-0005-0000-0000-000028070000}"/>
    <cellStyle name="20 % - Accent1 2 3 3 2 5 5" xfId="21584" xr:uid="{00000000-0005-0000-0000-000029070000}"/>
    <cellStyle name="20 % - Accent1 2 3 3 2 5 5 2" xfId="34777" xr:uid="{00000000-0005-0000-0000-00002A070000}"/>
    <cellStyle name="20 % - Accent1 2 3 3 2 5 5 3" xfId="28787" xr:uid="{00000000-0005-0000-0000-00002B070000}"/>
    <cellStyle name="20 % - Accent1 2 3 3 2 5 6" xfId="22286" xr:uid="{00000000-0005-0000-0000-00002C070000}"/>
    <cellStyle name="20 % - Accent1 2 3 3 2 5 6 2" xfId="35479" xr:uid="{00000000-0005-0000-0000-00002D070000}"/>
    <cellStyle name="20 % - Accent1 2 3 3 2 5 6 3" xfId="29489" xr:uid="{00000000-0005-0000-0000-00002E070000}"/>
    <cellStyle name="20 % - Accent1 2 3 3 2 5 7" xfId="23032" xr:uid="{00000000-0005-0000-0000-00002F070000}"/>
    <cellStyle name="20 % - Accent1 2 3 3 2 5 7 2" xfId="36225" xr:uid="{00000000-0005-0000-0000-000030070000}"/>
    <cellStyle name="20 % - Accent1 2 3 3 2 5 7 3" xfId="30235" xr:uid="{00000000-0005-0000-0000-000031070000}"/>
    <cellStyle name="20 % - Accent1 2 3 3 2 5 8" xfId="18125" xr:uid="{00000000-0005-0000-0000-000032070000}"/>
    <cellStyle name="20 % - Accent1 2 3 3 2 5 8 2" xfId="32373" xr:uid="{00000000-0005-0000-0000-000033070000}"/>
    <cellStyle name="20 % - Accent1 2 3 3 2 5 8 3" xfId="26369" xr:uid="{00000000-0005-0000-0000-000034070000}"/>
    <cellStyle name="20 % - Accent1 2 3 3 2 5 9" xfId="11441" xr:uid="{00000000-0005-0000-0000-000035070000}"/>
    <cellStyle name="20 % - Accent1 2 3 3 2 5 9 2" xfId="25012" xr:uid="{00000000-0005-0000-0000-000036070000}"/>
    <cellStyle name="20 % - Accent1 2 3 3 2 6" xfId="5983" xr:uid="{00000000-0005-0000-0000-000037070000}"/>
    <cellStyle name="20 % - Accent1 2 3 3 2 6 2" xfId="19402" xr:uid="{00000000-0005-0000-0000-000038070000}"/>
    <cellStyle name="20 % - Accent1 2 3 3 2 6 2 2" xfId="32918" xr:uid="{00000000-0005-0000-0000-000039070000}"/>
    <cellStyle name="20 % - Accent1 2 3 3 2 6 2 3" xfId="26914" xr:uid="{00000000-0005-0000-0000-00003A070000}"/>
    <cellStyle name="20 % - Accent1 2 3 3 2 6 3" xfId="11974" xr:uid="{00000000-0005-0000-0000-00003B070000}"/>
    <cellStyle name="20 % - Accent1 2 3 3 2 6 3 2" xfId="31617" xr:uid="{00000000-0005-0000-0000-00003C070000}"/>
    <cellStyle name="20 % - Accent1 2 3 3 2 6 4" xfId="25597" xr:uid="{00000000-0005-0000-0000-00003D070000}"/>
    <cellStyle name="20 % - Accent1 2 3 3 2 7" xfId="6509" xr:uid="{00000000-0005-0000-0000-00003E070000}"/>
    <cellStyle name="20 % - Accent1 2 3 3 2 7 2" xfId="20217" xr:uid="{00000000-0005-0000-0000-00003F070000}"/>
    <cellStyle name="20 % - Accent1 2 3 3 2 7 2 2" xfId="33525" xr:uid="{00000000-0005-0000-0000-000040070000}"/>
    <cellStyle name="20 % - Accent1 2 3 3 2 7 3" xfId="12500" xr:uid="{00000000-0005-0000-0000-000041070000}"/>
    <cellStyle name="20 % - Accent1 2 3 3 2 7 4" xfId="27534" xr:uid="{00000000-0005-0000-0000-000042070000}"/>
    <cellStyle name="20 % - Accent1 2 3 3 2 8" xfId="7049" xr:uid="{00000000-0005-0000-0000-000043070000}"/>
    <cellStyle name="20 % - Accent1 2 3 3 2 8 2" xfId="20364" xr:uid="{00000000-0005-0000-0000-000044070000}"/>
    <cellStyle name="20 % - Accent1 2 3 3 2 8 2 2" xfId="33581" xr:uid="{00000000-0005-0000-0000-000045070000}"/>
    <cellStyle name="20 % - Accent1 2 3 3 2 8 3" xfId="13040" xr:uid="{00000000-0005-0000-0000-000046070000}"/>
    <cellStyle name="20 % - Accent1 2 3 3 2 8 4" xfId="27591" xr:uid="{00000000-0005-0000-0000-000047070000}"/>
    <cellStyle name="20 % - Accent1 2 3 3 2 9" xfId="7617" xr:uid="{00000000-0005-0000-0000-000048070000}"/>
    <cellStyle name="20 % - Accent1 2 3 3 2 9 2" xfId="20955" xr:uid="{00000000-0005-0000-0000-000049070000}"/>
    <cellStyle name="20 % - Accent1 2 3 3 2 9 2 2" xfId="34172" xr:uid="{00000000-0005-0000-0000-00004A070000}"/>
    <cellStyle name="20 % - Accent1 2 3 3 2 9 3" xfId="13608" xr:uid="{00000000-0005-0000-0000-00004B070000}"/>
    <cellStyle name="20 % - Accent1 2 3 3 2 9 4" xfId="28182" xr:uid="{00000000-0005-0000-0000-00004C070000}"/>
    <cellStyle name="20 % - Accent1 2 3 3 20" xfId="4237" xr:uid="{00000000-0005-0000-0000-00004D070000}"/>
    <cellStyle name="20 % - Accent1 2 3 3 21" xfId="24105" xr:uid="{00000000-0005-0000-0000-00004E070000}"/>
    <cellStyle name="20 % - Accent1 2 3 3 22" xfId="2687" xr:uid="{00000000-0005-0000-0000-00004F070000}"/>
    <cellStyle name="20 % - Accent1 2 3 3 3" xfId="34" xr:uid="{00000000-0005-0000-0000-000050070000}"/>
    <cellStyle name="20 % - Accent1 2 3 3 3 10" xfId="9936" xr:uid="{00000000-0005-0000-0000-000051070000}"/>
    <cellStyle name="20 % - Accent1 2 3 3 3 10 2" xfId="15927" xr:uid="{00000000-0005-0000-0000-000052070000}"/>
    <cellStyle name="20 % - Accent1 2 3 3 3 10 3" xfId="31046" xr:uid="{00000000-0005-0000-0000-000053070000}"/>
    <cellStyle name="20 % - Accent1 2 3 3 3 11" xfId="10532" xr:uid="{00000000-0005-0000-0000-000054070000}"/>
    <cellStyle name="20 % - Accent1 2 3 3 3 11 2" xfId="16523" xr:uid="{00000000-0005-0000-0000-000055070000}"/>
    <cellStyle name="20 % - Accent1 2 3 3 3 12" xfId="17147" xr:uid="{00000000-0005-0000-0000-000056070000}"/>
    <cellStyle name="20 % - Accent1 2 3 3 3 13" xfId="17784" xr:uid="{00000000-0005-0000-0000-000057070000}"/>
    <cellStyle name="20 % - Accent1 2 3 3 3 14" xfId="18126" xr:uid="{00000000-0005-0000-0000-000058070000}"/>
    <cellStyle name="20 % - Accent1 2 3 3 3 15" xfId="11127" xr:uid="{00000000-0005-0000-0000-000059070000}"/>
    <cellStyle name="20 % - Accent1 2 3 3 3 16" xfId="4242" xr:uid="{00000000-0005-0000-0000-00005A070000}"/>
    <cellStyle name="20 % - Accent1 2 3 3 3 17" xfId="24112" xr:uid="{00000000-0005-0000-0000-00005B070000}"/>
    <cellStyle name="20 % - Accent1 2 3 3 3 18" xfId="2693" xr:uid="{00000000-0005-0000-0000-00005C070000}"/>
    <cellStyle name="20 % - Accent1 2 3 3 3 2" xfId="5145" xr:uid="{00000000-0005-0000-0000-00005D070000}"/>
    <cellStyle name="20 % - Accent1 2 3 3 3 2 2" xfId="19403" xr:uid="{00000000-0005-0000-0000-00005E070000}"/>
    <cellStyle name="20 % - Accent1 2 3 3 3 2 2 2" xfId="32919" xr:uid="{00000000-0005-0000-0000-00005F070000}"/>
    <cellStyle name="20 % - Accent1 2 3 3 3 2 2 3" xfId="26915" xr:uid="{00000000-0005-0000-0000-000060070000}"/>
    <cellStyle name="20 % - Accent1 2 3 3 3 2 3" xfId="11446" xr:uid="{00000000-0005-0000-0000-000061070000}"/>
    <cellStyle name="20 % - Accent1 2 3 3 3 2 3 2" xfId="31623" xr:uid="{00000000-0005-0000-0000-000062070000}"/>
    <cellStyle name="20 % - Accent1 2 3 3 3 2 4" xfId="25603" xr:uid="{00000000-0005-0000-0000-000063070000}"/>
    <cellStyle name="20 % - Accent1 2 3 3 3 3" xfId="5988" xr:uid="{00000000-0005-0000-0000-000064070000}"/>
    <cellStyle name="20 % - Accent1 2 3 3 3 3 2" xfId="20370" xr:uid="{00000000-0005-0000-0000-000065070000}"/>
    <cellStyle name="20 % - Accent1 2 3 3 3 3 2 2" xfId="33587" xr:uid="{00000000-0005-0000-0000-000066070000}"/>
    <cellStyle name="20 % - Accent1 2 3 3 3 3 3" xfId="11979" xr:uid="{00000000-0005-0000-0000-000067070000}"/>
    <cellStyle name="20 % - Accent1 2 3 3 3 3 4" xfId="27597" xr:uid="{00000000-0005-0000-0000-000068070000}"/>
    <cellStyle name="20 % - Accent1 2 3 3 3 4" xfId="6514" xr:uid="{00000000-0005-0000-0000-000069070000}"/>
    <cellStyle name="20 % - Accent1 2 3 3 3 4 2" xfId="20961" xr:uid="{00000000-0005-0000-0000-00006A070000}"/>
    <cellStyle name="20 % - Accent1 2 3 3 3 4 2 2" xfId="34178" xr:uid="{00000000-0005-0000-0000-00006B070000}"/>
    <cellStyle name="20 % - Accent1 2 3 3 3 4 3" xfId="12505" xr:uid="{00000000-0005-0000-0000-00006C070000}"/>
    <cellStyle name="20 % - Accent1 2 3 3 3 4 4" xfId="28188" xr:uid="{00000000-0005-0000-0000-00006D070000}"/>
    <cellStyle name="20 % - Accent1 2 3 3 3 5" xfId="7054" xr:uid="{00000000-0005-0000-0000-00006E070000}"/>
    <cellStyle name="20 % - Accent1 2 3 3 3 5 2" xfId="21585" xr:uid="{00000000-0005-0000-0000-00006F070000}"/>
    <cellStyle name="20 % - Accent1 2 3 3 3 5 2 2" xfId="34778" xr:uid="{00000000-0005-0000-0000-000070070000}"/>
    <cellStyle name="20 % - Accent1 2 3 3 3 5 3" xfId="13045" xr:uid="{00000000-0005-0000-0000-000071070000}"/>
    <cellStyle name="20 % - Accent1 2 3 3 3 5 4" xfId="28788" xr:uid="{00000000-0005-0000-0000-000072070000}"/>
    <cellStyle name="20 % - Accent1 2 3 3 3 6" xfId="7622" xr:uid="{00000000-0005-0000-0000-000073070000}"/>
    <cellStyle name="20 % - Accent1 2 3 3 3 6 2" xfId="22287" xr:uid="{00000000-0005-0000-0000-000074070000}"/>
    <cellStyle name="20 % - Accent1 2 3 3 3 6 2 2" xfId="35480" xr:uid="{00000000-0005-0000-0000-000075070000}"/>
    <cellStyle name="20 % - Accent1 2 3 3 3 6 3" xfId="13613" xr:uid="{00000000-0005-0000-0000-000076070000}"/>
    <cellStyle name="20 % - Accent1 2 3 3 3 6 4" xfId="29490" xr:uid="{00000000-0005-0000-0000-000077070000}"/>
    <cellStyle name="20 % - Accent1 2 3 3 3 7" xfId="8190" xr:uid="{00000000-0005-0000-0000-000078070000}"/>
    <cellStyle name="20 % - Accent1 2 3 3 3 7 2" xfId="23033" xr:uid="{00000000-0005-0000-0000-000079070000}"/>
    <cellStyle name="20 % - Accent1 2 3 3 3 7 2 2" xfId="36226" xr:uid="{00000000-0005-0000-0000-00007A070000}"/>
    <cellStyle name="20 % - Accent1 2 3 3 3 7 3" xfId="14181" xr:uid="{00000000-0005-0000-0000-00007B070000}"/>
    <cellStyle name="20 % - Accent1 2 3 3 3 7 4" xfId="30236" xr:uid="{00000000-0005-0000-0000-00007C070000}"/>
    <cellStyle name="20 % - Accent1 2 3 3 3 8" xfId="8758" xr:uid="{00000000-0005-0000-0000-00007D070000}"/>
    <cellStyle name="20 % - Accent1 2 3 3 3 8 2" xfId="14749" xr:uid="{00000000-0005-0000-0000-00007E070000}"/>
    <cellStyle name="20 % - Accent1 2 3 3 3 8 2 2" xfId="32374" xr:uid="{00000000-0005-0000-0000-00007F070000}"/>
    <cellStyle name="20 % - Accent1 2 3 3 3 8 3" xfId="26370" xr:uid="{00000000-0005-0000-0000-000080070000}"/>
    <cellStyle name="20 % - Accent1 2 3 3 3 9" xfId="9340" xr:uid="{00000000-0005-0000-0000-000081070000}"/>
    <cellStyle name="20 % - Accent1 2 3 3 3 9 2" xfId="15331" xr:uid="{00000000-0005-0000-0000-000082070000}"/>
    <cellStyle name="20 % - Accent1 2 3 3 3 9 3" xfId="25013" xr:uid="{00000000-0005-0000-0000-000083070000}"/>
    <cellStyle name="20 % - Accent1 2 3 3 4" xfId="35" xr:uid="{00000000-0005-0000-0000-000084070000}"/>
    <cellStyle name="20 % - Accent1 2 3 3 4 10" xfId="9937" xr:uid="{00000000-0005-0000-0000-000085070000}"/>
    <cellStyle name="20 % - Accent1 2 3 3 4 10 2" xfId="15928" xr:uid="{00000000-0005-0000-0000-000086070000}"/>
    <cellStyle name="20 % - Accent1 2 3 3 4 10 3" xfId="31047" xr:uid="{00000000-0005-0000-0000-000087070000}"/>
    <cellStyle name="20 % - Accent1 2 3 3 4 11" xfId="10533" xr:uid="{00000000-0005-0000-0000-000088070000}"/>
    <cellStyle name="20 % - Accent1 2 3 3 4 11 2" xfId="16524" xr:uid="{00000000-0005-0000-0000-000089070000}"/>
    <cellStyle name="20 % - Accent1 2 3 3 4 12" xfId="17148" xr:uid="{00000000-0005-0000-0000-00008A070000}"/>
    <cellStyle name="20 % - Accent1 2 3 3 4 13" xfId="17785" xr:uid="{00000000-0005-0000-0000-00008B070000}"/>
    <cellStyle name="20 % - Accent1 2 3 3 4 14" xfId="18127" xr:uid="{00000000-0005-0000-0000-00008C070000}"/>
    <cellStyle name="20 % - Accent1 2 3 3 4 15" xfId="11128" xr:uid="{00000000-0005-0000-0000-00008D070000}"/>
    <cellStyle name="20 % - Accent1 2 3 3 4 16" xfId="4243" xr:uid="{00000000-0005-0000-0000-00008E070000}"/>
    <cellStyle name="20 % - Accent1 2 3 3 4 17" xfId="24113" xr:uid="{00000000-0005-0000-0000-00008F070000}"/>
    <cellStyle name="20 % - Accent1 2 3 3 4 18" xfId="2694" xr:uid="{00000000-0005-0000-0000-000090070000}"/>
    <cellStyle name="20 % - Accent1 2 3 3 4 2" xfId="5146" xr:uid="{00000000-0005-0000-0000-000091070000}"/>
    <cellStyle name="20 % - Accent1 2 3 3 4 2 2" xfId="19404" xr:uid="{00000000-0005-0000-0000-000092070000}"/>
    <cellStyle name="20 % - Accent1 2 3 3 4 2 2 2" xfId="32920" xr:uid="{00000000-0005-0000-0000-000093070000}"/>
    <cellStyle name="20 % - Accent1 2 3 3 4 2 2 3" xfId="26916" xr:uid="{00000000-0005-0000-0000-000094070000}"/>
    <cellStyle name="20 % - Accent1 2 3 3 4 2 3" xfId="11447" xr:uid="{00000000-0005-0000-0000-000095070000}"/>
    <cellStyle name="20 % - Accent1 2 3 3 4 2 3 2" xfId="31624" xr:uid="{00000000-0005-0000-0000-000096070000}"/>
    <cellStyle name="20 % - Accent1 2 3 3 4 2 4" xfId="25604" xr:uid="{00000000-0005-0000-0000-000097070000}"/>
    <cellStyle name="20 % - Accent1 2 3 3 4 3" xfId="5989" xr:uid="{00000000-0005-0000-0000-000098070000}"/>
    <cellStyle name="20 % - Accent1 2 3 3 4 3 2" xfId="20371" xr:uid="{00000000-0005-0000-0000-000099070000}"/>
    <cellStyle name="20 % - Accent1 2 3 3 4 3 2 2" xfId="33588" xr:uid="{00000000-0005-0000-0000-00009A070000}"/>
    <cellStyle name="20 % - Accent1 2 3 3 4 3 3" xfId="11980" xr:uid="{00000000-0005-0000-0000-00009B070000}"/>
    <cellStyle name="20 % - Accent1 2 3 3 4 3 4" xfId="27598" xr:uid="{00000000-0005-0000-0000-00009C070000}"/>
    <cellStyle name="20 % - Accent1 2 3 3 4 4" xfId="6515" xr:uid="{00000000-0005-0000-0000-00009D070000}"/>
    <cellStyle name="20 % - Accent1 2 3 3 4 4 2" xfId="20962" xr:uid="{00000000-0005-0000-0000-00009E070000}"/>
    <cellStyle name="20 % - Accent1 2 3 3 4 4 2 2" xfId="34179" xr:uid="{00000000-0005-0000-0000-00009F070000}"/>
    <cellStyle name="20 % - Accent1 2 3 3 4 4 3" xfId="12506" xr:uid="{00000000-0005-0000-0000-0000A0070000}"/>
    <cellStyle name="20 % - Accent1 2 3 3 4 4 4" xfId="28189" xr:uid="{00000000-0005-0000-0000-0000A1070000}"/>
    <cellStyle name="20 % - Accent1 2 3 3 4 5" xfId="7055" xr:uid="{00000000-0005-0000-0000-0000A2070000}"/>
    <cellStyle name="20 % - Accent1 2 3 3 4 5 2" xfId="21586" xr:uid="{00000000-0005-0000-0000-0000A3070000}"/>
    <cellStyle name="20 % - Accent1 2 3 3 4 5 2 2" xfId="34779" xr:uid="{00000000-0005-0000-0000-0000A4070000}"/>
    <cellStyle name="20 % - Accent1 2 3 3 4 5 3" xfId="13046" xr:uid="{00000000-0005-0000-0000-0000A5070000}"/>
    <cellStyle name="20 % - Accent1 2 3 3 4 5 4" xfId="28789" xr:uid="{00000000-0005-0000-0000-0000A6070000}"/>
    <cellStyle name="20 % - Accent1 2 3 3 4 6" xfId="7623" xr:uid="{00000000-0005-0000-0000-0000A7070000}"/>
    <cellStyle name="20 % - Accent1 2 3 3 4 6 2" xfId="22288" xr:uid="{00000000-0005-0000-0000-0000A8070000}"/>
    <cellStyle name="20 % - Accent1 2 3 3 4 6 2 2" xfId="35481" xr:uid="{00000000-0005-0000-0000-0000A9070000}"/>
    <cellStyle name="20 % - Accent1 2 3 3 4 6 3" xfId="13614" xr:uid="{00000000-0005-0000-0000-0000AA070000}"/>
    <cellStyle name="20 % - Accent1 2 3 3 4 6 4" xfId="29491" xr:uid="{00000000-0005-0000-0000-0000AB070000}"/>
    <cellStyle name="20 % - Accent1 2 3 3 4 7" xfId="8191" xr:uid="{00000000-0005-0000-0000-0000AC070000}"/>
    <cellStyle name="20 % - Accent1 2 3 3 4 7 2" xfId="23034" xr:uid="{00000000-0005-0000-0000-0000AD070000}"/>
    <cellStyle name="20 % - Accent1 2 3 3 4 7 2 2" xfId="36227" xr:uid="{00000000-0005-0000-0000-0000AE070000}"/>
    <cellStyle name="20 % - Accent1 2 3 3 4 7 3" xfId="14182" xr:uid="{00000000-0005-0000-0000-0000AF070000}"/>
    <cellStyle name="20 % - Accent1 2 3 3 4 7 4" xfId="30237" xr:uid="{00000000-0005-0000-0000-0000B0070000}"/>
    <cellStyle name="20 % - Accent1 2 3 3 4 8" xfId="8759" xr:uid="{00000000-0005-0000-0000-0000B1070000}"/>
    <cellStyle name="20 % - Accent1 2 3 3 4 8 2" xfId="14750" xr:uid="{00000000-0005-0000-0000-0000B2070000}"/>
    <cellStyle name="20 % - Accent1 2 3 3 4 8 2 2" xfId="32375" xr:uid="{00000000-0005-0000-0000-0000B3070000}"/>
    <cellStyle name="20 % - Accent1 2 3 3 4 8 3" xfId="26371" xr:uid="{00000000-0005-0000-0000-0000B4070000}"/>
    <cellStyle name="20 % - Accent1 2 3 3 4 9" xfId="9341" xr:uid="{00000000-0005-0000-0000-0000B5070000}"/>
    <cellStyle name="20 % - Accent1 2 3 3 4 9 2" xfId="15332" xr:uid="{00000000-0005-0000-0000-0000B6070000}"/>
    <cellStyle name="20 % - Accent1 2 3 3 4 9 3" xfId="25014" xr:uid="{00000000-0005-0000-0000-0000B7070000}"/>
    <cellStyle name="20 % - Accent1 2 3 3 5" xfId="36" xr:uid="{00000000-0005-0000-0000-0000B8070000}"/>
    <cellStyle name="20 % - Accent1 2 3 3 5 10" xfId="9342" xr:uid="{00000000-0005-0000-0000-0000B9070000}"/>
    <cellStyle name="20 % - Accent1 2 3 3 5 10 2" xfId="15333" xr:uid="{00000000-0005-0000-0000-0000BA070000}"/>
    <cellStyle name="20 % - Accent1 2 3 3 5 10 3" xfId="31048" xr:uid="{00000000-0005-0000-0000-0000BB070000}"/>
    <cellStyle name="20 % - Accent1 2 3 3 5 11" xfId="9938" xr:uid="{00000000-0005-0000-0000-0000BC070000}"/>
    <cellStyle name="20 % - Accent1 2 3 3 5 11 2" xfId="15929" xr:uid="{00000000-0005-0000-0000-0000BD070000}"/>
    <cellStyle name="20 % - Accent1 2 3 3 5 12" xfId="10534" xr:uid="{00000000-0005-0000-0000-0000BE070000}"/>
    <cellStyle name="20 % - Accent1 2 3 3 5 12 2" xfId="16525" xr:uid="{00000000-0005-0000-0000-0000BF070000}"/>
    <cellStyle name="20 % - Accent1 2 3 3 5 13" xfId="4703" xr:uid="{00000000-0005-0000-0000-0000C0070000}"/>
    <cellStyle name="20 % - Accent1 2 3 3 5 13 2" xfId="17149" xr:uid="{00000000-0005-0000-0000-0000C1070000}"/>
    <cellStyle name="20 % - Accent1 2 3 3 5 14" xfId="17786" xr:uid="{00000000-0005-0000-0000-0000C2070000}"/>
    <cellStyle name="20 % - Accent1 2 3 3 5 15" xfId="18128" xr:uid="{00000000-0005-0000-0000-0000C3070000}"/>
    <cellStyle name="20 % - Accent1 2 3 3 5 16" xfId="11129" xr:uid="{00000000-0005-0000-0000-0000C4070000}"/>
    <cellStyle name="20 % - Accent1 2 3 3 5 17" xfId="4244" xr:uid="{00000000-0005-0000-0000-0000C5070000}"/>
    <cellStyle name="20 % - Accent1 2 3 3 5 18" xfId="24114" xr:uid="{00000000-0005-0000-0000-0000C6070000}"/>
    <cellStyle name="20 % - Accent1 2 3 3 5 19" xfId="2695" xr:uid="{00000000-0005-0000-0000-0000C7070000}"/>
    <cellStyle name="20 % - Accent1 2 3 3 5 2" xfId="2696" xr:uid="{00000000-0005-0000-0000-0000C8070000}"/>
    <cellStyle name="20 % - Accent1 2 3 3 5 2 10" xfId="10535" xr:uid="{00000000-0005-0000-0000-0000C9070000}"/>
    <cellStyle name="20 % - Accent1 2 3 3 5 2 10 2" xfId="16526" xr:uid="{00000000-0005-0000-0000-0000CA070000}"/>
    <cellStyle name="20 % - Accent1 2 3 3 5 2 11" xfId="17150" xr:uid="{00000000-0005-0000-0000-0000CB070000}"/>
    <cellStyle name="20 % - Accent1 2 3 3 5 2 12" xfId="20209" xr:uid="{00000000-0005-0000-0000-0000CC070000}"/>
    <cellStyle name="20 % - Accent1 2 3 3 5 2 13" xfId="11449" xr:uid="{00000000-0005-0000-0000-0000CD070000}"/>
    <cellStyle name="20 % - Accent1 2 3 3 5 2 14" xfId="5148" xr:uid="{00000000-0005-0000-0000-0000CE070000}"/>
    <cellStyle name="20 % - Accent1 2 3 3 5 2 15" xfId="25605" xr:uid="{00000000-0005-0000-0000-0000CF070000}"/>
    <cellStyle name="20 % - Accent1 2 3 3 5 2 2" xfId="5991" xr:uid="{00000000-0005-0000-0000-0000D0070000}"/>
    <cellStyle name="20 % - Accent1 2 3 3 5 2 2 2" xfId="11982" xr:uid="{00000000-0005-0000-0000-0000D1070000}"/>
    <cellStyle name="20 % - Accent1 2 3 3 5 2 2 2 2" xfId="33519" xr:uid="{00000000-0005-0000-0000-0000D2070000}"/>
    <cellStyle name="20 % - Accent1 2 3 3 5 2 2 3" xfId="27527" xr:uid="{00000000-0005-0000-0000-0000D3070000}"/>
    <cellStyle name="20 % - Accent1 2 3 3 5 2 3" xfId="6517" xr:uid="{00000000-0005-0000-0000-0000D4070000}"/>
    <cellStyle name="20 % - Accent1 2 3 3 5 2 3 2" xfId="12508" xr:uid="{00000000-0005-0000-0000-0000D5070000}"/>
    <cellStyle name="20 % - Accent1 2 3 3 5 2 3 3" xfId="31625" xr:uid="{00000000-0005-0000-0000-0000D6070000}"/>
    <cellStyle name="20 % - Accent1 2 3 3 5 2 4" xfId="7057" xr:uid="{00000000-0005-0000-0000-0000D7070000}"/>
    <cellStyle name="20 % - Accent1 2 3 3 5 2 4 2" xfId="13048" xr:uid="{00000000-0005-0000-0000-0000D8070000}"/>
    <cellStyle name="20 % - Accent1 2 3 3 5 2 5" xfId="7625" xr:uid="{00000000-0005-0000-0000-0000D9070000}"/>
    <cellStyle name="20 % - Accent1 2 3 3 5 2 5 2" xfId="13616" xr:uid="{00000000-0005-0000-0000-0000DA070000}"/>
    <cellStyle name="20 % - Accent1 2 3 3 5 2 6" xfId="8193" xr:uid="{00000000-0005-0000-0000-0000DB070000}"/>
    <cellStyle name="20 % - Accent1 2 3 3 5 2 6 2" xfId="14184" xr:uid="{00000000-0005-0000-0000-0000DC070000}"/>
    <cellStyle name="20 % - Accent1 2 3 3 5 2 7" xfId="8761" xr:uid="{00000000-0005-0000-0000-0000DD070000}"/>
    <cellStyle name="20 % - Accent1 2 3 3 5 2 7 2" xfId="14752" xr:uid="{00000000-0005-0000-0000-0000DE070000}"/>
    <cellStyle name="20 % - Accent1 2 3 3 5 2 8" xfId="9343" xr:uid="{00000000-0005-0000-0000-0000DF070000}"/>
    <cellStyle name="20 % - Accent1 2 3 3 5 2 8 2" xfId="15334" xr:uid="{00000000-0005-0000-0000-0000E0070000}"/>
    <cellStyle name="20 % - Accent1 2 3 3 5 2 9" xfId="9939" xr:uid="{00000000-0005-0000-0000-0000E1070000}"/>
    <cellStyle name="20 % - Accent1 2 3 3 5 2 9 2" xfId="15930" xr:uid="{00000000-0005-0000-0000-0000E2070000}"/>
    <cellStyle name="20 % - Accent1 2 3 3 5 3" xfId="5147" xr:uid="{00000000-0005-0000-0000-0000E3070000}"/>
    <cellStyle name="20 % - Accent1 2 3 3 5 3 2" xfId="20372" xr:uid="{00000000-0005-0000-0000-0000E4070000}"/>
    <cellStyle name="20 % - Accent1 2 3 3 5 3 2 2" xfId="33589" xr:uid="{00000000-0005-0000-0000-0000E5070000}"/>
    <cellStyle name="20 % - Accent1 2 3 3 5 3 3" xfId="11448" xr:uid="{00000000-0005-0000-0000-0000E6070000}"/>
    <cellStyle name="20 % - Accent1 2 3 3 5 3 4" xfId="27599" xr:uid="{00000000-0005-0000-0000-0000E7070000}"/>
    <cellStyle name="20 % - Accent1 2 3 3 5 4" xfId="5990" xr:uid="{00000000-0005-0000-0000-0000E8070000}"/>
    <cellStyle name="20 % - Accent1 2 3 3 5 4 2" xfId="20963" xr:uid="{00000000-0005-0000-0000-0000E9070000}"/>
    <cellStyle name="20 % - Accent1 2 3 3 5 4 2 2" xfId="34180" xr:uid="{00000000-0005-0000-0000-0000EA070000}"/>
    <cellStyle name="20 % - Accent1 2 3 3 5 4 3" xfId="11981" xr:uid="{00000000-0005-0000-0000-0000EB070000}"/>
    <cellStyle name="20 % - Accent1 2 3 3 5 4 4" xfId="28190" xr:uid="{00000000-0005-0000-0000-0000EC070000}"/>
    <cellStyle name="20 % - Accent1 2 3 3 5 5" xfId="6516" xr:uid="{00000000-0005-0000-0000-0000ED070000}"/>
    <cellStyle name="20 % - Accent1 2 3 3 5 5 2" xfId="21587" xr:uid="{00000000-0005-0000-0000-0000EE070000}"/>
    <cellStyle name="20 % - Accent1 2 3 3 5 5 2 2" xfId="34780" xr:uid="{00000000-0005-0000-0000-0000EF070000}"/>
    <cellStyle name="20 % - Accent1 2 3 3 5 5 3" xfId="12507" xr:uid="{00000000-0005-0000-0000-0000F0070000}"/>
    <cellStyle name="20 % - Accent1 2 3 3 5 5 4" xfId="28790" xr:uid="{00000000-0005-0000-0000-0000F1070000}"/>
    <cellStyle name="20 % - Accent1 2 3 3 5 6" xfId="7056" xr:uid="{00000000-0005-0000-0000-0000F2070000}"/>
    <cellStyle name="20 % - Accent1 2 3 3 5 6 2" xfId="22289" xr:uid="{00000000-0005-0000-0000-0000F3070000}"/>
    <cellStyle name="20 % - Accent1 2 3 3 5 6 2 2" xfId="35482" xr:uid="{00000000-0005-0000-0000-0000F4070000}"/>
    <cellStyle name="20 % - Accent1 2 3 3 5 6 3" xfId="13047" xr:uid="{00000000-0005-0000-0000-0000F5070000}"/>
    <cellStyle name="20 % - Accent1 2 3 3 5 6 4" xfId="29492" xr:uid="{00000000-0005-0000-0000-0000F6070000}"/>
    <cellStyle name="20 % - Accent1 2 3 3 5 7" xfId="7624" xr:uid="{00000000-0005-0000-0000-0000F7070000}"/>
    <cellStyle name="20 % - Accent1 2 3 3 5 7 2" xfId="23035" xr:uid="{00000000-0005-0000-0000-0000F8070000}"/>
    <cellStyle name="20 % - Accent1 2 3 3 5 7 2 2" xfId="36228" xr:uid="{00000000-0005-0000-0000-0000F9070000}"/>
    <cellStyle name="20 % - Accent1 2 3 3 5 7 3" xfId="13615" xr:uid="{00000000-0005-0000-0000-0000FA070000}"/>
    <cellStyle name="20 % - Accent1 2 3 3 5 7 4" xfId="30238" xr:uid="{00000000-0005-0000-0000-0000FB070000}"/>
    <cellStyle name="20 % - Accent1 2 3 3 5 8" xfId="8192" xr:uid="{00000000-0005-0000-0000-0000FC070000}"/>
    <cellStyle name="20 % - Accent1 2 3 3 5 8 2" xfId="14183" xr:uid="{00000000-0005-0000-0000-0000FD070000}"/>
    <cellStyle name="20 % - Accent1 2 3 3 5 8 2 2" xfId="32376" xr:uid="{00000000-0005-0000-0000-0000FE070000}"/>
    <cellStyle name="20 % - Accent1 2 3 3 5 8 3" xfId="26372" xr:uid="{00000000-0005-0000-0000-0000FF070000}"/>
    <cellStyle name="20 % - Accent1 2 3 3 5 9" xfId="8760" xr:uid="{00000000-0005-0000-0000-000000080000}"/>
    <cellStyle name="20 % - Accent1 2 3 3 5 9 2" xfId="14751" xr:uid="{00000000-0005-0000-0000-000001080000}"/>
    <cellStyle name="20 % - Accent1 2 3 3 5 9 3" xfId="25015" xr:uid="{00000000-0005-0000-0000-000002080000}"/>
    <cellStyle name="20 % - Accent1 2 3 3 6" xfId="5141" xr:uid="{00000000-0005-0000-0000-000003080000}"/>
    <cellStyle name="20 % - Accent1 2 3 3 6 2" xfId="18129" xr:uid="{00000000-0005-0000-0000-000004080000}"/>
    <cellStyle name="20 % - Accent1 2 3 3 6 3" xfId="11440" xr:uid="{00000000-0005-0000-0000-000005080000}"/>
    <cellStyle name="20 % - Accent1 2 3 3 7" xfId="5982" xr:uid="{00000000-0005-0000-0000-000006080000}"/>
    <cellStyle name="20 % - Accent1 2 3 3 7 2" xfId="19401" xr:uid="{00000000-0005-0000-0000-000007080000}"/>
    <cellStyle name="20 % - Accent1 2 3 3 7 2 2" xfId="32917" xr:uid="{00000000-0005-0000-0000-000008080000}"/>
    <cellStyle name="20 % - Accent1 2 3 3 7 2 3" xfId="26913" xr:uid="{00000000-0005-0000-0000-000009080000}"/>
    <cellStyle name="20 % - Accent1 2 3 3 7 3" xfId="11973" xr:uid="{00000000-0005-0000-0000-00000A080000}"/>
    <cellStyle name="20 % - Accent1 2 3 3 7 3 2" xfId="31616" xr:uid="{00000000-0005-0000-0000-00000B080000}"/>
    <cellStyle name="20 % - Accent1 2 3 3 7 4" xfId="25596" xr:uid="{00000000-0005-0000-0000-00000C080000}"/>
    <cellStyle name="20 % - Accent1 2 3 3 8" xfId="6508" xr:uid="{00000000-0005-0000-0000-00000D080000}"/>
    <cellStyle name="20 % - Accent1 2 3 3 8 2" xfId="20363" xr:uid="{00000000-0005-0000-0000-00000E080000}"/>
    <cellStyle name="20 % - Accent1 2 3 3 8 2 2" xfId="33580" xr:uid="{00000000-0005-0000-0000-00000F080000}"/>
    <cellStyle name="20 % - Accent1 2 3 3 8 3" xfId="12499" xr:uid="{00000000-0005-0000-0000-000010080000}"/>
    <cellStyle name="20 % - Accent1 2 3 3 8 4" xfId="27590" xr:uid="{00000000-0005-0000-0000-000011080000}"/>
    <cellStyle name="20 % - Accent1 2 3 3 9" xfId="7048" xr:uid="{00000000-0005-0000-0000-000012080000}"/>
    <cellStyle name="20 % - Accent1 2 3 3 9 2" xfId="20954" xr:uid="{00000000-0005-0000-0000-000013080000}"/>
    <cellStyle name="20 % - Accent1 2 3 3 9 2 2" xfId="34171" xr:uid="{00000000-0005-0000-0000-000014080000}"/>
    <cellStyle name="20 % - Accent1 2 3 3 9 3" xfId="13039" xr:uid="{00000000-0005-0000-0000-000015080000}"/>
    <cellStyle name="20 % - Accent1 2 3 3 9 4" xfId="28181" xr:uid="{00000000-0005-0000-0000-000016080000}"/>
    <cellStyle name="20 % - Accent1 2 3 4" xfId="37" xr:uid="{00000000-0005-0000-0000-000017080000}"/>
    <cellStyle name="20 % - Accent1 2 3 4 10" xfId="8194" xr:uid="{00000000-0005-0000-0000-000018080000}"/>
    <cellStyle name="20 % - Accent1 2 3 4 10 2" xfId="21588" xr:uid="{00000000-0005-0000-0000-000019080000}"/>
    <cellStyle name="20 % - Accent1 2 3 4 10 2 2" xfId="34781" xr:uid="{00000000-0005-0000-0000-00001A080000}"/>
    <cellStyle name="20 % - Accent1 2 3 4 10 3" xfId="14185" xr:uid="{00000000-0005-0000-0000-00001B080000}"/>
    <cellStyle name="20 % - Accent1 2 3 4 10 4" xfId="28791" xr:uid="{00000000-0005-0000-0000-00001C080000}"/>
    <cellStyle name="20 % - Accent1 2 3 4 11" xfId="8762" xr:uid="{00000000-0005-0000-0000-00001D080000}"/>
    <cellStyle name="20 % - Accent1 2 3 4 11 2" xfId="22290" xr:uid="{00000000-0005-0000-0000-00001E080000}"/>
    <cellStyle name="20 % - Accent1 2 3 4 11 2 2" xfId="35483" xr:uid="{00000000-0005-0000-0000-00001F080000}"/>
    <cellStyle name="20 % - Accent1 2 3 4 11 3" xfId="14753" xr:uid="{00000000-0005-0000-0000-000020080000}"/>
    <cellStyle name="20 % - Accent1 2 3 4 11 4" xfId="29493" xr:uid="{00000000-0005-0000-0000-000021080000}"/>
    <cellStyle name="20 % - Accent1 2 3 4 12" xfId="9344" xr:uid="{00000000-0005-0000-0000-000022080000}"/>
    <cellStyle name="20 % - Accent1 2 3 4 12 2" xfId="23036" xr:uid="{00000000-0005-0000-0000-000023080000}"/>
    <cellStyle name="20 % - Accent1 2 3 4 12 2 2" xfId="36229" xr:uid="{00000000-0005-0000-0000-000024080000}"/>
    <cellStyle name="20 % - Accent1 2 3 4 12 3" xfId="15335" xr:uid="{00000000-0005-0000-0000-000025080000}"/>
    <cellStyle name="20 % - Accent1 2 3 4 12 4" xfId="30239" xr:uid="{00000000-0005-0000-0000-000026080000}"/>
    <cellStyle name="20 % - Accent1 2 3 4 13" xfId="9940" xr:uid="{00000000-0005-0000-0000-000027080000}"/>
    <cellStyle name="20 % - Accent1 2 3 4 13 2" xfId="15931" xr:uid="{00000000-0005-0000-0000-000028080000}"/>
    <cellStyle name="20 % - Accent1 2 3 4 13 2 2" xfId="32377" xr:uid="{00000000-0005-0000-0000-000029080000}"/>
    <cellStyle name="20 % - Accent1 2 3 4 13 3" xfId="26373" xr:uid="{00000000-0005-0000-0000-00002A080000}"/>
    <cellStyle name="20 % - Accent1 2 3 4 14" xfId="10536" xr:uid="{00000000-0005-0000-0000-00002B080000}"/>
    <cellStyle name="20 % - Accent1 2 3 4 14 2" xfId="16527" xr:uid="{00000000-0005-0000-0000-00002C080000}"/>
    <cellStyle name="20 % - Accent1 2 3 4 14 3" xfId="25016" xr:uid="{00000000-0005-0000-0000-00002D080000}"/>
    <cellStyle name="20 % - Accent1 2 3 4 15" xfId="17151" xr:uid="{00000000-0005-0000-0000-00002E080000}"/>
    <cellStyle name="20 % - Accent1 2 3 4 15 2" xfId="31049" xr:uid="{00000000-0005-0000-0000-00002F080000}"/>
    <cellStyle name="20 % - Accent1 2 3 4 16" xfId="17787" xr:uid="{00000000-0005-0000-0000-000030080000}"/>
    <cellStyle name="20 % - Accent1 2 3 4 17" xfId="18130" xr:uid="{00000000-0005-0000-0000-000031080000}"/>
    <cellStyle name="20 % - Accent1 2 3 4 18" xfId="11130" xr:uid="{00000000-0005-0000-0000-000032080000}"/>
    <cellStyle name="20 % - Accent1 2 3 4 19" xfId="4245" xr:uid="{00000000-0005-0000-0000-000033080000}"/>
    <cellStyle name="20 % - Accent1 2 3 4 2" xfId="38" xr:uid="{00000000-0005-0000-0000-000034080000}"/>
    <cellStyle name="20 % - Accent1 2 3 4 2 10" xfId="9345" xr:uid="{00000000-0005-0000-0000-000035080000}"/>
    <cellStyle name="20 % - Accent1 2 3 4 2 10 2" xfId="15336" xr:uid="{00000000-0005-0000-0000-000036080000}"/>
    <cellStyle name="20 % - Accent1 2 3 4 2 10 3" xfId="31050" xr:uid="{00000000-0005-0000-0000-000037080000}"/>
    <cellStyle name="20 % - Accent1 2 3 4 2 11" xfId="9941" xr:uid="{00000000-0005-0000-0000-000038080000}"/>
    <cellStyle name="20 % - Accent1 2 3 4 2 11 2" xfId="15932" xr:uid="{00000000-0005-0000-0000-000039080000}"/>
    <cellStyle name="20 % - Accent1 2 3 4 2 12" xfId="10537" xr:uid="{00000000-0005-0000-0000-00003A080000}"/>
    <cellStyle name="20 % - Accent1 2 3 4 2 12 2" xfId="16528" xr:uid="{00000000-0005-0000-0000-00003B080000}"/>
    <cellStyle name="20 % - Accent1 2 3 4 2 13" xfId="4704" xr:uid="{00000000-0005-0000-0000-00003C080000}"/>
    <cellStyle name="20 % - Accent1 2 3 4 2 13 2" xfId="17152" xr:uid="{00000000-0005-0000-0000-00003D080000}"/>
    <cellStyle name="20 % - Accent1 2 3 4 2 14" xfId="17788" xr:uid="{00000000-0005-0000-0000-00003E080000}"/>
    <cellStyle name="20 % - Accent1 2 3 4 2 15" xfId="18131" xr:uid="{00000000-0005-0000-0000-00003F080000}"/>
    <cellStyle name="20 % - Accent1 2 3 4 2 16" xfId="11131" xr:uid="{00000000-0005-0000-0000-000040080000}"/>
    <cellStyle name="20 % - Accent1 2 3 4 2 17" xfId="4246" xr:uid="{00000000-0005-0000-0000-000041080000}"/>
    <cellStyle name="20 % - Accent1 2 3 4 2 18" xfId="24116" xr:uid="{00000000-0005-0000-0000-000042080000}"/>
    <cellStyle name="20 % - Accent1 2 3 4 2 19" xfId="2698" xr:uid="{00000000-0005-0000-0000-000043080000}"/>
    <cellStyle name="20 % - Accent1 2 3 4 2 2" xfId="2699" xr:uid="{00000000-0005-0000-0000-000044080000}"/>
    <cellStyle name="20 % - Accent1 2 3 4 2 2 10" xfId="10538" xr:uid="{00000000-0005-0000-0000-000045080000}"/>
    <cellStyle name="20 % - Accent1 2 3 4 2 2 10 2" xfId="16529" xr:uid="{00000000-0005-0000-0000-000046080000}"/>
    <cellStyle name="20 % - Accent1 2 3 4 2 2 11" xfId="17153" xr:uid="{00000000-0005-0000-0000-000047080000}"/>
    <cellStyle name="20 % - Accent1 2 3 4 2 2 12" xfId="20207" xr:uid="{00000000-0005-0000-0000-000048080000}"/>
    <cellStyle name="20 % - Accent1 2 3 4 2 2 13" xfId="11452" xr:uid="{00000000-0005-0000-0000-000049080000}"/>
    <cellStyle name="20 % - Accent1 2 3 4 2 2 14" xfId="5151" xr:uid="{00000000-0005-0000-0000-00004A080000}"/>
    <cellStyle name="20 % - Accent1 2 3 4 2 2 15" xfId="25607" xr:uid="{00000000-0005-0000-0000-00004B080000}"/>
    <cellStyle name="20 % - Accent1 2 3 4 2 2 2" xfId="5994" xr:uid="{00000000-0005-0000-0000-00004C080000}"/>
    <cellStyle name="20 % - Accent1 2 3 4 2 2 2 2" xfId="11985" xr:uid="{00000000-0005-0000-0000-00004D080000}"/>
    <cellStyle name="20 % - Accent1 2 3 4 2 2 2 2 2" xfId="33517" xr:uid="{00000000-0005-0000-0000-00004E080000}"/>
    <cellStyle name="20 % - Accent1 2 3 4 2 2 2 3" xfId="27525" xr:uid="{00000000-0005-0000-0000-00004F080000}"/>
    <cellStyle name="20 % - Accent1 2 3 4 2 2 3" xfId="6520" xr:uid="{00000000-0005-0000-0000-000050080000}"/>
    <cellStyle name="20 % - Accent1 2 3 4 2 2 3 2" xfId="12511" xr:uid="{00000000-0005-0000-0000-000051080000}"/>
    <cellStyle name="20 % - Accent1 2 3 4 2 2 3 3" xfId="31627" xr:uid="{00000000-0005-0000-0000-000052080000}"/>
    <cellStyle name="20 % - Accent1 2 3 4 2 2 4" xfId="7060" xr:uid="{00000000-0005-0000-0000-000053080000}"/>
    <cellStyle name="20 % - Accent1 2 3 4 2 2 4 2" xfId="13051" xr:uid="{00000000-0005-0000-0000-000054080000}"/>
    <cellStyle name="20 % - Accent1 2 3 4 2 2 5" xfId="7628" xr:uid="{00000000-0005-0000-0000-000055080000}"/>
    <cellStyle name="20 % - Accent1 2 3 4 2 2 5 2" xfId="13619" xr:uid="{00000000-0005-0000-0000-000056080000}"/>
    <cellStyle name="20 % - Accent1 2 3 4 2 2 6" xfId="8196" xr:uid="{00000000-0005-0000-0000-000057080000}"/>
    <cellStyle name="20 % - Accent1 2 3 4 2 2 6 2" xfId="14187" xr:uid="{00000000-0005-0000-0000-000058080000}"/>
    <cellStyle name="20 % - Accent1 2 3 4 2 2 7" xfId="8764" xr:uid="{00000000-0005-0000-0000-000059080000}"/>
    <cellStyle name="20 % - Accent1 2 3 4 2 2 7 2" xfId="14755" xr:uid="{00000000-0005-0000-0000-00005A080000}"/>
    <cellStyle name="20 % - Accent1 2 3 4 2 2 8" xfId="9346" xr:uid="{00000000-0005-0000-0000-00005B080000}"/>
    <cellStyle name="20 % - Accent1 2 3 4 2 2 8 2" xfId="15337" xr:uid="{00000000-0005-0000-0000-00005C080000}"/>
    <cellStyle name="20 % - Accent1 2 3 4 2 2 9" xfId="9942" xr:uid="{00000000-0005-0000-0000-00005D080000}"/>
    <cellStyle name="20 % - Accent1 2 3 4 2 2 9 2" xfId="15933" xr:uid="{00000000-0005-0000-0000-00005E080000}"/>
    <cellStyle name="20 % - Accent1 2 3 4 2 3" xfId="5150" xr:uid="{00000000-0005-0000-0000-00005F080000}"/>
    <cellStyle name="20 % - Accent1 2 3 4 2 3 2" xfId="20374" xr:uid="{00000000-0005-0000-0000-000060080000}"/>
    <cellStyle name="20 % - Accent1 2 3 4 2 3 2 2" xfId="33591" xr:uid="{00000000-0005-0000-0000-000061080000}"/>
    <cellStyle name="20 % - Accent1 2 3 4 2 3 3" xfId="11451" xr:uid="{00000000-0005-0000-0000-000062080000}"/>
    <cellStyle name="20 % - Accent1 2 3 4 2 3 4" xfId="27601" xr:uid="{00000000-0005-0000-0000-000063080000}"/>
    <cellStyle name="20 % - Accent1 2 3 4 2 4" xfId="5993" xr:uid="{00000000-0005-0000-0000-000064080000}"/>
    <cellStyle name="20 % - Accent1 2 3 4 2 4 2" xfId="20965" xr:uid="{00000000-0005-0000-0000-000065080000}"/>
    <cellStyle name="20 % - Accent1 2 3 4 2 4 2 2" xfId="34182" xr:uid="{00000000-0005-0000-0000-000066080000}"/>
    <cellStyle name="20 % - Accent1 2 3 4 2 4 3" xfId="11984" xr:uid="{00000000-0005-0000-0000-000067080000}"/>
    <cellStyle name="20 % - Accent1 2 3 4 2 4 4" xfId="28192" xr:uid="{00000000-0005-0000-0000-000068080000}"/>
    <cellStyle name="20 % - Accent1 2 3 4 2 5" xfId="6519" xr:uid="{00000000-0005-0000-0000-000069080000}"/>
    <cellStyle name="20 % - Accent1 2 3 4 2 5 2" xfId="21589" xr:uid="{00000000-0005-0000-0000-00006A080000}"/>
    <cellStyle name="20 % - Accent1 2 3 4 2 5 2 2" xfId="34782" xr:uid="{00000000-0005-0000-0000-00006B080000}"/>
    <cellStyle name="20 % - Accent1 2 3 4 2 5 3" xfId="12510" xr:uid="{00000000-0005-0000-0000-00006C080000}"/>
    <cellStyle name="20 % - Accent1 2 3 4 2 5 4" xfId="28792" xr:uid="{00000000-0005-0000-0000-00006D080000}"/>
    <cellStyle name="20 % - Accent1 2 3 4 2 6" xfId="7059" xr:uid="{00000000-0005-0000-0000-00006E080000}"/>
    <cellStyle name="20 % - Accent1 2 3 4 2 6 2" xfId="22291" xr:uid="{00000000-0005-0000-0000-00006F080000}"/>
    <cellStyle name="20 % - Accent1 2 3 4 2 6 2 2" xfId="35484" xr:uid="{00000000-0005-0000-0000-000070080000}"/>
    <cellStyle name="20 % - Accent1 2 3 4 2 6 3" xfId="13050" xr:uid="{00000000-0005-0000-0000-000071080000}"/>
    <cellStyle name="20 % - Accent1 2 3 4 2 6 4" xfId="29494" xr:uid="{00000000-0005-0000-0000-000072080000}"/>
    <cellStyle name="20 % - Accent1 2 3 4 2 7" xfId="7627" xr:uid="{00000000-0005-0000-0000-000073080000}"/>
    <cellStyle name="20 % - Accent1 2 3 4 2 7 2" xfId="23037" xr:uid="{00000000-0005-0000-0000-000074080000}"/>
    <cellStyle name="20 % - Accent1 2 3 4 2 7 2 2" xfId="36230" xr:uid="{00000000-0005-0000-0000-000075080000}"/>
    <cellStyle name="20 % - Accent1 2 3 4 2 7 3" xfId="13618" xr:uid="{00000000-0005-0000-0000-000076080000}"/>
    <cellStyle name="20 % - Accent1 2 3 4 2 7 4" xfId="30240" xr:uid="{00000000-0005-0000-0000-000077080000}"/>
    <cellStyle name="20 % - Accent1 2 3 4 2 8" xfId="8195" xr:uid="{00000000-0005-0000-0000-000078080000}"/>
    <cellStyle name="20 % - Accent1 2 3 4 2 8 2" xfId="14186" xr:uid="{00000000-0005-0000-0000-000079080000}"/>
    <cellStyle name="20 % - Accent1 2 3 4 2 8 2 2" xfId="32378" xr:uid="{00000000-0005-0000-0000-00007A080000}"/>
    <cellStyle name="20 % - Accent1 2 3 4 2 8 3" xfId="26374" xr:uid="{00000000-0005-0000-0000-00007B080000}"/>
    <cellStyle name="20 % - Accent1 2 3 4 2 9" xfId="8763" xr:uid="{00000000-0005-0000-0000-00007C080000}"/>
    <cellStyle name="20 % - Accent1 2 3 4 2 9 2" xfId="14754" xr:uid="{00000000-0005-0000-0000-00007D080000}"/>
    <cellStyle name="20 % - Accent1 2 3 4 2 9 3" xfId="25017" xr:uid="{00000000-0005-0000-0000-00007E080000}"/>
    <cellStyle name="20 % - Accent1 2 3 4 20" xfId="24115" xr:uid="{00000000-0005-0000-0000-00007F080000}"/>
    <cellStyle name="20 % - Accent1 2 3 4 21" xfId="2697" xr:uid="{00000000-0005-0000-0000-000080080000}"/>
    <cellStyle name="20 % - Accent1 2 3 4 3" xfId="39" xr:uid="{00000000-0005-0000-0000-000081080000}"/>
    <cellStyle name="20 % - Accent1 2 3 4 3 10" xfId="10539" xr:uid="{00000000-0005-0000-0000-000082080000}"/>
    <cellStyle name="20 % - Accent1 2 3 4 3 10 2" xfId="16530" xr:uid="{00000000-0005-0000-0000-000083080000}"/>
    <cellStyle name="20 % - Accent1 2 3 4 3 10 3" xfId="31051" xr:uid="{00000000-0005-0000-0000-000084080000}"/>
    <cellStyle name="20 % - Accent1 2 3 4 3 11" xfId="17154" xr:uid="{00000000-0005-0000-0000-000085080000}"/>
    <cellStyle name="20 % - Accent1 2 3 4 3 12" xfId="18132" xr:uid="{00000000-0005-0000-0000-000086080000}"/>
    <cellStyle name="20 % - Accent1 2 3 4 3 13" xfId="11453" xr:uid="{00000000-0005-0000-0000-000087080000}"/>
    <cellStyle name="20 % - Accent1 2 3 4 3 14" xfId="4247" xr:uid="{00000000-0005-0000-0000-000088080000}"/>
    <cellStyle name="20 % - Accent1 2 3 4 3 15" xfId="24117" xr:uid="{00000000-0005-0000-0000-000089080000}"/>
    <cellStyle name="20 % - Accent1 2 3 4 3 16" xfId="2700" xr:uid="{00000000-0005-0000-0000-00008A080000}"/>
    <cellStyle name="20 % - Accent1 2 3 4 3 2" xfId="5995" xr:uid="{00000000-0005-0000-0000-00008B080000}"/>
    <cellStyle name="20 % - Accent1 2 3 4 3 2 2" xfId="20206" xr:uid="{00000000-0005-0000-0000-00008C080000}"/>
    <cellStyle name="20 % - Accent1 2 3 4 3 2 2 2" xfId="33516" xr:uid="{00000000-0005-0000-0000-00008D080000}"/>
    <cellStyle name="20 % - Accent1 2 3 4 3 2 2 3" xfId="27524" xr:uid="{00000000-0005-0000-0000-00008E080000}"/>
    <cellStyle name="20 % - Accent1 2 3 4 3 2 3" xfId="11986" xr:uid="{00000000-0005-0000-0000-00008F080000}"/>
    <cellStyle name="20 % - Accent1 2 3 4 3 2 3 2" xfId="31628" xr:uid="{00000000-0005-0000-0000-000090080000}"/>
    <cellStyle name="20 % - Accent1 2 3 4 3 2 4" xfId="25608" xr:uid="{00000000-0005-0000-0000-000091080000}"/>
    <cellStyle name="20 % - Accent1 2 3 4 3 3" xfId="6521" xr:uid="{00000000-0005-0000-0000-000092080000}"/>
    <cellStyle name="20 % - Accent1 2 3 4 3 3 2" xfId="20375" xr:uid="{00000000-0005-0000-0000-000093080000}"/>
    <cellStyle name="20 % - Accent1 2 3 4 3 3 2 2" xfId="33592" xr:uid="{00000000-0005-0000-0000-000094080000}"/>
    <cellStyle name="20 % - Accent1 2 3 4 3 3 3" xfId="12512" xr:uid="{00000000-0005-0000-0000-000095080000}"/>
    <cellStyle name="20 % - Accent1 2 3 4 3 3 4" xfId="27602" xr:uid="{00000000-0005-0000-0000-000096080000}"/>
    <cellStyle name="20 % - Accent1 2 3 4 3 4" xfId="7061" xr:uid="{00000000-0005-0000-0000-000097080000}"/>
    <cellStyle name="20 % - Accent1 2 3 4 3 4 2" xfId="20966" xr:uid="{00000000-0005-0000-0000-000098080000}"/>
    <cellStyle name="20 % - Accent1 2 3 4 3 4 2 2" xfId="34183" xr:uid="{00000000-0005-0000-0000-000099080000}"/>
    <cellStyle name="20 % - Accent1 2 3 4 3 4 3" xfId="13052" xr:uid="{00000000-0005-0000-0000-00009A080000}"/>
    <cellStyle name="20 % - Accent1 2 3 4 3 4 4" xfId="28193" xr:uid="{00000000-0005-0000-0000-00009B080000}"/>
    <cellStyle name="20 % - Accent1 2 3 4 3 5" xfId="7629" xr:uid="{00000000-0005-0000-0000-00009C080000}"/>
    <cellStyle name="20 % - Accent1 2 3 4 3 5 2" xfId="21590" xr:uid="{00000000-0005-0000-0000-00009D080000}"/>
    <cellStyle name="20 % - Accent1 2 3 4 3 5 2 2" xfId="34783" xr:uid="{00000000-0005-0000-0000-00009E080000}"/>
    <cellStyle name="20 % - Accent1 2 3 4 3 5 3" xfId="13620" xr:uid="{00000000-0005-0000-0000-00009F080000}"/>
    <cellStyle name="20 % - Accent1 2 3 4 3 5 4" xfId="28793" xr:uid="{00000000-0005-0000-0000-0000A0080000}"/>
    <cellStyle name="20 % - Accent1 2 3 4 3 6" xfId="8197" xr:uid="{00000000-0005-0000-0000-0000A1080000}"/>
    <cellStyle name="20 % - Accent1 2 3 4 3 6 2" xfId="22292" xr:uid="{00000000-0005-0000-0000-0000A2080000}"/>
    <cellStyle name="20 % - Accent1 2 3 4 3 6 2 2" xfId="35485" xr:uid="{00000000-0005-0000-0000-0000A3080000}"/>
    <cellStyle name="20 % - Accent1 2 3 4 3 6 3" xfId="14188" xr:uid="{00000000-0005-0000-0000-0000A4080000}"/>
    <cellStyle name="20 % - Accent1 2 3 4 3 6 4" xfId="29495" xr:uid="{00000000-0005-0000-0000-0000A5080000}"/>
    <cellStyle name="20 % - Accent1 2 3 4 3 7" xfId="8765" xr:uid="{00000000-0005-0000-0000-0000A6080000}"/>
    <cellStyle name="20 % - Accent1 2 3 4 3 7 2" xfId="23038" xr:uid="{00000000-0005-0000-0000-0000A7080000}"/>
    <cellStyle name="20 % - Accent1 2 3 4 3 7 2 2" xfId="36231" xr:uid="{00000000-0005-0000-0000-0000A8080000}"/>
    <cellStyle name="20 % - Accent1 2 3 4 3 7 3" xfId="14756" xr:uid="{00000000-0005-0000-0000-0000A9080000}"/>
    <cellStyle name="20 % - Accent1 2 3 4 3 7 4" xfId="30241" xr:uid="{00000000-0005-0000-0000-0000AA080000}"/>
    <cellStyle name="20 % - Accent1 2 3 4 3 8" xfId="9347" xr:uid="{00000000-0005-0000-0000-0000AB080000}"/>
    <cellStyle name="20 % - Accent1 2 3 4 3 8 2" xfId="15338" xr:uid="{00000000-0005-0000-0000-0000AC080000}"/>
    <cellStyle name="20 % - Accent1 2 3 4 3 8 2 2" xfId="32379" xr:uid="{00000000-0005-0000-0000-0000AD080000}"/>
    <cellStyle name="20 % - Accent1 2 3 4 3 8 3" xfId="26375" xr:uid="{00000000-0005-0000-0000-0000AE080000}"/>
    <cellStyle name="20 % - Accent1 2 3 4 3 9" xfId="9943" xr:uid="{00000000-0005-0000-0000-0000AF080000}"/>
    <cellStyle name="20 % - Accent1 2 3 4 3 9 2" xfId="15934" xr:uid="{00000000-0005-0000-0000-0000B0080000}"/>
    <cellStyle name="20 % - Accent1 2 3 4 3 9 3" xfId="25018" xr:uid="{00000000-0005-0000-0000-0000B1080000}"/>
    <cellStyle name="20 % - Accent1 2 3 4 4" xfId="2701" xr:uid="{00000000-0005-0000-0000-0000B2080000}"/>
    <cellStyle name="20 % - Accent1 2 3 4 4 10" xfId="10540" xr:uid="{00000000-0005-0000-0000-0000B3080000}"/>
    <cellStyle name="20 % - Accent1 2 3 4 4 10 2" xfId="16531" xr:uid="{00000000-0005-0000-0000-0000B4080000}"/>
    <cellStyle name="20 % - Accent1 2 3 4 4 10 3" xfId="25019" xr:uid="{00000000-0005-0000-0000-0000B5080000}"/>
    <cellStyle name="20 % - Accent1 2 3 4 4 11" xfId="17155" xr:uid="{00000000-0005-0000-0000-0000B6080000}"/>
    <cellStyle name="20 % - Accent1 2 3 4 4 11 2" xfId="31052" xr:uid="{00000000-0005-0000-0000-0000B7080000}"/>
    <cellStyle name="20 % - Accent1 2 3 4 4 12" xfId="18133" xr:uid="{00000000-0005-0000-0000-0000B8080000}"/>
    <cellStyle name="20 % - Accent1 2 3 4 4 13" xfId="11454" xr:uid="{00000000-0005-0000-0000-0000B9080000}"/>
    <cellStyle name="20 % - Accent1 2 3 4 4 14" xfId="4248" xr:uid="{00000000-0005-0000-0000-0000BA080000}"/>
    <cellStyle name="20 % - Accent1 2 3 4 4 15" xfId="24118" xr:uid="{00000000-0005-0000-0000-0000BB080000}"/>
    <cellStyle name="20 % - Accent1 2 3 4 4 2" xfId="5996" xr:uid="{00000000-0005-0000-0000-0000BC080000}"/>
    <cellStyle name="20 % - Accent1 2 3 4 4 2 10" xfId="31053" xr:uid="{00000000-0005-0000-0000-0000BD080000}"/>
    <cellStyle name="20 % - Accent1 2 3 4 4 2 11" xfId="24119" xr:uid="{00000000-0005-0000-0000-0000BE080000}"/>
    <cellStyle name="20 % - Accent1 2 3 4 4 2 2" xfId="20204" xr:uid="{00000000-0005-0000-0000-0000BF080000}"/>
    <cellStyle name="20 % - Accent1 2 3 4 4 2 2 2" xfId="27522" xr:uid="{00000000-0005-0000-0000-0000C0080000}"/>
    <cellStyle name="20 % - Accent1 2 3 4 4 2 2 2 2" xfId="33514" xr:uid="{00000000-0005-0000-0000-0000C1080000}"/>
    <cellStyle name="20 % - Accent1 2 3 4 4 2 2 3" xfId="31630" xr:uid="{00000000-0005-0000-0000-0000C2080000}"/>
    <cellStyle name="20 % - Accent1 2 3 4 4 2 2 4" xfId="25610" xr:uid="{00000000-0005-0000-0000-0000C3080000}"/>
    <cellStyle name="20 % - Accent1 2 3 4 4 2 3" xfId="20377" xr:uid="{00000000-0005-0000-0000-0000C4080000}"/>
    <cellStyle name="20 % - Accent1 2 3 4 4 2 3 2" xfId="33594" xr:uid="{00000000-0005-0000-0000-0000C5080000}"/>
    <cellStyle name="20 % - Accent1 2 3 4 4 2 3 3" xfId="27604" xr:uid="{00000000-0005-0000-0000-0000C6080000}"/>
    <cellStyle name="20 % - Accent1 2 3 4 4 2 4" xfId="20968" xr:uid="{00000000-0005-0000-0000-0000C7080000}"/>
    <cellStyle name="20 % - Accent1 2 3 4 4 2 4 2" xfId="34185" xr:uid="{00000000-0005-0000-0000-0000C8080000}"/>
    <cellStyle name="20 % - Accent1 2 3 4 4 2 4 3" xfId="28195" xr:uid="{00000000-0005-0000-0000-0000C9080000}"/>
    <cellStyle name="20 % - Accent1 2 3 4 4 2 5" xfId="21592" xr:uid="{00000000-0005-0000-0000-0000CA080000}"/>
    <cellStyle name="20 % - Accent1 2 3 4 4 2 5 2" xfId="34785" xr:uid="{00000000-0005-0000-0000-0000CB080000}"/>
    <cellStyle name="20 % - Accent1 2 3 4 4 2 5 3" xfId="28795" xr:uid="{00000000-0005-0000-0000-0000CC080000}"/>
    <cellStyle name="20 % - Accent1 2 3 4 4 2 6" xfId="22294" xr:uid="{00000000-0005-0000-0000-0000CD080000}"/>
    <cellStyle name="20 % - Accent1 2 3 4 4 2 6 2" xfId="35487" xr:uid="{00000000-0005-0000-0000-0000CE080000}"/>
    <cellStyle name="20 % - Accent1 2 3 4 4 2 6 3" xfId="29497" xr:uid="{00000000-0005-0000-0000-0000CF080000}"/>
    <cellStyle name="20 % - Accent1 2 3 4 4 2 7" xfId="23040" xr:uid="{00000000-0005-0000-0000-0000D0080000}"/>
    <cellStyle name="20 % - Accent1 2 3 4 4 2 7 2" xfId="36233" xr:uid="{00000000-0005-0000-0000-0000D1080000}"/>
    <cellStyle name="20 % - Accent1 2 3 4 4 2 7 3" xfId="30243" xr:uid="{00000000-0005-0000-0000-0000D2080000}"/>
    <cellStyle name="20 % - Accent1 2 3 4 4 2 8" xfId="18134" xr:uid="{00000000-0005-0000-0000-0000D3080000}"/>
    <cellStyle name="20 % - Accent1 2 3 4 4 2 8 2" xfId="32381" xr:uid="{00000000-0005-0000-0000-0000D4080000}"/>
    <cellStyle name="20 % - Accent1 2 3 4 4 2 8 3" xfId="26377" xr:uid="{00000000-0005-0000-0000-0000D5080000}"/>
    <cellStyle name="20 % - Accent1 2 3 4 4 2 9" xfId="11987" xr:uid="{00000000-0005-0000-0000-0000D6080000}"/>
    <cellStyle name="20 % - Accent1 2 3 4 4 2 9 2" xfId="25020" xr:uid="{00000000-0005-0000-0000-0000D7080000}"/>
    <cellStyle name="20 % - Accent1 2 3 4 4 3" xfId="6522" xr:uid="{00000000-0005-0000-0000-0000D8080000}"/>
    <cellStyle name="20 % - Accent1 2 3 4 4 3 2" xfId="20205" xr:uid="{00000000-0005-0000-0000-0000D9080000}"/>
    <cellStyle name="20 % - Accent1 2 3 4 4 3 2 2" xfId="33515" xr:uid="{00000000-0005-0000-0000-0000DA080000}"/>
    <cellStyle name="20 % - Accent1 2 3 4 4 3 2 3" xfId="27523" xr:uid="{00000000-0005-0000-0000-0000DB080000}"/>
    <cellStyle name="20 % - Accent1 2 3 4 4 3 3" xfId="12513" xr:uid="{00000000-0005-0000-0000-0000DC080000}"/>
    <cellStyle name="20 % - Accent1 2 3 4 4 3 3 2" xfId="31629" xr:uid="{00000000-0005-0000-0000-0000DD080000}"/>
    <cellStyle name="20 % - Accent1 2 3 4 4 3 4" xfId="25609" xr:uid="{00000000-0005-0000-0000-0000DE080000}"/>
    <cellStyle name="20 % - Accent1 2 3 4 4 4" xfId="7062" xr:uid="{00000000-0005-0000-0000-0000DF080000}"/>
    <cellStyle name="20 % - Accent1 2 3 4 4 4 2" xfId="20376" xr:uid="{00000000-0005-0000-0000-0000E0080000}"/>
    <cellStyle name="20 % - Accent1 2 3 4 4 4 2 2" xfId="33593" xr:uid="{00000000-0005-0000-0000-0000E1080000}"/>
    <cellStyle name="20 % - Accent1 2 3 4 4 4 3" xfId="13053" xr:uid="{00000000-0005-0000-0000-0000E2080000}"/>
    <cellStyle name="20 % - Accent1 2 3 4 4 4 4" xfId="27603" xr:uid="{00000000-0005-0000-0000-0000E3080000}"/>
    <cellStyle name="20 % - Accent1 2 3 4 4 5" xfId="7630" xr:uid="{00000000-0005-0000-0000-0000E4080000}"/>
    <cellStyle name="20 % - Accent1 2 3 4 4 5 2" xfId="20967" xr:uid="{00000000-0005-0000-0000-0000E5080000}"/>
    <cellStyle name="20 % - Accent1 2 3 4 4 5 2 2" xfId="34184" xr:uid="{00000000-0005-0000-0000-0000E6080000}"/>
    <cellStyle name="20 % - Accent1 2 3 4 4 5 3" xfId="13621" xr:uid="{00000000-0005-0000-0000-0000E7080000}"/>
    <cellStyle name="20 % - Accent1 2 3 4 4 5 4" xfId="28194" xr:uid="{00000000-0005-0000-0000-0000E8080000}"/>
    <cellStyle name="20 % - Accent1 2 3 4 4 6" xfId="8198" xr:uid="{00000000-0005-0000-0000-0000E9080000}"/>
    <cellStyle name="20 % - Accent1 2 3 4 4 6 2" xfId="21591" xr:uid="{00000000-0005-0000-0000-0000EA080000}"/>
    <cellStyle name="20 % - Accent1 2 3 4 4 6 2 2" xfId="34784" xr:uid="{00000000-0005-0000-0000-0000EB080000}"/>
    <cellStyle name="20 % - Accent1 2 3 4 4 6 3" xfId="14189" xr:uid="{00000000-0005-0000-0000-0000EC080000}"/>
    <cellStyle name="20 % - Accent1 2 3 4 4 6 4" xfId="28794" xr:uid="{00000000-0005-0000-0000-0000ED080000}"/>
    <cellStyle name="20 % - Accent1 2 3 4 4 7" xfId="8766" xr:uid="{00000000-0005-0000-0000-0000EE080000}"/>
    <cellStyle name="20 % - Accent1 2 3 4 4 7 2" xfId="22293" xr:uid="{00000000-0005-0000-0000-0000EF080000}"/>
    <cellStyle name="20 % - Accent1 2 3 4 4 7 2 2" xfId="35486" xr:uid="{00000000-0005-0000-0000-0000F0080000}"/>
    <cellStyle name="20 % - Accent1 2 3 4 4 7 3" xfId="14757" xr:uid="{00000000-0005-0000-0000-0000F1080000}"/>
    <cellStyle name="20 % - Accent1 2 3 4 4 7 4" xfId="29496" xr:uid="{00000000-0005-0000-0000-0000F2080000}"/>
    <cellStyle name="20 % - Accent1 2 3 4 4 8" xfId="9348" xr:uid="{00000000-0005-0000-0000-0000F3080000}"/>
    <cellStyle name="20 % - Accent1 2 3 4 4 8 2" xfId="23039" xr:uid="{00000000-0005-0000-0000-0000F4080000}"/>
    <cellStyle name="20 % - Accent1 2 3 4 4 8 2 2" xfId="36232" xr:uid="{00000000-0005-0000-0000-0000F5080000}"/>
    <cellStyle name="20 % - Accent1 2 3 4 4 8 3" xfId="15339" xr:uid="{00000000-0005-0000-0000-0000F6080000}"/>
    <cellStyle name="20 % - Accent1 2 3 4 4 8 4" xfId="30242" xr:uid="{00000000-0005-0000-0000-0000F7080000}"/>
    <cellStyle name="20 % - Accent1 2 3 4 4 9" xfId="9944" xr:uid="{00000000-0005-0000-0000-0000F8080000}"/>
    <cellStyle name="20 % - Accent1 2 3 4 4 9 2" xfId="15935" xr:uid="{00000000-0005-0000-0000-0000F9080000}"/>
    <cellStyle name="20 % - Accent1 2 3 4 4 9 2 2" xfId="32380" xr:uid="{00000000-0005-0000-0000-0000FA080000}"/>
    <cellStyle name="20 % - Accent1 2 3 4 4 9 3" xfId="26376" xr:uid="{00000000-0005-0000-0000-0000FB080000}"/>
    <cellStyle name="20 % - Accent1 2 3 4 5" xfId="5149" xr:uid="{00000000-0005-0000-0000-0000FC080000}"/>
    <cellStyle name="20 % - Accent1 2 3 4 5 10" xfId="31054" xr:uid="{00000000-0005-0000-0000-0000FD080000}"/>
    <cellStyle name="20 % - Accent1 2 3 4 5 11" xfId="24120" xr:uid="{00000000-0005-0000-0000-0000FE080000}"/>
    <cellStyle name="20 % - Accent1 2 3 4 5 2" xfId="20202" xr:uid="{00000000-0005-0000-0000-0000FF080000}"/>
    <cellStyle name="20 % - Accent1 2 3 4 5 2 2" xfId="27521" xr:uid="{00000000-0005-0000-0000-000000090000}"/>
    <cellStyle name="20 % - Accent1 2 3 4 5 2 2 2" xfId="33513" xr:uid="{00000000-0005-0000-0000-000001090000}"/>
    <cellStyle name="20 % - Accent1 2 3 4 5 2 3" xfId="31631" xr:uid="{00000000-0005-0000-0000-000002090000}"/>
    <cellStyle name="20 % - Accent1 2 3 4 5 2 4" xfId="25611" xr:uid="{00000000-0005-0000-0000-000003090000}"/>
    <cellStyle name="20 % - Accent1 2 3 4 5 3" xfId="20378" xr:uid="{00000000-0005-0000-0000-000004090000}"/>
    <cellStyle name="20 % - Accent1 2 3 4 5 3 2" xfId="33595" xr:uid="{00000000-0005-0000-0000-000005090000}"/>
    <cellStyle name="20 % - Accent1 2 3 4 5 3 3" xfId="27605" xr:uid="{00000000-0005-0000-0000-000006090000}"/>
    <cellStyle name="20 % - Accent1 2 3 4 5 4" xfId="20969" xr:uid="{00000000-0005-0000-0000-000007090000}"/>
    <cellStyle name="20 % - Accent1 2 3 4 5 4 2" xfId="34186" xr:uid="{00000000-0005-0000-0000-000008090000}"/>
    <cellStyle name="20 % - Accent1 2 3 4 5 4 3" xfId="28196" xr:uid="{00000000-0005-0000-0000-000009090000}"/>
    <cellStyle name="20 % - Accent1 2 3 4 5 5" xfId="21593" xr:uid="{00000000-0005-0000-0000-00000A090000}"/>
    <cellStyle name="20 % - Accent1 2 3 4 5 5 2" xfId="34786" xr:uid="{00000000-0005-0000-0000-00000B090000}"/>
    <cellStyle name="20 % - Accent1 2 3 4 5 5 3" xfId="28796" xr:uid="{00000000-0005-0000-0000-00000C090000}"/>
    <cellStyle name="20 % - Accent1 2 3 4 5 6" xfId="22295" xr:uid="{00000000-0005-0000-0000-00000D090000}"/>
    <cellStyle name="20 % - Accent1 2 3 4 5 6 2" xfId="35488" xr:uid="{00000000-0005-0000-0000-00000E090000}"/>
    <cellStyle name="20 % - Accent1 2 3 4 5 6 3" xfId="29498" xr:uid="{00000000-0005-0000-0000-00000F090000}"/>
    <cellStyle name="20 % - Accent1 2 3 4 5 7" xfId="23041" xr:uid="{00000000-0005-0000-0000-000010090000}"/>
    <cellStyle name="20 % - Accent1 2 3 4 5 7 2" xfId="36234" xr:uid="{00000000-0005-0000-0000-000011090000}"/>
    <cellStyle name="20 % - Accent1 2 3 4 5 7 3" xfId="30244" xr:uid="{00000000-0005-0000-0000-000012090000}"/>
    <cellStyle name="20 % - Accent1 2 3 4 5 8" xfId="18135" xr:uid="{00000000-0005-0000-0000-000013090000}"/>
    <cellStyle name="20 % - Accent1 2 3 4 5 8 2" xfId="32382" xr:uid="{00000000-0005-0000-0000-000014090000}"/>
    <cellStyle name="20 % - Accent1 2 3 4 5 8 3" xfId="26378" xr:uid="{00000000-0005-0000-0000-000015090000}"/>
    <cellStyle name="20 % - Accent1 2 3 4 5 9" xfId="11450" xr:uid="{00000000-0005-0000-0000-000016090000}"/>
    <cellStyle name="20 % - Accent1 2 3 4 5 9 2" xfId="25021" xr:uid="{00000000-0005-0000-0000-000017090000}"/>
    <cellStyle name="20 % - Accent1 2 3 4 6" xfId="5992" xr:uid="{00000000-0005-0000-0000-000018090000}"/>
    <cellStyle name="20 % - Accent1 2 3 4 6 2" xfId="19405" xr:uid="{00000000-0005-0000-0000-000019090000}"/>
    <cellStyle name="20 % - Accent1 2 3 4 6 2 2" xfId="32921" xr:uid="{00000000-0005-0000-0000-00001A090000}"/>
    <cellStyle name="20 % - Accent1 2 3 4 6 2 3" xfId="26917" xr:uid="{00000000-0005-0000-0000-00001B090000}"/>
    <cellStyle name="20 % - Accent1 2 3 4 6 3" xfId="11983" xr:uid="{00000000-0005-0000-0000-00001C090000}"/>
    <cellStyle name="20 % - Accent1 2 3 4 6 3 2" xfId="31626" xr:uid="{00000000-0005-0000-0000-00001D090000}"/>
    <cellStyle name="20 % - Accent1 2 3 4 6 4" xfId="25606" xr:uid="{00000000-0005-0000-0000-00001E090000}"/>
    <cellStyle name="20 % - Accent1 2 3 4 7" xfId="6518" xr:uid="{00000000-0005-0000-0000-00001F090000}"/>
    <cellStyle name="20 % - Accent1 2 3 4 7 2" xfId="20208" xr:uid="{00000000-0005-0000-0000-000020090000}"/>
    <cellStyle name="20 % - Accent1 2 3 4 7 2 2" xfId="33518" xr:uid="{00000000-0005-0000-0000-000021090000}"/>
    <cellStyle name="20 % - Accent1 2 3 4 7 3" xfId="12509" xr:uid="{00000000-0005-0000-0000-000022090000}"/>
    <cellStyle name="20 % - Accent1 2 3 4 7 4" xfId="27526" xr:uid="{00000000-0005-0000-0000-000023090000}"/>
    <cellStyle name="20 % - Accent1 2 3 4 8" xfId="7058" xr:uid="{00000000-0005-0000-0000-000024090000}"/>
    <cellStyle name="20 % - Accent1 2 3 4 8 2" xfId="20373" xr:uid="{00000000-0005-0000-0000-000025090000}"/>
    <cellStyle name="20 % - Accent1 2 3 4 8 2 2" xfId="33590" xr:uid="{00000000-0005-0000-0000-000026090000}"/>
    <cellStyle name="20 % - Accent1 2 3 4 8 3" xfId="13049" xr:uid="{00000000-0005-0000-0000-000027090000}"/>
    <cellStyle name="20 % - Accent1 2 3 4 8 4" xfId="27600" xr:uid="{00000000-0005-0000-0000-000028090000}"/>
    <cellStyle name="20 % - Accent1 2 3 4 9" xfId="7626" xr:uid="{00000000-0005-0000-0000-000029090000}"/>
    <cellStyle name="20 % - Accent1 2 3 4 9 2" xfId="20964" xr:uid="{00000000-0005-0000-0000-00002A090000}"/>
    <cellStyle name="20 % - Accent1 2 3 4 9 2 2" xfId="34181" xr:uid="{00000000-0005-0000-0000-00002B090000}"/>
    <cellStyle name="20 % - Accent1 2 3 4 9 3" xfId="13617" xr:uid="{00000000-0005-0000-0000-00002C090000}"/>
    <cellStyle name="20 % - Accent1 2 3 4 9 4" xfId="28191" xr:uid="{00000000-0005-0000-0000-00002D090000}"/>
    <cellStyle name="20 % - Accent1 2 3 5" xfId="40" xr:uid="{00000000-0005-0000-0000-00002E090000}"/>
    <cellStyle name="20 % - Accent1 2 3 5 10" xfId="9945" xr:uid="{00000000-0005-0000-0000-00002F090000}"/>
    <cellStyle name="20 % - Accent1 2 3 5 10 2" xfId="15936" xr:uid="{00000000-0005-0000-0000-000030090000}"/>
    <cellStyle name="20 % - Accent1 2 3 5 10 3" xfId="31055" xr:uid="{00000000-0005-0000-0000-000031090000}"/>
    <cellStyle name="20 % - Accent1 2 3 5 11" xfId="10541" xr:uid="{00000000-0005-0000-0000-000032090000}"/>
    <cellStyle name="20 % - Accent1 2 3 5 11 2" xfId="16532" xr:uid="{00000000-0005-0000-0000-000033090000}"/>
    <cellStyle name="20 % - Accent1 2 3 5 12" xfId="17156" xr:uid="{00000000-0005-0000-0000-000034090000}"/>
    <cellStyle name="20 % - Accent1 2 3 5 13" xfId="17789" xr:uid="{00000000-0005-0000-0000-000035090000}"/>
    <cellStyle name="20 % - Accent1 2 3 5 14" xfId="18136" xr:uid="{00000000-0005-0000-0000-000036090000}"/>
    <cellStyle name="20 % - Accent1 2 3 5 15" xfId="11132" xr:uid="{00000000-0005-0000-0000-000037090000}"/>
    <cellStyle name="20 % - Accent1 2 3 5 16" xfId="4249" xr:uid="{00000000-0005-0000-0000-000038090000}"/>
    <cellStyle name="20 % - Accent1 2 3 5 17" xfId="24121" xr:uid="{00000000-0005-0000-0000-000039090000}"/>
    <cellStyle name="20 % - Accent1 2 3 5 18" xfId="2702" xr:uid="{00000000-0005-0000-0000-00003A090000}"/>
    <cellStyle name="20 % - Accent1 2 3 5 2" xfId="5152" xr:uid="{00000000-0005-0000-0000-00003B090000}"/>
    <cellStyle name="20 % - Accent1 2 3 5 2 2" xfId="19406" xr:uid="{00000000-0005-0000-0000-00003C090000}"/>
    <cellStyle name="20 % - Accent1 2 3 5 2 2 2" xfId="32922" xr:uid="{00000000-0005-0000-0000-00003D090000}"/>
    <cellStyle name="20 % - Accent1 2 3 5 2 2 3" xfId="26918" xr:uid="{00000000-0005-0000-0000-00003E090000}"/>
    <cellStyle name="20 % - Accent1 2 3 5 2 3" xfId="11455" xr:uid="{00000000-0005-0000-0000-00003F090000}"/>
    <cellStyle name="20 % - Accent1 2 3 5 2 3 2" xfId="31632" xr:uid="{00000000-0005-0000-0000-000040090000}"/>
    <cellStyle name="20 % - Accent1 2 3 5 2 4" xfId="25612" xr:uid="{00000000-0005-0000-0000-000041090000}"/>
    <cellStyle name="20 % - Accent1 2 3 5 3" xfId="5997" xr:uid="{00000000-0005-0000-0000-000042090000}"/>
    <cellStyle name="20 % - Accent1 2 3 5 3 2" xfId="20379" xr:uid="{00000000-0005-0000-0000-000043090000}"/>
    <cellStyle name="20 % - Accent1 2 3 5 3 2 2" xfId="33596" xr:uid="{00000000-0005-0000-0000-000044090000}"/>
    <cellStyle name="20 % - Accent1 2 3 5 3 3" xfId="11988" xr:uid="{00000000-0005-0000-0000-000045090000}"/>
    <cellStyle name="20 % - Accent1 2 3 5 3 4" xfId="27606" xr:uid="{00000000-0005-0000-0000-000046090000}"/>
    <cellStyle name="20 % - Accent1 2 3 5 4" xfId="6523" xr:uid="{00000000-0005-0000-0000-000047090000}"/>
    <cellStyle name="20 % - Accent1 2 3 5 4 2" xfId="20970" xr:uid="{00000000-0005-0000-0000-000048090000}"/>
    <cellStyle name="20 % - Accent1 2 3 5 4 2 2" xfId="34187" xr:uid="{00000000-0005-0000-0000-000049090000}"/>
    <cellStyle name="20 % - Accent1 2 3 5 4 3" xfId="12514" xr:uid="{00000000-0005-0000-0000-00004A090000}"/>
    <cellStyle name="20 % - Accent1 2 3 5 4 4" xfId="28197" xr:uid="{00000000-0005-0000-0000-00004B090000}"/>
    <cellStyle name="20 % - Accent1 2 3 5 5" xfId="7063" xr:uid="{00000000-0005-0000-0000-00004C090000}"/>
    <cellStyle name="20 % - Accent1 2 3 5 5 2" xfId="21594" xr:uid="{00000000-0005-0000-0000-00004D090000}"/>
    <cellStyle name="20 % - Accent1 2 3 5 5 2 2" xfId="34787" xr:uid="{00000000-0005-0000-0000-00004E090000}"/>
    <cellStyle name="20 % - Accent1 2 3 5 5 3" xfId="13054" xr:uid="{00000000-0005-0000-0000-00004F090000}"/>
    <cellStyle name="20 % - Accent1 2 3 5 5 4" xfId="28797" xr:uid="{00000000-0005-0000-0000-000050090000}"/>
    <cellStyle name="20 % - Accent1 2 3 5 6" xfId="7631" xr:uid="{00000000-0005-0000-0000-000051090000}"/>
    <cellStyle name="20 % - Accent1 2 3 5 6 2" xfId="22296" xr:uid="{00000000-0005-0000-0000-000052090000}"/>
    <cellStyle name="20 % - Accent1 2 3 5 6 2 2" xfId="35489" xr:uid="{00000000-0005-0000-0000-000053090000}"/>
    <cellStyle name="20 % - Accent1 2 3 5 6 3" xfId="13622" xr:uid="{00000000-0005-0000-0000-000054090000}"/>
    <cellStyle name="20 % - Accent1 2 3 5 6 4" xfId="29499" xr:uid="{00000000-0005-0000-0000-000055090000}"/>
    <cellStyle name="20 % - Accent1 2 3 5 7" xfId="8199" xr:uid="{00000000-0005-0000-0000-000056090000}"/>
    <cellStyle name="20 % - Accent1 2 3 5 7 2" xfId="23042" xr:uid="{00000000-0005-0000-0000-000057090000}"/>
    <cellStyle name="20 % - Accent1 2 3 5 7 2 2" xfId="36235" xr:uid="{00000000-0005-0000-0000-000058090000}"/>
    <cellStyle name="20 % - Accent1 2 3 5 7 3" xfId="14190" xr:uid="{00000000-0005-0000-0000-000059090000}"/>
    <cellStyle name="20 % - Accent1 2 3 5 7 4" xfId="30245" xr:uid="{00000000-0005-0000-0000-00005A090000}"/>
    <cellStyle name="20 % - Accent1 2 3 5 8" xfId="8767" xr:uid="{00000000-0005-0000-0000-00005B090000}"/>
    <cellStyle name="20 % - Accent1 2 3 5 8 2" xfId="14758" xr:uid="{00000000-0005-0000-0000-00005C090000}"/>
    <cellStyle name="20 % - Accent1 2 3 5 8 2 2" xfId="32383" xr:uid="{00000000-0005-0000-0000-00005D090000}"/>
    <cellStyle name="20 % - Accent1 2 3 5 8 3" xfId="26379" xr:uid="{00000000-0005-0000-0000-00005E090000}"/>
    <cellStyle name="20 % - Accent1 2 3 5 9" xfId="9349" xr:uid="{00000000-0005-0000-0000-00005F090000}"/>
    <cellStyle name="20 % - Accent1 2 3 5 9 2" xfId="15340" xr:uid="{00000000-0005-0000-0000-000060090000}"/>
    <cellStyle name="20 % - Accent1 2 3 5 9 3" xfId="25022" xr:uid="{00000000-0005-0000-0000-000061090000}"/>
    <cellStyle name="20 % - Accent1 2 3 6" xfId="41" xr:uid="{00000000-0005-0000-0000-000062090000}"/>
    <cellStyle name="20 % - Accent1 2 3 6 10" xfId="9946" xr:uid="{00000000-0005-0000-0000-000063090000}"/>
    <cellStyle name="20 % - Accent1 2 3 6 10 2" xfId="15937" xr:uid="{00000000-0005-0000-0000-000064090000}"/>
    <cellStyle name="20 % - Accent1 2 3 6 10 3" xfId="31056" xr:uid="{00000000-0005-0000-0000-000065090000}"/>
    <cellStyle name="20 % - Accent1 2 3 6 11" xfId="10542" xr:uid="{00000000-0005-0000-0000-000066090000}"/>
    <cellStyle name="20 % - Accent1 2 3 6 11 2" xfId="16533" xr:uid="{00000000-0005-0000-0000-000067090000}"/>
    <cellStyle name="20 % - Accent1 2 3 6 12" xfId="17157" xr:uid="{00000000-0005-0000-0000-000068090000}"/>
    <cellStyle name="20 % - Accent1 2 3 6 13" xfId="17790" xr:uid="{00000000-0005-0000-0000-000069090000}"/>
    <cellStyle name="20 % - Accent1 2 3 6 14" xfId="18137" xr:uid="{00000000-0005-0000-0000-00006A090000}"/>
    <cellStyle name="20 % - Accent1 2 3 6 15" xfId="11133" xr:uid="{00000000-0005-0000-0000-00006B090000}"/>
    <cellStyle name="20 % - Accent1 2 3 6 16" xfId="4250" xr:uid="{00000000-0005-0000-0000-00006C090000}"/>
    <cellStyle name="20 % - Accent1 2 3 6 17" xfId="24122" xr:uid="{00000000-0005-0000-0000-00006D090000}"/>
    <cellStyle name="20 % - Accent1 2 3 6 18" xfId="2703" xr:uid="{00000000-0005-0000-0000-00006E090000}"/>
    <cellStyle name="20 % - Accent1 2 3 6 2" xfId="5153" xr:uid="{00000000-0005-0000-0000-00006F090000}"/>
    <cellStyle name="20 % - Accent1 2 3 6 2 2" xfId="19407" xr:uid="{00000000-0005-0000-0000-000070090000}"/>
    <cellStyle name="20 % - Accent1 2 3 6 2 2 2" xfId="32923" xr:uid="{00000000-0005-0000-0000-000071090000}"/>
    <cellStyle name="20 % - Accent1 2 3 6 2 2 3" xfId="26919" xr:uid="{00000000-0005-0000-0000-000072090000}"/>
    <cellStyle name="20 % - Accent1 2 3 6 2 3" xfId="11456" xr:uid="{00000000-0005-0000-0000-000073090000}"/>
    <cellStyle name="20 % - Accent1 2 3 6 2 3 2" xfId="31633" xr:uid="{00000000-0005-0000-0000-000074090000}"/>
    <cellStyle name="20 % - Accent1 2 3 6 2 4" xfId="25613" xr:uid="{00000000-0005-0000-0000-000075090000}"/>
    <cellStyle name="20 % - Accent1 2 3 6 3" xfId="5998" xr:uid="{00000000-0005-0000-0000-000076090000}"/>
    <cellStyle name="20 % - Accent1 2 3 6 3 2" xfId="20380" xr:uid="{00000000-0005-0000-0000-000077090000}"/>
    <cellStyle name="20 % - Accent1 2 3 6 3 2 2" xfId="33597" xr:uid="{00000000-0005-0000-0000-000078090000}"/>
    <cellStyle name="20 % - Accent1 2 3 6 3 3" xfId="11989" xr:uid="{00000000-0005-0000-0000-000079090000}"/>
    <cellStyle name="20 % - Accent1 2 3 6 3 4" xfId="27607" xr:uid="{00000000-0005-0000-0000-00007A090000}"/>
    <cellStyle name="20 % - Accent1 2 3 6 4" xfId="6524" xr:uid="{00000000-0005-0000-0000-00007B090000}"/>
    <cellStyle name="20 % - Accent1 2 3 6 4 2" xfId="20971" xr:uid="{00000000-0005-0000-0000-00007C090000}"/>
    <cellStyle name="20 % - Accent1 2 3 6 4 2 2" xfId="34188" xr:uid="{00000000-0005-0000-0000-00007D090000}"/>
    <cellStyle name="20 % - Accent1 2 3 6 4 3" xfId="12515" xr:uid="{00000000-0005-0000-0000-00007E090000}"/>
    <cellStyle name="20 % - Accent1 2 3 6 4 4" xfId="28198" xr:uid="{00000000-0005-0000-0000-00007F090000}"/>
    <cellStyle name="20 % - Accent1 2 3 6 5" xfId="7064" xr:uid="{00000000-0005-0000-0000-000080090000}"/>
    <cellStyle name="20 % - Accent1 2 3 6 5 2" xfId="21595" xr:uid="{00000000-0005-0000-0000-000081090000}"/>
    <cellStyle name="20 % - Accent1 2 3 6 5 2 2" xfId="34788" xr:uid="{00000000-0005-0000-0000-000082090000}"/>
    <cellStyle name="20 % - Accent1 2 3 6 5 3" xfId="13055" xr:uid="{00000000-0005-0000-0000-000083090000}"/>
    <cellStyle name="20 % - Accent1 2 3 6 5 4" xfId="28798" xr:uid="{00000000-0005-0000-0000-000084090000}"/>
    <cellStyle name="20 % - Accent1 2 3 6 6" xfId="7632" xr:uid="{00000000-0005-0000-0000-000085090000}"/>
    <cellStyle name="20 % - Accent1 2 3 6 6 2" xfId="22297" xr:uid="{00000000-0005-0000-0000-000086090000}"/>
    <cellStyle name="20 % - Accent1 2 3 6 6 2 2" xfId="35490" xr:uid="{00000000-0005-0000-0000-000087090000}"/>
    <cellStyle name="20 % - Accent1 2 3 6 6 3" xfId="13623" xr:uid="{00000000-0005-0000-0000-000088090000}"/>
    <cellStyle name="20 % - Accent1 2 3 6 6 4" xfId="29500" xr:uid="{00000000-0005-0000-0000-000089090000}"/>
    <cellStyle name="20 % - Accent1 2 3 6 7" xfId="8200" xr:uid="{00000000-0005-0000-0000-00008A090000}"/>
    <cellStyle name="20 % - Accent1 2 3 6 7 2" xfId="23043" xr:uid="{00000000-0005-0000-0000-00008B090000}"/>
    <cellStyle name="20 % - Accent1 2 3 6 7 2 2" xfId="36236" xr:uid="{00000000-0005-0000-0000-00008C090000}"/>
    <cellStyle name="20 % - Accent1 2 3 6 7 3" xfId="14191" xr:uid="{00000000-0005-0000-0000-00008D090000}"/>
    <cellStyle name="20 % - Accent1 2 3 6 7 4" xfId="30246" xr:uid="{00000000-0005-0000-0000-00008E090000}"/>
    <cellStyle name="20 % - Accent1 2 3 6 8" xfId="8768" xr:uid="{00000000-0005-0000-0000-00008F090000}"/>
    <cellStyle name="20 % - Accent1 2 3 6 8 2" xfId="14759" xr:uid="{00000000-0005-0000-0000-000090090000}"/>
    <cellStyle name="20 % - Accent1 2 3 6 8 2 2" xfId="32384" xr:uid="{00000000-0005-0000-0000-000091090000}"/>
    <cellStyle name="20 % - Accent1 2 3 6 8 3" xfId="26380" xr:uid="{00000000-0005-0000-0000-000092090000}"/>
    <cellStyle name="20 % - Accent1 2 3 6 9" xfId="9350" xr:uid="{00000000-0005-0000-0000-000093090000}"/>
    <cellStyle name="20 % - Accent1 2 3 6 9 2" xfId="15341" xr:uid="{00000000-0005-0000-0000-000094090000}"/>
    <cellStyle name="20 % - Accent1 2 3 6 9 3" xfId="25023" xr:uid="{00000000-0005-0000-0000-000095090000}"/>
    <cellStyle name="20 % - Accent1 2 3 7" xfId="5140" xr:uid="{00000000-0005-0000-0000-000096090000}"/>
    <cellStyle name="20 % - Accent1 2 3 7 10" xfId="31057" xr:uid="{00000000-0005-0000-0000-000097090000}"/>
    <cellStyle name="20 % - Accent1 2 3 7 11" xfId="24123" xr:uid="{00000000-0005-0000-0000-000098090000}"/>
    <cellStyle name="20 % - Accent1 2 3 7 2" xfId="20198" xr:uid="{00000000-0005-0000-0000-000099090000}"/>
    <cellStyle name="20 % - Accent1 2 3 7 2 2" xfId="27519" xr:uid="{00000000-0005-0000-0000-00009A090000}"/>
    <cellStyle name="20 % - Accent1 2 3 7 2 2 2" xfId="33512" xr:uid="{00000000-0005-0000-0000-00009B090000}"/>
    <cellStyle name="20 % - Accent1 2 3 7 2 3" xfId="31634" xr:uid="{00000000-0005-0000-0000-00009C090000}"/>
    <cellStyle name="20 % - Accent1 2 3 7 2 4" xfId="25614" xr:uid="{00000000-0005-0000-0000-00009D090000}"/>
    <cellStyle name="20 % - Accent1 2 3 7 3" xfId="20381" xr:uid="{00000000-0005-0000-0000-00009E090000}"/>
    <cellStyle name="20 % - Accent1 2 3 7 3 2" xfId="33598" xr:uid="{00000000-0005-0000-0000-00009F090000}"/>
    <cellStyle name="20 % - Accent1 2 3 7 3 3" xfId="27608" xr:uid="{00000000-0005-0000-0000-0000A0090000}"/>
    <cellStyle name="20 % - Accent1 2 3 7 4" xfId="20972" xr:uid="{00000000-0005-0000-0000-0000A1090000}"/>
    <cellStyle name="20 % - Accent1 2 3 7 4 2" xfId="34189" xr:uid="{00000000-0005-0000-0000-0000A2090000}"/>
    <cellStyle name="20 % - Accent1 2 3 7 4 3" xfId="28199" xr:uid="{00000000-0005-0000-0000-0000A3090000}"/>
    <cellStyle name="20 % - Accent1 2 3 7 5" xfId="21596" xr:uid="{00000000-0005-0000-0000-0000A4090000}"/>
    <cellStyle name="20 % - Accent1 2 3 7 5 2" xfId="34789" xr:uid="{00000000-0005-0000-0000-0000A5090000}"/>
    <cellStyle name="20 % - Accent1 2 3 7 5 3" xfId="28799" xr:uid="{00000000-0005-0000-0000-0000A6090000}"/>
    <cellStyle name="20 % - Accent1 2 3 7 6" xfId="22298" xr:uid="{00000000-0005-0000-0000-0000A7090000}"/>
    <cellStyle name="20 % - Accent1 2 3 7 6 2" xfId="35491" xr:uid="{00000000-0005-0000-0000-0000A8090000}"/>
    <cellStyle name="20 % - Accent1 2 3 7 6 3" xfId="29501" xr:uid="{00000000-0005-0000-0000-0000A9090000}"/>
    <cellStyle name="20 % - Accent1 2 3 7 7" xfId="23044" xr:uid="{00000000-0005-0000-0000-0000AA090000}"/>
    <cellStyle name="20 % - Accent1 2 3 7 7 2" xfId="36237" xr:uid="{00000000-0005-0000-0000-0000AB090000}"/>
    <cellStyle name="20 % - Accent1 2 3 7 7 3" xfId="30247" xr:uid="{00000000-0005-0000-0000-0000AC090000}"/>
    <cellStyle name="20 % - Accent1 2 3 7 8" xfId="18138" xr:uid="{00000000-0005-0000-0000-0000AD090000}"/>
    <cellStyle name="20 % - Accent1 2 3 7 8 2" xfId="32385" xr:uid="{00000000-0005-0000-0000-0000AE090000}"/>
    <cellStyle name="20 % - Accent1 2 3 7 8 3" xfId="26381" xr:uid="{00000000-0005-0000-0000-0000AF090000}"/>
    <cellStyle name="20 % - Accent1 2 3 7 9" xfId="11439" xr:uid="{00000000-0005-0000-0000-0000B0090000}"/>
    <cellStyle name="20 % - Accent1 2 3 7 9 2" xfId="25024" xr:uid="{00000000-0005-0000-0000-0000B1090000}"/>
    <cellStyle name="20 % - Accent1 2 3 8" xfId="5981" xr:uid="{00000000-0005-0000-0000-0000B2090000}"/>
    <cellStyle name="20 % - Accent1 2 3 8 2" xfId="23045" xr:uid="{00000000-0005-0000-0000-0000B3090000}"/>
    <cellStyle name="20 % - Accent1 2 3 8 2 2" xfId="36238" xr:uid="{00000000-0005-0000-0000-0000B4090000}"/>
    <cellStyle name="20 % - Accent1 2 3 8 2 3" xfId="30248" xr:uid="{00000000-0005-0000-0000-0000B5090000}"/>
    <cellStyle name="20 % - Accent1 2 3 8 3" xfId="19400" xr:uid="{00000000-0005-0000-0000-0000B6090000}"/>
    <cellStyle name="20 % - Accent1 2 3 8 3 2" xfId="32916" xr:uid="{00000000-0005-0000-0000-0000B7090000}"/>
    <cellStyle name="20 % - Accent1 2 3 8 3 3" xfId="26912" xr:uid="{00000000-0005-0000-0000-0000B8090000}"/>
    <cellStyle name="20 % - Accent1 2 3 8 4" xfId="11972" xr:uid="{00000000-0005-0000-0000-0000B9090000}"/>
    <cellStyle name="20 % - Accent1 2 3 8 4 2" xfId="31615" xr:uid="{00000000-0005-0000-0000-0000BA090000}"/>
    <cellStyle name="20 % - Accent1 2 3 8 5" xfId="25595" xr:uid="{00000000-0005-0000-0000-0000BB090000}"/>
    <cellStyle name="20 % - Accent1 2 3 9" xfId="6507" xr:uid="{00000000-0005-0000-0000-0000BC090000}"/>
    <cellStyle name="20 % - Accent1 2 3 9 2" xfId="23766" xr:uid="{00000000-0005-0000-0000-0000BD090000}"/>
    <cellStyle name="20 % - Accent1 2 3 9 2 2" xfId="36802" xr:uid="{00000000-0005-0000-0000-0000BE090000}"/>
    <cellStyle name="20 % - Accent1 2 3 9 2 3" xfId="30814" xr:uid="{00000000-0005-0000-0000-0000BF090000}"/>
    <cellStyle name="20 % - Accent1 2 3 9 3" xfId="20362" xr:uid="{00000000-0005-0000-0000-0000C0090000}"/>
    <cellStyle name="20 % - Accent1 2 3 9 3 2" xfId="33579" xr:uid="{00000000-0005-0000-0000-0000C1090000}"/>
    <cellStyle name="20 % - Accent1 2 3 9 4" xfId="12498" xr:uid="{00000000-0005-0000-0000-0000C2090000}"/>
    <cellStyle name="20 % - Accent1 2 3 9 5" xfId="27589" xr:uid="{00000000-0005-0000-0000-0000C3090000}"/>
    <cellStyle name="20 % - Accent1 2 3_2012-2013 - CF - Tour 1 - Ligue 04 - Résultats" xfId="42" xr:uid="{00000000-0005-0000-0000-0000C4090000}"/>
    <cellStyle name="20 % - Accent1 2 4" xfId="43" xr:uid="{00000000-0005-0000-0000-0000C5090000}"/>
    <cellStyle name="20 % - Accent1 2 4 10" xfId="9947" xr:uid="{00000000-0005-0000-0000-0000C6090000}"/>
    <cellStyle name="20 % - Accent1 2 4 10 2" xfId="15938" xr:uid="{00000000-0005-0000-0000-0000C7090000}"/>
    <cellStyle name="20 % - Accent1 2 4 10 3" xfId="31058" xr:uid="{00000000-0005-0000-0000-0000C8090000}"/>
    <cellStyle name="20 % - Accent1 2 4 11" xfId="10543" xr:uid="{00000000-0005-0000-0000-0000C9090000}"/>
    <cellStyle name="20 % - Accent1 2 4 11 2" xfId="16534" xr:uid="{00000000-0005-0000-0000-0000CA090000}"/>
    <cellStyle name="20 % - Accent1 2 4 12" xfId="17158" xr:uid="{00000000-0005-0000-0000-0000CB090000}"/>
    <cellStyle name="20 % - Accent1 2 4 13" xfId="17791" xr:uid="{00000000-0005-0000-0000-0000CC090000}"/>
    <cellStyle name="20 % - Accent1 2 4 14" xfId="18139" xr:uid="{00000000-0005-0000-0000-0000CD090000}"/>
    <cellStyle name="20 % - Accent1 2 4 15" xfId="11134" xr:uid="{00000000-0005-0000-0000-0000CE090000}"/>
    <cellStyle name="20 % - Accent1 2 4 16" xfId="4251" xr:uid="{00000000-0005-0000-0000-0000CF090000}"/>
    <cellStyle name="20 % - Accent1 2 4 17" xfId="24124" xr:uid="{00000000-0005-0000-0000-0000D0090000}"/>
    <cellStyle name="20 % - Accent1 2 4 18" xfId="2704" xr:uid="{00000000-0005-0000-0000-0000D1090000}"/>
    <cellStyle name="20 % - Accent1 2 4 2" xfId="5154" xr:uid="{00000000-0005-0000-0000-0000D2090000}"/>
    <cellStyle name="20 % - Accent1 2 4 2 2" xfId="23767" xr:uid="{00000000-0005-0000-0000-0000D3090000}"/>
    <cellStyle name="20 % - Accent1 2 4 2 2 2" xfId="36803" xr:uid="{00000000-0005-0000-0000-0000D4090000}"/>
    <cellStyle name="20 % - Accent1 2 4 2 2 3" xfId="30815" xr:uid="{00000000-0005-0000-0000-0000D5090000}"/>
    <cellStyle name="20 % - Accent1 2 4 2 3" xfId="19408" xr:uid="{00000000-0005-0000-0000-0000D6090000}"/>
    <cellStyle name="20 % - Accent1 2 4 2 3 2" xfId="32924" xr:uid="{00000000-0005-0000-0000-0000D7090000}"/>
    <cellStyle name="20 % - Accent1 2 4 2 3 3" xfId="26920" xr:uid="{00000000-0005-0000-0000-0000D8090000}"/>
    <cellStyle name="20 % - Accent1 2 4 2 4" xfId="11457" xr:uid="{00000000-0005-0000-0000-0000D9090000}"/>
    <cellStyle name="20 % - Accent1 2 4 2 4 2" xfId="31635" xr:uid="{00000000-0005-0000-0000-0000DA090000}"/>
    <cellStyle name="20 % - Accent1 2 4 2 5" xfId="25615" xr:uid="{00000000-0005-0000-0000-0000DB090000}"/>
    <cellStyle name="20 % - Accent1 2 4 3" xfId="5999" xr:uid="{00000000-0005-0000-0000-0000DC090000}"/>
    <cellStyle name="20 % - Accent1 2 4 3 2" xfId="23977" xr:uid="{00000000-0005-0000-0000-0000DD090000}"/>
    <cellStyle name="20 % - Accent1 2 4 3 2 2" xfId="36883" xr:uid="{00000000-0005-0000-0000-0000DE090000}"/>
    <cellStyle name="20 % - Accent1 2 4 3 2 3" xfId="30896" xr:uid="{00000000-0005-0000-0000-0000DF090000}"/>
    <cellStyle name="20 % - Accent1 2 4 3 3" xfId="20382" xr:uid="{00000000-0005-0000-0000-0000E0090000}"/>
    <cellStyle name="20 % - Accent1 2 4 3 3 2" xfId="33599" xr:uid="{00000000-0005-0000-0000-0000E1090000}"/>
    <cellStyle name="20 % - Accent1 2 4 3 4" xfId="11990" xr:uid="{00000000-0005-0000-0000-0000E2090000}"/>
    <cellStyle name="20 % - Accent1 2 4 3 5" xfId="27609" xr:uid="{00000000-0005-0000-0000-0000E3090000}"/>
    <cellStyle name="20 % - Accent1 2 4 4" xfId="6525" xr:uid="{00000000-0005-0000-0000-0000E4090000}"/>
    <cellStyle name="20 % - Accent1 2 4 4 2" xfId="20973" xr:uid="{00000000-0005-0000-0000-0000E5090000}"/>
    <cellStyle name="20 % - Accent1 2 4 4 2 2" xfId="34190" xr:uid="{00000000-0005-0000-0000-0000E6090000}"/>
    <cellStyle name="20 % - Accent1 2 4 4 3" xfId="12516" xr:uid="{00000000-0005-0000-0000-0000E7090000}"/>
    <cellStyle name="20 % - Accent1 2 4 4 4" xfId="28200" xr:uid="{00000000-0005-0000-0000-0000E8090000}"/>
    <cellStyle name="20 % - Accent1 2 4 5" xfId="7065" xr:uid="{00000000-0005-0000-0000-0000E9090000}"/>
    <cellStyle name="20 % - Accent1 2 4 5 2" xfId="21597" xr:uid="{00000000-0005-0000-0000-0000EA090000}"/>
    <cellStyle name="20 % - Accent1 2 4 5 2 2" xfId="34790" xr:uid="{00000000-0005-0000-0000-0000EB090000}"/>
    <cellStyle name="20 % - Accent1 2 4 5 3" xfId="13056" xr:uid="{00000000-0005-0000-0000-0000EC090000}"/>
    <cellStyle name="20 % - Accent1 2 4 5 4" xfId="28800" xr:uid="{00000000-0005-0000-0000-0000ED090000}"/>
    <cellStyle name="20 % - Accent1 2 4 6" xfId="7633" xr:uid="{00000000-0005-0000-0000-0000EE090000}"/>
    <cellStyle name="20 % - Accent1 2 4 6 2" xfId="22299" xr:uid="{00000000-0005-0000-0000-0000EF090000}"/>
    <cellStyle name="20 % - Accent1 2 4 6 2 2" xfId="35492" xr:uid="{00000000-0005-0000-0000-0000F0090000}"/>
    <cellStyle name="20 % - Accent1 2 4 6 3" xfId="13624" xr:uid="{00000000-0005-0000-0000-0000F1090000}"/>
    <cellStyle name="20 % - Accent1 2 4 6 4" xfId="29502" xr:uid="{00000000-0005-0000-0000-0000F2090000}"/>
    <cellStyle name="20 % - Accent1 2 4 7" xfId="8201" xr:uid="{00000000-0005-0000-0000-0000F3090000}"/>
    <cellStyle name="20 % - Accent1 2 4 7 2" xfId="23046" xr:uid="{00000000-0005-0000-0000-0000F4090000}"/>
    <cellStyle name="20 % - Accent1 2 4 7 2 2" xfId="36239" xr:uid="{00000000-0005-0000-0000-0000F5090000}"/>
    <cellStyle name="20 % - Accent1 2 4 7 3" xfId="14192" xr:uid="{00000000-0005-0000-0000-0000F6090000}"/>
    <cellStyle name="20 % - Accent1 2 4 7 4" xfId="30249" xr:uid="{00000000-0005-0000-0000-0000F7090000}"/>
    <cellStyle name="20 % - Accent1 2 4 8" xfId="8769" xr:uid="{00000000-0005-0000-0000-0000F8090000}"/>
    <cellStyle name="20 % - Accent1 2 4 8 2" xfId="14760" xr:uid="{00000000-0005-0000-0000-0000F9090000}"/>
    <cellStyle name="20 % - Accent1 2 4 8 2 2" xfId="32386" xr:uid="{00000000-0005-0000-0000-0000FA090000}"/>
    <cellStyle name="20 % - Accent1 2 4 8 3" xfId="26382" xr:uid="{00000000-0005-0000-0000-0000FB090000}"/>
    <cellStyle name="20 % - Accent1 2 4 9" xfId="9351" xr:uid="{00000000-0005-0000-0000-0000FC090000}"/>
    <cellStyle name="20 % - Accent1 2 4 9 2" xfId="15342" xr:uid="{00000000-0005-0000-0000-0000FD090000}"/>
    <cellStyle name="20 % - Accent1 2 4 9 3" xfId="25025" xr:uid="{00000000-0005-0000-0000-0000FE090000}"/>
    <cellStyle name="20 % - Accent1 2 5" xfId="44" xr:uid="{00000000-0005-0000-0000-0000FF090000}"/>
    <cellStyle name="20 % - Accent1 2 5 10" xfId="8202" xr:uid="{00000000-0005-0000-0000-0000000A0000}"/>
    <cellStyle name="20 % - Accent1 2 5 10 2" xfId="21598" xr:uid="{00000000-0005-0000-0000-0000010A0000}"/>
    <cellStyle name="20 % - Accent1 2 5 10 2 2" xfId="34791" xr:uid="{00000000-0005-0000-0000-0000020A0000}"/>
    <cellStyle name="20 % - Accent1 2 5 10 3" xfId="14193" xr:uid="{00000000-0005-0000-0000-0000030A0000}"/>
    <cellStyle name="20 % - Accent1 2 5 10 4" xfId="28801" xr:uid="{00000000-0005-0000-0000-0000040A0000}"/>
    <cellStyle name="20 % - Accent1 2 5 11" xfId="8770" xr:uid="{00000000-0005-0000-0000-0000050A0000}"/>
    <cellStyle name="20 % - Accent1 2 5 11 2" xfId="22300" xr:uid="{00000000-0005-0000-0000-0000060A0000}"/>
    <cellStyle name="20 % - Accent1 2 5 11 2 2" xfId="35493" xr:uid="{00000000-0005-0000-0000-0000070A0000}"/>
    <cellStyle name="20 % - Accent1 2 5 11 3" xfId="14761" xr:uid="{00000000-0005-0000-0000-0000080A0000}"/>
    <cellStyle name="20 % - Accent1 2 5 11 4" xfId="29503" xr:uid="{00000000-0005-0000-0000-0000090A0000}"/>
    <cellStyle name="20 % - Accent1 2 5 12" xfId="9352" xr:uid="{00000000-0005-0000-0000-00000A0A0000}"/>
    <cellStyle name="20 % - Accent1 2 5 12 2" xfId="23047" xr:uid="{00000000-0005-0000-0000-00000B0A0000}"/>
    <cellStyle name="20 % - Accent1 2 5 12 2 2" xfId="36240" xr:uid="{00000000-0005-0000-0000-00000C0A0000}"/>
    <cellStyle name="20 % - Accent1 2 5 12 3" xfId="15343" xr:uid="{00000000-0005-0000-0000-00000D0A0000}"/>
    <cellStyle name="20 % - Accent1 2 5 12 4" xfId="30250" xr:uid="{00000000-0005-0000-0000-00000E0A0000}"/>
    <cellStyle name="20 % - Accent1 2 5 13" xfId="9948" xr:uid="{00000000-0005-0000-0000-00000F0A0000}"/>
    <cellStyle name="20 % - Accent1 2 5 13 2" xfId="15939" xr:uid="{00000000-0005-0000-0000-0000100A0000}"/>
    <cellStyle name="20 % - Accent1 2 5 13 2 2" xfId="32387" xr:uid="{00000000-0005-0000-0000-0000110A0000}"/>
    <cellStyle name="20 % - Accent1 2 5 13 3" xfId="26383" xr:uid="{00000000-0005-0000-0000-0000120A0000}"/>
    <cellStyle name="20 % - Accent1 2 5 14" xfId="10544" xr:uid="{00000000-0005-0000-0000-0000130A0000}"/>
    <cellStyle name="20 % - Accent1 2 5 14 2" xfId="16535" xr:uid="{00000000-0005-0000-0000-0000140A0000}"/>
    <cellStyle name="20 % - Accent1 2 5 14 3" xfId="25026" xr:uid="{00000000-0005-0000-0000-0000150A0000}"/>
    <cellStyle name="20 % - Accent1 2 5 15" xfId="17159" xr:uid="{00000000-0005-0000-0000-0000160A0000}"/>
    <cellStyle name="20 % - Accent1 2 5 15 2" xfId="31059" xr:uid="{00000000-0005-0000-0000-0000170A0000}"/>
    <cellStyle name="20 % - Accent1 2 5 16" xfId="17792" xr:uid="{00000000-0005-0000-0000-0000180A0000}"/>
    <cellStyle name="20 % - Accent1 2 5 17" xfId="18140" xr:uid="{00000000-0005-0000-0000-0000190A0000}"/>
    <cellStyle name="20 % - Accent1 2 5 18" xfId="11135" xr:uid="{00000000-0005-0000-0000-00001A0A0000}"/>
    <cellStyle name="20 % - Accent1 2 5 19" xfId="4252" xr:uid="{00000000-0005-0000-0000-00001B0A0000}"/>
    <cellStyle name="20 % - Accent1 2 5 2" xfId="45" xr:uid="{00000000-0005-0000-0000-00001C0A0000}"/>
    <cellStyle name="20 % - Accent1 2 5 2 10" xfId="9353" xr:uid="{00000000-0005-0000-0000-00001D0A0000}"/>
    <cellStyle name="20 % - Accent1 2 5 2 10 2" xfId="15344" xr:uid="{00000000-0005-0000-0000-00001E0A0000}"/>
    <cellStyle name="20 % - Accent1 2 5 2 10 3" xfId="31060" xr:uid="{00000000-0005-0000-0000-00001F0A0000}"/>
    <cellStyle name="20 % - Accent1 2 5 2 11" xfId="9949" xr:uid="{00000000-0005-0000-0000-0000200A0000}"/>
    <cellStyle name="20 % - Accent1 2 5 2 11 2" xfId="15940" xr:uid="{00000000-0005-0000-0000-0000210A0000}"/>
    <cellStyle name="20 % - Accent1 2 5 2 12" xfId="10545" xr:uid="{00000000-0005-0000-0000-0000220A0000}"/>
    <cellStyle name="20 % - Accent1 2 5 2 12 2" xfId="16536" xr:uid="{00000000-0005-0000-0000-0000230A0000}"/>
    <cellStyle name="20 % - Accent1 2 5 2 13" xfId="4705" xr:uid="{00000000-0005-0000-0000-0000240A0000}"/>
    <cellStyle name="20 % - Accent1 2 5 2 13 2" xfId="17160" xr:uid="{00000000-0005-0000-0000-0000250A0000}"/>
    <cellStyle name="20 % - Accent1 2 5 2 14" xfId="17793" xr:uid="{00000000-0005-0000-0000-0000260A0000}"/>
    <cellStyle name="20 % - Accent1 2 5 2 15" xfId="18141" xr:uid="{00000000-0005-0000-0000-0000270A0000}"/>
    <cellStyle name="20 % - Accent1 2 5 2 16" xfId="11136" xr:uid="{00000000-0005-0000-0000-0000280A0000}"/>
    <cellStyle name="20 % - Accent1 2 5 2 17" xfId="4253" xr:uid="{00000000-0005-0000-0000-0000290A0000}"/>
    <cellStyle name="20 % - Accent1 2 5 2 18" xfId="24126" xr:uid="{00000000-0005-0000-0000-00002A0A0000}"/>
    <cellStyle name="20 % - Accent1 2 5 2 19" xfId="2706" xr:uid="{00000000-0005-0000-0000-00002B0A0000}"/>
    <cellStyle name="20 % - Accent1 2 5 2 2" xfId="2707" xr:uid="{00000000-0005-0000-0000-00002C0A0000}"/>
    <cellStyle name="20 % - Accent1 2 5 2 2 10" xfId="10546" xr:uid="{00000000-0005-0000-0000-00002D0A0000}"/>
    <cellStyle name="20 % - Accent1 2 5 2 2 10 2" xfId="16537" xr:uid="{00000000-0005-0000-0000-00002E0A0000}"/>
    <cellStyle name="20 % - Accent1 2 5 2 2 11" xfId="17161" xr:uid="{00000000-0005-0000-0000-00002F0A0000}"/>
    <cellStyle name="20 % - Accent1 2 5 2 2 12" xfId="20195" xr:uid="{00000000-0005-0000-0000-0000300A0000}"/>
    <cellStyle name="20 % - Accent1 2 5 2 2 13" xfId="11460" xr:uid="{00000000-0005-0000-0000-0000310A0000}"/>
    <cellStyle name="20 % - Accent1 2 5 2 2 14" xfId="5157" xr:uid="{00000000-0005-0000-0000-0000320A0000}"/>
    <cellStyle name="20 % - Accent1 2 5 2 2 15" xfId="25617" xr:uid="{00000000-0005-0000-0000-0000330A0000}"/>
    <cellStyle name="20 % - Accent1 2 5 2 2 2" xfId="6002" xr:uid="{00000000-0005-0000-0000-0000340A0000}"/>
    <cellStyle name="20 % - Accent1 2 5 2 2 2 2" xfId="11993" xr:uid="{00000000-0005-0000-0000-0000350A0000}"/>
    <cellStyle name="20 % - Accent1 2 5 2 2 2 2 2" xfId="33510" xr:uid="{00000000-0005-0000-0000-0000360A0000}"/>
    <cellStyle name="20 % - Accent1 2 5 2 2 2 3" xfId="27517" xr:uid="{00000000-0005-0000-0000-0000370A0000}"/>
    <cellStyle name="20 % - Accent1 2 5 2 2 3" xfId="6528" xr:uid="{00000000-0005-0000-0000-0000380A0000}"/>
    <cellStyle name="20 % - Accent1 2 5 2 2 3 2" xfId="12519" xr:uid="{00000000-0005-0000-0000-0000390A0000}"/>
    <cellStyle name="20 % - Accent1 2 5 2 2 3 3" xfId="31637" xr:uid="{00000000-0005-0000-0000-00003A0A0000}"/>
    <cellStyle name="20 % - Accent1 2 5 2 2 4" xfId="7068" xr:uid="{00000000-0005-0000-0000-00003B0A0000}"/>
    <cellStyle name="20 % - Accent1 2 5 2 2 4 2" xfId="13059" xr:uid="{00000000-0005-0000-0000-00003C0A0000}"/>
    <cellStyle name="20 % - Accent1 2 5 2 2 5" xfId="7636" xr:uid="{00000000-0005-0000-0000-00003D0A0000}"/>
    <cellStyle name="20 % - Accent1 2 5 2 2 5 2" xfId="13627" xr:uid="{00000000-0005-0000-0000-00003E0A0000}"/>
    <cellStyle name="20 % - Accent1 2 5 2 2 6" xfId="8204" xr:uid="{00000000-0005-0000-0000-00003F0A0000}"/>
    <cellStyle name="20 % - Accent1 2 5 2 2 6 2" xfId="14195" xr:uid="{00000000-0005-0000-0000-0000400A0000}"/>
    <cellStyle name="20 % - Accent1 2 5 2 2 7" xfId="8772" xr:uid="{00000000-0005-0000-0000-0000410A0000}"/>
    <cellStyle name="20 % - Accent1 2 5 2 2 7 2" xfId="14763" xr:uid="{00000000-0005-0000-0000-0000420A0000}"/>
    <cellStyle name="20 % - Accent1 2 5 2 2 8" xfId="9354" xr:uid="{00000000-0005-0000-0000-0000430A0000}"/>
    <cellStyle name="20 % - Accent1 2 5 2 2 8 2" xfId="15345" xr:uid="{00000000-0005-0000-0000-0000440A0000}"/>
    <cellStyle name="20 % - Accent1 2 5 2 2 9" xfId="9950" xr:uid="{00000000-0005-0000-0000-0000450A0000}"/>
    <cellStyle name="20 % - Accent1 2 5 2 2 9 2" xfId="15941" xr:uid="{00000000-0005-0000-0000-0000460A0000}"/>
    <cellStyle name="20 % - Accent1 2 5 2 3" xfId="5156" xr:uid="{00000000-0005-0000-0000-0000470A0000}"/>
    <cellStyle name="20 % - Accent1 2 5 2 3 2" xfId="20384" xr:uid="{00000000-0005-0000-0000-0000480A0000}"/>
    <cellStyle name="20 % - Accent1 2 5 2 3 2 2" xfId="33601" xr:uid="{00000000-0005-0000-0000-0000490A0000}"/>
    <cellStyle name="20 % - Accent1 2 5 2 3 3" xfId="11459" xr:uid="{00000000-0005-0000-0000-00004A0A0000}"/>
    <cellStyle name="20 % - Accent1 2 5 2 3 4" xfId="27611" xr:uid="{00000000-0005-0000-0000-00004B0A0000}"/>
    <cellStyle name="20 % - Accent1 2 5 2 4" xfId="6001" xr:uid="{00000000-0005-0000-0000-00004C0A0000}"/>
    <cellStyle name="20 % - Accent1 2 5 2 4 2" xfId="20975" xr:uid="{00000000-0005-0000-0000-00004D0A0000}"/>
    <cellStyle name="20 % - Accent1 2 5 2 4 2 2" xfId="34192" xr:uid="{00000000-0005-0000-0000-00004E0A0000}"/>
    <cellStyle name="20 % - Accent1 2 5 2 4 3" xfId="11992" xr:uid="{00000000-0005-0000-0000-00004F0A0000}"/>
    <cellStyle name="20 % - Accent1 2 5 2 4 4" xfId="28202" xr:uid="{00000000-0005-0000-0000-0000500A0000}"/>
    <cellStyle name="20 % - Accent1 2 5 2 5" xfId="6527" xr:uid="{00000000-0005-0000-0000-0000510A0000}"/>
    <cellStyle name="20 % - Accent1 2 5 2 5 2" xfId="21599" xr:uid="{00000000-0005-0000-0000-0000520A0000}"/>
    <cellStyle name="20 % - Accent1 2 5 2 5 2 2" xfId="34792" xr:uid="{00000000-0005-0000-0000-0000530A0000}"/>
    <cellStyle name="20 % - Accent1 2 5 2 5 3" xfId="12518" xr:uid="{00000000-0005-0000-0000-0000540A0000}"/>
    <cellStyle name="20 % - Accent1 2 5 2 5 4" xfId="28802" xr:uid="{00000000-0005-0000-0000-0000550A0000}"/>
    <cellStyle name="20 % - Accent1 2 5 2 6" xfId="7067" xr:uid="{00000000-0005-0000-0000-0000560A0000}"/>
    <cellStyle name="20 % - Accent1 2 5 2 6 2" xfId="22301" xr:uid="{00000000-0005-0000-0000-0000570A0000}"/>
    <cellStyle name="20 % - Accent1 2 5 2 6 2 2" xfId="35494" xr:uid="{00000000-0005-0000-0000-0000580A0000}"/>
    <cellStyle name="20 % - Accent1 2 5 2 6 3" xfId="13058" xr:uid="{00000000-0005-0000-0000-0000590A0000}"/>
    <cellStyle name="20 % - Accent1 2 5 2 6 4" xfId="29504" xr:uid="{00000000-0005-0000-0000-00005A0A0000}"/>
    <cellStyle name="20 % - Accent1 2 5 2 7" xfId="7635" xr:uid="{00000000-0005-0000-0000-00005B0A0000}"/>
    <cellStyle name="20 % - Accent1 2 5 2 7 2" xfId="23048" xr:uid="{00000000-0005-0000-0000-00005C0A0000}"/>
    <cellStyle name="20 % - Accent1 2 5 2 7 2 2" xfId="36241" xr:uid="{00000000-0005-0000-0000-00005D0A0000}"/>
    <cellStyle name="20 % - Accent1 2 5 2 7 3" xfId="13626" xr:uid="{00000000-0005-0000-0000-00005E0A0000}"/>
    <cellStyle name="20 % - Accent1 2 5 2 7 4" xfId="30251" xr:uid="{00000000-0005-0000-0000-00005F0A0000}"/>
    <cellStyle name="20 % - Accent1 2 5 2 8" xfId="8203" xr:uid="{00000000-0005-0000-0000-0000600A0000}"/>
    <cellStyle name="20 % - Accent1 2 5 2 8 2" xfId="14194" xr:uid="{00000000-0005-0000-0000-0000610A0000}"/>
    <cellStyle name="20 % - Accent1 2 5 2 8 2 2" xfId="32388" xr:uid="{00000000-0005-0000-0000-0000620A0000}"/>
    <cellStyle name="20 % - Accent1 2 5 2 8 3" xfId="26384" xr:uid="{00000000-0005-0000-0000-0000630A0000}"/>
    <cellStyle name="20 % - Accent1 2 5 2 9" xfId="8771" xr:uid="{00000000-0005-0000-0000-0000640A0000}"/>
    <cellStyle name="20 % - Accent1 2 5 2 9 2" xfId="14762" xr:uid="{00000000-0005-0000-0000-0000650A0000}"/>
    <cellStyle name="20 % - Accent1 2 5 2 9 3" xfId="25027" xr:uid="{00000000-0005-0000-0000-0000660A0000}"/>
    <cellStyle name="20 % - Accent1 2 5 20" xfId="24125" xr:uid="{00000000-0005-0000-0000-0000670A0000}"/>
    <cellStyle name="20 % - Accent1 2 5 21" xfId="2705" xr:uid="{00000000-0005-0000-0000-0000680A0000}"/>
    <cellStyle name="20 % - Accent1 2 5 3" xfId="46" xr:uid="{00000000-0005-0000-0000-0000690A0000}"/>
    <cellStyle name="20 % - Accent1 2 5 3 10" xfId="10547" xr:uid="{00000000-0005-0000-0000-00006A0A0000}"/>
    <cellStyle name="20 % - Accent1 2 5 3 10 2" xfId="16538" xr:uid="{00000000-0005-0000-0000-00006B0A0000}"/>
    <cellStyle name="20 % - Accent1 2 5 3 10 3" xfId="31061" xr:uid="{00000000-0005-0000-0000-00006C0A0000}"/>
    <cellStyle name="20 % - Accent1 2 5 3 11" xfId="17162" xr:uid="{00000000-0005-0000-0000-00006D0A0000}"/>
    <cellStyle name="20 % - Accent1 2 5 3 12" xfId="18142" xr:uid="{00000000-0005-0000-0000-00006E0A0000}"/>
    <cellStyle name="20 % - Accent1 2 5 3 13" xfId="11461" xr:uid="{00000000-0005-0000-0000-00006F0A0000}"/>
    <cellStyle name="20 % - Accent1 2 5 3 14" xfId="4254" xr:uid="{00000000-0005-0000-0000-0000700A0000}"/>
    <cellStyle name="20 % - Accent1 2 5 3 15" xfId="24127" xr:uid="{00000000-0005-0000-0000-0000710A0000}"/>
    <cellStyle name="20 % - Accent1 2 5 3 16" xfId="2708" xr:uid="{00000000-0005-0000-0000-0000720A0000}"/>
    <cellStyle name="20 % - Accent1 2 5 3 2" xfId="6003" xr:uid="{00000000-0005-0000-0000-0000730A0000}"/>
    <cellStyle name="20 % - Accent1 2 5 3 2 2" xfId="20194" xr:uid="{00000000-0005-0000-0000-0000740A0000}"/>
    <cellStyle name="20 % - Accent1 2 5 3 2 2 2" xfId="33509" xr:uid="{00000000-0005-0000-0000-0000750A0000}"/>
    <cellStyle name="20 % - Accent1 2 5 3 2 2 3" xfId="27516" xr:uid="{00000000-0005-0000-0000-0000760A0000}"/>
    <cellStyle name="20 % - Accent1 2 5 3 2 3" xfId="11994" xr:uid="{00000000-0005-0000-0000-0000770A0000}"/>
    <cellStyle name="20 % - Accent1 2 5 3 2 3 2" xfId="31638" xr:uid="{00000000-0005-0000-0000-0000780A0000}"/>
    <cellStyle name="20 % - Accent1 2 5 3 2 4" xfId="25618" xr:uid="{00000000-0005-0000-0000-0000790A0000}"/>
    <cellStyle name="20 % - Accent1 2 5 3 3" xfId="6529" xr:uid="{00000000-0005-0000-0000-00007A0A0000}"/>
    <cellStyle name="20 % - Accent1 2 5 3 3 2" xfId="20385" xr:uid="{00000000-0005-0000-0000-00007B0A0000}"/>
    <cellStyle name="20 % - Accent1 2 5 3 3 2 2" xfId="33602" xr:uid="{00000000-0005-0000-0000-00007C0A0000}"/>
    <cellStyle name="20 % - Accent1 2 5 3 3 3" xfId="12520" xr:uid="{00000000-0005-0000-0000-00007D0A0000}"/>
    <cellStyle name="20 % - Accent1 2 5 3 3 4" xfId="27612" xr:uid="{00000000-0005-0000-0000-00007E0A0000}"/>
    <cellStyle name="20 % - Accent1 2 5 3 4" xfId="7069" xr:uid="{00000000-0005-0000-0000-00007F0A0000}"/>
    <cellStyle name="20 % - Accent1 2 5 3 4 2" xfId="20976" xr:uid="{00000000-0005-0000-0000-0000800A0000}"/>
    <cellStyle name="20 % - Accent1 2 5 3 4 2 2" xfId="34193" xr:uid="{00000000-0005-0000-0000-0000810A0000}"/>
    <cellStyle name="20 % - Accent1 2 5 3 4 3" xfId="13060" xr:uid="{00000000-0005-0000-0000-0000820A0000}"/>
    <cellStyle name="20 % - Accent1 2 5 3 4 4" xfId="28203" xr:uid="{00000000-0005-0000-0000-0000830A0000}"/>
    <cellStyle name="20 % - Accent1 2 5 3 5" xfId="7637" xr:uid="{00000000-0005-0000-0000-0000840A0000}"/>
    <cellStyle name="20 % - Accent1 2 5 3 5 2" xfId="21600" xr:uid="{00000000-0005-0000-0000-0000850A0000}"/>
    <cellStyle name="20 % - Accent1 2 5 3 5 2 2" xfId="34793" xr:uid="{00000000-0005-0000-0000-0000860A0000}"/>
    <cellStyle name="20 % - Accent1 2 5 3 5 3" xfId="13628" xr:uid="{00000000-0005-0000-0000-0000870A0000}"/>
    <cellStyle name="20 % - Accent1 2 5 3 5 4" xfId="28803" xr:uid="{00000000-0005-0000-0000-0000880A0000}"/>
    <cellStyle name="20 % - Accent1 2 5 3 6" xfId="8205" xr:uid="{00000000-0005-0000-0000-0000890A0000}"/>
    <cellStyle name="20 % - Accent1 2 5 3 6 2" xfId="22302" xr:uid="{00000000-0005-0000-0000-00008A0A0000}"/>
    <cellStyle name="20 % - Accent1 2 5 3 6 2 2" xfId="35495" xr:uid="{00000000-0005-0000-0000-00008B0A0000}"/>
    <cellStyle name="20 % - Accent1 2 5 3 6 3" xfId="14196" xr:uid="{00000000-0005-0000-0000-00008C0A0000}"/>
    <cellStyle name="20 % - Accent1 2 5 3 6 4" xfId="29505" xr:uid="{00000000-0005-0000-0000-00008D0A0000}"/>
    <cellStyle name="20 % - Accent1 2 5 3 7" xfId="8773" xr:uid="{00000000-0005-0000-0000-00008E0A0000}"/>
    <cellStyle name="20 % - Accent1 2 5 3 7 2" xfId="23049" xr:uid="{00000000-0005-0000-0000-00008F0A0000}"/>
    <cellStyle name="20 % - Accent1 2 5 3 7 2 2" xfId="36242" xr:uid="{00000000-0005-0000-0000-0000900A0000}"/>
    <cellStyle name="20 % - Accent1 2 5 3 7 3" xfId="14764" xr:uid="{00000000-0005-0000-0000-0000910A0000}"/>
    <cellStyle name="20 % - Accent1 2 5 3 7 4" xfId="30252" xr:uid="{00000000-0005-0000-0000-0000920A0000}"/>
    <cellStyle name="20 % - Accent1 2 5 3 8" xfId="9355" xr:uid="{00000000-0005-0000-0000-0000930A0000}"/>
    <cellStyle name="20 % - Accent1 2 5 3 8 2" xfId="15346" xr:uid="{00000000-0005-0000-0000-0000940A0000}"/>
    <cellStyle name="20 % - Accent1 2 5 3 8 2 2" xfId="32389" xr:uid="{00000000-0005-0000-0000-0000950A0000}"/>
    <cellStyle name="20 % - Accent1 2 5 3 8 3" xfId="26385" xr:uid="{00000000-0005-0000-0000-0000960A0000}"/>
    <cellStyle name="20 % - Accent1 2 5 3 9" xfId="9951" xr:uid="{00000000-0005-0000-0000-0000970A0000}"/>
    <cellStyle name="20 % - Accent1 2 5 3 9 2" xfId="15942" xr:uid="{00000000-0005-0000-0000-0000980A0000}"/>
    <cellStyle name="20 % - Accent1 2 5 3 9 3" xfId="25028" xr:uid="{00000000-0005-0000-0000-0000990A0000}"/>
    <cellStyle name="20 % - Accent1 2 5 4" xfId="2709" xr:uid="{00000000-0005-0000-0000-00009A0A0000}"/>
    <cellStyle name="20 % - Accent1 2 5 4 10" xfId="10548" xr:uid="{00000000-0005-0000-0000-00009B0A0000}"/>
    <cellStyle name="20 % - Accent1 2 5 4 10 2" xfId="16539" xr:uid="{00000000-0005-0000-0000-00009C0A0000}"/>
    <cellStyle name="20 % - Accent1 2 5 4 10 3" xfId="25029" xr:uid="{00000000-0005-0000-0000-00009D0A0000}"/>
    <cellStyle name="20 % - Accent1 2 5 4 11" xfId="17163" xr:uid="{00000000-0005-0000-0000-00009E0A0000}"/>
    <cellStyle name="20 % - Accent1 2 5 4 11 2" xfId="31062" xr:uid="{00000000-0005-0000-0000-00009F0A0000}"/>
    <cellStyle name="20 % - Accent1 2 5 4 12" xfId="18143" xr:uid="{00000000-0005-0000-0000-0000A00A0000}"/>
    <cellStyle name="20 % - Accent1 2 5 4 13" xfId="11462" xr:uid="{00000000-0005-0000-0000-0000A10A0000}"/>
    <cellStyle name="20 % - Accent1 2 5 4 14" xfId="4255" xr:uid="{00000000-0005-0000-0000-0000A20A0000}"/>
    <cellStyle name="20 % - Accent1 2 5 4 15" xfId="24128" xr:uid="{00000000-0005-0000-0000-0000A30A0000}"/>
    <cellStyle name="20 % - Accent1 2 5 4 2" xfId="6004" xr:uid="{00000000-0005-0000-0000-0000A40A0000}"/>
    <cellStyle name="20 % - Accent1 2 5 4 2 10" xfId="31063" xr:uid="{00000000-0005-0000-0000-0000A50A0000}"/>
    <cellStyle name="20 % - Accent1 2 5 4 2 11" xfId="24129" xr:uid="{00000000-0005-0000-0000-0000A60A0000}"/>
    <cellStyle name="20 % - Accent1 2 5 4 2 2" xfId="20191" xr:uid="{00000000-0005-0000-0000-0000A70A0000}"/>
    <cellStyle name="20 % - Accent1 2 5 4 2 2 2" xfId="27514" xr:uid="{00000000-0005-0000-0000-0000A80A0000}"/>
    <cellStyle name="20 % - Accent1 2 5 4 2 2 2 2" xfId="33507" xr:uid="{00000000-0005-0000-0000-0000A90A0000}"/>
    <cellStyle name="20 % - Accent1 2 5 4 2 2 3" xfId="31640" xr:uid="{00000000-0005-0000-0000-0000AA0A0000}"/>
    <cellStyle name="20 % - Accent1 2 5 4 2 2 4" xfId="25620" xr:uid="{00000000-0005-0000-0000-0000AB0A0000}"/>
    <cellStyle name="20 % - Accent1 2 5 4 2 3" xfId="20387" xr:uid="{00000000-0005-0000-0000-0000AC0A0000}"/>
    <cellStyle name="20 % - Accent1 2 5 4 2 3 2" xfId="33604" xr:uid="{00000000-0005-0000-0000-0000AD0A0000}"/>
    <cellStyle name="20 % - Accent1 2 5 4 2 3 3" xfId="27614" xr:uid="{00000000-0005-0000-0000-0000AE0A0000}"/>
    <cellStyle name="20 % - Accent1 2 5 4 2 4" xfId="20978" xr:uid="{00000000-0005-0000-0000-0000AF0A0000}"/>
    <cellStyle name="20 % - Accent1 2 5 4 2 4 2" xfId="34195" xr:uid="{00000000-0005-0000-0000-0000B00A0000}"/>
    <cellStyle name="20 % - Accent1 2 5 4 2 4 3" xfId="28205" xr:uid="{00000000-0005-0000-0000-0000B10A0000}"/>
    <cellStyle name="20 % - Accent1 2 5 4 2 5" xfId="21602" xr:uid="{00000000-0005-0000-0000-0000B20A0000}"/>
    <cellStyle name="20 % - Accent1 2 5 4 2 5 2" xfId="34795" xr:uid="{00000000-0005-0000-0000-0000B30A0000}"/>
    <cellStyle name="20 % - Accent1 2 5 4 2 5 3" xfId="28805" xr:uid="{00000000-0005-0000-0000-0000B40A0000}"/>
    <cellStyle name="20 % - Accent1 2 5 4 2 6" xfId="22304" xr:uid="{00000000-0005-0000-0000-0000B50A0000}"/>
    <cellStyle name="20 % - Accent1 2 5 4 2 6 2" xfId="35497" xr:uid="{00000000-0005-0000-0000-0000B60A0000}"/>
    <cellStyle name="20 % - Accent1 2 5 4 2 6 3" xfId="29507" xr:uid="{00000000-0005-0000-0000-0000B70A0000}"/>
    <cellStyle name="20 % - Accent1 2 5 4 2 7" xfId="23051" xr:uid="{00000000-0005-0000-0000-0000B80A0000}"/>
    <cellStyle name="20 % - Accent1 2 5 4 2 7 2" xfId="36244" xr:uid="{00000000-0005-0000-0000-0000B90A0000}"/>
    <cellStyle name="20 % - Accent1 2 5 4 2 7 3" xfId="30254" xr:uid="{00000000-0005-0000-0000-0000BA0A0000}"/>
    <cellStyle name="20 % - Accent1 2 5 4 2 8" xfId="18144" xr:uid="{00000000-0005-0000-0000-0000BB0A0000}"/>
    <cellStyle name="20 % - Accent1 2 5 4 2 8 2" xfId="32391" xr:uid="{00000000-0005-0000-0000-0000BC0A0000}"/>
    <cellStyle name="20 % - Accent1 2 5 4 2 8 3" xfId="26387" xr:uid="{00000000-0005-0000-0000-0000BD0A0000}"/>
    <cellStyle name="20 % - Accent1 2 5 4 2 9" xfId="11995" xr:uid="{00000000-0005-0000-0000-0000BE0A0000}"/>
    <cellStyle name="20 % - Accent1 2 5 4 2 9 2" xfId="25030" xr:uid="{00000000-0005-0000-0000-0000BF0A0000}"/>
    <cellStyle name="20 % - Accent1 2 5 4 3" xfId="6530" xr:uid="{00000000-0005-0000-0000-0000C00A0000}"/>
    <cellStyle name="20 % - Accent1 2 5 4 3 2" xfId="20193" xr:uid="{00000000-0005-0000-0000-0000C10A0000}"/>
    <cellStyle name="20 % - Accent1 2 5 4 3 2 2" xfId="33508" xr:uid="{00000000-0005-0000-0000-0000C20A0000}"/>
    <cellStyle name="20 % - Accent1 2 5 4 3 2 3" xfId="27515" xr:uid="{00000000-0005-0000-0000-0000C30A0000}"/>
    <cellStyle name="20 % - Accent1 2 5 4 3 3" xfId="12521" xr:uid="{00000000-0005-0000-0000-0000C40A0000}"/>
    <cellStyle name="20 % - Accent1 2 5 4 3 3 2" xfId="31639" xr:uid="{00000000-0005-0000-0000-0000C50A0000}"/>
    <cellStyle name="20 % - Accent1 2 5 4 3 4" xfId="25619" xr:uid="{00000000-0005-0000-0000-0000C60A0000}"/>
    <cellStyle name="20 % - Accent1 2 5 4 4" xfId="7070" xr:uid="{00000000-0005-0000-0000-0000C70A0000}"/>
    <cellStyle name="20 % - Accent1 2 5 4 4 2" xfId="20386" xr:uid="{00000000-0005-0000-0000-0000C80A0000}"/>
    <cellStyle name="20 % - Accent1 2 5 4 4 2 2" xfId="33603" xr:uid="{00000000-0005-0000-0000-0000C90A0000}"/>
    <cellStyle name="20 % - Accent1 2 5 4 4 3" xfId="13061" xr:uid="{00000000-0005-0000-0000-0000CA0A0000}"/>
    <cellStyle name="20 % - Accent1 2 5 4 4 4" xfId="27613" xr:uid="{00000000-0005-0000-0000-0000CB0A0000}"/>
    <cellStyle name="20 % - Accent1 2 5 4 5" xfId="7638" xr:uid="{00000000-0005-0000-0000-0000CC0A0000}"/>
    <cellStyle name="20 % - Accent1 2 5 4 5 2" xfId="20977" xr:uid="{00000000-0005-0000-0000-0000CD0A0000}"/>
    <cellStyle name="20 % - Accent1 2 5 4 5 2 2" xfId="34194" xr:uid="{00000000-0005-0000-0000-0000CE0A0000}"/>
    <cellStyle name="20 % - Accent1 2 5 4 5 3" xfId="13629" xr:uid="{00000000-0005-0000-0000-0000CF0A0000}"/>
    <cellStyle name="20 % - Accent1 2 5 4 5 4" xfId="28204" xr:uid="{00000000-0005-0000-0000-0000D00A0000}"/>
    <cellStyle name="20 % - Accent1 2 5 4 6" xfId="8206" xr:uid="{00000000-0005-0000-0000-0000D10A0000}"/>
    <cellStyle name="20 % - Accent1 2 5 4 6 2" xfId="21601" xr:uid="{00000000-0005-0000-0000-0000D20A0000}"/>
    <cellStyle name="20 % - Accent1 2 5 4 6 2 2" xfId="34794" xr:uid="{00000000-0005-0000-0000-0000D30A0000}"/>
    <cellStyle name="20 % - Accent1 2 5 4 6 3" xfId="14197" xr:uid="{00000000-0005-0000-0000-0000D40A0000}"/>
    <cellStyle name="20 % - Accent1 2 5 4 6 4" xfId="28804" xr:uid="{00000000-0005-0000-0000-0000D50A0000}"/>
    <cellStyle name="20 % - Accent1 2 5 4 7" xfId="8774" xr:uid="{00000000-0005-0000-0000-0000D60A0000}"/>
    <cellStyle name="20 % - Accent1 2 5 4 7 2" xfId="22303" xr:uid="{00000000-0005-0000-0000-0000D70A0000}"/>
    <cellStyle name="20 % - Accent1 2 5 4 7 2 2" xfId="35496" xr:uid="{00000000-0005-0000-0000-0000D80A0000}"/>
    <cellStyle name="20 % - Accent1 2 5 4 7 3" xfId="14765" xr:uid="{00000000-0005-0000-0000-0000D90A0000}"/>
    <cellStyle name="20 % - Accent1 2 5 4 7 4" xfId="29506" xr:uid="{00000000-0005-0000-0000-0000DA0A0000}"/>
    <cellStyle name="20 % - Accent1 2 5 4 8" xfId="9356" xr:uid="{00000000-0005-0000-0000-0000DB0A0000}"/>
    <cellStyle name="20 % - Accent1 2 5 4 8 2" xfId="23050" xr:uid="{00000000-0005-0000-0000-0000DC0A0000}"/>
    <cellStyle name="20 % - Accent1 2 5 4 8 2 2" xfId="36243" xr:uid="{00000000-0005-0000-0000-0000DD0A0000}"/>
    <cellStyle name="20 % - Accent1 2 5 4 8 3" xfId="15347" xr:uid="{00000000-0005-0000-0000-0000DE0A0000}"/>
    <cellStyle name="20 % - Accent1 2 5 4 8 4" xfId="30253" xr:uid="{00000000-0005-0000-0000-0000DF0A0000}"/>
    <cellStyle name="20 % - Accent1 2 5 4 9" xfId="9952" xr:uid="{00000000-0005-0000-0000-0000E00A0000}"/>
    <cellStyle name="20 % - Accent1 2 5 4 9 2" xfId="15943" xr:uid="{00000000-0005-0000-0000-0000E10A0000}"/>
    <cellStyle name="20 % - Accent1 2 5 4 9 2 2" xfId="32390" xr:uid="{00000000-0005-0000-0000-0000E20A0000}"/>
    <cellStyle name="20 % - Accent1 2 5 4 9 3" xfId="26386" xr:uid="{00000000-0005-0000-0000-0000E30A0000}"/>
    <cellStyle name="20 % - Accent1 2 5 5" xfId="5155" xr:uid="{00000000-0005-0000-0000-0000E40A0000}"/>
    <cellStyle name="20 % - Accent1 2 5 5 10" xfId="31064" xr:uid="{00000000-0005-0000-0000-0000E50A0000}"/>
    <cellStyle name="20 % - Accent1 2 5 5 11" xfId="24130" xr:uid="{00000000-0005-0000-0000-0000E60A0000}"/>
    <cellStyle name="20 % - Accent1 2 5 5 2" xfId="20190" xr:uid="{00000000-0005-0000-0000-0000E70A0000}"/>
    <cellStyle name="20 % - Accent1 2 5 5 2 2" xfId="27513" xr:uid="{00000000-0005-0000-0000-0000E80A0000}"/>
    <cellStyle name="20 % - Accent1 2 5 5 2 2 2" xfId="33506" xr:uid="{00000000-0005-0000-0000-0000E90A0000}"/>
    <cellStyle name="20 % - Accent1 2 5 5 2 3" xfId="31641" xr:uid="{00000000-0005-0000-0000-0000EA0A0000}"/>
    <cellStyle name="20 % - Accent1 2 5 5 2 4" xfId="25621" xr:uid="{00000000-0005-0000-0000-0000EB0A0000}"/>
    <cellStyle name="20 % - Accent1 2 5 5 3" xfId="20388" xr:uid="{00000000-0005-0000-0000-0000EC0A0000}"/>
    <cellStyle name="20 % - Accent1 2 5 5 3 2" xfId="33605" xr:uid="{00000000-0005-0000-0000-0000ED0A0000}"/>
    <cellStyle name="20 % - Accent1 2 5 5 3 3" xfId="27615" xr:uid="{00000000-0005-0000-0000-0000EE0A0000}"/>
    <cellStyle name="20 % - Accent1 2 5 5 4" xfId="20979" xr:uid="{00000000-0005-0000-0000-0000EF0A0000}"/>
    <cellStyle name="20 % - Accent1 2 5 5 4 2" xfId="34196" xr:uid="{00000000-0005-0000-0000-0000F00A0000}"/>
    <cellStyle name="20 % - Accent1 2 5 5 4 3" xfId="28206" xr:uid="{00000000-0005-0000-0000-0000F10A0000}"/>
    <cellStyle name="20 % - Accent1 2 5 5 5" xfId="21603" xr:uid="{00000000-0005-0000-0000-0000F20A0000}"/>
    <cellStyle name="20 % - Accent1 2 5 5 5 2" xfId="34796" xr:uid="{00000000-0005-0000-0000-0000F30A0000}"/>
    <cellStyle name="20 % - Accent1 2 5 5 5 3" xfId="28806" xr:uid="{00000000-0005-0000-0000-0000F40A0000}"/>
    <cellStyle name="20 % - Accent1 2 5 5 6" xfId="22305" xr:uid="{00000000-0005-0000-0000-0000F50A0000}"/>
    <cellStyle name="20 % - Accent1 2 5 5 6 2" xfId="35498" xr:uid="{00000000-0005-0000-0000-0000F60A0000}"/>
    <cellStyle name="20 % - Accent1 2 5 5 6 3" xfId="29508" xr:uid="{00000000-0005-0000-0000-0000F70A0000}"/>
    <cellStyle name="20 % - Accent1 2 5 5 7" xfId="23052" xr:uid="{00000000-0005-0000-0000-0000F80A0000}"/>
    <cellStyle name="20 % - Accent1 2 5 5 7 2" xfId="36245" xr:uid="{00000000-0005-0000-0000-0000F90A0000}"/>
    <cellStyle name="20 % - Accent1 2 5 5 7 3" xfId="30255" xr:uid="{00000000-0005-0000-0000-0000FA0A0000}"/>
    <cellStyle name="20 % - Accent1 2 5 5 8" xfId="18145" xr:uid="{00000000-0005-0000-0000-0000FB0A0000}"/>
    <cellStyle name="20 % - Accent1 2 5 5 8 2" xfId="32392" xr:uid="{00000000-0005-0000-0000-0000FC0A0000}"/>
    <cellStyle name="20 % - Accent1 2 5 5 8 3" xfId="26388" xr:uid="{00000000-0005-0000-0000-0000FD0A0000}"/>
    <cellStyle name="20 % - Accent1 2 5 5 9" xfId="11458" xr:uid="{00000000-0005-0000-0000-0000FE0A0000}"/>
    <cellStyle name="20 % - Accent1 2 5 5 9 2" xfId="25031" xr:uid="{00000000-0005-0000-0000-0000FF0A0000}"/>
    <cellStyle name="20 % - Accent1 2 5 6" xfId="6000" xr:uid="{00000000-0005-0000-0000-0000000B0000}"/>
    <cellStyle name="20 % - Accent1 2 5 6 2" xfId="19409" xr:uid="{00000000-0005-0000-0000-0000010B0000}"/>
    <cellStyle name="20 % - Accent1 2 5 6 2 2" xfId="32925" xr:uid="{00000000-0005-0000-0000-0000020B0000}"/>
    <cellStyle name="20 % - Accent1 2 5 6 2 3" xfId="26921" xr:uid="{00000000-0005-0000-0000-0000030B0000}"/>
    <cellStyle name="20 % - Accent1 2 5 6 3" xfId="11991" xr:uid="{00000000-0005-0000-0000-0000040B0000}"/>
    <cellStyle name="20 % - Accent1 2 5 6 3 2" xfId="31636" xr:uid="{00000000-0005-0000-0000-0000050B0000}"/>
    <cellStyle name="20 % - Accent1 2 5 6 4" xfId="25616" xr:uid="{00000000-0005-0000-0000-0000060B0000}"/>
    <cellStyle name="20 % - Accent1 2 5 7" xfId="6526" xr:uid="{00000000-0005-0000-0000-0000070B0000}"/>
    <cellStyle name="20 % - Accent1 2 5 7 2" xfId="20196" xr:uid="{00000000-0005-0000-0000-0000080B0000}"/>
    <cellStyle name="20 % - Accent1 2 5 7 2 2" xfId="33511" xr:uid="{00000000-0005-0000-0000-0000090B0000}"/>
    <cellStyle name="20 % - Accent1 2 5 7 3" xfId="12517" xr:uid="{00000000-0005-0000-0000-00000A0B0000}"/>
    <cellStyle name="20 % - Accent1 2 5 7 4" xfId="27518" xr:uid="{00000000-0005-0000-0000-00000B0B0000}"/>
    <cellStyle name="20 % - Accent1 2 5 8" xfId="7066" xr:uid="{00000000-0005-0000-0000-00000C0B0000}"/>
    <cellStyle name="20 % - Accent1 2 5 8 2" xfId="20383" xr:uid="{00000000-0005-0000-0000-00000D0B0000}"/>
    <cellStyle name="20 % - Accent1 2 5 8 2 2" xfId="33600" xr:uid="{00000000-0005-0000-0000-00000E0B0000}"/>
    <cellStyle name="20 % - Accent1 2 5 8 3" xfId="13057" xr:uid="{00000000-0005-0000-0000-00000F0B0000}"/>
    <cellStyle name="20 % - Accent1 2 5 8 4" xfId="27610" xr:uid="{00000000-0005-0000-0000-0000100B0000}"/>
    <cellStyle name="20 % - Accent1 2 5 9" xfId="7634" xr:uid="{00000000-0005-0000-0000-0000110B0000}"/>
    <cellStyle name="20 % - Accent1 2 5 9 2" xfId="20974" xr:uid="{00000000-0005-0000-0000-0000120B0000}"/>
    <cellStyle name="20 % - Accent1 2 5 9 2 2" xfId="34191" xr:uid="{00000000-0005-0000-0000-0000130B0000}"/>
    <cellStyle name="20 % - Accent1 2 5 9 3" xfId="13625" xr:uid="{00000000-0005-0000-0000-0000140B0000}"/>
    <cellStyle name="20 % - Accent1 2 5 9 4" xfId="28201" xr:uid="{00000000-0005-0000-0000-0000150B0000}"/>
    <cellStyle name="20 % - Accent1 2 6" xfId="47" xr:uid="{00000000-0005-0000-0000-0000160B0000}"/>
    <cellStyle name="20 % - Accent1 2 6 10" xfId="9357" xr:uid="{00000000-0005-0000-0000-0000170B0000}"/>
    <cellStyle name="20 % - Accent1 2 6 10 2" xfId="15348" xr:uid="{00000000-0005-0000-0000-0000180B0000}"/>
    <cellStyle name="20 % - Accent1 2 6 10 3" xfId="31065" xr:uid="{00000000-0005-0000-0000-0000190B0000}"/>
    <cellStyle name="20 % - Accent1 2 6 11" xfId="9953" xr:uid="{00000000-0005-0000-0000-00001A0B0000}"/>
    <cellStyle name="20 % - Accent1 2 6 11 2" xfId="15944" xr:uid="{00000000-0005-0000-0000-00001B0B0000}"/>
    <cellStyle name="20 % - Accent1 2 6 12" xfId="10549" xr:uid="{00000000-0005-0000-0000-00001C0B0000}"/>
    <cellStyle name="20 % - Accent1 2 6 12 2" xfId="16540" xr:uid="{00000000-0005-0000-0000-00001D0B0000}"/>
    <cellStyle name="20 % - Accent1 2 6 13" xfId="4706" xr:uid="{00000000-0005-0000-0000-00001E0B0000}"/>
    <cellStyle name="20 % - Accent1 2 6 13 2" xfId="17164" xr:uid="{00000000-0005-0000-0000-00001F0B0000}"/>
    <cellStyle name="20 % - Accent1 2 6 14" xfId="17794" xr:uid="{00000000-0005-0000-0000-0000200B0000}"/>
    <cellStyle name="20 % - Accent1 2 6 15" xfId="18146" xr:uid="{00000000-0005-0000-0000-0000210B0000}"/>
    <cellStyle name="20 % - Accent1 2 6 16" xfId="11137" xr:uid="{00000000-0005-0000-0000-0000220B0000}"/>
    <cellStyle name="20 % - Accent1 2 6 17" xfId="4256" xr:uid="{00000000-0005-0000-0000-0000230B0000}"/>
    <cellStyle name="20 % - Accent1 2 6 18" xfId="24131" xr:uid="{00000000-0005-0000-0000-0000240B0000}"/>
    <cellStyle name="20 % - Accent1 2 6 19" xfId="2710" xr:uid="{00000000-0005-0000-0000-0000250B0000}"/>
    <cellStyle name="20 % - Accent1 2 6 2" xfId="2711" xr:uid="{00000000-0005-0000-0000-0000260B0000}"/>
    <cellStyle name="20 % - Accent1 2 6 2 10" xfId="10550" xr:uid="{00000000-0005-0000-0000-0000270B0000}"/>
    <cellStyle name="20 % - Accent1 2 6 2 10 2" xfId="16541" xr:uid="{00000000-0005-0000-0000-0000280B0000}"/>
    <cellStyle name="20 % - Accent1 2 6 2 11" xfId="17165" xr:uid="{00000000-0005-0000-0000-0000290B0000}"/>
    <cellStyle name="20 % - Accent1 2 6 2 12" xfId="20188" xr:uid="{00000000-0005-0000-0000-00002A0B0000}"/>
    <cellStyle name="20 % - Accent1 2 6 2 13" xfId="11464" xr:uid="{00000000-0005-0000-0000-00002B0B0000}"/>
    <cellStyle name="20 % - Accent1 2 6 2 14" xfId="5159" xr:uid="{00000000-0005-0000-0000-00002C0B0000}"/>
    <cellStyle name="20 % - Accent1 2 6 2 15" xfId="25622" xr:uid="{00000000-0005-0000-0000-00002D0B0000}"/>
    <cellStyle name="20 % - Accent1 2 6 2 2" xfId="6006" xr:uid="{00000000-0005-0000-0000-00002E0B0000}"/>
    <cellStyle name="20 % - Accent1 2 6 2 2 2" xfId="11997" xr:uid="{00000000-0005-0000-0000-00002F0B0000}"/>
    <cellStyle name="20 % - Accent1 2 6 2 2 2 2" xfId="33505" xr:uid="{00000000-0005-0000-0000-0000300B0000}"/>
    <cellStyle name="20 % - Accent1 2 6 2 2 3" xfId="27512" xr:uid="{00000000-0005-0000-0000-0000310B0000}"/>
    <cellStyle name="20 % - Accent1 2 6 2 3" xfId="6532" xr:uid="{00000000-0005-0000-0000-0000320B0000}"/>
    <cellStyle name="20 % - Accent1 2 6 2 3 2" xfId="12523" xr:uid="{00000000-0005-0000-0000-0000330B0000}"/>
    <cellStyle name="20 % - Accent1 2 6 2 3 3" xfId="31642" xr:uid="{00000000-0005-0000-0000-0000340B0000}"/>
    <cellStyle name="20 % - Accent1 2 6 2 4" xfId="7072" xr:uid="{00000000-0005-0000-0000-0000350B0000}"/>
    <cellStyle name="20 % - Accent1 2 6 2 4 2" xfId="13063" xr:uid="{00000000-0005-0000-0000-0000360B0000}"/>
    <cellStyle name="20 % - Accent1 2 6 2 5" xfId="7640" xr:uid="{00000000-0005-0000-0000-0000370B0000}"/>
    <cellStyle name="20 % - Accent1 2 6 2 5 2" xfId="13631" xr:uid="{00000000-0005-0000-0000-0000380B0000}"/>
    <cellStyle name="20 % - Accent1 2 6 2 6" xfId="8208" xr:uid="{00000000-0005-0000-0000-0000390B0000}"/>
    <cellStyle name="20 % - Accent1 2 6 2 6 2" xfId="14199" xr:uid="{00000000-0005-0000-0000-00003A0B0000}"/>
    <cellStyle name="20 % - Accent1 2 6 2 7" xfId="8776" xr:uid="{00000000-0005-0000-0000-00003B0B0000}"/>
    <cellStyle name="20 % - Accent1 2 6 2 7 2" xfId="14767" xr:uid="{00000000-0005-0000-0000-00003C0B0000}"/>
    <cellStyle name="20 % - Accent1 2 6 2 8" xfId="9358" xr:uid="{00000000-0005-0000-0000-00003D0B0000}"/>
    <cellStyle name="20 % - Accent1 2 6 2 8 2" xfId="15349" xr:uid="{00000000-0005-0000-0000-00003E0B0000}"/>
    <cellStyle name="20 % - Accent1 2 6 2 9" xfId="9954" xr:uid="{00000000-0005-0000-0000-00003F0B0000}"/>
    <cellStyle name="20 % - Accent1 2 6 2 9 2" xfId="15945" xr:uid="{00000000-0005-0000-0000-0000400B0000}"/>
    <cellStyle name="20 % - Accent1 2 6 3" xfId="5158" xr:uid="{00000000-0005-0000-0000-0000410B0000}"/>
    <cellStyle name="20 % - Accent1 2 6 3 2" xfId="20389" xr:uid="{00000000-0005-0000-0000-0000420B0000}"/>
    <cellStyle name="20 % - Accent1 2 6 3 2 2" xfId="33606" xr:uid="{00000000-0005-0000-0000-0000430B0000}"/>
    <cellStyle name="20 % - Accent1 2 6 3 3" xfId="11463" xr:uid="{00000000-0005-0000-0000-0000440B0000}"/>
    <cellStyle name="20 % - Accent1 2 6 3 4" xfId="27616" xr:uid="{00000000-0005-0000-0000-0000450B0000}"/>
    <cellStyle name="20 % - Accent1 2 6 4" xfId="6005" xr:uid="{00000000-0005-0000-0000-0000460B0000}"/>
    <cellStyle name="20 % - Accent1 2 6 4 2" xfId="20980" xr:uid="{00000000-0005-0000-0000-0000470B0000}"/>
    <cellStyle name="20 % - Accent1 2 6 4 2 2" xfId="34197" xr:uid="{00000000-0005-0000-0000-0000480B0000}"/>
    <cellStyle name="20 % - Accent1 2 6 4 3" xfId="11996" xr:uid="{00000000-0005-0000-0000-0000490B0000}"/>
    <cellStyle name="20 % - Accent1 2 6 4 4" xfId="28207" xr:uid="{00000000-0005-0000-0000-00004A0B0000}"/>
    <cellStyle name="20 % - Accent1 2 6 5" xfId="6531" xr:uid="{00000000-0005-0000-0000-00004B0B0000}"/>
    <cellStyle name="20 % - Accent1 2 6 5 2" xfId="21604" xr:uid="{00000000-0005-0000-0000-00004C0B0000}"/>
    <cellStyle name="20 % - Accent1 2 6 5 2 2" xfId="34797" xr:uid="{00000000-0005-0000-0000-00004D0B0000}"/>
    <cellStyle name="20 % - Accent1 2 6 5 3" xfId="12522" xr:uid="{00000000-0005-0000-0000-00004E0B0000}"/>
    <cellStyle name="20 % - Accent1 2 6 5 4" xfId="28807" xr:uid="{00000000-0005-0000-0000-00004F0B0000}"/>
    <cellStyle name="20 % - Accent1 2 6 6" xfId="7071" xr:uid="{00000000-0005-0000-0000-0000500B0000}"/>
    <cellStyle name="20 % - Accent1 2 6 6 2" xfId="22306" xr:uid="{00000000-0005-0000-0000-0000510B0000}"/>
    <cellStyle name="20 % - Accent1 2 6 6 2 2" xfId="35499" xr:uid="{00000000-0005-0000-0000-0000520B0000}"/>
    <cellStyle name="20 % - Accent1 2 6 6 3" xfId="13062" xr:uid="{00000000-0005-0000-0000-0000530B0000}"/>
    <cellStyle name="20 % - Accent1 2 6 6 4" xfId="29509" xr:uid="{00000000-0005-0000-0000-0000540B0000}"/>
    <cellStyle name="20 % - Accent1 2 6 7" xfId="7639" xr:uid="{00000000-0005-0000-0000-0000550B0000}"/>
    <cellStyle name="20 % - Accent1 2 6 7 2" xfId="23053" xr:uid="{00000000-0005-0000-0000-0000560B0000}"/>
    <cellStyle name="20 % - Accent1 2 6 7 2 2" xfId="36246" xr:uid="{00000000-0005-0000-0000-0000570B0000}"/>
    <cellStyle name="20 % - Accent1 2 6 7 3" xfId="13630" xr:uid="{00000000-0005-0000-0000-0000580B0000}"/>
    <cellStyle name="20 % - Accent1 2 6 7 4" xfId="30256" xr:uid="{00000000-0005-0000-0000-0000590B0000}"/>
    <cellStyle name="20 % - Accent1 2 6 8" xfId="8207" xr:uid="{00000000-0005-0000-0000-00005A0B0000}"/>
    <cellStyle name="20 % - Accent1 2 6 8 2" xfId="14198" xr:uid="{00000000-0005-0000-0000-00005B0B0000}"/>
    <cellStyle name="20 % - Accent1 2 6 8 2 2" xfId="32393" xr:uid="{00000000-0005-0000-0000-00005C0B0000}"/>
    <cellStyle name="20 % - Accent1 2 6 8 3" xfId="26389" xr:uid="{00000000-0005-0000-0000-00005D0B0000}"/>
    <cellStyle name="20 % - Accent1 2 6 9" xfId="8775" xr:uid="{00000000-0005-0000-0000-00005E0B0000}"/>
    <cellStyle name="20 % - Accent1 2 6 9 2" xfId="14766" xr:uid="{00000000-0005-0000-0000-00005F0B0000}"/>
    <cellStyle name="20 % - Accent1 2 6 9 3" xfId="25032" xr:uid="{00000000-0005-0000-0000-0000600B0000}"/>
    <cellStyle name="20 % - Accent1 2 7" xfId="5121" xr:uid="{00000000-0005-0000-0000-0000610B0000}"/>
    <cellStyle name="20 % - Accent1 2 7 2" xfId="23761" xr:uid="{00000000-0005-0000-0000-0000620B0000}"/>
    <cellStyle name="20 % - Accent1 2 7 2 2" xfId="36797" xr:uid="{00000000-0005-0000-0000-0000630B0000}"/>
    <cellStyle name="20 % - Accent1 2 7 2 3" xfId="30809" xr:uid="{00000000-0005-0000-0000-0000640B0000}"/>
    <cellStyle name="20 % - Accent1 2 7 3" xfId="19389" xr:uid="{00000000-0005-0000-0000-0000650B0000}"/>
    <cellStyle name="20 % - Accent1 2 7 3 2" xfId="32905" xr:uid="{00000000-0005-0000-0000-0000660B0000}"/>
    <cellStyle name="20 % - Accent1 2 7 3 3" xfId="26901" xr:uid="{00000000-0005-0000-0000-0000670B0000}"/>
    <cellStyle name="20 % - Accent1 2 7 4" xfId="11416" xr:uid="{00000000-0005-0000-0000-0000680B0000}"/>
    <cellStyle name="20 % - Accent1 2 7 4 2" xfId="31589" xr:uid="{00000000-0005-0000-0000-0000690B0000}"/>
    <cellStyle name="20 % - Accent1 2 7 5" xfId="25569" xr:uid="{00000000-0005-0000-0000-00006A0B0000}"/>
    <cellStyle name="20 % - Accent1 2 8" xfId="5958" xr:uid="{00000000-0005-0000-0000-00006B0B0000}"/>
    <cellStyle name="20 % - Accent1 2 8 2" xfId="23971" xr:uid="{00000000-0005-0000-0000-00006C0B0000}"/>
    <cellStyle name="20 % - Accent1 2 8 2 2" xfId="36877" xr:uid="{00000000-0005-0000-0000-00006D0B0000}"/>
    <cellStyle name="20 % - Accent1 2 8 2 3" xfId="30890" xr:uid="{00000000-0005-0000-0000-00006E0B0000}"/>
    <cellStyle name="20 % - Accent1 2 8 3" xfId="20336" xr:uid="{00000000-0005-0000-0000-00006F0B0000}"/>
    <cellStyle name="20 % - Accent1 2 8 3 2" xfId="33553" xr:uid="{00000000-0005-0000-0000-0000700B0000}"/>
    <cellStyle name="20 % - Accent1 2 8 4" xfId="11949" xr:uid="{00000000-0005-0000-0000-0000710B0000}"/>
    <cellStyle name="20 % - Accent1 2 8 5" xfId="27563" xr:uid="{00000000-0005-0000-0000-0000720B0000}"/>
    <cellStyle name="20 % - Accent1 2 9" xfId="6484" xr:uid="{00000000-0005-0000-0000-0000730B0000}"/>
    <cellStyle name="20 % - Accent1 2 9 2" xfId="20927" xr:uid="{00000000-0005-0000-0000-0000740B0000}"/>
    <cellStyle name="20 % - Accent1 2 9 2 2" xfId="34144" xr:uid="{00000000-0005-0000-0000-0000750B0000}"/>
    <cellStyle name="20 % - Accent1 2 9 3" xfId="12475" xr:uid="{00000000-0005-0000-0000-0000760B0000}"/>
    <cellStyle name="20 % - Accent1 2 9 4" xfId="28154" xr:uid="{00000000-0005-0000-0000-0000770B0000}"/>
    <cellStyle name="20 % - Accent1 2_2012-2013 - CF - Tour 1 - Ligue 04 - Résultats" xfId="48" xr:uid="{00000000-0005-0000-0000-0000780B0000}"/>
    <cellStyle name="20 % - Accent1 20" xfId="4161" xr:uid="{00000000-0005-0000-0000-0000790B0000}"/>
    <cellStyle name="20 % - Accent1 20 2" xfId="9877" xr:uid="{00000000-0005-0000-0000-00007A0B0000}"/>
    <cellStyle name="20 % - Accent1 20 2 2" xfId="22866" xr:uid="{00000000-0005-0000-0000-00007B0B0000}"/>
    <cellStyle name="20 % - Accent1 20 2 2 2" xfId="36059" xr:uid="{00000000-0005-0000-0000-00007C0B0000}"/>
    <cellStyle name="20 % - Accent1 20 2 3" xfId="15868" xr:uid="{00000000-0005-0000-0000-00007D0B0000}"/>
    <cellStyle name="20 % - Accent1 20 2 4" xfId="30069" xr:uid="{00000000-0005-0000-0000-00007E0B0000}"/>
    <cellStyle name="20 % - Accent1 20 3" xfId="10473" xr:uid="{00000000-0005-0000-0000-00007F0B0000}"/>
    <cellStyle name="20 % - Accent1 20 3 2" xfId="16464" xr:uid="{00000000-0005-0000-0000-0000800B0000}"/>
    <cellStyle name="20 % - Accent1 20 3 2 2" xfId="35357" xr:uid="{00000000-0005-0000-0000-0000810B0000}"/>
    <cellStyle name="20 % - Accent1 20 3 3" xfId="29367" xr:uid="{00000000-0005-0000-0000-0000820B0000}"/>
    <cellStyle name="20 % - Accent1 20 4" xfId="11069" xr:uid="{00000000-0005-0000-0000-0000830B0000}"/>
    <cellStyle name="20 % - Accent1 20 4 2" xfId="17060" xr:uid="{00000000-0005-0000-0000-0000840B0000}"/>
    <cellStyle name="20 % - Accent1 20 4 3" xfId="26205" xr:uid="{00000000-0005-0000-0000-0000850B0000}"/>
    <cellStyle name="20 % - Accent1 20 5" xfId="17684" xr:uid="{00000000-0005-0000-0000-0000860B0000}"/>
    <cellStyle name="20 % - Accent1 20 5 2" xfId="32209" xr:uid="{00000000-0005-0000-0000-0000870B0000}"/>
    <cellStyle name="20 % - Accent1 20 6" xfId="22164" xr:uid="{00000000-0005-0000-0000-0000880B0000}"/>
    <cellStyle name="20 % - Accent1 20 7" xfId="15286" xr:uid="{00000000-0005-0000-0000-0000890B0000}"/>
    <cellStyle name="20 % - Accent1 20 8" xfId="9295" xr:uid="{00000000-0005-0000-0000-00008A0B0000}"/>
    <cellStyle name="20 % - Accent1 20 9" xfId="24838" xr:uid="{00000000-0005-0000-0000-00008B0B0000}"/>
    <cellStyle name="20 % - Accent1 21" xfId="4175" xr:uid="{00000000-0005-0000-0000-00008C0B0000}"/>
    <cellStyle name="20 % - Accent1 21 2" xfId="10487" xr:uid="{00000000-0005-0000-0000-00008D0B0000}"/>
    <cellStyle name="20 % - Accent1 21 2 2" xfId="22872" xr:uid="{00000000-0005-0000-0000-00008E0B0000}"/>
    <cellStyle name="20 % - Accent1 21 2 2 2" xfId="36065" xr:uid="{00000000-0005-0000-0000-00008F0B0000}"/>
    <cellStyle name="20 % - Accent1 21 2 3" xfId="16478" xr:uid="{00000000-0005-0000-0000-0000900B0000}"/>
    <cellStyle name="20 % - Accent1 21 2 4" xfId="30075" xr:uid="{00000000-0005-0000-0000-0000910B0000}"/>
    <cellStyle name="20 % - Accent1 21 3" xfId="11083" xr:uid="{00000000-0005-0000-0000-0000920B0000}"/>
    <cellStyle name="20 % - Accent1 21 3 2" xfId="17074" xr:uid="{00000000-0005-0000-0000-0000930B0000}"/>
    <cellStyle name="20 % - Accent1 21 3 2 2" xfId="35363" xr:uid="{00000000-0005-0000-0000-0000940B0000}"/>
    <cellStyle name="20 % - Accent1 21 3 3" xfId="29373" xr:uid="{00000000-0005-0000-0000-0000950B0000}"/>
    <cellStyle name="20 % - Accent1 21 4" xfId="17698" xr:uid="{00000000-0005-0000-0000-0000960B0000}"/>
    <cellStyle name="20 % - Accent1 21 4 2" xfId="26211" xr:uid="{00000000-0005-0000-0000-0000970B0000}"/>
    <cellStyle name="20 % - Accent1 21 5" xfId="22170" xr:uid="{00000000-0005-0000-0000-0000980B0000}"/>
    <cellStyle name="20 % - Accent1 21 5 2" xfId="32215" xr:uid="{00000000-0005-0000-0000-0000990B0000}"/>
    <cellStyle name="20 % - Accent1 21 6" xfId="15882" xr:uid="{00000000-0005-0000-0000-00009A0B0000}"/>
    <cellStyle name="20 % - Accent1 21 7" xfId="9891" xr:uid="{00000000-0005-0000-0000-00009B0B0000}"/>
    <cellStyle name="20 % - Accent1 21 8" xfId="24844" xr:uid="{00000000-0005-0000-0000-00009C0B0000}"/>
    <cellStyle name="20 % - Accent1 22" xfId="4189" xr:uid="{00000000-0005-0000-0000-00009D0B0000}"/>
    <cellStyle name="20 % - Accent1 22 2" xfId="17712" xr:uid="{00000000-0005-0000-0000-00009E0B0000}"/>
    <cellStyle name="20 % - Accent1 22 2 2" xfId="22890" xr:uid="{00000000-0005-0000-0000-00009F0B0000}"/>
    <cellStyle name="20 % - Accent1 22 2 2 2" xfId="36083" xr:uid="{00000000-0005-0000-0000-0000A00B0000}"/>
    <cellStyle name="20 % - Accent1 22 2 3" xfId="30093" xr:uid="{00000000-0005-0000-0000-0000A10B0000}"/>
    <cellStyle name="20 % - Accent1 22 3" xfId="22188" xr:uid="{00000000-0005-0000-0000-0000A20B0000}"/>
    <cellStyle name="20 % - Accent1 22 3 2" xfId="35381" xr:uid="{00000000-0005-0000-0000-0000A30B0000}"/>
    <cellStyle name="20 % - Accent1 22 3 3" xfId="29391" xr:uid="{00000000-0005-0000-0000-0000A40B0000}"/>
    <cellStyle name="20 % - Accent1 22 4" xfId="17088" xr:uid="{00000000-0005-0000-0000-0000A50B0000}"/>
    <cellStyle name="20 % - Accent1 22 4 2" xfId="26229" xr:uid="{00000000-0005-0000-0000-0000A60B0000}"/>
    <cellStyle name="20 % - Accent1 22 5" xfId="11097" xr:uid="{00000000-0005-0000-0000-0000A70B0000}"/>
    <cellStyle name="20 % - Accent1 22 5 2" xfId="32233" xr:uid="{00000000-0005-0000-0000-0000A80B0000}"/>
    <cellStyle name="20 % - Accent1 22 6" xfId="24862" xr:uid="{00000000-0005-0000-0000-0000A90B0000}"/>
    <cellStyle name="20 % - Accent1 23" xfId="4203" xr:uid="{00000000-0005-0000-0000-0000AA0B0000}"/>
    <cellStyle name="20 % - Accent1 23 2" xfId="17726" xr:uid="{00000000-0005-0000-0000-0000AB0B0000}"/>
    <cellStyle name="20 % - Accent1 23 2 2" xfId="22898" xr:uid="{00000000-0005-0000-0000-0000AC0B0000}"/>
    <cellStyle name="20 % - Accent1 23 2 2 2" xfId="36091" xr:uid="{00000000-0005-0000-0000-0000AD0B0000}"/>
    <cellStyle name="20 % - Accent1 23 2 3" xfId="30101" xr:uid="{00000000-0005-0000-0000-0000AE0B0000}"/>
    <cellStyle name="20 % - Accent1 23 3" xfId="22196" xr:uid="{00000000-0005-0000-0000-0000AF0B0000}"/>
    <cellStyle name="20 % - Accent1 23 3 2" xfId="35389" xr:uid="{00000000-0005-0000-0000-0000B00B0000}"/>
    <cellStyle name="20 % - Accent1 23 3 3" xfId="29399" xr:uid="{00000000-0005-0000-0000-0000B10B0000}"/>
    <cellStyle name="20 % - Accent1 23 4" xfId="17102" xr:uid="{00000000-0005-0000-0000-0000B20B0000}"/>
    <cellStyle name="20 % - Accent1 23 4 2" xfId="26237" xr:uid="{00000000-0005-0000-0000-0000B30B0000}"/>
    <cellStyle name="20 % - Accent1 23 5" xfId="32241" xr:uid="{00000000-0005-0000-0000-0000B40B0000}"/>
    <cellStyle name="20 % - Accent1 23 6" xfId="24870" xr:uid="{00000000-0005-0000-0000-0000B50B0000}"/>
    <cellStyle name="20 % - Accent1 24" xfId="17740" xr:uid="{00000000-0005-0000-0000-0000B60B0000}"/>
    <cellStyle name="20 % - Accent1 24 2" xfId="22910" xr:uid="{00000000-0005-0000-0000-0000B70B0000}"/>
    <cellStyle name="20 % - Accent1 24 2 2" xfId="36103" xr:uid="{00000000-0005-0000-0000-0000B80B0000}"/>
    <cellStyle name="20 % - Accent1 24 2 3" xfId="30113" xr:uid="{00000000-0005-0000-0000-0000B90B0000}"/>
    <cellStyle name="20 % - Accent1 24 3" xfId="22208" xr:uid="{00000000-0005-0000-0000-0000BA0B0000}"/>
    <cellStyle name="20 % - Accent1 24 3 2" xfId="35401" xr:uid="{00000000-0005-0000-0000-0000BB0B0000}"/>
    <cellStyle name="20 % - Accent1 24 3 3" xfId="29411" xr:uid="{00000000-0005-0000-0000-0000BC0B0000}"/>
    <cellStyle name="20 % - Accent1 24 4" xfId="26249" xr:uid="{00000000-0005-0000-0000-0000BD0B0000}"/>
    <cellStyle name="20 % - Accent1 24 5" xfId="32253" xr:uid="{00000000-0005-0000-0000-0000BE0B0000}"/>
    <cellStyle name="20 % - Accent1 24 6" xfId="24882" xr:uid="{00000000-0005-0000-0000-0000BF0B0000}"/>
    <cellStyle name="20 % - Accent1 25" xfId="17754" xr:uid="{00000000-0005-0000-0000-0000C00B0000}"/>
    <cellStyle name="20 % - Accent1 25 2" xfId="22916" xr:uid="{00000000-0005-0000-0000-0000C10B0000}"/>
    <cellStyle name="20 % - Accent1 25 2 2" xfId="36109" xr:uid="{00000000-0005-0000-0000-0000C20B0000}"/>
    <cellStyle name="20 % - Accent1 25 2 3" xfId="30119" xr:uid="{00000000-0005-0000-0000-0000C30B0000}"/>
    <cellStyle name="20 % - Accent1 25 3" xfId="22214" xr:uid="{00000000-0005-0000-0000-0000C40B0000}"/>
    <cellStyle name="20 % - Accent1 25 3 2" xfId="35407" xr:uid="{00000000-0005-0000-0000-0000C50B0000}"/>
    <cellStyle name="20 % - Accent1 25 3 3" xfId="29417" xr:uid="{00000000-0005-0000-0000-0000C60B0000}"/>
    <cellStyle name="20 % - Accent1 25 4" xfId="26255" xr:uid="{00000000-0005-0000-0000-0000C70B0000}"/>
    <cellStyle name="20 % - Accent1 25 5" xfId="32259" xr:uid="{00000000-0005-0000-0000-0000C80B0000}"/>
    <cellStyle name="20 % - Accent1 25 6" xfId="24888" xr:uid="{00000000-0005-0000-0000-0000C90B0000}"/>
    <cellStyle name="20 % - Accent1 26" xfId="22232" xr:uid="{00000000-0005-0000-0000-0000CA0B0000}"/>
    <cellStyle name="20 % - Accent1 26 2" xfId="22934" xr:uid="{00000000-0005-0000-0000-0000CB0B0000}"/>
    <cellStyle name="20 % - Accent1 26 2 2" xfId="36127" xr:uid="{00000000-0005-0000-0000-0000CC0B0000}"/>
    <cellStyle name="20 % - Accent1 26 2 3" xfId="30137" xr:uid="{00000000-0005-0000-0000-0000CD0B0000}"/>
    <cellStyle name="20 % - Accent1 26 3" xfId="29435" xr:uid="{00000000-0005-0000-0000-0000CE0B0000}"/>
    <cellStyle name="20 % - Accent1 26 3 2" xfId="35425" xr:uid="{00000000-0005-0000-0000-0000CF0B0000}"/>
    <cellStyle name="20 % - Accent1 26 4" xfId="26273" xr:uid="{00000000-0005-0000-0000-0000D00B0000}"/>
    <cellStyle name="20 % - Accent1 26 5" xfId="32277" xr:uid="{00000000-0005-0000-0000-0000D10B0000}"/>
    <cellStyle name="20 % - Accent1 26 6" xfId="24906" xr:uid="{00000000-0005-0000-0000-0000D20B0000}"/>
    <cellStyle name="20 % - Accent1 27" xfId="22240" xr:uid="{00000000-0005-0000-0000-0000D30B0000}"/>
    <cellStyle name="20 % - Accent1 27 2" xfId="22942" xr:uid="{00000000-0005-0000-0000-0000D40B0000}"/>
    <cellStyle name="20 % - Accent1 27 2 2" xfId="36135" xr:uid="{00000000-0005-0000-0000-0000D50B0000}"/>
    <cellStyle name="20 % - Accent1 27 2 3" xfId="30145" xr:uid="{00000000-0005-0000-0000-0000D60B0000}"/>
    <cellStyle name="20 % - Accent1 27 3" xfId="29443" xr:uid="{00000000-0005-0000-0000-0000D70B0000}"/>
    <cellStyle name="20 % - Accent1 27 3 2" xfId="35433" xr:uid="{00000000-0005-0000-0000-0000D80B0000}"/>
    <cellStyle name="20 % - Accent1 27 4" xfId="26281" xr:uid="{00000000-0005-0000-0000-0000D90B0000}"/>
    <cellStyle name="20 % - Accent1 27 5" xfId="32285" xr:uid="{00000000-0005-0000-0000-0000DA0B0000}"/>
    <cellStyle name="20 % - Accent1 27 6" xfId="24914" xr:uid="{00000000-0005-0000-0000-0000DB0B0000}"/>
    <cellStyle name="20 % - Accent1 28" xfId="22954" xr:uid="{00000000-0005-0000-0000-0000DC0B0000}"/>
    <cellStyle name="20 % - Accent1 28 2" xfId="30157" xr:uid="{00000000-0005-0000-0000-0000DD0B0000}"/>
    <cellStyle name="20 % - Accent1 28 2 2" xfId="36147" xr:uid="{00000000-0005-0000-0000-0000DE0B0000}"/>
    <cellStyle name="20 % - Accent1 28 3" xfId="26293" xr:uid="{00000000-0005-0000-0000-0000DF0B0000}"/>
    <cellStyle name="20 % - Accent1 28 4" xfId="32297" xr:uid="{00000000-0005-0000-0000-0000E00B0000}"/>
    <cellStyle name="20 % - Accent1 28 5" xfId="24926" xr:uid="{00000000-0005-0000-0000-0000E10B0000}"/>
    <cellStyle name="20 % - Accent1 29" xfId="22960" xr:uid="{00000000-0005-0000-0000-0000E20B0000}"/>
    <cellStyle name="20 % - Accent1 29 2" xfId="30163" xr:uid="{00000000-0005-0000-0000-0000E30B0000}"/>
    <cellStyle name="20 % - Accent1 29 2 2" xfId="36153" xr:uid="{00000000-0005-0000-0000-0000E40B0000}"/>
    <cellStyle name="20 % - Accent1 29 3" xfId="26299" xr:uid="{00000000-0005-0000-0000-0000E50B0000}"/>
    <cellStyle name="20 % - Accent1 29 4" xfId="32303" xr:uid="{00000000-0005-0000-0000-0000E60B0000}"/>
    <cellStyle name="20 % - Accent1 29 5" xfId="24932" xr:uid="{00000000-0005-0000-0000-0000E70B0000}"/>
    <cellStyle name="20 % - Accent1 3" xfId="49" xr:uid="{00000000-0005-0000-0000-0000E80B0000}"/>
    <cellStyle name="20 % - Accent1 3 2" xfId="50" xr:uid="{00000000-0005-0000-0000-0000E90B0000}"/>
    <cellStyle name="20 % - Accent1 30" xfId="22978" xr:uid="{00000000-0005-0000-0000-0000EA0B0000}"/>
    <cellStyle name="20 % - Accent1 30 2" xfId="30181" xr:uid="{00000000-0005-0000-0000-0000EB0B0000}"/>
    <cellStyle name="20 % - Accent1 30 2 2" xfId="36171" xr:uid="{00000000-0005-0000-0000-0000EC0B0000}"/>
    <cellStyle name="20 % - Accent1 30 3" xfId="26317" xr:uid="{00000000-0005-0000-0000-0000ED0B0000}"/>
    <cellStyle name="20 % - Accent1 30 4" xfId="32321" xr:uid="{00000000-0005-0000-0000-0000EE0B0000}"/>
    <cellStyle name="20 % - Accent1 30 5" xfId="24950" xr:uid="{00000000-0005-0000-0000-0000EF0B0000}"/>
    <cellStyle name="20 % - Accent1 31" xfId="22986" xr:uid="{00000000-0005-0000-0000-0000F00B0000}"/>
    <cellStyle name="20 % - Accent1 31 2" xfId="30189" xr:uid="{00000000-0005-0000-0000-0000F10B0000}"/>
    <cellStyle name="20 % - Accent1 31 2 2" xfId="36179" xr:uid="{00000000-0005-0000-0000-0000F20B0000}"/>
    <cellStyle name="20 % - Accent1 31 3" xfId="26325" xr:uid="{00000000-0005-0000-0000-0000F30B0000}"/>
    <cellStyle name="20 % - Accent1 31 4" xfId="32329" xr:uid="{00000000-0005-0000-0000-0000F40B0000}"/>
    <cellStyle name="20 % - Accent1 31 5" xfId="24958" xr:uid="{00000000-0005-0000-0000-0000F50B0000}"/>
    <cellStyle name="20 % - Accent1 32" xfId="24048" xr:uid="{00000000-0005-0000-0000-0000F60B0000}"/>
    <cellStyle name="20 % - Accent1 32 2" xfId="36955" xr:uid="{00000000-0005-0000-0000-0000F70B0000}"/>
    <cellStyle name="20 % - Accent1 32 3" xfId="30968" xr:uid="{00000000-0005-0000-0000-0000F80B0000}"/>
    <cellStyle name="20 % - Accent1 33" xfId="24062" xr:uid="{00000000-0005-0000-0000-0000F90B0000}"/>
    <cellStyle name="20 % - Accent1 33 2" xfId="36961" xr:uid="{00000000-0005-0000-0000-0000FA0B0000}"/>
    <cellStyle name="20 % - Accent1 33 3" xfId="30974" xr:uid="{00000000-0005-0000-0000-0000FB0B0000}"/>
    <cellStyle name="20 % - Accent1 34" xfId="30992" xr:uid="{00000000-0005-0000-0000-0000FC0B0000}"/>
    <cellStyle name="20 % - Accent1 34 2" xfId="36979" xr:uid="{00000000-0005-0000-0000-0000FD0B0000}"/>
    <cellStyle name="20 % - Accent1 35" xfId="31000" xr:uid="{00000000-0005-0000-0000-0000FE0B0000}"/>
    <cellStyle name="20 % - Accent1 35 2" xfId="36987" xr:uid="{00000000-0005-0000-0000-0000FF0B0000}"/>
    <cellStyle name="20 % - Accent1 36" xfId="36998" xr:uid="{00000000-0005-0000-0000-0000000C0000}"/>
    <cellStyle name="20 % - Accent1 37" xfId="37013" xr:uid="{00000000-0005-0000-0000-0000010C0000}"/>
    <cellStyle name="20 % - Accent1 38" xfId="37020" xr:uid="{00000000-0005-0000-0000-0000020C0000}"/>
    <cellStyle name="20 % - Accent1 39" xfId="37039" xr:uid="{00000000-0005-0000-0000-0000030C0000}"/>
    <cellStyle name="20 % - Accent1 4" xfId="51" xr:uid="{00000000-0005-0000-0000-0000040C0000}"/>
    <cellStyle name="20 % - Accent1 40" xfId="37047" xr:uid="{00000000-0005-0000-0000-0000050C0000}"/>
    <cellStyle name="20 % - Accent1 41" xfId="37050" xr:uid="{00000000-0005-0000-0000-0000060C0000}"/>
    <cellStyle name="20 % - Accent1 42" xfId="37068" xr:uid="{00000000-0005-0000-0000-0000070C0000}"/>
    <cellStyle name="20 % - Accent1 43" xfId="37077" xr:uid="{00000000-0005-0000-0000-0000080C0000}"/>
    <cellStyle name="20 % - Accent1 44" xfId="37085" xr:uid="{00000000-0005-0000-0000-0000090C0000}"/>
    <cellStyle name="20 % - Accent1 45" xfId="37096" xr:uid="{00000000-0005-0000-0000-00000A0C0000}"/>
    <cellStyle name="20 % - Accent1 46" xfId="37110" xr:uid="{00000000-0005-0000-0000-00000B0C0000}"/>
    <cellStyle name="20 % - Accent1 47" xfId="37124" xr:uid="{00000000-0005-0000-0000-00000C0C0000}"/>
    <cellStyle name="20 % - Accent1 48" xfId="37138" xr:uid="{00000000-0005-0000-0000-00000D0C0000}"/>
    <cellStyle name="20 % - Accent1 49" xfId="37152" xr:uid="{00000000-0005-0000-0000-00000E0C0000}"/>
    <cellStyle name="20 % - Accent1 5" xfId="52" xr:uid="{00000000-0005-0000-0000-00000F0C0000}"/>
    <cellStyle name="20 % - Accent1 5 2" xfId="53" xr:uid="{00000000-0005-0000-0000-0000100C0000}"/>
    <cellStyle name="20 % - Accent1 5 2 2" xfId="54" xr:uid="{00000000-0005-0000-0000-0000110C0000}"/>
    <cellStyle name="20 % - Accent1 5 2 2 2" xfId="2713" xr:uid="{00000000-0005-0000-0000-0000120C0000}"/>
    <cellStyle name="20 % - Accent1 5 2 2 3" xfId="5160" xr:uid="{00000000-0005-0000-0000-0000130C0000}"/>
    <cellStyle name="20 % - Accent1 5 2 2 4" xfId="4707" xr:uid="{00000000-0005-0000-0000-0000140C0000}"/>
    <cellStyle name="20 % - Accent1 5 2 2 5" xfId="2712" xr:uid="{00000000-0005-0000-0000-0000150C0000}"/>
    <cellStyle name="20 % - Accent1 5 2 3" xfId="55" xr:uid="{00000000-0005-0000-0000-0000160C0000}"/>
    <cellStyle name="20 % - Accent1 5 2 4" xfId="2714" xr:uid="{00000000-0005-0000-0000-0000170C0000}"/>
    <cellStyle name="20 % - Accent1 5 2 4 2" xfId="18147" xr:uid="{00000000-0005-0000-0000-0000180C0000}"/>
    <cellStyle name="20 % - Accent1 5 2 5" xfId="18148" xr:uid="{00000000-0005-0000-0000-0000190C0000}"/>
    <cellStyle name="20 % - Accent1 5 2 6" xfId="19411" xr:uid="{00000000-0005-0000-0000-00001A0C0000}"/>
    <cellStyle name="20 % - Accent1 5 3" xfId="56" xr:uid="{00000000-0005-0000-0000-00001B0C0000}"/>
    <cellStyle name="20 % - Accent1 5 4" xfId="57" xr:uid="{00000000-0005-0000-0000-00001C0C0000}"/>
    <cellStyle name="20 % - Accent1 5 5" xfId="58" xr:uid="{00000000-0005-0000-0000-00001D0C0000}"/>
    <cellStyle name="20 % - Accent1 5 5 2" xfId="2716" xr:uid="{00000000-0005-0000-0000-00001E0C0000}"/>
    <cellStyle name="20 % - Accent1 5 5 3" xfId="5161" xr:uid="{00000000-0005-0000-0000-00001F0C0000}"/>
    <cellStyle name="20 % - Accent1 5 5 4" xfId="4708" xr:uid="{00000000-0005-0000-0000-0000200C0000}"/>
    <cellStyle name="20 % - Accent1 5 5 5" xfId="2715" xr:uid="{00000000-0005-0000-0000-0000210C0000}"/>
    <cellStyle name="20 % - Accent1 5 6" xfId="23054" xr:uid="{00000000-0005-0000-0000-0000220C0000}"/>
    <cellStyle name="20 % - Accent1 5 7" xfId="23768" xr:uid="{00000000-0005-0000-0000-0000230C0000}"/>
    <cellStyle name="20 % - Accent1 50" xfId="37166" xr:uid="{00000000-0005-0000-0000-0000240C0000}"/>
    <cellStyle name="20 % - Accent1 51" xfId="37180" xr:uid="{00000000-0005-0000-0000-0000250C0000}"/>
    <cellStyle name="20 % - Accent1 52" xfId="37194" xr:uid="{00000000-0005-0000-0000-0000260C0000}"/>
    <cellStyle name="20 % - Accent1 53" xfId="37208" xr:uid="{00000000-0005-0000-0000-0000270C0000}"/>
    <cellStyle name="20 % - Accent1 54" xfId="37222" xr:uid="{00000000-0005-0000-0000-0000280C0000}"/>
    <cellStyle name="20 % - Accent1 55" xfId="37236" xr:uid="{00000000-0005-0000-0000-0000290C0000}"/>
    <cellStyle name="20 % - Accent1 56" xfId="37251" xr:uid="{00000000-0005-0000-0000-00002A0C0000}"/>
    <cellStyle name="20 % - Accent1 57" xfId="37257" xr:uid="{00000000-0005-0000-0000-00002B0C0000}"/>
    <cellStyle name="20 % - Accent1 58" xfId="37275" xr:uid="{00000000-0005-0000-0000-00002C0C0000}"/>
    <cellStyle name="20 % - Accent1 59" xfId="37289" xr:uid="{00000000-0005-0000-0000-00002D0C0000}"/>
    <cellStyle name="20 % - Accent1 6" xfId="59" xr:uid="{00000000-0005-0000-0000-00002E0C0000}"/>
    <cellStyle name="20 % - Accent1 60" xfId="37304" xr:uid="{00000000-0005-0000-0000-00002F0C0000}"/>
    <cellStyle name="20 % - Accent1 61" xfId="37318" xr:uid="{00000000-0005-0000-0000-0000300C0000}"/>
    <cellStyle name="20 % - Accent1 62" xfId="37332" xr:uid="{00000000-0005-0000-0000-0000310C0000}"/>
    <cellStyle name="20 % - Accent1 63" xfId="37346" xr:uid="{00000000-0005-0000-0000-0000320C0000}"/>
    <cellStyle name="20 % - Accent1 64" xfId="37361" xr:uid="{00000000-0005-0000-0000-0000330C0000}"/>
    <cellStyle name="20 % - Accent1 65" xfId="37367" xr:uid="{00000000-0005-0000-0000-0000340C0000}"/>
    <cellStyle name="20 % - Accent1 66" xfId="37385" xr:uid="{00000000-0005-0000-0000-0000350C0000}"/>
    <cellStyle name="20 % - Accent1 67" xfId="37411" xr:uid="{00000000-0005-0000-0000-0000360C0000}"/>
    <cellStyle name="20 % - Accent1 68" xfId="37425" xr:uid="{00000000-0005-0000-0000-0000370C0000}"/>
    <cellStyle name="20 % - Accent1 69" xfId="37439" xr:uid="{00000000-0005-0000-0000-0000380C0000}"/>
    <cellStyle name="20 % - Accent1 7" xfId="60" xr:uid="{00000000-0005-0000-0000-0000390C0000}"/>
    <cellStyle name="20 % - Accent1 70" xfId="37453" xr:uid="{00000000-0005-0000-0000-00003A0C0000}"/>
    <cellStyle name="20 % - Accent1 71" xfId="37468" xr:uid="{00000000-0005-0000-0000-00003B0C0000}"/>
    <cellStyle name="20 % - Accent1 72" xfId="37474" xr:uid="{00000000-0005-0000-0000-00003C0C0000}"/>
    <cellStyle name="20 % - Accent1 73" xfId="37492" xr:uid="{00000000-0005-0000-0000-00003D0C0000}"/>
    <cellStyle name="20 % - Accent1 74" xfId="37507" xr:uid="{00000000-0005-0000-0000-00003E0C0000}"/>
    <cellStyle name="20 % - Accent1 75" xfId="37521" xr:uid="{00000000-0005-0000-0000-00003F0C0000}"/>
    <cellStyle name="20 % - Accent1 76" xfId="37535" xr:uid="{00000000-0005-0000-0000-0000400C0000}"/>
    <cellStyle name="20 % - Accent1 77" xfId="37549" xr:uid="{00000000-0005-0000-0000-0000410C0000}"/>
    <cellStyle name="20 % - Accent1 78" xfId="37567" xr:uid="{00000000-0005-0000-0000-0000420C0000}"/>
    <cellStyle name="20 % - Accent1 79" xfId="37574" xr:uid="{00000000-0005-0000-0000-0000430C0000}"/>
    <cellStyle name="20 % - Accent1 8" xfId="61" xr:uid="{00000000-0005-0000-0000-0000440C0000}"/>
    <cellStyle name="20 % - Accent1 80" xfId="37586" xr:uid="{00000000-0005-0000-0000-0000450C0000}"/>
    <cellStyle name="20 % - Accent1 81" xfId="37600" xr:uid="{00000000-0005-0000-0000-0000460C0000}"/>
    <cellStyle name="20 % - Accent1 9" xfId="62" xr:uid="{00000000-0005-0000-0000-0000470C0000}"/>
    <cellStyle name="20 % - Accent2" xfId="63" builtinId="34" customBuiltin="1"/>
    <cellStyle name="20 % - Accent2 10" xfId="64" xr:uid="{00000000-0005-0000-0000-0000490C0000}"/>
    <cellStyle name="20 % - Accent2 11" xfId="65" xr:uid="{00000000-0005-0000-0000-00004A0C0000}"/>
    <cellStyle name="20 % - Accent2 12" xfId="66" xr:uid="{00000000-0005-0000-0000-00004B0C0000}"/>
    <cellStyle name="20 % - Accent2 12 2" xfId="67" xr:uid="{00000000-0005-0000-0000-00004C0C0000}"/>
    <cellStyle name="20 % - Accent2 12 2 2" xfId="2718" xr:uid="{00000000-0005-0000-0000-00004D0C0000}"/>
    <cellStyle name="20 % - Accent2 12 2 3" xfId="5162" xr:uid="{00000000-0005-0000-0000-00004E0C0000}"/>
    <cellStyle name="20 % - Accent2 12 2 4" xfId="4709" xr:uid="{00000000-0005-0000-0000-00004F0C0000}"/>
    <cellStyle name="20 % - Accent2 12 2 5" xfId="2717" xr:uid="{00000000-0005-0000-0000-0000500C0000}"/>
    <cellStyle name="20 % - Accent2 12 3" xfId="68" xr:uid="{00000000-0005-0000-0000-0000510C0000}"/>
    <cellStyle name="20 % - Accent2 12 4" xfId="2719" xr:uid="{00000000-0005-0000-0000-0000520C0000}"/>
    <cellStyle name="20 % - Accent2 12 4 2" xfId="18149" xr:uid="{00000000-0005-0000-0000-0000530C0000}"/>
    <cellStyle name="20 % - Accent2 12 5" xfId="18150" xr:uid="{00000000-0005-0000-0000-0000540C0000}"/>
    <cellStyle name="20 % - Accent2 12 6" xfId="19414" xr:uid="{00000000-0005-0000-0000-0000550C0000}"/>
    <cellStyle name="20 % - Accent2 13" xfId="69" xr:uid="{00000000-0005-0000-0000-0000560C0000}"/>
    <cellStyle name="20 % - Accent2 13 10" xfId="10551" xr:uid="{00000000-0005-0000-0000-0000570C0000}"/>
    <cellStyle name="20 % - Accent2 13 10 2" xfId="16542" xr:uid="{00000000-0005-0000-0000-0000580C0000}"/>
    <cellStyle name="20 % - Accent2 13 11" xfId="17166" xr:uid="{00000000-0005-0000-0000-0000590C0000}"/>
    <cellStyle name="20 % - Accent2 13 12" xfId="18151" xr:uid="{00000000-0005-0000-0000-00005A0C0000}"/>
    <cellStyle name="20 % - Accent2 13 13" xfId="11465" xr:uid="{00000000-0005-0000-0000-00005B0C0000}"/>
    <cellStyle name="20 % - Accent2 13 14" xfId="4257" xr:uid="{00000000-0005-0000-0000-00005C0C0000}"/>
    <cellStyle name="20 % - Accent2 13 15" xfId="2720" xr:uid="{00000000-0005-0000-0000-00005D0C0000}"/>
    <cellStyle name="20 % - Accent2 13 2" xfId="6007" xr:uid="{00000000-0005-0000-0000-00005E0C0000}"/>
    <cellStyle name="20 % - Accent2 13 2 2" xfId="11998" xr:uid="{00000000-0005-0000-0000-00005F0C0000}"/>
    <cellStyle name="20 % - Accent2 13 3" xfId="6533" xr:uid="{00000000-0005-0000-0000-0000600C0000}"/>
    <cellStyle name="20 % - Accent2 13 3 2" xfId="12524" xr:uid="{00000000-0005-0000-0000-0000610C0000}"/>
    <cellStyle name="20 % - Accent2 13 4" xfId="7073" xr:uid="{00000000-0005-0000-0000-0000620C0000}"/>
    <cellStyle name="20 % - Accent2 13 4 2" xfId="13064" xr:uid="{00000000-0005-0000-0000-0000630C0000}"/>
    <cellStyle name="20 % - Accent2 13 5" xfId="7641" xr:uid="{00000000-0005-0000-0000-0000640C0000}"/>
    <cellStyle name="20 % - Accent2 13 5 2" xfId="13632" xr:uid="{00000000-0005-0000-0000-0000650C0000}"/>
    <cellStyle name="20 % - Accent2 13 6" xfId="8209" xr:uid="{00000000-0005-0000-0000-0000660C0000}"/>
    <cellStyle name="20 % - Accent2 13 6 2" xfId="14200" xr:uid="{00000000-0005-0000-0000-0000670C0000}"/>
    <cellStyle name="20 % - Accent2 13 7" xfId="8777" xr:uid="{00000000-0005-0000-0000-0000680C0000}"/>
    <cellStyle name="20 % - Accent2 13 7 2" xfId="14768" xr:uid="{00000000-0005-0000-0000-0000690C0000}"/>
    <cellStyle name="20 % - Accent2 13 8" xfId="9359" xr:uid="{00000000-0005-0000-0000-00006A0C0000}"/>
    <cellStyle name="20 % - Accent2 13 8 2" xfId="15350" xr:uid="{00000000-0005-0000-0000-00006B0C0000}"/>
    <cellStyle name="20 % - Accent2 13 9" xfId="9955" xr:uid="{00000000-0005-0000-0000-00006C0C0000}"/>
    <cellStyle name="20 % - Accent2 13 9 2" xfId="15946" xr:uid="{00000000-0005-0000-0000-00006D0C0000}"/>
    <cellStyle name="20 % - Accent2 14" xfId="2721" xr:uid="{00000000-0005-0000-0000-00006E0C0000}"/>
    <cellStyle name="20 % - Accent2 14 10" xfId="10552" xr:uid="{00000000-0005-0000-0000-00006F0C0000}"/>
    <cellStyle name="20 % - Accent2 14 10 2" xfId="16543" xr:uid="{00000000-0005-0000-0000-0000700C0000}"/>
    <cellStyle name="20 % - Accent2 14 10 3" xfId="25033" xr:uid="{00000000-0005-0000-0000-0000710C0000}"/>
    <cellStyle name="20 % - Accent2 14 11" xfId="5163" xr:uid="{00000000-0005-0000-0000-0000720C0000}"/>
    <cellStyle name="20 % - Accent2 14 11 2" xfId="17167" xr:uid="{00000000-0005-0000-0000-0000730C0000}"/>
    <cellStyle name="20 % - Accent2 14 11 3" xfId="31066" xr:uid="{00000000-0005-0000-0000-0000740C0000}"/>
    <cellStyle name="20 % - Accent2 14 12" xfId="18152" xr:uid="{00000000-0005-0000-0000-0000750C0000}"/>
    <cellStyle name="20 % - Accent2 14 13" xfId="11466" xr:uid="{00000000-0005-0000-0000-0000760C0000}"/>
    <cellStyle name="20 % - Accent2 14 14" xfId="4258" xr:uid="{00000000-0005-0000-0000-0000770C0000}"/>
    <cellStyle name="20 % - Accent2 14 15" xfId="24132" xr:uid="{00000000-0005-0000-0000-0000780C0000}"/>
    <cellStyle name="20 % - Accent2 14 2" xfId="6008" xr:uid="{00000000-0005-0000-0000-0000790C0000}"/>
    <cellStyle name="20 % - Accent2 14 2 10" xfId="24133" xr:uid="{00000000-0005-0000-0000-00007A0C0000}"/>
    <cellStyle name="20 % - Accent2 14 2 2" xfId="20391" xr:uid="{00000000-0005-0000-0000-00007B0C0000}"/>
    <cellStyle name="20 % - Accent2 14 2 2 2" xfId="27618" xr:uid="{00000000-0005-0000-0000-00007C0C0000}"/>
    <cellStyle name="20 % - Accent2 14 2 2 2 2" xfId="33608" xr:uid="{00000000-0005-0000-0000-00007D0C0000}"/>
    <cellStyle name="20 % - Accent2 14 2 2 3" xfId="31644" xr:uid="{00000000-0005-0000-0000-00007E0C0000}"/>
    <cellStyle name="20 % - Accent2 14 2 2 4" xfId="25624" xr:uid="{00000000-0005-0000-0000-00007F0C0000}"/>
    <cellStyle name="20 % - Accent2 14 2 3" xfId="20982" xr:uid="{00000000-0005-0000-0000-0000800C0000}"/>
    <cellStyle name="20 % - Accent2 14 2 3 2" xfId="34199" xr:uid="{00000000-0005-0000-0000-0000810C0000}"/>
    <cellStyle name="20 % - Accent2 14 2 3 3" xfId="28209" xr:uid="{00000000-0005-0000-0000-0000820C0000}"/>
    <cellStyle name="20 % - Accent2 14 2 4" xfId="21606" xr:uid="{00000000-0005-0000-0000-0000830C0000}"/>
    <cellStyle name="20 % - Accent2 14 2 4 2" xfId="34799" xr:uid="{00000000-0005-0000-0000-0000840C0000}"/>
    <cellStyle name="20 % - Accent2 14 2 4 3" xfId="28809" xr:uid="{00000000-0005-0000-0000-0000850C0000}"/>
    <cellStyle name="20 % - Accent2 14 2 5" xfId="22308" xr:uid="{00000000-0005-0000-0000-0000860C0000}"/>
    <cellStyle name="20 % - Accent2 14 2 5 2" xfId="35501" xr:uid="{00000000-0005-0000-0000-0000870C0000}"/>
    <cellStyle name="20 % - Accent2 14 2 5 3" xfId="29511" xr:uid="{00000000-0005-0000-0000-0000880C0000}"/>
    <cellStyle name="20 % - Accent2 14 2 6" xfId="23056" xr:uid="{00000000-0005-0000-0000-0000890C0000}"/>
    <cellStyle name="20 % - Accent2 14 2 6 2" xfId="36248" xr:uid="{00000000-0005-0000-0000-00008A0C0000}"/>
    <cellStyle name="20 % - Accent2 14 2 6 3" xfId="30258" xr:uid="{00000000-0005-0000-0000-00008B0C0000}"/>
    <cellStyle name="20 % - Accent2 14 2 7" xfId="20178" xr:uid="{00000000-0005-0000-0000-00008C0C0000}"/>
    <cellStyle name="20 % - Accent2 14 2 7 2" xfId="33503" xr:uid="{00000000-0005-0000-0000-00008D0C0000}"/>
    <cellStyle name="20 % - Accent2 14 2 7 3" xfId="27508" xr:uid="{00000000-0005-0000-0000-00008E0C0000}"/>
    <cellStyle name="20 % - Accent2 14 2 8" xfId="11999" xr:uid="{00000000-0005-0000-0000-00008F0C0000}"/>
    <cellStyle name="20 % - Accent2 14 2 8 2" xfId="25034" xr:uid="{00000000-0005-0000-0000-0000900C0000}"/>
    <cellStyle name="20 % - Accent2 14 2 9" xfId="31067" xr:uid="{00000000-0005-0000-0000-0000910C0000}"/>
    <cellStyle name="20 % - Accent2 14 3" xfId="6534" xr:uid="{00000000-0005-0000-0000-0000920C0000}"/>
    <cellStyle name="20 % - Accent2 14 3 2" xfId="20180" xr:uid="{00000000-0005-0000-0000-0000930C0000}"/>
    <cellStyle name="20 % - Accent2 14 3 2 2" xfId="33504" xr:uid="{00000000-0005-0000-0000-0000940C0000}"/>
    <cellStyle name="20 % - Accent2 14 3 2 3" xfId="27509" xr:uid="{00000000-0005-0000-0000-0000950C0000}"/>
    <cellStyle name="20 % - Accent2 14 3 3" xfId="12525" xr:uid="{00000000-0005-0000-0000-0000960C0000}"/>
    <cellStyle name="20 % - Accent2 14 3 3 2" xfId="31643" xr:uid="{00000000-0005-0000-0000-0000970C0000}"/>
    <cellStyle name="20 % - Accent2 14 3 4" xfId="25623" xr:uid="{00000000-0005-0000-0000-0000980C0000}"/>
    <cellStyle name="20 % - Accent2 14 4" xfId="7074" xr:uid="{00000000-0005-0000-0000-0000990C0000}"/>
    <cellStyle name="20 % - Accent2 14 4 2" xfId="20390" xr:uid="{00000000-0005-0000-0000-00009A0C0000}"/>
    <cellStyle name="20 % - Accent2 14 4 2 2" xfId="33607" xr:uid="{00000000-0005-0000-0000-00009B0C0000}"/>
    <cellStyle name="20 % - Accent2 14 4 3" xfId="13065" xr:uid="{00000000-0005-0000-0000-00009C0C0000}"/>
    <cellStyle name="20 % - Accent2 14 4 4" xfId="27617" xr:uid="{00000000-0005-0000-0000-00009D0C0000}"/>
    <cellStyle name="20 % - Accent2 14 5" xfId="7642" xr:uid="{00000000-0005-0000-0000-00009E0C0000}"/>
    <cellStyle name="20 % - Accent2 14 5 2" xfId="20981" xr:uid="{00000000-0005-0000-0000-00009F0C0000}"/>
    <cellStyle name="20 % - Accent2 14 5 2 2" xfId="34198" xr:uid="{00000000-0005-0000-0000-0000A00C0000}"/>
    <cellStyle name="20 % - Accent2 14 5 3" xfId="13633" xr:uid="{00000000-0005-0000-0000-0000A10C0000}"/>
    <cellStyle name="20 % - Accent2 14 5 4" xfId="28208" xr:uid="{00000000-0005-0000-0000-0000A20C0000}"/>
    <cellStyle name="20 % - Accent2 14 6" xfId="8210" xr:uid="{00000000-0005-0000-0000-0000A30C0000}"/>
    <cellStyle name="20 % - Accent2 14 6 2" xfId="21605" xr:uid="{00000000-0005-0000-0000-0000A40C0000}"/>
    <cellStyle name="20 % - Accent2 14 6 2 2" xfId="34798" xr:uid="{00000000-0005-0000-0000-0000A50C0000}"/>
    <cellStyle name="20 % - Accent2 14 6 3" xfId="14201" xr:uid="{00000000-0005-0000-0000-0000A60C0000}"/>
    <cellStyle name="20 % - Accent2 14 6 4" xfId="28808" xr:uid="{00000000-0005-0000-0000-0000A70C0000}"/>
    <cellStyle name="20 % - Accent2 14 7" xfId="8778" xr:uid="{00000000-0005-0000-0000-0000A80C0000}"/>
    <cellStyle name="20 % - Accent2 14 7 2" xfId="22307" xr:uid="{00000000-0005-0000-0000-0000A90C0000}"/>
    <cellStyle name="20 % - Accent2 14 7 2 2" xfId="35500" xr:uid="{00000000-0005-0000-0000-0000AA0C0000}"/>
    <cellStyle name="20 % - Accent2 14 7 3" xfId="14769" xr:uid="{00000000-0005-0000-0000-0000AB0C0000}"/>
    <cellStyle name="20 % - Accent2 14 7 4" xfId="29510" xr:uid="{00000000-0005-0000-0000-0000AC0C0000}"/>
    <cellStyle name="20 % - Accent2 14 8" xfId="9360" xr:uid="{00000000-0005-0000-0000-0000AD0C0000}"/>
    <cellStyle name="20 % - Accent2 14 8 2" xfId="23055" xr:uid="{00000000-0005-0000-0000-0000AE0C0000}"/>
    <cellStyle name="20 % - Accent2 14 8 2 2" xfId="36247" xr:uid="{00000000-0005-0000-0000-0000AF0C0000}"/>
    <cellStyle name="20 % - Accent2 14 8 3" xfId="15351" xr:uid="{00000000-0005-0000-0000-0000B00C0000}"/>
    <cellStyle name="20 % - Accent2 14 8 4" xfId="30257" xr:uid="{00000000-0005-0000-0000-0000B10C0000}"/>
    <cellStyle name="20 % - Accent2 14 9" xfId="9956" xr:uid="{00000000-0005-0000-0000-0000B20C0000}"/>
    <cellStyle name="20 % - Accent2 14 9 2" xfId="15947" xr:uid="{00000000-0005-0000-0000-0000B30C0000}"/>
    <cellStyle name="20 % - Accent2 14 9 2 2" xfId="32394" xr:uid="{00000000-0005-0000-0000-0000B40C0000}"/>
    <cellStyle name="20 % - Accent2 14 9 3" xfId="26390" xr:uid="{00000000-0005-0000-0000-0000B50C0000}"/>
    <cellStyle name="20 % - Accent2 15" xfId="2722" xr:uid="{00000000-0005-0000-0000-0000B60C0000}"/>
    <cellStyle name="20 % - Accent2 15 10" xfId="31068" xr:uid="{00000000-0005-0000-0000-0000B70C0000}"/>
    <cellStyle name="20 % - Accent2 15 11" xfId="24134" xr:uid="{00000000-0005-0000-0000-0000B80C0000}"/>
    <cellStyle name="20 % - Accent2 15 2" xfId="20177" xr:uid="{00000000-0005-0000-0000-0000B90C0000}"/>
    <cellStyle name="20 % - Accent2 15 2 2" xfId="27507" xr:uid="{00000000-0005-0000-0000-0000BA0C0000}"/>
    <cellStyle name="20 % - Accent2 15 2 2 2" xfId="33502" xr:uid="{00000000-0005-0000-0000-0000BB0C0000}"/>
    <cellStyle name="20 % - Accent2 15 2 3" xfId="31645" xr:uid="{00000000-0005-0000-0000-0000BC0C0000}"/>
    <cellStyle name="20 % - Accent2 15 2 4" xfId="25625" xr:uid="{00000000-0005-0000-0000-0000BD0C0000}"/>
    <cellStyle name="20 % - Accent2 15 3" xfId="20392" xr:uid="{00000000-0005-0000-0000-0000BE0C0000}"/>
    <cellStyle name="20 % - Accent2 15 3 2" xfId="33609" xr:uid="{00000000-0005-0000-0000-0000BF0C0000}"/>
    <cellStyle name="20 % - Accent2 15 3 3" xfId="27619" xr:uid="{00000000-0005-0000-0000-0000C00C0000}"/>
    <cellStyle name="20 % - Accent2 15 4" xfId="20983" xr:uid="{00000000-0005-0000-0000-0000C10C0000}"/>
    <cellStyle name="20 % - Accent2 15 4 2" xfId="34200" xr:uid="{00000000-0005-0000-0000-0000C20C0000}"/>
    <cellStyle name="20 % - Accent2 15 4 3" xfId="28210" xr:uid="{00000000-0005-0000-0000-0000C30C0000}"/>
    <cellStyle name="20 % - Accent2 15 5" xfId="21607" xr:uid="{00000000-0005-0000-0000-0000C40C0000}"/>
    <cellStyle name="20 % - Accent2 15 5 2" xfId="34800" xr:uid="{00000000-0005-0000-0000-0000C50C0000}"/>
    <cellStyle name="20 % - Accent2 15 5 3" xfId="28810" xr:uid="{00000000-0005-0000-0000-0000C60C0000}"/>
    <cellStyle name="20 % - Accent2 15 6" xfId="22309" xr:uid="{00000000-0005-0000-0000-0000C70C0000}"/>
    <cellStyle name="20 % - Accent2 15 6 2" xfId="35502" xr:uid="{00000000-0005-0000-0000-0000C80C0000}"/>
    <cellStyle name="20 % - Accent2 15 6 3" xfId="29512" xr:uid="{00000000-0005-0000-0000-0000C90C0000}"/>
    <cellStyle name="20 % - Accent2 15 7" xfId="23057" xr:uid="{00000000-0005-0000-0000-0000CA0C0000}"/>
    <cellStyle name="20 % - Accent2 15 7 2" xfId="36249" xr:uid="{00000000-0005-0000-0000-0000CB0C0000}"/>
    <cellStyle name="20 % - Accent2 15 7 3" xfId="30259" xr:uid="{00000000-0005-0000-0000-0000CC0C0000}"/>
    <cellStyle name="20 % - Accent2 15 8" xfId="18153" xr:uid="{00000000-0005-0000-0000-0000CD0C0000}"/>
    <cellStyle name="20 % - Accent2 15 8 2" xfId="32395" xr:uid="{00000000-0005-0000-0000-0000CE0C0000}"/>
    <cellStyle name="20 % - Accent2 15 8 3" xfId="26391" xr:uid="{00000000-0005-0000-0000-0000CF0C0000}"/>
    <cellStyle name="20 % - Accent2 15 9" xfId="25035" xr:uid="{00000000-0005-0000-0000-0000D00C0000}"/>
    <cellStyle name="20 % - Accent2 16" xfId="2723" xr:uid="{00000000-0005-0000-0000-0000D10C0000}"/>
    <cellStyle name="20 % - Accent2 16 10" xfId="10553" xr:uid="{00000000-0005-0000-0000-0000D20C0000}"/>
    <cellStyle name="20 % - Accent2 16 10 2" xfId="16544" xr:uid="{00000000-0005-0000-0000-0000D30C0000}"/>
    <cellStyle name="20 % - Accent2 16 11" xfId="17168" xr:uid="{00000000-0005-0000-0000-0000D40C0000}"/>
    <cellStyle name="20 % - Accent2 16 12" xfId="20176" xr:uid="{00000000-0005-0000-0000-0000D50C0000}"/>
    <cellStyle name="20 % - Accent2 16 13" xfId="11467" xr:uid="{00000000-0005-0000-0000-0000D60C0000}"/>
    <cellStyle name="20 % - Accent2 16 14" xfId="5164" xr:uid="{00000000-0005-0000-0000-0000D70C0000}"/>
    <cellStyle name="20 % - Accent2 16 2" xfId="6009" xr:uid="{00000000-0005-0000-0000-0000D80C0000}"/>
    <cellStyle name="20 % - Accent2 16 2 2" xfId="23743" xr:uid="{00000000-0005-0000-0000-0000D90C0000}"/>
    <cellStyle name="20 % - Accent2 16 2 2 2" xfId="36787" xr:uid="{00000000-0005-0000-0000-0000DA0C0000}"/>
    <cellStyle name="20 % - Accent2 16 2 3" xfId="12000" xr:uid="{00000000-0005-0000-0000-0000DB0C0000}"/>
    <cellStyle name="20 % - Accent2 16 2 4" xfId="30799" xr:uid="{00000000-0005-0000-0000-0000DC0C0000}"/>
    <cellStyle name="20 % - Accent2 16 3" xfId="6535" xr:uid="{00000000-0005-0000-0000-0000DD0C0000}"/>
    <cellStyle name="20 % - Accent2 16 3 2" xfId="12526" xr:uid="{00000000-0005-0000-0000-0000DE0C0000}"/>
    <cellStyle name="20 % - Accent2 16 4" xfId="7075" xr:uid="{00000000-0005-0000-0000-0000DF0C0000}"/>
    <cellStyle name="20 % - Accent2 16 4 2" xfId="13066" xr:uid="{00000000-0005-0000-0000-0000E00C0000}"/>
    <cellStyle name="20 % - Accent2 16 5" xfId="7643" xr:uid="{00000000-0005-0000-0000-0000E10C0000}"/>
    <cellStyle name="20 % - Accent2 16 5 2" xfId="13634" xr:uid="{00000000-0005-0000-0000-0000E20C0000}"/>
    <cellStyle name="20 % - Accent2 16 6" xfId="8211" xr:uid="{00000000-0005-0000-0000-0000E30C0000}"/>
    <cellStyle name="20 % - Accent2 16 6 2" xfId="14202" xr:uid="{00000000-0005-0000-0000-0000E40C0000}"/>
    <cellStyle name="20 % - Accent2 16 7" xfId="8779" xr:uid="{00000000-0005-0000-0000-0000E50C0000}"/>
    <cellStyle name="20 % - Accent2 16 7 2" xfId="14770" xr:uid="{00000000-0005-0000-0000-0000E60C0000}"/>
    <cellStyle name="20 % - Accent2 16 8" xfId="9361" xr:uid="{00000000-0005-0000-0000-0000E70C0000}"/>
    <cellStyle name="20 % - Accent2 16 8 2" xfId="15352" xr:uid="{00000000-0005-0000-0000-0000E80C0000}"/>
    <cellStyle name="20 % - Accent2 16 9" xfId="9957" xr:uid="{00000000-0005-0000-0000-0000E90C0000}"/>
    <cellStyle name="20 % - Accent2 16 9 2" xfId="15948" xr:uid="{00000000-0005-0000-0000-0000EA0C0000}"/>
    <cellStyle name="20 % - Accent2 17" xfId="4121" xr:uid="{00000000-0005-0000-0000-0000EB0C0000}"/>
    <cellStyle name="20 % - Accent2 17 10" xfId="20175" xr:uid="{00000000-0005-0000-0000-0000EC0C0000}"/>
    <cellStyle name="20 % - Accent2 17 11" xfId="13002" xr:uid="{00000000-0005-0000-0000-0000ED0C0000}"/>
    <cellStyle name="20 % - Accent2 17 12" xfId="7011" xr:uid="{00000000-0005-0000-0000-0000EE0C0000}"/>
    <cellStyle name="20 % - Accent2 17 13" xfId="24135" xr:uid="{00000000-0005-0000-0000-0000EF0C0000}"/>
    <cellStyle name="20 % - Accent2 17 2" xfId="7551" xr:uid="{00000000-0005-0000-0000-0000F00C0000}"/>
    <cellStyle name="20 % - Accent2 17 2 2" xfId="20393" xr:uid="{00000000-0005-0000-0000-0000F10C0000}"/>
    <cellStyle name="20 % - Accent2 17 2 2 2" xfId="33610" xr:uid="{00000000-0005-0000-0000-0000F20C0000}"/>
    <cellStyle name="20 % - Accent2 17 2 3" xfId="13542" xr:uid="{00000000-0005-0000-0000-0000F30C0000}"/>
    <cellStyle name="20 % - Accent2 17 2 4" xfId="27620" xr:uid="{00000000-0005-0000-0000-0000F40C0000}"/>
    <cellStyle name="20 % - Accent2 17 3" xfId="8119" xr:uid="{00000000-0005-0000-0000-0000F50C0000}"/>
    <cellStyle name="20 % - Accent2 17 3 2" xfId="20984" xr:uid="{00000000-0005-0000-0000-0000F60C0000}"/>
    <cellStyle name="20 % - Accent2 17 3 2 2" xfId="34201" xr:uid="{00000000-0005-0000-0000-0000F70C0000}"/>
    <cellStyle name="20 % - Accent2 17 3 3" xfId="14110" xr:uid="{00000000-0005-0000-0000-0000F80C0000}"/>
    <cellStyle name="20 % - Accent2 17 3 4" xfId="28211" xr:uid="{00000000-0005-0000-0000-0000F90C0000}"/>
    <cellStyle name="20 % - Accent2 17 4" xfId="8687" xr:uid="{00000000-0005-0000-0000-0000FA0C0000}"/>
    <cellStyle name="20 % - Accent2 17 4 2" xfId="21608" xr:uid="{00000000-0005-0000-0000-0000FB0C0000}"/>
    <cellStyle name="20 % - Accent2 17 4 2 2" xfId="34801" xr:uid="{00000000-0005-0000-0000-0000FC0C0000}"/>
    <cellStyle name="20 % - Accent2 17 4 3" xfId="14678" xr:uid="{00000000-0005-0000-0000-0000FD0C0000}"/>
    <cellStyle name="20 % - Accent2 17 4 4" xfId="28811" xr:uid="{00000000-0005-0000-0000-0000FE0C0000}"/>
    <cellStyle name="20 % - Accent2 17 5" xfId="9255" xr:uid="{00000000-0005-0000-0000-0000FF0C0000}"/>
    <cellStyle name="20 % - Accent2 17 5 2" xfId="22310" xr:uid="{00000000-0005-0000-0000-0000000D0000}"/>
    <cellStyle name="20 % - Accent2 17 5 2 2" xfId="35503" xr:uid="{00000000-0005-0000-0000-0000010D0000}"/>
    <cellStyle name="20 % - Accent2 17 5 3" xfId="15246" xr:uid="{00000000-0005-0000-0000-0000020D0000}"/>
    <cellStyle name="20 % - Accent2 17 5 4" xfId="29513" xr:uid="{00000000-0005-0000-0000-0000030D0000}"/>
    <cellStyle name="20 % - Accent2 17 6" xfId="9837" xr:uid="{00000000-0005-0000-0000-0000040D0000}"/>
    <cellStyle name="20 % - Accent2 17 6 2" xfId="15828" xr:uid="{00000000-0005-0000-0000-0000050D0000}"/>
    <cellStyle name="20 % - Accent2 17 6 2 2" xfId="33501" xr:uid="{00000000-0005-0000-0000-0000060D0000}"/>
    <cellStyle name="20 % - Accent2 17 6 3" xfId="27506" xr:uid="{00000000-0005-0000-0000-0000070D0000}"/>
    <cellStyle name="20 % - Accent2 17 7" xfId="10433" xr:uid="{00000000-0005-0000-0000-0000080D0000}"/>
    <cellStyle name="20 % - Accent2 17 7 2" xfId="16424" xr:uid="{00000000-0005-0000-0000-0000090D0000}"/>
    <cellStyle name="20 % - Accent2 17 7 3" xfId="25626" xr:uid="{00000000-0005-0000-0000-00000A0D0000}"/>
    <cellStyle name="20 % - Accent2 17 8" xfId="11029" xr:uid="{00000000-0005-0000-0000-00000B0D0000}"/>
    <cellStyle name="20 % - Accent2 17 8 2" xfId="17020" xr:uid="{00000000-0005-0000-0000-00000C0D0000}"/>
    <cellStyle name="20 % - Accent2 17 8 3" xfId="31646" xr:uid="{00000000-0005-0000-0000-00000D0D0000}"/>
    <cellStyle name="20 % - Accent2 17 9" xfId="17644" xr:uid="{00000000-0005-0000-0000-00000E0D0000}"/>
    <cellStyle name="20 % - Accent2 18" xfId="4135" xr:uid="{00000000-0005-0000-0000-00000F0D0000}"/>
    <cellStyle name="20 % - Accent2 18 10" xfId="13556" xr:uid="{00000000-0005-0000-0000-0000100D0000}"/>
    <cellStyle name="20 % - Accent2 18 11" xfId="7565" xr:uid="{00000000-0005-0000-0000-0000110D0000}"/>
    <cellStyle name="20 % - Accent2 18 12" xfId="24809" xr:uid="{00000000-0005-0000-0000-0000120D0000}"/>
    <cellStyle name="20 % - Accent2 18 2" xfId="8133" xr:uid="{00000000-0005-0000-0000-0000130D0000}"/>
    <cellStyle name="20 % - Accent2 18 2 2" xfId="22135" xr:uid="{00000000-0005-0000-0000-0000140D0000}"/>
    <cellStyle name="20 % - Accent2 18 2 2 2" xfId="35328" xr:uid="{00000000-0005-0000-0000-0000150D0000}"/>
    <cellStyle name="20 % - Accent2 18 2 3" xfId="14124" xr:uid="{00000000-0005-0000-0000-0000160D0000}"/>
    <cellStyle name="20 % - Accent2 18 2 4" xfId="29338" xr:uid="{00000000-0005-0000-0000-0000170D0000}"/>
    <cellStyle name="20 % - Accent2 18 3" xfId="8701" xr:uid="{00000000-0005-0000-0000-0000180D0000}"/>
    <cellStyle name="20 % - Accent2 18 3 2" xfId="22837" xr:uid="{00000000-0005-0000-0000-0000190D0000}"/>
    <cellStyle name="20 % - Accent2 18 3 2 2" xfId="36030" xr:uid="{00000000-0005-0000-0000-00001A0D0000}"/>
    <cellStyle name="20 % - Accent2 18 3 3" xfId="14692" xr:uid="{00000000-0005-0000-0000-00001B0D0000}"/>
    <cellStyle name="20 % - Accent2 18 3 4" xfId="30040" xr:uid="{00000000-0005-0000-0000-00001C0D0000}"/>
    <cellStyle name="20 % - Accent2 18 4" xfId="9269" xr:uid="{00000000-0005-0000-0000-00001D0D0000}"/>
    <cellStyle name="20 % - Accent2 18 4 2" xfId="15260" xr:uid="{00000000-0005-0000-0000-00001E0D0000}"/>
    <cellStyle name="20 % - Accent2 18 4 2 2" xfId="34728" xr:uid="{00000000-0005-0000-0000-00001F0D0000}"/>
    <cellStyle name="20 % - Accent2 18 4 3" xfId="28738" xr:uid="{00000000-0005-0000-0000-0000200D0000}"/>
    <cellStyle name="20 % - Accent2 18 5" xfId="9851" xr:uid="{00000000-0005-0000-0000-0000210D0000}"/>
    <cellStyle name="20 % - Accent2 18 5 2" xfId="15842" xr:uid="{00000000-0005-0000-0000-0000220D0000}"/>
    <cellStyle name="20 % - Accent2 18 5 3" xfId="26176" xr:uid="{00000000-0005-0000-0000-0000230D0000}"/>
    <cellStyle name="20 % - Accent2 18 6" xfId="10447" xr:uid="{00000000-0005-0000-0000-0000240D0000}"/>
    <cellStyle name="20 % - Accent2 18 6 2" xfId="16438" xr:uid="{00000000-0005-0000-0000-0000250D0000}"/>
    <cellStyle name="20 % - Accent2 18 6 3" xfId="32180" xr:uid="{00000000-0005-0000-0000-0000260D0000}"/>
    <cellStyle name="20 % - Accent2 18 7" xfId="11043" xr:uid="{00000000-0005-0000-0000-0000270D0000}"/>
    <cellStyle name="20 % - Accent2 18 7 2" xfId="17034" xr:uid="{00000000-0005-0000-0000-0000280D0000}"/>
    <cellStyle name="20 % - Accent2 18 8" xfId="17658" xr:uid="{00000000-0005-0000-0000-0000290D0000}"/>
    <cellStyle name="20 % - Accent2 18 9" xfId="21511" xr:uid="{00000000-0005-0000-0000-00002A0D0000}"/>
    <cellStyle name="20 % - Accent2 19" xfId="4149" xr:uid="{00000000-0005-0000-0000-00002B0D0000}"/>
    <cellStyle name="20 % - Accent2 19 10" xfId="13570" xr:uid="{00000000-0005-0000-0000-00002C0D0000}"/>
    <cellStyle name="20 % - Accent2 19 11" xfId="7579" xr:uid="{00000000-0005-0000-0000-00002D0D0000}"/>
    <cellStyle name="20 % - Accent2 19 12" xfId="24825" xr:uid="{00000000-0005-0000-0000-00002E0D0000}"/>
    <cellStyle name="20 % - Accent2 19 2" xfId="8147" xr:uid="{00000000-0005-0000-0000-00002F0D0000}"/>
    <cellStyle name="20 % - Accent2 19 2 2" xfId="22853" xr:uid="{00000000-0005-0000-0000-0000300D0000}"/>
    <cellStyle name="20 % - Accent2 19 2 2 2" xfId="36046" xr:uid="{00000000-0005-0000-0000-0000310D0000}"/>
    <cellStyle name="20 % - Accent2 19 2 3" xfId="14138" xr:uid="{00000000-0005-0000-0000-0000320D0000}"/>
    <cellStyle name="20 % - Accent2 19 2 4" xfId="30056" xr:uid="{00000000-0005-0000-0000-0000330D0000}"/>
    <cellStyle name="20 % - Accent2 19 3" xfId="8715" xr:uid="{00000000-0005-0000-0000-0000340D0000}"/>
    <cellStyle name="20 % - Accent2 19 3 2" xfId="14706" xr:uid="{00000000-0005-0000-0000-0000350D0000}"/>
    <cellStyle name="20 % - Accent2 19 3 2 2" xfId="35344" xr:uid="{00000000-0005-0000-0000-0000360D0000}"/>
    <cellStyle name="20 % - Accent2 19 3 3" xfId="29354" xr:uid="{00000000-0005-0000-0000-0000370D0000}"/>
    <cellStyle name="20 % - Accent2 19 4" xfId="9283" xr:uid="{00000000-0005-0000-0000-0000380D0000}"/>
    <cellStyle name="20 % - Accent2 19 4 2" xfId="15274" xr:uid="{00000000-0005-0000-0000-0000390D0000}"/>
    <cellStyle name="20 % - Accent2 19 4 3" xfId="26192" xr:uid="{00000000-0005-0000-0000-00003A0D0000}"/>
    <cellStyle name="20 % - Accent2 19 5" xfId="9865" xr:uid="{00000000-0005-0000-0000-00003B0D0000}"/>
    <cellStyle name="20 % - Accent2 19 5 2" xfId="15856" xr:uid="{00000000-0005-0000-0000-00003C0D0000}"/>
    <cellStyle name="20 % - Accent2 19 5 3" xfId="32196" xr:uid="{00000000-0005-0000-0000-00003D0D0000}"/>
    <cellStyle name="20 % - Accent2 19 6" xfId="10461" xr:uid="{00000000-0005-0000-0000-00003E0D0000}"/>
    <cellStyle name="20 % - Accent2 19 6 2" xfId="16452" xr:uid="{00000000-0005-0000-0000-00003F0D0000}"/>
    <cellStyle name="20 % - Accent2 19 7" xfId="11057" xr:uid="{00000000-0005-0000-0000-0000400D0000}"/>
    <cellStyle name="20 % - Accent2 19 7 2" xfId="17048" xr:uid="{00000000-0005-0000-0000-0000410D0000}"/>
    <cellStyle name="20 % - Accent2 19 8" xfId="17672" xr:uid="{00000000-0005-0000-0000-0000420D0000}"/>
    <cellStyle name="20 % - Accent2 19 9" xfId="22151" xr:uid="{00000000-0005-0000-0000-0000430D0000}"/>
    <cellStyle name="20 % - Accent2 2" xfId="70" xr:uid="{00000000-0005-0000-0000-0000440D0000}"/>
    <cellStyle name="20 % - Accent2 2 10" xfId="7076" xr:uid="{00000000-0005-0000-0000-0000450D0000}"/>
    <cellStyle name="20 % - Accent2 2 10 2" xfId="21609" xr:uid="{00000000-0005-0000-0000-0000460D0000}"/>
    <cellStyle name="20 % - Accent2 2 10 2 2" xfId="34802" xr:uid="{00000000-0005-0000-0000-0000470D0000}"/>
    <cellStyle name="20 % - Accent2 2 10 3" xfId="13067" xr:uid="{00000000-0005-0000-0000-0000480D0000}"/>
    <cellStyle name="20 % - Accent2 2 10 4" xfId="28812" xr:uid="{00000000-0005-0000-0000-0000490D0000}"/>
    <cellStyle name="20 % - Accent2 2 11" xfId="7644" xr:uid="{00000000-0005-0000-0000-00004A0D0000}"/>
    <cellStyle name="20 % - Accent2 2 11 2" xfId="22311" xr:uid="{00000000-0005-0000-0000-00004B0D0000}"/>
    <cellStyle name="20 % - Accent2 2 11 2 2" xfId="35504" xr:uid="{00000000-0005-0000-0000-00004C0D0000}"/>
    <cellStyle name="20 % - Accent2 2 11 3" xfId="13635" xr:uid="{00000000-0005-0000-0000-00004D0D0000}"/>
    <cellStyle name="20 % - Accent2 2 11 4" xfId="29514" xr:uid="{00000000-0005-0000-0000-00004E0D0000}"/>
    <cellStyle name="20 % - Accent2 2 12" xfId="8212" xr:uid="{00000000-0005-0000-0000-00004F0D0000}"/>
    <cellStyle name="20 % - Accent2 2 12 2" xfId="23058" xr:uid="{00000000-0005-0000-0000-0000500D0000}"/>
    <cellStyle name="20 % - Accent2 2 12 2 2" xfId="36250" xr:uid="{00000000-0005-0000-0000-0000510D0000}"/>
    <cellStyle name="20 % - Accent2 2 12 3" xfId="14203" xr:uid="{00000000-0005-0000-0000-0000520D0000}"/>
    <cellStyle name="20 % - Accent2 2 12 4" xfId="30260" xr:uid="{00000000-0005-0000-0000-0000530D0000}"/>
    <cellStyle name="20 % - Accent2 2 13" xfId="8780" xr:uid="{00000000-0005-0000-0000-0000540D0000}"/>
    <cellStyle name="20 % - Accent2 2 13 2" xfId="14771" xr:uid="{00000000-0005-0000-0000-0000550D0000}"/>
    <cellStyle name="20 % - Accent2 2 13 2 2" xfId="32396" xr:uid="{00000000-0005-0000-0000-0000560D0000}"/>
    <cellStyle name="20 % - Accent2 2 13 3" xfId="26392" xr:uid="{00000000-0005-0000-0000-0000570D0000}"/>
    <cellStyle name="20 % - Accent2 2 14" xfId="9362" xr:uid="{00000000-0005-0000-0000-0000580D0000}"/>
    <cellStyle name="20 % - Accent2 2 14 2" xfId="15353" xr:uid="{00000000-0005-0000-0000-0000590D0000}"/>
    <cellStyle name="20 % - Accent2 2 14 3" xfId="25036" xr:uid="{00000000-0005-0000-0000-00005A0D0000}"/>
    <cellStyle name="20 % - Accent2 2 15" xfId="9958" xr:uid="{00000000-0005-0000-0000-00005B0D0000}"/>
    <cellStyle name="20 % - Accent2 2 15 2" xfId="15949" xr:uid="{00000000-0005-0000-0000-00005C0D0000}"/>
    <cellStyle name="20 % - Accent2 2 15 3" xfId="31069" xr:uid="{00000000-0005-0000-0000-00005D0D0000}"/>
    <cellStyle name="20 % - Accent2 2 16" xfId="10554" xr:uid="{00000000-0005-0000-0000-00005E0D0000}"/>
    <cellStyle name="20 % - Accent2 2 16 2" xfId="16545" xr:uid="{00000000-0005-0000-0000-00005F0D0000}"/>
    <cellStyle name="20 % - Accent2 2 17" xfId="17169" xr:uid="{00000000-0005-0000-0000-0000600D0000}"/>
    <cellStyle name="20 % - Accent2 2 18" xfId="17795" xr:uid="{00000000-0005-0000-0000-0000610D0000}"/>
    <cellStyle name="20 % - Accent2 2 19" xfId="18154" xr:uid="{00000000-0005-0000-0000-0000620D0000}"/>
    <cellStyle name="20 % - Accent2 2 2" xfId="71" xr:uid="{00000000-0005-0000-0000-0000630D0000}"/>
    <cellStyle name="20 % - Accent2 2 2 10" xfId="8213" xr:uid="{00000000-0005-0000-0000-0000640D0000}"/>
    <cellStyle name="20 % - Accent2 2 2 10 2" xfId="23059" xr:uid="{00000000-0005-0000-0000-0000650D0000}"/>
    <cellStyle name="20 % - Accent2 2 2 10 2 2" xfId="36251" xr:uid="{00000000-0005-0000-0000-0000660D0000}"/>
    <cellStyle name="20 % - Accent2 2 2 10 3" xfId="14204" xr:uid="{00000000-0005-0000-0000-0000670D0000}"/>
    <cellStyle name="20 % - Accent2 2 2 10 4" xfId="30261" xr:uid="{00000000-0005-0000-0000-0000680D0000}"/>
    <cellStyle name="20 % - Accent2 2 2 11" xfId="8781" xr:uid="{00000000-0005-0000-0000-0000690D0000}"/>
    <cellStyle name="20 % - Accent2 2 2 11 2" xfId="14772" xr:uid="{00000000-0005-0000-0000-00006A0D0000}"/>
    <cellStyle name="20 % - Accent2 2 2 11 2 2" xfId="32397" xr:uid="{00000000-0005-0000-0000-00006B0D0000}"/>
    <cellStyle name="20 % - Accent2 2 2 11 3" xfId="26393" xr:uid="{00000000-0005-0000-0000-00006C0D0000}"/>
    <cellStyle name="20 % - Accent2 2 2 12" xfId="9363" xr:uid="{00000000-0005-0000-0000-00006D0D0000}"/>
    <cellStyle name="20 % - Accent2 2 2 12 2" xfId="15354" xr:uid="{00000000-0005-0000-0000-00006E0D0000}"/>
    <cellStyle name="20 % - Accent2 2 2 12 3" xfId="25037" xr:uid="{00000000-0005-0000-0000-00006F0D0000}"/>
    <cellStyle name="20 % - Accent2 2 2 13" xfId="9959" xr:uid="{00000000-0005-0000-0000-0000700D0000}"/>
    <cellStyle name="20 % - Accent2 2 2 13 2" xfId="15950" xr:uid="{00000000-0005-0000-0000-0000710D0000}"/>
    <cellStyle name="20 % - Accent2 2 2 13 3" xfId="31070" xr:uid="{00000000-0005-0000-0000-0000720D0000}"/>
    <cellStyle name="20 % - Accent2 2 2 14" xfId="10555" xr:uid="{00000000-0005-0000-0000-0000730D0000}"/>
    <cellStyle name="20 % - Accent2 2 2 14 2" xfId="16546" xr:uid="{00000000-0005-0000-0000-0000740D0000}"/>
    <cellStyle name="20 % - Accent2 2 2 15" xfId="17170" xr:uid="{00000000-0005-0000-0000-0000750D0000}"/>
    <cellStyle name="20 % - Accent2 2 2 16" xfId="17796" xr:uid="{00000000-0005-0000-0000-0000760D0000}"/>
    <cellStyle name="20 % - Accent2 2 2 17" xfId="18155" xr:uid="{00000000-0005-0000-0000-0000770D0000}"/>
    <cellStyle name="20 % - Accent2 2 2 18" xfId="11139" xr:uid="{00000000-0005-0000-0000-0000780D0000}"/>
    <cellStyle name="20 % - Accent2 2 2 19" xfId="4260" xr:uid="{00000000-0005-0000-0000-0000790D0000}"/>
    <cellStyle name="20 % - Accent2 2 2 2" xfId="72" xr:uid="{00000000-0005-0000-0000-00007A0D0000}"/>
    <cellStyle name="20 % - Accent2 2 2 2 10" xfId="7646" xr:uid="{00000000-0005-0000-0000-00007B0D0000}"/>
    <cellStyle name="20 % - Accent2 2 2 2 10 2" xfId="22313" xr:uid="{00000000-0005-0000-0000-00007C0D0000}"/>
    <cellStyle name="20 % - Accent2 2 2 2 10 2 2" xfId="35506" xr:uid="{00000000-0005-0000-0000-00007D0D0000}"/>
    <cellStyle name="20 % - Accent2 2 2 2 10 3" xfId="13637" xr:uid="{00000000-0005-0000-0000-00007E0D0000}"/>
    <cellStyle name="20 % - Accent2 2 2 2 10 4" xfId="29516" xr:uid="{00000000-0005-0000-0000-00007F0D0000}"/>
    <cellStyle name="20 % - Accent2 2 2 2 11" xfId="8214" xr:uid="{00000000-0005-0000-0000-0000800D0000}"/>
    <cellStyle name="20 % - Accent2 2 2 2 11 2" xfId="23060" xr:uid="{00000000-0005-0000-0000-0000810D0000}"/>
    <cellStyle name="20 % - Accent2 2 2 2 11 2 2" xfId="36252" xr:uid="{00000000-0005-0000-0000-0000820D0000}"/>
    <cellStyle name="20 % - Accent2 2 2 2 11 3" xfId="14205" xr:uid="{00000000-0005-0000-0000-0000830D0000}"/>
    <cellStyle name="20 % - Accent2 2 2 2 11 4" xfId="30262" xr:uid="{00000000-0005-0000-0000-0000840D0000}"/>
    <cellStyle name="20 % - Accent2 2 2 2 12" xfId="8782" xr:uid="{00000000-0005-0000-0000-0000850D0000}"/>
    <cellStyle name="20 % - Accent2 2 2 2 12 2" xfId="14773" xr:uid="{00000000-0005-0000-0000-0000860D0000}"/>
    <cellStyle name="20 % - Accent2 2 2 2 12 2 2" xfId="32398" xr:uid="{00000000-0005-0000-0000-0000870D0000}"/>
    <cellStyle name="20 % - Accent2 2 2 2 12 3" xfId="26394" xr:uid="{00000000-0005-0000-0000-0000880D0000}"/>
    <cellStyle name="20 % - Accent2 2 2 2 13" xfId="9364" xr:uid="{00000000-0005-0000-0000-0000890D0000}"/>
    <cellStyle name="20 % - Accent2 2 2 2 13 2" xfId="15355" xr:uid="{00000000-0005-0000-0000-00008A0D0000}"/>
    <cellStyle name="20 % - Accent2 2 2 2 13 3" xfId="25038" xr:uid="{00000000-0005-0000-0000-00008B0D0000}"/>
    <cellStyle name="20 % - Accent2 2 2 2 14" xfId="9960" xr:uid="{00000000-0005-0000-0000-00008C0D0000}"/>
    <cellStyle name="20 % - Accent2 2 2 2 14 2" xfId="15951" xr:uid="{00000000-0005-0000-0000-00008D0D0000}"/>
    <cellStyle name="20 % - Accent2 2 2 2 14 3" xfId="31071" xr:uid="{00000000-0005-0000-0000-00008E0D0000}"/>
    <cellStyle name="20 % - Accent2 2 2 2 15" xfId="10556" xr:uid="{00000000-0005-0000-0000-00008F0D0000}"/>
    <cellStyle name="20 % - Accent2 2 2 2 15 2" xfId="16547" xr:uid="{00000000-0005-0000-0000-0000900D0000}"/>
    <cellStyle name="20 % - Accent2 2 2 2 16" xfId="17171" xr:uid="{00000000-0005-0000-0000-0000910D0000}"/>
    <cellStyle name="20 % - Accent2 2 2 2 17" xfId="17797" xr:uid="{00000000-0005-0000-0000-0000920D0000}"/>
    <cellStyle name="20 % - Accent2 2 2 2 18" xfId="18156" xr:uid="{00000000-0005-0000-0000-0000930D0000}"/>
    <cellStyle name="20 % - Accent2 2 2 2 19" xfId="11140" xr:uid="{00000000-0005-0000-0000-0000940D0000}"/>
    <cellStyle name="20 % - Accent2 2 2 2 2" xfId="73" xr:uid="{00000000-0005-0000-0000-0000950D0000}"/>
    <cellStyle name="20 % - Accent2 2 2 2 2 10" xfId="8783" xr:uid="{00000000-0005-0000-0000-0000960D0000}"/>
    <cellStyle name="20 % - Accent2 2 2 2 2 10 2" xfId="23061" xr:uid="{00000000-0005-0000-0000-0000970D0000}"/>
    <cellStyle name="20 % - Accent2 2 2 2 2 10 2 2" xfId="36253" xr:uid="{00000000-0005-0000-0000-0000980D0000}"/>
    <cellStyle name="20 % - Accent2 2 2 2 2 10 3" xfId="14774" xr:uid="{00000000-0005-0000-0000-0000990D0000}"/>
    <cellStyle name="20 % - Accent2 2 2 2 2 10 4" xfId="30263" xr:uid="{00000000-0005-0000-0000-00009A0D0000}"/>
    <cellStyle name="20 % - Accent2 2 2 2 2 11" xfId="9365" xr:uid="{00000000-0005-0000-0000-00009B0D0000}"/>
    <cellStyle name="20 % - Accent2 2 2 2 2 11 2" xfId="15356" xr:uid="{00000000-0005-0000-0000-00009C0D0000}"/>
    <cellStyle name="20 % - Accent2 2 2 2 2 11 2 2" xfId="32399" xr:uid="{00000000-0005-0000-0000-00009D0D0000}"/>
    <cellStyle name="20 % - Accent2 2 2 2 2 11 3" xfId="26395" xr:uid="{00000000-0005-0000-0000-00009E0D0000}"/>
    <cellStyle name="20 % - Accent2 2 2 2 2 12" xfId="9961" xr:uid="{00000000-0005-0000-0000-00009F0D0000}"/>
    <cellStyle name="20 % - Accent2 2 2 2 2 12 2" xfId="15952" xr:uid="{00000000-0005-0000-0000-0000A00D0000}"/>
    <cellStyle name="20 % - Accent2 2 2 2 2 12 3" xfId="25039" xr:uid="{00000000-0005-0000-0000-0000A10D0000}"/>
    <cellStyle name="20 % - Accent2 2 2 2 2 13" xfId="10557" xr:uid="{00000000-0005-0000-0000-0000A20D0000}"/>
    <cellStyle name="20 % - Accent2 2 2 2 2 13 2" xfId="16548" xr:uid="{00000000-0005-0000-0000-0000A30D0000}"/>
    <cellStyle name="20 % - Accent2 2 2 2 2 13 3" xfId="31072" xr:uid="{00000000-0005-0000-0000-0000A40D0000}"/>
    <cellStyle name="20 % - Accent2 2 2 2 2 14" xfId="17172" xr:uid="{00000000-0005-0000-0000-0000A50D0000}"/>
    <cellStyle name="20 % - Accent2 2 2 2 2 15" xfId="17798" xr:uid="{00000000-0005-0000-0000-0000A60D0000}"/>
    <cellStyle name="20 % - Accent2 2 2 2 2 16" xfId="18157" xr:uid="{00000000-0005-0000-0000-0000A70D0000}"/>
    <cellStyle name="20 % - Accent2 2 2 2 2 17" xfId="11141" xr:uid="{00000000-0005-0000-0000-0000A80D0000}"/>
    <cellStyle name="20 % - Accent2 2 2 2 2 18" xfId="4262" xr:uid="{00000000-0005-0000-0000-0000A90D0000}"/>
    <cellStyle name="20 % - Accent2 2 2 2 2 19" xfId="24139" xr:uid="{00000000-0005-0000-0000-0000AA0D0000}"/>
    <cellStyle name="20 % - Accent2 2 2 2 2 2" xfId="74" xr:uid="{00000000-0005-0000-0000-0000AB0D0000}"/>
    <cellStyle name="20 % - Accent2 2 2 2 2 2 10" xfId="8216" xr:uid="{00000000-0005-0000-0000-0000AC0D0000}"/>
    <cellStyle name="20 % - Accent2 2 2 2 2 2 10 2" xfId="21613" xr:uid="{00000000-0005-0000-0000-0000AD0D0000}"/>
    <cellStyle name="20 % - Accent2 2 2 2 2 2 10 2 2" xfId="34806" xr:uid="{00000000-0005-0000-0000-0000AE0D0000}"/>
    <cellStyle name="20 % - Accent2 2 2 2 2 2 10 3" xfId="14207" xr:uid="{00000000-0005-0000-0000-0000AF0D0000}"/>
    <cellStyle name="20 % - Accent2 2 2 2 2 2 10 4" xfId="28816" xr:uid="{00000000-0005-0000-0000-0000B00D0000}"/>
    <cellStyle name="20 % - Accent2 2 2 2 2 2 11" xfId="8784" xr:uid="{00000000-0005-0000-0000-0000B10D0000}"/>
    <cellStyle name="20 % - Accent2 2 2 2 2 2 11 2" xfId="22315" xr:uid="{00000000-0005-0000-0000-0000B20D0000}"/>
    <cellStyle name="20 % - Accent2 2 2 2 2 2 11 2 2" xfId="35508" xr:uid="{00000000-0005-0000-0000-0000B30D0000}"/>
    <cellStyle name="20 % - Accent2 2 2 2 2 2 11 3" xfId="14775" xr:uid="{00000000-0005-0000-0000-0000B40D0000}"/>
    <cellStyle name="20 % - Accent2 2 2 2 2 2 11 4" xfId="29518" xr:uid="{00000000-0005-0000-0000-0000B50D0000}"/>
    <cellStyle name="20 % - Accent2 2 2 2 2 2 12" xfId="9366" xr:uid="{00000000-0005-0000-0000-0000B60D0000}"/>
    <cellStyle name="20 % - Accent2 2 2 2 2 2 12 2" xfId="23062" xr:uid="{00000000-0005-0000-0000-0000B70D0000}"/>
    <cellStyle name="20 % - Accent2 2 2 2 2 2 12 2 2" xfId="36254" xr:uid="{00000000-0005-0000-0000-0000B80D0000}"/>
    <cellStyle name="20 % - Accent2 2 2 2 2 2 12 3" xfId="15357" xr:uid="{00000000-0005-0000-0000-0000B90D0000}"/>
    <cellStyle name="20 % - Accent2 2 2 2 2 2 12 4" xfId="30264" xr:uid="{00000000-0005-0000-0000-0000BA0D0000}"/>
    <cellStyle name="20 % - Accent2 2 2 2 2 2 13" xfId="9962" xr:uid="{00000000-0005-0000-0000-0000BB0D0000}"/>
    <cellStyle name="20 % - Accent2 2 2 2 2 2 13 2" xfId="15953" xr:uid="{00000000-0005-0000-0000-0000BC0D0000}"/>
    <cellStyle name="20 % - Accent2 2 2 2 2 2 13 2 2" xfId="32400" xr:uid="{00000000-0005-0000-0000-0000BD0D0000}"/>
    <cellStyle name="20 % - Accent2 2 2 2 2 2 13 3" xfId="26396" xr:uid="{00000000-0005-0000-0000-0000BE0D0000}"/>
    <cellStyle name="20 % - Accent2 2 2 2 2 2 14" xfId="10558" xr:uid="{00000000-0005-0000-0000-0000BF0D0000}"/>
    <cellStyle name="20 % - Accent2 2 2 2 2 2 14 2" xfId="16549" xr:uid="{00000000-0005-0000-0000-0000C00D0000}"/>
    <cellStyle name="20 % - Accent2 2 2 2 2 2 14 3" xfId="25040" xr:uid="{00000000-0005-0000-0000-0000C10D0000}"/>
    <cellStyle name="20 % - Accent2 2 2 2 2 2 15" xfId="17173" xr:uid="{00000000-0005-0000-0000-0000C20D0000}"/>
    <cellStyle name="20 % - Accent2 2 2 2 2 2 15 2" xfId="31073" xr:uid="{00000000-0005-0000-0000-0000C30D0000}"/>
    <cellStyle name="20 % - Accent2 2 2 2 2 2 16" xfId="17799" xr:uid="{00000000-0005-0000-0000-0000C40D0000}"/>
    <cellStyle name="20 % - Accent2 2 2 2 2 2 17" xfId="18158" xr:uid="{00000000-0005-0000-0000-0000C50D0000}"/>
    <cellStyle name="20 % - Accent2 2 2 2 2 2 18" xfId="11142" xr:uid="{00000000-0005-0000-0000-0000C60D0000}"/>
    <cellStyle name="20 % - Accent2 2 2 2 2 2 19" xfId="4263" xr:uid="{00000000-0005-0000-0000-0000C70D0000}"/>
    <cellStyle name="20 % - Accent2 2 2 2 2 2 2" xfId="75" xr:uid="{00000000-0005-0000-0000-0000C80D0000}"/>
    <cellStyle name="20 % - Accent2 2 2 2 2 2 2 10" xfId="9367" xr:uid="{00000000-0005-0000-0000-0000C90D0000}"/>
    <cellStyle name="20 % - Accent2 2 2 2 2 2 2 10 2" xfId="15358" xr:uid="{00000000-0005-0000-0000-0000CA0D0000}"/>
    <cellStyle name="20 % - Accent2 2 2 2 2 2 2 10 3" xfId="31074" xr:uid="{00000000-0005-0000-0000-0000CB0D0000}"/>
    <cellStyle name="20 % - Accent2 2 2 2 2 2 2 11" xfId="9963" xr:uid="{00000000-0005-0000-0000-0000CC0D0000}"/>
    <cellStyle name="20 % - Accent2 2 2 2 2 2 2 11 2" xfId="15954" xr:uid="{00000000-0005-0000-0000-0000CD0D0000}"/>
    <cellStyle name="20 % - Accent2 2 2 2 2 2 2 12" xfId="10559" xr:uid="{00000000-0005-0000-0000-0000CE0D0000}"/>
    <cellStyle name="20 % - Accent2 2 2 2 2 2 2 12 2" xfId="16550" xr:uid="{00000000-0005-0000-0000-0000CF0D0000}"/>
    <cellStyle name="20 % - Accent2 2 2 2 2 2 2 13" xfId="4710" xr:uid="{00000000-0005-0000-0000-0000D00D0000}"/>
    <cellStyle name="20 % - Accent2 2 2 2 2 2 2 13 2" xfId="17174" xr:uid="{00000000-0005-0000-0000-0000D10D0000}"/>
    <cellStyle name="20 % - Accent2 2 2 2 2 2 2 14" xfId="17800" xr:uid="{00000000-0005-0000-0000-0000D20D0000}"/>
    <cellStyle name="20 % - Accent2 2 2 2 2 2 2 15" xfId="18159" xr:uid="{00000000-0005-0000-0000-0000D30D0000}"/>
    <cellStyle name="20 % - Accent2 2 2 2 2 2 2 16" xfId="11143" xr:uid="{00000000-0005-0000-0000-0000D40D0000}"/>
    <cellStyle name="20 % - Accent2 2 2 2 2 2 2 17" xfId="4264" xr:uid="{00000000-0005-0000-0000-0000D50D0000}"/>
    <cellStyle name="20 % - Accent2 2 2 2 2 2 2 18" xfId="24141" xr:uid="{00000000-0005-0000-0000-0000D60D0000}"/>
    <cellStyle name="20 % - Accent2 2 2 2 2 2 2 19" xfId="2729" xr:uid="{00000000-0005-0000-0000-0000D70D0000}"/>
    <cellStyle name="20 % - Accent2 2 2 2 2 2 2 2" xfId="2730" xr:uid="{00000000-0005-0000-0000-0000D80D0000}"/>
    <cellStyle name="20 % - Accent2 2 2 2 2 2 2 2 10" xfId="10560" xr:uid="{00000000-0005-0000-0000-0000D90D0000}"/>
    <cellStyle name="20 % - Accent2 2 2 2 2 2 2 2 10 2" xfId="16551" xr:uid="{00000000-0005-0000-0000-0000DA0D0000}"/>
    <cellStyle name="20 % - Accent2 2 2 2 2 2 2 2 11" xfId="17175" xr:uid="{00000000-0005-0000-0000-0000DB0D0000}"/>
    <cellStyle name="20 % - Accent2 2 2 2 2 2 2 2 12" xfId="20171" xr:uid="{00000000-0005-0000-0000-0000DC0D0000}"/>
    <cellStyle name="20 % - Accent2 2 2 2 2 2 2 2 13" xfId="11474" xr:uid="{00000000-0005-0000-0000-0000DD0D0000}"/>
    <cellStyle name="20 % - Accent2 2 2 2 2 2 2 2 14" xfId="5171" xr:uid="{00000000-0005-0000-0000-0000DE0D0000}"/>
    <cellStyle name="20 % - Accent2 2 2 2 2 2 2 2 15" xfId="25632" xr:uid="{00000000-0005-0000-0000-0000DF0D0000}"/>
    <cellStyle name="20 % - Accent2 2 2 2 2 2 2 2 2" xfId="6016" xr:uid="{00000000-0005-0000-0000-0000E00D0000}"/>
    <cellStyle name="20 % - Accent2 2 2 2 2 2 2 2 2 2" xfId="12007" xr:uid="{00000000-0005-0000-0000-0000E10D0000}"/>
    <cellStyle name="20 % - Accent2 2 2 2 2 2 2 2 2 2 2" xfId="33499" xr:uid="{00000000-0005-0000-0000-0000E20D0000}"/>
    <cellStyle name="20 % - Accent2 2 2 2 2 2 2 2 2 3" xfId="27504" xr:uid="{00000000-0005-0000-0000-0000E30D0000}"/>
    <cellStyle name="20 % - Accent2 2 2 2 2 2 2 2 3" xfId="6542" xr:uid="{00000000-0005-0000-0000-0000E40D0000}"/>
    <cellStyle name="20 % - Accent2 2 2 2 2 2 2 2 3 2" xfId="12533" xr:uid="{00000000-0005-0000-0000-0000E50D0000}"/>
    <cellStyle name="20 % - Accent2 2 2 2 2 2 2 2 3 3" xfId="31652" xr:uid="{00000000-0005-0000-0000-0000E60D0000}"/>
    <cellStyle name="20 % - Accent2 2 2 2 2 2 2 2 4" xfId="7082" xr:uid="{00000000-0005-0000-0000-0000E70D0000}"/>
    <cellStyle name="20 % - Accent2 2 2 2 2 2 2 2 4 2" xfId="13073" xr:uid="{00000000-0005-0000-0000-0000E80D0000}"/>
    <cellStyle name="20 % - Accent2 2 2 2 2 2 2 2 5" xfId="7650" xr:uid="{00000000-0005-0000-0000-0000E90D0000}"/>
    <cellStyle name="20 % - Accent2 2 2 2 2 2 2 2 5 2" xfId="13641" xr:uid="{00000000-0005-0000-0000-0000EA0D0000}"/>
    <cellStyle name="20 % - Accent2 2 2 2 2 2 2 2 6" xfId="8218" xr:uid="{00000000-0005-0000-0000-0000EB0D0000}"/>
    <cellStyle name="20 % - Accent2 2 2 2 2 2 2 2 6 2" xfId="14209" xr:uid="{00000000-0005-0000-0000-0000EC0D0000}"/>
    <cellStyle name="20 % - Accent2 2 2 2 2 2 2 2 7" xfId="8786" xr:uid="{00000000-0005-0000-0000-0000ED0D0000}"/>
    <cellStyle name="20 % - Accent2 2 2 2 2 2 2 2 7 2" xfId="14777" xr:uid="{00000000-0005-0000-0000-0000EE0D0000}"/>
    <cellStyle name="20 % - Accent2 2 2 2 2 2 2 2 8" xfId="9368" xr:uid="{00000000-0005-0000-0000-0000EF0D0000}"/>
    <cellStyle name="20 % - Accent2 2 2 2 2 2 2 2 8 2" xfId="15359" xr:uid="{00000000-0005-0000-0000-0000F00D0000}"/>
    <cellStyle name="20 % - Accent2 2 2 2 2 2 2 2 9" xfId="9964" xr:uid="{00000000-0005-0000-0000-0000F10D0000}"/>
    <cellStyle name="20 % - Accent2 2 2 2 2 2 2 2 9 2" xfId="15955" xr:uid="{00000000-0005-0000-0000-0000F20D0000}"/>
    <cellStyle name="20 % - Accent2 2 2 2 2 2 2 3" xfId="5170" xr:uid="{00000000-0005-0000-0000-0000F30D0000}"/>
    <cellStyle name="20 % - Accent2 2 2 2 2 2 2 3 2" xfId="20399" xr:uid="{00000000-0005-0000-0000-0000F40D0000}"/>
    <cellStyle name="20 % - Accent2 2 2 2 2 2 2 3 2 2" xfId="33616" xr:uid="{00000000-0005-0000-0000-0000F50D0000}"/>
    <cellStyle name="20 % - Accent2 2 2 2 2 2 2 3 3" xfId="11473" xr:uid="{00000000-0005-0000-0000-0000F60D0000}"/>
    <cellStyle name="20 % - Accent2 2 2 2 2 2 2 3 4" xfId="27626" xr:uid="{00000000-0005-0000-0000-0000F70D0000}"/>
    <cellStyle name="20 % - Accent2 2 2 2 2 2 2 4" xfId="6015" xr:uid="{00000000-0005-0000-0000-0000F80D0000}"/>
    <cellStyle name="20 % - Accent2 2 2 2 2 2 2 4 2" xfId="20990" xr:uid="{00000000-0005-0000-0000-0000F90D0000}"/>
    <cellStyle name="20 % - Accent2 2 2 2 2 2 2 4 2 2" xfId="34207" xr:uid="{00000000-0005-0000-0000-0000FA0D0000}"/>
    <cellStyle name="20 % - Accent2 2 2 2 2 2 2 4 3" xfId="12006" xr:uid="{00000000-0005-0000-0000-0000FB0D0000}"/>
    <cellStyle name="20 % - Accent2 2 2 2 2 2 2 4 4" xfId="28217" xr:uid="{00000000-0005-0000-0000-0000FC0D0000}"/>
    <cellStyle name="20 % - Accent2 2 2 2 2 2 2 5" xfId="6541" xr:uid="{00000000-0005-0000-0000-0000FD0D0000}"/>
    <cellStyle name="20 % - Accent2 2 2 2 2 2 2 5 2" xfId="21614" xr:uid="{00000000-0005-0000-0000-0000FE0D0000}"/>
    <cellStyle name="20 % - Accent2 2 2 2 2 2 2 5 2 2" xfId="34807" xr:uid="{00000000-0005-0000-0000-0000FF0D0000}"/>
    <cellStyle name="20 % - Accent2 2 2 2 2 2 2 5 3" xfId="12532" xr:uid="{00000000-0005-0000-0000-0000000E0000}"/>
    <cellStyle name="20 % - Accent2 2 2 2 2 2 2 5 4" xfId="28817" xr:uid="{00000000-0005-0000-0000-0000010E0000}"/>
    <cellStyle name="20 % - Accent2 2 2 2 2 2 2 6" xfId="7081" xr:uid="{00000000-0005-0000-0000-0000020E0000}"/>
    <cellStyle name="20 % - Accent2 2 2 2 2 2 2 6 2" xfId="22316" xr:uid="{00000000-0005-0000-0000-0000030E0000}"/>
    <cellStyle name="20 % - Accent2 2 2 2 2 2 2 6 2 2" xfId="35509" xr:uid="{00000000-0005-0000-0000-0000040E0000}"/>
    <cellStyle name="20 % - Accent2 2 2 2 2 2 2 6 3" xfId="13072" xr:uid="{00000000-0005-0000-0000-0000050E0000}"/>
    <cellStyle name="20 % - Accent2 2 2 2 2 2 2 6 4" xfId="29519" xr:uid="{00000000-0005-0000-0000-0000060E0000}"/>
    <cellStyle name="20 % - Accent2 2 2 2 2 2 2 7" xfId="7649" xr:uid="{00000000-0005-0000-0000-0000070E0000}"/>
    <cellStyle name="20 % - Accent2 2 2 2 2 2 2 7 2" xfId="23063" xr:uid="{00000000-0005-0000-0000-0000080E0000}"/>
    <cellStyle name="20 % - Accent2 2 2 2 2 2 2 7 2 2" xfId="36255" xr:uid="{00000000-0005-0000-0000-0000090E0000}"/>
    <cellStyle name="20 % - Accent2 2 2 2 2 2 2 7 3" xfId="13640" xr:uid="{00000000-0005-0000-0000-00000A0E0000}"/>
    <cellStyle name="20 % - Accent2 2 2 2 2 2 2 7 4" xfId="30265" xr:uid="{00000000-0005-0000-0000-00000B0E0000}"/>
    <cellStyle name="20 % - Accent2 2 2 2 2 2 2 8" xfId="8217" xr:uid="{00000000-0005-0000-0000-00000C0E0000}"/>
    <cellStyle name="20 % - Accent2 2 2 2 2 2 2 8 2" xfId="14208" xr:uid="{00000000-0005-0000-0000-00000D0E0000}"/>
    <cellStyle name="20 % - Accent2 2 2 2 2 2 2 8 2 2" xfId="32401" xr:uid="{00000000-0005-0000-0000-00000E0E0000}"/>
    <cellStyle name="20 % - Accent2 2 2 2 2 2 2 8 3" xfId="26397" xr:uid="{00000000-0005-0000-0000-00000F0E0000}"/>
    <cellStyle name="20 % - Accent2 2 2 2 2 2 2 9" xfId="8785" xr:uid="{00000000-0005-0000-0000-0000100E0000}"/>
    <cellStyle name="20 % - Accent2 2 2 2 2 2 2 9 2" xfId="14776" xr:uid="{00000000-0005-0000-0000-0000110E0000}"/>
    <cellStyle name="20 % - Accent2 2 2 2 2 2 2 9 3" xfId="25041" xr:uid="{00000000-0005-0000-0000-0000120E0000}"/>
    <cellStyle name="20 % - Accent2 2 2 2 2 2 20" xfId="24140" xr:uid="{00000000-0005-0000-0000-0000130E0000}"/>
    <cellStyle name="20 % - Accent2 2 2 2 2 2 21" xfId="2728" xr:uid="{00000000-0005-0000-0000-0000140E0000}"/>
    <cellStyle name="20 % - Accent2 2 2 2 2 2 3" xfId="76" xr:uid="{00000000-0005-0000-0000-0000150E0000}"/>
    <cellStyle name="20 % - Accent2 2 2 2 2 2 3 10" xfId="10561" xr:uid="{00000000-0005-0000-0000-0000160E0000}"/>
    <cellStyle name="20 % - Accent2 2 2 2 2 2 3 10 2" xfId="16552" xr:uid="{00000000-0005-0000-0000-0000170E0000}"/>
    <cellStyle name="20 % - Accent2 2 2 2 2 2 3 10 3" xfId="31075" xr:uid="{00000000-0005-0000-0000-0000180E0000}"/>
    <cellStyle name="20 % - Accent2 2 2 2 2 2 3 11" xfId="17176" xr:uid="{00000000-0005-0000-0000-0000190E0000}"/>
    <cellStyle name="20 % - Accent2 2 2 2 2 2 3 12" xfId="18160" xr:uid="{00000000-0005-0000-0000-00001A0E0000}"/>
    <cellStyle name="20 % - Accent2 2 2 2 2 2 3 13" xfId="11475" xr:uid="{00000000-0005-0000-0000-00001B0E0000}"/>
    <cellStyle name="20 % - Accent2 2 2 2 2 2 3 14" xfId="4265" xr:uid="{00000000-0005-0000-0000-00001C0E0000}"/>
    <cellStyle name="20 % - Accent2 2 2 2 2 2 3 15" xfId="24142" xr:uid="{00000000-0005-0000-0000-00001D0E0000}"/>
    <cellStyle name="20 % - Accent2 2 2 2 2 2 3 16" xfId="2731" xr:uid="{00000000-0005-0000-0000-00001E0E0000}"/>
    <cellStyle name="20 % - Accent2 2 2 2 2 2 3 2" xfId="6017" xr:uid="{00000000-0005-0000-0000-00001F0E0000}"/>
    <cellStyle name="20 % - Accent2 2 2 2 2 2 3 2 2" xfId="20170" xr:uid="{00000000-0005-0000-0000-0000200E0000}"/>
    <cellStyle name="20 % - Accent2 2 2 2 2 2 3 2 2 2" xfId="33498" xr:uid="{00000000-0005-0000-0000-0000210E0000}"/>
    <cellStyle name="20 % - Accent2 2 2 2 2 2 3 2 2 3" xfId="27503" xr:uid="{00000000-0005-0000-0000-0000220E0000}"/>
    <cellStyle name="20 % - Accent2 2 2 2 2 2 3 2 3" xfId="12008" xr:uid="{00000000-0005-0000-0000-0000230E0000}"/>
    <cellStyle name="20 % - Accent2 2 2 2 2 2 3 2 3 2" xfId="31653" xr:uid="{00000000-0005-0000-0000-0000240E0000}"/>
    <cellStyle name="20 % - Accent2 2 2 2 2 2 3 2 4" xfId="25633" xr:uid="{00000000-0005-0000-0000-0000250E0000}"/>
    <cellStyle name="20 % - Accent2 2 2 2 2 2 3 3" xfId="6543" xr:uid="{00000000-0005-0000-0000-0000260E0000}"/>
    <cellStyle name="20 % - Accent2 2 2 2 2 2 3 3 2" xfId="20400" xr:uid="{00000000-0005-0000-0000-0000270E0000}"/>
    <cellStyle name="20 % - Accent2 2 2 2 2 2 3 3 2 2" xfId="33617" xr:uid="{00000000-0005-0000-0000-0000280E0000}"/>
    <cellStyle name="20 % - Accent2 2 2 2 2 2 3 3 3" xfId="12534" xr:uid="{00000000-0005-0000-0000-0000290E0000}"/>
    <cellStyle name="20 % - Accent2 2 2 2 2 2 3 3 4" xfId="27627" xr:uid="{00000000-0005-0000-0000-00002A0E0000}"/>
    <cellStyle name="20 % - Accent2 2 2 2 2 2 3 4" xfId="7083" xr:uid="{00000000-0005-0000-0000-00002B0E0000}"/>
    <cellStyle name="20 % - Accent2 2 2 2 2 2 3 4 2" xfId="20991" xr:uid="{00000000-0005-0000-0000-00002C0E0000}"/>
    <cellStyle name="20 % - Accent2 2 2 2 2 2 3 4 2 2" xfId="34208" xr:uid="{00000000-0005-0000-0000-00002D0E0000}"/>
    <cellStyle name="20 % - Accent2 2 2 2 2 2 3 4 3" xfId="13074" xr:uid="{00000000-0005-0000-0000-00002E0E0000}"/>
    <cellStyle name="20 % - Accent2 2 2 2 2 2 3 4 4" xfId="28218" xr:uid="{00000000-0005-0000-0000-00002F0E0000}"/>
    <cellStyle name="20 % - Accent2 2 2 2 2 2 3 5" xfId="7651" xr:uid="{00000000-0005-0000-0000-0000300E0000}"/>
    <cellStyle name="20 % - Accent2 2 2 2 2 2 3 5 2" xfId="21615" xr:uid="{00000000-0005-0000-0000-0000310E0000}"/>
    <cellStyle name="20 % - Accent2 2 2 2 2 2 3 5 2 2" xfId="34808" xr:uid="{00000000-0005-0000-0000-0000320E0000}"/>
    <cellStyle name="20 % - Accent2 2 2 2 2 2 3 5 3" xfId="13642" xr:uid="{00000000-0005-0000-0000-0000330E0000}"/>
    <cellStyle name="20 % - Accent2 2 2 2 2 2 3 5 4" xfId="28818" xr:uid="{00000000-0005-0000-0000-0000340E0000}"/>
    <cellStyle name="20 % - Accent2 2 2 2 2 2 3 6" xfId="8219" xr:uid="{00000000-0005-0000-0000-0000350E0000}"/>
    <cellStyle name="20 % - Accent2 2 2 2 2 2 3 6 2" xfId="22317" xr:uid="{00000000-0005-0000-0000-0000360E0000}"/>
    <cellStyle name="20 % - Accent2 2 2 2 2 2 3 6 2 2" xfId="35510" xr:uid="{00000000-0005-0000-0000-0000370E0000}"/>
    <cellStyle name="20 % - Accent2 2 2 2 2 2 3 6 3" xfId="14210" xr:uid="{00000000-0005-0000-0000-0000380E0000}"/>
    <cellStyle name="20 % - Accent2 2 2 2 2 2 3 6 4" xfId="29520" xr:uid="{00000000-0005-0000-0000-0000390E0000}"/>
    <cellStyle name="20 % - Accent2 2 2 2 2 2 3 7" xfId="8787" xr:uid="{00000000-0005-0000-0000-00003A0E0000}"/>
    <cellStyle name="20 % - Accent2 2 2 2 2 2 3 7 2" xfId="23064" xr:uid="{00000000-0005-0000-0000-00003B0E0000}"/>
    <cellStyle name="20 % - Accent2 2 2 2 2 2 3 7 2 2" xfId="36256" xr:uid="{00000000-0005-0000-0000-00003C0E0000}"/>
    <cellStyle name="20 % - Accent2 2 2 2 2 2 3 7 3" xfId="14778" xr:uid="{00000000-0005-0000-0000-00003D0E0000}"/>
    <cellStyle name="20 % - Accent2 2 2 2 2 2 3 7 4" xfId="30266" xr:uid="{00000000-0005-0000-0000-00003E0E0000}"/>
    <cellStyle name="20 % - Accent2 2 2 2 2 2 3 8" xfId="9369" xr:uid="{00000000-0005-0000-0000-00003F0E0000}"/>
    <cellStyle name="20 % - Accent2 2 2 2 2 2 3 8 2" xfId="15360" xr:uid="{00000000-0005-0000-0000-0000400E0000}"/>
    <cellStyle name="20 % - Accent2 2 2 2 2 2 3 8 2 2" xfId="32402" xr:uid="{00000000-0005-0000-0000-0000410E0000}"/>
    <cellStyle name="20 % - Accent2 2 2 2 2 2 3 8 3" xfId="26398" xr:uid="{00000000-0005-0000-0000-0000420E0000}"/>
    <cellStyle name="20 % - Accent2 2 2 2 2 2 3 9" xfId="9965" xr:uid="{00000000-0005-0000-0000-0000430E0000}"/>
    <cellStyle name="20 % - Accent2 2 2 2 2 2 3 9 2" xfId="15956" xr:uid="{00000000-0005-0000-0000-0000440E0000}"/>
    <cellStyle name="20 % - Accent2 2 2 2 2 2 3 9 3" xfId="25042" xr:uid="{00000000-0005-0000-0000-0000450E0000}"/>
    <cellStyle name="20 % - Accent2 2 2 2 2 2 4" xfId="2732" xr:uid="{00000000-0005-0000-0000-0000460E0000}"/>
    <cellStyle name="20 % - Accent2 2 2 2 2 2 4 10" xfId="10562" xr:uid="{00000000-0005-0000-0000-0000470E0000}"/>
    <cellStyle name="20 % - Accent2 2 2 2 2 2 4 10 2" xfId="16553" xr:uid="{00000000-0005-0000-0000-0000480E0000}"/>
    <cellStyle name="20 % - Accent2 2 2 2 2 2 4 10 3" xfId="25043" xr:uid="{00000000-0005-0000-0000-0000490E0000}"/>
    <cellStyle name="20 % - Accent2 2 2 2 2 2 4 11" xfId="17177" xr:uid="{00000000-0005-0000-0000-00004A0E0000}"/>
    <cellStyle name="20 % - Accent2 2 2 2 2 2 4 11 2" xfId="31076" xr:uid="{00000000-0005-0000-0000-00004B0E0000}"/>
    <cellStyle name="20 % - Accent2 2 2 2 2 2 4 12" xfId="18161" xr:uid="{00000000-0005-0000-0000-00004C0E0000}"/>
    <cellStyle name="20 % - Accent2 2 2 2 2 2 4 13" xfId="11476" xr:uid="{00000000-0005-0000-0000-00004D0E0000}"/>
    <cellStyle name="20 % - Accent2 2 2 2 2 2 4 14" xfId="4266" xr:uid="{00000000-0005-0000-0000-00004E0E0000}"/>
    <cellStyle name="20 % - Accent2 2 2 2 2 2 4 15" xfId="24143" xr:uid="{00000000-0005-0000-0000-00004F0E0000}"/>
    <cellStyle name="20 % - Accent2 2 2 2 2 2 4 2" xfId="6018" xr:uid="{00000000-0005-0000-0000-0000500E0000}"/>
    <cellStyle name="20 % - Accent2 2 2 2 2 2 4 2 10" xfId="31077" xr:uid="{00000000-0005-0000-0000-0000510E0000}"/>
    <cellStyle name="20 % - Accent2 2 2 2 2 2 4 2 11" xfId="24144" xr:uid="{00000000-0005-0000-0000-0000520E0000}"/>
    <cellStyle name="20 % - Accent2 2 2 2 2 2 4 2 2" xfId="20167" xr:uid="{00000000-0005-0000-0000-0000530E0000}"/>
    <cellStyle name="20 % - Accent2 2 2 2 2 2 4 2 2 2" xfId="27501" xr:uid="{00000000-0005-0000-0000-0000540E0000}"/>
    <cellStyle name="20 % - Accent2 2 2 2 2 2 4 2 2 2 2" xfId="33496" xr:uid="{00000000-0005-0000-0000-0000550E0000}"/>
    <cellStyle name="20 % - Accent2 2 2 2 2 2 4 2 2 3" xfId="31655" xr:uid="{00000000-0005-0000-0000-0000560E0000}"/>
    <cellStyle name="20 % - Accent2 2 2 2 2 2 4 2 2 4" xfId="25635" xr:uid="{00000000-0005-0000-0000-0000570E0000}"/>
    <cellStyle name="20 % - Accent2 2 2 2 2 2 4 2 3" xfId="20402" xr:uid="{00000000-0005-0000-0000-0000580E0000}"/>
    <cellStyle name="20 % - Accent2 2 2 2 2 2 4 2 3 2" xfId="33619" xr:uid="{00000000-0005-0000-0000-0000590E0000}"/>
    <cellStyle name="20 % - Accent2 2 2 2 2 2 4 2 3 3" xfId="27629" xr:uid="{00000000-0005-0000-0000-00005A0E0000}"/>
    <cellStyle name="20 % - Accent2 2 2 2 2 2 4 2 4" xfId="20993" xr:uid="{00000000-0005-0000-0000-00005B0E0000}"/>
    <cellStyle name="20 % - Accent2 2 2 2 2 2 4 2 4 2" xfId="34210" xr:uid="{00000000-0005-0000-0000-00005C0E0000}"/>
    <cellStyle name="20 % - Accent2 2 2 2 2 2 4 2 4 3" xfId="28220" xr:uid="{00000000-0005-0000-0000-00005D0E0000}"/>
    <cellStyle name="20 % - Accent2 2 2 2 2 2 4 2 5" xfId="21617" xr:uid="{00000000-0005-0000-0000-00005E0E0000}"/>
    <cellStyle name="20 % - Accent2 2 2 2 2 2 4 2 5 2" xfId="34810" xr:uid="{00000000-0005-0000-0000-00005F0E0000}"/>
    <cellStyle name="20 % - Accent2 2 2 2 2 2 4 2 5 3" xfId="28820" xr:uid="{00000000-0005-0000-0000-0000600E0000}"/>
    <cellStyle name="20 % - Accent2 2 2 2 2 2 4 2 6" xfId="22319" xr:uid="{00000000-0005-0000-0000-0000610E0000}"/>
    <cellStyle name="20 % - Accent2 2 2 2 2 2 4 2 6 2" xfId="35512" xr:uid="{00000000-0005-0000-0000-0000620E0000}"/>
    <cellStyle name="20 % - Accent2 2 2 2 2 2 4 2 6 3" xfId="29522" xr:uid="{00000000-0005-0000-0000-0000630E0000}"/>
    <cellStyle name="20 % - Accent2 2 2 2 2 2 4 2 7" xfId="23066" xr:uid="{00000000-0005-0000-0000-0000640E0000}"/>
    <cellStyle name="20 % - Accent2 2 2 2 2 2 4 2 7 2" xfId="36258" xr:uid="{00000000-0005-0000-0000-0000650E0000}"/>
    <cellStyle name="20 % - Accent2 2 2 2 2 2 4 2 7 3" xfId="30268" xr:uid="{00000000-0005-0000-0000-0000660E0000}"/>
    <cellStyle name="20 % - Accent2 2 2 2 2 2 4 2 8" xfId="18162" xr:uid="{00000000-0005-0000-0000-0000670E0000}"/>
    <cellStyle name="20 % - Accent2 2 2 2 2 2 4 2 8 2" xfId="32404" xr:uid="{00000000-0005-0000-0000-0000680E0000}"/>
    <cellStyle name="20 % - Accent2 2 2 2 2 2 4 2 8 3" xfId="26400" xr:uid="{00000000-0005-0000-0000-0000690E0000}"/>
    <cellStyle name="20 % - Accent2 2 2 2 2 2 4 2 9" xfId="12009" xr:uid="{00000000-0005-0000-0000-00006A0E0000}"/>
    <cellStyle name="20 % - Accent2 2 2 2 2 2 4 2 9 2" xfId="25044" xr:uid="{00000000-0005-0000-0000-00006B0E0000}"/>
    <cellStyle name="20 % - Accent2 2 2 2 2 2 4 3" xfId="6544" xr:uid="{00000000-0005-0000-0000-00006C0E0000}"/>
    <cellStyle name="20 % - Accent2 2 2 2 2 2 4 3 2" xfId="20168" xr:uid="{00000000-0005-0000-0000-00006D0E0000}"/>
    <cellStyle name="20 % - Accent2 2 2 2 2 2 4 3 2 2" xfId="33497" xr:uid="{00000000-0005-0000-0000-00006E0E0000}"/>
    <cellStyle name="20 % - Accent2 2 2 2 2 2 4 3 2 3" xfId="27502" xr:uid="{00000000-0005-0000-0000-00006F0E0000}"/>
    <cellStyle name="20 % - Accent2 2 2 2 2 2 4 3 3" xfId="12535" xr:uid="{00000000-0005-0000-0000-0000700E0000}"/>
    <cellStyle name="20 % - Accent2 2 2 2 2 2 4 3 3 2" xfId="31654" xr:uid="{00000000-0005-0000-0000-0000710E0000}"/>
    <cellStyle name="20 % - Accent2 2 2 2 2 2 4 3 4" xfId="25634" xr:uid="{00000000-0005-0000-0000-0000720E0000}"/>
    <cellStyle name="20 % - Accent2 2 2 2 2 2 4 4" xfId="7084" xr:uid="{00000000-0005-0000-0000-0000730E0000}"/>
    <cellStyle name="20 % - Accent2 2 2 2 2 2 4 4 2" xfId="20401" xr:uid="{00000000-0005-0000-0000-0000740E0000}"/>
    <cellStyle name="20 % - Accent2 2 2 2 2 2 4 4 2 2" xfId="33618" xr:uid="{00000000-0005-0000-0000-0000750E0000}"/>
    <cellStyle name="20 % - Accent2 2 2 2 2 2 4 4 3" xfId="13075" xr:uid="{00000000-0005-0000-0000-0000760E0000}"/>
    <cellStyle name="20 % - Accent2 2 2 2 2 2 4 4 4" xfId="27628" xr:uid="{00000000-0005-0000-0000-0000770E0000}"/>
    <cellStyle name="20 % - Accent2 2 2 2 2 2 4 5" xfId="7652" xr:uid="{00000000-0005-0000-0000-0000780E0000}"/>
    <cellStyle name="20 % - Accent2 2 2 2 2 2 4 5 2" xfId="20992" xr:uid="{00000000-0005-0000-0000-0000790E0000}"/>
    <cellStyle name="20 % - Accent2 2 2 2 2 2 4 5 2 2" xfId="34209" xr:uid="{00000000-0005-0000-0000-00007A0E0000}"/>
    <cellStyle name="20 % - Accent2 2 2 2 2 2 4 5 3" xfId="13643" xr:uid="{00000000-0005-0000-0000-00007B0E0000}"/>
    <cellStyle name="20 % - Accent2 2 2 2 2 2 4 5 4" xfId="28219" xr:uid="{00000000-0005-0000-0000-00007C0E0000}"/>
    <cellStyle name="20 % - Accent2 2 2 2 2 2 4 6" xfId="8220" xr:uid="{00000000-0005-0000-0000-00007D0E0000}"/>
    <cellStyle name="20 % - Accent2 2 2 2 2 2 4 6 2" xfId="21616" xr:uid="{00000000-0005-0000-0000-00007E0E0000}"/>
    <cellStyle name="20 % - Accent2 2 2 2 2 2 4 6 2 2" xfId="34809" xr:uid="{00000000-0005-0000-0000-00007F0E0000}"/>
    <cellStyle name="20 % - Accent2 2 2 2 2 2 4 6 3" xfId="14211" xr:uid="{00000000-0005-0000-0000-0000800E0000}"/>
    <cellStyle name="20 % - Accent2 2 2 2 2 2 4 6 4" xfId="28819" xr:uid="{00000000-0005-0000-0000-0000810E0000}"/>
    <cellStyle name="20 % - Accent2 2 2 2 2 2 4 7" xfId="8788" xr:uid="{00000000-0005-0000-0000-0000820E0000}"/>
    <cellStyle name="20 % - Accent2 2 2 2 2 2 4 7 2" xfId="22318" xr:uid="{00000000-0005-0000-0000-0000830E0000}"/>
    <cellStyle name="20 % - Accent2 2 2 2 2 2 4 7 2 2" xfId="35511" xr:uid="{00000000-0005-0000-0000-0000840E0000}"/>
    <cellStyle name="20 % - Accent2 2 2 2 2 2 4 7 3" xfId="14779" xr:uid="{00000000-0005-0000-0000-0000850E0000}"/>
    <cellStyle name="20 % - Accent2 2 2 2 2 2 4 7 4" xfId="29521" xr:uid="{00000000-0005-0000-0000-0000860E0000}"/>
    <cellStyle name="20 % - Accent2 2 2 2 2 2 4 8" xfId="9370" xr:uid="{00000000-0005-0000-0000-0000870E0000}"/>
    <cellStyle name="20 % - Accent2 2 2 2 2 2 4 8 2" xfId="23065" xr:uid="{00000000-0005-0000-0000-0000880E0000}"/>
    <cellStyle name="20 % - Accent2 2 2 2 2 2 4 8 2 2" xfId="36257" xr:uid="{00000000-0005-0000-0000-0000890E0000}"/>
    <cellStyle name="20 % - Accent2 2 2 2 2 2 4 8 3" xfId="15361" xr:uid="{00000000-0005-0000-0000-00008A0E0000}"/>
    <cellStyle name="20 % - Accent2 2 2 2 2 2 4 8 4" xfId="30267" xr:uid="{00000000-0005-0000-0000-00008B0E0000}"/>
    <cellStyle name="20 % - Accent2 2 2 2 2 2 4 9" xfId="9966" xr:uid="{00000000-0005-0000-0000-00008C0E0000}"/>
    <cellStyle name="20 % - Accent2 2 2 2 2 2 4 9 2" xfId="15957" xr:uid="{00000000-0005-0000-0000-00008D0E0000}"/>
    <cellStyle name="20 % - Accent2 2 2 2 2 2 4 9 2 2" xfId="32403" xr:uid="{00000000-0005-0000-0000-00008E0E0000}"/>
    <cellStyle name="20 % - Accent2 2 2 2 2 2 4 9 3" xfId="26399" xr:uid="{00000000-0005-0000-0000-00008F0E0000}"/>
    <cellStyle name="20 % - Accent2 2 2 2 2 2 5" xfId="5169" xr:uid="{00000000-0005-0000-0000-0000900E0000}"/>
    <cellStyle name="20 % - Accent2 2 2 2 2 2 5 10" xfId="31078" xr:uid="{00000000-0005-0000-0000-0000910E0000}"/>
    <cellStyle name="20 % - Accent2 2 2 2 2 2 5 11" xfId="24145" xr:uid="{00000000-0005-0000-0000-0000920E0000}"/>
    <cellStyle name="20 % - Accent2 2 2 2 2 2 5 2" xfId="20166" xr:uid="{00000000-0005-0000-0000-0000930E0000}"/>
    <cellStyle name="20 % - Accent2 2 2 2 2 2 5 2 2" xfId="27500" xr:uid="{00000000-0005-0000-0000-0000940E0000}"/>
    <cellStyle name="20 % - Accent2 2 2 2 2 2 5 2 2 2" xfId="33495" xr:uid="{00000000-0005-0000-0000-0000950E0000}"/>
    <cellStyle name="20 % - Accent2 2 2 2 2 2 5 2 3" xfId="31656" xr:uid="{00000000-0005-0000-0000-0000960E0000}"/>
    <cellStyle name="20 % - Accent2 2 2 2 2 2 5 2 4" xfId="25636" xr:uid="{00000000-0005-0000-0000-0000970E0000}"/>
    <cellStyle name="20 % - Accent2 2 2 2 2 2 5 3" xfId="20403" xr:uid="{00000000-0005-0000-0000-0000980E0000}"/>
    <cellStyle name="20 % - Accent2 2 2 2 2 2 5 3 2" xfId="33620" xr:uid="{00000000-0005-0000-0000-0000990E0000}"/>
    <cellStyle name="20 % - Accent2 2 2 2 2 2 5 3 3" xfId="27630" xr:uid="{00000000-0005-0000-0000-00009A0E0000}"/>
    <cellStyle name="20 % - Accent2 2 2 2 2 2 5 4" xfId="20994" xr:uid="{00000000-0005-0000-0000-00009B0E0000}"/>
    <cellStyle name="20 % - Accent2 2 2 2 2 2 5 4 2" xfId="34211" xr:uid="{00000000-0005-0000-0000-00009C0E0000}"/>
    <cellStyle name="20 % - Accent2 2 2 2 2 2 5 4 3" xfId="28221" xr:uid="{00000000-0005-0000-0000-00009D0E0000}"/>
    <cellStyle name="20 % - Accent2 2 2 2 2 2 5 5" xfId="21618" xr:uid="{00000000-0005-0000-0000-00009E0E0000}"/>
    <cellStyle name="20 % - Accent2 2 2 2 2 2 5 5 2" xfId="34811" xr:uid="{00000000-0005-0000-0000-00009F0E0000}"/>
    <cellStyle name="20 % - Accent2 2 2 2 2 2 5 5 3" xfId="28821" xr:uid="{00000000-0005-0000-0000-0000A00E0000}"/>
    <cellStyle name="20 % - Accent2 2 2 2 2 2 5 6" xfId="22320" xr:uid="{00000000-0005-0000-0000-0000A10E0000}"/>
    <cellStyle name="20 % - Accent2 2 2 2 2 2 5 6 2" xfId="35513" xr:uid="{00000000-0005-0000-0000-0000A20E0000}"/>
    <cellStyle name="20 % - Accent2 2 2 2 2 2 5 6 3" xfId="29523" xr:uid="{00000000-0005-0000-0000-0000A30E0000}"/>
    <cellStyle name="20 % - Accent2 2 2 2 2 2 5 7" xfId="23067" xr:uid="{00000000-0005-0000-0000-0000A40E0000}"/>
    <cellStyle name="20 % - Accent2 2 2 2 2 2 5 7 2" xfId="36259" xr:uid="{00000000-0005-0000-0000-0000A50E0000}"/>
    <cellStyle name="20 % - Accent2 2 2 2 2 2 5 7 3" xfId="30269" xr:uid="{00000000-0005-0000-0000-0000A60E0000}"/>
    <cellStyle name="20 % - Accent2 2 2 2 2 2 5 8" xfId="18163" xr:uid="{00000000-0005-0000-0000-0000A70E0000}"/>
    <cellStyle name="20 % - Accent2 2 2 2 2 2 5 8 2" xfId="32405" xr:uid="{00000000-0005-0000-0000-0000A80E0000}"/>
    <cellStyle name="20 % - Accent2 2 2 2 2 2 5 8 3" xfId="26401" xr:uid="{00000000-0005-0000-0000-0000A90E0000}"/>
    <cellStyle name="20 % - Accent2 2 2 2 2 2 5 9" xfId="11472" xr:uid="{00000000-0005-0000-0000-0000AA0E0000}"/>
    <cellStyle name="20 % - Accent2 2 2 2 2 2 5 9 2" xfId="25045" xr:uid="{00000000-0005-0000-0000-0000AB0E0000}"/>
    <cellStyle name="20 % - Accent2 2 2 2 2 2 6" xfId="6014" xr:uid="{00000000-0005-0000-0000-0000AC0E0000}"/>
    <cellStyle name="20 % - Accent2 2 2 2 2 2 6 2" xfId="19419" xr:uid="{00000000-0005-0000-0000-0000AD0E0000}"/>
    <cellStyle name="20 % - Accent2 2 2 2 2 2 6 2 2" xfId="32930" xr:uid="{00000000-0005-0000-0000-0000AE0E0000}"/>
    <cellStyle name="20 % - Accent2 2 2 2 2 2 6 2 3" xfId="26926" xr:uid="{00000000-0005-0000-0000-0000AF0E0000}"/>
    <cellStyle name="20 % - Accent2 2 2 2 2 2 6 3" xfId="12005" xr:uid="{00000000-0005-0000-0000-0000B00E0000}"/>
    <cellStyle name="20 % - Accent2 2 2 2 2 2 6 3 2" xfId="31651" xr:uid="{00000000-0005-0000-0000-0000B10E0000}"/>
    <cellStyle name="20 % - Accent2 2 2 2 2 2 6 4" xfId="25631" xr:uid="{00000000-0005-0000-0000-0000B20E0000}"/>
    <cellStyle name="20 % - Accent2 2 2 2 2 2 7" xfId="6540" xr:uid="{00000000-0005-0000-0000-0000B30E0000}"/>
    <cellStyle name="20 % - Accent2 2 2 2 2 2 7 2" xfId="20172" xr:uid="{00000000-0005-0000-0000-0000B40E0000}"/>
    <cellStyle name="20 % - Accent2 2 2 2 2 2 7 2 2" xfId="33500" xr:uid="{00000000-0005-0000-0000-0000B50E0000}"/>
    <cellStyle name="20 % - Accent2 2 2 2 2 2 7 3" xfId="12531" xr:uid="{00000000-0005-0000-0000-0000B60E0000}"/>
    <cellStyle name="20 % - Accent2 2 2 2 2 2 7 4" xfId="27505" xr:uid="{00000000-0005-0000-0000-0000B70E0000}"/>
    <cellStyle name="20 % - Accent2 2 2 2 2 2 8" xfId="7080" xr:uid="{00000000-0005-0000-0000-0000B80E0000}"/>
    <cellStyle name="20 % - Accent2 2 2 2 2 2 8 2" xfId="20398" xr:uid="{00000000-0005-0000-0000-0000B90E0000}"/>
    <cellStyle name="20 % - Accent2 2 2 2 2 2 8 2 2" xfId="33615" xr:uid="{00000000-0005-0000-0000-0000BA0E0000}"/>
    <cellStyle name="20 % - Accent2 2 2 2 2 2 8 3" xfId="13071" xr:uid="{00000000-0005-0000-0000-0000BB0E0000}"/>
    <cellStyle name="20 % - Accent2 2 2 2 2 2 8 4" xfId="27625" xr:uid="{00000000-0005-0000-0000-0000BC0E0000}"/>
    <cellStyle name="20 % - Accent2 2 2 2 2 2 9" xfId="7648" xr:uid="{00000000-0005-0000-0000-0000BD0E0000}"/>
    <cellStyle name="20 % - Accent2 2 2 2 2 2 9 2" xfId="20989" xr:uid="{00000000-0005-0000-0000-0000BE0E0000}"/>
    <cellStyle name="20 % - Accent2 2 2 2 2 2 9 2 2" xfId="34206" xr:uid="{00000000-0005-0000-0000-0000BF0E0000}"/>
    <cellStyle name="20 % - Accent2 2 2 2 2 2 9 3" xfId="13639" xr:uid="{00000000-0005-0000-0000-0000C00E0000}"/>
    <cellStyle name="20 % - Accent2 2 2 2 2 2 9 4" xfId="28216" xr:uid="{00000000-0005-0000-0000-0000C10E0000}"/>
    <cellStyle name="20 % - Accent2 2 2 2 2 20" xfId="2727" xr:uid="{00000000-0005-0000-0000-0000C20E0000}"/>
    <cellStyle name="20 % - Accent2 2 2 2 2 3" xfId="77" xr:uid="{00000000-0005-0000-0000-0000C30E0000}"/>
    <cellStyle name="20 % - Accent2 2 2 2 2 3 10" xfId="9967" xr:uid="{00000000-0005-0000-0000-0000C40E0000}"/>
    <cellStyle name="20 % - Accent2 2 2 2 2 3 10 2" xfId="15958" xr:uid="{00000000-0005-0000-0000-0000C50E0000}"/>
    <cellStyle name="20 % - Accent2 2 2 2 2 3 10 3" xfId="31079" xr:uid="{00000000-0005-0000-0000-0000C60E0000}"/>
    <cellStyle name="20 % - Accent2 2 2 2 2 3 11" xfId="10563" xr:uid="{00000000-0005-0000-0000-0000C70E0000}"/>
    <cellStyle name="20 % - Accent2 2 2 2 2 3 11 2" xfId="16554" xr:uid="{00000000-0005-0000-0000-0000C80E0000}"/>
    <cellStyle name="20 % - Accent2 2 2 2 2 3 12" xfId="17178" xr:uid="{00000000-0005-0000-0000-0000C90E0000}"/>
    <cellStyle name="20 % - Accent2 2 2 2 2 3 13" xfId="17801" xr:uid="{00000000-0005-0000-0000-0000CA0E0000}"/>
    <cellStyle name="20 % - Accent2 2 2 2 2 3 14" xfId="18164" xr:uid="{00000000-0005-0000-0000-0000CB0E0000}"/>
    <cellStyle name="20 % - Accent2 2 2 2 2 3 15" xfId="11144" xr:uid="{00000000-0005-0000-0000-0000CC0E0000}"/>
    <cellStyle name="20 % - Accent2 2 2 2 2 3 16" xfId="4267" xr:uid="{00000000-0005-0000-0000-0000CD0E0000}"/>
    <cellStyle name="20 % - Accent2 2 2 2 2 3 17" xfId="24146" xr:uid="{00000000-0005-0000-0000-0000CE0E0000}"/>
    <cellStyle name="20 % - Accent2 2 2 2 2 3 18" xfId="2733" xr:uid="{00000000-0005-0000-0000-0000CF0E0000}"/>
    <cellStyle name="20 % - Accent2 2 2 2 2 3 2" xfId="5172" xr:uid="{00000000-0005-0000-0000-0000D00E0000}"/>
    <cellStyle name="20 % - Accent2 2 2 2 2 3 2 2" xfId="19420" xr:uid="{00000000-0005-0000-0000-0000D10E0000}"/>
    <cellStyle name="20 % - Accent2 2 2 2 2 3 2 2 2" xfId="32931" xr:uid="{00000000-0005-0000-0000-0000D20E0000}"/>
    <cellStyle name="20 % - Accent2 2 2 2 2 3 2 2 3" xfId="26927" xr:uid="{00000000-0005-0000-0000-0000D30E0000}"/>
    <cellStyle name="20 % - Accent2 2 2 2 2 3 2 3" xfId="11477" xr:uid="{00000000-0005-0000-0000-0000D40E0000}"/>
    <cellStyle name="20 % - Accent2 2 2 2 2 3 2 3 2" xfId="31657" xr:uid="{00000000-0005-0000-0000-0000D50E0000}"/>
    <cellStyle name="20 % - Accent2 2 2 2 2 3 2 4" xfId="25637" xr:uid="{00000000-0005-0000-0000-0000D60E0000}"/>
    <cellStyle name="20 % - Accent2 2 2 2 2 3 3" xfId="6019" xr:uid="{00000000-0005-0000-0000-0000D70E0000}"/>
    <cellStyle name="20 % - Accent2 2 2 2 2 3 3 2" xfId="20404" xr:uid="{00000000-0005-0000-0000-0000D80E0000}"/>
    <cellStyle name="20 % - Accent2 2 2 2 2 3 3 2 2" xfId="33621" xr:uid="{00000000-0005-0000-0000-0000D90E0000}"/>
    <cellStyle name="20 % - Accent2 2 2 2 2 3 3 3" xfId="12010" xr:uid="{00000000-0005-0000-0000-0000DA0E0000}"/>
    <cellStyle name="20 % - Accent2 2 2 2 2 3 3 4" xfId="27631" xr:uid="{00000000-0005-0000-0000-0000DB0E0000}"/>
    <cellStyle name="20 % - Accent2 2 2 2 2 3 4" xfId="6545" xr:uid="{00000000-0005-0000-0000-0000DC0E0000}"/>
    <cellStyle name="20 % - Accent2 2 2 2 2 3 4 2" xfId="20995" xr:uid="{00000000-0005-0000-0000-0000DD0E0000}"/>
    <cellStyle name="20 % - Accent2 2 2 2 2 3 4 2 2" xfId="34212" xr:uid="{00000000-0005-0000-0000-0000DE0E0000}"/>
    <cellStyle name="20 % - Accent2 2 2 2 2 3 4 3" xfId="12536" xr:uid="{00000000-0005-0000-0000-0000DF0E0000}"/>
    <cellStyle name="20 % - Accent2 2 2 2 2 3 4 4" xfId="28222" xr:uid="{00000000-0005-0000-0000-0000E00E0000}"/>
    <cellStyle name="20 % - Accent2 2 2 2 2 3 5" xfId="7085" xr:uid="{00000000-0005-0000-0000-0000E10E0000}"/>
    <cellStyle name="20 % - Accent2 2 2 2 2 3 5 2" xfId="21619" xr:uid="{00000000-0005-0000-0000-0000E20E0000}"/>
    <cellStyle name="20 % - Accent2 2 2 2 2 3 5 2 2" xfId="34812" xr:uid="{00000000-0005-0000-0000-0000E30E0000}"/>
    <cellStyle name="20 % - Accent2 2 2 2 2 3 5 3" xfId="13076" xr:uid="{00000000-0005-0000-0000-0000E40E0000}"/>
    <cellStyle name="20 % - Accent2 2 2 2 2 3 5 4" xfId="28822" xr:uid="{00000000-0005-0000-0000-0000E50E0000}"/>
    <cellStyle name="20 % - Accent2 2 2 2 2 3 6" xfId="7653" xr:uid="{00000000-0005-0000-0000-0000E60E0000}"/>
    <cellStyle name="20 % - Accent2 2 2 2 2 3 6 2" xfId="22321" xr:uid="{00000000-0005-0000-0000-0000E70E0000}"/>
    <cellStyle name="20 % - Accent2 2 2 2 2 3 6 2 2" xfId="35514" xr:uid="{00000000-0005-0000-0000-0000E80E0000}"/>
    <cellStyle name="20 % - Accent2 2 2 2 2 3 6 3" xfId="13644" xr:uid="{00000000-0005-0000-0000-0000E90E0000}"/>
    <cellStyle name="20 % - Accent2 2 2 2 2 3 6 4" xfId="29524" xr:uid="{00000000-0005-0000-0000-0000EA0E0000}"/>
    <cellStyle name="20 % - Accent2 2 2 2 2 3 7" xfId="8221" xr:uid="{00000000-0005-0000-0000-0000EB0E0000}"/>
    <cellStyle name="20 % - Accent2 2 2 2 2 3 7 2" xfId="23068" xr:uid="{00000000-0005-0000-0000-0000EC0E0000}"/>
    <cellStyle name="20 % - Accent2 2 2 2 2 3 7 2 2" xfId="36260" xr:uid="{00000000-0005-0000-0000-0000ED0E0000}"/>
    <cellStyle name="20 % - Accent2 2 2 2 2 3 7 3" xfId="14212" xr:uid="{00000000-0005-0000-0000-0000EE0E0000}"/>
    <cellStyle name="20 % - Accent2 2 2 2 2 3 7 4" xfId="30270" xr:uid="{00000000-0005-0000-0000-0000EF0E0000}"/>
    <cellStyle name="20 % - Accent2 2 2 2 2 3 8" xfId="8789" xr:uid="{00000000-0005-0000-0000-0000F00E0000}"/>
    <cellStyle name="20 % - Accent2 2 2 2 2 3 8 2" xfId="14780" xr:uid="{00000000-0005-0000-0000-0000F10E0000}"/>
    <cellStyle name="20 % - Accent2 2 2 2 2 3 8 2 2" xfId="32406" xr:uid="{00000000-0005-0000-0000-0000F20E0000}"/>
    <cellStyle name="20 % - Accent2 2 2 2 2 3 8 3" xfId="26402" xr:uid="{00000000-0005-0000-0000-0000F30E0000}"/>
    <cellStyle name="20 % - Accent2 2 2 2 2 3 9" xfId="9371" xr:uid="{00000000-0005-0000-0000-0000F40E0000}"/>
    <cellStyle name="20 % - Accent2 2 2 2 2 3 9 2" xfId="15362" xr:uid="{00000000-0005-0000-0000-0000F50E0000}"/>
    <cellStyle name="20 % - Accent2 2 2 2 2 3 9 3" xfId="25046" xr:uid="{00000000-0005-0000-0000-0000F60E0000}"/>
    <cellStyle name="20 % - Accent2 2 2 2 2 4" xfId="5168" xr:uid="{00000000-0005-0000-0000-0000F70E0000}"/>
    <cellStyle name="20 % - Accent2 2 2 2 2 4 10" xfId="31080" xr:uid="{00000000-0005-0000-0000-0000F80E0000}"/>
    <cellStyle name="20 % - Accent2 2 2 2 2 4 11" xfId="24147" xr:uid="{00000000-0005-0000-0000-0000F90E0000}"/>
    <cellStyle name="20 % - Accent2 2 2 2 2 4 2" xfId="20165" xr:uid="{00000000-0005-0000-0000-0000FA0E0000}"/>
    <cellStyle name="20 % - Accent2 2 2 2 2 4 2 2" xfId="27499" xr:uid="{00000000-0005-0000-0000-0000FB0E0000}"/>
    <cellStyle name="20 % - Accent2 2 2 2 2 4 2 2 2" xfId="33494" xr:uid="{00000000-0005-0000-0000-0000FC0E0000}"/>
    <cellStyle name="20 % - Accent2 2 2 2 2 4 2 3" xfId="31658" xr:uid="{00000000-0005-0000-0000-0000FD0E0000}"/>
    <cellStyle name="20 % - Accent2 2 2 2 2 4 2 4" xfId="25638" xr:uid="{00000000-0005-0000-0000-0000FE0E0000}"/>
    <cellStyle name="20 % - Accent2 2 2 2 2 4 3" xfId="20405" xr:uid="{00000000-0005-0000-0000-0000FF0E0000}"/>
    <cellStyle name="20 % - Accent2 2 2 2 2 4 3 2" xfId="33622" xr:uid="{00000000-0005-0000-0000-0000000F0000}"/>
    <cellStyle name="20 % - Accent2 2 2 2 2 4 3 3" xfId="27632" xr:uid="{00000000-0005-0000-0000-0000010F0000}"/>
    <cellStyle name="20 % - Accent2 2 2 2 2 4 4" xfId="20996" xr:uid="{00000000-0005-0000-0000-0000020F0000}"/>
    <cellStyle name="20 % - Accent2 2 2 2 2 4 4 2" xfId="34213" xr:uid="{00000000-0005-0000-0000-0000030F0000}"/>
    <cellStyle name="20 % - Accent2 2 2 2 2 4 4 3" xfId="28223" xr:uid="{00000000-0005-0000-0000-0000040F0000}"/>
    <cellStyle name="20 % - Accent2 2 2 2 2 4 5" xfId="21620" xr:uid="{00000000-0005-0000-0000-0000050F0000}"/>
    <cellStyle name="20 % - Accent2 2 2 2 2 4 5 2" xfId="34813" xr:uid="{00000000-0005-0000-0000-0000060F0000}"/>
    <cellStyle name="20 % - Accent2 2 2 2 2 4 5 3" xfId="28823" xr:uid="{00000000-0005-0000-0000-0000070F0000}"/>
    <cellStyle name="20 % - Accent2 2 2 2 2 4 6" xfId="22322" xr:uid="{00000000-0005-0000-0000-0000080F0000}"/>
    <cellStyle name="20 % - Accent2 2 2 2 2 4 6 2" xfId="35515" xr:uid="{00000000-0005-0000-0000-0000090F0000}"/>
    <cellStyle name="20 % - Accent2 2 2 2 2 4 6 3" xfId="29525" xr:uid="{00000000-0005-0000-0000-00000A0F0000}"/>
    <cellStyle name="20 % - Accent2 2 2 2 2 4 7" xfId="23069" xr:uid="{00000000-0005-0000-0000-00000B0F0000}"/>
    <cellStyle name="20 % - Accent2 2 2 2 2 4 7 2" xfId="36261" xr:uid="{00000000-0005-0000-0000-00000C0F0000}"/>
    <cellStyle name="20 % - Accent2 2 2 2 2 4 7 3" xfId="30271" xr:uid="{00000000-0005-0000-0000-00000D0F0000}"/>
    <cellStyle name="20 % - Accent2 2 2 2 2 4 8" xfId="18165" xr:uid="{00000000-0005-0000-0000-00000E0F0000}"/>
    <cellStyle name="20 % - Accent2 2 2 2 2 4 8 2" xfId="32407" xr:uid="{00000000-0005-0000-0000-00000F0F0000}"/>
    <cellStyle name="20 % - Accent2 2 2 2 2 4 8 3" xfId="26403" xr:uid="{00000000-0005-0000-0000-0000100F0000}"/>
    <cellStyle name="20 % - Accent2 2 2 2 2 4 9" xfId="11471" xr:uid="{00000000-0005-0000-0000-0000110F0000}"/>
    <cellStyle name="20 % - Accent2 2 2 2 2 4 9 2" xfId="25047" xr:uid="{00000000-0005-0000-0000-0000120F0000}"/>
    <cellStyle name="20 % - Accent2 2 2 2 2 5" xfId="6013" xr:uid="{00000000-0005-0000-0000-0000130F0000}"/>
    <cellStyle name="20 % - Accent2 2 2 2 2 5 2" xfId="23070" xr:uid="{00000000-0005-0000-0000-0000140F0000}"/>
    <cellStyle name="20 % - Accent2 2 2 2 2 5 2 2" xfId="36262" xr:uid="{00000000-0005-0000-0000-0000150F0000}"/>
    <cellStyle name="20 % - Accent2 2 2 2 2 5 2 3" xfId="30272" xr:uid="{00000000-0005-0000-0000-0000160F0000}"/>
    <cellStyle name="20 % - Accent2 2 2 2 2 5 3" xfId="19418" xr:uid="{00000000-0005-0000-0000-0000170F0000}"/>
    <cellStyle name="20 % - Accent2 2 2 2 2 5 3 2" xfId="32929" xr:uid="{00000000-0005-0000-0000-0000180F0000}"/>
    <cellStyle name="20 % - Accent2 2 2 2 2 5 3 3" xfId="26925" xr:uid="{00000000-0005-0000-0000-0000190F0000}"/>
    <cellStyle name="20 % - Accent2 2 2 2 2 5 4" xfId="12004" xr:uid="{00000000-0005-0000-0000-00001A0F0000}"/>
    <cellStyle name="20 % - Accent2 2 2 2 2 5 4 2" xfId="31650" xr:uid="{00000000-0005-0000-0000-00001B0F0000}"/>
    <cellStyle name="20 % - Accent2 2 2 2 2 5 5" xfId="25630" xr:uid="{00000000-0005-0000-0000-00001C0F0000}"/>
    <cellStyle name="20 % - Accent2 2 2 2 2 6" xfId="6539" xr:uid="{00000000-0005-0000-0000-00001D0F0000}"/>
    <cellStyle name="20 % - Accent2 2 2 2 2 6 2" xfId="23772" xr:uid="{00000000-0005-0000-0000-00001E0F0000}"/>
    <cellStyle name="20 % - Accent2 2 2 2 2 6 2 2" xfId="36807" xr:uid="{00000000-0005-0000-0000-00001F0F0000}"/>
    <cellStyle name="20 % - Accent2 2 2 2 2 6 2 3" xfId="30819" xr:uid="{00000000-0005-0000-0000-0000200F0000}"/>
    <cellStyle name="20 % - Accent2 2 2 2 2 6 3" xfId="20397" xr:uid="{00000000-0005-0000-0000-0000210F0000}"/>
    <cellStyle name="20 % - Accent2 2 2 2 2 6 3 2" xfId="33614" xr:uid="{00000000-0005-0000-0000-0000220F0000}"/>
    <cellStyle name="20 % - Accent2 2 2 2 2 6 4" xfId="12530" xr:uid="{00000000-0005-0000-0000-0000230F0000}"/>
    <cellStyle name="20 % - Accent2 2 2 2 2 6 5" xfId="27624" xr:uid="{00000000-0005-0000-0000-0000240F0000}"/>
    <cellStyle name="20 % - Accent2 2 2 2 2 7" xfId="7079" xr:uid="{00000000-0005-0000-0000-0000250F0000}"/>
    <cellStyle name="20 % - Accent2 2 2 2 2 7 2" xfId="23981" xr:uid="{00000000-0005-0000-0000-0000260F0000}"/>
    <cellStyle name="20 % - Accent2 2 2 2 2 7 2 2" xfId="36887" xr:uid="{00000000-0005-0000-0000-0000270F0000}"/>
    <cellStyle name="20 % - Accent2 2 2 2 2 7 2 3" xfId="30900" xr:uid="{00000000-0005-0000-0000-0000280F0000}"/>
    <cellStyle name="20 % - Accent2 2 2 2 2 7 3" xfId="20988" xr:uid="{00000000-0005-0000-0000-0000290F0000}"/>
    <cellStyle name="20 % - Accent2 2 2 2 2 7 3 2" xfId="34205" xr:uid="{00000000-0005-0000-0000-00002A0F0000}"/>
    <cellStyle name="20 % - Accent2 2 2 2 2 7 4" xfId="13070" xr:uid="{00000000-0005-0000-0000-00002B0F0000}"/>
    <cellStyle name="20 % - Accent2 2 2 2 2 7 5" xfId="28215" xr:uid="{00000000-0005-0000-0000-00002C0F0000}"/>
    <cellStyle name="20 % - Accent2 2 2 2 2 8" xfId="7647" xr:uid="{00000000-0005-0000-0000-00002D0F0000}"/>
    <cellStyle name="20 % - Accent2 2 2 2 2 8 2" xfId="21612" xr:uid="{00000000-0005-0000-0000-00002E0F0000}"/>
    <cellStyle name="20 % - Accent2 2 2 2 2 8 2 2" xfId="34805" xr:uid="{00000000-0005-0000-0000-00002F0F0000}"/>
    <cellStyle name="20 % - Accent2 2 2 2 2 8 3" xfId="13638" xr:uid="{00000000-0005-0000-0000-0000300F0000}"/>
    <cellStyle name="20 % - Accent2 2 2 2 2 8 4" xfId="28815" xr:uid="{00000000-0005-0000-0000-0000310F0000}"/>
    <cellStyle name="20 % - Accent2 2 2 2 2 9" xfId="8215" xr:uid="{00000000-0005-0000-0000-0000320F0000}"/>
    <cellStyle name="20 % - Accent2 2 2 2 2 9 2" xfId="22314" xr:uid="{00000000-0005-0000-0000-0000330F0000}"/>
    <cellStyle name="20 % - Accent2 2 2 2 2 9 2 2" xfId="35507" xr:uid="{00000000-0005-0000-0000-0000340F0000}"/>
    <cellStyle name="20 % - Accent2 2 2 2 2 9 3" xfId="14206" xr:uid="{00000000-0005-0000-0000-0000350F0000}"/>
    <cellStyle name="20 % - Accent2 2 2 2 2 9 4" xfId="29517" xr:uid="{00000000-0005-0000-0000-0000360F0000}"/>
    <cellStyle name="20 % - Accent2 2 2 2 20" xfId="4261" xr:uid="{00000000-0005-0000-0000-0000370F0000}"/>
    <cellStyle name="20 % - Accent2 2 2 2 21" xfId="24138" xr:uid="{00000000-0005-0000-0000-0000380F0000}"/>
    <cellStyle name="20 % - Accent2 2 2 2 22" xfId="2726" xr:uid="{00000000-0005-0000-0000-0000390F0000}"/>
    <cellStyle name="20 % - Accent2 2 2 2 3" xfId="78" xr:uid="{00000000-0005-0000-0000-00003A0F0000}"/>
    <cellStyle name="20 % - Accent2 2 2 2 3 10" xfId="9968" xr:uid="{00000000-0005-0000-0000-00003B0F0000}"/>
    <cellStyle name="20 % - Accent2 2 2 2 3 10 2" xfId="15959" xr:uid="{00000000-0005-0000-0000-00003C0F0000}"/>
    <cellStyle name="20 % - Accent2 2 2 2 3 10 3" xfId="31081" xr:uid="{00000000-0005-0000-0000-00003D0F0000}"/>
    <cellStyle name="20 % - Accent2 2 2 2 3 11" xfId="10564" xr:uid="{00000000-0005-0000-0000-00003E0F0000}"/>
    <cellStyle name="20 % - Accent2 2 2 2 3 11 2" xfId="16555" xr:uid="{00000000-0005-0000-0000-00003F0F0000}"/>
    <cellStyle name="20 % - Accent2 2 2 2 3 12" xfId="17179" xr:uid="{00000000-0005-0000-0000-0000400F0000}"/>
    <cellStyle name="20 % - Accent2 2 2 2 3 13" xfId="17802" xr:uid="{00000000-0005-0000-0000-0000410F0000}"/>
    <cellStyle name="20 % - Accent2 2 2 2 3 14" xfId="18166" xr:uid="{00000000-0005-0000-0000-0000420F0000}"/>
    <cellStyle name="20 % - Accent2 2 2 2 3 15" xfId="11145" xr:uid="{00000000-0005-0000-0000-0000430F0000}"/>
    <cellStyle name="20 % - Accent2 2 2 2 3 16" xfId="4268" xr:uid="{00000000-0005-0000-0000-0000440F0000}"/>
    <cellStyle name="20 % - Accent2 2 2 2 3 17" xfId="24148" xr:uid="{00000000-0005-0000-0000-0000450F0000}"/>
    <cellStyle name="20 % - Accent2 2 2 2 3 18" xfId="2734" xr:uid="{00000000-0005-0000-0000-0000460F0000}"/>
    <cellStyle name="20 % - Accent2 2 2 2 3 2" xfId="5173" xr:uid="{00000000-0005-0000-0000-0000470F0000}"/>
    <cellStyle name="20 % - Accent2 2 2 2 3 2 2" xfId="19421" xr:uid="{00000000-0005-0000-0000-0000480F0000}"/>
    <cellStyle name="20 % - Accent2 2 2 2 3 2 2 2" xfId="32932" xr:uid="{00000000-0005-0000-0000-0000490F0000}"/>
    <cellStyle name="20 % - Accent2 2 2 2 3 2 2 3" xfId="26928" xr:uid="{00000000-0005-0000-0000-00004A0F0000}"/>
    <cellStyle name="20 % - Accent2 2 2 2 3 2 3" xfId="11478" xr:uid="{00000000-0005-0000-0000-00004B0F0000}"/>
    <cellStyle name="20 % - Accent2 2 2 2 3 2 3 2" xfId="31659" xr:uid="{00000000-0005-0000-0000-00004C0F0000}"/>
    <cellStyle name="20 % - Accent2 2 2 2 3 2 4" xfId="25639" xr:uid="{00000000-0005-0000-0000-00004D0F0000}"/>
    <cellStyle name="20 % - Accent2 2 2 2 3 3" xfId="6020" xr:uid="{00000000-0005-0000-0000-00004E0F0000}"/>
    <cellStyle name="20 % - Accent2 2 2 2 3 3 2" xfId="20406" xr:uid="{00000000-0005-0000-0000-00004F0F0000}"/>
    <cellStyle name="20 % - Accent2 2 2 2 3 3 2 2" xfId="33623" xr:uid="{00000000-0005-0000-0000-0000500F0000}"/>
    <cellStyle name="20 % - Accent2 2 2 2 3 3 3" xfId="12011" xr:uid="{00000000-0005-0000-0000-0000510F0000}"/>
    <cellStyle name="20 % - Accent2 2 2 2 3 3 4" xfId="27633" xr:uid="{00000000-0005-0000-0000-0000520F0000}"/>
    <cellStyle name="20 % - Accent2 2 2 2 3 4" xfId="6546" xr:uid="{00000000-0005-0000-0000-0000530F0000}"/>
    <cellStyle name="20 % - Accent2 2 2 2 3 4 2" xfId="20997" xr:uid="{00000000-0005-0000-0000-0000540F0000}"/>
    <cellStyle name="20 % - Accent2 2 2 2 3 4 2 2" xfId="34214" xr:uid="{00000000-0005-0000-0000-0000550F0000}"/>
    <cellStyle name="20 % - Accent2 2 2 2 3 4 3" xfId="12537" xr:uid="{00000000-0005-0000-0000-0000560F0000}"/>
    <cellStyle name="20 % - Accent2 2 2 2 3 4 4" xfId="28224" xr:uid="{00000000-0005-0000-0000-0000570F0000}"/>
    <cellStyle name="20 % - Accent2 2 2 2 3 5" xfId="7086" xr:uid="{00000000-0005-0000-0000-0000580F0000}"/>
    <cellStyle name="20 % - Accent2 2 2 2 3 5 2" xfId="21621" xr:uid="{00000000-0005-0000-0000-0000590F0000}"/>
    <cellStyle name="20 % - Accent2 2 2 2 3 5 2 2" xfId="34814" xr:uid="{00000000-0005-0000-0000-00005A0F0000}"/>
    <cellStyle name="20 % - Accent2 2 2 2 3 5 3" xfId="13077" xr:uid="{00000000-0005-0000-0000-00005B0F0000}"/>
    <cellStyle name="20 % - Accent2 2 2 2 3 5 4" xfId="28824" xr:uid="{00000000-0005-0000-0000-00005C0F0000}"/>
    <cellStyle name="20 % - Accent2 2 2 2 3 6" xfId="7654" xr:uid="{00000000-0005-0000-0000-00005D0F0000}"/>
    <cellStyle name="20 % - Accent2 2 2 2 3 6 2" xfId="22323" xr:uid="{00000000-0005-0000-0000-00005E0F0000}"/>
    <cellStyle name="20 % - Accent2 2 2 2 3 6 2 2" xfId="35516" xr:uid="{00000000-0005-0000-0000-00005F0F0000}"/>
    <cellStyle name="20 % - Accent2 2 2 2 3 6 3" xfId="13645" xr:uid="{00000000-0005-0000-0000-0000600F0000}"/>
    <cellStyle name="20 % - Accent2 2 2 2 3 6 4" xfId="29526" xr:uid="{00000000-0005-0000-0000-0000610F0000}"/>
    <cellStyle name="20 % - Accent2 2 2 2 3 7" xfId="8222" xr:uid="{00000000-0005-0000-0000-0000620F0000}"/>
    <cellStyle name="20 % - Accent2 2 2 2 3 7 2" xfId="23071" xr:uid="{00000000-0005-0000-0000-0000630F0000}"/>
    <cellStyle name="20 % - Accent2 2 2 2 3 7 2 2" xfId="36263" xr:uid="{00000000-0005-0000-0000-0000640F0000}"/>
    <cellStyle name="20 % - Accent2 2 2 2 3 7 3" xfId="14213" xr:uid="{00000000-0005-0000-0000-0000650F0000}"/>
    <cellStyle name="20 % - Accent2 2 2 2 3 7 4" xfId="30273" xr:uid="{00000000-0005-0000-0000-0000660F0000}"/>
    <cellStyle name="20 % - Accent2 2 2 2 3 8" xfId="8790" xr:uid="{00000000-0005-0000-0000-0000670F0000}"/>
    <cellStyle name="20 % - Accent2 2 2 2 3 8 2" xfId="14781" xr:uid="{00000000-0005-0000-0000-0000680F0000}"/>
    <cellStyle name="20 % - Accent2 2 2 2 3 8 2 2" xfId="32408" xr:uid="{00000000-0005-0000-0000-0000690F0000}"/>
    <cellStyle name="20 % - Accent2 2 2 2 3 8 3" xfId="26404" xr:uid="{00000000-0005-0000-0000-00006A0F0000}"/>
    <cellStyle name="20 % - Accent2 2 2 2 3 9" xfId="9372" xr:uid="{00000000-0005-0000-0000-00006B0F0000}"/>
    <cellStyle name="20 % - Accent2 2 2 2 3 9 2" xfId="15363" xr:uid="{00000000-0005-0000-0000-00006C0F0000}"/>
    <cellStyle name="20 % - Accent2 2 2 2 3 9 3" xfId="25048" xr:uid="{00000000-0005-0000-0000-00006D0F0000}"/>
    <cellStyle name="20 % - Accent2 2 2 2 4" xfId="79" xr:uid="{00000000-0005-0000-0000-00006E0F0000}"/>
    <cellStyle name="20 % - Accent2 2 2 2 4 10" xfId="9969" xr:uid="{00000000-0005-0000-0000-00006F0F0000}"/>
    <cellStyle name="20 % - Accent2 2 2 2 4 10 2" xfId="15960" xr:uid="{00000000-0005-0000-0000-0000700F0000}"/>
    <cellStyle name="20 % - Accent2 2 2 2 4 10 3" xfId="31082" xr:uid="{00000000-0005-0000-0000-0000710F0000}"/>
    <cellStyle name="20 % - Accent2 2 2 2 4 11" xfId="10565" xr:uid="{00000000-0005-0000-0000-0000720F0000}"/>
    <cellStyle name="20 % - Accent2 2 2 2 4 11 2" xfId="16556" xr:uid="{00000000-0005-0000-0000-0000730F0000}"/>
    <cellStyle name="20 % - Accent2 2 2 2 4 12" xfId="17180" xr:uid="{00000000-0005-0000-0000-0000740F0000}"/>
    <cellStyle name="20 % - Accent2 2 2 2 4 13" xfId="17803" xr:uid="{00000000-0005-0000-0000-0000750F0000}"/>
    <cellStyle name="20 % - Accent2 2 2 2 4 14" xfId="18167" xr:uid="{00000000-0005-0000-0000-0000760F0000}"/>
    <cellStyle name="20 % - Accent2 2 2 2 4 15" xfId="11146" xr:uid="{00000000-0005-0000-0000-0000770F0000}"/>
    <cellStyle name="20 % - Accent2 2 2 2 4 16" xfId="4269" xr:uid="{00000000-0005-0000-0000-0000780F0000}"/>
    <cellStyle name="20 % - Accent2 2 2 2 4 17" xfId="24149" xr:uid="{00000000-0005-0000-0000-0000790F0000}"/>
    <cellStyle name="20 % - Accent2 2 2 2 4 18" xfId="2735" xr:uid="{00000000-0005-0000-0000-00007A0F0000}"/>
    <cellStyle name="20 % - Accent2 2 2 2 4 2" xfId="5174" xr:uid="{00000000-0005-0000-0000-00007B0F0000}"/>
    <cellStyle name="20 % - Accent2 2 2 2 4 2 2" xfId="19422" xr:uid="{00000000-0005-0000-0000-00007C0F0000}"/>
    <cellStyle name="20 % - Accent2 2 2 2 4 2 2 2" xfId="32933" xr:uid="{00000000-0005-0000-0000-00007D0F0000}"/>
    <cellStyle name="20 % - Accent2 2 2 2 4 2 2 3" xfId="26929" xr:uid="{00000000-0005-0000-0000-00007E0F0000}"/>
    <cellStyle name="20 % - Accent2 2 2 2 4 2 3" xfId="11479" xr:uid="{00000000-0005-0000-0000-00007F0F0000}"/>
    <cellStyle name="20 % - Accent2 2 2 2 4 2 3 2" xfId="31660" xr:uid="{00000000-0005-0000-0000-0000800F0000}"/>
    <cellStyle name="20 % - Accent2 2 2 2 4 2 4" xfId="25640" xr:uid="{00000000-0005-0000-0000-0000810F0000}"/>
    <cellStyle name="20 % - Accent2 2 2 2 4 3" xfId="6021" xr:uid="{00000000-0005-0000-0000-0000820F0000}"/>
    <cellStyle name="20 % - Accent2 2 2 2 4 3 2" xfId="20407" xr:uid="{00000000-0005-0000-0000-0000830F0000}"/>
    <cellStyle name="20 % - Accent2 2 2 2 4 3 2 2" xfId="33624" xr:uid="{00000000-0005-0000-0000-0000840F0000}"/>
    <cellStyle name="20 % - Accent2 2 2 2 4 3 3" xfId="12012" xr:uid="{00000000-0005-0000-0000-0000850F0000}"/>
    <cellStyle name="20 % - Accent2 2 2 2 4 3 4" xfId="27634" xr:uid="{00000000-0005-0000-0000-0000860F0000}"/>
    <cellStyle name="20 % - Accent2 2 2 2 4 4" xfId="6547" xr:uid="{00000000-0005-0000-0000-0000870F0000}"/>
    <cellStyle name="20 % - Accent2 2 2 2 4 4 2" xfId="20998" xr:uid="{00000000-0005-0000-0000-0000880F0000}"/>
    <cellStyle name="20 % - Accent2 2 2 2 4 4 2 2" xfId="34215" xr:uid="{00000000-0005-0000-0000-0000890F0000}"/>
    <cellStyle name="20 % - Accent2 2 2 2 4 4 3" xfId="12538" xr:uid="{00000000-0005-0000-0000-00008A0F0000}"/>
    <cellStyle name="20 % - Accent2 2 2 2 4 4 4" xfId="28225" xr:uid="{00000000-0005-0000-0000-00008B0F0000}"/>
    <cellStyle name="20 % - Accent2 2 2 2 4 5" xfId="7087" xr:uid="{00000000-0005-0000-0000-00008C0F0000}"/>
    <cellStyle name="20 % - Accent2 2 2 2 4 5 2" xfId="21622" xr:uid="{00000000-0005-0000-0000-00008D0F0000}"/>
    <cellStyle name="20 % - Accent2 2 2 2 4 5 2 2" xfId="34815" xr:uid="{00000000-0005-0000-0000-00008E0F0000}"/>
    <cellStyle name="20 % - Accent2 2 2 2 4 5 3" xfId="13078" xr:uid="{00000000-0005-0000-0000-00008F0F0000}"/>
    <cellStyle name="20 % - Accent2 2 2 2 4 5 4" xfId="28825" xr:uid="{00000000-0005-0000-0000-0000900F0000}"/>
    <cellStyle name="20 % - Accent2 2 2 2 4 6" xfId="7655" xr:uid="{00000000-0005-0000-0000-0000910F0000}"/>
    <cellStyle name="20 % - Accent2 2 2 2 4 6 2" xfId="22324" xr:uid="{00000000-0005-0000-0000-0000920F0000}"/>
    <cellStyle name="20 % - Accent2 2 2 2 4 6 2 2" xfId="35517" xr:uid="{00000000-0005-0000-0000-0000930F0000}"/>
    <cellStyle name="20 % - Accent2 2 2 2 4 6 3" xfId="13646" xr:uid="{00000000-0005-0000-0000-0000940F0000}"/>
    <cellStyle name="20 % - Accent2 2 2 2 4 6 4" xfId="29527" xr:uid="{00000000-0005-0000-0000-0000950F0000}"/>
    <cellStyle name="20 % - Accent2 2 2 2 4 7" xfId="8223" xr:uid="{00000000-0005-0000-0000-0000960F0000}"/>
    <cellStyle name="20 % - Accent2 2 2 2 4 7 2" xfId="23072" xr:uid="{00000000-0005-0000-0000-0000970F0000}"/>
    <cellStyle name="20 % - Accent2 2 2 2 4 7 2 2" xfId="36264" xr:uid="{00000000-0005-0000-0000-0000980F0000}"/>
    <cellStyle name="20 % - Accent2 2 2 2 4 7 3" xfId="14214" xr:uid="{00000000-0005-0000-0000-0000990F0000}"/>
    <cellStyle name="20 % - Accent2 2 2 2 4 7 4" xfId="30274" xr:uid="{00000000-0005-0000-0000-00009A0F0000}"/>
    <cellStyle name="20 % - Accent2 2 2 2 4 8" xfId="8791" xr:uid="{00000000-0005-0000-0000-00009B0F0000}"/>
    <cellStyle name="20 % - Accent2 2 2 2 4 8 2" xfId="14782" xr:uid="{00000000-0005-0000-0000-00009C0F0000}"/>
    <cellStyle name="20 % - Accent2 2 2 2 4 8 2 2" xfId="32409" xr:uid="{00000000-0005-0000-0000-00009D0F0000}"/>
    <cellStyle name="20 % - Accent2 2 2 2 4 8 3" xfId="26405" xr:uid="{00000000-0005-0000-0000-00009E0F0000}"/>
    <cellStyle name="20 % - Accent2 2 2 2 4 9" xfId="9373" xr:uid="{00000000-0005-0000-0000-00009F0F0000}"/>
    <cellStyle name="20 % - Accent2 2 2 2 4 9 2" xfId="15364" xr:uid="{00000000-0005-0000-0000-0000A00F0000}"/>
    <cellStyle name="20 % - Accent2 2 2 2 4 9 3" xfId="25049" xr:uid="{00000000-0005-0000-0000-0000A10F0000}"/>
    <cellStyle name="20 % - Accent2 2 2 2 5" xfId="80" xr:uid="{00000000-0005-0000-0000-0000A20F0000}"/>
    <cellStyle name="20 % - Accent2 2 2 2 5 10" xfId="9374" xr:uid="{00000000-0005-0000-0000-0000A30F0000}"/>
    <cellStyle name="20 % - Accent2 2 2 2 5 10 2" xfId="15365" xr:uid="{00000000-0005-0000-0000-0000A40F0000}"/>
    <cellStyle name="20 % - Accent2 2 2 2 5 10 3" xfId="31083" xr:uid="{00000000-0005-0000-0000-0000A50F0000}"/>
    <cellStyle name="20 % - Accent2 2 2 2 5 11" xfId="9970" xr:uid="{00000000-0005-0000-0000-0000A60F0000}"/>
    <cellStyle name="20 % - Accent2 2 2 2 5 11 2" xfId="15961" xr:uid="{00000000-0005-0000-0000-0000A70F0000}"/>
    <cellStyle name="20 % - Accent2 2 2 2 5 12" xfId="10566" xr:uid="{00000000-0005-0000-0000-0000A80F0000}"/>
    <cellStyle name="20 % - Accent2 2 2 2 5 12 2" xfId="16557" xr:uid="{00000000-0005-0000-0000-0000A90F0000}"/>
    <cellStyle name="20 % - Accent2 2 2 2 5 13" xfId="4711" xr:uid="{00000000-0005-0000-0000-0000AA0F0000}"/>
    <cellStyle name="20 % - Accent2 2 2 2 5 13 2" xfId="17181" xr:uid="{00000000-0005-0000-0000-0000AB0F0000}"/>
    <cellStyle name="20 % - Accent2 2 2 2 5 14" xfId="17804" xr:uid="{00000000-0005-0000-0000-0000AC0F0000}"/>
    <cellStyle name="20 % - Accent2 2 2 2 5 15" xfId="18168" xr:uid="{00000000-0005-0000-0000-0000AD0F0000}"/>
    <cellStyle name="20 % - Accent2 2 2 2 5 16" xfId="11147" xr:uid="{00000000-0005-0000-0000-0000AE0F0000}"/>
    <cellStyle name="20 % - Accent2 2 2 2 5 17" xfId="4270" xr:uid="{00000000-0005-0000-0000-0000AF0F0000}"/>
    <cellStyle name="20 % - Accent2 2 2 2 5 18" xfId="24150" xr:uid="{00000000-0005-0000-0000-0000B00F0000}"/>
    <cellStyle name="20 % - Accent2 2 2 2 5 19" xfId="2736" xr:uid="{00000000-0005-0000-0000-0000B10F0000}"/>
    <cellStyle name="20 % - Accent2 2 2 2 5 2" xfId="2737" xr:uid="{00000000-0005-0000-0000-0000B20F0000}"/>
    <cellStyle name="20 % - Accent2 2 2 2 5 2 10" xfId="10567" xr:uid="{00000000-0005-0000-0000-0000B30F0000}"/>
    <cellStyle name="20 % - Accent2 2 2 2 5 2 10 2" xfId="16558" xr:uid="{00000000-0005-0000-0000-0000B40F0000}"/>
    <cellStyle name="20 % - Accent2 2 2 2 5 2 11" xfId="17182" xr:uid="{00000000-0005-0000-0000-0000B50F0000}"/>
    <cellStyle name="20 % - Accent2 2 2 2 5 2 12" xfId="20163" xr:uid="{00000000-0005-0000-0000-0000B60F0000}"/>
    <cellStyle name="20 % - Accent2 2 2 2 5 2 13" xfId="11481" xr:uid="{00000000-0005-0000-0000-0000B70F0000}"/>
    <cellStyle name="20 % - Accent2 2 2 2 5 2 14" xfId="5176" xr:uid="{00000000-0005-0000-0000-0000B80F0000}"/>
    <cellStyle name="20 % - Accent2 2 2 2 5 2 15" xfId="25641" xr:uid="{00000000-0005-0000-0000-0000B90F0000}"/>
    <cellStyle name="20 % - Accent2 2 2 2 5 2 2" xfId="6023" xr:uid="{00000000-0005-0000-0000-0000BA0F0000}"/>
    <cellStyle name="20 % - Accent2 2 2 2 5 2 2 2" xfId="12014" xr:uid="{00000000-0005-0000-0000-0000BB0F0000}"/>
    <cellStyle name="20 % - Accent2 2 2 2 5 2 2 2 2" xfId="33493" xr:uid="{00000000-0005-0000-0000-0000BC0F0000}"/>
    <cellStyle name="20 % - Accent2 2 2 2 5 2 2 3" xfId="27498" xr:uid="{00000000-0005-0000-0000-0000BD0F0000}"/>
    <cellStyle name="20 % - Accent2 2 2 2 5 2 3" xfId="6549" xr:uid="{00000000-0005-0000-0000-0000BE0F0000}"/>
    <cellStyle name="20 % - Accent2 2 2 2 5 2 3 2" xfId="12540" xr:uid="{00000000-0005-0000-0000-0000BF0F0000}"/>
    <cellStyle name="20 % - Accent2 2 2 2 5 2 3 3" xfId="31661" xr:uid="{00000000-0005-0000-0000-0000C00F0000}"/>
    <cellStyle name="20 % - Accent2 2 2 2 5 2 4" xfId="7089" xr:uid="{00000000-0005-0000-0000-0000C10F0000}"/>
    <cellStyle name="20 % - Accent2 2 2 2 5 2 4 2" xfId="13080" xr:uid="{00000000-0005-0000-0000-0000C20F0000}"/>
    <cellStyle name="20 % - Accent2 2 2 2 5 2 5" xfId="7657" xr:uid="{00000000-0005-0000-0000-0000C30F0000}"/>
    <cellStyle name="20 % - Accent2 2 2 2 5 2 5 2" xfId="13648" xr:uid="{00000000-0005-0000-0000-0000C40F0000}"/>
    <cellStyle name="20 % - Accent2 2 2 2 5 2 6" xfId="8225" xr:uid="{00000000-0005-0000-0000-0000C50F0000}"/>
    <cellStyle name="20 % - Accent2 2 2 2 5 2 6 2" xfId="14216" xr:uid="{00000000-0005-0000-0000-0000C60F0000}"/>
    <cellStyle name="20 % - Accent2 2 2 2 5 2 7" xfId="8793" xr:uid="{00000000-0005-0000-0000-0000C70F0000}"/>
    <cellStyle name="20 % - Accent2 2 2 2 5 2 7 2" xfId="14784" xr:uid="{00000000-0005-0000-0000-0000C80F0000}"/>
    <cellStyle name="20 % - Accent2 2 2 2 5 2 8" xfId="9375" xr:uid="{00000000-0005-0000-0000-0000C90F0000}"/>
    <cellStyle name="20 % - Accent2 2 2 2 5 2 8 2" xfId="15366" xr:uid="{00000000-0005-0000-0000-0000CA0F0000}"/>
    <cellStyle name="20 % - Accent2 2 2 2 5 2 9" xfId="9971" xr:uid="{00000000-0005-0000-0000-0000CB0F0000}"/>
    <cellStyle name="20 % - Accent2 2 2 2 5 2 9 2" xfId="15962" xr:uid="{00000000-0005-0000-0000-0000CC0F0000}"/>
    <cellStyle name="20 % - Accent2 2 2 2 5 3" xfId="5175" xr:uid="{00000000-0005-0000-0000-0000CD0F0000}"/>
    <cellStyle name="20 % - Accent2 2 2 2 5 3 2" xfId="20408" xr:uid="{00000000-0005-0000-0000-0000CE0F0000}"/>
    <cellStyle name="20 % - Accent2 2 2 2 5 3 2 2" xfId="33625" xr:uid="{00000000-0005-0000-0000-0000CF0F0000}"/>
    <cellStyle name="20 % - Accent2 2 2 2 5 3 3" xfId="11480" xr:uid="{00000000-0005-0000-0000-0000D00F0000}"/>
    <cellStyle name="20 % - Accent2 2 2 2 5 3 4" xfId="27635" xr:uid="{00000000-0005-0000-0000-0000D10F0000}"/>
    <cellStyle name="20 % - Accent2 2 2 2 5 4" xfId="6022" xr:uid="{00000000-0005-0000-0000-0000D20F0000}"/>
    <cellStyle name="20 % - Accent2 2 2 2 5 4 2" xfId="20999" xr:uid="{00000000-0005-0000-0000-0000D30F0000}"/>
    <cellStyle name="20 % - Accent2 2 2 2 5 4 2 2" xfId="34216" xr:uid="{00000000-0005-0000-0000-0000D40F0000}"/>
    <cellStyle name="20 % - Accent2 2 2 2 5 4 3" xfId="12013" xr:uid="{00000000-0005-0000-0000-0000D50F0000}"/>
    <cellStyle name="20 % - Accent2 2 2 2 5 4 4" xfId="28226" xr:uid="{00000000-0005-0000-0000-0000D60F0000}"/>
    <cellStyle name="20 % - Accent2 2 2 2 5 5" xfId="6548" xr:uid="{00000000-0005-0000-0000-0000D70F0000}"/>
    <cellStyle name="20 % - Accent2 2 2 2 5 5 2" xfId="21623" xr:uid="{00000000-0005-0000-0000-0000D80F0000}"/>
    <cellStyle name="20 % - Accent2 2 2 2 5 5 2 2" xfId="34816" xr:uid="{00000000-0005-0000-0000-0000D90F0000}"/>
    <cellStyle name="20 % - Accent2 2 2 2 5 5 3" xfId="12539" xr:uid="{00000000-0005-0000-0000-0000DA0F0000}"/>
    <cellStyle name="20 % - Accent2 2 2 2 5 5 4" xfId="28826" xr:uid="{00000000-0005-0000-0000-0000DB0F0000}"/>
    <cellStyle name="20 % - Accent2 2 2 2 5 6" xfId="7088" xr:uid="{00000000-0005-0000-0000-0000DC0F0000}"/>
    <cellStyle name="20 % - Accent2 2 2 2 5 6 2" xfId="22325" xr:uid="{00000000-0005-0000-0000-0000DD0F0000}"/>
    <cellStyle name="20 % - Accent2 2 2 2 5 6 2 2" xfId="35518" xr:uid="{00000000-0005-0000-0000-0000DE0F0000}"/>
    <cellStyle name="20 % - Accent2 2 2 2 5 6 3" xfId="13079" xr:uid="{00000000-0005-0000-0000-0000DF0F0000}"/>
    <cellStyle name="20 % - Accent2 2 2 2 5 6 4" xfId="29528" xr:uid="{00000000-0005-0000-0000-0000E00F0000}"/>
    <cellStyle name="20 % - Accent2 2 2 2 5 7" xfId="7656" xr:uid="{00000000-0005-0000-0000-0000E10F0000}"/>
    <cellStyle name="20 % - Accent2 2 2 2 5 7 2" xfId="23073" xr:uid="{00000000-0005-0000-0000-0000E20F0000}"/>
    <cellStyle name="20 % - Accent2 2 2 2 5 7 2 2" xfId="36265" xr:uid="{00000000-0005-0000-0000-0000E30F0000}"/>
    <cellStyle name="20 % - Accent2 2 2 2 5 7 3" xfId="13647" xr:uid="{00000000-0005-0000-0000-0000E40F0000}"/>
    <cellStyle name="20 % - Accent2 2 2 2 5 7 4" xfId="30275" xr:uid="{00000000-0005-0000-0000-0000E50F0000}"/>
    <cellStyle name="20 % - Accent2 2 2 2 5 8" xfId="8224" xr:uid="{00000000-0005-0000-0000-0000E60F0000}"/>
    <cellStyle name="20 % - Accent2 2 2 2 5 8 2" xfId="14215" xr:uid="{00000000-0005-0000-0000-0000E70F0000}"/>
    <cellStyle name="20 % - Accent2 2 2 2 5 8 2 2" xfId="32410" xr:uid="{00000000-0005-0000-0000-0000E80F0000}"/>
    <cellStyle name="20 % - Accent2 2 2 2 5 8 3" xfId="26406" xr:uid="{00000000-0005-0000-0000-0000E90F0000}"/>
    <cellStyle name="20 % - Accent2 2 2 2 5 9" xfId="8792" xr:uid="{00000000-0005-0000-0000-0000EA0F0000}"/>
    <cellStyle name="20 % - Accent2 2 2 2 5 9 2" xfId="14783" xr:uid="{00000000-0005-0000-0000-0000EB0F0000}"/>
    <cellStyle name="20 % - Accent2 2 2 2 5 9 3" xfId="25050" xr:uid="{00000000-0005-0000-0000-0000EC0F0000}"/>
    <cellStyle name="20 % - Accent2 2 2 2 6" xfId="5167" xr:uid="{00000000-0005-0000-0000-0000ED0F0000}"/>
    <cellStyle name="20 % - Accent2 2 2 2 6 2" xfId="23771" xr:uid="{00000000-0005-0000-0000-0000EE0F0000}"/>
    <cellStyle name="20 % - Accent2 2 2 2 6 2 2" xfId="36806" xr:uid="{00000000-0005-0000-0000-0000EF0F0000}"/>
    <cellStyle name="20 % - Accent2 2 2 2 6 2 3" xfId="30818" xr:uid="{00000000-0005-0000-0000-0000F00F0000}"/>
    <cellStyle name="20 % - Accent2 2 2 2 6 3" xfId="19417" xr:uid="{00000000-0005-0000-0000-0000F10F0000}"/>
    <cellStyle name="20 % - Accent2 2 2 2 6 3 2" xfId="32928" xr:uid="{00000000-0005-0000-0000-0000F20F0000}"/>
    <cellStyle name="20 % - Accent2 2 2 2 6 3 3" xfId="26924" xr:uid="{00000000-0005-0000-0000-0000F30F0000}"/>
    <cellStyle name="20 % - Accent2 2 2 2 6 4" xfId="11470" xr:uid="{00000000-0005-0000-0000-0000F40F0000}"/>
    <cellStyle name="20 % - Accent2 2 2 2 6 4 2" xfId="31649" xr:uid="{00000000-0005-0000-0000-0000F50F0000}"/>
    <cellStyle name="20 % - Accent2 2 2 2 6 5" xfId="25629" xr:uid="{00000000-0005-0000-0000-0000F60F0000}"/>
    <cellStyle name="20 % - Accent2 2 2 2 7" xfId="6012" xr:uid="{00000000-0005-0000-0000-0000F70F0000}"/>
    <cellStyle name="20 % - Accent2 2 2 2 7 2" xfId="23980" xr:uid="{00000000-0005-0000-0000-0000F80F0000}"/>
    <cellStyle name="20 % - Accent2 2 2 2 7 2 2" xfId="36886" xr:uid="{00000000-0005-0000-0000-0000F90F0000}"/>
    <cellStyle name="20 % - Accent2 2 2 2 7 2 3" xfId="30899" xr:uid="{00000000-0005-0000-0000-0000FA0F0000}"/>
    <cellStyle name="20 % - Accent2 2 2 2 7 3" xfId="20396" xr:uid="{00000000-0005-0000-0000-0000FB0F0000}"/>
    <cellStyle name="20 % - Accent2 2 2 2 7 3 2" xfId="33613" xr:uid="{00000000-0005-0000-0000-0000FC0F0000}"/>
    <cellStyle name="20 % - Accent2 2 2 2 7 4" xfId="12003" xr:uid="{00000000-0005-0000-0000-0000FD0F0000}"/>
    <cellStyle name="20 % - Accent2 2 2 2 7 5" xfId="27623" xr:uid="{00000000-0005-0000-0000-0000FE0F0000}"/>
    <cellStyle name="20 % - Accent2 2 2 2 8" xfId="6538" xr:uid="{00000000-0005-0000-0000-0000FF0F0000}"/>
    <cellStyle name="20 % - Accent2 2 2 2 8 2" xfId="20987" xr:uid="{00000000-0005-0000-0000-000000100000}"/>
    <cellStyle name="20 % - Accent2 2 2 2 8 2 2" xfId="34204" xr:uid="{00000000-0005-0000-0000-000001100000}"/>
    <cellStyle name="20 % - Accent2 2 2 2 8 3" xfId="12529" xr:uid="{00000000-0005-0000-0000-000002100000}"/>
    <cellStyle name="20 % - Accent2 2 2 2 8 4" xfId="28214" xr:uid="{00000000-0005-0000-0000-000003100000}"/>
    <cellStyle name="20 % - Accent2 2 2 2 9" xfId="7078" xr:uid="{00000000-0005-0000-0000-000004100000}"/>
    <cellStyle name="20 % - Accent2 2 2 2 9 2" xfId="21611" xr:uid="{00000000-0005-0000-0000-000005100000}"/>
    <cellStyle name="20 % - Accent2 2 2 2 9 2 2" xfId="34804" xr:uid="{00000000-0005-0000-0000-000006100000}"/>
    <cellStyle name="20 % - Accent2 2 2 2 9 3" xfId="13069" xr:uid="{00000000-0005-0000-0000-000007100000}"/>
    <cellStyle name="20 % - Accent2 2 2 2 9 4" xfId="28814" xr:uid="{00000000-0005-0000-0000-000008100000}"/>
    <cellStyle name="20 % - Accent2 2 2 2_2012-2013 - CF - Tour 1 - Ligue 04 - Résultats" xfId="81" xr:uid="{00000000-0005-0000-0000-000009100000}"/>
    <cellStyle name="20 % - Accent2 2 2 20" xfId="24137" xr:uid="{00000000-0005-0000-0000-00000A100000}"/>
    <cellStyle name="20 % - Accent2 2 2 21" xfId="2725" xr:uid="{00000000-0005-0000-0000-00000B100000}"/>
    <cellStyle name="20 % - Accent2 2 2 3" xfId="82" xr:uid="{00000000-0005-0000-0000-00000C100000}"/>
    <cellStyle name="20 % - Accent2 2 2 3 10" xfId="8794" xr:uid="{00000000-0005-0000-0000-00000D100000}"/>
    <cellStyle name="20 % - Accent2 2 2 3 10 2" xfId="23074" xr:uid="{00000000-0005-0000-0000-00000E100000}"/>
    <cellStyle name="20 % - Accent2 2 2 3 10 2 2" xfId="36266" xr:uid="{00000000-0005-0000-0000-00000F100000}"/>
    <cellStyle name="20 % - Accent2 2 2 3 10 3" xfId="14785" xr:uid="{00000000-0005-0000-0000-000010100000}"/>
    <cellStyle name="20 % - Accent2 2 2 3 10 4" xfId="30276" xr:uid="{00000000-0005-0000-0000-000011100000}"/>
    <cellStyle name="20 % - Accent2 2 2 3 11" xfId="9376" xr:uid="{00000000-0005-0000-0000-000012100000}"/>
    <cellStyle name="20 % - Accent2 2 2 3 11 2" xfId="15367" xr:uid="{00000000-0005-0000-0000-000013100000}"/>
    <cellStyle name="20 % - Accent2 2 2 3 11 2 2" xfId="32411" xr:uid="{00000000-0005-0000-0000-000014100000}"/>
    <cellStyle name="20 % - Accent2 2 2 3 11 3" xfId="26407" xr:uid="{00000000-0005-0000-0000-000015100000}"/>
    <cellStyle name="20 % - Accent2 2 2 3 12" xfId="9972" xr:uid="{00000000-0005-0000-0000-000016100000}"/>
    <cellStyle name="20 % - Accent2 2 2 3 12 2" xfId="15963" xr:uid="{00000000-0005-0000-0000-000017100000}"/>
    <cellStyle name="20 % - Accent2 2 2 3 12 3" xfId="25051" xr:uid="{00000000-0005-0000-0000-000018100000}"/>
    <cellStyle name="20 % - Accent2 2 2 3 13" xfId="10568" xr:uid="{00000000-0005-0000-0000-000019100000}"/>
    <cellStyle name="20 % - Accent2 2 2 3 13 2" xfId="16559" xr:uid="{00000000-0005-0000-0000-00001A100000}"/>
    <cellStyle name="20 % - Accent2 2 2 3 13 3" xfId="31084" xr:uid="{00000000-0005-0000-0000-00001B100000}"/>
    <cellStyle name="20 % - Accent2 2 2 3 14" xfId="17183" xr:uid="{00000000-0005-0000-0000-00001C100000}"/>
    <cellStyle name="20 % - Accent2 2 2 3 15" xfId="17805" xr:uid="{00000000-0005-0000-0000-00001D100000}"/>
    <cellStyle name="20 % - Accent2 2 2 3 16" xfId="18169" xr:uid="{00000000-0005-0000-0000-00001E100000}"/>
    <cellStyle name="20 % - Accent2 2 2 3 17" xfId="11148" xr:uid="{00000000-0005-0000-0000-00001F100000}"/>
    <cellStyle name="20 % - Accent2 2 2 3 18" xfId="4271" xr:uid="{00000000-0005-0000-0000-000020100000}"/>
    <cellStyle name="20 % - Accent2 2 2 3 19" xfId="24151" xr:uid="{00000000-0005-0000-0000-000021100000}"/>
    <cellStyle name="20 % - Accent2 2 2 3 2" xfId="83" xr:uid="{00000000-0005-0000-0000-000022100000}"/>
    <cellStyle name="20 % - Accent2 2 2 3 2 10" xfId="9973" xr:uid="{00000000-0005-0000-0000-000023100000}"/>
    <cellStyle name="20 % - Accent2 2 2 3 2 10 2" xfId="15964" xr:uid="{00000000-0005-0000-0000-000024100000}"/>
    <cellStyle name="20 % - Accent2 2 2 3 2 10 3" xfId="25052" xr:uid="{00000000-0005-0000-0000-000025100000}"/>
    <cellStyle name="20 % - Accent2 2 2 3 2 11" xfId="10569" xr:uid="{00000000-0005-0000-0000-000026100000}"/>
    <cellStyle name="20 % - Accent2 2 2 3 2 11 2" xfId="16560" xr:uid="{00000000-0005-0000-0000-000027100000}"/>
    <cellStyle name="20 % - Accent2 2 2 3 2 11 3" xfId="31085" xr:uid="{00000000-0005-0000-0000-000028100000}"/>
    <cellStyle name="20 % - Accent2 2 2 3 2 12" xfId="17184" xr:uid="{00000000-0005-0000-0000-000029100000}"/>
    <cellStyle name="20 % - Accent2 2 2 3 2 13" xfId="17806" xr:uid="{00000000-0005-0000-0000-00002A100000}"/>
    <cellStyle name="20 % - Accent2 2 2 3 2 14" xfId="18170" xr:uid="{00000000-0005-0000-0000-00002B100000}"/>
    <cellStyle name="20 % - Accent2 2 2 3 2 15" xfId="11149" xr:uid="{00000000-0005-0000-0000-00002C100000}"/>
    <cellStyle name="20 % - Accent2 2 2 3 2 16" xfId="4272" xr:uid="{00000000-0005-0000-0000-00002D100000}"/>
    <cellStyle name="20 % - Accent2 2 2 3 2 17" xfId="24152" xr:uid="{00000000-0005-0000-0000-00002E100000}"/>
    <cellStyle name="20 % - Accent2 2 2 3 2 18" xfId="2739" xr:uid="{00000000-0005-0000-0000-00002F100000}"/>
    <cellStyle name="20 % - Accent2 2 2 3 2 2" xfId="5178" xr:uid="{00000000-0005-0000-0000-000030100000}"/>
    <cellStyle name="20 % - Accent2 2 2 3 2 2 10" xfId="31086" xr:uid="{00000000-0005-0000-0000-000031100000}"/>
    <cellStyle name="20 % - Accent2 2 2 3 2 2 11" xfId="24153" xr:uid="{00000000-0005-0000-0000-000032100000}"/>
    <cellStyle name="20 % - Accent2 2 2 3 2 2 2" xfId="20161" xr:uid="{00000000-0005-0000-0000-000033100000}"/>
    <cellStyle name="20 % - Accent2 2 2 3 2 2 2 2" xfId="27496" xr:uid="{00000000-0005-0000-0000-000034100000}"/>
    <cellStyle name="20 % - Accent2 2 2 3 2 2 2 2 2" xfId="33492" xr:uid="{00000000-0005-0000-0000-000035100000}"/>
    <cellStyle name="20 % - Accent2 2 2 3 2 2 2 3" xfId="31664" xr:uid="{00000000-0005-0000-0000-000036100000}"/>
    <cellStyle name="20 % - Accent2 2 2 3 2 2 2 4" xfId="25644" xr:uid="{00000000-0005-0000-0000-000037100000}"/>
    <cellStyle name="20 % - Accent2 2 2 3 2 2 3" xfId="20411" xr:uid="{00000000-0005-0000-0000-000038100000}"/>
    <cellStyle name="20 % - Accent2 2 2 3 2 2 3 2" xfId="33628" xr:uid="{00000000-0005-0000-0000-000039100000}"/>
    <cellStyle name="20 % - Accent2 2 2 3 2 2 3 3" xfId="27638" xr:uid="{00000000-0005-0000-0000-00003A100000}"/>
    <cellStyle name="20 % - Accent2 2 2 3 2 2 4" xfId="21002" xr:uid="{00000000-0005-0000-0000-00003B100000}"/>
    <cellStyle name="20 % - Accent2 2 2 3 2 2 4 2" xfId="34219" xr:uid="{00000000-0005-0000-0000-00003C100000}"/>
    <cellStyle name="20 % - Accent2 2 2 3 2 2 4 3" xfId="28229" xr:uid="{00000000-0005-0000-0000-00003D100000}"/>
    <cellStyle name="20 % - Accent2 2 2 3 2 2 5" xfId="21626" xr:uid="{00000000-0005-0000-0000-00003E100000}"/>
    <cellStyle name="20 % - Accent2 2 2 3 2 2 5 2" xfId="34819" xr:uid="{00000000-0005-0000-0000-00003F100000}"/>
    <cellStyle name="20 % - Accent2 2 2 3 2 2 5 3" xfId="28829" xr:uid="{00000000-0005-0000-0000-000040100000}"/>
    <cellStyle name="20 % - Accent2 2 2 3 2 2 6" xfId="22328" xr:uid="{00000000-0005-0000-0000-000041100000}"/>
    <cellStyle name="20 % - Accent2 2 2 3 2 2 6 2" xfId="35521" xr:uid="{00000000-0005-0000-0000-000042100000}"/>
    <cellStyle name="20 % - Accent2 2 2 3 2 2 6 3" xfId="29531" xr:uid="{00000000-0005-0000-0000-000043100000}"/>
    <cellStyle name="20 % - Accent2 2 2 3 2 2 7" xfId="23075" xr:uid="{00000000-0005-0000-0000-000044100000}"/>
    <cellStyle name="20 % - Accent2 2 2 3 2 2 7 2" xfId="36267" xr:uid="{00000000-0005-0000-0000-000045100000}"/>
    <cellStyle name="20 % - Accent2 2 2 3 2 2 7 3" xfId="30277" xr:uid="{00000000-0005-0000-0000-000046100000}"/>
    <cellStyle name="20 % - Accent2 2 2 3 2 2 8" xfId="18171" xr:uid="{00000000-0005-0000-0000-000047100000}"/>
    <cellStyle name="20 % - Accent2 2 2 3 2 2 8 2" xfId="32413" xr:uid="{00000000-0005-0000-0000-000048100000}"/>
    <cellStyle name="20 % - Accent2 2 2 3 2 2 8 3" xfId="26409" xr:uid="{00000000-0005-0000-0000-000049100000}"/>
    <cellStyle name="20 % - Accent2 2 2 3 2 2 9" xfId="11483" xr:uid="{00000000-0005-0000-0000-00004A100000}"/>
    <cellStyle name="20 % - Accent2 2 2 3 2 2 9 2" xfId="25053" xr:uid="{00000000-0005-0000-0000-00004B100000}"/>
    <cellStyle name="20 % - Accent2 2 2 3 2 3" xfId="6025" xr:uid="{00000000-0005-0000-0000-00004C100000}"/>
    <cellStyle name="20 % - Accent2 2 2 3 2 3 2" xfId="18172" xr:uid="{00000000-0005-0000-0000-00004D100000}"/>
    <cellStyle name="20 % - Accent2 2 2 3 2 3 3" xfId="12016" xr:uid="{00000000-0005-0000-0000-00004E100000}"/>
    <cellStyle name="20 % - Accent2 2 2 3 2 4" xfId="6551" xr:uid="{00000000-0005-0000-0000-00004F100000}"/>
    <cellStyle name="20 % - Accent2 2 2 3 2 4 2" xfId="19424" xr:uid="{00000000-0005-0000-0000-000050100000}"/>
    <cellStyle name="20 % - Accent2 2 2 3 2 4 2 2" xfId="32935" xr:uid="{00000000-0005-0000-0000-000051100000}"/>
    <cellStyle name="20 % - Accent2 2 2 3 2 4 2 3" xfId="26931" xr:uid="{00000000-0005-0000-0000-000052100000}"/>
    <cellStyle name="20 % - Accent2 2 2 3 2 4 3" xfId="12542" xr:uid="{00000000-0005-0000-0000-000053100000}"/>
    <cellStyle name="20 % - Accent2 2 2 3 2 4 3 2" xfId="31663" xr:uid="{00000000-0005-0000-0000-000054100000}"/>
    <cellStyle name="20 % - Accent2 2 2 3 2 4 4" xfId="25643" xr:uid="{00000000-0005-0000-0000-000055100000}"/>
    <cellStyle name="20 % - Accent2 2 2 3 2 5" xfId="7091" xr:uid="{00000000-0005-0000-0000-000056100000}"/>
    <cellStyle name="20 % - Accent2 2 2 3 2 5 2" xfId="20410" xr:uid="{00000000-0005-0000-0000-000057100000}"/>
    <cellStyle name="20 % - Accent2 2 2 3 2 5 2 2" xfId="33627" xr:uid="{00000000-0005-0000-0000-000058100000}"/>
    <cellStyle name="20 % - Accent2 2 2 3 2 5 3" xfId="13082" xr:uid="{00000000-0005-0000-0000-000059100000}"/>
    <cellStyle name="20 % - Accent2 2 2 3 2 5 4" xfId="27637" xr:uid="{00000000-0005-0000-0000-00005A100000}"/>
    <cellStyle name="20 % - Accent2 2 2 3 2 6" xfId="7659" xr:uid="{00000000-0005-0000-0000-00005B100000}"/>
    <cellStyle name="20 % - Accent2 2 2 3 2 6 2" xfId="21001" xr:uid="{00000000-0005-0000-0000-00005C100000}"/>
    <cellStyle name="20 % - Accent2 2 2 3 2 6 2 2" xfId="34218" xr:uid="{00000000-0005-0000-0000-00005D100000}"/>
    <cellStyle name="20 % - Accent2 2 2 3 2 6 3" xfId="13650" xr:uid="{00000000-0005-0000-0000-00005E100000}"/>
    <cellStyle name="20 % - Accent2 2 2 3 2 6 4" xfId="28228" xr:uid="{00000000-0005-0000-0000-00005F100000}"/>
    <cellStyle name="20 % - Accent2 2 2 3 2 7" xfId="8227" xr:uid="{00000000-0005-0000-0000-000060100000}"/>
    <cellStyle name="20 % - Accent2 2 2 3 2 7 2" xfId="21625" xr:uid="{00000000-0005-0000-0000-000061100000}"/>
    <cellStyle name="20 % - Accent2 2 2 3 2 7 2 2" xfId="34818" xr:uid="{00000000-0005-0000-0000-000062100000}"/>
    <cellStyle name="20 % - Accent2 2 2 3 2 7 3" xfId="14218" xr:uid="{00000000-0005-0000-0000-000063100000}"/>
    <cellStyle name="20 % - Accent2 2 2 3 2 7 4" xfId="28828" xr:uid="{00000000-0005-0000-0000-000064100000}"/>
    <cellStyle name="20 % - Accent2 2 2 3 2 8" xfId="8795" xr:uid="{00000000-0005-0000-0000-000065100000}"/>
    <cellStyle name="20 % - Accent2 2 2 3 2 8 2" xfId="22327" xr:uid="{00000000-0005-0000-0000-000066100000}"/>
    <cellStyle name="20 % - Accent2 2 2 3 2 8 2 2" xfId="35520" xr:uid="{00000000-0005-0000-0000-000067100000}"/>
    <cellStyle name="20 % - Accent2 2 2 3 2 8 3" xfId="14786" xr:uid="{00000000-0005-0000-0000-000068100000}"/>
    <cellStyle name="20 % - Accent2 2 2 3 2 8 4" xfId="29530" xr:uid="{00000000-0005-0000-0000-000069100000}"/>
    <cellStyle name="20 % - Accent2 2 2 3 2 9" xfId="9377" xr:uid="{00000000-0005-0000-0000-00006A100000}"/>
    <cellStyle name="20 % - Accent2 2 2 3 2 9 2" xfId="15368" xr:uid="{00000000-0005-0000-0000-00006B100000}"/>
    <cellStyle name="20 % - Accent2 2 2 3 2 9 2 2" xfId="32412" xr:uid="{00000000-0005-0000-0000-00006C100000}"/>
    <cellStyle name="20 % - Accent2 2 2 3 2 9 3" xfId="26408" xr:uid="{00000000-0005-0000-0000-00006D100000}"/>
    <cellStyle name="20 % - Accent2 2 2 3 20" xfId="2738" xr:uid="{00000000-0005-0000-0000-00006E100000}"/>
    <cellStyle name="20 % - Accent2 2 2 3 3" xfId="84" xr:uid="{00000000-0005-0000-0000-00006F100000}"/>
    <cellStyle name="20 % - Accent2 2 2 3 3 10" xfId="8228" xr:uid="{00000000-0005-0000-0000-000070100000}"/>
    <cellStyle name="20 % - Accent2 2 2 3 3 10 2" xfId="21627" xr:uid="{00000000-0005-0000-0000-000071100000}"/>
    <cellStyle name="20 % - Accent2 2 2 3 3 10 2 2" xfId="34820" xr:uid="{00000000-0005-0000-0000-000072100000}"/>
    <cellStyle name="20 % - Accent2 2 2 3 3 10 3" xfId="14219" xr:uid="{00000000-0005-0000-0000-000073100000}"/>
    <cellStyle name="20 % - Accent2 2 2 3 3 10 4" xfId="28830" xr:uid="{00000000-0005-0000-0000-000074100000}"/>
    <cellStyle name="20 % - Accent2 2 2 3 3 11" xfId="8796" xr:uid="{00000000-0005-0000-0000-000075100000}"/>
    <cellStyle name="20 % - Accent2 2 2 3 3 11 2" xfId="22329" xr:uid="{00000000-0005-0000-0000-000076100000}"/>
    <cellStyle name="20 % - Accent2 2 2 3 3 11 2 2" xfId="35522" xr:uid="{00000000-0005-0000-0000-000077100000}"/>
    <cellStyle name="20 % - Accent2 2 2 3 3 11 3" xfId="14787" xr:uid="{00000000-0005-0000-0000-000078100000}"/>
    <cellStyle name="20 % - Accent2 2 2 3 3 11 4" xfId="29532" xr:uid="{00000000-0005-0000-0000-000079100000}"/>
    <cellStyle name="20 % - Accent2 2 2 3 3 12" xfId="9378" xr:uid="{00000000-0005-0000-0000-00007A100000}"/>
    <cellStyle name="20 % - Accent2 2 2 3 3 12 2" xfId="23076" xr:uid="{00000000-0005-0000-0000-00007B100000}"/>
    <cellStyle name="20 % - Accent2 2 2 3 3 12 2 2" xfId="36268" xr:uid="{00000000-0005-0000-0000-00007C100000}"/>
    <cellStyle name="20 % - Accent2 2 2 3 3 12 3" xfId="15369" xr:uid="{00000000-0005-0000-0000-00007D100000}"/>
    <cellStyle name="20 % - Accent2 2 2 3 3 12 4" xfId="30278" xr:uid="{00000000-0005-0000-0000-00007E100000}"/>
    <cellStyle name="20 % - Accent2 2 2 3 3 13" xfId="9974" xr:uid="{00000000-0005-0000-0000-00007F100000}"/>
    <cellStyle name="20 % - Accent2 2 2 3 3 13 2" xfId="15965" xr:uid="{00000000-0005-0000-0000-000080100000}"/>
    <cellStyle name="20 % - Accent2 2 2 3 3 13 2 2" xfId="32414" xr:uid="{00000000-0005-0000-0000-000081100000}"/>
    <cellStyle name="20 % - Accent2 2 2 3 3 13 3" xfId="26410" xr:uid="{00000000-0005-0000-0000-000082100000}"/>
    <cellStyle name="20 % - Accent2 2 2 3 3 14" xfId="10570" xr:uid="{00000000-0005-0000-0000-000083100000}"/>
    <cellStyle name="20 % - Accent2 2 2 3 3 14 2" xfId="16561" xr:uid="{00000000-0005-0000-0000-000084100000}"/>
    <cellStyle name="20 % - Accent2 2 2 3 3 14 3" xfId="25054" xr:uid="{00000000-0005-0000-0000-000085100000}"/>
    <cellStyle name="20 % - Accent2 2 2 3 3 15" xfId="17185" xr:uid="{00000000-0005-0000-0000-000086100000}"/>
    <cellStyle name="20 % - Accent2 2 2 3 3 15 2" xfId="31087" xr:uid="{00000000-0005-0000-0000-000087100000}"/>
    <cellStyle name="20 % - Accent2 2 2 3 3 16" xfId="17807" xr:uid="{00000000-0005-0000-0000-000088100000}"/>
    <cellStyle name="20 % - Accent2 2 2 3 3 17" xfId="18173" xr:uid="{00000000-0005-0000-0000-000089100000}"/>
    <cellStyle name="20 % - Accent2 2 2 3 3 18" xfId="11150" xr:uid="{00000000-0005-0000-0000-00008A100000}"/>
    <cellStyle name="20 % - Accent2 2 2 3 3 19" xfId="4273" xr:uid="{00000000-0005-0000-0000-00008B100000}"/>
    <cellStyle name="20 % - Accent2 2 2 3 3 2" xfId="85" xr:uid="{00000000-0005-0000-0000-00008C100000}"/>
    <cellStyle name="20 % - Accent2 2 2 3 3 2 10" xfId="9379" xr:uid="{00000000-0005-0000-0000-00008D100000}"/>
    <cellStyle name="20 % - Accent2 2 2 3 3 2 10 2" xfId="15370" xr:uid="{00000000-0005-0000-0000-00008E100000}"/>
    <cellStyle name="20 % - Accent2 2 2 3 3 2 10 3" xfId="31088" xr:uid="{00000000-0005-0000-0000-00008F100000}"/>
    <cellStyle name="20 % - Accent2 2 2 3 3 2 11" xfId="9975" xr:uid="{00000000-0005-0000-0000-000090100000}"/>
    <cellStyle name="20 % - Accent2 2 2 3 3 2 11 2" xfId="15966" xr:uid="{00000000-0005-0000-0000-000091100000}"/>
    <cellStyle name="20 % - Accent2 2 2 3 3 2 12" xfId="10571" xr:uid="{00000000-0005-0000-0000-000092100000}"/>
    <cellStyle name="20 % - Accent2 2 2 3 3 2 12 2" xfId="16562" xr:uid="{00000000-0005-0000-0000-000093100000}"/>
    <cellStyle name="20 % - Accent2 2 2 3 3 2 13" xfId="4712" xr:uid="{00000000-0005-0000-0000-000094100000}"/>
    <cellStyle name="20 % - Accent2 2 2 3 3 2 13 2" xfId="17186" xr:uid="{00000000-0005-0000-0000-000095100000}"/>
    <cellStyle name="20 % - Accent2 2 2 3 3 2 14" xfId="17808" xr:uid="{00000000-0005-0000-0000-000096100000}"/>
    <cellStyle name="20 % - Accent2 2 2 3 3 2 15" xfId="18174" xr:uid="{00000000-0005-0000-0000-000097100000}"/>
    <cellStyle name="20 % - Accent2 2 2 3 3 2 16" xfId="11151" xr:uid="{00000000-0005-0000-0000-000098100000}"/>
    <cellStyle name="20 % - Accent2 2 2 3 3 2 17" xfId="4274" xr:uid="{00000000-0005-0000-0000-000099100000}"/>
    <cellStyle name="20 % - Accent2 2 2 3 3 2 18" xfId="24155" xr:uid="{00000000-0005-0000-0000-00009A100000}"/>
    <cellStyle name="20 % - Accent2 2 2 3 3 2 19" xfId="2741" xr:uid="{00000000-0005-0000-0000-00009B100000}"/>
    <cellStyle name="20 % - Accent2 2 2 3 3 2 2" xfId="2742" xr:uid="{00000000-0005-0000-0000-00009C100000}"/>
    <cellStyle name="20 % - Accent2 2 2 3 3 2 2 10" xfId="10572" xr:uid="{00000000-0005-0000-0000-00009D100000}"/>
    <cellStyle name="20 % - Accent2 2 2 3 3 2 2 10 2" xfId="16563" xr:uid="{00000000-0005-0000-0000-00009E100000}"/>
    <cellStyle name="20 % - Accent2 2 2 3 3 2 2 11" xfId="17187" xr:uid="{00000000-0005-0000-0000-00009F100000}"/>
    <cellStyle name="20 % - Accent2 2 2 3 3 2 2 12" xfId="20159" xr:uid="{00000000-0005-0000-0000-0000A0100000}"/>
    <cellStyle name="20 % - Accent2 2 2 3 3 2 2 13" xfId="11486" xr:uid="{00000000-0005-0000-0000-0000A1100000}"/>
    <cellStyle name="20 % - Accent2 2 2 3 3 2 2 14" xfId="5181" xr:uid="{00000000-0005-0000-0000-0000A2100000}"/>
    <cellStyle name="20 % - Accent2 2 2 3 3 2 2 15" xfId="25646" xr:uid="{00000000-0005-0000-0000-0000A3100000}"/>
    <cellStyle name="20 % - Accent2 2 2 3 3 2 2 2" xfId="6028" xr:uid="{00000000-0005-0000-0000-0000A4100000}"/>
    <cellStyle name="20 % - Accent2 2 2 3 3 2 2 2 2" xfId="12019" xr:uid="{00000000-0005-0000-0000-0000A5100000}"/>
    <cellStyle name="20 % - Accent2 2 2 3 3 2 2 2 2 2" xfId="33490" xr:uid="{00000000-0005-0000-0000-0000A6100000}"/>
    <cellStyle name="20 % - Accent2 2 2 3 3 2 2 2 3" xfId="27494" xr:uid="{00000000-0005-0000-0000-0000A7100000}"/>
    <cellStyle name="20 % - Accent2 2 2 3 3 2 2 3" xfId="6554" xr:uid="{00000000-0005-0000-0000-0000A8100000}"/>
    <cellStyle name="20 % - Accent2 2 2 3 3 2 2 3 2" xfId="12545" xr:uid="{00000000-0005-0000-0000-0000A9100000}"/>
    <cellStyle name="20 % - Accent2 2 2 3 3 2 2 3 3" xfId="31666" xr:uid="{00000000-0005-0000-0000-0000AA100000}"/>
    <cellStyle name="20 % - Accent2 2 2 3 3 2 2 4" xfId="7094" xr:uid="{00000000-0005-0000-0000-0000AB100000}"/>
    <cellStyle name="20 % - Accent2 2 2 3 3 2 2 4 2" xfId="13085" xr:uid="{00000000-0005-0000-0000-0000AC100000}"/>
    <cellStyle name="20 % - Accent2 2 2 3 3 2 2 5" xfId="7662" xr:uid="{00000000-0005-0000-0000-0000AD100000}"/>
    <cellStyle name="20 % - Accent2 2 2 3 3 2 2 5 2" xfId="13653" xr:uid="{00000000-0005-0000-0000-0000AE100000}"/>
    <cellStyle name="20 % - Accent2 2 2 3 3 2 2 6" xfId="8230" xr:uid="{00000000-0005-0000-0000-0000AF100000}"/>
    <cellStyle name="20 % - Accent2 2 2 3 3 2 2 6 2" xfId="14221" xr:uid="{00000000-0005-0000-0000-0000B0100000}"/>
    <cellStyle name="20 % - Accent2 2 2 3 3 2 2 7" xfId="8798" xr:uid="{00000000-0005-0000-0000-0000B1100000}"/>
    <cellStyle name="20 % - Accent2 2 2 3 3 2 2 7 2" xfId="14789" xr:uid="{00000000-0005-0000-0000-0000B2100000}"/>
    <cellStyle name="20 % - Accent2 2 2 3 3 2 2 8" xfId="9380" xr:uid="{00000000-0005-0000-0000-0000B3100000}"/>
    <cellStyle name="20 % - Accent2 2 2 3 3 2 2 8 2" xfId="15371" xr:uid="{00000000-0005-0000-0000-0000B4100000}"/>
    <cellStyle name="20 % - Accent2 2 2 3 3 2 2 9" xfId="9976" xr:uid="{00000000-0005-0000-0000-0000B5100000}"/>
    <cellStyle name="20 % - Accent2 2 2 3 3 2 2 9 2" xfId="15967" xr:uid="{00000000-0005-0000-0000-0000B6100000}"/>
    <cellStyle name="20 % - Accent2 2 2 3 3 2 3" xfId="5180" xr:uid="{00000000-0005-0000-0000-0000B7100000}"/>
    <cellStyle name="20 % - Accent2 2 2 3 3 2 3 2" xfId="20413" xr:uid="{00000000-0005-0000-0000-0000B8100000}"/>
    <cellStyle name="20 % - Accent2 2 2 3 3 2 3 2 2" xfId="33630" xr:uid="{00000000-0005-0000-0000-0000B9100000}"/>
    <cellStyle name="20 % - Accent2 2 2 3 3 2 3 3" xfId="11485" xr:uid="{00000000-0005-0000-0000-0000BA100000}"/>
    <cellStyle name="20 % - Accent2 2 2 3 3 2 3 4" xfId="27640" xr:uid="{00000000-0005-0000-0000-0000BB100000}"/>
    <cellStyle name="20 % - Accent2 2 2 3 3 2 4" xfId="6027" xr:uid="{00000000-0005-0000-0000-0000BC100000}"/>
    <cellStyle name="20 % - Accent2 2 2 3 3 2 4 2" xfId="21004" xr:uid="{00000000-0005-0000-0000-0000BD100000}"/>
    <cellStyle name="20 % - Accent2 2 2 3 3 2 4 2 2" xfId="34221" xr:uid="{00000000-0005-0000-0000-0000BE100000}"/>
    <cellStyle name="20 % - Accent2 2 2 3 3 2 4 3" xfId="12018" xr:uid="{00000000-0005-0000-0000-0000BF100000}"/>
    <cellStyle name="20 % - Accent2 2 2 3 3 2 4 4" xfId="28231" xr:uid="{00000000-0005-0000-0000-0000C0100000}"/>
    <cellStyle name="20 % - Accent2 2 2 3 3 2 5" xfId="6553" xr:uid="{00000000-0005-0000-0000-0000C1100000}"/>
    <cellStyle name="20 % - Accent2 2 2 3 3 2 5 2" xfId="21628" xr:uid="{00000000-0005-0000-0000-0000C2100000}"/>
    <cellStyle name="20 % - Accent2 2 2 3 3 2 5 2 2" xfId="34821" xr:uid="{00000000-0005-0000-0000-0000C3100000}"/>
    <cellStyle name="20 % - Accent2 2 2 3 3 2 5 3" xfId="12544" xr:uid="{00000000-0005-0000-0000-0000C4100000}"/>
    <cellStyle name="20 % - Accent2 2 2 3 3 2 5 4" xfId="28831" xr:uid="{00000000-0005-0000-0000-0000C5100000}"/>
    <cellStyle name="20 % - Accent2 2 2 3 3 2 6" xfId="7093" xr:uid="{00000000-0005-0000-0000-0000C6100000}"/>
    <cellStyle name="20 % - Accent2 2 2 3 3 2 6 2" xfId="22330" xr:uid="{00000000-0005-0000-0000-0000C7100000}"/>
    <cellStyle name="20 % - Accent2 2 2 3 3 2 6 2 2" xfId="35523" xr:uid="{00000000-0005-0000-0000-0000C8100000}"/>
    <cellStyle name="20 % - Accent2 2 2 3 3 2 6 3" xfId="13084" xr:uid="{00000000-0005-0000-0000-0000C9100000}"/>
    <cellStyle name="20 % - Accent2 2 2 3 3 2 6 4" xfId="29533" xr:uid="{00000000-0005-0000-0000-0000CA100000}"/>
    <cellStyle name="20 % - Accent2 2 2 3 3 2 7" xfId="7661" xr:uid="{00000000-0005-0000-0000-0000CB100000}"/>
    <cellStyle name="20 % - Accent2 2 2 3 3 2 7 2" xfId="23077" xr:uid="{00000000-0005-0000-0000-0000CC100000}"/>
    <cellStyle name="20 % - Accent2 2 2 3 3 2 7 2 2" xfId="36269" xr:uid="{00000000-0005-0000-0000-0000CD100000}"/>
    <cellStyle name="20 % - Accent2 2 2 3 3 2 7 3" xfId="13652" xr:uid="{00000000-0005-0000-0000-0000CE100000}"/>
    <cellStyle name="20 % - Accent2 2 2 3 3 2 7 4" xfId="30279" xr:uid="{00000000-0005-0000-0000-0000CF100000}"/>
    <cellStyle name="20 % - Accent2 2 2 3 3 2 8" xfId="8229" xr:uid="{00000000-0005-0000-0000-0000D0100000}"/>
    <cellStyle name="20 % - Accent2 2 2 3 3 2 8 2" xfId="14220" xr:uid="{00000000-0005-0000-0000-0000D1100000}"/>
    <cellStyle name="20 % - Accent2 2 2 3 3 2 8 2 2" xfId="32415" xr:uid="{00000000-0005-0000-0000-0000D2100000}"/>
    <cellStyle name="20 % - Accent2 2 2 3 3 2 8 3" xfId="26411" xr:uid="{00000000-0005-0000-0000-0000D3100000}"/>
    <cellStyle name="20 % - Accent2 2 2 3 3 2 9" xfId="8797" xr:uid="{00000000-0005-0000-0000-0000D4100000}"/>
    <cellStyle name="20 % - Accent2 2 2 3 3 2 9 2" xfId="14788" xr:uid="{00000000-0005-0000-0000-0000D5100000}"/>
    <cellStyle name="20 % - Accent2 2 2 3 3 2 9 3" xfId="25055" xr:uid="{00000000-0005-0000-0000-0000D6100000}"/>
    <cellStyle name="20 % - Accent2 2 2 3 3 20" xfId="24154" xr:uid="{00000000-0005-0000-0000-0000D7100000}"/>
    <cellStyle name="20 % - Accent2 2 2 3 3 21" xfId="2740" xr:uid="{00000000-0005-0000-0000-0000D8100000}"/>
    <cellStyle name="20 % - Accent2 2 2 3 3 3" xfId="86" xr:uid="{00000000-0005-0000-0000-0000D9100000}"/>
    <cellStyle name="20 % - Accent2 2 2 3 3 3 10" xfId="10573" xr:uid="{00000000-0005-0000-0000-0000DA100000}"/>
    <cellStyle name="20 % - Accent2 2 2 3 3 3 10 2" xfId="16564" xr:uid="{00000000-0005-0000-0000-0000DB100000}"/>
    <cellStyle name="20 % - Accent2 2 2 3 3 3 10 3" xfId="31089" xr:uid="{00000000-0005-0000-0000-0000DC100000}"/>
    <cellStyle name="20 % - Accent2 2 2 3 3 3 11" xfId="17188" xr:uid="{00000000-0005-0000-0000-0000DD100000}"/>
    <cellStyle name="20 % - Accent2 2 2 3 3 3 12" xfId="18175" xr:uid="{00000000-0005-0000-0000-0000DE100000}"/>
    <cellStyle name="20 % - Accent2 2 2 3 3 3 13" xfId="11487" xr:uid="{00000000-0005-0000-0000-0000DF100000}"/>
    <cellStyle name="20 % - Accent2 2 2 3 3 3 14" xfId="4275" xr:uid="{00000000-0005-0000-0000-0000E0100000}"/>
    <cellStyle name="20 % - Accent2 2 2 3 3 3 15" xfId="24156" xr:uid="{00000000-0005-0000-0000-0000E1100000}"/>
    <cellStyle name="20 % - Accent2 2 2 3 3 3 16" xfId="2743" xr:uid="{00000000-0005-0000-0000-0000E2100000}"/>
    <cellStyle name="20 % - Accent2 2 2 3 3 3 2" xfId="6029" xr:uid="{00000000-0005-0000-0000-0000E3100000}"/>
    <cellStyle name="20 % - Accent2 2 2 3 3 3 2 2" xfId="20158" xr:uid="{00000000-0005-0000-0000-0000E4100000}"/>
    <cellStyle name="20 % - Accent2 2 2 3 3 3 2 2 2" xfId="33489" xr:uid="{00000000-0005-0000-0000-0000E5100000}"/>
    <cellStyle name="20 % - Accent2 2 2 3 3 3 2 2 3" xfId="27493" xr:uid="{00000000-0005-0000-0000-0000E6100000}"/>
    <cellStyle name="20 % - Accent2 2 2 3 3 3 2 3" xfId="12020" xr:uid="{00000000-0005-0000-0000-0000E7100000}"/>
    <cellStyle name="20 % - Accent2 2 2 3 3 3 2 3 2" xfId="31667" xr:uid="{00000000-0005-0000-0000-0000E8100000}"/>
    <cellStyle name="20 % - Accent2 2 2 3 3 3 2 4" xfId="25647" xr:uid="{00000000-0005-0000-0000-0000E9100000}"/>
    <cellStyle name="20 % - Accent2 2 2 3 3 3 3" xfId="6555" xr:uid="{00000000-0005-0000-0000-0000EA100000}"/>
    <cellStyle name="20 % - Accent2 2 2 3 3 3 3 2" xfId="20414" xr:uid="{00000000-0005-0000-0000-0000EB100000}"/>
    <cellStyle name="20 % - Accent2 2 2 3 3 3 3 2 2" xfId="33631" xr:uid="{00000000-0005-0000-0000-0000EC100000}"/>
    <cellStyle name="20 % - Accent2 2 2 3 3 3 3 3" xfId="12546" xr:uid="{00000000-0005-0000-0000-0000ED100000}"/>
    <cellStyle name="20 % - Accent2 2 2 3 3 3 3 4" xfId="27641" xr:uid="{00000000-0005-0000-0000-0000EE100000}"/>
    <cellStyle name="20 % - Accent2 2 2 3 3 3 4" xfId="7095" xr:uid="{00000000-0005-0000-0000-0000EF100000}"/>
    <cellStyle name="20 % - Accent2 2 2 3 3 3 4 2" xfId="21005" xr:uid="{00000000-0005-0000-0000-0000F0100000}"/>
    <cellStyle name="20 % - Accent2 2 2 3 3 3 4 2 2" xfId="34222" xr:uid="{00000000-0005-0000-0000-0000F1100000}"/>
    <cellStyle name="20 % - Accent2 2 2 3 3 3 4 3" xfId="13086" xr:uid="{00000000-0005-0000-0000-0000F2100000}"/>
    <cellStyle name="20 % - Accent2 2 2 3 3 3 4 4" xfId="28232" xr:uid="{00000000-0005-0000-0000-0000F3100000}"/>
    <cellStyle name="20 % - Accent2 2 2 3 3 3 5" xfId="7663" xr:uid="{00000000-0005-0000-0000-0000F4100000}"/>
    <cellStyle name="20 % - Accent2 2 2 3 3 3 5 2" xfId="21629" xr:uid="{00000000-0005-0000-0000-0000F5100000}"/>
    <cellStyle name="20 % - Accent2 2 2 3 3 3 5 2 2" xfId="34822" xr:uid="{00000000-0005-0000-0000-0000F6100000}"/>
    <cellStyle name="20 % - Accent2 2 2 3 3 3 5 3" xfId="13654" xr:uid="{00000000-0005-0000-0000-0000F7100000}"/>
    <cellStyle name="20 % - Accent2 2 2 3 3 3 5 4" xfId="28832" xr:uid="{00000000-0005-0000-0000-0000F8100000}"/>
    <cellStyle name="20 % - Accent2 2 2 3 3 3 6" xfId="8231" xr:uid="{00000000-0005-0000-0000-0000F9100000}"/>
    <cellStyle name="20 % - Accent2 2 2 3 3 3 6 2" xfId="22331" xr:uid="{00000000-0005-0000-0000-0000FA100000}"/>
    <cellStyle name="20 % - Accent2 2 2 3 3 3 6 2 2" xfId="35524" xr:uid="{00000000-0005-0000-0000-0000FB100000}"/>
    <cellStyle name="20 % - Accent2 2 2 3 3 3 6 3" xfId="14222" xr:uid="{00000000-0005-0000-0000-0000FC100000}"/>
    <cellStyle name="20 % - Accent2 2 2 3 3 3 6 4" xfId="29534" xr:uid="{00000000-0005-0000-0000-0000FD100000}"/>
    <cellStyle name="20 % - Accent2 2 2 3 3 3 7" xfId="8799" xr:uid="{00000000-0005-0000-0000-0000FE100000}"/>
    <cellStyle name="20 % - Accent2 2 2 3 3 3 7 2" xfId="23078" xr:uid="{00000000-0005-0000-0000-0000FF100000}"/>
    <cellStyle name="20 % - Accent2 2 2 3 3 3 7 2 2" xfId="36270" xr:uid="{00000000-0005-0000-0000-000000110000}"/>
    <cellStyle name="20 % - Accent2 2 2 3 3 3 7 3" xfId="14790" xr:uid="{00000000-0005-0000-0000-000001110000}"/>
    <cellStyle name="20 % - Accent2 2 2 3 3 3 7 4" xfId="30280" xr:uid="{00000000-0005-0000-0000-000002110000}"/>
    <cellStyle name="20 % - Accent2 2 2 3 3 3 8" xfId="9381" xr:uid="{00000000-0005-0000-0000-000003110000}"/>
    <cellStyle name="20 % - Accent2 2 2 3 3 3 8 2" xfId="15372" xr:uid="{00000000-0005-0000-0000-000004110000}"/>
    <cellStyle name="20 % - Accent2 2 2 3 3 3 8 2 2" xfId="32416" xr:uid="{00000000-0005-0000-0000-000005110000}"/>
    <cellStyle name="20 % - Accent2 2 2 3 3 3 8 3" xfId="26412" xr:uid="{00000000-0005-0000-0000-000006110000}"/>
    <cellStyle name="20 % - Accent2 2 2 3 3 3 9" xfId="9977" xr:uid="{00000000-0005-0000-0000-000007110000}"/>
    <cellStyle name="20 % - Accent2 2 2 3 3 3 9 2" xfId="15968" xr:uid="{00000000-0005-0000-0000-000008110000}"/>
    <cellStyle name="20 % - Accent2 2 2 3 3 3 9 3" xfId="25056" xr:uid="{00000000-0005-0000-0000-000009110000}"/>
    <cellStyle name="20 % - Accent2 2 2 3 3 4" xfId="2744" xr:uid="{00000000-0005-0000-0000-00000A110000}"/>
    <cellStyle name="20 % - Accent2 2 2 3 3 4 10" xfId="10574" xr:uid="{00000000-0005-0000-0000-00000B110000}"/>
    <cellStyle name="20 % - Accent2 2 2 3 3 4 10 2" xfId="16565" xr:uid="{00000000-0005-0000-0000-00000C110000}"/>
    <cellStyle name="20 % - Accent2 2 2 3 3 4 10 3" xfId="25057" xr:uid="{00000000-0005-0000-0000-00000D110000}"/>
    <cellStyle name="20 % - Accent2 2 2 3 3 4 11" xfId="17189" xr:uid="{00000000-0005-0000-0000-00000E110000}"/>
    <cellStyle name="20 % - Accent2 2 2 3 3 4 11 2" xfId="31090" xr:uid="{00000000-0005-0000-0000-00000F110000}"/>
    <cellStyle name="20 % - Accent2 2 2 3 3 4 12" xfId="18176" xr:uid="{00000000-0005-0000-0000-000010110000}"/>
    <cellStyle name="20 % - Accent2 2 2 3 3 4 13" xfId="11488" xr:uid="{00000000-0005-0000-0000-000011110000}"/>
    <cellStyle name="20 % - Accent2 2 2 3 3 4 14" xfId="4276" xr:uid="{00000000-0005-0000-0000-000012110000}"/>
    <cellStyle name="20 % - Accent2 2 2 3 3 4 15" xfId="24157" xr:uid="{00000000-0005-0000-0000-000013110000}"/>
    <cellStyle name="20 % - Accent2 2 2 3 3 4 2" xfId="6030" xr:uid="{00000000-0005-0000-0000-000014110000}"/>
    <cellStyle name="20 % - Accent2 2 2 3 3 4 2 10" xfId="31091" xr:uid="{00000000-0005-0000-0000-000015110000}"/>
    <cellStyle name="20 % - Accent2 2 2 3 3 4 2 11" xfId="24158" xr:uid="{00000000-0005-0000-0000-000016110000}"/>
    <cellStyle name="20 % - Accent2 2 2 3 3 4 2 2" xfId="20156" xr:uid="{00000000-0005-0000-0000-000017110000}"/>
    <cellStyle name="20 % - Accent2 2 2 3 3 4 2 2 2" xfId="27491" xr:uid="{00000000-0005-0000-0000-000018110000}"/>
    <cellStyle name="20 % - Accent2 2 2 3 3 4 2 2 2 2" xfId="33487" xr:uid="{00000000-0005-0000-0000-000019110000}"/>
    <cellStyle name="20 % - Accent2 2 2 3 3 4 2 2 3" xfId="31669" xr:uid="{00000000-0005-0000-0000-00001A110000}"/>
    <cellStyle name="20 % - Accent2 2 2 3 3 4 2 2 4" xfId="25649" xr:uid="{00000000-0005-0000-0000-00001B110000}"/>
    <cellStyle name="20 % - Accent2 2 2 3 3 4 2 3" xfId="20416" xr:uid="{00000000-0005-0000-0000-00001C110000}"/>
    <cellStyle name="20 % - Accent2 2 2 3 3 4 2 3 2" xfId="33633" xr:uid="{00000000-0005-0000-0000-00001D110000}"/>
    <cellStyle name="20 % - Accent2 2 2 3 3 4 2 3 3" xfId="27643" xr:uid="{00000000-0005-0000-0000-00001E110000}"/>
    <cellStyle name="20 % - Accent2 2 2 3 3 4 2 4" xfId="21007" xr:uid="{00000000-0005-0000-0000-00001F110000}"/>
    <cellStyle name="20 % - Accent2 2 2 3 3 4 2 4 2" xfId="34224" xr:uid="{00000000-0005-0000-0000-000020110000}"/>
    <cellStyle name="20 % - Accent2 2 2 3 3 4 2 4 3" xfId="28234" xr:uid="{00000000-0005-0000-0000-000021110000}"/>
    <cellStyle name="20 % - Accent2 2 2 3 3 4 2 5" xfId="21631" xr:uid="{00000000-0005-0000-0000-000022110000}"/>
    <cellStyle name="20 % - Accent2 2 2 3 3 4 2 5 2" xfId="34824" xr:uid="{00000000-0005-0000-0000-000023110000}"/>
    <cellStyle name="20 % - Accent2 2 2 3 3 4 2 5 3" xfId="28834" xr:uid="{00000000-0005-0000-0000-000024110000}"/>
    <cellStyle name="20 % - Accent2 2 2 3 3 4 2 6" xfId="22333" xr:uid="{00000000-0005-0000-0000-000025110000}"/>
    <cellStyle name="20 % - Accent2 2 2 3 3 4 2 6 2" xfId="35526" xr:uid="{00000000-0005-0000-0000-000026110000}"/>
    <cellStyle name="20 % - Accent2 2 2 3 3 4 2 6 3" xfId="29536" xr:uid="{00000000-0005-0000-0000-000027110000}"/>
    <cellStyle name="20 % - Accent2 2 2 3 3 4 2 7" xfId="23080" xr:uid="{00000000-0005-0000-0000-000028110000}"/>
    <cellStyle name="20 % - Accent2 2 2 3 3 4 2 7 2" xfId="36272" xr:uid="{00000000-0005-0000-0000-000029110000}"/>
    <cellStyle name="20 % - Accent2 2 2 3 3 4 2 7 3" xfId="30282" xr:uid="{00000000-0005-0000-0000-00002A110000}"/>
    <cellStyle name="20 % - Accent2 2 2 3 3 4 2 8" xfId="18177" xr:uid="{00000000-0005-0000-0000-00002B110000}"/>
    <cellStyle name="20 % - Accent2 2 2 3 3 4 2 8 2" xfId="32418" xr:uid="{00000000-0005-0000-0000-00002C110000}"/>
    <cellStyle name="20 % - Accent2 2 2 3 3 4 2 8 3" xfId="26414" xr:uid="{00000000-0005-0000-0000-00002D110000}"/>
    <cellStyle name="20 % - Accent2 2 2 3 3 4 2 9" xfId="12021" xr:uid="{00000000-0005-0000-0000-00002E110000}"/>
    <cellStyle name="20 % - Accent2 2 2 3 3 4 2 9 2" xfId="25058" xr:uid="{00000000-0005-0000-0000-00002F110000}"/>
    <cellStyle name="20 % - Accent2 2 2 3 3 4 3" xfId="6556" xr:uid="{00000000-0005-0000-0000-000030110000}"/>
    <cellStyle name="20 % - Accent2 2 2 3 3 4 3 2" xfId="20157" xr:uid="{00000000-0005-0000-0000-000031110000}"/>
    <cellStyle name="20 % - Accent2 2 2 3 3 4 3 2 2" xfId="33488" xr:uid="{00000000-0005-0000-0000-000032110000}"/>
    <cellStyle name="20 % - Accent2 2 2 3 3 4 3 2 3" xfId="27492" xr:uid="{00000000-0005-0000-0000-000033110000}"/>
    <cellStyle name="20 % - Accent2 2 2 3 3 4 3 3" xfId="12547" xr:uid="{00000000-0005-0000-0000-000034110000}"/>
    <cellStyle name="20 % - Accent2 2 2 3 3 4 3 3 2" xfId="31668" xr:uid="{00000000-0005-0000-0000-000035110000}"/>
    <cellStyle name="20 % - Accent2 2 2 3 3 4 3 4" xfId="25648" xr:uid="{00000000-0005-0000-0000-000036110000}"/>
    <cellStyle name="20 % - Accent2 2 2 3 3 4 4" xfId="7096" xr:uid="{00000000-0005-0000-0000-000037110000}"/>
    <cellStyle name="20 % - Accent2 2 2 3 3 4 4 2" xfId="20415" xr:uid="{00000000-0005-0000-0000-000038110000}"/>
    <cellStyle name="20 % - Accent2 2 2 3 3 4 4 2 2" xfId="33632" xr:uid="{00000000-0005-0000-0000-000039110000}"/>
    <cellStyle name="20 % - Accent2 2 2 3 3 4 4 3" xfId="13087" xr:uid="{00000000-0005-0000-0000-00003A110000}"/>
    <cellStyle name="20 % - Accent2 2 2 3 3 4 4 4" xfId="27642" xr:uid="{00000000-0005-0000-0000-00003B110000}"/>
    <cellStyle name="20 % - Accent2 2 2 3 3 4 5" xfId="7664" xr:uid="{00000000-0005-0000-0000-00003C110000}"/>
    <cellStyle name="20 % - Accent2 2 2 3 3 4 5 2" xfId="21006" xr:uid="{00000000-0005-0000-0000-00003D110000}"/>
    <cellStyle name="20 % - Accent2 2 2 3 3 4 5 2 2" xfId="34223" xr:uid="{00000000-0005-0000-0000-00003E110000}"/>
    <cellStyle name="20 % - Accent2 2 2 3 3 4 5 3" xfId="13655" xr:uid="{00000000-0005-0000-0000-00003F110000}"/>
    <cellStyle name="20 % - Accent2 2 2 3 3 4 5 4" xfId="28233" xr:uid="{00000000-0005-0000-0000-000040110000}"/>
    <cellStyle name="20 % - Accent2 2 2 3 3 4 6" xfId="8232" xr:uid="{00000000-0005-0000-0000-000041110000}"/>
    <cellStyle name="20 % - Accent2 2 2 3 3 4 6 2" xfId="21630" xr:uid="{00000000-0005-0000-0000-000042110000}"/>
    <cellStyle name="20 % - Accent2 2 2 3 3 4 6 2 2" xfId="34823" xr:uid="{00000000-0005-0000-0000-000043110000}"/>
    <cellStyle name="20 % - Accent2 2 2 3 3 4 6 3" xfId="14223" xr:uid="{00000000-0005-0000-0000-000044110000}"/>
    <cellStyle name="20 % - Accent2 2 2 3 3 4 6 4" xfId="28833" xr:uid="{00000000-0005-0000-0000-000045110000}"/>
    <cellStyle name="20 % - Accent2 2 2 3 3 4 7" xfId="8800" xr:uid="{00000000-0005-0000-0000-000046110000}"/>
    <cellStyle name="20 % - Accent2 2 2 3 3 4 7 2" xfId="22332" xr:uid="{00000000-0005-0000-0000-000047110000}"/>
    <cellStyle name="20 % - Accent2 2 2 3 3 4 7 2 2" xfId="35525" xr:uid="{00000000-0005-0000-0000-000048110000}"/>
    <cellStyle name="20 % - Accent2 2 2 3 3 4 7 3" xfId="14791" xr:uid="{00000000-0005-0000-0000-000049110000}"/>
    <cellStyle name="20 % - Accent2 2 2 3 3 4 7 4" xfId="29535" xr:uid="{00000000-0005-0000-0000-00004A110000}"/>
    <cellStyle name="20 % - Accent2 2 2 3 3 4 8" xfId="9382" xr:uid="{00000000-0005-0000-0000-00004B110000}"/>
    <cellStyle name="20 % - Accent2 2 2 3 3 4 8 2" xfId="23079" xr:uid="{00000000-0005-0000-0000-00004C110000}"/>
    <cellStyle name="20 % - Accent2 2 2 3 3 4 8 2 2" xfId="36271" xr:uid="{00000000-0005-0000-0000-00004D110000}"/>
    <cellStyle name="20 % - Accent2 2 2 3 3 4 8 3" xfId="15373" xr:uid="{00000000-0005-0000-0000-00004E110000}"/>
    <cellStyle name="20 % - Accent2 2 2 3 3 4 8 4" xfId="30281" xr:uid="{00000000-0005-0000-0000-00004F110000}"/>
    <cellStyle name="20 % - Accent2 2 2 3 3 4 9" xfId="9978" xr:uid="{00000000-0005-0000-0000-000050110000}"/>
    <cellStyle name="20 % - Accent2 2 2 3 3 4 9 2" xfId="15969" xr:uid="{00000000-0005-0000-0000-000051110000}"/>
    <cellStyle name="20 % - Accent2 2 2 3 3 4 9 2 2" xfId="32417" xr:uid="{00000000-0005-0000-0000-000052110000}"/>
    <cellStyle name="20 % - Accent2 2 2 3 3 4 9 3" xfId="26413" xr:uid="{00000000-0005-0000-0000-000053110000}"/>
    <cellStyle name="20 % - Accent2 2 2 3 3 5" xfId="5179" xr:uid="{00000000-0005-0000-0000-000054110000}"/>
    <cellStyle name="20 % - Accent2 2 2 3 3 5 10" xfId="31092" xr:uid="{00000000-0005-0000-0000-000055110000}"/>
    <cellStyle name="20 % - Accent2 2 2 3 3 5 11" xfId="24159" xr:uid="{00000000-0005-0000-0000-000056110000}"/>
    <cellStyle name="20 % - Accent2 2 2 3 3 5 2" xfId="20155" xr:uid="{00000000-0005-0000-0000-000057110000}"/>
    <cellStyle name="20 % - Accent2 2 2 3 3 5 2 2" xfId="27490" xr:uid="{00000000-0005-0000-0000-000058110000}"/>
    <cellStyle name="20 % - Accent2 2 2 3 3 5 2 2 2" xfId="33486" xr:uid="{00000000-0005-0000-0000-000059110000}"/>
    <cellStyle name="20 % - Accent2 2 2 3 3 5 2 3" xfId="31670" xr:uid="{00000000-0005-0000-0000-00005A110000}"/>
    <cellStyle name="20 % - Accent2 2 2 3 3 5 2 4" xfId="25650" xr:uid="{00000000-0005-0000-0000-00005B110000}"/>
    <cellStyle name="20 % - Accent2 2 2 3 3 5 3" xfId="20417" xr:uid="{00000000-0005-0000-0000-00005C110000}"/>
    <cellStyle name="20 % - Accent2 2 2 3 3 5 3 2" xfId="33634" xr:uid="{00000000-0005-0000-0000-00005D110000}"/>
    <cellStyle name="20 % - Accent2 2 2 3 3 5 3 3" xfId="27644" xr:uid="{00000000-0005-0000-0000-00005E110000}"/>
    <cellStyle name="20 % - Accent2 2 2 3 3 5 4" xfId="21008" xr:uid="{00000000-0005-0000-0000-00005F110000}"/>
    <cellStyle name="20 % - Accent2 2 2 3 3 5 4 2" xfId="34225" xr:uid="{00000000-0005-0000-0000-000060110000}"/>
    <cellStyle name="20 % - Accent2 2 2 3 3 5 4 3" xfId="28235" xr:uid="{00000000-0005-0000-0000-000061110000}"/>
    <cellStyle name="20 % - Accent2 2 2 3 3 5 5" xfId="21632" xr:uid="{00000000-0005-0000-0000-000062110000}"/>
    <cellStyle name="20 % - Accent2 2 2 3 3 5 5 2" xfId="34825" xr:uid="{00000000-0005-0000-0000-000063110000}"/>
    <cellStyle name="20 % - Accent2 2 2 3 3 5 5 3" xfId="28835" xr:uid="{00000000-0005-0000-0000-000064110000}"/>
    <cellStyle name="20 % - Accent2 2 2 3 3 5 6" xfId="22334" xr:uid="{00000000-0005-0000-0000-000065110000}"/>
    <cellStyle name="20 % - Accent2 2 2 3 3 5 6 2" xfId="35527" xr:uid="{00000000-0005-0000-0000-000066110000}"/>
    <cellStyle name="20 % - Accent2 2 2 3 3 5 6 3" xfId="29537" xr:uid="{00000000-0005-0000-0000-000067110000}"/>
    <cellStyle name="20 % - Accent2 2 2 3 3 5 7" xfId="23081" xr:uid="{00000000-0005-0000-0000-000068110000}"/>
    <cellStyle name="20 % - Accent2 2 2 3 3 5 7 2" xfId="36273" xr:uid="{00000000-0005-0000-0000-000069110000}"/>
    <cellStyle name="20 % - Accent2 2 2 3 3 5 7 3" xfId="30283" xr:uid="{00000000-0005-0000-0000-00006A110000}"/>
    <cellStyle name="20 % - Accent2 2 2 3 3 5 8" xfId="18178" xr:uid="{00000000-0005-0000-0000-00006B110000}"/>
    <cellStyle name="20 % - Accent2 2 2 3 3 5 8 2" xfId="32419" xr:uid="{00000000-0005-0000-0000-00006C110000}"/>
    <cellStyle name="20 % - Accent2 2 2 3 3 5 8 3" xfId="26415" xr:uid="{00000000-0005-0000-0000-00006D110000}"/>
    <cellStyle name="20 % - Accent2 2 2 3 3 5 9" xfId="11484" xr:uid="{00000000-0005-0000-0000-00006E110000}"/>
    <cellStyle name="20 % - Accent2 2 2 3 3 5 9 2" xfId="25059" xr:uid="{00000000-0005-0000-0000-00006F110000}"/>
    <cellStyle name="20 % - Accent2 2 2 3 3 6" xfId="6026" xr:uid="{00000000-0005-0000-0000-000070110000}"/>
    <cellStyle name="20 % - Accent2 2 2 3 3 6 2" xfId="19425" xr:uid="{00000000-0005-0000-0000-000071110000}"/>
    <cellStyle name="20 % - Accent2 2 2 3 3 6 2 2" xfId="32936" xr:uid="{00000000-0005-0000-0000-000072110000}"/>
    <cellStyle name="20 % - Accent2 2 2 3 3 6 2 3" xfId="26932" xr:uid="{00000000-0005-0000-0000-000073110000}"/>
    <cellStyle name="20 % - Accent2 2 2 3 3 6 3" xfId="12017" xr:uid="{00000000-0005-0000-0000-000074110000}"/>
    <cellStyle name="20 % - Accent2 2 2 3 3 6 3 2" xfId="31665" xr:uid="{00000000-0005-0000-0000-000075110000}"/>
    <cellStyle name="20 % - Accent2 2 2 3 3 6 4" xfId="25645" xr:uid="{00000000-0005-0000-0000-000076110000}"/>
    <cellStyle name="20 % - Accent2 2 2 3 3 7" xfId="6552" xr:uid="{00000000-0005-0000-0000-000077110000}"/>
    <cellStyle name="20 % - Accent2 2 2 3 3 7 2" xfId="20160" xr:uid="{00000000-0005-0000-0000-000078110000}"/>
    <cellStyle name="20 % - Accent2 2 2 3 3 7 2 2" xfId="33491" xr:uid="{00000000-0005-0000-0000-000079110000}"/>
    <cellStyle name="20 % - Accent2 2 2 3 3 7 3" xfId="12543" xr:uid="{00000000-0005-0000-0000-00007A110000}"/>
    <cellStyle name="20 % - Accent2 2 2 3 3 7 4" xfId="27495" xr:uid="{00000000-0005-0000-0000-00007B110000}"/>
    <cellStyle name="20 % - Accent2 2 2 3 3 8" xfId="7092" xr:uid="{00000000-0005-0000-0000-00007C110000}"/>
    <cellStyle name="20 % - Accent2 2 2 3 3 8 2" xfId="20412" xr:uid="{00000000-0005-0000-0000-00007D110000}"/>
    <cellStyle name="20 % - Accent2 2 2 3 3 8 2 2" xfId="33629" xr:uid="{00000000-0005-0000-0000-00007E110000}"/>
    <cellStyle name="20 % - Accent2 2 2 3 3 8 3" xfId="13083" xr:uid="{00000000-0005-0000-0000-00007F110000}"/>
    <cellStyle name="20 % - Accent2 2 2 3 3 8 4" xfId="27639" xr:uid="{00000000-0005-0000-0000-000080110000}"/>
    <cellStyle name="20 % - Accent2 2 2 3 3 9" xfId="7660" xr:uid="{00000000-0005-0000-0000-000081110000}"/>
    <cellStyle name="20 % - Accent2 2 2 3 3 9 2" xfId="21003" xr:uid="{00000000-0005-0000-0000-000082110000}"/>
    <cellStyle name="20 % - Accent2 2 2 3 3 9 2 2" xfId="34220" xr:uid="{00000000-0005-0000-0000-000083110000}"/>
    <cellStyle name="20 % - Accent2 2 2 3 3 9 3" xfId="13651" xr:uid="{00000000-0005-0000-0000-000084110000}"/>
    <cellStyle name="20 % - Accent2 2 2 3 3 9 4" xfId="28230" xr:uid="{00000000-0005-0000-0000-000085110000}"/>
    <cellStyle name="20 % - Accent2 2 2 3 4" xfId="5177" xr:uid="{00000000-0005-0000-0000-000086110000}"/>
    <cellStyle name="20 % - Accent2 2 2 3 4 10" xfId="31093" xr:uid="{00000000-0005-0000-0000-000087110000}"/>
    <cellStyle name="20 % - Accent2 2 2 3 4 11" xfId="24160" xr:uid="{00000000-0005-0000-0000-000088110000}"/>
    <cellStyle name="20 % - Accent2 2 2 3 4 2" xfId="20153" xr:uid="{00000000-0005-0000-0000-000089110000}"/>
    <cellStyle name="20 % - Accent2 2 2 3 4 2 2" xfId="27489" xr:uid="{00000000-0005-0000-0000-00008A110000}"/>
    <cellStyle name="20 % - Accent2 2 2 3 4 2 2 2" xfId="33485" xr:uid="{00000000-0005-0000-0000-00008B110000}"/>
    <cellStyle name="20 % - Accent2 2 2 3 4 2 3" xfId="31671" xr:uid="{00000000-0005-0000-0000-00008C110000}"/>
    <cellStyle name="20 % - Accent2 2 2 3 4 2 4" xfId="25651" xr:uid="{00000000-0005-0000-0000-00008D110000}"/>
    <cellStyle name="20 % - Accent2 2 2 3 4 3" xfId="20418" xr:uid="{00000000-0005-0000-0000-00008E110000}"/>
    <cellStyle name="20 % - Accent2 2 2 3 4 3 2" xfId="33635" xr:uid="{00000000-0005-0000-0000-00008F110000}"/>
    <cellStyle name="20 % - Accent2 2 2 3 4 3 3" xfId="27645" xr:uid="{00000000-0005-0000-0000-000090110000}"/>
    <cellStyle name="20 % - Accent2 2 2 3 4 4" xfId="21009" xr:uid="{00000000-0005-0000-0000-000091110000}"/>
    <cellStyle name="20 % - Accent2 2 2 3 4 4 2" xfId="34226" xr:uid="{00000000-0005-0000-0000-000092110000}"/>
    <cellStyle name="20 % - Accent2 2 2 3 4 4 3" xfId="28236" xr:uid="{00000000-0005-0000-0000-000093110000}"/>
    <cellStyle name="20 % - Accent2 2 2 3 4 5" xfId="21633" xr:uid="{00000000-0005-0000-0000-000094110000}"/>
    <cellStyle name="20 % - Accent2 2 2 3 4 5 2" xfId="34826" xr:uid="{00000000-0005-0000-0000-000095110000}"/>
    <cellStyle name="20 % - Accent2 2 2 3 4 5 3" xfId="28836" xr:uid="{00000000-0005-0000-0000-000096110000}"/>
    <cellStyle name="20 % - Accent2 2 2 3 4 6" xfId="22335" xr:uid="{00000000-0005-0000-0000-000097110000}"/>
    <cellStyle name="20 % - Accent2 2 2 3 4 6 2" xfId="35528" xr:uid="{00000000-0005-0000-0000-000098110000}"/>
    <cellStyle name="20 % - Accent2 2 2 3 4 6 3" xfId="29538" xr:uid="{00000000-0005-0000-0000-000099110000}"/>
    <cellStyle name="20 % - Accent2 2 2 3 4 7" xfId="23082" xr:uid="{00000000-0005-0000-0000-00009A110000}"/>
    <cellStyle name="20 % - Accent2 2 2 3 4 7 2" xfId="36274" xr:uid="{00000000-0005-0000-0000-00009B110000}"/>
    <cellStyle name="20 % - Accent2 2 2 3 4 7 3" xfId="30284" xr:uid="{00000000-0005-0000-0000-00009C110000}"/>
    <cellStyle name="20 % - Accent2 2 2 3 4 8" xfId="18179" xr:uid="{00000000-0005-0000-0000-00009D110000}"/>
    <cellStyle name="20 % - Accent2 2 2 3 4 8 2" xfId="32420" xr:uid="{00000000-0005-0000-0000-00009E110000}"/>
    <cellStyle name="20 % - Accent2 2 2 3 4 8 3" xfId="26416" xr:uid="{00000000-0005-0000-0000-00009F110000}"/>
    <cellStyle name="20 % - Accent2 2 2 3 4 9" xfId="11482" xr:uid="{00000000-0005-0000-0000-0000A0110000}"/>
    <cellStyle name="20 % - Accent2 2 2 3 4 9 2" xfId="25060" xr:uid="{00000000-0005-0000-0000-0000A1110000}"/>
    <cellStyle name="20 % - Accent2 2 2 3 5" xfId="6024" xr:uid="{00000000-0005-0000-0000-0000A2110000}"/>
    <cellStyle name="20 % - Accent2 2 2 3 5 2" xfId="23083" xr:uid="{00000000-0005-0000-0000-0000A3110000}"/>
    <cellStyle name="20 % - Accent2 2 2 3 5 2 2" xfId="36275" xr:uid="{00000000-0005-0000-0000-0000A4110000}"/>
    <cellStyle name="20 % - Accent2 2 2 3 5 2 3" xfId="30285" xr:uid="{00000000-0005-0000-0000-0000A5110000}"/>
    <cellStyle name="20 % - Accent2 2 2 3 5 3" xfId="19423" xr:uid="{00000000-0005-0000-0000-0000A6110000}"/>
    <cellStyle name="20 % - Accent2 2 2 3 5 3 2" xfId="32934" xr:uid="{00000000-0005-0000-0000-0000A7110000}"/>
    <cellStyle name="20 % - Accent2 2 2 3 5 3 3" xfId="26930" xr:uid="{00000000-0005-0000-0000-0000A8110000}"/>
    <cellStyle name="20 % - Accent2 2 2 3 5 4" xfId="12015" xr:uid="{00000000-0005-0000-0000-0000A9110000}"/>
    <cellStyle name="20 % - Accent2 2 2 3 5 4 2" xfId="31662" xr:uid="{00000000-0005-0000-0000-0000AA110000}"/>
    <cellStyle name="20 % - Accent2 2 2 3 5 5" xfId="25642" xr:uid="{00000000-0005-0000-0000-0000AB110000}"/>
    <cellStyle name="20 % - Accent2 2 2 3 6" xfId="6550" xr:uid="{00000000-0005-0000-0000-0000AC110000}"/>
    <cellStyle name="20 % - Accent2 2 2 3 6 2" xfId="23773" xr:uid="{00000000-0005-0000-0000-0000AD110000}"/>
    <cellStyle name="20 % - Accent2 2 2 3 6 2 2" xfId="36808" xr:uid="{00000000-0005-0000-0000-0000AE110000}"/>
    <cellStyle name="20 % - Accent2 2 2 3 6 2 3" xfId="30820" xr:uid="{00000000-0005-0000-0000-0000AF110000}"/>
    <cellStyle name="20 % - Accent2 2 2 3 6 3" xfId="20409" xr:uid="{00000000-0005-0000-0000-0000B0110000}"/>
    <cellStyle name="20 % - Accent2 2 2 3 6 3 2" xfId="33626" xr:uid="{00000000-0005-0000-0000-0000B1110000}"/>
    <cellStyle name="20 % - Accent2 2 2 3 6 4" xfId="12541" xr:uid="{00000000-0005-0000-0000-0000B2110000}"/>
    <cellStyle name="20 % - Accent2 2 2 3 6 5" xfId="27636" xr:uid="{00000000-0005-0000-0000-0000B3110000}"/>
    <cellStyle name="20 % - Accent2 2 2 3 7" xfId="7090" xr:uid="{00000000-0005-0000-0000-0000B4110000}"/>
    <cellStyle name="20 % - Accent2 2 2 3 7 2" xfId="23982" xr:uid="{00000000-0005-0000-0000-0000B5110000}"/>
    <cellStyle name="20 % - Accent2 2 2 3 7 2 2" xfId="36888" xr:uid="{00000000-0005-0000-0000-0000B6110000}"/>
    <cellStyle name="20 % - Accent2 2 2 3 7 2 3" xfId="30901" xr:uid="{00000000-0005-0000-0000-0000B7110000}"/>
    <cellStyle name="20 % - Accent2 2 2 3 7 3" xfId="21000" xr:uid="{00000000-0005-0000-0000-0000B8110000}"/>
    <cellStyle name="20 % - Accent2 2 2 3 7 3 2" xfId="34217" xr:uid="{00000000-0005-0000-0000-0000B9110000}"/>
    <cellStyle name="20 % - Accent2 2 2 3 7 4" xfId="13081" xr:uid="{00000000-0005-0000-0000-0000BA110000}"/>
    <cellStyle name="20 % - Accent2 2 2 3 7 5" xfId="28227" xr:uid="{00000000-0005-0000-0000-0000BB110000}"/>
    <cellStyle name="20 % - Accent2 2 2 3 8" xfId="7658" xr:uid="{00000000-0005-0000-0000-0000BC110000}"/>
    <cellStyle name="20 % - Accent2 2 2 3 8 2" xfId="21624" xr:uid="{00000000-0005-0000-0000-0000BD110000}"/>
    <cellStyle name="20 % - Accent2 2 2 3 8 2 2" xfId="34817" xr:uid="{00000000-0005-0000-0000-0000BE110000}"/>
    <cellStyle name="20 % - Accent2 2 2 3 8 3" xfId="13649" xr:uid="{00000000-0005-0000-0000-0000BF110000}"/>
    <cellStyle name="20 % - Accent2 2 2 3 8 4" xfId="28827" xr:uid="{00000000-0005-0000-0000-0000C0110000}"/>
    <cellStyle name="20 % - Accent2 2 2 3 9" xfId="8226" xr:uid="{00000000-0005-0000-0000-0000C1110000}"/>
    <cellStyle name="20 % - Accent2 2 2 3 9 2" xfId="22326" xr:uid="{00000000-0005-0000-0000-0000C2110000}"/>
    <cellStyle name="20 % - Accent2 2 2 3 9 2 2" xfId="35519" xr:uid="{00000000-0005-0000-0000-0000C3110000}"/>
    <cellStyle name="20 % - Accent2 2 2 3 9 3" xfId="14217" xr:uid="{00000000-0005-0000-0000-0000C4110000}"/>
    <cellStyle name="20 % - Accent2 2 2 3 9 4" xfId="29529" xr:uid="{00000000-0005-0000-0000-0000C5110000}"/>
    <cellStyle name="20 % - Accent2 2 2 3_2012-2013 - CF - Tour 1 - Ligue 04 - Résultats" xfId="87" xr:uid="{00000000-0005-0000-0000-0000C6110000}"/>
    <cellStyle name="20 % - Accent2 2 2 4" xfId="88" xr:uid="{00000000-0005-0000-0000-0000C7110000}"/>
    <cellStyle name="20 % - Accent2 2 2 4 10" xfId="9383" xr:uid="{00000000-0005-0000-0000-0000C8110000}"/>
    <cellStyle name="20 % - Accent2 2 2 4 10 2" xfId="15374" xr:uid="{00000000-0005-0000-0000-0000C9110000}"/>
    <cellStyle name="20 % - Accent2 2 2 4 10 3" xfId="31094" xr:uid="{00000000-0005-0000-0000-0000CA110000}"/>
    <cellStyle name="20 % - Accent2 2 2 4 11" xfId="9979" xr:uid="{00000000-0005-0000-0000-0000CB110000}"/>
    <cellStyle name="20 % - Accent2 2 2 4 11 2" xfId="15970" xr:uid="{00000000-0005-0000-0000-0000CC110000}"/>
    <cellStyle name="20 % - Accent2 2 2 4 12" xfId="10575" xr:uid="{00000000-0005-0000-0000-0000CD110000}"/>
    <cellStyle name="20 % - Accent2 2 2 4 12 2" xfId="16566" xr:uid="{00000000-0005-0000-0000-0000CE110000}"/>
    <cellStyle name="20 % - Accent2 2 2 4 13" xfId="4713" xr:uid="{00000000-0005-0000-0000-0000CF110000}"/>
    <cellStyle name="20 % - Accent2 2 2 4 13 2" xfId="17190" xr:uid="{00000000-0005-0000-0000-0000D0110000}"/>
    <cellStyle name="20 % - Accent2 2 2 4 14" xfId="17809" xr:uid="{00000000-0005-0000-0000-0000D1110000}"/>
    <cellStyle name="20 % - Accent2 2 2 4 15" xfId="18180" xr:uid="{00000000-0005-0000-0000-0000D2110000}"/>
    <cellStyle name="20 % - Accent2 2 2 4 16" xfId="11152" xr:uid="{00000000-0005-0000-0000-0000D3110000}"/>
    <cellStyle name="20 % - Accent2 2 2 4 17" xfId="4277" xr:uid="{00000000-0005-0000-0000-0000D4110000}"/>
    <cellStyle name="20 % - Accent2 2 2 4 18" xfId="24161" xr:uid="{00000000-0005-0000-0000-0000D5110000}"/>
    <cellStyle name="20 % - Accent2 2 2 4 19" xfId="2745" xr:uid="{00000000-0005-0000-0000-0000D6110000}"/>
    <cellStyle name="20 % - Accent2 2 2 4 2" xfId="2746" xr:uid="{00000000-0005-0000-0000-0000D7110000}"/>
    <cellStyle name="20 % - Accent2 2 2 4 2 10" xfId="10576" xr:uid="{00000000-0005-0000-0000-0000D8110000}"/>
    <cellStyle name="20 % - Accent2 2 2 4 2 10 2" xfId="16567" xr:uid="{00000000-0005-0000-0000-0000D9110000}"/>
    <cellStyle name="20 % - Accent2 2 2 4 2 11" xfId="17191" xr:uid="{00000000-0005-0000-0000-0000DA110000}"/>
    <cellStyle name="20 % - Accent2 2 2 4 2 12" xfId="20152" xr:uid="{00000000-0005-0000-0000-0000DB110000}"/>
    <cellStyle name="20 % - Accent2 2 2 4 2 13" xfId="11490" xr:uid="{00000000-0005-0000-0000-0000DC110000}"/>
    <cellStyle name="20 % - Accent2 2 2 4 2 14" xfId="5183" xr:uid="{00000000-0005-0000-0000-0000DD110000}"/>
    <cellStyle name="20 % - Accent2 2 2 4 2 15" xfId="25652" xr:uid="{00000000-0005-0000-0000-0000DE110000}"/>
    <cellStyle name="20 % - Accent2 2 2 4 2 2" xfId="6032" xr:uid="{00000000-0005-0000-0000-0000DF110000}"/>
    <cellStyle name="20 % - Accent2 2 2 4 2 2 2" xfId="12023" xr:uid="{00000000-0005-0000-0000-0000E0110000}"/>
    <cellStyle name="20 % - Accent2 2 2 4 2 2 2 2" xfId="33484" xr:uid="{00000000-0005-0000-0000-0000E1110000}"/>
    <cellStyle name="20 % - Accent2 2 2 4 2 2 3" xfId="27488" xr:uid="{00000000-0005-0000-0000-0000E2110000}"/>
    <cellStyle name="20 % - Accent2 2 2 4 2 3" xfId="6558" xr:uid="{00000000-0005-0000-0000-0000E3110000}"/>
    <cellStyle name="20 % - Accent2 2 2 4 2 3 2" xfId="12549" xr:uid="{00000000-0005-0000-0000-0000E4110000}"/>
    <cellStyle name="20 % - Accent2 2 2 4 2 3 3" xfId="31672" xr:uid="{00000000-0005-0000-0000-0000E5110000}"/>
    <cellStyle name="20 % - Accent2 2 2 4 2 4" xfId="7098" xr:uid="{00000000-0005-0000-0000-0000E6110000}"/>
    <cellStyle name="20 % - Accent2 2 2 4 2 4 2" xfId="13089" xr:uid="{00000000-0005-0000-0000-0000E7110000}"/>
    <cellStyle name="20 % - Accent2 2 2 4 2 5" xfId="7666" xr:uid="{00000000-0005-0000-0000-0000E8110000}"/>
    <cellStyle name="20 % - Accent2 2 2 4 2 5 2" xfId="13657" xr:uid="{00000000-0005-0000-0000-0000E9110000}"/>
    <cellStyle name="20 % - Accent2 2 2 4 2 6" xfId="8234" xr:uid="{00000000-0005-0000-0000-0000EA110000}"/>
    <cellStyle name="20 % - Accent2 2 2 4 2 6 2" xfId="14225" xr:uid="{00000000-0005-0000-0000-0000EB110000}"/>
    <cellStyle name="20 % - Accent2 2 2 4 2 7" xfId="8802" xr:uid="{00000000-0005-0000-0000-0000EC110000}"/>
    <cellStyle name="20 % - Accent2 2 2 4 2 7 2" xfId="14793" xr:uid="{00000000-0005-0000-0000-0000ED110000}"/>
    <cellStyle name="20 % - Accent2 2 2 4 2 8" xfId="9384" xr:uid="{00000000-0005-0000-0000-0000EE110000}"/>
    <cellStyle name="20 % - Accent2 2 2 4 2 8 2" xfId="15375" xr:uid="{00000000-0005-0000-0000-0000EF110000}"/>
    <cellStyle name="20 % - Accent2 2 2 4 2 9" xfId="9980" xr:uid="{00000000-0005-0000-0000-0000F0110000}"/>
    <cellStyle name="20 % - Accent2 2 2 4 2 9 2" xfId="15971" xr:uid="{00000000-0005-0000-0000-0000F1110000}"/>
    <cellStyle name="20 % - Accent2 2 2 4 3" xfId="5182" xr:uid="{00000000-0005-0000-0000-0000F2110000}"/>
    <cellStyle name="20 % - Accent2 2 2 4 3 2" xfId="20419" xr:uid="{00000000-0005-0000-0000-0000F3110000}"/>
    <cellStyle name="20 % - Accent2 2 2 4 3 2 2" xfId="33636" xr:uid="{00000000-0005-0000-0000-0000F4110000}"/>
    <cellStyle name="20 % - Accent2 2 2 4 3 3" xfId="11489" xr:uid="{00000000-0005-0000-0000-0000F5110000}"/>
    <cellStyle name="20 % - Accent2 2 2 4 3 4" xfId="27646" xr:uid="{00000000-0005-0000-0000-0000F6110000}"/>
    <cellStyle name="20 % - Accent2 2 2 4 4" xfId="6031" xr:uid="{00000000-0005-0000-0000-0000F7110000}"/>
    <cellStyle name="20 % - Accent2 2 2 4 4 2" xfId="21010" xr:uid="{00000000-0005-0000-0000-0000F8110000}"/>
    <cellStyle name="20 % - Accent2 2 2 4 4 2 2" xfId="34227" xr:uid="{00000000-0005-0000-0000-0000F9110000}"/>
    <cellStyle name="20 % - Accent2 2 2 4 4 3" xfId="12022" xr:uid="{00000000-0005-0000-0000-0000FA110000}"/>
    <cellStyle name="20 % - Accent2 2 2 4 4 4" xfId="28237" xr:uid="{00000000-0005-0000-0000-0000FB110000}"/>
    <cellStyle name="20 % - Accent2 2 2 4 5" xfId="6557" xr:uid="{00000000-0005-0000-0000-0000FC110000}"/>
    <cellStyle name="20 % - Accent2 2 2 4 5 2" xfId="21634" xr:uid="{00000000-0005-0000-0000-0000FD110000}"/>
    <cellStyle name="20 % - Accent2 2 2 4 5 2 2" xfId="34827" xr:uid="{00000000-0005-0000-0000-0000FE110000}"/>
    <cellStyle name="20 % - Accent2 2 2 4 5 3" xfId="12548" xr:uid="{00000000-0005-0000-0000-0000FF110000}"/>
    <cellStyle name="20 % - Accent2 2 2 4 5 4" xfId="28837" xr:uid="{00000000-0005-0000-0000-000000120000}"/>
    <cellStyle name="20 % - Accent2 2 2 4 6" xfId="7097" xr:uid="{00000000-0005-0000-0000-000001120000}"/>
    <cellStyle name="20 % - Accent2 2 2 4 6 2" xfId="22336" xr:uid="{00000000-0005-0000-0000-000002120000}"/>
    <cellStyle name="20 % - Accent2 2 2 4 6 2 2" xfId="35529" xr:uid="{00000000-0005-0000-0000-000003120000}"/>
    <cellStyle name="20 % - Accent2 2 2 4 6 3" xfId="13088" xr:uid="{00000000-0005-0000-0000-000004120000}"/>
    <cellStyle name="20 % - Accent2 2 2 4 6 4" xfId="29539" xr:uid="{00000000-0005-0000-0000-000005120000}"/>
    <cellStyle name="20 % - Accent2 2 2 4 7" xfId="7665" xr:uid="{00000000-0005-0000-0000-000006120000}"/>
    <cellStyle name="20 % - Accent2 2 2 4 7 2" xfId="23084" xr:uid="{00000000-0005-0000-0000-000007120000}"/>
    <cellStyle name="20 % - Accent2 2 2 4 7 2 2" xfId="36276" xr:uid="{00000000-0005-0000-0000-000008120000}"/>
    <cellStyle name="20 % - Accent2 2 2 4 7 3" xfId="13656" xr:uid="{00000000-0005-0000-0000-000009120000}"/>
    <cellStyle name="20 % - Accent2 2 2 4 7 4" xfId="30286" xr:uid="{00000000-0005-0000-0000-00000A120000}"/>
    <cellStyle name="20 % - Accent2 2 2 4 8" xfId="8233" xr:uid="{00000000-0005-0000-0000-00000B120000}"/>
    <cellStyle name="20 % - Accent2 2 2 4 8 2" xfId="14224" xr:uid="{00000000-0005-0000-0000-00000C120000}"/>
    <cellStyle name="20 % - Accent2 2 2 4 8 2 2" xfId="32421" xr:uid="{00000000-0005-0000-0000-00000D120000}"/>
    <cellStyle name="20 % - Accent2 2 2 4 8 3" xfId="26417" xr:uid="{00000000-0005-0000-0000-00000E120000}"/>
    <cellStyle name="20 % - Accent2 2 2 4 9" xfId="8801" xr:uid="{00000000-0005-0000-0000-00000F120000}"/>
    <cellStyle name="20 % - Accent2 2 2 4 9 2" xfId="14792" xr:uid="{00000000-0005-0000-0000-000010120000}"/>
    <cellStyle name="20 % - Accent2 2 2 4 9 3" xfId="25061" xr:uid="{00000000-0005-0000-0000-000011120000}"/>
    <cellStyle name="20 % - Accent2 2 2 5" xfId="5166" xr:uid="{00000000-0005-0000-0000-000012120000}"/>
    <cellStyle name="20 % - Accent2 2 2 5 2" xfId="23085" xr:uid="{00000000-0005-0000-0000-000013120000}"/>
    <cellStyle name="20 % - Accent2 2 2 5 2 2" xfId="36277" xr:uid="{00000000-0005-0000-0000-000014120000}"/>
    <cellStyle name="20 % - Accent2 2 2 5 2 3" xfId="30287" xr:uid="{00000000-0005-0000-0000-000015120000}"/>
    <cellStyle name="20 % - Accent2 2 2 5 3" xfId="19416" xr:uid="{00000000-0005-0000-0000-000016120000}"/>
    <cellStyle name="20 % - Accent2 2 2 5 3 2" xfId="32927" xr:uid="{00000000-0005-0000-0000-000017120000}"/>
    <cellStyle name="20 % - Accent2 2 2 5 3 3" xfId="26923" xr:uid="{00000000-0005-0000-0000-000018120000}"/>
    <cellStyle name="20 % - Accent2 2 2 5 4" xfId="11469" xr:uid="{00000000-0005-0000-0000-000019120000}"/>
    <cellStyle name="20 % - Accent2 2 2 5 4 2" xfId="31648" xr:uid="{00000000-0005-0000-0000-00001A120000}"/>
    <cellStyle name="20 % - Accent2 2 2 5 5" xfId="25628" xr:uid="{00000000-0005-0000-0000-00001B120000}"/>
    <cellStyle name="20 % - Accent2 2 2 6" xfId="6011" xr:uid="{00000000-0005-0000-0000-00001C120000}"/>
    <cellStyle name="20 % - Accent2 2 2 6 2" xfId="23770" xr:uid="{00000000-0005-0000-0000-00001D120000}"/>
    <cellStyle name="20 % - Accent2 2 2 6 2 2" xfId="36805" xr:uid="{00000000-0005-0000-0000-00001E120000}"/>
    <cellStyle name="20 % - Accent2 2 2 6 2 3" xfId="30817" xr:uid="{00000000-0005-0000-0000-00001F120000}"/>
    <cellStyle name="20 % - Accent2 2 2 6 3" xfId="20395" xr:uid="{00000000-0005-0000-0000-000020120000}"/>
    <cellStyle name="20 % - Accent2 2 2 6 3 2" xfId="33612" xr:uid="{00000000-0005-0000-0000-000021120000}"/>
    <cellStyle name="20 % - Accent2 2 2 6 4" xfId="12002" xr:uid="{00000000-0005-0000-0000-000022120000}"/>
    <cellStyle name="20 % - Accent2 2 2 6 5" xfId="27622" xr:uid="{00000000-0005-0000-0000-000023120000}"/>
    <cellStyle name="20 % - Accent2 2 2 7" xfId="6537" xr:uid="{00000000-0005-0000-0000-000024120000}"/>
    <cellStyle name="20 % - Accent2 2 2 7 2" xfId="23979" xr:uid="{00000000-0005-0000-0000-000025120000}"/>
    <cellStyle name="20 % - Accent2 2 2 7 2 2" xfId="36885" xr:uid="{00000000-0005-0000-0000-000026120000}"/>
    <cellStyle name="20 % - Accent2 2 2 7 2 3" xfId="30898" xr:uid="{00000000-0005-0000-0000-000027120000}"/>
    <cellStyle name="20 % - Accent2 2 2 7 3" xfId="20986" xr:uid="{00000000-0005-0000-0000-000028120000}"/>
    <cellStyle name="20 % - Accent2 2 2 7 3 2" xfId="34203" xr:uid="{00000000-0005-0000-0000-000029120000}"/>
    <cellStyle name="20 % - Accent2 2 2 7 4" xfId="12528" xr:uid="{00000000-0005-0000-0000-00002A120000}"/>
    <cellStyle name="20 % - Accent2 2 2 7 5" xfId="28213" xr:uid="{00000000-0005-0000-0000-00002B120000}"/>
    <cellStyle name="20 % - Accent2 2 2 8" xfId="7077" xr:uid="{00000000-0005-0000-0000-00002C120000}"/>
    <cellStyle name="20 % - Accent2 2 2 8 2" xfId="21610" xr:uid="{00000000-0005-0000-0000-00002D120000}"/>
    <cellStyle name="20 % - Accent2 2 2 8 2 2" xfId="34803" xr:uid="{00000000-0005-0000-0000-00002E120000}"/>
    <cellStyle name="20 % - Accent2 2 2 8 3" xfId="13068" xr:uid="{00000000-0005-0000-0000-00002F120000}"/>
    <cellStyle name="20 % - Accent2 2 2 8 4" xfId="28813" xr:uid="{00000000-0005-0000-0000-000030120000}"/>
    <cellStyle name="20 % - Accent2 2 2 9" xfId="7645" xr:uid="{00000000-0005-0000-0000-000031120000}"/>
    <cellStyle name="20 % - Accent2 2 2 9 2" xfId="22312" xr:uid="{00000000-0005-0000-0000-000032120000}"/>
    <cellStyle name="20 % - Accent2 2 2 9 2 2" xfId="35505" xr:uid="{00000000-0005-0000-0000-000033120000}"/>
    <cellStyle name="20 % - Accent2 2 2 9 3" xfId="13636" xr:uid="{00000000-0005-0000-0000-000034120000}"/>
    <cellStyle name="20 % - Accent2 2 2 9 4" xfId="29515" xr:uid="{00000000-0005-0000-0000-000035120000}"/>
    <cellStyle name="20 % - Accent2 2 2_2012-2013 - CF - Tour 1 - Ligue 04 - Résultats" xfId="89" xr:uid="{00000000-0005-0000-0000-000036120000}"/>
    <cellStyle name="20 % - Accent2 2 20" xfId="11138" xr:uid="{00000000-0005-0000-0000-000037120000}"/>
    <cellStyle name="20 % - Accent2 2 21" xfId="4259" xr:uid="{00000000-0005-0000-0000-000038120000}"/>
    <cellStyle name="20 % - Accent2 2 22" xfId="24136" xr:uid="{00000000-0005-0000-0000-000039120000}"/>
    <cellStyle name="20 % - Accent2 2 23" xfId="2724" xr:uid="{00000000-0005-0000-0000-00003A120000}"/>
    <cellStyle name="20 % - Accent2 2 3" xfId="90" xr:uid="{00000000-0005-0000-0000-00003B120000}"/>
    <cellStyle name="20 % - Accent2 2 3 10" xfId="7099" xr:uid="{00000000-0005-0000-0000-00003C120000}"/>
    <cellStyle name="20 % - Accent2 2 3 10 2" xfId="23983" xr:uid="{00000000-0005-0000-0000-00003D120000}"/>
    <cellStyle name="20 % - Accent2 2 3 10 2 2" xfId="36889" xr:uid="{00000000-0005-0000-0000-00003E120000}"/>
    <cellStyle name="20 % - Accent2 2 3 10 2 3" xfId="30902" xr:uid="{00000000-0005-0000-0000-00003F120000}"/>
    <cellStyle name="20 % - Accent2 2 3 10 3" xfId="21011" xr:uid="{00000000-0005-0000-0000-000040120000}"/>
    <cellStyle name="20 % - Accent2 2 3 10 3 2" xfId="34228" xr:uid="{00000000-0005-0000-0000-000041120000}"/>
    <cellStyle name="20 % - Accent2 2 3 10 4" xfId="13090" xr:uid="{00000000-0005-0000-0000-000042120000}"/>
    <cellStyle name="20 % - Accent2 2 3 10 5" xfId="28238" xr:uid="{00000000-0005-0000-0000-000043120000}"/>
    <cellStyle name="20 % - Accent2 2 3 11" xfId="7667" xr:uid="{00000000-0005-0000-0000-000044120000}"/>
    <cellStyle name="20 % - Accent2 2 3 11 2" xfId="21635" xr:uid="{00000000-0005-0000-0000-000045120000}"/>
    <cellStyle name="20 % - Accent2 2 3 11 2 2" xfId="34828" xr:uid="{00000000-0005-0000-0000-000046120000}"/>
    <cellStyle name="20 % - Accent2 2 3 11 3" xfId="13658" xr:uid="{00000000-0005-0000-0000-000047120000}"/>
    <cellStyle name="20 % - Accent2 2 3 11 4" xfId="28838" xr:uid="{00000000-0005-0000-0000-000048120000}"/>
    <cellStyle name="20 % - Accent2 2 3 12" xfId="8235" xr:uid="{00000000-0005-0000-0000-000049120000}"/>
    <cellStyle name="20 % - Accent2 2 3 12 2" xfId="22337" xr:uid="{00000000-0005-0000-0000-00004A120000}"/>
    <cellStyle name="20 % - Accent2 2 3 12 2 2" xfId="35530" xr:uid="{00000000-0005-0000-0000-00004B120000}"/>
    <cellStyle name="20 % - Accent2 2 3 12 3" xfId="14226" xr:uid="{00000000-0005-0000-0000-00004C120000}"/>
    <cellStyle name="20 % - Accent2 2 3 12 4" xfId="29540" xr:uid="{00000000-0005-0000-0000-00004D120000}"/>
    <cellStyle name="20 % - Accent2 2 3 13" xfId="8803" xr:uid="{00000000-0005-0000-0000-00004E120000}"/>
    <cellStyle name="20 % - Accent2 2 3 13 2" xfId="23086" xr:uid="{00000000-0005-0000-0000-00004F120000}"/>
    <cellStyle name="20 % - Accent2 2 3 13 2 2" xfId="36278" xr:uid="{00000000-0005-0000-0000-000050120000}"/>
    <cellStyle name="20 % - Accent2 2 3 13 3" xfId="14794" xr:uid="{00000000-0005-0000-0000-000051120000}"/>
    <cellStyle name="20 % - Accent2 2 3 13 4" xfId="30288" xr:uid="{00000000-0005-0000-0000-000052120000}"/>
    <cellStyle name="20 % - Accent2 2 3 14" xfId="9385" xr:uid="{00000000-0005-0000-0000-000053120000}"/>
    <cellStyle name="20 % - Accent2 2 3 14 2" xfId="15376" xr:uid="{00000000-0005-0000-0000-000054120000}"/>
    <cellStyle name="20 % - Accent2 2 3 14 2 2" xfId="32422" xr:uid="{00000000-0005-0000-0000-000055120000}"/>
    <cellStyle name="20 % - Accent2 2 3 14 3" xfId="26418" xr:uid="{00000000-0005-0000-0000-000056120000}"/>
    <cellStyle name="20 % - Accent2 2 3 15" xfId="9981" xr:uid="{00000000-0005-0000-0000-000057120000}"/>
    <cellStyle name="20 % - Accent2 2 3 15 2" xfId="15972" xr:uid="{00000000-0005-0000-0000-000058120000}"/>
    <cellStyle name="20 % - Accent2 2 3 15 3" xfId="25062" xr:uid="{00000000-0005-0000-0000-000059120000}"/>
    <cellStyle name="20 % - Accent2 2 3 16" xfId="10577" xr:uid="{00000000-0005-0000-0000-00005A120000}"/>
    <cellStyle name="20 % - Accent2 2 3 16 2" xfId="16568" xr:uid="{00000000-0005-0000-0000-00005B120000}"/>
    <cellStyle name="20 % - Accent2 2 3 16 3" xfId="31095" xr:uid="{00000000-0005-0000-0000-00005C120000}"/>
    <cellStyle name="20 % - Accent2 2 3 17" xfId="17192" xr:uid="{00000000-0005-0000-0000-00005D120000}"/>
    <cellStyle name="20 % - Accent2 2 3 18" xfId="18181" xr:uid="{00000000-0005-0000-0000-00005E120000}"/>
    <cellStyle name="20 % - Accent2 2 3 19" xfId="4278" xr:uid="{00000000-0005-0000-0000-00005F120000}"/>
    <cellStyle name="20 % - Accent2 2 3 2" xfId="91" xr:uid="{00000000-0005-0000-0000-000060120000}"/>
    <cellStyle name="20 % - Accent2 2 3 20" xfId="24162" xr:uid="{00000000-0005-0000-0000-000061120000}"/>
    <cellStyle name="20 % - Accent2 2 3 21" xfId="2747" xr:uid="{00000000-0005-0000-0000-000062120000}"/>
    <cellStyle name="20 % - Accent2 2 3 3" xfId="92" xr:uid="{00000000-0005-0000-0000-000063120000}"/>
    <cellStyle name="20 % - Accent2 2 3 3 10" xfId="7668" xr:uid="{00000000-0005-0000-0000-000064120000}"/>
    <cellStyle name="20 % - Accent2 2 3 3 10 2" xfId="21636" xr:uid="{00000000-0005-0000-0000-000065120000}"/>
    <cellStyle name="20 % - Accent2 2 3 3 10 2 2" xfId="34829" xr:uid="{00000000-0005-0000-0000-000066120000}"/>
    <cellStyle name="20 % - Accent2 2 3 3 10 3" xfId="13659" xr:uid="{00000000-0005-0000-0000-000067120000}"/>
    <cellStyle name="20 % - Accent2 2 3 3 10 4" xfId="28839" xr:uid="{00000000-0005-0000-0000-000068120000}"/>
    <cellStyle name="20 % - Accent2 2 3 3 11" xfId="8236" xr:uid="{00000000-0005-0000-0000-000069120000}"/>
    <cellStyle name="20 % - Accent2 2 3 3 11 2" xfId="22338" xr:uid="{00000000-0005-0000-0000-00006A120000}"/>
    <cellStyle name="20 % - Accent2 2 3 3 11 2 2" xfId="35531" xr:uid="{00000000-0005-0000-0000-00006B120000}"/>
    <cellStyle name="20 % - Accent2 2 3 3 11 3" xfId="14227" xr:uid="{00000000-0005-0000-0000-00006C120000}"/>
    <cellStyle name="20 % - Accent2 2 3 3 11 4" xfId="29541" xr:uid="{00000000-0005-0000-0000-00006D120000}"/>
    <cellStyle name="20 % - Accent2 2 3 3 12" xfId="8804" xr:uid="{00000000-0005-0000-0000-00006E120000}"/>
    <cellStyle name="20 % - Accent2 2 3 3 12 2" xfId="14795" xr:uid="{00000000-0005-0000-0000-00006F120000}"/>
    <cellStyle name="20 % - Accent2 2 3 3 12 2 2" xfId="32423" xr:uid="{00000000-0005-0000-0000-000070120000}"/>
    <cellStyle name="20 % - Accent2 2 3 3 12 3" xfId="26419" xr:uid="{00000000-0005-0000-0000-000071120000}"/>
    <cellStyle name="20 % - Accent2 2 3 3 13" xfId="9386" xr:uid="{00000000-0005-0000-0000-000072120000}"/>
    <cellStyle name="20 % - Accent2 2 3 3 13 2" xfId="15377" xr:uid="{00000000-0005-0000-0000-000073120000}"/>
    <cellStyle name="20 % - Accent2 2 3 3 13 3" xfId="25063" xr:uid="{00000000-0005-0000-0000-000074120000}"/>
    <cellStyle name="20 % - Accent2 2 3 3 14" xfId="9982" xr:uid="{00000000-0005-0000-0000-000075120000}"/>
    <cellStyle name="20 % - Accent2 2 3 3 14 2" xfId="15973" xr:uid="{00000000-0005-0000-0000-000076120000}"/>
    <cellStyle name="20 % - Accent2 2 3 3 14 3" xfId="31096" xr:uid="{00000000-0005-0000-0000-000077120000}"/>
    <cellStyle name="20 % - Accent2 2 3 3 15" xfId="10578" xr:uid="{00000000-0005-0000-0000-000078120000}"/>
    <cellStyle name="20 % - Accent2 2 3 3 15 2" xfId="16569" xr:uid="{00000000-0005-0000-0000-000079120000}"/>
    <cellStyle name="20 % - Accent2 2 3 3 16" xfId="17193" xr:uid="{00000000-0005-0000-0000-00007A120000}"/>
    <cellStyle name="20 % - Accent2 2 3 3 17" xfId="17810" xr:uid="{00000000-0005-0000-0000-00007B120000}"/>
    <cellStyle name="20 % - Accent2 2 3 3 18" xfId="18182" xr:uid="{00000000-0005-0000-0000-00007C120000}"/>
    <cellStyle name="20 % - Accent2 2 3 3 19" xfId="11153" xr:uid="{00000000-0005-0000-0000-00007D120000}"/>
    <cellStyle name="20 % - Accent2 2 3 3 2" xfId="93" xr:uid="{00000000-0005-0000-0000-00007E120000}"/>
    <cellStyle name="20 % - Accent2 2 3 3 2 10" xfId="8237" xr:uid="{00000000-0005-0000-0000-00007F120000}"/>
    <cellStyle name="20 % - Accent2 2 3 3 2 10 2" xfId="21637" xr:uid="{00000000-0005-0000-0000-000080120000}"/>
    <cellStyle name="20 % - Accent2 2 3 3 2 10 2 2" xfId="34830" xr:uid="{00000000-0005-0000-0000-000081120000}"/>
    <cellStyle name="20 % - Accent2 2 3 3 2 10 3" xfId="14228" xr:uid="{00000000-0005-0000-0000-000082120000}"/>
    <cellStyle name="20 % - Accent2 2 3 3 2 10 4" xfId="28840" xr:uid="{00000000-0005-0000-0000-000083120000}"/>
    <cellStyle name="20 % - Accent2 2 3 3 2 11" xfId="8805" xr:uid="{00000000-0005-0000-0000-000084120000}"/>
    <cellStyle name="20 % - Accent2 2 3 3 2 11 2" xfId="22339" xr:uid="{00000000-0005-0000-0000-000085120000}"/>
    <cellStyle name="20 % - Accent2 2 3 3 2 11 2 2" xfId="35532" xr:uid="{00000000-0005-0000-0000-000086120000}"/>
    <cellStyle name="20 % - Accent2 2 3 3 2 11 3" xfId="14796" xr:uid="{00000000-0005-0000-0000-000087120000}"/>
    <cellStyle name="20 % - Accent2 2 3 3 2 11 4" xfId="29542" xr:uid="{00000000-0005-0000-0000-000088120000}"/>
    <cellStyle name="20 % - Accent2 2 3 3 2 12" xfId="9387" xr:uid="{00000000-0005-0000-0000-000089120000}"/>
    <cellStyle name="20 % - Accent2 2 3 3 2 12 2" xfId="23087" xr:uid="{00000000-0005-0000-0000-00008A120000}"/>
    <cellStyle name="20 % - Accent2 2 3 3 2 12 2 2" xfId="36279" xr:uid="{00000000-0005-0000-0000-00008B120000}"/>
    <cellStyle name="20 % - Accent2 2 3 3 2 12 3" xfId="15378" xr:uid="{00000000-0005-0000-0000-00008C120000}"/>
    <cellStyle name="20 % - Accent2 2 3 3 2 12 4" xfId="30289" xr:uid="{00000000-0005-0000-0000-00008D120000}"/>
    <cellStyle name="20 % - Accent2 2 3 3 2 13" xfId="9983" xr:uid="{00000000-0005-0000-0000-00008E120000}"/>
    <cellStyle name="20 % - Accent2 2 3 3 2 13 2" xfId="15974" xr:uid="{00000000-0005-0000-0000-00008F120000}"/>
    <cellStyle name="20 % - Accent2 2 3 3 2 13 2 2" xfId="32424" xr:uid="{00000000-0005-0000-0000-000090120000}"/>
    <cellStyle name="20 % - Accent2 2 3 3 2 13 3" xfId="26420" xr:uid="{00000000-0005-0000-0000-000091120000}"/>
    <cellStyle name="20 % - Accent2 2 3 3 2 14" xfId="10579" xr:uid="{00000000-0005-0000-0000-000092120000}"/>
    <cellStyle name="20 % - Accent2 2 3 3 2 14 2" xfId="16570" xr:uid="{00000000-0005-0000-0000-000093120000}"/>
    <cellStyle name="20 % - Accent2 2 3 3 2 14 3" xfId="25064" xr:uid="{00000000-0005-0000-0000-000094120000}"/>
    <cellStyle name="20 % - Accent2 2 3 3 2 15" xfId="17194" xr:uid="{00000000-0005-0000-0000-000095120000}"/>
    <cellStyle name="20 % - Accent2 2 3 3 2 15 2" xfId="31097" xr:uid="{00000000-0005-0000-0000-000096120000}"/>
    <cellStyle name="20 % - Accent2 2 3 3 2 16" xfId="17811" xr:uid="{00000000-0005-0000-0000-000097120000}"/>
    <cellStyle name="20 % - Accent2 2 3 3 2 17" xfId="18183" xr:uid="{00000000-0005-0000-0000-000098120000}"/>
    <cellStyle name="20 % - Accent2 2 3 3 2 18" xfId="11154" xr:uid="{00000000-0005-0000-0000-000099120000}"/>
    <cellStyle name="20 % - Accent2 2 3 3 2 19" xfId="4280" xr:uid="{00000000-0005-0000-0000-00009A120000}"/>
    <cellStyle name="20 % - Accent2 2 3 3 2 2" xfId="94" xr:uid="{00000000-0005-0000-0000-00009B120000}"/>
    <cellStyle name="20 % - Accent2 2 3 3 2 2 10" xfId="9388" xr:uid="{00000000-0005-0000-0000-00009C120000}"/>
    <cellStyle name="20 % - Accent2 2 3 3 2 2 10 2" xfId="15379" xr:uid="{00000000-0005-0000-0000-00009D120000}"/>
    <cellStyle name="20 % - Accent2 2 3 3 2 2 10 3" xfId="31098" xr:uid="{00000000-0005-0000-0000-00009E120000}"/>
    <cellStyle name="20 % - Accent2 2 3 3 2 2 11" xfId="9984" xr:uid="{00000000-0005-0000-0000-00009F120000}"/>
    <cellStyle name="20 % - Accent2 2 3 3 2 2 11 2" xfId="15975" xr:uid="{00000000-0005-0000-0000-0000A0120000}"/>
    <cellStyle name="20 % - Accent2 2 3 3 2 2 12" xfId="10580" xr:uid="{00000000-0005-0000-0000-0000A1120000}"/>
    <cellStyle name="20 % - Accent2 2 3 3 2 2 12 2" xfId="16571" xr:uid="{00000000-0005-0000-0000-0000A2120000}"/>
    <cellStyle name="20 % - Accent2 2 3 3 2 2 13" xfId="4714" xr:uid="{00000000-0005-0000-0000-0000A3120000}"/>
    <cellStyle name="20 % - Accent2 2 3 3 2 2 13 2" xfId="17195" xr:uid="{00000000-0005-0000-0000-0000A4120000}"/>
    <cellStyle name="20 % - Accent2 2 3 3 2 2 14" xfId="17812" xr:uid="{00000000-0005-0000-0000-0000A5120000}"/>
    <cellStyle name="20 % - Accent2 2 3 3 2 2 15" xfId="18184" xr:uid="{00000000-0005-0000-0000-0000A6120000}"/>
    <cellStyle name="20 % - Accent2 2 3 3 2 2 16" xfId="11155" xr:uid="{00000000-0005-0000-0000-0000A7120000}"/>
    <cellStyle name="20 % - Accent2 2 3 3 2 2 17" xfId="4281" xr:uid="{00000000-0005-0000-0000-0000A8120000}"/>
    <cellStyle name="20 % - Accent2 2 3 3 2 2 18" xfId="24165" xr:uid="{00000000-0005-0000-0000-0000A9120000}"/>
    <cellStyle name="20 % - Accent2 2 3 3 2 2 19" xfId="2750" xr:uid="{00000000-0005-0000-0000-0000AA120000}"/>
    <cellStyle name="20 % - Accent2 2 3 3 2 2 2" xfId="2751" xr:uid="{00000000-0005-0000-0000-0000AB120000}"/>
    <cellStyle name="20 % - Accent2 2 3 3 2 2 2 10" xfId="10581" xr:uid="{00000000-0005-0000-0000-0000AC120000}"/>
    <cellStyle name="20 % - Accent2 2 3 3 2 2 2 10 2" xfId="16572" xr:uid="{00000000-0005-0000-0000-0000AD120000}"/>
    <cellStyle name="20 % - Accent2 2 3 3 2 2 2 11" xfId="17196" xr:uid="{00000000-0005-0000-0000-0000AE120000}"/>
    <cellStyle name="20 % - Accent2 2 3 3 2 2 2 12" xfId="20146" xr:uid="{00000000-0005-0000-0000-0000AF120000}"/>
    <cellStyle name="20 % - Accent2 2 3 3 2 2 2 13" xfId="11495" xr:uid="{00000000-0005-0000-0000-0000B0120000}"/>
    <cellStyle name="20 % - Accent2 2 3 3 2 2 2 14" xfId="5188" xr:uid="{00000000-0005-0000-0000-0000B1120000}"/>
    <cellStyle name="20 % - Accent2 2 3 3 2 2 2 15" xfId="25656" xr:uid="{00000000-0005-0000-0000-0000B2120000}"/>
    <cellStyle name="20 % - Accent2 2 3 3 2 2 2 2" xfId="6037" xr:uid="{00000000-0005-0000-0000-0000B3120000}"/>
    <cellStyle name="20 % - Accent2 2 3 3 2 2 2 2 2" xfId="12028" xr:uid="{00000000-0005-0000-0000-0000B4120000}"/>
    <cellStyle name="20 % - Accent2 2 3 3 2 2 2 2 2 2" xfId="33482" xr:uid="{00000000-0005-0000-0000-0000B5120000}"/>
    <cellStyle name="20 % - Accent2 2 3 3 2 2 2 2 3" xfId="27485" xr:uid="{00000000-0005-0000-0000-0000B6120000}"/>
    <cellStyle name="20 % - Accent2 2 3 3 2 2 2 3" xfId="6563" xr:uid="{00000000-0005-0000-0000-0000B7120000}"/>
    <cellStyle name="20 % - Accent2 2 3 3 2 2 2 3 2" xfId="12554" xr:uid="{00000000-0005-0000-0000-0000B8120000}"/>
    <cellStyle name="20 % - Accent2 2 3 3 2 2 2 3 3" xfId="31676" xr:uid="{00000000-0005-0000-0000-0000B9120000}"/>
    <cellStyle name="20 % - Accent2 2 3 3 2 2 2 4" xfId="7103" xr:uid="{00000000-0005-0000-0000-0000BA120000}"/>
    <cellStyle name="20 % - Accent2 2 3 3 2 2 2 4 2" xfId="13094" xr:uid="{00000000-0005-0000-0000-0000BB120000}"/>
    <cellStyle name="20 % - Accent2 2 3 3 2 2 2 5" xfId="7671" xr:uid="{00000000-0005-0000-0000-0000BC120000}"/>
    <cellStyle name="20 % - Accent2 2 3 3 2 2 2 5 2" xfId="13662" xr:uid="{00000000-0005-0000-0000-0000BD120000}"/>
    <cellStyle name="20 % - Accent2 2 3 3 2 2 2 6" xfId="8239" xr:uid="{00000000-0005-0000-0000-0000BE120000}"/>
    <cellStyle name="20 % - Accent2 2 3 3 2 2 2 6 2" xfId="14230" xr:uid="{00000000-0005-0000-0000-0000BF120000}"/>
    <cellStyle name="20 % - Accent2 2 3 3 2 2 2 7" xfId="8807" xr:uid="{00000000-0005-0000-0000-0000C0120000}"/>
    <cellStyle name="20 % - Accent2 2 3 3 2 2 2 7 2" xfId="14798" xr:uid="{00000000-0005-0000-0000-0000C1120000}"/>
    <cellStyle name="20 % - Accent2 2 3 3 2 2 2 8" xfId="9389" xr:uid="{00000000-0005-0000-0000-0000C2120000}"/>
    <cellStyle name="20 % - Accent2 2 3 3 2 2 2 8 2" xfId="15380" xr:uid="{00000000-0005-0000-0000-0000C3120000}"/>
    <cellStyle name="20 % - Accent2 2 3 3 2 2 2 9" xfId="9985" xr:uid="{00000000-0005-0000-0000-0000C4120000}"/>
    <cellStyle name="20 % - Accent2 2 3 3 2 2 2 9 2" xfId="15976" xr:uid="{00000000-0005-0000-0000-0000C5120000}"/>
    <cellStyle name="20 % - Accent2 2 3 3 2 2 3" xfId="5187" xr:uid="{00000000-0005-0000-0000-0000C6120000}"/>
    <cellStyle name="20 % - Accent2 2 3 3 2 2 3 2" xfId="20423" xr:uid="{00000000-0005-0000-0000-0000C7120000}"/>
    <cellStyle name="20 % - Accent2 2 3 3 2 2 3 2 2" xfId="33640" xr:uid="{00000000-0005-0000-0000-0000C8120000}"/>
    <cellStyle name="20 % - Accent2 2 3 3 2 2 3 3" xfId="11494" xr:uid="{00000000-0005-0000-0000-0000C9120000}"/>
    <cellStyle name="20 % - Accent2 2 3 3 2 2 3 4" xfId="27650" xr:uid="{00000000-0005-0000-0000-0000CA120000}"/>
    <cellStyle name="20 % - Accent2 2 3 3 2 2 4" xfId="6036" xr:uid="{00000000-0005-0000-0000-0000CB120000}"/>
    <cellStyle name="20 % - Accent2 2 3 3 2 2 4 2" xfId="21014" xr:uid="{00000000-0005-0000-0000-0000CC120000}"/>
    <cellStyle name="20 % - Accent2 2 3 3 2 2 4 2 2" xfId="34231" xr:uid="{00000000-0005-0000-0000-0000CD120000}"/>
    <cellStyle name="20 % - Accent2 2 3 3 2 2 4 3" xfId="12027" xr:uid="{00000000-0005-0000-0000-0000CE120000}"/>
    <cellStyle name="20 % - Accent2 2 3 3 2 2 4 4" xfId="28241" xr:uid="{00000000-0005-0000-0000-0000CF120000}"/>
    <cellStyle name="20 % - Accent2 2 3 3 2 2 5" xfId="6562" xr:uid="{00000000-0005-0000-0000-0000D0120000}"/>
    <cellStyle name="20 % - Accent2 2 3 3 2 2 5 2" xfId="21638" xr:uid="{00000000-0005-0000-0000-0000D1120000}"/>
    <cellStyle name="20 % - Accent2 2 3 3 2 2 5 2 2" xfId="34831" xr:uid="{00000000-0005-0000-0000-0000D2120000}"/>
    <cellStyle name="20 % - Accent2 2 3 3 2 2 5 3" xfId="12553" xr:uid="{00000000-0005-0000-0000-0000D3120000}"/>
    <cellStyle name="20 % - Accent2 2 3 3 2 2 5 4" xfId="28841" xr:uid="{00000000-0005-0000-0000-0000D4120000}"/>
    <cellStyle name="20 % - Accent2 2 3 3 2 2 6" xfId="7102" xr:uid="{00000000-0005-0000-0000-0000D5120000}"/>
    <cellStyle name="20 % - Accent2 2 3 3 2 2 6 2" xfId="22340" xr:uid="{00000000-0005-0000-0000-0000D6120000}"/>
    <cellStyle name="20 % - Accent2 2 3 3 2 2 6 2 2" xfId="35533" xr:uid="{00000000-0005-0000-0000-0000D7120000}"/>
    <cellStyle name="20 % - Accent2 2 3 3 2 2 6 3" xfId="13093" xr:uid="{00000000-0005-0000-0000-0000D8120000}"/>
    <cellStyle name="20 % - Accent2 2 3 3 2 2 6 4" xfId="29543" xr:uid="{00000000-0005-0000-0000-0000D9120000}"/>
    <cellStyle name="20 % - Accent2 2 3 3 2 2 7" xfId="7670" xr:uid="{00000000-0005-0000-0000-0000DA120000}"/>
    <cellStyle name="20 % - Accent2 2 3 3 2 2 7 2" xfId="23088" xr:uid="{00000000-0005-0000-0000-0000DB120000}"/>
    <cellStyle name="20 % - Accent2 2 3 3 2 2 7 2 2" xfId="36280" xr:uid="{00000000-0005-0000-0000-0000DC120000}"/>
    <cellStyle name="20 % - Accent2 2 3 3 2 2 7 3" xfId="13661" xr:uid="{00000000-0005-0000-0000-0000DD120000}"/>
    <cellStyle name="20 % - Accent2 2 3 3 2 2 7 4" xfId="30290" xr:uid="{00000000-0005-0000-0000-0000DE120000}"/>
    <cellStyle name="20 % - Accent2 2 3 3 2 2 8" xfId="8238" xr:uid="{00000000-0005-0000-0000-0000DF120000}"/>
    <cellStyle name="20 % - Accent2 2 3 3 2 2 8 2" xfId="14229" xr:uid="{00000000-0005-0000-0000-0000E0120000}"/>
    <cellStyle name="20 % - Accent2 2 3 3 2 2 8 2 2" xfId="32425" xr:uid="{00000000-0005-0000-0000-0000E1120000}"/>
    <cellStyle name="20 % - Accent2 2 3 3 2 2 8 3" xfId="26421" xr:uid="{00000000-0005-0000-0000-0000E2120000}"/>
    <cellStyle name="20 % - Accent2 2 3 3 2 2 9" xfId="8806" xr:uid="{00000000-0005-0000-0000-0000E3120000}"/>
    <cellStyle name="20 % - Accent2 2 3 3 2 2 9 2" xfId="14797" xr:uid="{00000000-0005-0000-0000-0000E4120000}"/>
    <cellStyle name="20 % - Accent2 2 3 3 2 2 9 3" xfId="25065" xr:uid="{00000000-0005-0000-0000-0000E5120000}"/>
    <cellStyle name="20 % - Accent2 2 3 3 2 20" xfId="24164" xr:uid="{00000000-0005-0000-0000-0000E6120000}"/>
    <cellStyle name="20 % - Accent2 2 3 3 2 21" xfId="2749" xr:uid="{00000000-0005-0000-0000-0000E7120000}"/>
    <cellStyle name="20 % - Accent2 2 3 3 2 3" xfId="95" xr:uid="{00000000-0005-0000-0000-0000E8120000}"/>
    <cellStyle name="20 % - Accent2 2 3 3 2 3 10" xfId="10582" xr:uid="{00000000-0005-0000-0000-0000E9120000}"/>
    <cellStyle name="20 % - Accent2 2 3 3 2 3 10 2" xfId="16573" xr:uid="{00000000-0005-0000-0000-0000EA120000}"/>
    <cellStyle name="20 % - Accent2 2 3 3 2 3 10 3" xfId="31099" xr:uid="{00000000-0005-0000-0000-0000EB120000}"/>
    <cellStyle name="20 % - Accent2 2 3 3 2 3 11" xfId="17197" xr:uid="{00000000-0005-0000-0000-0000EC120000}"/>
    <cellStyle name="20 % - Accent2 2 3 3 2 3 12" xfId="18185" xr:uid="{00000000-0005-0000-0000-0000ED120000}"/>
    <cellStyle name="20 % - Accent2 2 3 3 2 3 13" xfId="11496" xr:uid="{00000000-0005-0000-0000-0000EE120000}"/>
    <cellStyle name="20 % - Accent2 2 3 3 2 3 14" xfId="4282" xr:uid="{00000000-0005-0000-0000-0000EF120000}"/>
    <cellStyle name="20 % - Accent2 2 3 3 2 3 15" xfId="24166" xr:uid="{00000000-0005-0000-0000-0000F0120000}"/>
    <cellStyle name="20 % - Accent2 2 3 3 2 3 16" xfId="2752" xr:uid="{00000000-0005-0000-0000-0000F1120000}"/>
    <cellStyle name="20 % - Accent2 2 3 3 2 3 2" xfId="6038" xr:uid="{00000000-0005-0000-0000-0000F2120000}"/>
    <cellStyle name="20 % - Accent2 2 3 3 2 3 2 2" xfId="20145" xr:uid="{00000000-0005-0000-0000-0000F3120000}"/>
    <cellStyle name="20 % - Accent2 2 3 3 2 3 2 2 2" xfId="33481" xr:uid="{00000000-0005-0000-0000-0000F4120000}"/>
    <cellStyle name="20 % - Accent2 2 3 3 2 3 2 2 3" xfId="27484" xr:uid="{00000000-0005-0000-0000-0000F5120000}"/>
    <cellStyle name="20 % - Accent2 2 3 3 2 3 2 3" xfId="12029" xr:uid="{00000000-0005-0000-0000-0000F6120000}"/>
    <cellStyle name="20 % - Accent2 2 3 3 2 3 2 3 2" xfId="31677" xr:uid="{00000000-0005-0000-0000-0000F7120000}"/>
    <cellStyle name="20 % - Accent2 2 3 3 2 3 2 4" xfId="25657" xr:uid="{00000000-0005-0000-0000-0000F8120000}"/>
    <cellStyle name="20 % - Accent2 2 3 3 2 3 3" xfId="6564" xr:uid="{00000000-0005-0000-0000-0000F9120000}"/>
    <cellStyle name="20 % - Accent2 2 3 3 2 3 3 2" xfId="20424" xr:uid="{00000000-0005-0000-0000-0000FA120000}"/>
    <cellStyle name="20 % - Accent2 2 3 3 2 3 3 2 2" xfId="33641" xr:uid="{00000000-0005-0000-0000-0000FB120000}"/>
    <cellStyle name="20 % - Accent2 2 3 3 2 3 3 3" xfId="12555" xr:uid="{00000000-0005-0000-0000-0000FC120000}"/>
    <cellStyle name="20 % - Accent2 2 3 3 2 3 3 4" xfId="27651" xr:uid="{00000000-0005-0000-0000-0000FD120000}"/>
    <cellStyle name="20 % - Accent2 2 3 3 2 3 4" xfId="7104" xr:uid="{00000000-0005-0000-0000-0000FE120000}"/>
    <cellStyle name="20 % - Accent2 2 3 3 2 3 4 2" xfId="21015" xr:uid="{00000000-0005-0000-0000-0000FF120000}"/>
    <cellStyle name="20 % - Accent2 2 3 3 2 3 4 2 2" xfId="34232" xr:uid="{00000000-0005-0000-0000-000000130000}"/>
    <cellStyle name="20 % - Accent2 2 3 3 2 3 4 3" xfId="13095" xr:uid="{00000000-0005-0000-0000-000001130000}"/>
    <cellStyle name="20 % - Accent2 2 3 3 2 3 4 4" xfId="28242" xr:uid="{00000000-0005-0000-0000-000002130000}"/>
    <cellStyle name="20 % - Accent2 2 3 3 2 3 5" xfId="7672" xr:uid="{00000000-0005-0000-0000-000003130000}"/>
    <cellStyle name="20 % - Accent2 2 3 3 2 3 5 2" xfId="21639" xr:uid="{00000000-0005-0000-0000-000004130000}"/>
    <cellStyle name="20 % - Accent2 2 3 3 2 3 5 2 2" xfId="34832" xr:uid="{00000000-0005-0000-0000-000005130000}"/>
    <cellStyle name="20 % - Accent2 2 3 3 2 3 5 3" xfId="13663" xr:uid="{00000000-0005-0000-0000-000006130000}"/>
    <cellStyle name="20 % - Accent2 2 3 3 2 3 5 4" xfId="28842" xr:uid="{00000000-0005-0000-0000-000007130000}"/>
    <cellStyle name="20 % - Accent2 2 3 3 2 3 6" xfId="8240" xr:uid="{00000000-0005-0000-0000-000008130000}"/>
    <cellStyle name="20 % - Accent2 2 3 3 2 3 6 2" xfId="22341" xr:uid="{00000000-0005-0000-0000-000009130000}"/>
    <cellStyle name="20 % - Accent2 2 3 3 2 3 6 2 2" xfId="35534" xr:uid="{00000000-0005-0000-0000-00000A130000}"/>
    <cellStyle name="20 % - Accent2 2 3 3 2 3 6 3" xfId="14231" xr:uid="{00000000-0005-0000-0000-00000B130000}"/>
    <cellStyle name="20 % - Accent2 2 3 3 2 3 6 4" xfId="29544" xr:uid="{00000000-0005-0000-0000-00000C130000}"/>
    <cellStyle name="20 % - Accent2 2 3 3 2 3 7" xfId="8808" xr:uid="{00000000-0005-0000-0000-00000D130000}"/>
    <cellStyle name="20 % - Accent2 2 3 3 2 3 7 2" xfId="23089" xr:uid="{00000000-0005-0000-0000-00000E130000}"/>
    <cellStyle name="20 % - Accent2 2 3 3 2 3 7 2 2" xfId="36281" xr:uid="{00000000-0005-0000-0000-00000F130000}"/>
    <cellStyle name="20 % - Accent2 2 3 3 2 3 7 3" xfId="14799" xr:uid="{00000000-0005-0000-0000-000010130000}"/>
    <cellStyle name="20 % - Accent2 2 3 3 2 3 7 4" xfId="30291" xr:uid="{00000000-0005-0000-0000-000011130000}"/>
    <cellStyle name="20 % - Accent2 2 3 3 2 3 8" xfId="9390" xr:uid="{00000000-0005-0000-0000-000012130000}"/>
    <cellStyle name="20 % - Accent2 2 3 3 2 3 8 2" xfId="15381" xr:uid="{00000000-0005-0000-0000-000013130000}"/>
    <cellStyle name="20 % - Accent2 2 3 3 2 3 8 2 2" xfId="32426" xr:uid="{00000000-0005-0000-0000-000014130000}"/>
    <cellStyle name="20 % - Accent2 2 3 3 2 3 8 3" xfId="26422" xr:uid="{00000000-0005-0000-0000-000015130000}"/>
    <cellStyle name="20 % - Accent2 2 3 3 2 3 9" xfId="9986" xr:uid="{00000000-0005-0000-0000-000016130000}"/>
    <cellStyle name="20 % - Accent2 2 3 3 2 3 9 2" xfId="15977" xr:uid="{00000000-0005-0000-0000-000017130000}"/>
    <cellStyle name="20 % - Accent2 2 3 3 2 3 9 3" xfId="25066" xr:uid="{00000000-0005-0000-0000-000018130000}"/>
    <cellStyle name="20 % - Accent2 2 3 3 2 4" xfId="2753" xr:uid="{00000000-0005-0000-0000-000019130000}"/>
    <cellStyle name="20 % - Accent2 2 3 3 2 4 10" xfId="10583" xr:uid="{00000000-0005-0000-0000-00001A130000}"/>
    <cellStyle name="20 % - Accent2 2 3 3 2 4 10 2" xfId="16574" xr:uid="{00000000-0005-0000-0000-00001B130000}"/>
    <cellStyle name="20 % - Accent2 2 3 3 2 4 10 3" xfId="25067" xr:uid="{00000000-0005-0000-0000-00001C130000}"/>
    <cellStyle name="20 % - Accent2 2 3 3 2 4 11" xfId="17198" xr:uid="{00000000-0005-0000-0000-00001D130000}"/>
    <cellStyle name="20 % - Accent2 2 3 3 2 4 11 2" xfId="31100" xr:uid="{00000000-0005-0000-0000-00001E130000}"/>
    <cellStyle name="20 % - Accent2 2 3 3 2 4 12" xfId="18186" xr:uid="{00000000-0005-0000-0000-00001F130000}"/>
    <cellStyle name="20 % - Accent2 2 3 3 2 4 13" xfId="11497" xr:uid="{00000000-0005-0000-0000-000020130000}"/>
    <cellStyle name="20 % - Accent2 2 3 3 2 4 14" xfId="4283" xr:uid="{00000000-0005-0000-0000-000021130000}"/>
    <cellStyle name="20 % - Accent2 2 3 3 2 4 15" xfId="24167" xr:uid="{00000000-0005-0000-0000-000022130000}"/>
    <cellStyle name="20 % - Accent2 2 3 3 2 4 2" xfId="6039" xr:uid="{00000000-0005-0000-0000-000023130000}"/>
    <cellStyle name="20 % - Accent2 2 3 3 2 4 2 10" xfId="31101" xr:uid="{00000000-0005-0000-0000-000024130000}"/>
    <cellStyle name="20 % - Accent2 2 3 3 2 4 2 11" xfId="24168" xr:uid="{00000000-0005-0000-0000-000025130000}"/>
    <cellStyle name="20 % - Accent2 2 3 3 2 4 2 2" xfId="20142" xr:uid="{00000000-0005-0000-0000-000026130000}"/>
    <cellStyle name="20 % - Accent2 2 3 3 2 4 2 2 2" xfId="27482" xr:uid="{00000000-0005-0000-0000-000027130000}"/>
    <cellStyle name="20 % - Accent2 2 3 3 2 4 2 2 2 2" xfId="33479" xr:uid="{00000000-0005-0000-0000-000028130000}"/>
    <cellStyle name="20 % - Accent2 2 3 3 2 4 2 2 3" xfId="31679" xr:uid="{00000000-0005-0000-0000-000029130000}"/>
    <cellStyle name="20 % - Accent2 2 3 3 2 4 2 2 4" xfId="25659" xr:uid="{00000000-0005-0000-0000-00002A130000}"/>
    <cellStyle name="20 % - Accent2 2 3 3 2 4 2 3" xfId="20426" xr:uid="{00000000-0005-0000-0000-00002B130000}"/>
    <cellStyle name="20 % - Accent2 2 3 3 2 4 2 3 2" xfId="33643" xr:uid="{00000000-0005-0000-0000-00002C130000}"/>
    <cellStyle name="20 % - Accent2 2 3 3 2 4 2 3 3" xfId="27653" xr:uid="{00000000-0005-0000-0000-00002D130000}"/>
    <cellStyle name="20 % - Accent2 2 3 3 2 4 2 4" xfId="21017" xr:uid="{00000000-0005-0000-0000-00002E130000}"/>
    <cellStyle name="20 % - Accent2 2 3 3 2 4 2 4 2" xfId="34234" xr:uid="{00000000-0005-0000-0000-00002F130000}"/>
    <cellStyle name="20 % - Accent2 2 3 3 2 4 2 4 3" xfId="28244" xr:uid="{00000000-0005-0000-0000-000030130000}"/>
    <cellStyle name="20 % - Accent2 2 3 3 2 4 2 5" xfId="21641" xr:uid="{00000000-0005-0000-0000-000031130000}"/>
    <cellStyle name="20 % - Accent2 2 3 3 2 4 2 5 2" xfId="34834" xr:uid="{00000000-0005-0000-0000-000032130000}"/>
    <cellStyle name="20 % - Accent2 2 3 3 2 4 2 5 3" xfId="28844" xr:uid="{00000000-0005-0000-0000-000033130000}"/>
    <cellStyle name="20 % - Accent2 2 3 3 2 4 2 6" xfId="22343" xr:uid="{00000000-0005-0000-0000-000034130000}"/>
    <cellStyle name="20 % - Accent2 2 3 3 2 4 2 6 2" xfId="35536" xr:uid="{00000000-0005-0000-0000-000035130000}"/>
    <cellStyle name="20 % - Accent2 2 3 3 2 4 2 6 3" xfId="29546" xr:uid="{00000000-0005-0000-0000-000036130000}"/>
    <cellStyle name="20 % - Accent2 2 3 3 2 4 2 7" xfId="23091" xr:uid="{00000000-0005-0000-0000-000037130000}"/>
    <cellStyle name="20 % - Accent2 2 3 3 2 4 2 7 2" xfId="36283" xr:uid="{00000000-0005-0000-0000-000038130000}"/>
    <cellStyle name="20 % - Accent2 2 3 3 2 4 2 7 3" xfId="30293" xr:uid="{00000000-0005-0000-0000-000039130000}"/>
    <cellStyle name="20 % - Accent2 2 3 3 2 4 2 8" xfId="18187" xr:uid="{00000000-0005-0000-0000-00003A130000}"/>
    <cellStyle name="20 % - Accent2 2 3 3 2 4 2 8 2" xfId="32428" xr:uid="{00000000-0005-0000-0000-00003B130000}"/>
    <cellStyle name="20 % - Accent2 2 3 3 2 4 2 8 3" xfId="26424" xr:uid="{00000000-0005-0000-0000-00003C130000}"/>
    <cellStyle name="20 % - Accent2 2 3 3 2 4 2 9" xfId="12030" xr:uid="{00000000-0005-0000-0000-00003D130000}"/>
    <cellStyle name="20 % - Accent2 2 3 3 2 4 2 9 2" xfId="25068" xr:uid="{00000000-0005-0000-0000-00003E130000}"/>
    <cellStyle name="20 % - Accent2 2 3 3 2 4 3" xfId="6565" xr:uid="{00000000-0005-0000-0000-00003F130000}"/>
    <cellStyle name="20 % - Accent2 2 3 3 2 4 3 2" xfId="20143" xr:uid="{00000000-0005-0000-0000-000040130000}"/>
    <cellStyle name="20 % - Accent2 2 3 3 2 4 3 2 2" xfId="33480" xr:uid="{00000000-0005-0000-0000-000041130000}"/>
    <cellStyle name="20 % - Accent2 2 3 3 2 4 3 2 3" xfId="27483" xr:uid="{00000000-0005-0000-0000-000042130000}"/>
    <cellStyle name="20 % - Accent2 2 3 3 2 4 3 3" xfId="12556" xr:uid="{00000000-0005-0000-0000-000043130000}"/>
    <cellStyle name="20 % - Accent2 2 3 3 2 4 3 3 2" xfId="31678" xr:uid="{00000000-0005-0000-0000-000044130000}"/>
    <cellStyle name="20 % - Accent2 2 3 3 2 4 3 4" xfId="25658" xr:uid="{00000000-0005-0000-0000-000045130000}"/>
    <cellStyle name="20 % - Accent2 2 3 3 2 4 4" xfId="7105" xr:uid="{00000000-0005-0000-0000-000046130000}"/>
    <cellStyle name="20 % - Accent2 2 3 3 2 4 4 2" xfId="20425" xr:uid="{00000000-0005-0000-0000-000047130000}"/>
    <cellStyle name="20 % - Accent2 2 3 3 2 4 4 2 2" xfId="33642" xr:uid="{00000000-0005-0000-0000-000048130000}"/>
    <cellStyle name="20 % - Accent2 2 3 3 2 4 4 3" xfId="13096" xr:uid="{00000000-0005-0000-0000-000049130000}"/>
    <cellStyle name="20 % - Accent2 2 3 3 2 4 4 4" xfId="27652" xr:uid="{00000000-0005-0000-0000-00004A130000}"/>
    <cellStyle name="20 % - Accent2 2 3 3 2 4 5" xfId="7673" xr:uid="{00000000-0005-0000-0000-00004B130000}"/>
    <cellStyle name="20 % - Accent2 2 3 3 2 4 5 2" xfId="21016" xr:uid="{00000000-0005-0000-0000-00004C130000}"/>
    <cellStyle name="20 % - Accent2 2 3 3 2 4 5 2 2" xfId="34233" xr:uid="{00000000-0005-0000-0000-00004D130000}"/>
    <cellStyle name="20 % - Accent2 2 3 3 2 4 5 3" xfId="13664" xr:uid="{00000000-0005-0000-0000-00004E130000}"/>
    <cellStyle name="20 % - Accent2 2 3 3 2 4 5 4" xfId="28243" xr:uid="{00000000-0005-0000-0000-00004F130000}"/>
    <cellStyle name="20 % - Accent2 2 3 3 2 4 6" xfId="8241" xr:uid="{00000000-0005-0000-0000-000050130000}"/>
    <cellStyle name="20 % - Accent2 2 3 3 2 4 6 2" xfId="21640" xr:uid="{00000000-0005-0000-0000-000051130000}"/>
    <cellStyle name="20 % - Accent2 2 3 3 2 4 6 2 2" xfId="34833" xr:uid="{00000000-0005-0000-0000-000052130000}"/>
    <cellStyle name="20 % - Accent2 2 3 3 2 4 6 3" xfId="14232" xr:uid="{00000000-0005-0000-0000-000053130000}"/>
    <cellStyle name="20 % - Accent2 2 3 3 2 4 6 4" xfId="28843" xr:uid="{00000000-0005-0000-0000-000054130000}"/>
    <cellStyle name="20 % - Accent2 2 3 3 2 4 7" xfId="8809" xr:uid="{00000000-0005-0000-0000-000055130000}"/>
    <cellStyle name="20 % - Accent2 2 3 3 2 4 7 2" xfId="22342" xr:uid="{00000000-0005-0000-0000-000056130000}"/>
    <cellStyle name="20 % - Accent2 2 3 3 2 4 7 2 2" xfId="35535" xr:uid="{00000000-0005-0000-0000-000057130000}"/>
    <cellStyle name="20 % - Accent2 2 3 3 2 4 7 3" xfId="14800" xr:uid="{00000000-0005-0000-0000-000058130000}"/>
    <cellStyle name="20 % - Accent2 2 3 3 2 4 7 4" xfId="29545" xr:uid="{00000000-0005-0000-0000-000059130000}"/>
    <cellStyle name="20 % - Accent2 2 3 3 2 4 8" xfId="9391" xr:uid="{00000000-0005-0000-0000-00005A130000}"/>
    <cellStyle name="20 % - Accent2 2 3 3 2 4 8 2" xfId="23090" xr:uid="{00000000-0005-0000-0000-00005B130000}"/>
    <cellStyle name="20 % - Accent2 2 3 3 2 4 8 2 2" xfId="36282" xr:uid="{00000000-0005-0000-0000-00005C130000}"/>
    <cellStyle name="20 % - Accent2 2 3 3 2 4 8 3" xfId="15382" xr:uid="{00000000-0005-0000-0000-00005D130000}"/>
    <cellStyle name="20 % - Accent2 2 3 3 2 4 8 4" xfId="30292" xr:uid="{00000000-0005-0000-0000-00005E130000}"/>
    <cellStyle name="20 % - Accent2 2 3 3 2 4 9" xfId="9987" xr:uid="{00000000-0005-0000-0000-00005F130000}"/>
    <cellStyle name="20 % - Accent2 2 3 3 2 4 9 2" xfId="15978" xr:uid="{00000000-0005-0000-0000-000060130000}"/>
    <cellStyle name="20 % - Accent2 2 3 3 2 4 9 2 2" xfId="32427" xr:uid="{00000000-0005-0000-0000-000061130000}"/>
    <cellStyle name="20 % - Accent2 2 3 3 2 4 9 3" xfId="26423" xr:uid="{00000000-0005-0000-0000-000062130000}"/>
    <cellStyle name="20 % - Accent2 2 3 3 2 5" xfId="5186" xr:uid="{00000000-0005-0000-0000-000063130000}"/>
    <cellStyle name="20 % - Accent2 2 3 3 2 5 10" xfId="31102" xr:uid="{00000000-0005-0000-0000-000064130000}"/>
    <cellStyle name="20 % - Accent2 2 3 3 2 5 11" xfId="24169" xr:uid="{00000000-0005-0000-0000-000065130000}"/>
    <cellStyle name="20 % - Accent2 2 3 3 2 5 2" xfId="20140" xr:uid="{00000000-0005-0000-0000-000066130000}"/>
    <cellStyle name="20 % - Accent2 2 3 3 2 5 2 2" xfId="27481" xr:uid="{00000000-0005-0000-0000-000067130000}"/>
    <cellStyle name="20 % - Accent2 2 3 3 2 5 2 2 2" xfId="33478" xr:uid="{00000000-0005-0000-0000-000068130000}"/>
    <cellStyle name="20 % - Accent2 2 3 3 2 5 2 3" xfId="31680" xr:uid="{00000000-0005-0000-0000-000069130000}"/>
    <cellStyle name="20 % - Accent2 2 3 3 2 5 2 4" xfId="25660" xr:uid="{00000000-0005-0000-0000-00006A130000}"/>
    <cellStyle name="20 % - Accent2 2 3 3 2 5 3" xfId="20427" xr:uid="{00000000-0005-0000-0000-00006B130000}"/>
    <cellStyle name="20 % - Accent2 2 3 3 2 5 3 2" xfId="33644" xr:uid="{00000000-0005-0000-0000-00006C130000}"/>
    <cellStyle name="20 % - Accent2 2 3 3 2 5 3 3" xfId="27654" xr:uid="{00000000-0005-0000-0000-00006D130000}"/>
    <cellStyle name="20 % - Accent2 2 3 3 2 5 4" xfId="21018" xr:uid="{00000000-0005-0000-0000-00006E130000}"/>
    <cellStyle name="20 % - Accent2 2 3 3 2 5 4 2" xfId="34235" xr:uid="{00000000-0005-0000-0000-00006F130000}"/>
    <cellStyle name="20 % - Accent2 2 3 3 2 5 4 3" xfId="28245" xr:uid="{00000000-0005-0000-0000-000070130000}"/>
    <cellStyle name="20 % - Accent2 2 3 3 2 5 5" xfId="21642" xr:uid="{00000000-0005-0000-0000-000071130000}"/>
    <cellStyle name="20 % - Accent2 2 3 3 2 5 5 2" xfId="34835" xr:uid="{00000000-0005-0000-0000-000072130000}"/>
    <cellStyle name="20 % - Accent2 2 3 3 2 5 5 3" xfId="28845" xr:uid="{00000000-0005-0000-0000-000073130000}"/>
    <cellStyle name="20 % - Accent2 2 3 3 2 5 6" xfId="22344" xr:uid="{00000000-0005-0000-0000-000074130000}"/>
    <cellStyle name="20 % - Accent2 2 3 3 2 5 6 2" xfId="35537" xr:uid="{00000000-0005-0000-0000-000075130000}"/>
    <cellStyle name="20 % - Accent2 2 3 3 2 5 6 3" xfId="29547" xr:uid="{00000000-0005-0000-0000-000076130000}"/>
    <cellStyle name="20 % - Accent2 2 3 3 2 5 7" xfId="23092" xr:uid="{00000000-0005-0000-0000-000077130000}"/>
    <cellStyle name="20 % - Accent2 2 3 3 2 5 7 2" xfId="36284" xr:uid="{00000000-0005-0000-0000-000078130000}"/>
    <cellStyle name="20 % - Accent2 2 3 3 2 5 7 3" xfId="30294" xr:uid="{00000000-0005-0000-0000-000079130000}"/>
    <cellStyle name="20 % - Accent2 2 3 3 2 5 8" xfId="18188" xr:uid="{00000000-0005-0000-0000-00007A130000}"/>
    <cellStyle name="20 % - Accent2 2 3 3 2 5 8 2" xfId="32429" xr:uid="{00000000-0005-0000-0000-00007B130000}"/>
    <cellStyle name="20 % - Accent2 2 3 3 2 5 8 3" xfId="26425" xr:uid="{00000000-0005-0000-0000-00007C130000}"/>
    <cellStyle name="20 % - Accent2 2 3 3 2 5 9" xfId="11493" xr:uid="{00000000-0005-0000-0000-00007D130000}"/>
    <cellStyle name="20 % - Accent2 2 3 3 2 5 9 2" xfId="25069" xr:uid="{00000000-0005-0000-0000-00007E130000}"/>
    <cellStyle name="20 % - Accent2 2 3 3 2 6" xfId="6035" xr:uid="{00000000-0005-0000-0000-00007F130000}"/>
    <cellStyle name="20 % - Accent2 2 3 3 2 6 2" xfId="19428" xr:uid="{00000000-0005-0000-0000-000080130000}"/>
    <cellStyle name="20 % - Accent2 2 3 3 2 6 2 2" xfId="32939" xr:uid="{00000000-0005-0000-0000-000081130000}"/>
    <cellStyle name="20 % - Accent2 2 3 3 2 6 2 3" xfId="26935" xr:uid="{00000000-0005-0000-0000-000082130000}"/>
    <cellStyle name="20 % - Accent2 2 3 3 2 6 3" xfId="12026" xr:uid="{00000000-0005-0000-0000-000083130000}"/>
    <cellStyle name="20 % - Accent2 2 3 3 2 6 3 2" xfId="31675" xr:uid="{00000000-0005-0000-0000-000084130000}"/>
    <cellStyle name="20 % - Accent2 2 3 3 2 6 4" xfId="25655" xr:uid="{00000000-0005-0000-0000-000085130000}"/>
    <cellStyle name="20 % - Accent2 2 3 3 2 7" xfId="6561" xr:uid="{00000000-0005-0000-0000-000086130000}"/>
    <cellStyle name="20 % - Accent2 2 3 3 2 7 2" xfId="20147" xr:uid="{00000000-0005-0000-0000-000087130000}"/>
    <cellStyle name="20 % - Accent2 2 3 3 2 7 2 2" xfId="33483" xr:uid="{00000000-0005-0000-0000-000088130000}"/>
    <cellStyle name="20 % - Accent2 2 3 3 2 7 3" xfId="12552" xr:uid="{00000000-0005-0000-0000-000089130000}"/>
    <cellStyle name="20 % - Accent2 2 3 3 2 7 4" xfId="27486" xr:uid="{00000000-0005-0000-0000-00008A130000}"/>
    <cellStyle name="20 % - Accent2 2 3 3 2 8" xfId="7101" xr:uid="{00000000-0005-0000-0000-00008B130000}"/>
    <cellStyle name="20 % - Accent2 2 3 3 2 8 2" xfId="20422" xr:uid="{00000000-0005-0000-0000-00008C130000}"/>
    <cellStyle name="20 % - Accent2 2 3 3 2 8 2 2" xfId="33639" xr:uid="{00000000-0005-0000-0000-00008D130000}"/>
    <cellStyle name="20 % - Accent2 2 3 3 2 8 3" xfId="13092" xr:uid="{00000000-0005-0000-0000-00008E130000}"/>
    <cellStyle name="20 % - Accent2 2 3 3 2 8 4" xfId="27649" xr:uid="{00000000-0005-0000-0000-00008F130000}"/>
    <cellStyle name="20 % - Accent2 2 3 3 2 9" xfId="7669" xr:uid="{00000000-0005-0000-0000-000090130000}"/>
    <cellStyle name="20 % - Accent2 2 3 3 2 9 2" xfId="21013" xr:uid="{00000000-0005-0000-0000-000091130000}"/>
    <cellStyle name="20 % - Accent2 2 3 3 2 9 2 2" xfId="34230" xr:uid="{00000000-0005-0000-0000-000092130000}"/>
    <cellStyle name="20 % - Accent2 2 3 3 2 9 3" xfId="13660" xr:uid="{00000000-0005-0000-0000-000093130000}"/>
    <cellStyle name="20 % - Accent2 2 3 3 2 9 4" xfId="28240" xr:uid="{00000000-0005-0000-0000-000094130000}"/>
    <cellStyle name="20 % - Accent2 2 3 3 20" xfId="4279" xr:uid="{00000000-0005-0000-0000-000095130000}"/>
    <cellStyle name="20 % - Accent2 2 3 3 21" xfId="24163" xr:uid="{00000000-0005-0000-0000-000096130000}"/>
    <cellStyle name="20 % - Accent2 2 3 3 22" xfId="2748" xr:uid="{00000000-0005-0000-0000-000097130000}"/>
    <cellStyle name="20 % - Accent2 2 3 3 3" xfId="96" xr:uid="{00000000-0005-0000-0000-000098130000}"/>
    <cellStyle name="20 % - Accent2 2 3 3 3 10" xfId="9988" xr:uid="{00000000-0005-0000-0000-000099130000}"/>
    <cellStyle name="20 % - Accent2 2 3 3 3 10 2" xfId="15979" xr:uid="{00000000-0005-0000-0000-00009A130000}"/>
    <cellStyle name="20 % - Accent2 2 3 3 3 10 3" xfId="31103" xr:uid="{00000000-0005-0000-0000-00009B130000}"/>
    <cellStyle name="20 % - Accent2 2 3 3 3 11" xfId="10584" xr:uid="{00000000-0005-0000-0000-00009C130000}"/>
    <cellStyle name="20 % - Accent2 2 3 3 3 11 2" xfId="16575" xr:uid="{00000000-0005-0000-0000-00009D130000}"/>
    <cellStyle name="20 % - Accent2 2 3 3 3 12" xfId="17199" xr:uid="{00000000-0005-0000-0000-00009E130000}"/>
    <cellStyle name="20 % - Accent2 2 3 3 3 13" xfId="17813" xr:uid="{00000000-0005-0000-0000-00009F130000}"/>
    <cellStyle name="20 % - Accent2 2 3 3 3 14" xfId="18189" xr:uid="{00000000-0005-0000-0000-0000A0130000}"/>
    <cellStyle name="20 % - Accent2 2 3 3 3 15" xfId="11156" xr:uid="{00000000-0005-0000-0000-0000A1130000}"/>
    <cellStyle name="20 % - Accent2 2 3 3 3 16" xfId="4284" xr:uid="{00000000-0005-0000-0000-0000A2130000}"/>
    <cellStyle name="20 % - Accent2 2 3 3 3 17" xfId="24170" xr:uid="{00000000-0005-0000-0000-0000A3130000}"/>
    <cellStyle name="20 % - Accent2 2 3 3 3 18" xfId="2754" xr:uid="{00000000-0005-0000-0000-0000A4130000}"/>
    <cellStyle name="20 % - Accent2 2 3 3 3 2" xfId="5189" xr:uid="{00000000-0005-0000-0000-0000A5130000}"/>
    <cellStyle name="20 % - Accent2 2 3 3 3 2 2" xfId="19429" xr:uid="{00000000-0005-0000-0000-0000A6130000}"/>
    <cellStyle name="20 % - Accent2 2 3 3 3 2 2 2" xfId="32940" xr:uid="{00000000-0005-0000-0000-0000A7130000}"/>
    <cellStyle name="20 % - Accent2 2 3 3 3 2 2 3" xfId="26936" xr:uid="{00000000-0005-0000-0000-0000A8130000}"/>
    <cellStyle name="20 % - Accent2 2 3 3 3 2 3" xfId="11498" xr:uid="{00000000-0005-0000-0000-0000A9130000}"/>
    <cellStyle name="20 % - Accent2 2 3 3 3 2 3 2" xfId="31681" xr:uid="{00000000-0005-0000-0000-0000AA130000}"/>
    <cellStyle name="20 % - Accent2 2 3 3 3 2 4" xfId="25661" xr:uid="{00000000-0005-0000-0000-0000AB130000}"/>
    <cellStyle name="20 % - Accent2 2 3 3 3 3" xfId="6040" xr:uid="{00000000-0005-0000-0000-0000AC130000}"/>
    <cellStyle name="20 % - Accent2 2 3 3 3 3 2" xfId="20428" xr:uid="{00000000-0005-0000-0000-0000AD130000}"/>
    <cellStyle name="20 % - Accent2 2 3 3 3 3 2 2" xfId="33645" xr:uid="{00000000-0005-0000-0000-0000AE130000}"/>
    <cellStyle name="20 % - Accent2 2 3 3 3 3 3" xfId="12031" xr:uid="{00000000-0005-0000-0000-0000AF130000}"/>
    <cellStyle name="20 % - Accent2 2 3 3 3 3 4" xfId="27655" xr:uid="{00000000-0005-0000-0000-0000B0130000}"/>
    <cellStyle name="20 % - Accent2 2 3 3 3 4" xfId="6566" xr:uid="{00000000-0005-0000-0000-0000B1130000}"/>
    <cellStyle name="20 % - Accent2 2 3 3 3 4 2" xfId="21019" xr:uid="{00000000-0005-0000-0000-0000B2130000}"/>
    <cellStyle name="20 % - Accent2 2 3 3 3 4 2 2" xfId="34236" xr:uid="{00000000-0005-0000-0000-0000B3130000}"/>
    <cellStyle name="20 % - Accent2 2 3 3 3 4 3" xfId="12557" xr:uid="{00000000-0005-0000-0000-0000B4130000}"/>
    <cellStyle name="20 % - Accent2 2 3 3 3 4 4" xfId="28246" xr:uid="{00000000-0005-0000-0000-0000B5130000}"/>
    <cellStyle name="20 % - Accent2 2 3 3 3 5" xfId="7106" xr:uid="{00000000-0005-0000-0000-0000B6130000}"/>
    <cellStyle name="20 % - Accent2 2 3 3 3 5 2" xfId="21643" xr:uid="{00000000-0005-0000-0000-0000B7130000}"/>
    <cellStyle name="20 % - Accent2 2 3 3 3 5 2 2" xfId="34836" xr:uid="{00000000-0005-0000-0000-0000B8130000}"/>
    <cellStyle name="20 % - Accent2 2 3 3 3 5 3" xfId="13097" xr:uid="{00000000-0005-0000-0000-0000B9130000}"/>
    <cellStyle name="20 % - Accent2 2 3 3 3 5 4" xfId="28846" xr:uid="{00000000-0005-0000-0000-0000BA130000}"/>
    <cellStyle name="20 % - Accent2 2 3 3 3 6" xfId="7674" xr:uid="{00000000-0005-0000-0000-0000BB130000}"/>
    <cellStyle name="20 % - Accent2 2 3 3 3 6 2" xfId="22345" xr:uid="{00000000-0005-0000-0000-0000BC130000}"/>
    <cellStyle name="20 % - Accent2 2 3 3 3 6 2 2" xfId="35538" xr:uid="{00000000-0005-0000-0000-0000BD130000}"/>
    <cellStyle name="20 % - Accent2 2 3 3 3 6 3" xfId="13665" xr:uid="{00000000-0005-0000-0000-0000BE130000}"/>
    <cellStyle name="20 % - Accent2 2 3 3 3 6 4" xfId="29548" xr:uid="{00000000-0005-0000-0000-0000BF130000}"/>
    <cellStyle name="20 % - Accent2 2 3 3 3 7" xfId="8242" xr:uid="{00000000-0005-0000-0000-0000C0130000}"/>
    <cellStyle name="20 % - Accent2 2 3 3 3 7 2" xfId="23093" xr:uid="{00000000-0005-0000-0000-0000C1130000}"/>
    <cellStyle name="20 % - Accent2 2 3 3 3 7 2 2" xfId="36285" xr:uid="{00000000-0005-0000-0000-0000C2130000}"/>
    <cellStyle name="20 % - Accent2 2 3 3 3 7 3" xfId="14233" xr:uid="{00000000-0005-0000-0000-0000C3130000}"/>
    <cellStyle name="20 % - Accent2 2 3 3 3 7 4" xfId="30295" xr:uid="{00000000-0005-0000-0000-0000C4130000}"/>
    <cellStyle name="20 % - Accent2 2 3 3 3 8" xfId="8810" xr:uid="{00000000-0005-0000-0000-0000C5130000}"/>
    <cellStyle name="20 % - Accent2 2 3 3 3 8 2" xfId="14801" xr:uid="{00000000-0005-0000-0000-0000C6130000}"/>
    <cellStyle name="20 % - Accent2 2 3 3 3 8 2 2" xfId="32430" xr:uid="{00000000-0005-0000-0000-0000C7130000}"/>
    <cellStyle name="20 % - Accent2 2 3 3 3 8 3" xfId="26426" xr:uid="{00000000-0005-0000-0000-0000C8130000}"/>
    <cellStyle name="20 % - Accent2 2 3 3 3 9" xfId="9392" xr:uid="{00000000-0005-0000-0000-0000C9130000}"/>
    <cellStyle name="20 % - Accent2 2 3 3 3 9 2" xfId="15383" xr:uid="{00000000-0005-0000-0000-0000CA130000}"/>
    <cellStyle name="20 % - Accent2 2 3 3 3 9 3" xfId="25070" xr:uid="{00000000-0005-0000-0000-0000CB130000}"/>
    <cellStyle name="20 % - Accent2 2 3 3 4" xfId="97" xr:uid="{00000000-0005-0000-0000-0000CC130000}"/>
    <cellStyle name="20 % - Accent2 2 3 3 4 10" xfId="9989" xr:uid="{00000000-0005-0000-0000-0000CD130000}"/>
    <cellStyle name="20 % - Accent2 2 3 3 4 10 2" xfId="15980" xr:uid="{00000000-0005-0000-0000-0000CE130000}"/>
    <cellStyle name="20 % - Accent2 2 3 3 4 10 3" xfId="31104" xr:uid="{00000000-0005-0000-0000-0000CF130000}"/>
    <cellStyle name="20 % - Accent2 2 3 3 4 11" xfId="10585" xr:uid="{00000000-0005-0000-0000-0000D0130000}"/>
    <cellStyle name="20 % - Accent2 2 3 3 4 11 2" xfId="16576" xr:uid="{00000000-0005-0000-0000-0000D1130000}"/>
    <cellStyle name="20 % - Accent2 2 3 3 4 12" xfId="17200" xr:uid="{00000000-0005-0000-0000-0000D2130000}"/>
    <cellStyle name="20 % - Accent2 2 3 3 4 13" xfId="17814" xr:uid="{00000000-0005-0000-0000-0000D3130000}"/>
    <cellStyle name="20 % - Accent2 2 3 3 4 14" xfId="18190" xr:uid="{00000000-0005-0000-0000-0000D4130000}"/>
    <cellStyle name="20 % - Accent2 2 3 3 4 15" xfId="11157" xr:uid="{00000000-0005-0000-0000-0000D5130000}"/>
    <cellStyle name="20 % - Accent2 2 3 3 4 16" xfId="4285" xr:uid="{00000000-0005-0000-0000-0000D6130000}"/>
    <cellStyle name="20 % - Accent2 2 3 3 4 17" xfId="24171" xr:uid="{00000000-0005-0000-0000-0000D7130000}"/>
    <cellStyle name="20 % - Accent2 2 3 3 4 18" xfId="2755" xr:uid="{00000000-0005-0000-0000-0000D8130000}"/>
    <cellStyle name="20 % - Accent2 2 3 3 4 2" xfId="5190" xr:uid="{00000000-0005-0000-0000-0000D9130000}"/>
    <cellStyle name="20 % - Accent2 2 3 3 4 2 2" xfId="19430" xr:uid="{00000000-0005-0000-0000-0000DA130000}"/>
    <cellStyle name="20 % - Accent2 2 3 3 4 2 2 2" xfId="32941" xr:uid="{00000000-0005-0000-0000-0000DB130000}"/>
    <cellStyle name="20 % - Accent2 2 3 3 4 2 2 3" xfId="26937" xr:uid="{00000000-0005-0000-0000-0000DC130000}"/>
    <cellStyle name="20 % - Accent2 2 3 3 4 2 3" xfId="11499" xr:uid="{00000000-0005-0000-0000-0000DD130000}"/>
    <cellStyle name="20 % - Accent2 2 3 3 4 2 3 2" xfId="31682" xr:uid="{00000000-0005-0000-0000-0000DE130000}"/>
    <cellStyle name="20 % - Accent2 2 3 3 4 2 4" xfId="25662" xr:uid="{00000000-0005-0000-0000-0000DF130000}"/>
    <cellStyle name="20 % - Accent2 2 3 3 4 3" xfId="6041" xr:uid="{00000000-0005-0000-0000-0000E0130000}"/>
    <cellStyle name="20 % - Accent2 2 3 3 4 3 2" xfId="20429" xr:uid="{00000000-0005-0000-0000-0000E1130000}"/>
    <cellStyle name="20 % - Accent2 2 3 3 4 3 2 2" xfId="33646" xr:uid="{00000000-0005-0000-0000-0000E2130000}"/>
    <cellStyle name="20 % - Accent2 2 3 3 4 3 3" xfId="12032" xr:uid="{00000000-0005-0000-0000-0000E3130000}"/>
    <cellStyle name="20 % - Accent2 2 3 3 4 3 4" xfId="27656" xr:uid="{00000000-0005-0000-0000-0000E4130000}"/>
    <cellStyle name="20 % - Accent2 2 3 3 4 4" xfId="6567" xr:uid="{00000000-0005-0000-0000-0000E5130000}"/>
    <cellStyle name="20 % - Accent2 2 3 3 4 4 2" xfId="21020" xr:uid="{00000000-0005-0000-0000-0000E6130000}"/>
    <cellStyle name="20 % - Accent2 2 3 3 4 4 2 2" xfId="34237" xr:uid="{00000000-0005-0000-0000-0000E7130000}"/>
    <cellStyle name="20 % - Accent2 2 3 3 4 4 3" xfId="12558" xr:uid="{00000000-0005-0000-0000-0000E8130000}"/>
    <cellStyle name="20 % - Accent2 2 3 3 4 4 4" xfId="28247" xr:uid="{00000000-0005-0000-0000-0000E9130000}"/>
    <cellStyle name="20 % - Accent2 2 3 3 4 5" xfId="7107" xr:uid="{00000000-0005-0000-0000-0000EA130000}"/>
    <cellStyle name="20 % - Accent2 2 3 3 4 5 2" xfId="21644" xr:uid="{00000000-0005-0000-0000-0000EB130000}"/>
    <cellStyle name="20 % - Accent2 2 3 3 4 5 2 2" xfId="34837" xr:uid="{00000000-0005-0000-0000-0000EC130000}"/>
    <cellStyle name="20 % - Accent2 2 3 3 4 5 3" xfId="13098" xr:uid="{00000000-0005-0000-0000-0000ED130000}"/>
    <cellStyle name="20 % - Accent2 2 3 3 4 5 4" xfId="28847" xr:uid="{00000000-0005-0000-0000-0000EE130000}"/>
    <cellStyle name="20 % - Accent2 2 3 3 4 6" xfId="7675" xr:uid="{00000000-0005-0000-0000-0000EF130000}"/>
    <cellStyle name="20 % - Accent2 2 3 3 4 6 2" xfId="22346" xr:uid="{00000000-0005-0000-0000-0000F0130000}"/>
    <cellStyle name="20 % - Accent2 2 3 3 4 6 2 2" xfId="35539" xr:uid="{00000000-0005-0000-0000-0000F1130000}"/>
    <cellStyle name="20 % - Accent2 2 3 3 4 6 3" xfId="13666" xr:uid="{00000000-0005-0000-0000-0000F2130000}"/>
    <cellStyle name="20 % - Accent2 2 3 3 4 6 4" xfId="29549" xr:uid="{00000000-0005-0000-0000-0000F3130000}"/>
    <cellStyle name="20 % - Accent2 2 3 3 4 7" xfId="8243" xr:uid="{00000000-0005-0000-0000-0000F4130000}"/>
    <cellStyle name="20 % - Accent2 2 3 3 4 7 2" xfId="23094" xr:uid="{00000000-0005-0000-0000-0000F5130000}"/>
    <cellStyle name="20 % - Accent2 2 3 3 4 7 2 2" xfId="36286" xr:uid="{00000000-0005-0000-0000-0000F6130000}"/>
    <cellStyle name="20 % - Accent2 2 3 3 4 7 3" xfId="14234" xr:uid="{00000000-0005-0000-0000-0000F7130000}"/>
    <cellStyle name="20 % - Accent2 2 3 3 4 7 4" xfId="30296" xr:uid="{00000000-0005-0000-0000-0000F8130000}"/>
    <cellStyle name="20 % - Accent2 2 3 3 4 8" xfId="8811" xr:uid="{00000000-0005-0000-0000-0000F9130000}"/>
    <cellStyle name="20 % - Accent2 2 3 3 4 8 2" xfId="14802" xr:uid="{00000000-0005-0000-0000-0000FA130000}"/>
    <cellStyle name="20 % - Accent2 2 3 3 4 8 2 2" xfId="32431" xr:uid="{00000000-0005-0000-0000-0000FB130000}"/>
    <cellStyle name="20 % - Accent2 2 3 3 4 8 3" xfId="26427" xr:uid="{00000000-0005-0000-0000-0000FC130000}"/>
    <cellStyle name="20 % - Accent2 2 3 3 4 9" xfId="9393" xr:uid="{00000000-0005-0000-0000-0000FD130000}"/>
    <cellStyle name="20 % - Accent2 2 3 3 4 9 2" xfId="15384" xr:uid="{00000000-0005-0000-0000-0000FE130000}"/>
    <cellStyle name="20 % - Accent2 2 3 3 4 9 3" xfId="25071" xr:uid="{00000000-0005-0000-0000-0000FF130000}"/>
    <cellStyle name="20 % - Accent2 2 3 3 5" xfId="98" xr:uid="{00000000-0005-0000-0000-000000140000}"/>
    <cellStyle name="20 % - Accent2 2 3 3 5 10" xfId="9394" xr:uid="{00000000-0005-0000-0000-000001140000}"/>
    <cellStyle name="20 % - Accent2 2 3 3 5 10 2" xfId="15385" xr:uid="{00000000-0005-0000-0000-000002140000}"/>
    <cellStyle name="20 % - Accent2 2 3 3 5 10 3" xfId="31105" xr:uid="{00000000-0005-0000-0000-000003140000}"/>
    <cellStyle name="20 % - Accent2 2 3 3 5 11" xfId="9990" xr:uid="{00000000-0005-0000-0000-000004140000}"/>
    <cellStyle name="20 % - Accent2 2 3 3 5 11 2" xfId="15981" xr:uid="{00000000-0005-0000-0000-000005140000}"/>
    <cellStyle name="20 % - Accent2 2 3 3 5 12" xfId="10586" xr:uid="{00000000-0005-0000-0000-000006140000}"/>
    <cellStyle name="20 % - Accent2 2 3 3 5 12 2" xfId="16577" xr:uid="{00000000-0005-0000-0000-000007140000}"/>
    <cellStyle name="20 % - Accent2 2 3 3 5 13" xfId="4715" xr:uid="{00000000-0005-0000-0000-000008140000}"/>
    <cellStyle name="20 % - Accent2 2 3 3 5 13 2" xfId="17201" xr:uid="{00000000-0005-0000-0000-000009140000}"/>
    <cellStyle name="20 % - Accent2 2 3 3 5 14" xfId="17815" xr:uid="{00000000-0005-0000-0000-00000A140000}"/>
    <cellStyle name="20 % - Accent2 2 3 3 5 15" xfId="18191" xr:uid="{00000000-0005-0000-0000-00000B140000}"/>
    <cellStyle name="20 % - Accent2 2 3 3 5 16" xfId="11158" xr:uid="{00000000-0005-0000-0000-00000C140000}"/>
    <cellStyle name="20 % - Accent2 2 3 3 5 17" xfId="4286" xr:uid="{00000000-0005-0000-0000-00000D140000}"/>
    <cellStyle name="20 % - Accent2 2 3 3 5 18" xfId="24172" xr:uid="{00000000-0005-0000-0000-00000E140000}"/>
    <cellStyle name="20 % - Accent2 2 3 3 5 19" xfId="2756" xr:uid="{00000000-0005-0000-0000-00000F140000}"/>
    <cellStyle name="20 % - Accent2 2 3 3 5 2" xfId="2757" xr:uid="{00000000-0005-0000-0000-000010140000}"/>
    <cellStyle name="20 % - Accent2 2 3 3 5 2 10" xfId="10587" xr:uid="{00000000-0005-0000-0000-000011140000}"/>
    <cellStyle name="20 % - Accent2 2 3 3 5 2 10 2" xfId="16578" xr:uid="{00000000-0005-0000-0000-000012140000}"/>
    <cellStyle name="20 % - Accent2 2 3 3 5 2 11" xfId="17202" xr:uid="{00000000-0005-0000-0000-000013140000}"/>
    <cellStyle name="20 % - Accent2 2 3 3 5 2 12" xfId="20139" xr:uid="{00000000-0005-0000-0000-000014140000}"/>
    <cellStyle name="20 % - Accent2 2 3 3 5 2 13" xfId="11501" xr:uid="{00000000-0005-0000-0000-000015140000}"/>
    <cellStyle name="20 % - Accent2 2 3 3 5 2 14" xfId="5192" xr:uid="{00000000-0005-0000-0000-000016140000}"/>
    <cellStyle name="20 % - Accent2 2 3 3 5 2 15" xfId="25663" xr:uid="{00000000-0005-0000-0000-000017140000}"/>
    <cellStyle name="20 % - Accent2 2 3 3 5 2 2" xfId="6043" xr:uid="{00000000-0005-0000-0000-000018140000}"/>
    <cellStyle name="20 % - Accent2 2 3 3 5 2 2 2" xfId="12034" xr:uid="{00000000-0005-0000-0000-000019140000}"/>
    <cellStyle name="20 % - Accent2 2 3 3 5 2 2 2 2" xfId="33477" xr:uid="{00000000-0005-0000-0000-00001A140000}"/>
    <cellStyle name="20 % - Accent2 2 3 3 5 2 2 3" xfId="27480" xr:uid="{00000000-0005-0000-0000-00001B140000}"/>
    <cellStyle name="20 % - Accent2 2 3 3 5 2 3" xfId="6569" xr:uid="{00000000-0005-0000-0000-00001C140000}"/>
    <cellStyle name="20 % - Accent2 2 3 3 5 2 3 2" xfId="12560" xr:uid="{00000000-0005-0000-0000-00001D140000}"/>
    <cellStyle name="20 % - Accent2 2 3 3 5 2 3 3" xfId="31683" xr:uid="{00000000-0005-0000-0000-00001E140000}"/>
    <cellStyle name="20 % - Accent2 2 3 3 5 2 4" xfId="7109" xr:uid="{00000000-0005-0000-0000-00001F140000}"/>
    <cellStyle name="20 % - Accent2 2 3 3 5 2 4 2" xfId="13100" xr:uid="{00000000-0005-0000-0000-000020140000}"/>
    <cellStyle name="20 % - Accent2 2 3 3 5 2 5" xfId="7677" xr:uid="{00000000-0005-0000-0000-000021140000}"/>
    <cellStyle name="20 % - Accent2 2 3 3 5 2 5 2" xfId="13668" xr:uid="{00000000-0005-0000-0000-000022140000}"/>
    <cellStyle name="20 % - Accent2 2 3 3 5 2 6" xfId="8245" xr:uid="{00000000-0005-0000-0000-000023140000}"/>
    <cellStyle name="20 % - Accent2 2 3 3 5 2 6 2" xfId="14236" xr:uid="{00000000-0005-0000-0000-000024140000}"/>
    <cellStyle name="20 % - Accent2 2 3 3 5 2 7" xfId="8813" xr:uid="{00000000-0005-0000-0000-000025140000}"/>
    <cellStyle name="20 % - Accent2 2 3 3 5 2 7 2" xfId="14804" xr:uid="{00000000-0005-0000-0000-000026140000}"/>
    <cellStyle name="20 % - Accent2 2 3 3 5 2 8" xfId="9395" xr:uid="{00000000-0005-0000-0000-000027140000}"/>
    <cellStyle name="20 % - Accent2 2 3 3 5 2 8 2" xfId="15386" xr:uid="{00000000-0005-0000-0000-000028140000}"/>
    <cellStyle name="20 % - Accent2 2 3 3 5 2 9" xfId="9991" xr:uid="{00000000-0005-0000-0000-000029140000}"/>
    <cellStyle name="20 % - Accent2 2 3 3 5 2 9 2" xfId="15982" xr:uid="{00000000-0005-0000-0000-00002A140000}"/>
    <cellStyle name="20 % - Accent2 2 3 3 5 3" xfId="5191" xr:uid="{00000000-0005-0000-0000-00002B140000}"/>
    <cellStyle name="20 % - Accent2 2 3 3 5 3 2" xfId="20430" xr:uid="{00000000-0005-0000-0000-00002C140000}"/>
    <cellStyle name="20 % - Accent2 2 3 3 5 3 2 2" xfId="33647" xr:uid="{00000000-0005-0000-0000-00002D140000}"/>
    <cellStyle name="20 % - Accent2 2 3 3 5 3 3" xfId="11500" xr:uid="{00000000-0005-0000-0000-00002E140000}"/>
    <cellStyle name="20 % - Accent2 2 3 3 5 3 4" xfId="27657" xr:uid="{00000000-0005-0000-0000-00002F140000}"/>
    <cellStyle name="20 % - Accent2 2 3 3 5 4" xfId="6042" xr:uid="{00000000-0005-0000-0000-000030140000}"/>
    <cellStyle name="20 % - Accent2 2 3 3 5 4 2" xfId="21021" xr:uid="{00000000-0005-0000-0000-000031140000}"/>
    <cellStyle name="20 % - Accent2 2 3 3 5 4 2 2" xfId="34238" xr:uid="{00000000-0005-0000-0000-000032140000}"/>
    <cellStyle name="20 % - Accent2 2 3 3 5 4 3" xfId="12033" xr:uid="{00000000-0005-0000-0000-000033140000}"/>
    <cellStyle name="20 % - Accent2 2 3 3 5 4 4" xfId="28248" xr:uid="{00000000-0005-0000-0000-000034140000}"/>
    <cellStyle name="20 % - Accent2 2 3 3 5 5" xfId="6568" xr:uid="{00000000-0005-0000-0000-000035140000}"/>
    <cellStyle name="20 % - Accent2 2 3 3 5 5 2" xfId="21645" xr:uid="{00000000-0005-0000-0000-000036140000}"/>
    <cellStyle name="20 % - Accent2 2 3 3 5 5 2 2" xfId="34838" xr:uid="{00000000-0005-0000-0000-000037140000}"/>
    <cellStyle name="20 % - Accent2 2 3 3 5 5 3" xfId="12559" xr:uid="{00000000-0005-0000-0000-000038140000}"/>
    <cellStyle name="20 % - Accent2 2 3 3 5 5 4" xfId="28848" xr:uid="{00000000-0005-0000-0000-000039140000}"/>
    <cellStyle name="20 % - Accent2 2 3 3 5 6" xfId="7108" xr:uid="{00000000-0005-0000-0000-00003A140000}"/>
    <cellStyle name="20 % - Accent2 2 3 3 5 6 2" xfId="22347" xr:uid="{00000000-0005-0000-0000-00003B140000}"/>
    <cellStyle name="20 % - Accent2 2 3 3 5 6 2 2" xfId="35540" xr:uid="{00000000-0005-0000-0000-00003C140000}"/>
    <cellStyle name="20 % - Accent2 2 3 3 5 6 3" xfId="13099" xr:uid="{00000000-0005-0000-0000-00003D140000}"/>
    <cellStyle name="20 % - Accent2 2 3 3 5 6 4" xfId="29550" xr:uid="{00000000-0005-0000-0000-00003E140000}"/>
    <cellStyle name="20 % - Accent2 2 3 3 5 7" xfId="7676" xr:uid="{00000000-0005-0000-0000-00003F140000}"/>
    <cellStyle name="20 % - Accent2 2 3 3 5 7 2" xfId="23095" xr:uid="{00000000-0005-0000-0000-000040140000}"/>
    <cellStyle name="20 % - Accent2 2 3 3 5 7 2 2" xfId="36287" xr:uid="{00000000-0005-0000-0000-000041140000}"/>
    <cellStyle name="20 % - Accent2 2 3 3 5 7 3" xfId="13667" xr:uid="{00000000-0005-0000-0000-000042140000}"/>
    <cellStyle name="20 % - Accent2 2 3 3 5 7 4" xfId="30297" xr:uid="{00000000-0005-0000-0000-000043140000}"/>
    <cellStyle name="20 % - Accent2 2 3 3 5 8" xfId="8244" xr:uid="{00000000-0005-0000-0000-000044140000}"/>
    <cellStyle name="20 % - Accent2 2 3 3 5 8 2" xfId="14235" xr:uid="{00000000-0005-0000-0000-000045140000}"/>
    <cellStyle name="20 % - Accent2 2 3 3 5 8 2 2" xfId="32432" xr:uid="{00000000-0005-0000-0000-000046140000}"/>
    <cellStyle name="20 % - Accent2 2 3 3 5 8 3" xfId="26428" xr:uid="{00000000-0005-0000-0000-000047140000}"/>
    <cellStyle name="20 % - Accent2 2 3 3 5 9" xfId="8812" xr:uid="{00000000-0005-0000-0000-000048140000}"/>
    <cellStyle name="20 % - Accent2 2 3 3 5 9 2" xfId="14803" xr:uid="{00000000-0005-0000-0000-000049140000}"/>
    <cellStyle name="20 % - Accent2 2 3 3 5 9 3" xfId="25072" xr:uid="{00000000-0005-0000-0000-00004A140000}"/>
    <cellStyle name="20 % - Accent2 2 3 3 6" xfId="5185" xr:uid="{00000000-0005-0000-0000-00004B140000}"/>
    <cellStyle name="20 % - Accent2 2 3 3 6 2" xfId="18192" xr:uid="{00000000-0005-0000-0000-00004C140000}"/>
    <cellStyle name="20 % - Accent2 2 3 3 6 3" xfId="11492" xr:uid="{00000000-0005-0000-0000-00004D140000}"/>
    <cellStyle name="20 % - Accent2 2 3 3 7" xfId="6034" xr:uid="{00000000-0005-0000-0000-00004E140000}"/>
    <cellStyle name="20 % - Accent2 2 3 3 7 2" xfId="19427" xr:uid="{00000000-0005-0000-0000-00004F140000}"/>
    <cellStyle name="20 % - Accent2 2 3 3 7 2 2" xfId="32938" xr:uid="{00000000-0005-0000-0000-000050140000}"/>
    <cellStyle name="20 % - Accent2 2 3 3 7 2 3" xfId="26934" xr:uid="{00000000-0005-0000-0000-000051140000}"/>
    <cellStyle name="20 % - Accent2 2 3 3 7 3" xfId="12025" xr:uid="{00000000-0005-0000-0000-000052140000}"/>
    <cellStyle name="20 % - Accent2 2 3 3 7 3 2" xfId="31674" xr:uid="{00000000-0005-0000-0000-000053140000}"/>
    <cellStyle name="20 % - Accent2 2 3 3 7 4" xfId="25654" xr:uid="{00000000-0005-0000-0000-000054140000}"/>
    <cellStyle name="20 % - Accent2 2 3 3 8" xfId="6560" xr:uid="{00000000-0005-0000-0000-000055140000}"/>
    <cellStyle name="20 % - Accent2 2 3 3 8 2" xfId="20421" xr:uid="{00000000-0005-0000-0000-000056140000}"/>
    <cellStyle name="20 % - Accent2 2 3 3 8 2 2" xfId="33638" xr:uid="{00000000-0005-0000-0000-000057140000}"/>
    <cellStyle name="20 % - Accent2 2 3 3 8 3" xfId="12551" xr:uid="{00000000-0005-0000-0000-000058140000}"/>
    <cellStyle name="20 % - Accent2 2 3 3 8 4" xfId="27648" xr:uid="{00000000-0005-0000-0000-000059140000}"/>
    <cellStyle name="20 % - Accent2 2 3 3 9" xfId="7100" xr:uid="{00000000-0005-0000-0000-00005A140000}"/>
    <cellStyle name="20 % - Accent2 2 3 3 9 2" xfId="21012" xr:uid="{00000000-0005-0000-0000-00005B140000}"/>
    <cellStyle name="20 % - Accent2 2 3 3 9 2 2" xfId="34229" xr:uid="{00000000-0005-0000-0000-00005C140000}"/>
    <cellStyle name="20 % - Accent2 2 3 3 9 3" xfId="13091" xr:uid="{00000000-0005-0000-0000-00005D140000}"/>
    <cellStyle name="20 % - Accent2 2 3 3 9 4" xfId="28239" xr:uid="{00000000-0005-0000-0000-00005E140000}"/>
    <cellStyle name="20 % - Accent2 2 3 4" xfId="99" xr:uid="{00000000-0005-0000-0000-00005F140000}"/>
    <cellStyle name="20 % - Accent2 2 3 4 10" xfId="8246" xr:uid="{00000000-0005-0000-0000-000060140000}"/>
    <cellStyle name="20 % - Accent2 2 3 4 10 2" xfId="21646" xr:uid="{00000000-0005-0000-0000-000061140000}"/>
    <cellStyle name="20 % - Accent2 2 3 4 10 2 2" xfId="34839" xr:uid="{00000000-0005-0000-0000-000062140000}"/>
    <cellStyle name="20 % - Accent2 2 3 4 10 3" xfId="14237" xr:uid="{00000000-0005-0000-0000-000063140000}"/>
    <cellStyle name="20 % - Accent2 2 3 4 10 4" xfId="28849" xr:uid="{00000000-0005-0000-0000-000064140000}"/>
    <cellStyle name="20 % - Accent2 2 3 4 11" xfId="8814" xr:uid="{00000000-0005-0000-0000-000065140000}"/>
    <cellStyle name="20 % - Accent2 2 3 4 11 2" xfId="22348" xr:uid="{00000000-0005-0000-0000-000066140000}"/>
    <cellStyle name="20 % - Accent2 2 3 4 11 2 2" xfId="35541" xr:uid="{00000000-0005-0000-0000-000067140000}"/>
    <cellStyle name="20 % - Accent2 2 3 4 11 3" xfId="14805" xr:uid="{00000000-0005-0000-0000-000068140000}"/>
    <cellStyle name="20 % - Accent2 2 3 4 11 4" xfId="29551" xr:uid="{00000000-0005-0000-0000-000069140000}"/>
    <cellStyle name="20 % - Accent2 2 3 4 12" xfId="9396" xr:uid="{00000000-0005-0000-0000-00006A140000}"/>
    <cellStyle name="20 % - Accent2 2 3 4 12 2" xfId="23096" xr:uid="{00000000-0005-0000-0000-00006B140000}"/>
    <cellStyle name="20 % - Accent2 2 3 4 12 2 2" xfId="36288" xr:uid="{00000000-0005-0000-0000-00006C140000}"/>
    <cellStyle name="20 % - Accent2 2 3 4 12 3" xfId="15387" xr:uid="{00000000-0005-0000-0000-00006D140000}"/>
    <cellStyle name="20 % - Accent2 2 3 4 12 4" xfId="30298" xr:uid="{00000000-0005-0000-0000-00006E140000}"/>
    <cellStyle name="20 % - Accent2 2 3 4 13" xfId="9992" xr:uid="{00000000-0005-0000-0000-00006F140000}"/>
    <cellStyle name="20 % - Accent2 2 3 4 13 2" xfId="15983" xr:uid="{00000000-0005-0000-0000-000070140000}"/>
    <cellStyle name="20 % - Accent2 2 3 4 13 2 2" xfId="32433" xr:uid="{00000000-0005-0000-0000-000071140000}"/>
    <cellStyle name="20 % - Accent2 2 3 4 13 3" xfId="26429" xr:uid="{00000000-0005-0000-0000-000072140000}"/>
    <cellStyle name="20 % - Accent2 2 3 4 14" xfId="10588" xr:uid="{00000000-0005-0000-0000-000073140000}"/>
    <cellStyle name="20 % - Accent2 2 3 4 14 2" xfId="16579" xr:uid="{00000000-0005-0000-0000-000074140000}"/>
    <cellStyle name="20 % - Accent2 2 3 4 14 3" xfId="25073" xr:uid="{00000000-0005-0000-0000-000075140000}"/>
    <cellStyle name="20 % - Accent2 2 3 4 15" xfId="17203" xr:uid="{00000000-0005-0000-0000-000076140000}"/>
    <cellStyle name="20 % - Accent2 2 3 4 15 2" xfId="31106" xr:uid="{00000000-0005-0000-0000-000077140000}"/>
    <cellStyle name="20 % - Accent2 2 3 4 16" xfId="17816" xr:uid="{00000000-0005-0000-0000-000078140000}"/>
    <cellStyle name="20 % - Accent2 2 3 4 17" xfId="18193" xr:uid="{00000000-0005-0000-0000-000079140000}"/>
    <cellStyle name="20 % - Accent2 2 3 4 18" xfId="11159" xr:uid="{00000000-0005-0000-0000-00007A140000}"/>
    <cellStyle name="20 % - Accent2 2 3 4 19" xfId="4287" xr:uid="{00000000-0005-0000-0000-00007B140000}"/>
    <cellStyle name="20 % - Accent2 2 3 4 2" xfId="100" xr:uid="{00000000-0005-0000-0000-00007C140000}"/>
    <cellStyle name="20 % - Accent2 2 3 4 2 10" xfId="9397" xr:uid="{00000000-0005-0000-0000-00007D140000}"/>
    <cellStyle name="20 % - Accent2 2 3 4 2 10 2" xfId="15388" xr:uid="{00000000-0005-0000-0000-00007E140000}"/>
    <cellStyle name="20 % - Accent2 2 3 4 2 10 3" xfId="31107" xr:uid="{00000000-0005-0000-0000-00007F140000}"/>
    <cellStyle name="20 % - Accent2 2 3 4 2 11" xfId="9993" xr:uid="{00000000-0005-0000-0000-000080140000}"/>
    <cellStyle name="20 % - Accent2 2 3 4 2 11 2" xfId="15984" xr:uid="{00000000-0005-0000-0000-000081140000}"/>
    <cellStyle name="20 % - Accent2 2 3 4 2 12" xfId="10589" xr:uid="{00000000-0005-0000-0000-000082140000}"/>
    <cellStyle name="20 % - Accent2 2 3 4 2 12 2" xfId="16580" xr:uid="{00000000-0005-0000-0000-000083140000}"/>
    <cellStyle name="20 % - Accent2 2 3 4 2 13" xfId="4716" xr:uid="{00000000-0005-0000-0000-000084140000}"/>
    <cellStyle name="20 % - Accent2 2 3 4 2 13 2" xfId="17204" xr:uid="{00000000-0005-0000-0000-000085140000}"/>
    <cellStyle name="20 % - Accent2 2 3 4 2 14" xfId="17817" xr:uid="{00000000-0005-0000-0000-000086140000}"/>
    <cellStyle name="20 % - Accent2 2 3 4 2 15" xfId="18194" xr:uid="{00000000-0005-0000-0000-000087140000}"/>
    <cellStyle name="20 % - Accent2 2 3 4 2 16" xfId="11160" xr:uid="{00000000-0005-0000-0000-000088140000}"/>
    <cellStyle name="20 % - Accent2 2 3 4 2 17" xfId="4288" xr:uid="{00000000-0005-0000-0000-000089140000}"/>
    <cellStyle name="20 % - Accent2 2 3 4 2 18" xfId="24174" xr:uid="{00000000-0005-0000-0000-00008A140000}"/>
    <cellStyle name="20 % - Accent2 2 3 4 2 19" xfId="2759" xr:uid="{00000000-0005-0000-0000-00008B140000}"/>
    <cellStyle name="20 % - Accent2 2 3 4 2 2" xfId="2760" xr:uid="{00000000-0005-0000-0000-00008C140000}"/>
    <cellStyle name="20 % - Accent2 2 3 4 2 2 10" xfId="10590" xr:uid="{00000000-0005-0000-0000-00008D140000}"/>
    <cellStyle name="20 % - Accent2 2 3 4 2 2 10 2" xfId="16581" xr:uid="{00000000-0005-0000-0000-00008E140000}"/>
    <cellStyle name="20 % - Accent2 2 3 4 2 2 11" xfId="17205" xr:uid="{00000000-0005-0000-0000-00008F140000}"/>
    <cellStyle name="20 % - Accent2 2 3 4 2 2 12" xfId="20136" xr:uid="{00000000-0005-0000-0000-000090140000}"/>
    <cellStyle name="20 % - Accent2 2 3 4 2 2 13" xfId="11504" xr:uid="{00000000-0005-0000-0000-000091140000}"/>
    <cellStyle name="20 % - Accent2 2 3 4 2 2 14" xfId="5195" xr:uid="{00000000-0005-0000-0000-000092140000}"/>
    <cellStyle name="20 % - Accent2 2 3 4 2 2 15" xfId="25665" xr:uid="{00000000-0005-0000-0000-000093140000}"/>
    <cellStyle name="20 % - Accent2 2 3 4 2 2 2" xfId="6046" xr:uid="{00000000-0005-0000-0000-000094140000}"/>
    <cellStyle name="20 % - Accent2 2 3 4 2 2 2 2" xfId="12037" xr:uid="{00000000-0005-0000-0000-000095140000}"/>
    <cellStyle name="20 % - Accent2 2 3 4 2 2 2 2 2" xfId="33475" xr:uid="{00000000-0005-0000-0000-000096140000}"/>
    <cellStyle name="20 % - Accent2 2 3 4 2 2 2 3" xfId="27478" xr:uid="{00000000-0005-0000-0000-000097140000}"/>
    <cellStyle name="20 % - Accent2 2 3 4 2 2 3" xfId="6572" xr:uid="{00000000-0005-0000-0000-000098140000}"/>
    <cellStyle name="20 % - Accent2 2 3 4 2 2 3 2" xfId="12563" xr:uid="{00000000-0005-0000-0000-000099140000}"/>
    <cellStyle name="20 % - Accent2 2 3 4 2 2 3 3" xfId="31685" xr:uid="{00000000-0005-0000-0000-00009A140000}"/>
    <cellStyle name="20 % - Accent2 2 3 4 2 2 4" xfId="7112" xr:uid="{00000000-0005-0000-0000-00009B140000}"/>
    <cellStyle name="20 % - Accent2 2 3 4 2 2 4 2" xfId="13103" xr:uid="{00000000-0005-0000-0000-00009C140000}"/>
    <cellStyle name="20 % - Accent2 2 3 4 2 2 5" xfId="7680" xr:uid="{00000000-0005-0000-0000-00009D140000}"/>
    <cellStyle name="20 % - Accent2 2 3 4 2 2 5 2" xfId="13671" xr:uid="{00000000-0005-0000-0000-00009E140000}"/>
    <cellStyle name="20 % - Accent2 2 3 4 2 2 6" xfId="8248" xr:uid="{00000000-0005-0000-0000-00009F140000}"/>
    <cellStyle name="20 % - Accent2 2 3 4 2 2 6 2" xfId="14239" xr:uid="{00000000-0005-0000-0000-0000A0140000}"/>
    <cellStyle name="20 % - Accent2 2 3 4 2 2 7" xfId="8816" xr:uid="{00000000-0005-0000-0000-0000A1140000}"/>
    <cellStyle name="20 % - Accent2 2 3 4 2 2 7 2" xfId="14807" xr:uid="{00000000-0005-0000-0000-0000A2140000}"/>
    <cellStyle name="20 % - Accent2 2 3 4 2 2 8" xfId="9398" xr:uid="{00000000-0005-0000-0000-0000A3140000}"/>
    <cellStyle name="20 % - Accent2 2 3 4 2 2 8 2" xfId="15389" xr:uid="{00000000-0005-0000-0000-0000A4140000}"/>
    <cellStyle name="20 % - Accent2 2 3 4 2 2 9" xfId="9994" xr:uid="{00000000-0005-0000-0000-0000A5140000}"/>
    <cellStyle name="20 % - Accent2 2 3 4 2 2 9 2" xfId="15985" xr:uid="{00000000-0005-0000-0000-0000A6140000}"/>
    <cellStyle name="20 % - Accent2 2 3 4 2 3" xfId="5194" xr:uid="{00000000-0005-0000-0000-0000A7140000}"/>
    <cellStyle name="20 % - Accent2 2 3 4 2 3 2" xfId="20432" xr:uid="{00000000-0005-0000-0000-0000A8140000}"/>
    <cellStyle name="20 % - Accent2 2 3 4 2 3 2 2" xfId="33649" xr:uid="{00000000-0005-0000-0000-0000A9140000}"/>
    <cellStyle name="20 % - Accent2 2 3 4 2 3 3" xfId="11503" xr:uid="{00000000-0005-0000-0000-0000AA140000}"/>
    <cellStyle name="20 % - Accent2 2 3 4 2 3 4" xfId="27659" xr:uid="{00000000-0005-0000-0000-0000AB140000}"/>
    <cellStyle name="20 % - Accent2 2 3 4 2 4" xfId="6045" xr:uid="{00000000-0005-0000-0000-0000AC140000}"/>
    <cellStyle name="20 % - Accent2 2 3 4 2 4 2" xfId="21023" xr:uid="{00000000-0005-0000-0000-0000AD140000}"/>
    <cellStyle name="20 % - Accent2 2 3 4 2 4 2 2" xfId="34240" xr:uid="{00000000-0005-0000-0000-0000AE140000}"/>
    <cellStyle name="20 % - Accent2 2 3 4 2 4 3" xfId="12036" xr:uid="{00000000-0005-0000-0000-0000AF140000}"/>
    <cellStyle name="20 % - Accent2 2 3 4 2 4 4" xfId="28250" xr:uid="{00000000-0005-0000-0000-0000B0140000}"/>
    <cellStyle name="20 % - Accent2 2 3 4 2 5" xfId="6571" xr:uid="{00000000-0005-0000-0000-0000B1140000}"/>
    <cellStyle name="20 % - Accent2 2 3 4 2 5 2" xfId="21647" xr:uid="{00000000-0005-0000-0000-0000B2140000}"/>
    <cellStyle name="20 % - Accent2 2 3 4 2 5 2 2" xfId="34840" xr:uid="{00000000-0005-0000-0000-0000B3140000}"/>
    <cellStyle name="20 % - Accent2 2 3 4 2 5 3" xfId="12562" xr:uid="{00000000-0005-0000-0000-0000B4140000}"/>
    <cellStyle name="20 % - Accent2 2 3 4 2 5 4" xfId="28850" xr:uid="{00000000-0005-0000-0000-0000B5140000}"/>
    <cellStyle name="20 % - Accent2 2 3 4 2 6" xfId="7111" xr:uid="{00000000-0005-0000-0000-0000B6140000}"/>
    <cellStyle name="20 % - Accent2 2 3 4 2 6 2" xfId="22349" xr:uid="{00000000-0005-0000-0000-0000B7140000}"/>
    <cellStyle name="20 % - Accent2 2 3 4 2 6 2 2" xfId="35542" xr:uid="{00000000-0005-0000-0000-0000B8140000}"/>
    <cellStyle name="20 % - Accent2 2 3 4 2 6 3" xfId="13102" xr:uid="{00000000-0005-0000-0000-0000B9140000}"/>
    <cellStyle name="20 % - Accent2 2 3 4 2 6 4" xfId="29552" xr:uid="{00000000-0005-0000-0000-0000BA140000}"/>
    <cellStyle name="20 % - Accent2 2 3 4 2 7" xfId="7679" xr:uid="{00000000-0005-0000-0000-0000BB140000}"/>
    <cellStyle name="20 % - Accent2 2 3 4 2 7 2" xfId="23097" xr:uid="{00000000-0005-0000-0000-0000BC140000}"/>
    <cellStyle name="20 % - Accent2 2 3 4 2 7 2 2" xfId="36289" xr:uid="{00000000-0005-0000-0000-0000BD140000}"/>
    <cellStyle name="20 % - Accent2 2 3 4 2 7 3" xfId="13670" xr:uid="{00000000-0005-0000-0000-0000BE140000}"/>
    <cellStyle name="20 % - Accent2 2 3 4 2 7 4" xfId="30299" xr:uid="{00000000-0005-0000-0000-0000BF140000}"/>
    <cellStyle name="20 % - Accent2 2 3 4 2 8" xfId="8247" xr:uid="{00000000-0005-0000-0000-0000C0140000}"/>
    <cellStyle name="20 % - Accent2 2 3 4 2 8 2" xfId="14238" xr:uid="{00000000-0005-0000-0000-0000C1140000}"/>
    <cellStyle name="20 % - Accent2 2 3 4 2 8 2 2" xfId="32434" xr:uid="{00000000-0005-0000-0000-0000C2140000}"/>
    <cellStyle name="20 % - Accent2 2 3 4 2 8 3" xfId="26430" xr:uid="{00000000-0005-0000-0000-0000C3140000}"/>
    <cellStyle name="20 % - Accent2 2 3 4 2 9" xfId="8815" xr:uid="{00000000-0005-0000-0000-0000C4140000}"/>
    <cellStyle name="20 % - Accent2 2 3 4 2 9 2" xfId="14806" xr:uid="{00000000-0005-0000-0000-0000C5140000}"/>
    <cellStyle name="20 % - Accent2 2 3 4 2 9 3" xfId="25074" xr:uid="{00000000-0005-0000-0000-0000C6140000}"/>
    <cellStyle name="20 % - Accent2 2 3 4 20" xfId="24173" xr:uid="{00000000-0005-0000-0000-0000C7140000}"/>
    <cellStyle name="20 % - Accent2 2 3 4 21" xfId="2758" xr:uid="{00000000-0005-0000-0000-0000C8140000}"/>
    <cellStyle name="20 % - Accent2 2 3 4 3" xfId="101" xr:uid="{00000000-0005-0000-0000-0000C9140000}"/>
    <cellStyle name="20 % - Accent2 2 3 4 3 10" xfId="10591" xr:uid="{00000000-0005-0000-0000-0000CA140000}"/>
    <cellStyle name="20 % - Accent2 2 3 4 3 10 2" xfId="16582" xr:uid="{00000000-0005-0000-0000-0000CB140000}"/>
    <cellStyle name="20 % - Accent2 2 3 4 3 10 3" xfId="31108" xr:uid="{00000000-0005-0000-0000-0000CC140000}"/>
    <cellStyle name="20 % - Accent2 2 3 4 3 11" xfId="17206" xr:uid="{00000000-0005-0000-0000-0000CD140000}"/>
    <cellStyle name="20 % - Accent2 2 3 4 3 12" xfId="18195" xr:uid="{00000000-0005-0000-0000-0000CE140000}"/>
    <cellStyle name="20 % - Accent2 2 3 4 3 13" xfId="11505" xr:uid="{00000000-0005-0000-0000-0000CF140000}"/>
    <cellStyle name="20 % - Accent2 2 3 4 3 14" xfId="4289" xr:uid="{00000000-0005-0000-0000-0000D0140000}"/>
    <cellStyle name="20 % - Accent2 2 3 4 3 15" xfId="24175" xr:uid="{00000000-0005-0000-0000-0000D1140000}"/>
    <cellStyle name="20 % - Accent2 2 3 4 3 16" xfId="2761" xr:uid="{00000000-0005-0000-0000-0000D2140000}"/>
    <cellStyle name="20 % - Accent2 2 3 4 3 2" xfId="6047" xr:uid="{00000000-0005-0000-0000-0000D3140000}"/>
    <cellStyle name="20 % - Accent2 2 3 4 3 2 2" xfId="20135" xr:uid="{00000000-0005-0000-0000-0000D4140000}"/>
    <cellStyle name="20 % - Accent2 2 3 4 3 2 2 2" xfId="33474" xr:uid="{00000000-0005-0000-0000-0000D5140000}"/>
    <cellStyle name="20 % - Accent2 2 3 4 3 2 2 3" xfId="27477" xr:uid="{00000000-0005-0000-0000-0000D6140000}"/>
    <cellStyle name="20 % - Accent2 2 3 4 3 2 3" xfId="12038" xr:uid="{00000000-0005-0000-0000-0000D7140000}"/>
    <cellStyle name="20 % - Accent2 2 3 4 3 2 3 2" xfId="31686" xr:uid="{00000000-0005-0000-0000-0000D8140000}"/>
    <cellStyle name="20 % - Accent2 2 3 4 3 2 4" xfId="25666" xr:uid="{00000000-0005-0000-0000-0000D9140000}"/>
    <cellStyle name="20 % - Accent2 2 3 4 3 3" xfId="6573" xr:uid="{00000000-0005-0000-0000-0000DA140000}"/>
    <cellStyle name="20 % - Accent2 2 3 4 3 3 2" xfId="20433" xr:uid="{00000000-0005-0000-0000-0000DB140000}"/>
    <cellStyle name="20 % - Accent2 2 3 4 3 3 2 2" xfId="33650" xr:uid="{00000000-0005-0000-0000-0000DC140000}"/>
    <cellStyle name="20 % - Accent2 2 3 4 3 3 3" xfId="12564" xr:uid="{00000000-0005-0000-0000-0000DD140000}"/>
    <cellStyle name="20 % - Accent2 2 3 4 3 3 4" xfId="27660" xr:uid="{00000000-0005-0000-0000-0000DE140000}"/>
    <cellStyle name="20 % - Accent2 2 3 4 3 4" xfId="7113" xr:uid="{00000000-0005-0000-0000-0000DF140000}"/>
    <cellStyle name="20 % - Accent2 2 3 4 3 4 2" xfId="21024" xr:uid="{00000000-0005-0000-0000-0000E0140000}"/>
    <cellStyle name="20 % - Accent2 2 3 4 3 4 2 2" xfId="34241" xr:uid="{00000000-0005-0000-0000-0000E1140000}"/>
    <cellStyle name="20 % - Accent2 2 3 4 3 4 3" xfId="13104" xr:uid="{00000000-0005-0000-0000-0000E2140000}"/>
    <cellStyle name="20 % - Accent2 2 3 4 3 4 4" xfId="28251" xr:uid="{00000000-0005-0000-0000-0000E3140000}"/>
    <cellStyle name="20 % - Accent2 2 3 4 3 5" xfId="7681" xr:uid="{00000000-0005-0000-0000-0000E4140000}"/>
    <cellStyle name="20 % - Accent2 2 3 4 3 5 2" xfId="21648" xr:uid="{00000000-0005-0000-0000-0000E5140000}"/>
    <cellStyle name="20 % - Accent2 2 3 4 3 5 2 2" xfId="34841" xr:uid="{00000000-0005-0000-0000-0000E6140000}"/>
    <cellStyle name="20 % - Accent2 2 3 4 3 5 3" xfId="13672" xr:uid="{00000000-0005-0000-0000-0000E7140000}"/>
    <cellStyle name="20 % - Accent2 2 3 4 3 5 4" xfId="28851" xr:uid="{00000000-0005-0000-0000-0000E8140000}"/>
    <cellStyle name="20 % - Accent2 2 3 4 3 6" xfId="8249" xr:uid="{00000000-0005-0000-0000-0000E9140000}"/>
    <cellStyle name="20 % - Accent2 2 3 4 3 6 2" xfId="22350" xr:uid="{00000000-0005-0000-0000-0000EA140000}"/>
    <cellStyle name="20 % - Accent2 2 3 4 3 6 2 2" xfId="35543" xr:uid="{00000000-0005-0000-0000-0000EB140000}"/>
    <cellStyle name="20 % - Accent2 2 3 4 3 6 3" xfId="14240" xr:uid="{00000000-0005-0000-0000-0000EC140000}"/>
    <cellStyle name="20 % - Accent2 2 3 4 3 6 4" xfId="29553" xr:uid="{00000000-0005-0000-0000-0000ED140000}"/>
    <cellStyle name="20 % - Accent2 2 3 4 3 7" xfId="8817" xr:uid="{00000000-0005-0000-0000-0000EE140000}"/>
    <cellStyle name="20 % - Accent2 2 3 4 3 7 2" xfId="23098" xr:uid="{00000000-0005-0000-0000-0000EF140000}"/>
    <cellStyle name="20 % - Accent2 2 3 4 3 7 2 2" xfId="36290" xr:uid="{00000000-0005-0000-0000-0000F0140000}"/>
    <cellStyle name="20 % - Accent2 2 3 4 3 7 3" xfId="14808" xr:uid="{00000000-0005-0000-0000-0000F1140000}"/>
    <cellStyle name="20 % - Accent2 2 3 4 3 7 4" xfId="30300" xr:uid="{00000000-0005-0000-0000-0000F2140000}"/>
    <cellStyle name="20 % - Accent2 2 3 4 3 8" xfId="9399" xr:uid="{00000000-0005-0000-0000-0000F3140000}"/>
    <cellStyle name="20 % - Accent2 2 3 4 3 8 2" xfId="15390" xr:uid="{00000000-0005-0000-0000-0000F4140000}"/>
    <cellStyle name="20 % - Accent2 2 3 4 3 8 2 2" xfId="32435" xr:uid="{00000000-0005-0000-0000-0000F5140000}"/>
    <cellStyle name="20 % - Accent2 2 3 4 3 8 3" xfId="26431" xr:uid="{00000000-0005-0000-0000-0000F6140000}"/>
    <cellStyle name="20 % - Accent2 2 3 4 3 9" xfId="9995" xr:uid="{00000000-0005-0000-0000-0000F7140000}"/>
    <cellStyle name="20 % - Accent2 2 3 4 3 9 2" xfId="15986" xr:uid="{00000000-0005-0000-0000-0000F8140000}"/>
    <cellStyle name="20 % - Accent2 2 3 4 3 9 3" xfId="25075" xr:uid="{00000000-0005-0000-0000-0000F9140000}"/>
    <cellStyle name="20 % - Accent2 2 3 4 4" xfId="2762" xr:uid="{00000000-0005-0000-0000-0000FA140000}"/>
    <cellStyle name="20 % - Accent2 2 3 4 4 10" xfId="10592" xr:uid="{00000000-0005-0000-0000-0000FB140000}"/>
    <cellStyle name="20 % - Accent2 2 3 4 4 10 2" xfId="16583" xr:uid="{00000000-0005-0000-0000-0000FC140000}"/>
    <cellStyle name="20 % - Accent2 2 3 4 4 10 3" xfId="25076" xr:uid="{00000000-0005-0000-0000-0000FD140000}"/>
    <cellStyle name="20 % - Accent2 2 3 4 4 11" xfId="17207" xr:uid="{00000000-0005-0000-0000-0000FE140000}"/>
    <cellStyle name="20 % - Accent2 2 3 4 4 11 2" xfId="31109" xr:uid="{00000000-0005-0000-0000-0000FF140000}"/>
    <cellStyle name="20 % - Accent2 2 3 4 4 12" xfId="18196" xr:uid="{00000000-0005-0000-0000-000000150000}"/>
    <cellStyle name="20 % - Accent2 2 3 4 4 13" xfId="11506" xr:uid="{00000000-0005-0000-0000-000001150000}"/>
    <cellStyle name="20 % - Accent2 2 3 4 4 14" xfId="4290" xr:uid="{00000000-0005-0000-0000-000002150000}"/>
    <cellStyle name="20 % - Accent2 2 3 4 4 15" xfId="24176" xr:uid="{00000000-0005-0000-0000-000003150000}"/>
    <cellStyle name="20 % - Accent2 2 3 4 4 2" xfId="6048" xr:uid="{00000000-0005-0000-0000-000004150000}"/>
    <cellStyle name="20 % - Accent2 2 3 4 4 2 10" xfId="31110" xr:uid="{00000000-0005-0000-0000-000005150000}"/>
    <cellStyle name="20 % - Accent2 2 3 4 4 2 11" xfId="24177" xr:uid="{00000000-0005-0000-0000-000006150000}"/>
    <cellStyle name="20 % - Accent2 2 3 4 4 2 2" xfId="20133" xr:uid="{00000000-0005-0000-0000-000007150000}"/>
    <cellStyle name="20 % - Accent2 2 3 4 4 2 2 2" xfId="27475" xr:uid="{00000000-0005-0000-0000-000008150000}"/>
    <cellStyle name="20 % - Accent2 2 3 4 4 2 2 2 2" xfId="33472" xr:uid="{00000000-0005-0000-0000-000009150000}"/>
    <cellStyle name="20 % - Accent2 2 3 4 4 2 2 3" xfId="31688" xr:uid="{00000000-0005-0000-0000-00000A150000}"/>
    <cellStyle name="20 % - Accent2 2 3 4 4 2 2 4" xfId="25668" xr:uid="{00000000-0005-0000-0000-00000B150000}"/>
    <cellStyle name="20 % - Accent2 2 3 4 4 2 3" xfId="20435" xr:uid="{00000000-0005-0000-0000-00000C150000}"/>
    <cellStyle name="20 % - Accent2 2 3 4 4 2 3 2" xfId="33652" xr:uid="{00000000-0005-0000-0000-00000D150000}"/>
    <cellStyle name="20 % - Accent2 2 3 4 4 2 3 3" xfId="27662" xr:uid="{00000000-0005-0000-0000-00000E150000}"/>
    <cellStyle name="20 % - Accent2 2 3 4 4 2 4" xfId="21026" xr:uid="{00000000-0005-0000-0000-00000F150000}"/>
    <cellStyle name="20 % - Accent2 2 3 4 4 2 4 2" xfId="34243" xr:uid="{00000000-0005-0000-0000-000010150000}"/>
    <cellStyle name="20 % - Accent2 2 3 4 4 2 4 3" xfId="28253" xr:uid="{00000000-0005-0000-0000-000011150000}"/>
    <cellStyle name="20 % - Accent2 2 3 4 4 2 5" xfId="21650" xr:uid="{00000000-0005-0000-0000-000012150000}"/>
    <cellStyle name="20 % - Accent2 2 3 4 4 2 5 2" xfId="34843" xr:uid="{00000000-0005-0000-0000-000013150000}"/>
    <cellStyle name="20 % - Accent2 2 3 4 4 2 5 3" xfId="28853" xr:uid="{00000000-0005-0000-0000-000014150000}"/>
    <cellStyle name="20 % - Accent2 2 3 4 4 2 6" xfId="22352" xr:uid="{00000000-0005-0000-0000-000015150000}"/>
    <cellStyle name="20 % - Accent2 2 3 4 4 2 6 2" xfId="35545" xr:uid="{00000000-0005-0000-0000-000016150000}"/>
    <cellStyle name="20 % - Accent2 2 3 4 4 2 6 3" xfId="29555" xr:uid="{00000000-0005-0000-0000-000017150000}"/>
    <cellStyle name="20 % - Accent2 2 3 4 4 2 7" xfId="23100" xr:uid="{00000000-0005-0000-0000-000018150000}"/>
    <cellStyle name="20 % - Accent2 2 3 4 4 2 7 2" xfId="36292" xr:uid="{00000000-0005-0000-0000-000019150000}"/>
    <cellStyle name="20 % - Accent2 2 3 4 4 2 7 3" xfId="30302" xr:uid="{00000000-0005-0000-0000-00001A150000}"/>
    <cellStyle name="20 % - Accent2 2 3 4 4 2 8" xfId="18197" xr:uid="{00000000-0005-0000-0000-00001B150000}"/>
    <cellStyle name="20 % - Accent2 2 3 4 4 2 8 2" xfId="32437" xr:uid="{00000000-0005-0000-0000-00001C150000}"/>
    <cellStyle name="20 % - Accent2 2 3 4 4 2 8 3" xfId="26433" xr:uid="{00000000-0005-0000-0000-00001D150000}"/>
    <cellStyle name="20 % - Accent2 2 3 4 4 2 9" xfId="12039" xr:uid="{00000000-0005-0000-0000-00001E150000}"/>
    <cellStyle name="20 % - Accent2 2 3 4 4 2 9 2" xfId="25077" xr:uid="{00000000-0005-0000-0000-00001F150000}"/>
    <cellStyle name="20 % - Accent2 2 3 4 4 3" xfId="6574" xr:uid="{00000000-0005-0000-0000-000020150000}"/>
    <cellStyle name="20 % - Accent2 2 3 4 4 3 2" xfId="20134" xr:uid="{00000000-0005-0000-0000-000021150000}"/>
    <cellStyle name="20 % - Accent2 2 3 4 4 3 2 2" xfId="33473" xr:uid="{00000000-0005-0000-0000-000022150000}"/>
    <cellStyle name="20 % - Accent2 2 3 4 4 3 2 3" xfId="27476" xr:uid="{00000000-0005-0000-0000-000023150000}"/>
    <cellStyle name="20 % - Accent2 2 3 4 4 3 3" xfId="12565" xr:uid="{00000000-0005-0000-0000-000024150000}"/>
    <cellStyle name="20 % - Accent2 2 3 4 4 3 3 2" xfId="31687" xr:uid="{00000000-0005-0000-0000-000025150000}"/>
    <cellStyle name="20 % - Accent2 2 3 4 4 3 4" xfId="25667" xr:uid="{00000000-0005-0000-0000-000026150000}"/>
    <cellStyle name="20 % - Accent2 2 3 4 4 4" xfId="7114" xr:uid="{00000000-0005-0000-0000-000027150000}"/>
    <cellStyle name="20 % - Accent2 2 3 4 4 4 2" xfId="20434" xr:uid="{00000000-0005-0000-0000-000028150000}"/>
    <cellStyle name="20 % - Accent2 2 3 4 4 4 2 2" xfId="33651" xr:uid="{00000000-0005-0000-0000-000029150000}"/>
    <cellStyle name="20 % - Accent2 2 3 4 4 4 3" xfId="13105" xr:uid="{00000000-0005-0000-0000-00002A150000}"/>
    <cellStyle name="20 % - Accent2 2 3 4 4 4 4" xfId="27661" xr:uid="{00000000-0005-0000-0000-00002B150000}"/>
    <cellStyle name="20 % - Accent2 2 3 4 4 5" xfId="7682" xr:uid="{00000000-0005-0000-0000-00002C150000}"/>
    <cellStyle name="20 % - Accent2 2 3 4 4 5 2" xfId="21025" xr:uid="{00000000-0005-0000-0000-00002D150000}"/>
    <cellStyle name="20 % - Accent2 2 3 4 4 5 2 2" xfId="34242" xr:uid="{00000000-0005-0000-0000-00002E150000}"/>
    <cellStyle name="20 % - Accent2 2 3 4 4 5 3" xfId="13673" xr:uid="{00000000-0005-0000-0000-00002F150000}"/>
    <cellStyle name="20 % - Accent2 2 3 4 4 5 4" xfId="28252" xr:uid="{00000000-0005-0000-0000-000030150000}"/>
    <cellStyle name="20 % - Accent2 2 3 4 4 6" xfId="8250" xr:uid="{00000000-0005-0000-0000-000031150000}"/>
    <cellStyle name="20 % - Accent2 2 3 4 4 6 2" xfId="21649" xr:uid="{00000000-0005-0000-0000-000032150000}"/>
    <cellStyle name="20 % - Accent2 2 3 4 4 6 2 2" xfId="34842" xr:uid="{00000000-0005-0000-0000-000033150000}"/>
    <cellStyle name="20 % - Accent2 2 3 4 4 6 3" xfId="14241" xr:uid="{00000000-0005-0000-0000-000034150000}"/>
    <cellStyle name="20 % - Accent2 2 3 4 4 6 4" xfId="28852" xr:uid="{00000000-0005-0000-0000-000035150000}"/>
    <cellStyle name="20 % - Accent2 2 3 4 4 7" xfId="8818" xr:uid="{00000000-0005-0000-0000-000036150000}"/>
    <cellStyle name="20 % - Accent2 2 3 4 4 7 2" xfId="22351" xr:uid="{00000000-0005-0000-0000-000037150000}"/>
    <cellStyle name="20 % - Accent2 2 3 4 4 7 2 2" xfId="35544" xr:uid="{00000000-0005-0000-0000-000038150000}"/>
    <cellStyle name="20 % - Accent2 2 3 4 4 7 3" xfId="14809" xr:uid="{00000000-0005-0000-0000-000039150000}"/>
    <cellStyle name="20 % - Accent2 2 3 4 4 7 4" xfId="29554" xr:uid="{00000000-0005-0000-0000-00003A150000}"/>
    <cellStyle name="20 % - Accent2 2 3 4 4 8" xfId="9400" xr:uid="{00000000-0005-0000-0000-00003B150000}"/>
    <cellStyle name="20 % - Accent2 2 3 4 4 8 2" xfId="23099" xr:uid="{00000000-0005-0000-0000-00003C150000}"/>
    <cellStyle name="20 % - Accent2 2 3 4 4 8 2 2" xfId="36291" xr:uid="{00000000-0005-0000-0000-00003D150000}"/>
    <cellStyle name="20 % - Accent2 2 3 4 4 8 3" xfId="15391" xr:uid="{00000000-0005-0000-0000-00003E150000}"/>
    <cellStyle name="20 % - Accent2 2 3 4 4 8 4" xfId="30301" xr:uid="{00000000-0005-0000-0000-00003F150000}"/>
    <cellStyle name="20 % - Accent2 2 3 4 4 9" xfId="9996" xr:uid="{00000000-0005-0000-0000-000040150000}"/>
    <cellStyle name="20 % - Accent2 2 3 4 4 9 2" xfId="15987" xr:uid="{00000000-0005-0000-0000-000041150000}"/>
    <cellStyle name="20 % - Accent2 2 3 4 4 9 2 2" xfId="32436" xr:uid="{00000000-0005-0000-0000-000042150000}"/>
    <cellStyle name="20 % - Accent2 2 3 4 4 9 3" xfId="26432" xr:uid="{00000000-0005-0000-0000-000043150000}"/>
    <cellStyle name="20 % - Accent2 2 3 4 5" xfId="5193" xr:uid="{00000000-0005-0000-0000-000044150000}"/>
    <cellStyle name="20 % - Accent2 2 3 4 5 10" xfId="31111" xr:uid="{00000000-0005-0000-0000-000045150000}"/>
    <cellStyle name="20 % - Accent2 2 3 4 5 11" xfId="24178" xr:uid="{00000000-0005-0000-0000-000046150000}"/>
    <cellStyle name="20 % - Accent2 2 3 4 5 2" xfId="20131" xr:uid="{00000000-0005-0000-0000-000047150000}"/>
    <cellStyle name="20 % - Accent2 2 3 4 5 2 2" xfId="27474" xr:uid="{00000000-0005-0000-0000-000048150000}"/>
    <cellStyle name="20 % - Accent2 2 3 4 5 2 2 2" xfId="33471" xr:uid="{00000000-0005-0000-0000-000049150000}"/>
    <cellStyle name="20 % - Accent2 2 3 4 5 2 3" xfId="31689" xr:uid="{00000000-0005-0000-0000-00004A150000}"/>
    <cellStyle name="20 % - Accent2 2 3 4 5 2 4" xfId="25669" xr:uid="{00000000-0005-0000-0000-00004B150000}"/>
    <cellStyle name="20 % - Accent2 2 3 4 5 3" xfId="20436" xr:uid="{00000000-0005-0000-0000-00004C150000}"/>
    <cellStyle name="20 % - Accent2 2 3 4 5 3 2" xfId="33653" xr:uid="{00000000-0005-0000-0000-00004D150000}"/>
    <cellStyle name="20 % - Accent2 2 3 4 5 3 3" xfId="27663" xr:uid="{00000000-0005-0000-0000-00004E150000}"/>
    <cellStyle name="20 % - Accent2 2 3 4 5 4" xfId="21027" xr:uid="{00000000-0005-0000-0000-00004F150000}"/>
    <cellStyle name="20 % - Accent2 2 3 4 5 4 2" xfId="34244" xr:uid="{00000000-0005-0000-0000-000050150000}"/>
    <cellStyle name="20 % - Accent2 2 3 4 5 4 3" xfId="28254" xr:uid="{00000000-0005-0000-0000-000051150000}"/>
    <cellStyle name="20 % - Accent2 2 3 4 5 5" xfId="21651" xr:uid="{00000000-0005-0000-0000-000052150000}"/>
    <cellStyle name="20 % - Accent2 2 3 4 5 5 2" xfId="34844" xr:uid="{00000000-0005-0000-0000-000053150000}"/>
    <cellStyle name="20 % - Accent2 2 3 4 5 5 3" xfId="28854" xr:uid="{00000000-0005-0000-0000-000054150000}"/>
    <cellStyle name="20 % - Accent2 2 3 4 5 6" xfId="22353" xr:uid="{00000000-0005-0000-0000-000055150000}"/>
    <cellStyle name="20 % - Accent2 2 3 4 5 6 2" xfId="35546" xr:uid="{00000000-0005-0000-0000-000056150000}"/>
    <cellStyle name="20 % - Accent2 2 3 4 5 6 3" xfId="29556" xr:uid="{00000000-0005-0000-0000-000057150000}"/>
    <cellStyle name="20 % - Accent2 2 3 4 5 7" xfId="23101" xr:uid="{00000000-0005-0000-0000-000058150000}"/>
    <cellStyle name="20 % - Accent2 2 3 4 5 7 2" xfId="36293" xr:uid="{00000000-0005-0000-0000-000059150000}"/>
    <cellStyle name="20 % - Accent2 2 3 4 5 7 3" xfId="30303" xr:uid="{00000000-0005-0000-0000-00005A150000}"/>
    <cellStyle name="20 % - Accent2 2 3 4 5 8" xfId="18198" xr:uid="{00000000-0005-0000-0000-00005B150000}"/>
    <cellStyle name="20 % - Accent2 2 3 4 5 8 2" xfId="32438" xr:uid="{00000000-0005-0000-0000-00005C150000}"/>
    <cellStyle name="20 % - Accent2 2 3 4 5 8 3" xfId="26434" xr:uid="{00000000-0005-0000-0000-00005D150000}"/>
    <cellStyle name="20 % - Accent2 2 3 4 5 9" xfId="11502" xr:uid="{00000000-0005-0000-0000-00005E150000}"/>
    <cellStyle name="20 % - Accent2 2 3 4 5 9 2" xfId="25078" xr:uid="{00000000-0005-0000-0000-00005F150000}"/>
    <cellStyle name="20 % - Accent2 2 3 4 6" xfId="6044" xr:uid="{00000000-0005-0000-0000-000060150000}"/>
    <cellStyle name="20 % - Accent2 2 3 4 6 2" xfId="19431" xr:uid="{00000000-0005-0000-0000-000061150000}"/>
    <cellStyle name="20 % - Accent2 2 3 4 6 2 2" xfId="32942" xr:uid="{00000000-0005-0000-0000-000062150000}"/>
    <cellStyle name="20 % - Accent2 2 3 4 6 2 3" xfId="26938" xr:uid="{00000000-0005-0000-0000-000063150000}"/>
    <cellStyle name="20 % - Accent2 2 3 4 6 3" xfId="12035" xr:uid="{00000000-0005-0000-0000-000064150000}"/>
    <cellStyle name="20 % - Accent2 2 3 4 6 3 2" xfId="31684" xr:uid="{00000000-0005-0000-0000-000065150000}"/>
    <cellStyle name="20 % - Accent2 2 3 4 6 4" xfId="25664" xr:uid="{00000000-0005-0000-0000-000066150000}"/>
    <cellStyle name="20 % - Accent2 2 3 4 7" xfId="6570" xr:uid="{00000000-0005-0000-0000-000067150000}"/>
    <cellStyle name="20 % - Accent2 2 3 4 7 2" xfId="20137" xr:uid="{00000000-0005-0000-0000-000068150000}"/>
    <cellStyle name="20 % - Accent2 2 3 4 7 2 2" xfId="33476" xr:uid="{00000000-0005-0000-0000-000069150000}"/>
    <cellStyle name="20 % - Accent2 2 3 4 7 3" xfId="12561" xr:uid="{00000000-0005-0000-0000-00006A150000}"/>
    <cellStyle name="20 % - Accent2 2 3 4 7 4" xfId="27479" xr:uid="{00000000-0005-0000-0000-00006B150000}"/>
    <cellStyle name="20 % - Accent2 2 3 4 8" xfId="7110" xr:uid="{00000000-0005-0000-0000-00006C150000}"/>
    <cellStyle name="20 % - Accent2 2 3 4 8 2" xfId="20431" xr:uid="{00000000-0005-0000-0000-00006D150000}"/>
    <cellStyle name="20 % - Accent2 2 3 4 8 2 2" xfId="33648" xr:uid="{00000000-0005-0000-0000-00006E150000}"/>
    <cellStyle name="20 % - Accent2 2 3 4 8 3" xfId="13101" xr:uid="{00000000-0005-0000-0000-00006F150000}"/>
    <cellStyle name="20 % - Accent2 2 3 4 8 4" xfId="27658" xr:uid="{00000000-0005-0000-0000-000070150000}"/>
    <cellStyle name="20 % - Accent2 2 3 4 9" xfId="7678" xr:uid="{00000000-0005-0000-0000-000071150000}"/>
    <cellStyle name="20 % - Accent2 2 3 4 9 2" xfId="21022" xr:uid="{00000000-0005-0000-0000-000072150000}"/>
    <cellStyle name="20 % - Accent2 2 3 4 9 2 2" xfId="34239" xr:uid="{00000000-0005-0000-0000-000073150000}"/>
    <cellStyle name="20 % - Accent2 2 3 4 9 3" xfId="13669" xr:uid="{00000000-0005-0000-0000-000074150000}"/>
    <cellStyle name="20 % - Accent2 2 3 4 9 4" xfId="28249" xr:uid="{00000000-0005-0000-0000-000075150000}"/>
    <cellStyle name="20 % - Accent2 2 3 5" xfId="102" xr:uid="{00000000-0005-0000-0000-000076150000}"/>
    <cellStyle name="20 % - Accent2 2 3 5 10" xfId="9997" xr:uid="{00000000-0005-0000-0000-000077150000}"/>
    <cellStyle name="20 % - Accent2 2 3 5 10 2" xfId="15988" xr:uid="{00000000-0005-0000-0000-000078150000}"/>
    <cellStyle name="20 % - Accent2 2 3 5 10 3" xfId="31112" xr:uid="{00000000-0005-0000-0000-000079150000}"/>
    <cellStyle name="20 % - Accent2 2 3 5 11" xfId="10593" xr:uid="{00000000-0005-0000-0000-00007A150000}"/>
    <cellStyle name="20 % - Accent2 2 3 5 11 2" xfId="16584" xr:uid="{00000000-0005-0000-0000-00007B150000}"/>
    <cellStyle name="20 % - Accent2 2 3 5 12" xfId="17208" xr:uid="{00000000-0005-0000-0000-00007C150000}"/>
    <cellStyle name="20 % - Accent2 2 3 5 13" xfId="17818" xr:uid="{00000000-0005-0000-0000-00007D150000}"/>
    <cellStyle name="20 % - Accent2 2 3 5 14" xfId="18199" xr:uid="{00000000-0005-0000-0000-00007E150000}"/>
    <cellStyle name="20 % - Accent2 2 3 5 15" xfId="11161" xr:uid="{00000000-0005-0000-0000-00007F150000}"/>
    <cellStyle name="20 % - Accent2 2 3 5 16" xfId="4291" xr:uid="{00000000-0005-0000-0000-000080150000}"/>
    <cellStyle name="20 % - Accent2 2 3 5 17" xfId="24179" xr:uid="{00000000-0005-0000-0000-000081150000}"/>
    <cellStyle name="20 % - Accent2 2 3 5 18" xfId="2763" xr:uid="{00000000-0005-0000-0000-000082150000}"/>
    <cellStyle name="20 % - Accent2 2 3 5 2" xfId="5196" xr:uid="{00000000-0005-0000-0000-000083150000}"/>
    <cellStyle name="20 % - Accent2 2 3 5 2 2" xfId="19432" xr:uid="{00000000-0005-0000-0000-000084150000}"/>
    <cellStyle name="20 % - Accent2 2 3 5 2 2 2" xfId="32943" xr:uid="{00000000-0005-0000-0000-000085150000}"/>
    <cellStyle name="20 % - Accent2 2 3 5 2 2 3" xfId="26939" xr:uid="{00000000-0005-0000-0000-000086150000}"/>
    <cellStyle name="20 % - Accent2 2 3 5 2 3" xfId="11507" xr:uid="{00000000-0005-0000-0000-000087150000}"/>
    <cellStyle name="20 % - Accent2 2 3 5 2 3 2" xfId="31690" xr:uid="{00000000-0005-0000-0000-000088150000}"/>
    <cellStyle name="20 % - Accent2 2 3 5 2 4" xfId="25670" xr:uid="{00000000-0005-0000-0000-000089150000}"/>
    <cellStyle name="20 % - Accent2 2 3 5 3" xfId="6049" xr:uid="{00000000-0005-0000-0000-00008A150000}"/>
    <cellStyle name="20 % - Accent2 2 3 5 3 2" xfId="20437" xr:uid="{00000000-0005-0000-0000-00008B150000}"/>
    <cellStyle name="20 % - Accent2 2 3 5 3 2 2" xfId="33654" xr:uid="{00000000-0005-0000-0000-00008C150000}"/>
    <cellStyle name="20 % - Accent2 2 3 5 3 3" xfId="12040" xr:uid="{00000000-0005-0000-0000-00008D150000}"/>
    <cellStyle name="20 % - Accent2 2 3 5 3 4" xfId="27664" xr:uid="{00000000-0005-0000-0000-00008E150000}"/>
    <cellStyle name="20 % - Accent2 2 3 5 4" xfId="6575" xr:uid="{00000000-0005-0000-0000-00008F150000}"/>
    <cellStyle name="20 % - Accent2 2 3 5 4 2" xfId="21028" xr:uid="{00000000-0005-0000-0000-000090150000}"/>
    <cellStyle name="20 % - Accent2 2 3 5 4 2 2" xfId="34245" xr:uid="{00000000-0005-0000-0000-000091150000}"/>
    <cellStyle name="20 % - Accent2 2 3 5 4 3" xfId="12566" xr:uid="{00000000-0005-0000-0000-000092150000}"/>
    <cellStyle name="20 % - Accent2 2 3 5 4 4" xfId="28255" xr:uid="{00000000-0005-0000-0000-000093150000}"/>
    <cellStyle name="20 % - Accent2 2 3 5 5" xfId="7115" xr:uid="{00000000-0005-0000-0000-000094150000}"/>
    <cellStyle name="20 % - Accent2 2 3 5 5 2" xfId="21652" xr:uid="{00000000-0005-0000-0000-000095150000}"/>
    <cellStyle name="20 % - Accent2 2 3 5 5 2 2" xfId="34845" xr:uid="{00000000-0005-0000-0000-000096150000}"/>
    <cellStyle name="20 % - Accent2 2 3 5 5 3" xfId="13106" xr:uid="{00000000-0005-0000-0000-000097150000}"/>
    <cellStyle name="20 % - Accent2 2 3 5 5 4" xfId="28855" xr:uid="{00000000-0005-0000-0000-000098150000}"/>
    <cellStyle name="20 % - Accent2 2 3 5 6" xfId="7683" xr:uid="{00000000-0005-0000-0000-000099150000}"/>
    <cellStyle name="20 % - Accent2 2 3 5 6 2" xfId="22354" xr:uid="{00000000-0005-0000-0000-00009A150000}"/>
    <cellStyle name="20 % - Accent2 2 3 5 6 2 2" xfId="35547" xr:uid="{00000000-0005-0000-0000-00009B150000}"/>
    <cellStyle name="20 % - Accent2 2 3 5 6 3" xfId="13674" xr:uid="{00000000-0005-0000-0000-00009C150000}"/>
    <cellStyle name="20 % - Accent2 2 3 5 6 4" xfId="29557" xr:uid="{00000000-0005-0000-0000-00009D150000}"/>
    <cellStyle name="20 % - Accent2 2 3 5 7" xfId="8251" xr:uid="{00000000-0005-0000-0000-00009E150000}"/>
    <cellStyle name="20 % - Accent2 2 3 5 7 2" xfId="23102" xr:uid="{00000000-0005-0000-0000-00009F150000}"/>
    <cellStyle name="20 % - Accent2 2 3 5 7 2 2" xfId="36294" xr:uid="{00000000-0005-0000-0000-0000A0150000}"/>
    <cellStyle name="20 % - Accent2 2 3 5 7 3" xfId="14242" xr:uid="{00000000-0005-0000-0000-0000A1150000}"/>
    <cellStyle name="20 % - Accent2 2 3 5 7 4" xfId="30304" xr:uid="{00000000-0005-0000-0000-0000A2150000}"/>
    <cellStyle name="20 % - Accent2 2 3 5 8" xfId="8819" xr:uid="{00000000-0005-0000-0000-0000A3150000}"/>
    <cellStyle name="20 % - Accent2 2 3 5 8 2" xfId="14810" xr:uid="{00000000-0005-0000-0000-0000A4150000}"/>
    <cellStyle name="20 % - Accent2 2 3 5 8 2 2" xfId="32439" xr:uid="{00000000-0005-0000-0000-0000A5150000}"/>
    <cellStyle name="20 % - Accent2 2 3 5 8 3" xfId="26435" xr:uid="{00000000-0005-0000-0000-0000A6150000}"/>
    <cellStyle name="20 % - Accent2 2 3 5 9" xfId="9401" xr:uid="{00000000-0005-0000-0000-0000A7150000}"/>
    <cellStyle name="20 % - Accent2 2 3 5 9 2" xfId="15392" xr:uid="{00000000-0005-0000-0000-0000A8150000}"/>
    <cellStyle name="20 % - Accent2 2 3 5 9 3" xfId="25079" xr:uid="{00000000-0005-0000-0000-0000A9150000}"/>
    <cellStyle name="20 % - Accent2 2 3 6" xfId="103" xr:uid="{00000000-0005-0000-0000-0000AA150000}"/>
    <cellStyle name="20 % - Accent2 2 3 6 10" xfId="9998" xr:uid="{00000000-0005-0000-0000-0000AB150000}"/>
    <cellStyle name="20 % - Accent2 2 3 6 10 2" xfId="15989" xr:uid="{00000000-0005-0000-0000-0000AC150000}"/>
    <cellStyle name="20 % - Accent2 2 3 6 10 3" xfId="31113" xr:uid="{00000000-0005-0000-0000-0000AD150000}"/>
    <cellStyle name="20 % - Accent2 2 3 6 11" xfId="10594" xr:uid="{00000000-0005-0000-0000-0000AE150000}"/>
    <cellStyle name="20 % - Accent2 2 3 6 11 2" xfId="16585" xr:uid="{00000000-0005-0000-0000-0000AF150000}"/>
    <cellStyle name="20 % - Accent2 2 3 6 12" xfId="17209" xr:uid="{00000000-0005-0000-0000-0000B0150000}"/>
    <cellStyle name="20 % - Accent2 2 3 6 13" xfId="17819" xr:uid="{00000000-0005-0000-0000-0000B1150000}"/>
    <cellStyle name="20 % - Accent2 2 3 6 14" xfId="18200" xr:uid="{00000000-0005-0000-0000-0000B2150000}"/>
    <cellStyle name="20 % - Accent2 2 3 6 15" xfId="11162" xr:uid="{00000000-0005-0000-0000-0000B3150000}"/>
    <cellStyle name="20 % - Accent2 2 3 6 16" xfId="4292" xr:uid="{00000000-0005-0000-0000-0000B4150000}"/>
    <cellStyle name="20 % - Accent2 2 3 6 17" xfId="24180" xr:uid="{00000000-0005-0000-0000-0000B5150000}"/>
    <cellStyle name="20 % - Accent2 2 3 6 18" xfId="2764" xr:uid="{00000000-0005-0000-0000-0000B6150000}"/>
    <cellStyle name="20 % - Accent2 2 3 6 2" xfId="5197" xr:uid="{00000000-0005-0000-0000-0000B7150000}"/>
    <cellStyle name="20 % - Accent2 2 3 6 2 2" xfId="19433" xr:uid="{00000000-0005-0000-0000-0000B8150000}"/>
    <cellStyle name="20 % - Accent2 2 3 6 2 2 2" xfId="32944" xr:uid="{00000000-0005-0000-0000-0000B9150000}"/>
    <cellStyle name="20 % - Accent2 2 3 6 2 2 3" xfId="26940" xr:uid="{00000000-0005-0000-0000-0000BA150000}"/>
    <cellStyle name="20 % - Accent2 2 3 6 2 3" xfId="11508" xr:uid="{00000000-0005-0000-0000-0000BB150000}"/>
    <cellStyle name="20 % - Accent2 2 3 6 2 3 2" xfId="31691" xr:uid="{00000000-0005-0000-0000-0000BC150000}"/>
    <cellStyle name="20 % - Accent2 2 3 6 2 4" xfId="25671" xr:uid="{00000000-0005-0000-0000-0000BD150000}"/>
    <cellStyle name="20 % - Accent2 2 3 6 3" xfId="6050" xr:uid="{00000000-0005-0000-0000-0000BE150000}"/>
    <cellStyle name="20 % - Accent2 2 3 6 3 2" xfId="20438" xr:uid="{00000000-0005-0000-0000-0000BF150000}"/>
    <cellStyle name="20 % - Accent2 2 3 6 3 2 2" xfId="33655" xr:uid="{00000000-0005-0000-0000-0000C0150000}"/>
    <cellStyle name="20 % - Accent2 2 3 6 3 3" xfId="12041" xr:uid="{00000000-0005-0000-0000-0000C1150000}"/>
    <cellStyle name="20 % - Accent2 2 3 6 3 4" xfId="27665" xr:uid="{00000000-0005-0000-0000-0000C2150000}"/>
    <cellStyle name="20 % - Accent2 2 3 6 4" xfId="6576" xr:uid="{00000000-0005-0000-0000-0000C3150000}"/>
    <cellStyle name="20 % - Accent2 2 3 6 4 2" xfId="21029" xr:uid="{00000000-0005-0000-0000-0000C4150000}"/>
    <cellStyle name="20 % - Accent2 2 3 6 4 2 2" xfId="34246" xr:uid="{00000000-0005-0000-0000-0000C5150000}"/>
    <cellStyle name="20 % - Accent2 2 3 6 4 3" xfId="12567" xr:uid="{00000000-0005-0000-0000-0000C6150000}"/>
    <cellStyle name="20 % - Accent2 2 3 6 4 4" xfId="28256" xr:uid="{00000000-0005-0000-0000-0000C7150000}"/>
    <cellStyle name="20 % - Accent2 2 3 6 5" xfId="7116" xr:uid="{00000000-0005-0000-0000-0000C8150000}"/>
    <cellStyle name="20 % - Accent2 2 3 6 5 2" xfId="21653" xr:uid="{00000000-0005-0000-0000-0000C9150000}"/>
    <cellStyle name="20 % - Accent2 2 3 6 5 2 2" xfId="34846" xr:uid="{00000000-0005-0000-0000-0000CA150000}"/>
    <cellStyle name="20 % - Accent2 2 3 6 5 3" xfId="13107" xr:uid="{00000000-0005-0000-0000-0000CB150000}"/>
    <cellStyle name="20 % - Accent2 2 3 6 5 4" xfId="28856" xr:uid="{00000000-0005-0000-0000-0000CC150000}"/>
    <cellStyle name="20 % - Accent2 2 3 6 6" xfId="7684" xr:uid="{00000000-0005-0000-0000-0000CD150000}"/>
    <cellStyle name="20 % - Accent2 2 3 6 6 2" xfId="22355" xr:uid="{00000000-0005-0000-0000-0000CE150000}"/>
    <cellStyle name="20 % - Accent2 2 3 6 6 2 2" xfId="35548" xr:uid="{00000000-0005-0000-0000-0000CF150000}"/>
    <cellStyle name="20 % - Accent2 2 3 6 6 3" xfId="13675" xr:uid="{00000000-0005-0000-0000-0000D0150000}"/>
    <cellStyle name="20 % - Accent2 2 3 6 6 4" xfId="29558" xr:uid="{00000000-0005-0000-0000-0000D1150000}"/>
    <cellStyle name="20 % - Accent2 2 3 6 7" xfId="8252" xr:uid="{00000000-0005-0000-0000-0000D2150000}"/>
    <cellStyle name="20 % - Accent2 2 3 6 7 2" xfId="23103" xr:uid="{00000000-0005-0000-0000-0000D3150000}"/>
    <cellStyle name="20 % - Accent2 2 3 6 7 2 2" xfId="36295" xr:uid="{00000000-0005-0000-0000-0000D4150000}"/>
    <cellStyle name="20 % - Accent2 2 3 6 7 3" xfId="14243" xr:uid="{00000000-0005-0000-0000-0000D5150000}"/>
    <cellStyle name="20 % - Accent2 2 3 6 7 4" xfId="30305" xr:uid="{00000000-0005-0000-0000-0000D6150000}"/>
    <cellStyle name="20 % - Accent2 2 3 6 8" xfId="8820" xr:uid="{00000000-0005-0000-0000-0000D7150000}"/>
    <cellStyle name="20 % - Accent2 2 3 6 8 2" xfId="14811" xr:uid="{00000000-0005-0000-0000-0000D8150000}"/>
    <cellStyle name="20 % - Accent2 2 3 6 8 2 2" xfId="32440" xr:uid="{00000000-0005-0000-0000-0000D9150000}"/>
    <cellStyle name="20 % - Accent2 2 3 6 8 3" xfId="26436" xr:uid="{00000000-0005-0000-0000-0000DA150000}"/>
    <cellStyle name="20 % - Accent2 2 3 6 9" xfId="9402" xr:uid="{00000000-0005-0000-0000-0000DB150000}"/>
    <cellStyle name="20 % - Accent2 2 3 6 9 2" xfId="15393" xr:uid="{00000000-0005-0000-0000-0000DC150000}"/>
    <cellStyle name="20 % - Accent2 2 3 6 9 3" xfId="25080" xr:uid="{00000000-0005-0000-0000-0000DD150000}"/>
    <cellStyle name="20 % - Accent2 2 3 7" xfId="5184" xr:uid="{00000000-0005-0000-0000-0000DE150000}"/>
    <cellStyle name="20 % - Accent2 2 3 7 10" xfId="31114" xr:uid="{00000000-0005-0000-0000-0000DF150000}"/>
    <cellStyle name="20 % - Accent2 2 3 7 11" xfId="24181" xr:uid="{00000000-0005-0000-0000-0000E0150000}"/>
    <cellStyle name="20 % - Accent2 2 3 7 2" xfId="20130" xr:uid="{00000000-0005-0000-0000-0000E1150000}"/>
    <cellStyle name="20 % - Accent2 2 3 7 2 2" xfId="27473" xr:uid="{00000000-0005-0000-0000-0000E2150000}"/>
    <cellStyle name="20 % - Accent2 2 3 7 2 2 2" xfId="33470" xr:uid="{00000000-0005-0000-0000-0000E3150000}"/>
    <cellStyle name="20 % - Accent2 2 3 7 2 3" xfId="31692" xr:uid="{00000000-0005-0000-0000-0000E4150000}"/>
    <cellStyle name="20 % - Accent2 2 3 7 2 4" xfId="25672" xr:uid="{00000000-0005-0000-0000-0000E5150000}"/>
    <cellStyle name="20 % - Accent2 2 3 7 3" xfId="20439" xr:uid="{00000000-0005-0000-0000-0000E6150000}"/>
    <cellStyle name="20 % - Accent2 2 3 7 3 2" xfId="33656" xr:uid="{00000000-0005-0000-0000-0000E7150000}"/>
    <cellStyle name="20 % - Accent2 2 3 7 3 3" xfId="27666" xr:uid="{00000000-0005-0000-0000-0000E8150000}"/>
    <cellStyle name="20 % - Accent2 2 3 7 4" xfId="21030" xr:uid="{00000000-0005-0000-0000-0000E9150000}"/>
    <cellStyle name="20 % - Accent2 2 3 7 4 2" xfId="34247" xr:uid="{00000000-0005-0000-0000-0000EA150000}"/>
    <cellStyle name="20 % - Accent2 2 3 7 4 3" xfId="28257" xr:uid="{00000000-0005-0000-0000-0000EB150000}"/>
    <cellStyle name="20 % - Accent2 2 3 7 5" xfId="21654" xr:uid="{00000000-0005-0000-0000-0000EC150000}"/>
    <cellStyle name="20 % - Accent2 2 3 7 5 2" xfId="34847" xr:uid="{00000000-0005-0000-0000-0000ED150000}"/>
    <cellStyle name="20 % - Accent2 2 3 7 5 3" xfId="28857" xr:uid="{00000000-0005-0000-0000-0000EE150000}"/>
    <cellStyle name="20 % - Accent2 2 3 7 6" xfId="22356" xr:uid="{00000000-0005-0000-0000-0000EF150000}"/>
    <cellStyle name="20 % - Accent2 2 3 7 6 2" xfId="35549" xr:uid="{00000000-0005-0000-0000-0000F0150000}"/>
    <cellStyle name="20 % - Accent2 2 3 7 6 3" xfId="29559" xr:uid="{00000000-0005-0000-0000-0000F1150000}"/>
    <cellStyle name="20 % - Accent2 2 3 7 7" xfId="23104" xr:uid="{00000000-0005-0000-0000-0000F2150000}"/>
    <cellStyle name="20 % - Accent2 2 3 7 7 2" xfId="36296" xr:uid="{00000000-0005-0000-0000-0000F3150000}"/>
    <cellStyle name="20 % - Accent2 2 3 7 7 3" xfId="30306" xr:uid="{00000000-0005-0000-0000-0000F4150000}"/>
    <cellStyle name="20 % - Accent2 2 3 7 8" xfId="18201" xr:uid="{00000000-0005-0000-0000-0000F5150000}"/>
    <cellStyle name="20 % - Accent2 2 3 7 8 2" xfId="32441" xr:uid="{00000000-0005-0000-0000-0000F6150000}"/>
    <cellStyle name="20 % - Accent2 2 3 7 8 3" xfId="26437" xr:uid="{00000000-0005-0000-0000-0000F7150000}"/>
    <cellStyle name="20 % - Accent2 2 3 7 9" xfId="11491" xr:uid="{00000000-0005-0000-0000-0000F8150000}"/>
    <cellStyle name="20 % - Accent2 2 3 7 9 2" xfId="25081" xr:uid="{00000000-0005-0000-0000-0000F9150000}"/>
    <cellStyle name="20 % - Accent2 2 3 8" xfId="6033" xr:uid="{00000000-0005-0000-0000-0000FA150000}"/>
    <cellStyle name="20 % - Accent2 2 3 8 2" xfId="23105" xr:uid="{00000000-0005-0000-0000-0000FB150000}"/>
    <cellStyle name="20 % - Accent2 2 3 8 2 2" xfId="36297" xr:uid="{00000000-0005-0000-0000-0000FC150000}"/>
    <cellStyle name="20 % - Accent2 2 3 8 2 3" xfId="30307" xr:uid="{00000000-0005-0000-0000-0000FD150000}"/>
    <cellStyle name="20 % - Accent2 2 3 8 3" xfId="19426" xr:uid="{00000000-0005-0000-0000-0000FE150000}"/>
    <cellStyle name="20 % - Accent2 2 3 8 3 2" xfId="32937" xr:uid="{00000000-0005-0000-0000-0000FF150000}"/>
    <cellStyle name="20 % - Accent2 2 3 8 3 3" xfId="26933" xr:uid="{00000000-0005-0000-0000-000000160000}"/>
    <cellStyle name="20 % - Accent2 2 3 8 4" xfId="12024" xr:uid="{00000000-0005-0000-0000-000001160000}"/>
    <cellStyle name="20 % - Accent2 2 3 8 4 2" xfId="31673" xr:uid="{00000000-0005-0000-0000-000002160000}"/>
    <cellStyle name="20 % - Accent2 2 3 8 5" xfId="25653" xr:uid="{00000000-0005-0000-0000-000003160000}"/>
    <cellStyle name="20 % - Accent2 2 3 9" xfId="6559" xr:uid="{00000000-0005-0000-0000-000004160000}"/>
    <cellStyle name="20 % - Accent2 2 3 9 2" xfId="23774" xr:uid="{00000000-0005-0000-0000-000005160000}"/>
    <cellStyle name="20 % - Accent2 2 3 9 2 2" xfId="36809" xr:uid="{00000000-0005-0000-0000-000006160000}"/>
    <cellStyle name="20 % - Accent2 2 3 9 2 3" xfId="30821" xr:uid="{00000000-0005-0000-0000-000007160000}"/>
    <cellStyle name="20 % - Accent2 2 3 9 3" xfId="20420" xr:uid="{00000000-0005-0000-0000-000008160000}"/>
    <cellStyle name="20 % - Accent2 2 3 9 3 2" xfId="33637" xr:uid="{00000000-0005-0000-0000-000009160000}"/>
    <cellStyle name="20 % - Accent2 2 3 9 4" xfId="12550" xr:uid="{00000000-0005-0000-0000-00000A160000}"/>
    <cellStyle name="20 % - Accent2 2 3 9 5" xfId="27647" xr:uid="{00000000-0005-0000-0000-00000B160000}"/>
    <cellStyle name="20 % - Accent2 2 3_2012-2013 - CF - Tour 1 - Ligue 04 - Résultats" xfId="104" xr:uid="{00000000-0005-0000-0000-00000C160000}"/>
    <cellStyle name="20 % - Accent2 2 4" xfId="105" xr:uid="{00000000-0005-0000-0000-00000D160000}"/>
    <cellStyle name="20 % - Accent2 2 4 10" xfId="9999" xr:uid="{00000000-0005-0000-0000-00000E160000}"/>
    <cellStyle name="20 % - Accent2 2 4 10 2" xfId="15990" xr:uid="{00000000-0005-0000-0000-00000F160000}"/>
    <cellStyle name="20 % - Accent2 2 4 10 3" xfId="31115" xr:uid="{00000000-0005-0000-0000-000010160000}"/>
    <cellStyle name="20 % - Accent2 2 4 11" xfId="10595" xr:uid="{00000000-0005-0000-0000-000011160000}"/>
    <cellStyle name="20 % - Accent2 2 4 11 2" xfId="16586" xr:uid="{00000000-0005-0000-0000-000012160000}"/>
    <cellStyle name="20 % - Accent2 2 4 12" xfId="17210" xr:uid="{00000000-0005-0000-0000-000013160000}"/>
    <cellStyle name="20 % - Accent2 2 4 13" xfId="17820" xr:uid="{00000000-0005-0000-0000-000014160000}"/>
    <cellStyle name="20 % - Accent2 2 4 14" xfId="18202" xr:uid="{00000000-0005-0000-0000-000015160000}"/>
    <cellStyle name="20 % - Accent2 2 4 15" xfId="11163" xr:uid="{00000000-0005-0000-0000-000016160000}"/>
    <cellStyle name="20 % - Accent2 2 4 16" xfId="4293" xr:uid="{00000000-0005-0000-0000-000017160000}"/>
    <cellStyle name="20 % - Accent2 2 4 17" xfId="24182" xr:uid="{00000000-0005-0000-0000-000018160000}"/>
    <cellStyle name="20 % - Accent2 2 4 18" xfId="2765" xr:uid="{00000000-0005-0000-0000-000019160000}"/>
    <cellStyle name="20 % - Accent2 2 4 2" xfId="5198" xr:uid="{00000000-0005-0000-0000-00001A160000}"/>
    <cellStyle name="20 % - Accent2 2 4 2 2" xfId="23775" xr:uid="{00000000-0005-0000-0000-00001B160000}"/>
    <cellStyle name="20 % - Accent2 2 4 2 2 2" xfId="36810" xr:uid="{00000000-0005-0000-0000-00001C160000}"/>
    <cellStyle name="20 % - Accent2 2 4 2 2 3" xfId="30822" xr:uid="{00000000-0005-0000-0000-00001D160000}"/>
    <cellStyle name="20 % - Accent2 2 4 2 3" xfId="19434" xr:uid="{00000000-0005-0000-0000-00001E160000}"/>
    <cellStyle name="20 % - Accent2 2 4 2 3 2" xfId="32945" xr:uid="{00000000-0005-0000-0000-00001F160000}"/>
    <cellStyle name="20 % - Accent2 2 4 2 3 3" xfId="26941" xr:uid="{00000000-0005-0000-0000-000020160000}"/>
    <cellStyle name="20 % - Accent2 2 4 2 4" xfId="11509" xr:uid="{00000000-0005-0000-0000-000021160000}"/>
    <cellStyle name="20 % - Accent2 2 4 2 4 2" xfId="31693" xr:uid="{00000000-0005-0000-0000-000022160000}"/>
    <cellStyle name="20 % - Accent2 2 4 2 5" xfId="25673" xr:uid="{00000000-0005-0000-0000-000023160000}"/>
    <cellStyle name="20 % - Accent2 2 4 3" xfId="6051" xr:uid="{00000000-0005-0000-0000-000024160000}"/>
    <cellStyle name="20 % - Accent2 2 4 3 2" xfId="23984" xr:uid="{00000000-0005-0000-0000-000025160000}"/>
    <cellStyle name="20 % - Accent2 2 4 3 2 2" xfId="36890" xr:uid="{00000000-0005-0000-0000-000026160000}"/>
    <cellStyle name="20 % - Accent2 2 4 3 2 3" xfId="30903" xr:uid="{00000000-0005-0000-0000-000027160000}"/>
    <cellStyle name="20 % - Accent2 2 4 3 3" xfId="20440" xr:uid="{00000000-0005-0000-0000-000028160000}"/>
    <cellStyle name="20 % - Accent2 2 4 3 3 2" xfId="33657" xr:uid="{00000000-0005-0000-0000-000029160000}"/>
    <cellStyle name="20 % - Accent2 2 4 3 4" xfId="12042" xr:uid="{00000000-0005-0000-0000-00002A160000}"/>
    <cellStyle name="20 % - Accent2 2 4 3 5" xfId="27667" xr:uid="{00000000-0005-0000-0000-00002B160000}"/>
    <cellStyle name="20 % - Accent2 2 4 4" xfId="6577" xr:uid="{00000000-0005-0000-0000-00002C160000}"/>
    <cellStyle name="20 % - Accent2 2 4 4 2" xfId="21031" xr:uid="{00000000-0005-0000-0000-00002D160000}"/>
    <cellStyle name="20 % - Accent2 2 4 4 2 2" xfId="34248" xr:uid="{00000000-0005-0000-0000-00002E160000}"/>
    <cellStyle name="20 % - Accent2 2 4 4 3" xfId="12568" xr:uid="{00000000-0005-0000-0000-00002F160000}"/>
    <cellStyle name="20 % - Accent2 2 4 4 4" xfId="28258" xr:uid="{00000000-0005-0000-0000-000030160000}"/>
    <cellStyle name="20 % - Accent2 2 4 5" xfId="7117" xr:uid="{00000000-0005-0000-0000-000031160000}"/>
    <cellStyle name="20 % - Accent2 2 4 5 2" xfId="21655" xr:uid="{00000000-0005-0000-0000-000032160000}"/>
    <cellStyle name="20 % - Accent2 2 4 5 2 2" xfId="34848" xr:uid="{00000000-0005-0000-0000-000033160000}"/>
    <cellStyle name="20 % - Accent2 2 4 5 3" xfId="13108" xr:uid="{00000000-0005-0000-0000-000034160000}"/>
    <cellStyle name="20 % - Accent2 2 4 5 4" xfId="28858" xr:uid="{00000000-0005-0000-0000-000035160000}"/>
    <cellStyle name="20 % - Accent2 2 4 6" xfId="7685" xr:uid="{00000000-0005-0000-0000-000036160000}"/>
    <cellStyle name="20 % - Accent2 2 4 6 2" xfId="22357" xr:uid="{00000000-0005-0000-0000-000037160000}"/>
    <cellStyle name="20 % - Accent2 2 4 6 2 2" xfId="35550" xr:uid="{00000000-0005-0000-0000-000038160000}"/>
    <cellStyle name="20 % - Accent2 2 4 6 3" xfId="13676" xr:uid="{00000000-0005-0000-0000-000039160000}"/>
    <cellStyle name="20 % - Accent2 2 4 6 4" xfId="29560" xr:uid="{00000000-0005-0000-0000-00003A160000}"/>
    <cellStyle name="20 % - Accent2 2 4 7" xfId="8253" xr:uid="{00000000-0005-0000-0000-00003B160000}"/>
    <cellStyle name="20 % - Accent2 2 4 7 2" xfId="23106" xr:uid="{00000000-0005-0000-0000-00003C160000}"/>
    <cellStyle name="20 % - Accent2 2 4 7 2 2" xfId="36298" xr:uid="{00000000-0005-0000-0000-00003D160000}"/>
    <cellStyle name="20 % - Accent2 2 4 7 3" xfId="14244" xr:uid="{00000000-0005-0000-0000-00003E160000}"/>
    <cellStyle name="20 % - Accent2 2 4 7 4" xfId="30308" xr:uid="{00000000-0005-0000-0000-00003F160000}"/>
    <cellStyle name="20 % - Accent2 2 4 8" xfId="8821" xr:uid="{00000000-0005-0000-0000-000040160000}"/>
    <cellStyle name="20 % - Accent2 2 4 8 2" xfId="14812" xr:uid="{00000000-0005-0000-0000-000041160000}"/>
    <cellStyle name="20 % - Accent2 2 4 8 2 2" xfId="32442" xr:uid="{00000000-0005-0000-0000-000042160000}"/>
    <cellStyle name="20 % - Accent2 2 4 8 3" xfId="26438" xr:uid="{00000000-0005-0000-0000-000043160000}"/>
    <cellStyle name="20 % - Accent2 2 4 9" xfId="9403" xr:uid="{00000000-0005-0000-0000-000044160000}"/>
    <cellStyle name="20 % - Accent2 2 4 9 2" xfId="15394" xr:uid="{00000000-0005-0000-0000-000045160000}"/>
    <cellStyle name="20 % - Accent2 2 4 9 3" xfId="25082" xr:uid="{00000000-0005-0000-0000-000046160000}"/>
    <cellStyle name="20 % - Accent2 2 5" xfId="106" xr:uid="{00000000-0005-0000-0000-000047160000}"/>
    <cellStyle name="20 % - Accent2 2 5 10" xfId="8254" xr:uid="{00000000-0005-0000-0000-000048160000}"/>
    <cellStyle name="20 % - Accent2 2 5 10 2" xfId="21656" xr:uid="{00000000-0005-0000-0000-000049160000}"/>
    <cellStyle name="20 % - Accent2 2 5 10 2 2" xfId="34849" xr:uid="{00000000-0005-0000-0000-00004A160000}"/>
    <cellStyle name="20 % - Accent2 2 5 10 3" xfId="14245" xr:uid="{00000000-0005-0000-0000-00004B160000}"/>
    <cellStyle name="20 % - Accent2 2 5 10 4" xfId="28859" xr:uid="{00000000-0005-0000-0000-00004C160000}"/>
    <cellStyle name="20 % - Accent2 2 5 11" xfId="8822" xr:uid="{00000000-0005-0000-0000-00004D160000}"/>
    <cellStyle name="20 % - Accent2 2 5 11 2" xfId="22358" xr:uid="{00000000-0005-0000-0000-00004E160000}"/>
    <cellStyle name="20 % - Accent2 2 5 11 2 2" xfId="35551" xr:uid="{00000000-0005-0000-0000-00004F160000}"/>
    <cellStyle name="20 % - Accent2 2 5 11 3" xfId="14813" xr:uid="{00000000-0005-0000-0000-000050160000}"/>
    <cellStyle name="20 % - Accent2 2 5 11 4" xfId="29561" xr:uid="{00000000-0005-0000-0000-000051160000}"/>
    <cellStyle name="20 % - Accent2 2 5 12" xfId="9404" xr:uid="{00000000-0005-0000-0000-000052160000}"/>
    <cellStyle name="20 % - Accent2 2 5 12 2" xfId="23107" xr:uid="{00000000-0005-0000-0000-000053160000}"/>
    <cellStyle name="20 % - Accent2 2 5 12 2 2" xfId="36299" xr:uid="{00000000-0005-0000-0000-000054160000}"/>
    <cellStyle name="20 % - Accent2 2 5 12 3" xfId="15395" xr:uid="{00000000-0005-0000-0000-000055160000}"/>
    <cellStyle name="20 % - Accent2 2 5 12 4" xfId="30309" xr:uid="{00000000-0005-0000-0000-000056160000}"/>
    <cellStyle name="20 % - Accent2 2 5 13" xfId="10000" xr:uid="{00000000-0005-0000-0000-000057160000}"/>
    <cellStyle name="20 % - Accent2 2 5 13 2" xfId="15991" xr:uid="{00000000-0005-0000-0000-000058160000}"/>
    <cellStyle name="20 % - Accent2 2 5 13 2 2" xfId="32443" xr:uid="{00000000-0005-0000-0000-000059160000}"/>
    <cellStyle name="20 % - Accent2 2 5 13 3" xfId="26439" xr:uid="{00000000-0005-0000-0000-00005A160000}"/>
    <cellStyle name="20 % - Accent2 2 5 14" xfId="10596" xr:uid="{00000000-0005-0000-0000-00005B160000}"/>
    <cellStyle name="20 % - Accent2 2 5 14 2" xfId="16587" xr:uid="{00000000-0005-0000-0000-00005C160000}"/>
    <cellStyle name="20 % - Accent2 2 5 14 3" xfId="25083" xr:uid="{00000000-0005-0000-0000-00005D160000}"/>
    <cellStyle name="20 % - Accent2 2 5 15" xfId="17211" xr:uid="{00000000-0005-0000-0000-00005E160000}"/>
    <cellStyle name="20 % - Accent2 2 5 15 2" xfId="31116" xr:uid="{00000000-0005-0000-0000-00005F160000}"/>
    <cellStyle name="20 % - Accent2 2 5 16" xfId="17821" xr:uid="{00000000-0005-0000-0000-000060160000}"/>
    <cellStyle name="20 % - Accent2 2 5 17" xfId="18203" xr:uid="{00000000-0005-0000-0000-000061160000}"/>
    <cellStyle name="20 % - Accent2 2 5 18" xfId="11164" xr:uid="{00000000-0005-0000-0000-000062160000}"/>
    <cellStyle name="20 % - Accent2 2 5 19" xfId="4294" xr:uid="{00000000-0005-0000-0000-000063160000}"/>
    <cellStyle name="20 % - Accent2 2 5 2" xfId="107" xr:uid="{00000000-0005-0000-0000-000064160000}"/>
    <cellStyle name="20 % - Accent2 2 5 2 10" xfId="9405" xr:uid="{00000000-0005-0000-0000-000065160000}"/>
    <cellStyle name="20 % - Accent2 2 5 2 10 2" xfId="15396" xr:uid="{00000000-0005-0000-0000-000066160000}"/>
    <cellStyle name="20 % - Accent2 2 5 2 10 3" xfId="31117" xr:uid="{00000000-0005-0000-0000-000067160000}"/>
    <cellStyle name="20 % - Accent2 2 5 2 11" xfId="10001" xr:uid="{00000000-0005-0000-0000-000068160000}"/>
    <cellStyle name="20 % - Accent2 2 5 2 11 2" xfId="15992" xr:uid="{00000000-0005-0000-0000-000069160000}"/>
    <cellStyle name="20 % - Accent2 2 5 2 12" xfId="10597" xr:uid="{00000000-0005-0000-0000-00006A160000}"/>
    <cellStyle name="20 % - Accent2 2 5 2 12 2" xfId="16588" xr:uid="{00000000-0005-0000-0000-00006B160000}"/>
    <cellStyle name="20 % - Accent2 2 5 2 13" xfId="4717" xr:uid="{00000000-0005-0000-0000-00006C160000}"/>
    <cellStyle name="20 % - Accent2 2 5 2 13 2" xfId="17212" xr:uid="{00000000-0005-0000-0000-00006D160000}"/>
    <cellStyle name="20 % - Accent2 2 5 2 14" xfId="17822" xr:uid="{00000000-0005-0000-0000-00006E160000}"/>
    <cellStyle name="20 % - Accent2 2 5 2 15" xfId="18204" xr:uid="{00000000-0005-0000-0000-00006F160000}"/>
    <cellStyle name="20 % - Accent2 2 5 2 16" xfId="11165" xr:uid="{00000000-0005-0000-0000-000070160000}"/>
    <cellStyle name="20 % - Accent2 2 5 2 17" xfId="4295" xr:uid="{00000000-0005-0000-0000-000071160000}"/>
    <cellStyle name="20 % - Accent2 2 5 2 18" xfId="24184" xr:uid="{00000000-0005-0000-0000-000072160000}"/>
    <cellStyle name="20 % - Accent2 2 5 2 19" xfId="2767" xr:uid="{00000000-0005-0000-0000-000073160000}"/>
    <cellStyle name="20 % - Accent2 2 5 2 2" xfId="2768" xr:uid="{00000000-0005-0000-0000-000074160000}"/>
    <cellStyle name="20 % - Accent2 2 5 2 2 10" xfId="10598" xr:uid="{00000000-0005-0000-0000-000075160000}"/>
    <cellStyle name="20 % - Accent2 2 5 2 2 10 2" xfId="16589" xr:uid="{00000000-0005-0000-0000-000076160000}"/>
    <cellStyle name="20 % - Accent2 2 5 2 2 11" xfId="17213" xr:uid="{00000000-0005-0000-0000-000077160000}"/>
    <cellStyle name="20 % - Accent2 2 5 2 2 12" xfId="20127" xr:uid="{00000000-0005-0000-0000-000078160000}"/>
    <cellStyle name="20 % - Accent2 2 5 2 2 13" xfId="11512" xr:uid="{00000000-0005-0000-0000-000079160000}"/>
    <cellStyle name="20 % - Accent2 2 5 2 2 14" xfId="5201" xr:uid="{00000000-0005-0000-0000-00007A160000}"/>
    <cellStyle name="20 % - Accent2 2 5 2 2 15" xfId="25675" xr:uid="{00000000-0005-0000-0000-00007B160000}"/>
    <cellStyle name="20 % - Accent2 2 5 2 2 2" xfId="6054" xr:uid="{00000000-0005-0000-0000-00007C160000}"/>
    <cellStyle name="20 % - Accent2 2 5 2 2 2 2" xfId="12045" xr:uid="{00000000-0005-0000-0000-00007D160000}"/>
    <cellStyle name="20 % - Accent2 2 5 2 2 2 2 2" xfId="33468" xr:uid="{00000000-0005-0000-0000-00007E160000}"/>
    <cellStyle name="20 % - Accent2 2 5 2 2 2 3" xfId="27470" xr:uid="{00000000-0005-0000-0000-00007F160000}"/>
    <cellStyle name="20 % - Accent2 2 5 2 2 3" xfId="6580" xr:uid="{00000000-0005-0000-0000-000080160000}"/>
    <cellStyle name="20 % - Accent2 2 5 2 2 3 2" xfId="12571" xr:uid="{00000000-0005-0000-0000-000081160000}"/>
    <cellStyle name="20 % - Accent2 2 5 2 2 3 3" xfId="31695" xr:uid="{00000000-0005-0000-0000-000082160000}"/>
    <cellStyle name="20 % - Accent2 2 5 2 2 4" xfId="7120" xr:uid="{00000000-0005-0000-0000-000083160000}"/>
    <cellStyle name="20 % - Accent2 2 5 2 2 4 2" xfId="13111" xr:uid="{00000000-0005-0000-0000-000084160000}"/>
    <cellStyle name="20 % - Accent2 2 5 2 2 5" xfId="7688" xr:uid="{00000000-0005-0000-0000-000085160000}"/>
    <cellStyle name="20 % - Accent2 2 5 2 2 5 2" xfId="13679" xr:uid="{00000000-0005-0000-0000-000086160000}"/>
    <cellStyle name="20 % - Accent2 2 5 2 2 6" xfId="8256" xr:uid="{00000000-0005-0000-0000-000087160000}"/>
    <cellStyle name="20 % - Accent2 2 5 2 2 6 2" xfId="14247" xr:uid="{00000000-0005-0000-0000-000088160000}"/>
    <cellStyle name="20 % - Accent2 2 5 2 2 7" xfId="8824" xr:uid="{00000000-0005-0000-0000-000089160000}"/>
    <cellStyle name="20 % - Accent2 2 5 2 2 7 2" xfId="14815" xr:uid="{00000000-0005-0000-0000-00008A160000}"/>
    <cellStyle name="20 % - Accent2 2 5 2 2 8" xfId="9406" xr:uid="{00000000-0005-0000-0000-00008B160000}"/>
    <cellStyle name="20 % - Accent2 2 5 2 2 8 2" xfId="15397" xr:uid="{00000000-0005-0000-0000-00008C160000}"/>
    <cellStyle name="20 % - Accent2 2 5 2 2 9" xfId="10002" xr:uid="{00000000-0005-0000-0000-00008D160000}"/>
    <cellStyle name="20 % - Accent2 2 5 2 2 9 2" xfId="15993" xr:uid="{00000000-0005-0000-0000-00008E160000}"/>
    <cellStyle name="20 % - Accent2 2 5 2 3" xfId="5200" xr:uid="{00000000-0005-0000-0000-00008F160000}"/>
    <cellStyle name="20 % - Accent2 2 5 2 3 2" xfId="20442" xr:uid="{00000000-0005-0000-0000-000090160000}"/>
    <cellStyle name="20 % - Accent2 2 5 2 3 2 2" xfId="33659" xr:uid="{00000000-0005-0000-0000-000091160000}"/>
    <cellStyle name="20 % - Accent2 2 5 2 3 3" xfId="11511" xr:uid="{00000000-0005-0000-0000-000092160000}"/>
    <cellStyle name="20 % - Accent2 2 5 2 3 4" xfId="27669" xr:uid="{00000000-0005-0000-0000-000093160000}"/>
    <cellStyle name="20 % - Accent2 2 5 2 4" xfId="6053" xr:uid="{00000000-0005-0000-0000-000094160000}"/>
    <cellStyle name="20 % - Accent2 2 5 2 4 2" xfId="21033" xr:uid="{00000000-0005-0000-0000-000095160000}"/>
    <cellStyle name="20 % - Accent2 2 5 2 4 2 2" xfId="34250" xr:uid="{00000000-0005-0000-0000-000096160000}"/>
    <cellStyle name="20 % - Accent2 2 5 2 4 3" xfId="12044" xr:uid="{00000000-0005-0000-0000-000097160000}"/>
    <cellStyle name="20 % - Accent2 2 5 2 4 4" xfId="28260" xr:uid="{00000000-0005-0000-0000-000098160000}"/>
    <cellStyle name="20 % - Accent2 2 5 2 5" xfId="6579" xr:uid="{00000000-0005-0000-0000-000099160000}"/>
    <cellStyle name="20 % - Accent2 2 5 2 5 2" xfId="21657" xr:uid="{00000000-0005-0000-0000-00009A160000}"/>
    <cellStyle name="20 % - Accent2 2 5 2 5 2 2" xfId="34850" xr:uid="{00000000-0005-0000-0000-00009B160000}"/>
    <cellStyle name="20 % - Accent2 2 5 2 5 3" xfId="12570" xr:uid="{00000000-0005-0000-0000-00009C160000}"/>
    <cellStyle name="20 % - Accent2 2 5 2 5 4" xfId="28860" xr:uid="{00000000-0005-0000-0000-00009D160000}"/>
    <cellStyle name="20 % - Accent2 2 5 2 6" xfId="7119" xr:uid="{00000000-0005-0000-0000-00009E160000}"/>
    <cellStyle name="20 % - Accent2 2 5 2 6 2" xfId="22359" xr:uid="{00000000-0005-0000-0000-00009F160000}"/>
    <cellStyle name="20 % - Accent2 2 5 2 6 2 2" xfId="35552" xr:uid="{00000000-0005-0000-0000-0000A0160000}"/>
    <cellStyle name="20 % - Accent2 2 5 2 6 3" xfId="13110" xr:uid="{00000000-0005-0000-0000-0000A1160000}"/>
    <cellStyle name="20 % - Accent2 2 5 2 6 4" xfId="29562" xr:uid="{00000000-0005-0000-0000-0000A2160000}"/>
    <cellStyle name="20 % - Accent2 2 5 2 7" xfId="7687" xr:uid="{00000000-0005-0000-0000-0000A3160000}"/>
    <cellStyle name="20 % - Accent2 2 5 2 7 2" xfId="23108" xr:uid="{00000000-0005-0000-0000-0000A4160000}"/>
    <cellStyle name="20 % - Accent2 2 5 2 7 2 2" xfId="36300" xr:uid="{00000000-0005-0000-0000-0000A5160000}"/>
    <cellStyle name="20 % - Accent2 2 5 2 7 3" xfId="13678" xr:uid="{00000000-0005-0000-0000-0000A6160000}"/>
    <cellStyle name="20 % - Accent2 2 5 2 7 4" xfId="30310" xr:uid="{00000000-0005-0000-0000-0000A7160000}"/>
    <cellStyle name="20 % - Accent2 2 5 2 8" xfId="8255" xr:uid="{00000000-0005-0000-0000-0000A8160000}"/>
    <cellStyle name="20 % - Accent2 2 5 2 8 2" xfId="14246" xr:uid="{00000000-0005-0000-0000-0000A9160000}"/>
    <cellStyle name="20 % - Accent2 2 5 2 8 2 2" xfId="32444" xr:uid="{00000000-0005-0000-0000-0000AA160000}"/>
    <cellStyle name="20 % - Accent2 2 5 2 8 3" xfId="26440" xr:uid="{00000000-0005-0000-0000-0000AB160000}"/>
    <cellStyle name="20 % - Accent2 2 5 2 9" xfId="8823" xr:uid="{00000000-0005-0000-0000-0000AC160000}"/>
    <cellStyle name="20 % - Accent2 2 5 2 9 2" xfId="14814" xr:uid="{00000000-0005-0000-0000-0000AD160000}"/>
    <cellStyle name="20 % - Accent2 2 5 2 9 3" xfId="25084" xr:uid="{00000000-0005-0000-0000-0000AE160000}"/>
    <cellStyle name="20 % - Accent2 2 5 20" xfId="24183" xr:uid="{00000000-0005-0000-0000-0000AF160000}"/>
    <cellStyle name="20 % - Accent2 2 5 21" xfId="2766" xr:uid="{00000000-0005-0000-0000-0000B0160000}"/>
    <cellStyle name="20 % - Accent2 2 5 3" xfId="108" xr:uid="{00000000-0005-0000-0000-0000B1160000}"/>
    <cellStyle name="20 % - Accent2 2 5 3 10" xfId="10599" xr:uid="{00000000-0005-0000-0000-0000B2160000}"/>
    <cellStyle name="20 % - Accent2 2 5 3 10 2" xfId="16590" xr:uid="{00000000-0005-0000-0000-0000B3160000}"/>
    <cellStyle name="20 % - Accent2 2 5 3 10 3" xfId="31118" xr:uid="{00000000-0005-0000-0000-0000B4160000}"/>
    <cellStyle name="20 % - Accent2 2 5 3 11" xfId="17214" xr:uid="{00000000-0005-0000-0000-0000B5160000}"/>
    <cellStyle name="20 % - Accent2 2 5 3 12" xfId="18205" xr:uid="{00000000-0005-0000-0000-0000B6160000}"/>
    <cellStyle name="20 % - Accent2 2 5 3 13" xfId="11513" xr:uid="{00000000-0005-0000-0000-0000B7160000}"/>
    <cellStyle name="20 % - Accent2 2 5 3 14" xfId="4296" xr:uid="{00000000-0005-0000-0000-0000B8160000}"/>
    <cellStyle name="20 % - Accent2 2 5 3 15" xfId="24185" xr:uid="{00000000-0005-0000-0000-0000B9160000}"/>
    <cellStyle name="20 % - Accent2 2 5 3 16" xfId="2769" xr:uid="{00000000-0005-0000-0000-0000BA160000}"/>
    <cellStyle name="20 % - Accent2 2 5 3 2" xfId="6055" xr:uid="{00000000-0005-0000-0000-0000BB160000}"/>
    <cellStyle name="20 % - Accent2 2 5 3 2 2" xfId="20126" xr:uid="{00000000-0005-0000-0000-0000BC160000}"/>
    <cellStyle name="20 % - Accent2 2 5 3 2 2 2" xfId="33467" xr:uid="{00000000-0005-0000-0000-0000BD160000}"/>
    <cellStyle name="20 % - Accent2 2 5 3 2 2 3" xfId="27469" xr:uid="{00000000-0005-0000-0000-0000BE160000}"/>
    <cellStyle name="20 % - Accent2 2 5 3 2 3" xfId="12046" xr:uid="{00000000-0005-0000-0000-0000BF160000}"/>
    <cellStyle name="20 % - Accent2 2 5 3 2 3 2" xfId="31696" xr:uid="{00000000-0005-0000-0000-0000C0160000}"/>
    <cellStyle name="20 % - Accent2 2 5 3 2 4" xfId="25676" xr:uid="{00000000-0005-0000-0000-0000C1160000}"/>
    <cellStyle name="20 % - Accent2 2 5 3 3" xfId="6581" xr:uid="{00000000-0005-0000-0000-0000C2160000}"/>
    <cellStyle name="20 % - Accent2 2 5 3 3 2" xfId="20443" xr:uid="{00000000-0005-0000-0000-0000C3160000}"/>
    <cellStyle name="20 % - Accent2 2 5 3 3 2 2" xfId="33660" xr:uid="{00000000-0005-0000-0000-0000C4160000}"/>
    <cellStyle name="20 % - Accent2 2 5 3 3 3" xfId="12572" xr:uid="{00000000-0005-0000-0000-0000C5160000}"/>
    <cellStyle name="20 % - Accent2 2 5 3 3 4" xfId="27670" xr:uid="{00000000-0005-0000-0000-0000C6160000}"/>
    <cellStyle name="20 % - Accent2 2 5 3 4" xfId="7121" xr:uid="{00000000-0005-0000-0000-0000C7160000}"/>
    <cellStyle name="20 % - Accent2 2 5 3 4 2" xfId="21034" xr:uid="{00000000-0005-0000-0000-0000C8160000}"/>
    <cellStyle name="20 % - Accent2 2 5 3 4 2 2" xfId="34251" xr:uid="{00000000-0005-0000-0000-0000C9160000}"/>
    <cellStyle name="20 % - Accent2 2 5 3 4 3" xfId="13112" xr:uid="{00000000-0005-0000-0000-0000CA160000}"/>
    <cellStyle name="20 % - Accent2 2 5 3 4 4" xfId="28261" xr:uid="{00000000-0005-0000-0000-0000CB160000}"/>
    <cellStyle name="20 % - Accent2 2 5 3 5" xfId="7689" xr:uid="{00000000-0005-0000-0000-0000CC160000}"/>
    <cellStyle name="20 % - Accent2 2 5 3 5 2" xfId="21658" xr:uid="{00000000-0005-0000-0000-0000CD160000}"/>
    <cellStyle name="20 % - Accent2 2 5 3 5 2 2" xfId="34851" xr:uid="{00000000-0005-0000-0000-0000CE160000}"/>
    <cellStyle name="20 % - Accent2 2 5 3 5 3" xfId="13680" xr:uid="{00000000-0005-0000-0000-0000CF160000}"/>
    <cellStyle name="20 % - Accent2 2 5 3 5 4" xfId="28861" xr:uid="{00000000-0005-0000-0000-0000D0160000}"/>
    <cellStyle name="20 % - Accent2 2 5 3 6" xfId="8257" xr:uid="{00000000-0005-0000-0000-0000D1160000}"/>
    <cellStyle name="20 % - Accent2 2 5 3 6 2" xfId="22360" xr:uid="{00000000-0005-0000-0000-0000D2160000}"/>
    <cellStyle name="20 % - Accent2 2 5 3 6 2 2" xfId="35553" xr:uid="{00000000-0005-0000-0000-0000D3160000}"/>
    <cellStyle name="20 % - Accent2 2 5 3 6 3" xfId="14248" xr:uid="{00000000-0005-0000-0000-0000D4160000}"/>
    <cellStyle name="20 % - Accent2 2 5 3 6 4" xfId="29563" xr:uid="{00000000-0005-0000-0000-0000D5160000}"/>
    <cellStyle name="20 % - Accent2 2 5 3 7" xfId="8825" xr:uid="{00000000-0005-0000-0000-0000D6160000}"/>
    <cellStyle name="20 % - Accent2 2 5 3 7 2" xfId="23109" xr:uid="{00000000-0005-0000-0000-0000D7160000}"/>
    <cellStyle name="20 % - Accent2 2 5 3 7 2 2" xfId="36301" xr:uid="{00000000-0005-0000-0000-0000D8160000}"/>
    <cellStyle name="20 % - Accent2 2 5 3 7 3" xfId="14816" xr:uid="{00000000-0005-0000-0000-0000D9160000}"/>
    <cellStyle name="20 % - Accent2 2 5 3 7 4" xfId="30311" xr:uid="{00000000-0005-0000-0000-0000DA160000}"/>
    <cellStyle name="20 % - Accent2 2 5 3 8" xfId="9407" xr:uid="{00000000-0005-0000-0000-0000DB160000}"/>
    <cellStyle name="20 % - Accent2 2 5 3 8 2" xfId="15398" xr:uid="{00000000-0005-0000-0000-0000DC160000}"/>
    <cellStyle name="20 % - Accent2 2 5 3 8 2 2" xfId="32445" xr:uid="{00000000-0005-0000-0000-0000DD160000}"/>
    <cellStyle name="20 % - Accent2 2 5 3 8 3" xfId="26441" xr:uid="{00000000-0005-0000-0000-0000DE160000}"/>
    <cellStyle name="20 % - Accent2 2 5 3 9" xfId="10003" xr:uid="{00000000-0005-0000-0000-0000DF160000}"/>
    <cellStyle name="20 % - Accent2 2 5 3 9 2" xfId="15994" xr:uid="{00000000-0005-0000-0000-0000E0160000}"/>
    <cellStyle name="20 % - Accent2 2 5 3 9 3" xfId="25085" xr:uid="{00000000-0005-0000-0000-0000E1160000}"/>
    <cellStyle name="20 % - Accent2 2 5 4" xfId="2770" xr:uid="{00000000-0005-0000-0000-0000E2160000}"/>
    <cellStyle name="20 % - Accent2 2 5 4 10" xfId="10600" xr:uid="{00000000-0005-0000-0000-0000E3160000}"/>
    <cellStyle name="20 % - Accent2 2 5 4 10 2" xfId="16591" xr:uid="{00000000-0005-0000-0000-0000E4160000}"/>
    <cellStyle name="20 % - Accent2 2 5 4 10 3" xfId="25086" xr:uid="{00000000-0005-0000-0000-0000E5160000}"/>
    <cellStyle name="20 % - Accent2 2 5 4 11" xfId="17215" xr:uid="{00000000-0005-0000-0000-0000E6160000}"/>
    <cellStyle name="20 % - Accent2 2 5 4 11 2" xfId="31119" xr:uid="{00000000-0005-0000-0000-0000E7160000}"/>
    <cellStyle name="20 % - Accent2 2 5 4 12" xfId="18206" xr:uid="{00000000-0005-0000-0000-0000E8160000}"/>
    <cellStyle name="20 % - Accent2 2 5 4 13" xfId="11514" xr:uid="{00000000-0005-0000-0000-0000E9160000}"/>
    <cellStyle name="20 % - Accent2 2 5 4 14" xfId="4297" xr:uid="{00000000-0005-0000-0000-0000EA160000}"/>
    <cellStyle name="20 % - Accent2 2 5 4 15" xfId="24186" xr:uid="{00000000-0005-0000-0000-0000EB160000}"/>
    <cellStyle name="20 % - Accent2 2 5 4 2" xfId="6056" xr:uid="{00000000-0005-0000-0000-0000EC160000}"/>
    <cellStyle name="20 % - Accent2 2 5 4 2 10" xfId="31120" xr:uid="{00000000-0005-0000-0000-0000ED160000}"/>
    <cellStyle name="20 % - Accent2 2 5 4 2 11" xfId="24187" xr:uid="{00000000-0005-0000-0000-0000EE160000}"/>
    <cellStyle name="20 % - Accent2 2 5 4 2 2" xfId="20124" xr:uid="{00000000-0005-0000-0000-0000EF160000}"/>
    <cellStyle name="20 % - Accent2 2 5 4 2 2 2" xfId="27467" xr:uid="{00000000-0005-0000-0000-0000F0160000}"/>
    <cellStyle name="20 % - Accent2 2 5 4 2 2 2 2" xfId="33465" xr:uid="{00000000-0005-0000-0000-0000F1160000}"/>
    <cellStyle name="20 % - Accent2 2 5 4 2 2 3" xfId="31698" xr:uid="{00000000-0005-0000-0000-0000F2160000}"/>
    <cellStyle name="20 % - Accent2 2 5 4 2 2 4" xfId="25678" xr:uid="{00000000-0005-0000-0000-0000F3160000}"/>
    <cellStyle name="20 % - Accent2 2 5 4 2 3" xfId="20445" xr:uid="{00000000-0005-0000-0000-0000F4160000}"/>
    <cellStyle name="20 % - Accent2 2 5 4 2 3 2" xfId="33662" xr:uid="{00000000-0005-0000-0000-0000F5160000}"/>
    <cellStyle name="20 % - Accent2 2 5 4 2 3 3" xfId="27672" xr:uid="{00000000-0005-0000-0000-0000F6160000}"/>
    <cellStyle name="20 % - Accent2 2 5 4 2 4" xfId="21036" xr:uid="{00000000-0005-0000-0000-0000F7160000}"/>
    <cellStyle name="20 % - Accent2 2 5 4 2 4 2" xfId="34253" xr:uid="{00000000-0005-0000-0000-0000F8160000}"/>
    <cellStyle name="20 % - Accent2 2 5 4 2 4 3" xfId="28263" xr:uid="{00000000-0005-0000-0000-0000F9160000}"/>
    <cellStyle name="20 % - Accent2 2 5 4 2 5" xfId="21660" xr:uid="{00000000-0005-0000-0000-0000FA160000}"/>
    <cellStyle name="20 % - Accent2 2 5 4 2 5 2" xfId="34853" xr:uid="{00000000-0005-0000-0000-0000FB160000}"/>
    <cellStyle name="20 % - Accent2 2 5 4 2 5 3" xfId="28863" xr:uid="{00000000-0005-0000-0000-0000FC160000}"/>
    <cellStyle name="20 % - Accent2 2 5 4 2 6" xfId="22362" xr:uid="{00000000-0005-0000-0000-0000FD160000}"/>
    <cellStyle name="20 % - Accent2 2 5 4 2 6 2" xfId="35555" xr:uid="{00000000-0005-0000-0000-0000FE160000}"/>
    <cellStyle name="20 % - Accent2 2 5 4 2 6 3" xfId="29565" xr:uid="{00000000-0005-0000-0000-0000FF160000}"/>
    <cellStyle name="20 % - Accent2 2 5 4 2 7" xfId="23111" xr:uid="{00000000-0005-0000-0000-000000170000}"/>
    <cellStyle name="20 % - Accent2 2 5 4 2 7 2" xfId="36303" xr:uid="{00000000-0005-0000-0000-000001170000}"/>
    <cellStyle name="20 % - Accent2 2 5 4 2 7 3" xfId="30313" xr:uid="{00000000-0005-0000-0000-000002170000}"/>
    <cellStyle name="20 % - Accent2 2 5 4 2 8" xfId="18207" xr:uid="{00000000-0005-0000-0000-000003170000}"/>
    <cellStyle name="20 % - Accent2 2 5 4 2 8 2" xfId="32447" xr:uid="{00000000-0005-0000-0000-000004170000}"/>
    <cellStyle name="20 % - Accent2 2 5 4 2 8 3" xfId="26443" xr:uid="{00000000-0005-0000-0000-000005170000}"/>
    <cellStyle name="20 % - Accent2 2 5 4 2 9" xfId="12047" xr:uid="{00000000-0005-0000-0000-000006170000}"/>
    <cellStyle name="20 % - Accent2 2 5 4 2 9 2" xfId="25087" xr:uid="{00000000-0005-0000-0000-000007170000}"/>
    <cellStyle name="20 % - Accent2 2 5 4 3" xfId="6582" xr:uid="{00000000-0005-0000-0000-000008170000}"/>
    <cellStyle name="20 % - Accent2 2 5 4 3 2" xfId="20125" xr:uid="{00000000-0005-0000-0000-000009170000}"/>
    <cellStyle name="20 % - Accent2 2 5 4 3 2 2" xfId="33466" xr:uid="{00000000-0005-0000-0000-00000A170000}"/>
    <cellStyle name="20 % - Accent2 2 5 4 3 2 3" xfId="27468" xr:uid="{00000000-0005-0000-0000-00000B170000}"/>
    <cellStyle name="20 % - Accent2 2 5 4 3 3" xfId="12573" xr:uid="{00000000-0005-0000-0000-00000C170000}"/>
    <cellStyle name="20 % - Accent2 2 5 4 3 3 2" xfId="31697" xr:uid="{00000000-0005-0000-0000-00000D170000}"/>
    <cellStyle name="20 % - Accent2 2 5 4 3 4" xfId="25677" xr:uid="{00000000-0005-0000-0000-00000E170000}"/>
    <cellStyle name="20 % - Accent2 2 5 4 4" xfId="7122" xr:uid="{00000000-0005-0000-0000-00000F170000}"/>
    <cellStyle name="20 % - Accent2 2 5 4 4 2" xfId="20444" xr:uid="{00000000-0005-0000-0000-000010170000}"/>
    <cellStyle name="20 % - Accent2 2 5 4 4 2 2" xfId="33661" xr:uid="{00000000-0005-0000-0000-000011170000}"/>
    <cellStyle name="20 % - Accent2 2 5 4 4 3" xfId="13113" xr:uid="{00000000-0005-0000-0000-000012170000}"/>
    <cellStyle name="20 % - Accent2 2 5 4 4 4" xfId="27671" xr:uid="{00000000-0005-0000-0000-000013170000}"/>
    <cellStyle name="20 % - Accent2 2 5 4 5" xfId="7690" xr:uid="{00000000-0005-0000-0000-000014170000}"/>
    <cellStyle name="20 % - Accent2 2 5 4 5 2" xfId="21035" xr:uid="{00000000-0005-0000-0000-000015170000}"/>
    <cellStyle name="20 % - Accent2 2 5 4 5 2 2" xfId="34252" xr:uid="{00000000-0005-0000-0000-000016170000}"/>
    <cellStyle name="20 % - Accent2 2 5 4 5 3" xfId="13681" xr:uid="{00000000-0005-0000-0000-000017170000}"/>
    <cellStyle name="20 % - Accent2 2 5 4 5 4" xfId="28262" xr:uid="{00000000-0005-0000-0000-000018170000}"/>
    <cellStyle name="20 % - Accent2 2 5 4 6" xfId="8258" xr:uid="{00000000-0005-0000-0000-000019170000}"/>
    <cellStyle name="20 % - Accent2 2 5 4 6 2" xfId="21659" xr:uid="{00000000-0005-0000-0000-00001A170000}"/>
    <cellStyle name="20 % - Accent2 2 5 4 6 2 2" xfId="34852" xr:uid="{00000000-0005-0000-0000-00001B170000}"/>
    <cellStyle name="20 % - Accent2 2 5 4 6 3" xfId="14249" xr:uid="{00000000-0005-0000-0000-00001C170000}"/>
    <cellStyle name="20 % - Accent2 2 5 4 6 4" xfId="28862" xr:uid="{00000000-0005-0000-0000-00001D170000}"/>
    <cellStyle name="20 % - Accent2 2 5 4 7" xfId="8826" xr:uid="{00000000-0005-0000-0000-00001E170000}"/>
    <cellStyle name="20 % - Accent2 2 5 4 7 2" xfId="22361" xr:uid="{00000000-0005-0000-0000-00001F170000}"/>
    <cellStyle name="20 % - Accent2 2 5 4 7 2 2" xfId="35554" xr:uid="{00000000-0005-0000-0000-000020170000}"/>
    <cellStyle name="20 % - Accent2 2 5 4 7 3" xfId="14817" xr:uid="{00000000-0005-0000-0000-000021170000}"/>
    <cellStyle name="20 % - Accent2 2 5 4 7 4" xfId="29564" xr:uid="{00000000-0005-0000-0000-000022170000}"/>
    <cellStyle name="20 % - Accent2 2 5 4 8" xfId="9408" xr:uid="{00000000-0005-0000-0000-000023170000}"/>
    <cellStyle name="20 % - Accent2 2 5 4 8 2" xfId="23110" xr:uid="{00000000-0005-0000-0000-000024170000}"/>
    <cellStyle name="20 % - Accent2 2 5 4 8 2 2" xfId="36302" xr:uid="{00000000-0005-0000-0000-000025170000}"/>
    <cellStyle name="20 % - Accent2 2 5 4 8 3" xfId="15399" xr:uid="{00000000-0005-0000-0000-000026170000}"/>
    <cellStyle name="20 % - Accent2 2 5 4 8 4" xfId="30312" xr:uid="{00000000-0005-0000-0000-000027170000}"/>
    <cellStyle name="20 % - Accent2 2 5 4 9" xfId="10004" xr:uid="{00000000-0005-0000-0000-000028170000}"/>
    <cellStyle name="20 % - Accent2 2 5 4 9 2" xfId="15995" xr:uid="{00000000-0005-0000-0000-000029170000}"/>
    <cellStyle name="20 % - Accent2 2 5 4 9 2 2" xfId="32446" xr:uid="{00000000-0005-0000-0000-00002A170000}"/>
    <cellStyle name="20 % - Accent2 2 5 4 9 3" xfId="26442" xr:uid="{00000000-0005-0000-0000-00002B170000}"/>
    <cellStyle name="20 % - Accent2 2 5 5" xfId="5199" xr:uid="{00000000-0005-0000-0000-00002C170000}"/>
    <cellStyle name="20 % - Accent2 2 5 5 10" xfId="31121" xr:uid="{00000000-0005-0000-0000-00002D170000}"/>
    <cellStyle name="20 % - Accent2 2 5 5 11" xfId="24188" xr:uid="{00000000-0005-0000-0000-00002E170000}"/>
    <cellStyle name="20 % - Accent2 2 5 5 2" xfId="20123" xr:uid="{00000000-0005-0000-0000-00002F170000}"/>
    <cellStyle name="20 % - Accent2 2 5 5 2 2" xfId="27466" xr:uid="{00000000-0005-0000-0000-000030170000}"/>
    <cellStyle name="20 % - Accent2 2 5 5 2 2 2" xfId="33464" xr:uid="{00000000-0005-0000-0000-000031170000}"/>
    <cellStyle name="20 % - Accent2 2 5 5 2 3" xfId="31699" xr:uid="{00000000-0005-0000-0000-000032170000}"/>
    <cellStyle name="20 % - Accent2 2 5 5 2 4" xfId="25679" xr:uid="{00000000-0005-0000-0000-000033170000}"/>
    <cellStyle name="20 % - Accent2 2 5 5 3" xfId="20446" xr:uid="{00000000-0005-0000-0000-000034170000}"/>
    <cellStyle name="20 % - Accent2 2 5 5 3 2" xfId="33663" xr:uid="{00000000-0005-0000-0000-000035170000}"/>
    <cellStyle name="20 % - Accent2 2 5 5 3 3" xfId="27673" xr:uid="{00000000-0005-0000-0000-000036170000}"/>
    <cellStyle name="20 % - Accent2 2 5 5 4" xfId="21037" xr:uid="{00000000-0005-0000-0000-000037170000}"/>
    <cellStyle name="20 % - Accent2 2 5 5 4 2" xfId="34254" xr:uid="{00000000-0005-0000-0000-000038170000}"/>
    <cellStyle name="20 % - Accent2 2 5 5 4 3" xfId="28264" xr:uid="{00000000-0005-0000-0000-000039170000}"/>
    <cellStyle name="20 % - Accent2 2 5 5 5" xfId="21661" xr:uid="{00000000-0005-0000-0000-00003A170000}"/>
    <cellStyle name="20 % - Accent2 2 5 5 5 2" xfId="34854" xr:uid="{00000000-0005-0000-0000-00003B170000}"/>
    <cellStyle name="20 % - Accent2 2 5 5 5 3" xfId="28864" xr:uid="{00000000-0005-0000-0000-00003C170000}"/>
    <cellStyle name="20 % - Accent2 2 5 5 6" xfId="22363" xr:uid="{00000000-0005-0000-0000-00003D170000}"/>
    <cellStyle name="20 % - Accent2 2 5 5 6 2" xfId="35556" xr:uid="{00000000-0005-0000-0000-00003E170000}"/>
    <cellStyle name="20 % - Accent2 2 5 5 6 3" xfId="29566" xr:uid="{00000000-0005-0000-0000-00003F170000}"/>
    <cellStyle name="20 % - Accent2 2 5 5 7" xfId="23112" xr:uid="{00000000-0005-0000-0000-000040170000}"/>
    <cellStyle name="20 % - Accent2 2 5 5 7 2" xfId="36304" xr:uid="{00000000-0005-0000-0000-000041170000}"/>
    <cellStyle name="20 % - Accent2 2 5 5 7 3" xfId="30314" xr:uid="{00000000-0005-0000-0000-000042170000}"/>
    <cellStyle name="20 % - Accent2 2 5 5 8" xfId="18208" xr:uid="{00000000-0005-0000-0000-000043170000}"/>
    <cellStyle name="20 % - Accent2 2 5 5 8 2" xfId="32448" xr:uid="{00000000-0005-0000-0000-000044170000}"/>
    <cellStyle name="20 % - Accent2 2 5 5 8 3" xfId="26444" xr:uid="{00000000-0005-0000-0000-000045170000}"/>
    <cellStyle name="20 % - Accent2 2 5 5 9" xfId="11510" xr:uid="{00000000-0005-0000-0000-000046170000}"/>
    <cellStyle name="20 % - Accent2 2 5 5 9 2" xfId="25088" xr:uid="{00000000-0005-0000-0000-000047170000}"/>
    <cellStyle name="20 % - Accent2 2 5 6" xfId="6052" xr:uid="{00000000-0005-0000-0000-000048170000}"/>
    <cellStyle name="20 % - Accent2 2 5 6 2" xfId="19435" xr:uid="{00000000-0005-0000-0000-000049170000}"/>
    <cellStyle name="20 % - Accent2 2 5 6 2 2" xfId="32946" xr:uid="{00000000-0005-0000-0000-00004A170000}"/>
    <cellStyle name="20 % - Accent2 2 5 6 2 3" xfId="26942" xr:uid="{00000000-0005-0000-0000-00004B170000}"/>
    <cellStyle name="20 % - Accent2 2 5 6 3" xfId="12043" xr:uid="{00000000-0005-0000-0000-00004C170000}"/>
    <cellStyle name="20 % - Accent2 2 5 6 3 2" xfId="31694" xr:uid="{00000000-0005-0000-0000-00004D170000}"/>
    <cellStyle name="20 % - Accent2 2 5 6 4" xfId="25674" xr:uid="{00000000-0005-0000-0000-00004E170000}"/>
    <cellStyle name="20 % - Accent2 2 5 7" xfId="6578" xr:uid="{00000000-0005-0000-0000-00004F170000}"/>
    <cellStyle name="20 % - Accent2 2 5 7 2" xfId="20128" xr:uid="{00000000-0005-0000-0000-000050170000}"/>
    <cellStyle name="20 % - Accent2 2 5 7 2 2" xfId="33469" xr:uid="{00000000-0005-0000-0000-000051170000}"/>
    <cellStyle name="20 % - Accent2 2 5 7 3" xfId="12569" xr:uid="{00000000-0005-0000-0000-000052170000}"/>
    <cellStyle name="20 % - Accent2 2 5 7 4" xfId="27471" xr:uid="{00000000-0005-0000-0000-000053170000}"/>
    <cellStyle name="20 % - Accent2 2 5 8" xfId="7118" xr:uid="{00000000-0005-0000-0000-000054170000}"/>
    <cellStyle name="20 % - Accent2 2 5 8 2" xfId="20441" xr:uid="{00000000-0005-0000-0000-000055170000}"/>
    <cellStyle name="20 % - Accent2 2 5 8 2 2" xfId="33658" xr:uid="{00000000-0005-0000-0000-000056170000}"/>
    <cellStyle name="20 % - Accent2 2 5 8 3" xfId="13109" xr:uid="{00000000-0005-0000-0000-000057170000}"/>
    <cellStyle name="20 % - Accent2 2 5 8 4" xfId="27668" xr:uid="{00000000-0005-0000-0000-000058170000}"/>
    <cellStyle name="20 % - Accent2 2 5 9" xfId="7686" xr:uid="{00000000-0005-0000-0000-000059170000}"/>
    <cellStyle name="20 % - Accent2 2 5 9 2" xfId="21032" xr:uid="{00000000-0005-0000-0000-00005A170000}"/>
    <cellStyle name="20 % - Accent2 2 5 9 2 2" xfId="34249" xr:uid="{00000000-0005-0000-0000-00005B170000}"/>
    <cellStyle name="20 % - Accent2 2 5 9 3" xfId="13677" xr:uid="{00000000-0005-0000-0000-00005C170000}"/>
    <cellStyle name="20 % - Accent2 2 5 9 4" xfId="28259" xr:uid="{00000000-0005-0000-0000-00005D170000}"/>
    <cellStyle name="20 % - Accent2 2 6" xfId="109" xr:uid="{00000000-0005-0000-0000-00005E170000}"/>
    <cellStyle name="20 % - Accent2 2 6 10" xfId="9409" xr:uid="{00000000-0005-0000-0000-00005F170000}"/>
    <cellStyle name="20 % - Accent2 2 6 10 2" xfId="15400" xr:uid="{00000000-0005-0000-0000-000060170000}"/>
    <cellStyle name="20 % - Accent2 2 6 10 3" xfId="31122" xr:uid="{00000000-0005-0000-0000-000061170000}"/>
    <cellStyle name="20 % - Accent2 2 6 11" xfId="10005" xr:uid="{00000000-0005-0000-0000-000062170000}"/>
    <cellStyle name="20 % - Accent2 2 6 11 2" xfId="15996" xr:uid="{00000000-0005-0000-0000-000063170000}"/>
    <cellStyle name="20 % - Accent2 2 6 12" xfId="10601" xr:uid="{00000000-0005-0000-0000-000064170000}"/>
    <cellStyle name="20 % - Accent2 2 6 12 2" xfId="16592" xr:uid="{00000000-0005-0000-0000-000065170000}"/>
    <cellStyle name="20 % - Accent2 2 6 13" xfId="4718" xr:uid="{00000000-0005-0000-0000-000066170000}"/>
    <cellStyle name="20 % - Accent2 2 6 13 2" xfId="17216" xr:uid="{00000000-0005-0000-0000-000067170000}"/>
    <cellStyle name="20 % - Accent2 2 6 14" xfId="17823" xr:uid="{00000000-0005-0000-0000-000068170000}"/>
    <cellStyle name="20 % - Accent2 2 6 15" xfId="18209" xr:uid="{00000000-0005-0000-0000-000069170000}"/>
    <cellStyle name="20 % - Accent2 2 6 16" xfId="11166" xr:uid="{00000000-0005-0000-0000-00006A170000}"/>
    <cellStyle name="20 % - Accent2 2 6 17" xfId="4298" xr:uid="{00000000-0005-0000-0000-00006B170000}"/>
    <cellStyle name="20 % - Accent2 2 6 18" xfId="24189" xr:uid="{00000000-0005-0000-0000-00006C170000}"/>
    <cellStyle name="20 % - Accent2 2 6 19" xfId="2771" xr:uid="{00000000-0005-0000-0000-00006D170000}"/>
    <cellStyle name="20 % - Accent2 2 6 2" xfId="2772" xr:uid="{00000000-0005-0000-0000-00006E170000}"/>
    <cellStyle name="20 % - Accent2 2 6 2 10" xfId="10602" xr:uid="{00000000-0005-0000-0000-00006F170000}"/>
    <cellStyle name="20 % - Accent2 2 6 2 10 2" xfId="16593" xr:uid="{00000000-0005-0000-0000-000070170000}"/>
    <cellStyle name="20 % - Accent2 2 6 2 11" xfId="17217" xr:uid="{00000000-0005-0000-0000-000071170000}"/>
    <cellStyle name="20 % - Accent2 2 6 2 12" xfId="20122" xr:uid="{00000000-0005-0000-0000-000072170000}"/>
    <cellStyle name="20 % - Accent2 2 6 2 13" xfId="11516" xr:uid="{00000000-0005-0000-0000-000073170000}"/>
    <cellStyle name="20 % - Accent2 2 6 2 14" xfId="5203" xr:uid="{00000000-0005-0000-0000-000074170000}"/>
    <cellStyle name="20 % - Accent2 2 6 2 15" xfId="25680" xr:uid="{00000000-0005-0000-0000-000075170000}"/>
    <cellStyle name="20 % - Accent2 2 6 2 2" xfId="6058" xr:uid="{00000000-0005-0000-0000-000076170000}"/>
    <cellStyle name="20 % - Accent2 2 6 2 2 2" xfId="12049" xr:uid="{00000000-0005-0000-0000-000077170000}"/>
    <cellStyle name="20 % - Accent2 2 6 2 2 2 2" xfId="33463" xr:uid="{00000000-0005-0000-0000-000078170000}"/>
    <cellStyle name="20 % - Accent2 2 6 2 2 3" xfId="27465" xr:uid="{00000000-0005-0000-0000-000079170000}"/>
    <cellStyle name="20 % - Accent2 2 6 2 3" xfId="6584" xr:uid="{00000000-0005-0000-0000-00007A170000}"/>
    <cellStyle name="20 % - Accent2 2 6 2 3 2" xfId="12575" xr:uid="{00000000-0005-0000-0000-00007B170000}"/>
    <cellStyle name="20 % - Accent2 2 6 2 3 3" xfId="31700" xr:uid="{00000000-0005-0000-0000-00007C170000}"/>
    <cellStyle name="20 % - Accent2 2 6 2 4" xfId="7124" xr:uid="{00000000-0005-0000-0000-00007D170000}"/>
    <cellStyle name="20 % - Accent2 2 6 2 4 2" xfId="13115" xr:uid="{00000000-0005-0000-0000-00007E170000}"/>
    <cellStyle name="20 % - Accent2 2 6 2 5" xfId="7692" xr:uid="{00000000-0005-0000-0000-00007F170000}"/>
    <cellStyle name="20 % - Accent2 2 6 2 5 2" xfId="13683" xr:uid="{00000000-0005-0000-0000-000080170000}"/>
    <cellStyle name="20 % - Accent2 2 6 2 6" xfId="8260" xr:uid="{00000000-0005-0000-0000-000081170000}"/>
    <cellStyle name="20 % - Accent2 2 6 2 6 2" xfId="14251" xr:uid="{00000000-0005-0000-0000-000082170000}"/>
    <cellStyle name="20 % - Accent2 2 6 2 7" xfId="8828" xr:uid="{00000000-0005-0000-0000-000083170000}"/>
    <cellStyle name="20 % - Accent2 2 6 2 7 2" xfId="14819" xr:uid="{00000000-0005-0000-0000-000084170000}"/>
    <cellStyle name="20 % - Accent2 2 6 2 8" xfId="9410" xr:uid="{00000000-0005-0000-0000-000085170000}"/>
    <cellStyle name="20 % - Accent2 2 6 2 8 2" xfId="15401" xr:uid="{00000000-0005-0000-0000-000086170000}"/>
    <cellStyle name="20 % - Accent2 2 6 2 9" xfId="10006" xr:uid="{00000000-0005-0000-0000-000087170000}"/>
    <cellStyle name="20 % - Accent2 2 6 2 9 2" xfId="15997" xr:uid="{00000000-0005-0000-0000-000088170000}"/>
    <cellStyle name="20 % - Accent2 2 6 3" xfId="5202" xr:uid="{00000000-0005-0000-0000-000089170000}"/>
    <cellStyle name="20 % - Accent2 2 6 3 2" xfId="20447" xr:uid="{00000000-0005-0000-0000-00008A170000}"/>
    <cellStyle name="20 % - Accent2 2 6 3 2 2" xfId="33664" xr:uid="{00000000-0005-0000-0000-00008B170000}"/>
    <cellStyle name="20 % - Accent2 2 6 3 3" xfId="11515" xr:uid="{00000000-0005-0000-0000-00008C170000}"/>
    <cellStyle name="20 % - Accent2 2 6 3 4" xfId="27674" xr:uid="{00000000-0005-0000-0000-00008D170000}"/>
    <cellStyle name="20 % - Accent2 2 6 4" xfId="6057" xr:uid="{00000000-0005-0000-0000-00008E170000}"/>
    <cellStyle name="20 % - Accent2 2 6 4 2" xfId="21038" xr:uid="{00000000-0005-0000-0000-00008F170000}"/>
    <cellStyle name="20 % - Accent2 2 6 4 2 2" xfId="34255" xr:uid="{00000000-0005-0000-0000-000090170000}"/>
    <cellStyle name="20 % - Accent2 2 6 4 3" xfId="12048" xr:uid="{00000000-0005-0000-0000-000091170000}"/>
    <cellStyle name="20 % - Accent2 2 6 4 4" xfId="28265" xr:uid="{00000000-0005-0000-0000-000092170000}"/>
    <cellStyle name="20 % - Accent2 2 6 5" xfId="6583" xr:uid="{00000000-0005-0000-0000-000093170000}"/>
    <cellStyle name="20 % - Accent2 2 6 5 2" xfId="21662" xr:uid="{00000000-0005-0000-0000-000094170000}"/>
    <cellStyle name="20 % - Accent2 2 6 5 2 2" xfId="34855" xr:uid="{00000000-0005-0000-0000-000095170000}"/>
    <cellStyle name="20 % - Accent2 2 6 5 3" xfId="12574" xr:uid="{00000000-0005-0000-0000-000096170000}"/>
    <cellStyle name="20 % - Accent2 2 6 5 4" xfId="28865" xr:uid="{00000000-0005-0000-0000-000097170000}"/>
    <cellStyle name="20 % - Accent2 2 6 6" xfId="7123" xr:uid="{00000000-0005-0000-0000-000098170000}"/>
    <cellStyle name="20 % - Accent2 2 6 6 2" xfId="22364" xr:uid="{00000000-0005-0000-0000-000099170000}"/>
    <cellStyle name="20 % - Accent2 2 6 6 2 2" xfId="35557" xr:uid="{00000000-0005-0000-0000-00009A170000}"/>
    <cellStyle name="20 % - Accent2 2 6 6 3" xfId="13114" xr:uid="{00000000-0005-0000-0000-00009B170000}"/>
    <cellStyle name="20 % - Accent2 2 6 6 4" xfId="29567" xr:uid="{00000000-0005-0000-0000-00009C170000}"/>
    <cellStyle name="20 % - Accent2 2 6 7" xfId="7691" xr:uid="{00000000-0005-0000-0000-00009D170000}"/>
    <cellStyle name="20 % - Accent2 2 6 7 2" xfId="23113" xr:uid="{00000000-0005-0000-0000-00009E170000}"/>
    <cellStyle name="20 % - Accent2 2 6 7 2 2" xfId="36305" xr:uid="{00000000-0005-0000-0000-00009F170000}"/>
    <cellStyle name="20 % - Accent2 2 6 7 3" xfId="13682" xr:uid="{00000000-0005-0000-0000-0000A0170000}"/>
    <cellStyle name="20 % - Accent2 2 6 7 4" xfId="30315" xr:uid="{00000000-0005-0000-0000-0000A1170000}"/>
    <cellStyle name="20 % - Accent2 2 6 8" xfId="8259" xr:uid="{00000000-0005-0000-0000-0000A2170000}"/>
    <cellStyle name="20 % - Accent2 2 6 8 2" xfId="14250" xr:uid="{00000000-0005-0000-0000-0000A3170000}"/>
    <cellStyle name="20 % - Accent2 2 6 8 2 2" xfId="32449" xr:uid="{00000000-0005-0000-0000-0000A4170000}"/>
    <cellStyle name="20 % - Accent2 2 6 8 3" xfId="26445" xr:uid="{00000000-0005-0000-0000-0000A5170000}"/>
    <cellStyle name="20 % - Accent2 2 6 9" xfId="8827" xr:uid="{00000000-0005-0000-0000-0000A6170000}"/>
    <cellStyle name="20 % - Accent2 2 6 9 2" xfId="14818" xr:uid="{00000000-0005-0000-0000-0000A7170000}"/>
    <cellStyle name="20 % - Accent2 2 6 9 3" xfId="25089" xr:uid="{00000000-0005-0000-0000-0000A8170000}"/>
    <cellStyle name="20 % - Accent2 2 7" xfId="5165" xr:uid="{00000000-0005-0000-0000-0000A9170000}"/>
    <cellStyle name="20 % - Accent2 2 7 2" xfId="23769" xr:uid="{00000000-0005-0000-0000-0000AA170000}"/>
    <cellStyle name="20 % - Accent2 2 7 2 2" xfId="36804" xr:uid="{00000000-0005-0000-0000-0000AB170000}"/>
    <cellStyle name="20 % - Accent2 2 7 2 3" xfId="30816" xr:uid="{00000000-0005-0000-0000-0000AC170000}"/>
    <cellStyle name="20 % - Accent2 2 7 3" xfId="19415" xr:uid="{00000000-0005-0000-0000-0000AD170000}"/>
    <cellStyle name="20 % - Accent2 2 7 3 2" xfId="32926" xr:uid="{00000000-0005-0000-0000-0000AE170000}"/>
    <cellStyle name="20 % - Accent2 2 7 3 3" xfId="26922" xr:uid="{00000000-0005-0000-0000-0000AF170000}"/>
    <cellStyle name="20 % - Accent2 2 7 4" xfId="11468" xr:uid="{00000000-0005-0000-0000-0000B0170000}"/>
    <cellStyle name="20 % - Accent2 2 7 4 2" xfId="31647" xr:uid="{00000000-0005-0000-0000-0000B1170000}"/>
    <cellStyle name="20 % - Accent2 2 7 5" xfId="25627" xr:uid="{00000000-0005-0000-0000-0000B2170000}"/>
    <cellStyle name="20 % - Accent2 2 8" xfId="6010" xr:uid="{00000000-0005-0000-0000-0000B3170000}"/>
    <cellStyle name="20 % - Accent2 2 8 2" xfId="23978" xr:uid="{00000000-0005-0000-0000-0000B4170000}"/>
    <cellStyle name="20 % - Accent2 2 8 2 2" xfId="36884" xr:uid="{00000000-0005-0000-0000-0000B5170000}"/>
    <cellStyle name="20 % - Accent2 2 8 2 3" xfId="30897" xr:uid="{00000000-0005-0000-0000-0000B6170000}"/>
    <cellStyle name="20 % - Accent2 2 8 3" xfId="20394" xr:uid="{00000000-0005-0000-0000-0000B7170000}"/>
    <cellStyle name="20 % - Accent2 2 8 3 2" xfId="33611" xr:uid="{00000000-0005-0000-0000-0000B8170000}"/>
    <cellStyle name="20 % - Accent2 2 8 4" xfId="12001" xr:uid="{00000000-0005-0000-0000-0000B9170000}"/>
    <cellStyle name="20 % - Accent2 2 8 5" xfId="27621" xr:uid="{00000000-0005-0000-0000-0000BA170000}"/>
    <cellStyle name="20 % - Accent2 2 9" xfId="6536" xr:uid="{00000000-0005-0000-0000-0000BB170000}"/>
    <cellStyle name="20 % - Accent2 2 9 2" xfId="20985" xr:uid="{00000000-0005-0000-0000-0000BC170000}"/>
    <cellStyle name="20 % - Accent2 2 9 2 2" xfId="34202" xr:uid="{00000000-0005-0000-0000-0000BD170000}"/>
    <cellStyle name="20 % - Accent2 2 9 3" xfId="12527" xr:uid="{00000000-0005-0000-0000-0000BE170000}"/>
    <cellStyle name="20 % - Accent2 2 9 4" xfId="28212" xr:uid="{00000000-0005-0000-0000-0000BF170000}"/>
    <cellStyle name="20 % - Accent2 2_2012-2013 - CF - Tour 1 - Ligue 04 - Résultats" xfId="110" xr:uid="{00000000-0005-0000-0000-0000C0170000}"/>
    <cellStyle name="20 % - Accent2 20" xfId="4163" xr:uid="{00000000-0005-0000-0000-0000C1170000}"/>
    <cellStyle name="20 % - Accent2 20 2" xfId="9879" xr:uid="{00000000-0005-0000-0000-0000C2170000}"/>
    <cellStyle name="20 % - Accent2 20 2 2" xfId="22870" xr:uid="{00000000-0005-0000-0000-0000C3170000}"/>
    <cellStyle name="20 % - Accent2 20 2 2 2" xfId="36063" xr:uid="{00000000-0005-0000-0000-0000C4170000}"/>
    <cellStyle name="20 % - Accent2 20 2 3" xfId="15870" xr:uid="{00000000-0005-0000-0000-0000C5170000}"/>
    <cellStyle name="20 % - Accent2 20 2 4" xfId="30073" xr:uid="{00000000-0005-0000-0000-0000C6170000}"/>
    <cellStyle name="20 % - Accent2 20 3" xfId="10475" xr:uid="{00000000-0005-0000-0000-0000C7170000}"/>
    <cellStyle name="20 % - Accent2 20 3 2" xfId="16466" xr:uid="{00000000-0005-0000-0000-0000C8170000}"/>
    <cellStyle name="20 % - Accent2 20 3 2 2" xfId="35361" xr:uid="{00000000-0005-0000-0000-0000C9170000}"/>
    <cellStyle name="20 % - Accent2 20 3 3" xfId="29371" xr:uid="{00000000-0005-0000-0000-0000CA170000}"/>
    <cellStyle name="20 % - Accent2 20 4" xfId="11071" xr:uid="{00000000-0005-0000-0000-0000CB170000}"/>
    <cellStyle name="20 % - Accent2 20 4 2" xfId="17062" xr:uid="{00000000-0005-0000-0000-0000CC170000}"/>
    <cellStyle name="20 % - Accent2 20 4 3" xfId="26209" xr:uid="{00000000-0005-0000-0000-0000CD170000}"/>
    <cellStyle name="20 % - Accent2 20 5" xfId="17686" xr:uid="{00000000-0005-0000-0000-0000CE170000}"/>
    <cellStyle name="20 % - Accent2 20 5 2" xfId="32213" xr:uid="{00000000-0005-0000-0000-0000CF170000}"/>
    <cellStyle name="20 % - Accent2 20 6" xfId="22168" xr:uid="{00000000-0005-0000-0000-0000D0170000}"/>
    <cellStyle name="20 % - Accent2 20 7" xfId="15288" xr:uid="{00000000-0005-0000-0000-0000D1170000}"/>
    <cellStyle name="20 % - Accent2 20 8" xfId="9297" xr:uid="{00000000-0005-0000-0000-0000D2170000}"/>
    <cellStyle name="20 % - Accent2 20 9" xfId="24842" xr:uid="{00000000-0005-0000-0000-0000D3170000}"/>
    <cellStyle name="20 % - Accent2 21" xfId="4177" xr:uid="{00000000-0005-0000-0000-0000D4170000}"/>
    <cellStyle name="20 % - Accent2 21 2" xfId="10489" xr:uid="{00000000-0005-0000-0000-0000D5170000}"/>
    <cellStyle name="20 % - Accent2 21 2 2" xfId="22882" xr:uid="{00000000-0005-0000-0000-0000D6170000}"/>
    <cellStyle name="20 % - Accent2 21 2 2 2" xfId="36075" xr:uid="{00000000-0005-0000-0000-0000D7170000}"/>
    <cellStyle name="20 % - Accent2 21 2 3" xfId="16480" xr:uid="{00000000-0005-0000-0000-0000D8170000}"/>
    <cellStyle name="20 % - Accent2 21 2 4" xfId="30085" xr:uid="{00000000-0005-0000-0000-0000D9170000}"/>
    <cellStyle name="20 % - Accent2 21 3" xfId="11085" xr:uid="{00000000-0005-0000-0000-0000DA170000}"/>
    <cellStyle name="20 % - Accent2 21 3 2" xfId="17076" xr:uid="{00000000-0005-0000-0000-0000DB170000}"/>
    <cellStyle name="20 % - Accent2 21 3 2 2" xfId="35373" xr:uid="{00000000-0005-0000-0000-0000DC170000}"/>
    <cellStyle name="20 % - Accent2 21 3 3" xfId="29383" xr:uid="{00000000-0005-0000-0000-0000DD170000}"/>
    <cellStyle name="20 % - Accent2 21 4" xfId="17700" xr:uid="{00000000-0005-0000-0000-0000DE170000}"/>
    <cellStyle name="20 % - Accent2 21 4 2" xfId="26221" xr:uid="{00000000-0005-0000-0000-0000DF170000}"/>
    <cellStyle name="20 % - Accent2 21 5" xfId="22180" xr:uid="{00000000-0005-0000-0000-0000E0170000}"/>
    <cellStyle name="20 % - Accent2 21 5 2" xfId="32225" xr:uid="{00000000-0005-0000-0000-0000E1170000}"/>
    <cellStyle name="20 % - Accent2 21 6" xfId="15884" xr:uid="{00000000-0005-0000-0000-0000E2170000}"/>
    <cellStyle name="20 % - Accent2 21 7" xfId="9893" xr:uid="{00000000-0005-0000-0000-0000E3170000}"/>
    <cellStyle name="20 % - Accent2 21 8" xfId="24854" xr:uid="{00000000-0005-0000-0000-0000E4170000}"/>
    <cellStyle name="20 % - Accent2 22" xfId="4191" xr:uid="{00000000-0005-0000-0000-0000E5170000}"/>
    <cellStyle name="20 % - Accent2 22 2" xfId="17714" xr:uid="{00000000-0005-0000-0000-0000E6170000}"/>
    <cellStyle name="20 % - Accent2 22 2 2" xfId="22876" xr:uid="{00000000-0005-0000-0000-0000E7170000}"/>
    <cellStyle name="20 % - Accent2 22 2 2 2" xfId="36069" xr:uid="{00000000-0005-0000-0000-0000E8170000}"/>
    <cellStyle name="20 % - Accent2 22 2 3" xfId="30079" xr:uid="{00000000-0005-0000-0000-0000E9170000}"/>
    <cellStyle name="20 % - Accent2 22 3" xfId="22174" xr:uid="{00000000-0005-0000-0000-0000EA170000}"/>
    <cellStyle name="20 % - Accent2 22 3 2" xfId="35367" xr:uid="{00000000-0005-0000-0000-0000EB170000}"/>
    <cellStyle name="20 % - Accent2 22 3 3" xfId="29377" xr:uid="{00000000-0005-0000-0000-0000EC170000}"/>
    <cellStyle name="20 % - Accent2 22 4" xfId="17090" xr:uid="{00000000-0005-0000-0000-0000ED170000}"/>
    <cellStyle name="20 % - Accent2 22 4 2" xfId="26215" xr:uid="{00000000-0005-0000-0000-0000EE170000}"/>
    <cellStyle name="20 % - Accent2 22 5" xfId="11099" xr:uid="{00000000-0005-0000-0000-0000EF170000}"/>
    <cellStyle name="20 % - Accent2 22 5 2" xfId="32219" xr:uid="{00000000-0005-0000-0000-0000F0170000}"/>
    <cellStyle name="20 % - Accent2 22 6" xfId="24848" xr:uid="{00000000-0005-0000-0000-0000F1170000}"/>
    <cellStyle name="20 % - Accent2 23" xfId="4205" xr:uid="{00000000-0005-0000-0000-0000F2170000}"/>
    <cellStyle name="20 % - Accent2 23 2" xfId="17728" xr:uid="{00000000-0005-0000-0000-0000F3170000}"/>
    <cellStyle name="20 % - Accent2 23 2 2" xfId="22894" xr:uid="{00000000-0005-0000-0000-0000F4170000}"/>
    <cellStyle name="20 % - Accent2 23 2 2 2" xfId="36087" xr:uid="{00000000-0005-0000-0000-0000F5170000}"/>
    <cellStyle name="20 % - Accent2 23 2 3" xfId="30097" xr:uid="{00000000-0005-0000-0000-0000F6170000}"/>
    <cellStyle name="20 % - Accent2 23 3" xfId="22192" xr:uid="{00000000-0005-0000-0000-0000F7170000}"/>
    <cellStyle name="20 % - Accent2 23 3 2" xfId="35385" xr:uid="{00000000-0005-0000-0000-0000F8170000}"/>
    <cellStyle name="20 % - Accent2 23 3 3" xfId="29395" xr:uid="{00000000-0005-0000-0000-0000F9170000}"/>
    <cellStyle name="20 % - Accent2 23 4" xfId="17104" xr:uid="{00000000-0005-0000-0000-0000FA170000}"/>
    <cellStyle name="20 % - Accent2 23 4 2" xfId="26233" xr:uid="{00000000-0005-0000-0000-0000FB170000}"/>
    <cellStyle name="20 % - Accent2 23 5" xfId="32237" xr:uid="{00000000-0005-0000-0000-0000FC170000}"/>
    <cellStyle name="20 % - Accent2 23 6" xfId="24866" xr:uid="{00000000-0005-0000-0000-0000FD170000}"/>
    <cellStyle name="20 % - Accent2 24" xfId="17742" xr:uid="{00000000-0005-0000-0000-0000FE170000}"/>
    <cellStyle name="20 % - Accent2 24 2" xfId="22914" xr:uid="{00000000-0005-0000-0000-0000FF170000}"/>
    <cellStyle name="20 % - Accent2 24 2 2" xfId="36107" xr:uid="{00000000-0005-0000-0000-000000180000}"/>
    <cellStyle name="20 % - Accent2 24 2 3" xfId="30117" xr:uid="{00000000-0005-0000-0000-000001180000}"/>
    <cellStyle name="20 % - Accent2 24 3" xfId="22212" xr:uid="{00000000-0005-0000-0000-000002180000}"/>
    <cellStyle name="20 % - Accent2 24 3 2" xfId="35405" xr:uid="{00000000-0005-0000-0000-000003180000}"/>
    <cellStyle name="20 % - Accent2 24 3 3" xfId="29415" xr:uid="{00000000-0005-0000-0000-000004180000}"/>
    <cellStyle name="20 % - Accent2 24 4" xfId="26253" xr:uid="{00000000-0005-0000-0000-000005180000}"/>
    <cellStyle name="20 % - Accent2 24 5" xfId="32257" xr:uid="{00000000-0005-0000-0000-000006180000}"/>
    <cellStyle name="20 % - Accent2 24 6" xfId="24886" xr:uid="{00000000-0005-0000-0000-000007180000}"/>
    <cellStyle name="20 % - Accent2 25" xfId="17756" xr:uid="{00000000-0005-0000-0000-000008180000}"/>
    <cellStyle name="20 % - Accent2 25 2" xfId="22926" xr:uid="{00000000-0005-0000-0000-000009180000}"/>
    <cellStyle name="20 % - Accent2 25 2 2" xfId="36119" xr:uid="{00000000-0005-0000-0000-00000A180000}"/>
    <cellStyle name="20 % - Accent2 25 2 3" xfId="30129" xr:uid="{00000000-0005-0000-0000-00000B180000}"/>
    <cellStyle name="20 % - Accent2 25 3" xfId="22224" xr:uid="{00000000-0005-0000-0000-00000C180000}"/>
    <cellStyle name="20 % - Accent2 25 3 2" xfId="35417" xr:uid="{00000000-0005-0000-0000-00000D180000}"/>
    <cellStyle name="20 % - Accent2 25 3 3" xfId="29427" xr:uid="{00000000-0005-0000-0000-00000E180000}"/>
    <cellStyle name="20 % - Accent2 25 4" xfId="26265" xr:uid="{00000000-0005-0000-0000-00000F180000}"/>
    <cellStyle name="20 % - Accent2 25 5" xfId="32269" xr:uid="{00000000-0005-0000-0000-000010180000}"/>
    <cellStyle name="20 % - Accent2 25 6" xfId="24898" xr:uid="{00000000-0005-0000-0000-000011180000}"/>
    <cellStyle name="20 % - Accent2 26" xfId="22218" xr:uid="{00000000-0005-0000-0000-000012180000}"/>
    <cellStyle name="20 % - Accent2 26 2" xfId="22920" xr:uid="{00000000-0005-0000-0000-000013180000}"/>
    <cellStyle name="20 % - Accent2 26 2 2" xfId="36113" xr:uid="{00000000-0005-0000-0000-000014180000}"/>
    <cellStyle name="20 % - Accent2 26 2 3" xfId="30123" xr:uid="{00000000-0005-0000-0000-000015180000}"/>
    <cellStyle name="20 % - Accent2 26 3" xfId="29421" xr:uid="{00000000-0005-0000-0000-000016180000}"/>
    <cellStyle name="20 % - Accent2 26 3 2" xfId="35411" xr:uid="{00000000-0005-0000-0000-000017180000}"/>
    <cellStyle name="20 % - Accent2 26 4" xfId="26259" xr:uid="{00000000-0005-0000-0000-000018180000}"/>
    <cellStyle name="20 % - Accent2 26 5" xfId="32263" xr:uid="{00000000-0005-0000-0000-000019180000}"/>
    <cellStyle name="20 % - Accent2 26 6" xfId="24892" xr:uid="{00000000-0005-0000-0000-00001A180000}"/>
    <cellStyle name="20 % - Accent2 27" xfId="22236" xr:uid="{00000000-0005-0000-0000-00001B180000}"/>
    <cellStyle name="20 % - Accent2 27 2" xfId="22938" xr:uid="{00000000-0005-0000-0000-00001C180000}"/>
    <cellStyle name="20 % - Accent2 27 2 2" xfId="36131" xr:uid="{00000000-0005-0000-0000-00001D180000}"/>
    <cellStyle name="20 % - Accent2 27 2 3" xfId="30141" xr:uid="{00000000-0005-0000-0000-00001E180000}"/>
    <cellStyle name="20 % - Accent2 27 3" xfId="29439" xr:uid="{00000000-0005-0000-0000-00001F180000}"/>
    <cellStyle name="20 % - Accent2 27 3 2" xfId="35429" xr:uid="{00000000-0005-0000-0000-000020180000}"/>
    <cellStyle name="20 % - Accent2 27 4" xfId="26277" xr:uid="{00000000-0005-0000-0000-000021180000}"/>
    <cellStyle name="20 % - Accent2 27 5" xfId="32281" xr:uid="{00000000-0005-0000-0000-000022180000}"/>
    <cellStyle name="20 % - Accent2 27 6" xfId="24910" xr:uid="{00000000-0005-0000-0000-000023180000}"/>
    <cellStyle name="20 % - Accent2 28" xfId="22958" xr:uid="{00000000-0005-0000-0000-000024180000}"/>
    <cellStyle name="20 % - Accent2 28 2" xfId="30161" xr:uid="{00000000-0005-0000-0000-000025180000}"/>
    <cellStyle name="20 % - Accent2 28 2 2" xfId="36151" xr:uid="{00000000-0005-0000-0000-000026180000}"/>
    <cellStyle name="20 % - Accent2 28 3" xfId="26297" xr:uid="{00000000-0005-0000-0000-000027180000}"/>
    <cellStyle name="20 % - Accent2 28 4" xfId="32301" xr:uid="{00000000-0005-0000-0000-000028180000}"/>
    <cellStyle name="20 % - Accent2 28 5" xfId="24930" xr:uid="{00000000-0005-0000-0000-000029180000}"/>
    <cellStyle name="20 % - Accent2 29" xfId="22970" xr:uid="{00000000-0005-0000-0000-00002A180000}"/>
    <cellStyle name="20 % - Accent2 29 2" xfId="30173" xr:uid="{00000000-0005-0000-0000-00002B180000}"/>
    <cellStyle name="20 % - Accent2 29 2 2" xfId="36163" xr:uid="{00000000-0005-0000-0000-00002C180000}"/>
    <cellStyle name="20 % - Accent2 29 3" xfId="26309" xr:uid="{00000000-0005-0000-0000-00002D180000}"/>
    <cellStyle name="20 % - Accent2 29 4" xfId="32313" xr:uid="{00000000-0005-0000-0000-00002E180000}"/>
    <cellStyle name="20 % - Accent2 29 5" xfId="24942" xr:uid="{00000000-0005-0000-0000-00002F180000}"/>
    <cellStyle name="20 % - Accent2 3" xfId="111" xr:uid="{00000000-0005-0000-0000-000030180000}"/>
    <cellStyle name="20 % - Accent2 3 2" xfId="112" xr:uid="{00000000-0005-0000-0000-000031180000}"/>
    <cellStyle name="20 % - Accent2 30" xfId="22964" xr:uid="{00000000-0005-0000-0000-000032180000}"/>
    <cellStyle name="20 % - Accent2 30 2" xfId="30167" xr:uid="{00000000-0005-0000-0000-000033180000}"/>
    <cellStyle name="20 % - Accent2 30 2 2" xfId="36157" xr:uid="{00000000-0005-0000-0000-000034180000}"/>
    <cellStyle name="20 % - Accent2 30 3" xfId="26303" xr:uid="{00000000-0005-0000-0000-000035180000}"/>
    <cellStyle name="20 % - Accent2 30 4" xfId="32307" xr:uid="{00000000-0005-0000-0000-000036180000}"/>
    <cellStyle name="20 % - Accent2 30 5" xfId="24936" xr:uid="{00000000-0005-0000-0000-000037180000}"/>
    <cellStyle name="20 % - Accent2 31" xfId="22982" xr:uid="{00000000-0005-0000-0000-000038180000}"/>
    <cellStyle name="20 % - Accent2 31 2" xfId="30185" xr:uid="{00000000-0005-0000-0000-000039180000}"/>
    <cellStyle name="20 % - Accent2 31 2 2" xfId="36175" xr:uid="{00000000-0005-0000-0000-00003A180000}"/>
    <cellStyle name="20 % - Accent2 31 3" xfId="26321" xr:uid="{00000000-0005-0000-0000-00003B180000}"/>
    <cellStyle name="20 % - Accent2 31 4" xfId="32325" xr:uid="{00000000-0005-0000-0000-00003C180000}"/>
    <cellStyle name="20 % - Accent2 31 5" xfId="24954" xr:uid="{00000000-0005-0000-0000-00003D180000}"/>
    <cellStyle name="20 % - Accent2 32" xfId="24050" xr:uid="{00000000-0005-0000-0000-00003E180000}"/>
    <cellStyle name="20 % - Accent2 32 2" xfId="36959" xr:uid="{00000000-0005-0000-0000-00003F180000}"/>
    <cellStyle name="20 % - Accent2 32 3" xfId="30972" xr:uid="{00000000-0005-0000-0000-000040180000}"/>
    <cellStyle name="20 % - Accent2 33" xfId="24064" xr:uid="{00000000-0005-0000-0000-000041180000}"/>
    <cellStyle name="20 % - Accent2 33 2" xfId="36971" xr:uid="{00000000-0005-0000-0000-000042180000}"/>
    <cellStyle name="20 % - Accent2 33 3" xfId="30984" xr:uid="{00000000-0005-0000-0000-000043180000}"/>
    <cellStyle name="20 % - Accent2 34" xfId="30978" xr:uid="{00000000-0005-0000-0000-000044180000}"/>
    <cellStyle name="20 % - Accent2 34 2" xfId="36965" xr:uid="{00000000-0005-0000-0000-000045180000}"/>
    <cellStyle name="20 % - Accent2 35" xfId="30996" xr:uid="{00000000-0005-0000-0000-000046180000}"/>
    <cellStyle name="20 % - Accent2 35 2" xfId="36983" xr:uid="{00000000-0005-0000-0000-000047180000}"/>
    <cellStyle name="20 % - Accent2 36" xfId="37000" xr:uid="{00000000-0005-0000-0000-000048180000}"/>
    <cellStyle name="20 % - Accent2 37" xfId="37017" xr:uid="{00000000-0005-0000-0000-000049180000}"/>
    <cellStyle name="20 % - Accent2 38" xfId="37030" xr:uid="{00000000-0005-0000-0000-00004A180000}"/>
    <cellStyle name="20 % - Accent2 39" xfId="37024" xr:uid="{00000000-0005-0000-0000-00004B180000}"/>
    <cellStyle name="20 % - Accent2 4" xfId="113" xr:uid="{00000000-0005-0000-0000-00004C180000}"/>
    <cellStyle name="20 % - Accent2 40" xfId="37043" xr:uid="{00000000-0005-0000-0000-00004D180000}"/>
    <cellStyle name="20 % - Accent2 41" xfId="37058" xr:uid="{00000000-0005-0000-0000-00004E180000}"/>
    <cellStyle name="20 % - Accent2 42" xfId="37019" xr:uid="{00000000-0005-0000-0000-00004F180000}"/>
    <cellStyle name="20 % - Accent2 43" xfId="37072" xr:uid="{00000000-0005-0000-0000-000050180000}"/>
    <cellStyle name="20 % - Accent2 44" xfId="37081" xr:uid="{00000000-0005-0000-0000-000051180000}"/>
    <cellStyle name="20 % - Accent2 45" xfId="37098" xr:uid="{00000000-0005-0000-0000-000052180000}"/>
    <cellStyle name="20 % - Accent2 46" xfId="37112" xr:uid="{00000000-0005-0000-0000-000053180000}"/>
    <cellStyle name="20 % - Accent2 47" xfId="37126" xr:uid="{00000000-0005-0000-0000-000054180000}"/>
    <cellStyle name="20 % - Accent2 48" xfId="37140" xr:uid="{00000000-0005-0000-0000-000055180000}"/>
    <cellStyle name="20 % - Accent2 49" xfId="37154" xr:uid="{00000000-0005-0000-0000-000056180000}"/>
    <cellStyle name="20 % - Accent2 5" xfId="114" xr:uid="{00000000-0005-0000-0000-000057180000}"/>
    <cellStyle name="20 % - Accent2 5 2" xfId="115" xr:uid="{00000000-0005-0000-0000-000058180000}"/>
    <cellStyle name="20 % - Accent2 5 2 2" xfId="116" xr:uid="{00000000-0005-0000-0000-000059180000}"/>
    <cellStyle name="20 % - Accent2 5 2 2 2" xfId="2774" xr:uid="{00000000-0005-0000-0000-00005A180000}"/>
    <cellStyle name="20 % - Accent2 5 2 2 3" xfId="5204" xr:uid="{00000000-0005-0000-0000-00005B180000}"/>
    <cellStyle name="20 % - Accent2 5 2 2 4" xfId="4719" xr:uid="{00000000-0005-0000-0000-00005C180000}"/>
    <cellStyle name="20 % - Accent2 5 2 2 5" xfId="2773" xr:uid="{00000000-0005-0000-0000-00005D180000}"/>
    <cellStyle name="20 % - Accent2 5 2 3" xfId="117" xr:uid="{00000000-0005-0000-0000-00005E180000}"/>
    <cellStyle name="20 % - Accent2 5 2 4" xfId="2775" xr:uid="{00000000-0005-0000-0000-00005F180000}"/>
    <cellStyle name="20 % - Accent2 5 2 4 2" xfId="18210" xr:uid="{00000000-0005-0000-0000-000060180000}"/>
    <cellStyle name="20 % - Accent2 5 2 5" xfId="18211" xr:uid="{00000000-0005-0000-0000-000061180000}"/>
    <cellStyle name="20 % - Accent2 5 2 6" xfId="19436" xr:uid="{00000000-0005-0000-0000-000062180000}"/>
    <cellStyle name="20 % - Accent2 5 3" xfId="118" xr:uid="{00000000-0005-0000-0000-000063180000}"/>
    <cellStyle name="20 % - Accent2 5 4" xfId="119" xr:uid="{00000000-0005-0000-0000-000064180000}"/>
    <cellStyle name="20 % - Accent2 5 5" xfId="120" xr:uid="{00000000-0005-0000-0000-000065180000}"/>
    <cellStyle name="20 % - Accent2 5 5 2" xfId="2777" xr:uid="{00000000-0005-0000-0000-000066180000}"/>
    <cellStyle name="20 % - Accent2 5 5 3" xfId="5205" xr:uid="{00000000-0005-0000-0000-000067180000}"/>
    <cellStyle name="20 % - Accent2 5 5 4" xfId="4720" xr:uid="{00000000-0005-0000-0000-000068180000}"/>
    <cellStyle name="20 % - Accent2 5 5 5" xfId="2776" xr:uid="{00000000-0005-0000-0000-000069180000}"/>
    <cellStyle name="20 % - Accent2 5 6" xfId="23114" xr:uid="{00000000-0005-0000-0000-00006A180000}"/>
    <cellStyle name="20 % - Accent2 5 7" xfId="23776" xr:uid="{00000000-0005-0000-0000-00006B180000}"/>
    <cellStyle name="20 % - Accent2 50" xfId="37168" xr:uid="{00000000-0005-0000-0000-00006C180000}"/>
    <cellStyle name="20 % - Accent2 51" xfId="37182" xr:uid="{00000000-0005-0000-0000-00006D180000}"/>
    <cellStyle name="20 % - Accent2 52" xfId="37196" xr:uid="{00000000-0005-0000-0000-00006E180000}"/>
    <cellStyle name="20 % - Accent2 53" xfId="37210" xr:uid="{00000000-0005-0000-0000-00006F180000}"/>
    <cellStyle name="20 % - Accent2 54" xfId="37224" xr:uid="{00000000-0005-0000-0000-000070180000}"/>
    <cellStyle name="20 % - Accent2 55" xfId="37238" xr:uid="{00000000-0005-0000-0000-000071180000}"/>
    <cellStyle name="20 % - Accent2 56" xfId="37255" xr:uid="{00000000-0005-0000-0000-000072180000}"/>
    <cellStyle name="20 % - Accent2 57" xfId="37264" xr:uid="{00000000-0005-0000-0000-000073180000}"/>
    <cellStyle name="20 % - Accent2 58" xfId="37277" xr:uid="{00000000-0005-0000-0000-000074180000}"/>
    <cellStyle name="20 % - Accent2 59" xfId="37291" xr:uid="{00000000-0005-0000-0000-000075180000}"/>
    <cellStyle name="20 % - Accent2 6" xfId="121" xr:uid="{00000000-0005-0000-0000-000076180000}"/>
    <cellStyle name="20 % - Accent2 60" xfId="37306" xr:uid="{00000000-0005-0000-0000-000077180000}"/>
    <cellStyle name="20 % - Accent2 61" xfId="37320" xr:uid="{00000000-0005-0000-0000-000078180000}"/>
    <cellStyle name="20 % - Accent2 62" xfId="37334" xr:uid="{00000000-0005-0000-0000-000079180000}"/>
    <cellStyle name="20 % - Accent2 63" xfId="37348" xr:uid="{00000000-0005-0000-0000-00007A180000}"/>
    <cellStyle name="20 % - Accent2 64" xfId="37365" xr:uid="{00000000-0005-0000-0000-00007B180000}"/>
    <cellStyle name="20 % - Accent2 65" xfId="37374" xr:uid="{00000000-0005-0000-0000-00007C180000}"/>
    <cellStyle name="20 % - Accent2 66" xfId="37387" xr:uid="{00000000-0005-0000-0000-00007D180000}"/>
    <cellStyle name="20 % - Accent2 67" xfId="37413" xr:uid="{00000000-0005-0000-0000-00007E180000}"/>
    <cellStyle name="20 % - Accent2 68" xfId="37427" xr:uid="{00000000-0005-0000-0000-00007F180000}"/>
    <cellStyle name="20 % - Accent2 69" xfId="37441" xr:uid="{00000000-0005-0000-0000-000080180000}"/>
    <cellStyle name="20 % - Accent2 7" xfId="122" xr:uid="{00000000-0005-0000-0000-000081180000}"/>
    <cellStyle name="20 % - Accent2 70" xfId="37455" xr:uid="{00000000-0005-0000-0000-000082180000}"/>
    <cellStyle name="20 % - Accent2 71" xfId="37472" xr:uid="{00000000-0005-0000-0000-000083180000}"/>
    <cellStyle name="20 % - Accent2 72" xfId="37481" xr:uid="{00000000-0005-0000-0000-000084180000}"/>
    <cellStyle name="20 % - Accent2 73" xfId="37494" xr:uid="{00000000-0005-0000-0000-000085180000}"/>
    <cellStyle name="20 % - Accent2 74" xfId="37509" xr:uid="{00000000-0005-0000-0000-000086180000}"/>
    <cellStyle name="20 % - Accent2 75" xfId="37523" xr:uid="{00000000-0005-0000-0000-000087180000}"/>
    <cellStyle name="20 % - Accent2 76" xfId="37537" xr:uid="{00000000-0005-0000-0000-000088180000}"/>
    <cellStyle name="20 % - Accent2 77" xfId="37551" xr:uid="{00000000-0005-0000-0000-000089180000}"/>
    <cellStyle name="20 % - Accent2 78" xfId="37571" xr:uid="{00000000-0005-0000-0000-00008A180000}"/>
    <cellStyle name="20 % - Accent2 79" xfId="37582" xr:uid="{00000000-0005-0000-0000-00008B180000}"/>
    <cellStyle name="20 % - Accent2 8" xfId="123" xr:uid="{00000000-0005-0000-0000-00008C180000}"/>
    <cellStyle name="20 % - Accent2 80" xfId="37592" xr:uid="{00000000-0005-0000-0000-00008D180000}"/>
    <cellStyle name="20 % - Accent2 81" xfId="37602" xr:uid="{00000000-0005-0000-0000-00008E180000}"/>
    <cellStyle name="20 % - Accent2 9" xfId="124" xr:uid="{00000000-0005-0000-0000-00008F180000}"/>
    <cellStyle name="20 % - Accent3" xfId="125" builtinId="38" customBuiltin="1"/>
    <cellStyle name="20 % - Accent3 10" xfId="126" xr:uid="{00000000-0005-0000-0000-000091180000}"/>
    <cellStyle name="20 % - Accent3 11" xfId="127" xr:uid="{00000000-0005-0000-0000-000092180000}"/>
    <cellStyle name="20 % - Accent3 12" xfId="128" xr:uid="{00000000-0005-0000-0000-000093180000}"/>
    <cellStyle name="20 % - Accent3 12 2" xfId="129" xr:uid="{00000000-0005-0000-0000-000094180000}"/>
    <cellStyle name="20 % - Accent3 12 2 2" xfId="2779" xr:uid="{00000000-0005-0000-0000-000095180000}"/>
    <cellStyle name="20 % - Accent3 12 2 3" xfId="5206" xr:uid="{00000000-0005-0000-0000-000096180000}"/>
    <cellStyle name="20 % - Accent3 12 2 4" xfId="4721" xr:uid="{00000000-0005-0000-0000-000097180000}"/>
    <cellStyle name="20 % - Accent3 12 2 5" xfId="2778" xr:uid="{00000000-0005-0000-0000-000098180000}"/>
    <cellStyle name="20 % - Accent3 12 3" xfId="130" xr:uid="{00000000-0005-0000-0000-000099180000}"/>
    <cellStyle name="20 % - Accent3 12 4" xfId="2780" xr:uid="{00000000-0005-0000-0000-00009A180000}"/>
    <cellStyle name="20 % - Accent3 12 4 2" xfId="18212" xr:uid="{00000000-0005-0000-0000-00009B180000}"/>
    <cellStyle name="20 % - Accent3 12 5" xfId="18213" xr:uid="{00000000-0005-0000-0000-00009C180000}"/>
    <cellStyle name="20 % - Accent3 12 6" xfId="19437" xr:uid="{00000000-0005-0000-0000-00009D180000}"/>
    <cellStyle name="20 % - Accent3 13" xfId="131" xr:uid="{00000000-0005-0000-0000-00009E180000}"/>
    <cellStyle name="20 % - Accent3 13 10" xfId="10603" xr:uid="{00000000-0005-0000-0000-00009F180000}"/>
    <cellStyle name="20 % - Accent3 13 10 2" xfId="16594" xr:uid="{00000000-0005-0000-0000-0000A0180000}"/>
    <cellStyle name="20 % - Accent3 13 11" xfId="17218" xr:uid="{00000000-0005-0000-0000-0000A1180000}"/>
    <cellStyle name="20 % - Accent3 13 12" xfId="18214" xr:uid="{00000000-0005-0000-0000-0000A2180000}"/>
    <cellStyle name="20 % - Accent3 13 13" xfId="11517" xr:uid="{00000000-0005-0000-0000-0000A3180000}"/>
    <cellStyle name="20 % - Accent3 13 14" xfId="4299" xr:uid="{00000000-0005-0000-0000-0000A4180000}"/>
    <cellStyle name="20 % - Accent3 13 15" xfId="2781" xr:uid="{00000000-0005-0000-0000-0000A5180000}"/>
    <cellStyle name="20 % - Accent3 13 2" xfId="6059" xr:uid="{00000000-0005-0000-0000-0000A6180000}"/>
    <cellStyle name="20 % - Accent3 13 2 2" xfId="12050" xr:uid="{00000000-0005-0000-0000-0000A7180000}"/>
    <cellStyle name="20 % - Accent3 13 3" xfId="6585" xr:uid="{00000000-0005-0000-0000-0000A8180000}"/>
    <cellStyle name="20 % - Accent3 13 3 2" xfId="12576" xr:uid="{00000000-0005-0000-0000-0000A9180000}"/>
    <cellStyle name="20 % - Accent3 13 4" xfId="7125" xr:uid="{00000000-0005-0000-0000-0000AA180000}"/>
    <cellStyle name="20 % - Accent3 13 4 2" xfId="13116" xr:uid="{00000000-0005-0000-0000-0000AB180000}"/>
    <cellStyle name="20 % - Accent3 13 5" xfId="7693" xr:uid="{00000000-0005-0000-0000-0000AC180000}"/>
    <cellStyle name="20 % - Accent3 13 5 2" xfId="13684" xr:uid="{00000000-0005-0000-0000-0000AD180000}"/>
    <cellStyle name="20 % - Accent3 13 6" xfId="8261" xr:uid="{00000000-0005-0000-0000-0000AE180000}"/>
    <cellStyle name="20 % - Accent3 13 6 2" xfId="14252" xr:uid="{00000000-0005-0000-0000-0000AF180000}"/>
    <cellStyle name="20 % - Accent3 13 7" xfId="8829" xr:uid="{00000000-0005-0000-0000-0000B0180000}"/>
    <cellStyle name="20 % - Accent3 13 7 2" xfId="14820" xr:uid="{00000000-0005-0000-0000-0000B1180000}"/>
    <cellStyle name="20 % - Accent3 13 8" xfId="9411" xr:uid="{00000000-0005-0000-0000-0000B2180000}"/>
    <cellStyle name="20 % - Accent3 13 8 2" xfId="15402" xr:uid="{00000000-0005-0000-0000-0000B3180000}"/>
    <cellStyle name="20 % - Accent3 13 9" xfId="10007" xr:uid="{00000000-0005-0000-0000-0000B4180000}"/>
    <cellStyle name="20 % - Accent3 13 9 2" xfId="15998" xr:uid="{00000000-0005-0000-0000-0000B5180000}"/>
    <cellStyle name="20 % - Accent3 14" xfId="2782" xr:uid="{00000000-0005-0000-0000-0000B6180000}"/>
    <cellStyle name="20 % - Accent3 14 10" xfId="10604" xr:uid="{00000000-0005-0000-0000-0000B7180000}"/>
    <cellStyle name="20 % - Accent3 14 10 2" xfId="16595" xr:uid="{00000000-0005-0000-0000-0000B8180000}"/>
    <cellStyle name="20 % - Accent3 14 10 3" xfId="25090" xr:uid="{00000000-0005-0000-0000-0000B9180000}"/>
    <cellStyle name="20 % - Accent3 14 11" xfId="5207" xr:uid="{00000000-0005-0000-0000-0000BA180000}"/>
    <cellStyle name="20 % - Accent3 14 11 2" xfId="17219" xr:uid="{00000000-0005-0000-0000-0000BB180000}"/>
    <cellStyle name="20 % - Accent3 14 11 3" xfId="31123" xr:uid="{00000000-0005-0000-0000-0000BC180000}"/>
    <cellStyle name="20 % - Accent3 14 12" xfId="18215" xr:uid="{00000000-0005-0000-0000-0000BD180000}"/>
    <cellStyle name="20 % - Accent3 14 13" xfId="11518" xr:uid="{00000000-0005-0000-0000-0000BE180000}"/>
    <cellStyle name="20 % - Accent3 14 14" xfId="4300" xr:uid="{00000000-0005-0000-0000-0000BF180000}"/>
    <cellStyle name="20 % - Accent3 14 15" xfId="24190" xr:uid="{00000000-0005-0000-0000-0000C0180000}"/>
    <cellStyle name="20 % - Accent3 14 2" xfId="6060" xr:uid="{00000000-0005-0000-0000-0000C1180000}"/>
    <cellStyle name="20 % - Accent3 14 2 10" xfId="24191" xr:uid="{00000000-0005-0000-0000-0000C2180000}"/>
    <cellStyle name="20 % - Accent3 14 2 2" xfId="20449" xr:uid="{00000000-0005-0000-0000-0000C3180000}"/>
    <cellStyle name="20 % - Accent3 14 2 2 2" xfId="27676" xr:uid="{00000000-0005-0000-0000-0000C4180000}"/>
    <cellStyle name="20 % - Accent3 14 2 2 2 2" xfId="33666" xr:uid="{00000000-0005-0000-0000-0000C5180000}"/>
    <cellStyle name="20 % - Accent3 14 2 2 3" xfId="31702" xr:uid="{00000000-0005-0000-0000-0000C6180000}"/>
    <cellStyle name="20 % - Accent3 14 2 2 4" xfId="25682" xr:uid="{00000000-0005-0000-0000-0000C7180000}"/>
    <cellStyle name="20 % - Accent3 14 2 3" xfId="21040" xr:uid="{00000000-0005-0000-0000-0000C8180000}"/>
    <cellStyle name="20 % - Accent3 14 2 3 2" xfId="34257" xr:uid="{00000000-0005-0000-0000-0000C9180000}"/>
    <cellStyle name="20 % - Accent3 14 2 3 3" xfId="28267" xr:uid="{00000000-0005-0000-0000-0000CA180000}"/>
    <cellStyle name="20 % - Accent3 14 2 4" xfId="21664" xr:uid="{00000000-0005-0000-0000-0000CB180000}"/>
    <cellStyle name="20 % - Accent3 14 2 4 2" xfId="34857" xr:uid="{00000000-0005-0000-0000-0000CC180000}"/>
    <cellStyle name="20 % - Accent3 14 2 4 3" xfId="28867" xr:uid="{00000000-0005-0000-0000-0000CD180000}"/>
    <cellStyle name="20 % - Accent3 14 2 5" xfId="22366" xr:uid="{00000000-0005-0000-0000-0000CE180000}"/>
    <cellStyle name="20 % - Accent3 14 2 5 2" xfId="35559" xr:uid="{00000000-0005-0000-0000-0000CF180000}"/>
    <cellStyle name="20 % - Accent3 14 2 5 3" xfId="29569" xr:uid="{00000000-0005-0000-0000-0000D0180000}"/>
    <cellStyle name="20 % - Accent3 14 2 6" xfId="23116" xr:uid="{00000000-0005-0000-0000-0000D1180000}"/>
    <cellStyle name="20 % - Accent3 14 2 6 2" xfId="36307" xr:uid="{00000000-0005-0000-0000-0000D2180000}"/>
    <cellStyle name="20 % - Accent3 14 2 6 3" xfId="30317" xr:uid="{00000000-0005-0000-0000-0000D3180000}"/>
    <cellStyle name="20 % - Accent3 14 2 7" xfId="20108" xr:uid="{00000000-0005-0000-0000-0000D4180000}"/>
    <cellStyle name="20 % - Accent3 14 2 7 2" xfId="33461" xr:uid="{00000000-0005-0000-0000-0000D5180000}"/>
    <cellStyle name="20 % - Accent3 14 2 7 3" xfId="27461" xr:uid="{00000000-0005-0000-0000-0000D6180000}"/>
    <cellStyle name="20 % - Accent3 14 2 8" xfId="12051" xr:uid="{00000000-0005-0000-0000-0000D7180000}"/>
    <cellStyle name="20 % - Accent3 14 2 8 2" xfId="25091" xr:uid="{00000000-0005-0000-0000-0000D8180000}"/>
    <cellStyle name="20 % - Accent3 14 2 9" xfId="31124" xr:uid="{00000000-0005-0000-0000-0000D9180000}"/>
    <cellStyle name="20 % - Accent3 14 3" xfId="6586" xr:uid="{00000000-0005-0000-0000-0000DA180000}"/>
    <cellStyle name="20 % - Accent3 14 3 2" xfId="20109" xr:uid="{00000000-0005-0000-0000-0000DB180000}"/>
    <cellStyle name="20 % - Accent3 14 3 2 2" xfId="33462" xr:uid="{00000000-0005-0000-0000-0000DC180000}"/>
    <cellStyle name="20 % - Accent3 14 3 2 3" xfId="27462" xr:uid="{00000000-0005-0000-0000-0000DD180000}"/>
    <cellStyle name="20 % - Accent3 14 3 3" xfId="12577" xr:uid="{00000000-0005-0000-0000-0000DE180000}"/>
    <cellStyle name="20 % - Accent3 14 3 3 2" xfId="31701" xr:uid="{00000000-0005-0000-0000-0000DF180000}"/>
    <cellStyle name="20 % - Accent3 14 3 4" xfId="25681" xr:uid="{00000000-0005-0000-0000-0000E0180000}"/>
    <cellStyle name="20 % - Accent3 14 4" xfId="7126" xr:uid="{00000000-0005-0000-0000-0000E1180000}"/>
    <cellStyle name="20 % - Accent3 14 4 2" xfId="20448" xr:uid="{00000000-0005-0000-0000-0000E2180000}"/>
    <cellStyle name="20 % - Accent3 14 4 2 2" xfId="33665" xr:uid="{00000000-0005-0000-0000-0000E3180000}"/>
    <cellStyle name="20 % - Accent3 14 4 3" xfId="13117" xr:uid="{00000000-0005-0000-0000-0000E4180000}"/>
    <cellStyle name="20 % - Accent3 14 4 4" xfId="27675" xr:uid="{00000000-0005-0000-0000-0000E5180000}"/>
    <cellStyle name="20 % - Accent3 14 5" xfId="7694" xr:uid="{00000000-0005-0000-0000-0000E6180000}"/>
    <cellStyle name="20 % - Accent3 14 5 2" xfId="21039" xr:uid="{00000000-0005-0000-0000-0000E7180000}"/>
    <cellStyle name="20 % - Accent3 14 5 2 2" xfId="34256" xr:uid="{00000000-0005-0000-0000-0000E8180000}"/>
    <cellStyle name="20 % - Accent3 14 5 3" xfId="13685" xr:uid="{00000000-0005-0000-0000-0000E9180000}"/>
    <cellStyle name="20 % - Accent3 14 5 4" xfId="28266" xr:uid="{00000000-0005-0000-0000-0000EA180000}"/>
    <cellStyle name="20 % - Accent3 14 6" xfId="8262" xr:uid="{00000000-0005-0000-0000-0000EB180000}"/>
    <cellStyle name="20 % - Accent3 14 6 2" xfId="21663" xr:uid="{00000000-0005-0000-0000-0000EC180000}"/>
    <cellStyle name="20 % - Accent3 14 6 2 2" xfId="34856" xr:uid="{00000000-0005-0000-0000-0000ED180000}"/>
    <cellStyle name="20 % - Accent3 14 6 3" xfId="14253" xr:uid="{00000000-0005-0000-0000-0000EE180000}"/>
    <cellStyle name="20 % - Accent3 14 6 4" xfId="28866" xr:uid="{00000000-0005-0000-0000-0000EF180000}"/>
    <cellStyle name="20 % - Accent3 14 7" xfId="8830" xr:uid="{00000000-0005-0000-0000-0000F0180000}"/>
    <cellStyle name="20 % - Accent3 14 7 2" xfId="22365" xr:uid="{00000000-0005-0000-0000-0000F1180000}"/>
    <cellStyle name="20 % - Accent3 14 7 2 2" xfId="35558" xr:uid="{00000000-0005-0000-0000-0000F2180000}"/>
    <cellStyle name="20 % - Accent3 14 7 3" xfId="14821" xr:uid="{00000000-0005-0000-0000-0000F3180000}"/>
    <cellStyle name="20 % - Accent3 14 7 4" xfId="29568" xr:uid="{00000000-0005-0000-0000-0000F4180000}"/>
    <cellStyle name="20 % - Accent3 14 8" xfId="9412" xr:uid="{00000000-0005-0000-0000-0000F5180000}"/>
    <cellStyle name="20 % - Accent3 14 8 2" xfId="23115" xr:uid="{00000000-0005-0000-0000-0000F6180000}"/>
    <cellStyle name="20 % - Accent3 14 8 2 2" xfId="36306" xr:uid="{00000000-0005-0000-0000-0000F7180000}"/>
    <cellStyle name="20 % - Accent3 14 8 3" xfId="15403" xr:uid="{00000000-0005-0000-0000-0000F8180000}"/>
    <cellStyle name="20 % - Accent3 14 8 4" xfId="30316" xr:uid="{00000000-0005-0000-0000-0000F9180000}"/>
    <cellStyle name="20 % - Accent3 14 9" xfId="10008" xr:uid="{00000000-0005-0000-0000-0000FA180000}"/>
    <cellStyle name="20 % - Accent3 14 9 2" xfId="15999" xr:uid="{00000000-0005-0000-0000-0000FB180000}"/>
    <cellStyle name="20 % - Accent3 14 9 2 2" xfId="32450" xr:uid="{00000000-0005-0000-0000-0000FC180000}"/>
    <cellStyle name="20 % - Accent3 14 9 3" xfId="26446" xr:uid="{00000000-0005-0000-0000-0000FD180000}"/>
    <cellStyle name="20 % - Accent3 15" xfId="2783" xr:uid="{00000000-0005-0000-0000-0000FE180000}"/>
    <cellStyle name="20 % - Accent3 15 10" xfId="31125" xr:uid="{00000000-0005-0000-0000-0000FF180000}"/>
    <cellStyle name="20 % - Accent3 15 11" xfId="24192" xr:uid="{00000000-0005-0000-0000-000000190000}"/>
    <cellStyle name="20 % - Accent3 15 2" xfId="20107" xr:uid="{00000000-0005-0000-0000-000001190000}"/>
    <cellStyle name="20 % - Accent3 15 2 2" xfId="27460" xr:uid="{00000000-0005-0000-0000-000002190000}"/>
    <cellStyle name="20 % - Accent3 15 2 2 2" xfId="33460" xr:uid="{00000000-0005-0000-0000-000003190000}"/>
    <cellStyle name="20 % - Accent3 15 2 3" xfId="31703" xr:uid="{00000000-0005-0000-0000-000004190000}"/>
    <cellStyle name="20 % - Accent3 15 2 4" xfId="25683" xr:uid="{00000000-0005-0000-0000-000005190000}"/>
    <cellStyle name="20 % - Accent3 15 3" xfId="20450" xr:uid="{00000000-0005-0000-0000-000006190000}"/>
    <cellStyle name="20 % - Accent3 15 3 2" xfId="33667" xr:uid="{00000000-0005-0000-0000-000007190000}"/>
    <cellStyle name="20 % - Accent3 15 3 3" xfId="27677" xr:uid="{00000000-0005-0000-0000-000008190000}"/>
    <cellStyle name="20 % - Accent3 15 4" xfId="21041" xr:uid="{00000000-0005-0000-0000-000009190000}"/>
    <cellStyle name="20 % - Accent3 15 4 2" xfId="34258" xr:uid="{00000000-0005-0000-0000-00000A190000}"/>
    <cellStyle name="20 % - Accent3 15 4 3" xfId="28268" xr:uid="{00000000-0005-0000-0000-00000B190000}"/>
    <cellStyle name="20 % - Accent3 15 5" xfId="21665" xr:uid="{00000000-0005-0000-0000-00000C190000}"/>
    <cellStyle name="20 % - Accent3 15 5 2" xfId="34858" xr:uid="{00000000-0005-0000-0000-00000D190000}"/>
    <cellStyle name="20 % - Accent3 15 5 3" xfId="28868" xr:uid="{00000000-0005-0000-0000-00000E190000}"/>
    <cellStyle name="20 % - Accent3 15 6" xfId="22367" xr:uid="{00000000-0005-0000-0000-00000F190000}"/>
    <cellStyle name="20 % - Accent3 15 6 2" xfId="35560" xr:uid="{00000000-0005-0000-0000-000010190000}"/>
    <cellStyle name="20 % - Accent3 15 6 3" xfId="29570" xr:uid="{00000000-0005-0000-0000-000011190000}"/>
    <cellStyle name="20 % - Accent3 15 7" xfId="23117" xr:uid="{00000000-0005-0000-0000-000012190000}"/>
    <cellStyle name="20 % - Accent3 15 7 2" xfId="36308" xr:uid="{00000000-0005-0000-0000-000013190000}"/>
    <cellStyle name="20 % - Accent3 15 7 3" xfId="30318" xr:uid="{00000000-0005-0000-0000-000014190000}"/>
    <cellStyle name="20 % - Accent3 15 8" xfId="18216" xr:uid="{00000000-0005-0000-0000-000015190000}"/>
    <cellStyle name="20 % - Accent3 15 8 2" xfId="32451" xr:uid="{00000000-0005-0000-0000-000016190000}"/>
    <cellStyle name="20 % - Accent3 15 8 3" xfId="26447" xr:uid="{00000000-0005-0000-0000-000017190000}"/>
    <cellStyle name="20 % - Accent3 15 9" xfId="25092" xr:uid="{00000000-0005-0000-0000-000018190000}"/>
    <cellStyle name="20 % - Accent3 16" xfId="2784" xr:uid="{00000000-0005-0000-0000-000019190000}"/>
    <cellStyle name="20 % - Accent3 16 10" xfId="10605" xr:uid="{00000000-0005-0000-0000-00001A190000}"/>
    <cellStyle name="20 % - Accent3 16 10 2" xfId="16596" xr:uid="{00000000-0005-0000-0000-00001B190000}"/>
    <cellStyle name="20 % - Accent3 16 11" xfId="17220" xr:uid="{00000000-0005-0000-0000-00001C190000}"/>
    <cellStyle name="20 % - Accent3 16 12" xfId="20106" xr:uid="{00000000-0005-0000-0000-00001D190000}"/>
    <cellStyle name="20 % - Accent3 16 13" xfId="11519" xr:uid="{00000000-0005-0000-0000-00001E190000}"/>
    <cellStyle name="20 % - Accent3 16 14" xfId="5208" xr:uid="{00000000-0005-0000-0000-00001F190000}"/>
    <cellStyle name="20 % - Accent3 16 2" xfId="6061" xr:uid="{00000000-0005-0000-0000-000020190000}"/>
    <cellStyle name="20 % - Accent3 16 2 2" xfId="23747" xr:uid="{00000000-0005-0000-0000-000021190000}"/>
    <cellStyle name="20 % - Accent3 16 2 2 2" xfId="36789" xr:uid="{00000000-0005-0000-0000-000022190000}"/>
    <cellStyle name="20 % - Accent3 16 2 3" xfId="12052" xr:uid="{00000000-0005-0000-0000-000023190000}"/>
    <cellStyle name="20 % - Accent3 16 2 4" xfId="30801" xr:uid="{00000000-0005-0000-0000-000024190000}"/>
    <cellStyle name="20 % - Accent3 16 3" xfId="6587" xr:uid="{00000000-0005-0000-0000-000025190000}"/>
    <cellStyle name="20 % - Accent3 16 3 2" xfId="12578" xr:uid="{00000000-0005-0000-0000-000026190000}"/>
    <cellStyle name="20 % - Accent3 16 4" xfId="7127" xr:uid="{00000000-0005-0000-0000-000027190000}"/>
    <cellStyle name="20 % - Accent3 16 4 2" xfId="13118" xr:uid="{00000000-0005-0000-0000-000028190000}"/>
    <cellStyle name="20 % - Accent3 16 5" xfId="7695" xr:uid="{00000000-0005-0000-0000-000029190000}"/>
    <cellStyle name="20 % - Accent3 16 5 2" xfId="13686" xr:uid="{00000000-0005-0000-0000-00002A190000}"/>
    <cellStyle name="20 % - Accent3 16 6" xfId="8263" xr:uid="{00000000-0005-0000-0000-00002B190000}"/>
    <cellStyle name="20 % - Accent3 16 6 2" xfId="14254" xr:uid="{00000000-0005-0000-0000-00002C190000}"/>
    <cellStyle name="20 % - Accent3 16 7" xfId="8831" xr:uid="{00000000-0005-0000-0000-00002D190000}"/>
    <cellStyle name="20 % - Accent3 16 7 2" xfId="14822" xr:uid="{00000000-0005-0000-0000-00002E190000}"/>
    <cellStyle name="20 % - Accent3 16 8" xfId="9413" xr:uid="{00000000-0005-0000-0000-00002F190000}"/>
    <cellStyle name="20 % - Accent3 16 8 2" xfId="15404" xr:uid="{00000000-0005-0000-0000-000030190000}"/>
    <cellStyle name="20 % - Accent3 16 9" xfId="10009" xr:uid="{00000000-0005-0000-0000-000031190000}"/>
    <cellStyle name="20 % - Accent3 16 9 2" xfId="16000" xr:uid="{00000000-0005-0000-0000-000032190000}"/>
    <cellStyle name="20 % - Accent3 17" xfId="4123" xr:uid="{00000000-0005-0000-0000-000033190000}"/>
    <cellStyle name="20 % - Accent3 17 10" xfId="20102" xr:uid="{00000000-0005-0000-0000-000034190000}"/>
    <cellStyle name="20 % - Accent3 17 11" xfId="13004" xr:uid="{00000000-0005-0000-0000-000035190000}"/>
    <cellStyle name="20 % - Accent3 17 12" xfId="7013" xr:uid="{00000000-0005-0000-0000-000036190000}"/>
    <cellStyle name="20 % - Accent3 17 13" xfId="24193" xr:uid="{00000000-0005-0000-0000-000037190000}"/>
    <cellStyle name="20 % - Accent3 17 2" xfId="7553" xr:uid="{00000000-0005-0000-0000-000038190000}"/>
    <cellStyle name="20 % - Accent3 17 2 2" xfId="20451" xr:uid="{00000000-0005-0000-0000-000039190000}"/>
    <cellStyle name="20 % - Accent3 17 2 2 2" xfId="33668" xr:uid="{00000000-0005-0000-0000-00003A190000}"/>
    <cellStyle name="20 % - Accent3 17 2 3" xfId="13544" xr:uid="{00000000-0005-0000-0000-00003B190000}"/>
    <cellStyle name="20 % - Accent3 17 2 4" xfId="27678" xr:uid="{00000000-0005-0000-0000-00003C190000}"/>
    <cellStyle name="20 % - Accent3 17 3" xfId="8121" xr:uid="{00000000-0005-0000-0000-00003D190000}"/>
    <cellStyle name="20 % - Accent3 17 3 2" xfId="21042" xr:uid="{00000000-0005-0000-0000-00003E190000}"/>
    <cellStyle name="20 % - Accent3 17 3 2 2" xfId="34259" xr:uid="{00000000-0005-0000-0000-00003F190000}"/>
    <cellStyle name="20 % - Accent3 17 3 3" xfId="14112" xr:uid="{00000000-0005-0000-0000-000040190000}"/>
    <cellStyle name="20 % - Accent3 17 3 4" xfId="28269" xr:uid="{00000000-0005-0000-0000-000041190000}"/>
    <cellStyle name="20 % - Accent3 17 4" xfId="8689" xr:uid="{00000000-0005-0000-0000-000042190000}"/>
    <cellStyle name="20 % - Accent3 17 4 2" xfId="21666" xr:uid="{00000000-0005-0000-0000-000043190000}"/>
    <cellStyle name="20 % - Accent3 17 4 2 2" xfId="34859" xr:uid="{00000000-0005-0000-0000-000044190000}"/>
    <cellStyle name="20 % - Accent3 17 4 3" xfId="14680" xr:uid="{00000000-0005-0000-0000-000045190000}"/>
    <cellStyle name="20 % - Accent3 17 4 4" xfId="28869" xr:uid="{00000000-0005-0000-0000-000046190000}"/>
    <cellStyle name="20 % - Accent3 17 5" xfId="9257" xr:uid="{00000000-0005-0000-0000-000047190000}"/>
    <cellStyle name="20 % - Accent3 17 5 2" xfId="22368" xr:uid="{00000000-0005-0000-0000-000048190000}"/>
    <cellStyle name="20 % - Accent3 17 5 2 2" xfId="35561" xr:uid="{00000000-0005-0000-0000-000049190000}"/>
    <cellStyle name="20 % - Accent3 17 5 3" xfId="15248" xr:uid="{00000000-0005-0000-0000-00004A190000}"/>
    <cellStyle name="20 % - Accent3 17 5 4" xfId="29571" xr:uid="{00000000-0005-0000-0000-00004B190000}"/>
    <cellStyle name="20 % - Accent3 17 6" xfId="9839" xr:uid="{00000000-0005-0000-0000-00004C190000}"/>
    <cellStyle name="20 % - Accent3 17 6 2" xfId="15830" xr:uid="{00000000-0005-0000-0000-00004D190000}"/>
    <cellStyle name="20 % - Accent3 17 6 2 2" xfId="33459" xr:uid="{00000000-0005-0000-0000-00004E190000}"/>
    <cellStyle name="20 % - Accent3 17 6 3" xfId="27458" xr:uid="{00000000-0005-0000-0000-00004F190000}"/>
    <cellStyle name="20 % - Accent3 17 7" xfId="10435" xr:uid="{00000000-0005-0000-0000-000050190000}"/>
    <cellStyle name="20 % - Accent3 17 7 2" xfId="16426" xr:uid="{00000000-0005-0000-0000-000051190000}"/>
    <cellStyle name="20 % - Accent3 17 7 3" xfId="25684" xr:uid="{00000000-0005-0000-0000-000052190000}"/>
    <cellStyle name="20 % - Accent3 17 8" xfId="11031" xr:uid="{00000000-0005-0000-0000-000053190000}"/>
    <cellStyle name="20 % - Accent3 17 8 2" xfId="17022" xr:uid="{00000000-0005-0000-0000-000054190000}"/>
    <cellStyle name="20 % - Accent3 17 8 3" xfId="31704" xr:uid="{00000000-0005-0000-0000-000055190000}"/>
    <cellStyle name="20 % - Accent3 17 9" xfId="17646" xr:uid="{00000000-0005-0000-0000-000056190000}"/>
    <cellStyle name="20 % - Accent3 18" xfId="4137" xr:uid="{00000000-0005-0000-0000-000057190000}"/>
    <cellStyle name="20 % - Accent3 18 10" xfId="13558" xr:uid="{00000000-0005-0000-0000-000058190000}"/>
    <cellStyle name="20 % - Accent3 18 11" xfId="7567" xr:uid="{00000000-0005-0000-0000-000059190000}"/>
    <cellStyle name="20 % - Accent3 18 12" xfId="24810" xr:uid="{00000000-0005-0000-0000-00005A190000}"/>
    <cellStyle name="20 % - Accent3 18 2" xfId="8135" xr:uid="{00000000-0005-0000-0000-00005B190000}"/>
    <cellStyle name="20 % - Accent3 18 2 2" xfId="22136" xr:uid="{00000000-0005-0000-0000-00005C190000}"/>
    <cellStyle name="20 % - Accent3 18 2 2 2" xfId="35329" xr:uid="{00000000-0005-0000-0000-00005D190000}"/>
    <cellStyle name="20 % - Accent3 18 2 3" xfId="14126" xr:uid="{00000000-0005-0000-0000-00005E190000}"/>
    <cellStyle name="20 % - Accent3 18 2 4" xfId="29339" xr:uid="{00000000-0005-0000-0000-00005F190000}"/>
    <cellStyle name="20 % - Accent3 18 3" xfId="8703" xr:uid="{00000000-0005-0000-0000-000060190000}"/>
    <cellStyle name="20 % - Accent3 18 3 2" xfId="22838" xr:uid="{00000000-0005-0000-0000-000061190000}"/>
    <cellStyle name="20 % - Accent3 18 3 2 2" xfId="36031" xr:uid="{00000000-0005-0000-0000-000062190000}"/>
    <cellStyle name="20 % - Accent3 18 3 3" xfId="14694" xr:uid="{00000000-0005-0000-0000-000063190000}"/>
    <cellStyle name="20 % - Accent3 18 3 4" xfId="30041" xr:uid="{00000000-0005-0000-0000-000064190000}"/>
    <cellStyle name="20 % - Accent3 18 4" xfId="9271" xr:uid="{00000000-0005-0000-0000-000065190000}"/>
    <cellStyle name="20 % - Accent3 18 4 2" xfId="15262" xr:uid="{00000000-0005-0000-0000-000066190000}"/>
    <cellStyle name="20 % - Accent3 18 4 2 2" xfId="34729" xr:uid="{00000000-0005-0000-0000-000067190000}"/>
    <cellStyle name="20 % - Accent3 18 4 3" xfId="28739" xr:uid="{00000000-0005-0000-0000-000068190000}"/>
    <cellStyle name="20 % - Accent3 18 5" xfId="9853" xr:uid="{00000000-0005-0000-0000-000069190000}"/>
    <cellStyle name="20 % - Accent3 18 5 2" xfId="15844" xr:uid="{00000000-0005-0000-0000-00006A190000}"/>
    <cellStyle name="20 % - Accent3 18 5 3" xfId="26177" xr:uid="{00000000-0005-0000-0000-00006B190000}"/>
    <cellStyle name="20 % - Accent3 18 6" xfId="10449" xr:uid="{00000000-0005-0000-0000-00006C190000}"/>
    <cellStyle name="20 % - Accent3 18 6 2" xfId="16440" xr:uid="{00000000-0005-0000-0000-00006D190000}"/>
    <cellStyle name="20 % - Accent3 18 6 3" xfId="32181" xr:uid="{00000000-0005-0000-0000-00006E190000}"/>
    <cellStyle name="20 % - Accent3 18 7" xfId="11045" xr:uid="{00000000-0005-0000-0000-00006F190000}"/>
    <cellStyle name="20 % - Accent3 18 7 2" xfId="17036" xr:uid="{00000000-0005-0000-0000-000070190000}"/>
    <cellStyle name="20 % - Accent3 18 8" xfId="17660" xr:uid="{00000000-0005-0000-0000-000071190000}"/>
    <cellStyle name="20 % - Accent3 18 9" xfId="21512" xr:uid="{00000000-0005-0000-0000-000072190000}"/>
    <cellStyle name="20 % - Accent3 19" xfId="4151" xr:uid="{00000000-0005-0000-0000-000073190000}"/>
    <cellStyle name="20 % - Accent3 19 10" xfId="13572" xr:uid="{00000000-0005-0000-0000-000074190000}"/>
    <cellStyle name="20 % - Accent3 19 11" xfId="7581" xr:uid="{00000000-0005-0000-0000-000075190000}"/>
    <cellStyle name="20 % - Accent3 19 12" xfId="24827" xr:uid="{00000000-0005-0000-0000-000076190000}"/>
    <cellStyle name="20 % - Accent3 19 2" xfId="8149" xr:uid="{00000000-0005-0000-0000-000077190000}"/>
    <cellStyle name="20 % - Accent3 19 2 2" xfId="22855" xr:uid="{00000000-0005-0000-0000-000078190000}"/>
    <cellStyle name="20 % - Accent3 19 2 2 2" xfId="36048" xr:uid="{00000000-0005-0000-0000-000079190000}"/>
    <cellStyle name="20 % - Accent3 19 2 3" xfId="14140" xr:uid="{00000000-0005-0000-0000-00007A190000}"/>
    <cellStyle name="20 % - Accent3 19 2 4" xfId="30058" xr:uid="{00000000-0005-0000-0000-00007B190000}"/>
    <cellStyle name="20 % - Accent3 19 3" xfId="8717" xr:uid="{00000000-0005-0000-0000-00007C190000}"/>
    <cellStyle name="20 % - Accent3 19 3 2" xfId="14708" xr:uid="{00000000-0005-0000-0000-00007D190000}"/>
    <cellStyle name="20 % - Accent3 19 3 2 2" xfId="35346" xr:uid="{00000000-0005-0000-0000-00007E190000}"/>
    <cellStyle name="20 % - Accent3 19 3 3" xfId="29356" xr:uid="{00000000-0005-0000-0000-00007F190000}"/>
    <cellStyle name="20 % - Accent3 19 4" xfId="9285" xr:uid="{00000000-0005-0000-0000-000080190000}"/>
    <cellStyle name="20 % - Accent3 19 4 2" xfId="15276" xr:uid="{00000000-0005-0000-0000-000081190000}"/>
    <cellStyle name="20 % - Accent3 19 4 3" xfId="26194" xr:uid="{00000000-0005-0000-0000-000082190000}"/>
    <cellStyle name="20 % - Accent3 19 5" xfId="9867" xr:uid="{00000000-0005-0000-0000-000083190000}"/>
    <cellStyle name="20 % - Accent3 19 5 2" xfId="15858" xr:uid="{00000000-0005-0000-0000-000084190000}"/>
    <cellStyle name="20 % - Accent3 19 5 3" xfId="32198" xr:uid="{00000000-0005-0000-0000-000085190000}"/>
    <cellStyle name="20 % - Accent3 19 6" xfId="10463" xr:uid="{00000000-0005-0000-0000-000086190000}"/>
    <cellStyle name="20 % - Accent3 19 6 2" xfId="16454" xr:uid="{00000000-0005-0000-0000-000087190000}"/>
    <cellStyle name="20 % - Accent3 19 7" xfId="11059" xr:uid="{00000000-0005-0000-0000-000088190000}"/>
    <cellStyle name="20 % - Accent3 19 7 2" xfId="17050" xr:uid="{00000000-0005-0000-0000-000089190000}"/>
    <cellStyle name="20 % - Accent3 19 8" xfId="17674" xr:uid="{00000000-0005-0000-0000-00008A190000}"/>
    <cellStyle name="20 % - Accent3 19 9" xfId="22153" xr:uid="{00000000-0005-0000-0000-00008B190000}"/>
    <cellStyle name="20 % - Accent3 2" xfId="132" xr:uid="{00000000-0005-0000-0000-00008C190000}"/>
    <cellStyle name="20 % - Accent3 2 10" xfId="7128" xr:uid="{00000000-0005-0000-0000-00008D190000}"/>
    <cellStyle name="20 % - Accent3 2 10 2" xfId="21667" xr:uid="{00000000-0005-0000-0000-00008E190000}"/>
    <cellStyle name="20 % - Accent3 2 10 2 2" xfId="34860" xr:uid="{00000000-0005-0000-0000-00008F190000}"/>
    <cellStyle name="20 % - Accent3 2 10 3" xfId="13119" xr:uid="{00000000-0005-0000-0000-000090190000}"/>
    <cellStyle name="20 % - Accent3 2 10 4" xfId="28870" xr:uid="{00000000-0005-0000-0000-000091190000}"/>
    <cellStyle name="20 % - Accent3 2 11" xfId="7696" xr:uid="{00000000-0005-0000-0000-000092190000}"/>
    <cellStyle name="20 % - Accent3 2 11 2" xfId="22369" xr:uid="{00000000-0005-0000-0000-000093190000}"/>
    <cellStyle name="20 % - Accent3 2 11 2 2" xfId="35562" xr:uid="{00000000-0005-0000-0000-000094190000}"/>
    <cellStyle name="20 % - Accent3 2 11 3" xfId="13687" xr:uid="{00000000-0005-0000-0000-000095190000}"/>
    <cellStyle name="20 % - Accent3 2 11 4" xfId="29572" xr:uid="{00000000-0005-0000-0000-000096190000}"/>
    <cellStyle name="20 % - Accent3 2 12" xfId="8264" xr:uid="{00000000-0005-0000-0000-000097190000}"/>
    <cellStyle name="20 % - Accent3 2 12 2" xfId="23118" xr:uid="{00000000-0005-0000-0000-000098190000}"/>
    <cellStyle name="20 % - Accent3 2 12 2 2" xfId="36309" xr:uid="{00000000-0005-0000-0000-000099190000}"/>
    <cellStyle name="20 % - Accent3 2 12 3" xfId="14255" xr:uid="{00000000-0005-0000-0000-00009A190000}"/>
    <cellStyle name="20 % - Accent3 2 12 4" xfId="30319" xr:uid="{00000000-0005-0000-0000-00009B190000}"/>
    <cellStyle name="20 % - Accent3 2 13" xfId="8832" xr:uid="{00000000-0005-0000-0000-00009C190000}"/>
    <cellStyle name="20 % - Accent3 2 13 2" xfId="14823" xr:uid="{00000000-0005-0000-0000-00009D190000}"/>
    <cellStyle name="20 % - Accent3 2 13 2 2" xfId="32452" xr:uid="{00000000-0005-0000-0000-00009E190000}"/>
    <cellStyle name="20 % - Accent3 2 13 3" xfId="26448" xr:uid="{00000000-0005-0000-0000-00009F190000}"/>
    <cellStyle name="20 % - Accent3 2 14" xfId="9414" xr:uid="{00000000-0005-0000-0000-0000A0190000}"/>
    <cellStyle name="20 % - Accent3 2 14 2" xfId="15405" xr:uid="{00000000-0005-0000-0000-0000A1190000}"/>
    <cellStyle name="20 % - Accent3 2 14 3" xfId="25093" xr:uid="{00000000-0005-0000-0000-0000A2190000}"/>
    <cellStyle name="20 % - Accent3 2 15" xfId="10010" xr:uid="{00000000-0005-0000-0000-0000A3190000}"/>
    <cellStyle name="20 % - Accent3 2 15 2" xfId="16001" xr:uid="{00000000-0005-0000-0000-0000A4190000}"/>
    <cellStyle name="20 % - Accent3 2 15 3" xfId="31126" xr:uid="{00000000-0005-0000-0000-0000A5190000}"/>
    <cellStyle name="20 % - Accent3 2 16" xfId="10606" xr:uid="{00000000-0005-0000-0000-0000A6190000}"/>
    <cellStyle name="20 % - Accent3 2 16 2" xfId="16597" xr:uid="{00000000-0005-0000-0000-0000A7190000}"/>
    <cellStyle name="20 % - Accent3 2 17" xfId="17221" xr:uid="{00000000-0005-0000-0000-0000A8190000}"/>
    <cellStyle name="20 % - Accent3 2 18" xfId="17824" xr:uid="{00000000-0005-0000-0000-0000A9190000}"/>
    <cellStyle name="20 % - Accent3 2 19" xfId="18217" xr:uid="{00000000-0005-0000-0000-0000AA190000}"/>
    <cellStyle name="20 % - Accent3 2 2" xfId="133" xr:uid="{00000000-0005-0000-0000-0000AB190000}"/>
    <cellStyle name="20 % - Accent3 2 2 10" xfId="8265" xr:uid="{00000000-0005-0000-0000-0000AC190000}"/>
    <cellStyle name="20 % - Accent3 2 2 10 2" xfId="23119" xr:uid="{00000000-0005-0000-0000-0000AD190000}"/>
    <cellStyle name="20 % - Accent3 2 2 10 2 2" xfId="36310" xr:uid="{00000000-0005-0000-0000-0000AE190000}"/>
    <cellStyle name="20 % - Accent3 2 2 10 3" xfId="14256" xr:uid="{00000000-0005-0000-0000-0000AF190000}"/>
    <cellStyle name="20 % - Accent3 2 2 10 4" xfId="30320" xr:uid="{00000000-0005-0000-0000-0000B0190000}"/>
    <cellStyle name="20 % - Accent3 2 2 11" xfId="8833" xr:uid="{00000000-0005-0000-0000-0000B1190000}"/>
    <cellStyle name="20 % - Accent3 2 2 11 2" xfId="14824" xr:uid="{00000000-0005-0000-0000-0000B2190000}"/>
    <cellStyle name="20 % - Accent3 2 2 11 2 2" xfId="32453" xr:uid="{00000000-0005-0000-0000-0000B3190000}"/>
    <cellStyle name="20 % - Accent3 2 2 11 3" xfId="26449" xr:uid="{00000000-0005-0000-0000-0000B4190000}"/>
    <cellStyle name="20 % - Accent3 2 2 12" xfId="9415" xr:uid="{00000000-0005-0000-0000-0000B5190000}"/>
    <cellStyle name="20 % - Accent3 2 2 12 2" xfId="15406" xr:uid="{00000000-0005-0000-0000-0000B6190000}"/>
    <cellStyle name="20 % - Accent3 2 2 12 3" xfId="25094" xr:uid="{00000000-0005-0000-0000-0000B7190000}"/>
    <cellStyle name="20 % - Accent3 2 2 13" xfId="10011" xr:uid="{00000000-0005-0000-0000-0000B8190000}"/>
    <cellStyle name="20 % - Accent3 2 2 13 2" xfId="16002" xr:uid="{00000000-0005-0000-0000-0000B9190000}"/>
    <cellStyle name="20 % - Accent3 2 2 13 3" xfId="31127" xr:uid="{00000000-0005-0000-0000-0000BA190000}"/>
    <cellStyle name="20 % - Accent3 2 2 14" xfId="10607" xr:uid="{00000000-0005-0000-0000-0000BB190000}"/>
    <cellStyle name="20 % - Accent3 2 2 14 2" xfId="16598" xr:uid="{00000000-0005-0000-0000-0000BC190000}"/>
    <cellStyle name="20 % - Accent3 2 2 15" xfId="17222" xr:uid="{00000000-0005-0000-0000-0000BD190000}"/>
    <cellStyle name="20 % - Accent3 2 2 16" xfId="17825" xr:uid="{00000000-0005-0000-0000-0000BE190000}"/>
    <cellStyle name="20 % - Accent3 2 2 17" xfId="18218" xr:uid="{00000000-0005-0000-0000-0000BF190000}"/>
    <cellStyle name="20 % - Accent3 2 2 18" xfId="11168" xr:uid="{00000000-0005-0000-0000-0000C0190000}"/>
    <cellStyle name="20 % - Accent3 2 2 19" xfId="4302" xr:uid="{00000000-0005-0000-0000-0000C1190000}"/>
    <cellStyle name="20 % - Accent3 2 2 2" xfId="134" xr:uid="{00000000-0005-0000-0000-0000C2190000}"/>
    <cellStyle name="20 % - Accent3 2 2 2 10" xfId="7698" xr:uid="{00000000-0005-0000-0000-0000C3190000}"/>
    <cellStyle name="20 % - Accent3 2 2 2 10 2" xfId="22371" xr:uid="{00000000-0005-0000-0000-0000C4190000}"/>
    <cellStyle name="20 % - Accent3 2 2 2 10 2 2" xfId="35564" xr:uid="{00000000-0005-0000-0000-0000C5190000}"/>
    <cellStyle name="20 % - Accent3 2 2 2 10 3" xfId="13689" xr:uid="{00000000-0005-0000-0000-0000C6190000}"/>
    <cellStyle name="20 % - Accent3 2 2 2 10 4" xfId="29574" xr:uid="{00000000-0005-0000-0000-0000C7190000}"/>
    <cellStyle name="20 % - Accent3 2 2 2 11" xfId="8266" xr:uid="{00000000-0005-0000-0000-0000C8190000}"/>
    <cellStyle name="20 % - Accent3 2 2 2 11 2" xfId="23120" xr:uid="{00000000-0005-0000-0000-0000C9190000}"/>
    <cellStyle name="20 % - Accent3 2 2 2 11 2 2" xfId="36311" xr:uid="{00000000-0005-0000-0000-0000CA190000}"/>
    <cellStyle name="20 % - Accent3 2 2 2 11 3" xfId="14257" xr:uid="{00000000-0005-0000-0000-0000CB190000}"/>
    <cellStyle name="20 % - Accent3 2 2 2 11 4" xfId="30321" xr:uid="{00000000-0005-0000-0000-0000CC190000}"/>
    <cellStyle name="20 % - Accent3 2 2 2 12" xfId="8834" xr:uid="{00000000-0005-0000-0000-0000CD190000}"/>
    <cellStyle name="20 % - Accent3 2 2 2 12 2" xfId="14825" xr:uid="{00000000-0005-0000-0000-0000CE190000}"/>
    <cellStyle name="20 % - Accent3 2 2 2 12 2 2" xfId="32454" xr:uid="{00000000-0005-0000-0000-0000CF190000}"/>
    <cellStyle name="20 % - Accent3 2 2 2 12 3" xfId="26450" xr:uid="{00000000-0005-0000-0000-0000D0190000}"/>
    <cellStyle name="20 % - Accent3 2 2 2 13" xfId="9416" xr:uid="{00000000-0005-0000-0000-0000D1190000}"/>
    <cellStyle name="20 % - Accent3 2 2 2 13 2" xfId="15407" xr:uid="{00000000-0005-0000-0000-0000D2190000}"/>
    <cellStyle name="20 % - Accent3 2 2 2 13 3" xfId="25095" xr:uid="{00000000-0005-0000-0000-0000D3190000}"/>
    <cellStyle name="20 % - Accent3 2 2 2 14" xfId="10012" xr:uid="{00000000-0005-0000-0000-0000D4190000}"/>
    <cellStyle name="20 % - Accent3 2 2 2 14 2" xfId="16003" xr:uid="{00000000-0005-0000-0000-0000D5190000}"/>
    <cellStyle name="20 % - Accent3 2 2 2 14 3" xfId="31128" xr:uid="{00000000-0005-0000-0000-0000D6190000}"/>
    <cellStyle name="20 % - Accent3 2 2 2 15" xfId="10608" xr:uid="{00000000-0005-0000-0000-0000D7190000}"/>
    <cellStyle name="20 % - Accent3 2 2 2 15 2" xfId="16599" xr:uid="{00000000-0005-0000-0000-0000D8190000}"/>
    <cellStyle name="20 % - Accent3 2 2 2 16" xfId="17223" xr:uid="{00000000-0005-0000-0000-0000D9190000}"/>
    <cellStyle name="20 % - Accent3 2 2 2 17" xfId="17826" xr:uid="{00000000-0005-0000-0000-0000DA190000}"/>
    <cellStyle name="20 % - Accent3 2 2 2 18" xfId="18219" xr:uid="{00000000-0005-0000-0000-0000DB190000}"/>
    <cellStyle name="20 % - Accent3 2 2 2 19" xfId="11169" xr:uid="{00000000-0005-0000-0000-0000DC190000}"/>
    <cellStyle name="20 % - Accent3 2 2 2 2" xfId="135" xr:uid="{00000000-0005-0000-0000-0000DD190000}"/>
    <cellStyle name="20 % - Accent3 2 2 2 2 10" xfId="8835" xr:uid="{00000000-0005-0000-0000-0000DE190000}"/>
    <cellStyle name="20 % - Accent3 2 2 2 2 10 2" xfId="23121" xr:uid="{00000000-0005-0000-0000-0000DF190000}"/>
    <cellStyle name="20 % - Accent3 2 2 2 2 10 2 2" xfId="36312" xr:uid="{00000000-0005-0000-0000-0000E0190000}"/>
    <cellStyle name="20 % - Accent3 2 2 2 2 10 3" xfId="14826" xr:uid="{00000000-0005-0000-0000-0000E1190000}"/>
    <cellStyle name="20 % - Accent3 2 2 2 2 10 4" xfId="30322" xr:uid="{00000000-0005-0000-0000-0000E2190000}"/>
    <cellStyle name="20 % - Accent3 2 2 2 2 11" xfId="9417" xr:uid="{00000000-0005-0000-0000-0000E3190000}"/>
    <cellStyle name="20 % - Accent3 2 2 2 2 11 2" xfId="15408" xr:uid="{00000000-0005-0000-0000-0000E4190000}"/>
    <cellStyle name="20 % - Accent3 2 2 2 2 11 2 2" xfId="32455" xr:uid="{00000000-0005-0000-0000-0000E5190000}"/>
    <cellStyle name="20 % - Accent3 2 2 2 2 11 3" xfId="26451" xr:uid="{00000000-0005-0000-0000-0000E6190000}"/>
    <cellStyle name="20 % - Accent3 2 2 2 2 12" xfId="10013" xr:uid="{00000000-0005-0000-0000-0000E7190000}"/>
    <cellStyle name="20 % - Accent3 2 2 2 2 12 2" xfId="16004" xr:uid="{00000000-0005-0000-0000-0000E8190000}"/>
    <cellStyle name="20 % - Accent3 2 2 2 2 12 3" xfId="25096" xr:uid="{00000000-0005-0000-0000-0000E9190000}"/>
    <cellStyle name="20 % - Accent3 2 2 2 2 13" xfId="10609" xr:uid="{00000000-0005-0000-0000-0000EA190000}"/>
    <cellStyle name="20 % - Accent3 2 2 2 2 13 2" xfId="16600" xr:uid="{00000000-0005-0000-0000-0000EB190000}"/>
    <cellStyle name="20 % - Accent3 2 2 2 2 13 3" xfId="31129" xr:uid="{00000000-0005-0000-0000-0000EC190000}"/>
    <cellStyle name="20 % - Accent3 2 2 2 2 14" xfId="17224" xr:uid="{00000000-0005-0000-0000-0000ED190000}"/>
    <cellStyle name="20 % - Accent3 2 2 2 2 15" xfId="17827" xr:uid="{00000000-0005-0000-0000-0000EE190000}"/>
    <cellStyle name="20 % - Accent3 2 2 2 2 16" xfId="18220" xr:uid="{00000000-0005-0000-0000-0000EF190000}"/>
    <cellStyle name="20 % - Accent3 2 2 2 2 17" xfId="11170" xr:uid="{00000000-0005-0000-0000-0000F0190000}"/>
    <cellStyle name="20 % - Accent3 2 2 2 2 18" xfId="4304" xr:uid="{00000000-0005-0000-0000-0000F1190000}"/>
    <cellStyle name="20 % - Accent3 2 2 2 2 19" xfId="24197" xr:uid="{00000000-0005-0000-0000-0000F2190000}"/>
    <cellStyle name="20 % - Accent3 2 2 2 2 2" xfId="136" xr:uid="{00000000-0005-0000-0000-0000F3190000}"/>
    <cellStyle name="20 % - Accent3 2 2 2 2 2 10" xfId="8268" xr:uid="{00000000-0005-0000-0000-0000F4190000}"/>
    <cellStyle name="20 % - Accent3 2 2 2 2 2 10 2" xfId="21671" xr:uid="{00000000-0005-0000-0000-0000F5190000}"/>
    <cellStyle name="20 % - Accent3 2 2 2 2 2 10 2 2" xfId="34864" xr:uid="{00000000-0005-0000-0000-0000F6190000}"/>
    <cellStyle name="20 % - Accent3 2 2 2 2 2 10 3" xfId="14259" xr:uid="{00000000-0005-0000-0000-0000F7190000}"/>
    <cellStyle name="20 % - Accent3 2 2 2 2 2 10 4" xfId="28874" xr:uid="{00000000-0005-0000-0000-0000F8190000}"/>
    <cellStyle name="20 % - Accent3 2 2 2 2 2 11" xfId="8836" xr:uid="{00000000-0005-0000-0000-0000F9190000}"/>
    <cellStyle name="20 % - Accent3 2 2 2 2 2 11 2" xfId="22373" xr:uid="{00000000-0005-0000-0000-0000FA190000}"/>
    <cellStyle name="20 % - Accent3 2 2 2 2 2 11 2 2" xfId="35566" xr:uid="{00000000-0005-0000-0000-0000FB190000}"/>
    <cellStyle name="20 % - Accent3 2 2 2 2 2 11 3" xfId="14827" xr:uid="{00000000-0005-0000-0000-0000FC190000}"/>
    <cellStyle name="20 % - Accent3 2 2 2 2 2 11 4" xfId="29576" xr:uid="{00000000-0005-0000-0000-0000FD190000}"/>
    <cellStyle name="20 % - Accent3 2 2 2 2 2 12" xfId="9418" xr:uid="{00000000-0005-0000-0000-0000FE190000}"/>
    <cellStyle name="20 % - Accent3 2 2 2 2 2 12 2" xfId="23122" xr:uid="{00000000-0005-0000-0000-0000FF190000}"/>
    <cellStyle name="20 % - Accent3 2 2 2 2 2 12 2 2" xfId="36313" xr:uid="{00000000-0005-0000-0000-0000001A0000}"/>
    <cellStyle name="20 % - Accent3 2 2 2 2 2 12 3" xfId="15409" xr:uid="{00000000-0005-0000-0000-0000011A0000}"/>
    <cellStyle name="20 % - Accent3 2 2 2 2 2 12 4" xfId="30323" xr:uid="{00000000-0005-0000-0000-0000021A0000}"/>
    <cellStyle name="20 % - Accent3 2 2 2 2 2 13" xfId="10014" xr:uid="{00000000-0005-0000-0000-0000031A0000}"/>
    <cellStyle name="20 % - Accent3 2 2 2 2 2 13 2" xfId="16005" xr:uid="{00000000-0005-0000-0000-0000041A0000}"/>
    <cellStyle name="20 % - Accent3 2 2 2 2 2 13 2 2" xfId="32456" xr:uid="{00000000-0005-0000-0000-0000051A0000}"/>
    <cellStyle name="20 % - Accent3 2 2 2 2 2 13 3" xfId="26452" xr:uid="{00000000-0005-0000-0000-0000061A0000}"/>
    <cellStyle name="20 % - Accent3 2 2 2 2 2 14" xfId="10610" xr:uid="{00000000-0005-0000-0000-0000071A0000}"/>
    <cellStyle name="20 % - Accent3 2 2 2 2 2 14 2" xfId="16601" xr:uid="{00000000-0005-0000-0000-0000081A0000}"/>
    <cellStyle name="20 % - Accent3 2 2 2 2 2 14 3" xfId="25097" xr:uid="{00000000-0005-0000-0000-0000091A0000}"/>
    <cellStyle name="20 % - Accent3 2 2 2 2 2 15" xfId="17225" xr:uid="{00000000-0005-0000-0000-00000A1A0000}"/>
    <cellStyle name="20 % - Accent3 2 2 2 2 2 15 2" xfId="31130" xr:uid="{00000000-0005-0000-0000-00000B1A0000}"/>
    <cellStyle name="20 % - Accent3 2 2 2 2 2 16" xfId="17828" xr:uid="{00000000-0005-0000-0000-00000C1A0000}"/>
    <cellStyle name="20 % - Accent3 2 2 2 2 2 17" xfId="18221" xr:uid="{00000000-0005-0000-0000-00000D1A0000}"/>
    <cellStyle name="20 % - Accent3 2 2 2 2 2 18" xfId="11171" xr:uid="{00000000-0005-0000-0000-00000E1A0000}"/>
    <cellStyle name="20 % - Accent3 2 2 2 2 2 19" xfId="4305" xr:uid="{00000000-0005-0000-0000-00000F1A0000}"/>
    <cellStyle name="20 % - Accent3 2 2 2 2 2 2" xfId="137" xr:uid="{00000000-0005-0000-0000-0000101A0000}"/>
    <cellStyle name="20 % - Accent3 2 2 2 2 2 2 10" xfId="9419" xr:uid="{00000000-0005-0000-0000-0000111A0000}"/>
    <cellStyle name="20 % - Accent3 2 2 2 2 2 2 10 2" xfId="15410" xr:uid="{00000000-0005-0000-0000-0000121A0000}"/>
    <cellStyle name="20 % - Accent3 2 2 2 2 2 2 10 3" xfId="31131" xr:uid="{00000000-0005-0000-0000-0000131A0000}"/>
    <cellStyle name="20 % - Accent3 2 2 2 2 2 2 11" xfId="10015" xr:uid="{00000000-0005-0000-0000-0000141A0000}"/>
    <cellStyle name="20 % - Accent3 2 2 2 2 2 2 11 2" xfId="16006" xr:uid="{00000000-0005-0000-0000-0000151A0000}"/>
    <cellStyle name="20 % - Accent3 2 2 2 2 2 2 12" xfId="10611" xr:uid="{00000000-0005-0000-0000-0000161A0000}"/>
    <cellStyle name="20 % - Accent3 2 2 2 2 2 2 12 2" xfId="16602" xr:uid="{00000000-0005-0000-0000-0000171A0000}"/>
    <cellStyle name="20 % - Accent3 2 2 2 2 2 2 13" xfId="4722" xr:uid="{00000000-0005-0000-0000-0000181A0000}"/>
    <cellStyle name="20 % - Accent3 2 2 2 2 2 2 13 2" xfId="17226" xr:uid="{00000000-0005-0000-0000-0000191A0000}"/>
    <cellStyle name="20 % - Accent3 2 2 2 2 2 2 14" xfId="17829" xr:uid="{00000000-0005-0000-0000-00001A1A0000}"/>
    <cellStyle name="20 % - Accent3 2 2 2 2 2 2 15" xfId="18222" xr:uid="{00000000-0005-0000-0000-00001B1A0000}"/>
    <cellStyle name="20 % - Accent3 2 2 2 2 2 2 16" xfId="11172" xr:uid="{00000000-0005-0000-0000-00001C1A0000}"/>
    <cellStyle name="20 % - Accent3 2 2 2 2 2 2 17" xfId="4306" xr:uid="{00000000-0005-0000-0000-00001D1A0000}"/>
    <cellStyle name="20 % - Accent3 2 2 2 2 2 2 18" xfId="24199" xr:uid="{00000000-0005-0000-0000-00001E1A0000}"/>
    <cellStyle name="20 % - Accent3 2 2 2 2 2 2 19" xfId="2790" xr:uid="{00000000-0005-0000-0000-00001F1A0000}"/>
    <cellStyle name="20 % - Accent3 2 2 2 2 2 2 2" xfId="2791" xr:uid="{00000000-0005-0000-0000-0000201A0000}"/>
    <cellStyle name="20 % - Accent3 2 2 2 2 2 2 2 10" xfId="10612" xr:uid="{00000000-0005-0000-0000-0000211A0000}"/>
    <cellStyle name="20 % - Accent3 2 2 2 2 2 2 2 10 2" xfId="16603" xr:uid="{00000000-0005-0000-0000-0000221A0000}"/>
    <cellStyle name="20 % - Accent3 2 2 2 2 2 2 2 11" xfId="17227" xr:uid="{00000000-0005-0000-0000-0000231A0000}"/>
    <cellStyle name="20 % - Accent3 2 2 2 2 2 2 2 12" xfId="20098" xr:uid="{00000000-0005-0000-0000-0000241A0000}"/>
    <cellStyle name="20 % - Accent3 2 2 2 2 2 2 2 13" xfId="11526" xr:uid="{00000000-0005-0000-0000-0000251A0000}"/>
    <cellStyle name="20 % - Accent3 2 2 2 2 2 2 2 14" xfId="5215" xr:uid="{00000000-0005-0000-0000-0000261A0000}"/>
    <cellStyle name="20 % - Accent3 2 2 2 2 2 2 2 15" xfId="25690" xr:uid="{00000000-0005-0000-0000-0000271A0000}"/>
    <cellStyle name="20 % - Accent3 2 2 2 2 2 2 2 2" xfId="6068" xr:uid="{00000000-0005-0000-0000-0000281A0000}"/>
    <cellStyle name="20 % - Accent3 2 2 2 2 2 2 2 2 2" xfId="12059" xr:uid="{00000000-0005-0000-0000-0000291A0000}"/>
    <cellStyle name="20 % - Accent3 2 2 2 2 2 2 2 2 2 2" xfId="33457" xr:uid="{00000000-0005-0000-0000-00002A1A0000}"/>
    <cellStyle name="20 % - Accent3 2 2 2 2 2 2 2 2 3" xfId="27456" xr:uid="{00000000-0005-0000-0000-00002B1A0000}"/>
    <cellStyle name="20 % - Accent3 2 2 2 2 2 2 2 3" xfId="6594" xr:uid="{00000000-0005-0000-0000-00002C1A0000}"/>
    <cellStyle name="20 % - Accent3 2 2 2 2 2 2 2 3 2" xfId="12585" xr:uid="{00000000-0005-0000-0000-00002D1A0000}"/>
    <cellStyle name="20 % - Accent3 2 2 2 2 2 2 2 3 3" xfId="31710" xr:uid="{00000000-0005-0000-0000-00002E1A0000}"/>
    <cellStyle name="20 % - Accent3 2 2 2 2 2 2 2 4" xfId="7134" xr:uid="{00000000-0005-0000-0000-00002F1A0000}"/>
    <cellStyle name="20 % - Accent3 2 2 2 2 2 2 2 4 2" xfId="13125" xr:uid="{00000000-0005-0000-0000-0000301A0000}"/>
    <cellStyle name="20 % - Accent3 2 2 2 2 2 2 2 5" xfId="7702" xr:uid="{00000000-0005-0000-0000-0000311A0000}"/>
    <cellStyle name="20 % - Accent3 2 2 2 2 2 2 2 5 2" xfId="13693" xr:uid="{00000000-0005-0000-0000-0000321A0000}"/>
    <cellStyle name="20 % - Accent3 2 2 2 2 2 2 2 6" xfId="8270" xr:uid="{00000000-0005-0000-0000-0000331A0000}"/>
    <cellStyle name="20 % - Accent3 2 2 2 2 2 2 2 6 2" xfId="14261" xr:uid="{00000000-0005-0000-0000-0000341A0000}"/>
    <cellStyle name="20 % - Accent3 2 2 2 2 2 2 2 7" xfId="8838" xr:uid="{00000000-0005-0000-0000-0000351A0000}"/>
    <cellStyle name="20 % - Accent3 2 2 2 2 2 2 2 7 2" xfId="14829" xr:uid="{00000000-0005-0000-0000-0000361A0000}"/>
    <cellStyle name="20 % - Accent3 2 2 2 2 2 2 2 8" xfId="9420" xr:uid="{00000000-0005-0000-0000-0000371A0000}"/>
    <cellStyle name="20 % - Accent3 2 2 2 2 2 2 2 8 2" xfId="15411" xr:uid="{00000000-0005-0000-0000-0000381A0000}"/>
    <cellStyle name="20 % - Accent3 2 2 2 2 2 2 2 9" xfId="10016" xr:uid="{00000000-0005-0000-0000-0000391A0000}"/>
    <cellStyle name="20 % - Accent3 2 2 2 2 2 2 2 9 2" xfId="16007" xr:uid="{00000000-0005-0000-0000-00003A1A0000}"/>
    <cellStyle name="20 % - Accent3 2 2 2 2 2 2 3" xfId="5214" xr:uid="{00000000-0005-0000-0000-00003B1A0000}"/>
    <cellStyle name="20 % - Accent3 2 2 2 2 2 2 3 2" xfId="20457" xr:uid="{00000000-0005-0000-0000-00003C1A0000}"/>
    <cellStyle name="20 % - Accent3 2 2 2 2 2 2 3 2 2" xfId="33674" xr:uid="{00000000-0005-0000-0000-00003D1A0000}"/>
    <cellStyle name="20 % - Accent3 2 2 2 2 2 2 3 3" xfId="11525" xr:uid="{00000000-0005-0000-0000-00003E1A0000}"/>
    <cellStyle name="20 % - Accent3 2 2 2 2 2 2 3 4" xfId="27684" xr:uid="{00000000-0005-0000-0000-00003F1A0000}"/>
    <cellStyle name="20 % - Accent3 2 2 2 2 2 2 4" xfId="6067" xr:uid="{00000000-0005-0000-0000-0000401A0000}"/>
    <cellStyle name="20 % - Accent3 2 2 2 2 2 2 4 2" xfId="21048" xr:uid="{00000000-0005-0000-0000-0000411A0000}"/>
    <cellStyle name="20 % - Accent3 2 2 2 2 2 2 4 2 2" xfId="34265" xr:uid="{00000000-0005-0000-0000-0000421A0000}"/>
    <cellStyle name="20 % - Accent3 2 2 2 2 2 2 4 3" xfId="12058" xr:uid="{00000000-0005-0000-0000-0000431A0000}"/>
    <cellStyle name="20 % - Accent3 2 2 2 2 2 2 4 4" xfId="28275" xr:uid="{00000000-0005-0000-0000-0000441A0000}"/>
    <cellStyle name="20 % - Accent3 2 2 2 2 2 2 5" xfId="6593" xr:uid="{00000000-0005-0000-0000-0000451A0000}"/>
    <cellStyle name="20 % - Accent3 2 2 2 2 2 2 5 2" xfId="21672" xr:uid="{00000000-0005-0000-0000-0000461A0000}"/>
    <cellStyle name="20 % - Accent3 2 2 2 2 2 2 5 2 2" xfId="34865" xr:uid="{00000000-0005-0000-0000-0000471A0000}"/>
    <cellStyle name="20 % - Accent3 2 2 2 2 2 2 5 3" xfId="12584" xr:uid="{00000000-0005-0000-0000-0000481A0000}"/>
    <cellStyle name="20 % - Accent3 2 2 2 2 2 2 5 4" xfId="28875" xr:uid="{00000000-0005-0000-0000-0000491A0000}"/>
    <cellStyle name="20 % - Accent3 2 2 2 2 2 2 6" xfId="7133" xr:uid="{00000000-0005-0000-0000-00004A1A0000}"/>
    <cellStyle name="20 % - Accent3 2 2 2 2 2 2 6 2" xfId="22374" xr:uid="{00000000-0005-0000-0000-00004B1A0000}"/>
    <cellStyle name="20 % - Accent3 2 2 2 2 2 2 6 2 2" xfId="35567" xr:uid="{00000000-0005-0000-0000-00004C1A0000}"/>
    <cellStyle name="20 % - Accent3 2 2 2 2 2 2 6 3" xfId="13124" xr:uid="{00000000-0005-0000-0000-00004D1A0000}"/>
    <cellStyle name="20 % - Accent3 2 2 2 2 2 2 6 4" xfId="29577" xr:uid="{00000000-0005-0000-0000-00004E1A0000}"/>
    <cellStyle name="20 % - Accent3 2 2 2 2 2 2 7" xfId="7701" xr:uid="{00000000-0005-0000-0000-00004F1A0000}"/>
    <cellStyle name="20 % - Accent3 2 2 2 2 2 2 7 2" xfId="23123" xr:uid="{00000000-0005-0000-0000-0000501A0000}"/>
    <cellStyle name="20 % - Accent3 2 2 2 2 2 2 7 2 2" xfId="36314" xr:uid="{00000000-0005-0000-0000-0000511A0000}"/>
    <cellStyle name="20 % - Accent3 2 2 2 2 2 2 7 3" xfId="13692" xr:uid="{00000000-0005-0000-0000-0000521A0000}"/>
    <cellStyle name="20 % - Accent3 2 2 2 2 2 2 7 4" xfId="30324" xr:uid="{00000000-0005-0000-0000-0000531A0000}"/>
    <cellStyle name="20 % - Accent3 2 2 2 2 2 2 8" xfId="8269" xr:uid="{00000000-0005-0000-0000-0000541A0000}"/>
    <cellStyle name="20 % - Accent3 2 2 2 2 2 2 8 2" xfId="14260" xr:uid="{00000000-0005-0000-0000-0000551A0000}"/>
    <cellStyle name="20 % - Accent3 2 2 2 2 2 2 8 2 2" xfId="32457" xr:uid="{00000000-0005-0000-0000-0000561A0000}"/>
    <cellStyle name="20 % - Accent3 2 2 2 2 2 2 8 3" xfId="26453" xr:uid="{00000000-0005-0000-0000-0000571A0000}"/>
    <cellStyle name="20 % - Accent3 2 2 2 2 2 2 9" xfId="8837" xr:uid="{00000000-0005-0000-0000-0000581A0000}"/>
    <cellStyle name="20 % - Accent3 2 2 2 2 2 2 9 2" xfId="14828" xr:uid="{00000000-0005-0000-0000-0000591A0000}"/>
    <cellStyle name="20 % - Accent3 2 2 2 2 2 2 9 3" xfId="25098" xr:uid="{00000000-0005-0000-0000-00005A1A0000}"/>
    <cellStyle name="20 % - Accent3 2 2 2 2 2 20" xfId="24198" xr:uid="{00000000-0005-0000-0000-00005B1A0000}"/>
    <cellStyle name="20 % - Accent3 2 2 2 2 2 21" xfId="2789" xr:uid="{00000000-0005-0000-0000-00005C1A0000}"/>
    <cellStyle name="20 % - Accent3 2 2 2 2 2 3" xfId="138" xr:uid="{00000000-0005-0000-0000-00005D1A0000}"/>
    <cellStyle name="20 % - Accent3 2 2 2 2 2 3 10" xfId="10613" xr:uid="{00000000-0005-0000-0000-00005E1A0000}"/>
    <cellStyle name="20 % - Accent3 2 2 2 2 2 3 10 2" xfId="16604" xr:uid="{00000000-0005-0000-0000-00005F1A0000}"/>
    <cellStyle name="20 % - Accent3 2 2 2 2 2 3 10 3" xfId="31132" xr:uid="{00000000-0005-0000-0000-0000601A0000}"/>
    <cellStyle name="20 % - Accent3 2 2 2 2 2 3 11" xfId="17228" xr:uid="{00000000-0005-0000-0000-0000611A0000}"/>
    <cellStyle name="20 % - Accent3 2 2 2 2 2 3 12" xfId="18223" xr:uid="{00000000-0005-0000-0000-0000621A0000}"/>
    <cellStyle name="20 % - Accent3 2 2 2 2 2 3 13" xfId="11527" xr:uid="{00000000-0005-0000-0000-0000631A0000}"/>
    <cellStyle name="20 % - Accent3 2 2 2 2 2 3 14" xfId="4307" xr:uid="{00000000-0005-0000-0000-0000641A0000}"/>
    <cellStyle name="20 % - Accent3 2 2 2 2 2 3 15" xfId="24200" xr:uid="{00000000-0005-0000-0000-0000651A0000}"/>
    <cellStyle name="20 % - Accent3 2 2 2 2 2 3 16" xfId="2792" xr:uid="{00000000-0005-0000-0000-0000661A0000}"/>
    <cellStyle name="20 % - Accent3 2 2 2 2 2 3 2" xfId="6069" xr:uid="{00000000-0005-0000-0000-0000671A0000}"/>
    <cellStyle name="20 % - Accent3 2 2 2 2 2 3 2 2" xfId="20097" xr:uid="{00000000-0005-0000-0000-0000681A0000}"/>
    <cellStyle name="20 % - Accent3 2 2 2 2 2 3 2 2 2" xfId="33456" xr:uid="{00000000-0005-0000-0000-0000691A0000}"/>
    <cellStyle name="20 % - Accent3 2 2 2 2 2 3 2 2 3" xfId="27455" xr:uid="{00000000-0005-0000-0000-00006A1A0000}"/>
    <cellStyle name="20 % - Accent3 2 2 2 2 2 3 2 3" xfId="12060" xr:uid="{00000000-0005-0000-0000-00006B1A0000}"/>
    <cellStyle name="20 % - Accent3 2 2 2 2 2 3 2 3 2" xfId="31711" xr:uid="{00000000-0005-0000-0000-00006C1A0000}"/>
    <cellStyle name="20 % - Accent3 2 2 2 2 2 3 2 4" xfId="25691" xr:uid="{00000000-0005-0000-0000-00006D1A0000}"/>
    <cellStyle name="20 % - Accent3 2 2 2 2 2 3 3" xfId="6595" xr:uid="{00000000-0005-0000-0000-00006E1A0000}"/>
    <cellStyle name="20 % - Accent3 2 2 2 2 2 3 3 2" xfId="20458" xr:uid="{00000000-0005-0000-0000-00006F1A0000}"/>
    <cellStyle name="20 % - Accent3 2 2 2 2 2 3 3 2 2" xfId="33675" xr:uid="{00000000-0005-0000-0000-0000701A0000}"/>
    <cellStyle name="20 % - Accent3 2 2 2 2 2 3 3 3" xfId="12586" xr:uid="{00000000-0005-0000-0000-0000711A0000}"/>
    <cellStyle name="20 % - Accent3 2 2 2 2 2 3 3 4" xfId="27685" xr:uid="{00000000-0005-0000-0000-0000721A0000}"/>
    <cellStyle name="20 % - Accent3 2 2 2 2 2 3 4" xfId="7135" xr:uid="{00000000-0005-0000-0000-0000731A0000}"/>
    <cellStyle name="20 % - Accent3 2 2 2 2 2 3 4 2" xfId="21049" xr:uid="{00000000-0005-0000-0000-0000741A0000}"/>
    <cellStyle name="20 % - Accent3 2 2 2 2 2 3 4 2 2" xfId="34266" xr:uid="{00000000-0005-0000-0000-0000751A0000}"/>
    <cellStyle name="20 % - Accent3 2 2 2 2 2 3 4 3" xfId="13126" xr:uid="{00000000-0005-0000-0000-0000761A0000}"/>
    <cellStyle name="20 % - Accent3 2 2 2 2 2 3 4 4" xfId="28276" xr:uid="{00000000-0005-0000-0000-0000771A0000}"/>
    <cellStyle name="20 % - Accent3 2 2 2 2 2 3 5" xfId="7703" xr:uid="{00000000-0005-0000-0000-0000781A0000}"/>
    <cellStyle name="20 % - Accent3 2 2 2 2 2 3 5 2" xfId="21673" xr:uid="{00000000-0005-0000-0000-0000791A0000}"/>
    <cellStyle name="20 % - Accent3 2 2 2 2 2 3 5 2 2" xfId="34866" xr:uid="{00000000-0005-0000-0000-00007A1A0000}"/>
    <cellStyle name="20 % - Accent3 2 2 2 2 2 3 5 3" xfId="13694" xr:uid="{00000000-0005-0000-0000-00007B1A0000}"/>
    <cellStyle name="20 % - Accent3 2 2 2 2 2 3 5 4" xfId="28876" xr:uid="{00000000-0005-0000-0000-00007C1A0000}"/>
    <cellStyle name="20 % - Accent3 2 2 2 2 2 3 6" xfId="8271" xr:uid="{00000000-0005-0000-0000-00007D1A0000}"/>
    <cellStyle name="20 % - Accent3 2 2 2 2 2 3 6 2" xfId="22375" xr:uid="{00000000-0005-0000-0000-00007E1A0000}"/>
    <cellStyle name="20 % - Accent3 2 2 2 2 2 3 6 2 2" xfId="35568" xr:uid="{00000000-0005-0000-0000-00007F1A0000}"/>
    <cellStyle name="20 % - Accent3 2 2 2 2 2 3 6 3" xfId="14262" xr:uid="{00000000-0005-0000-0000-0000801A0000}"/>
    <cellStyle name="20 % - Accent3 2 2 2 2 2 3 6 4" xfId="29578" xr:uid="{00000000-0005-0000-0000-0000811A0000}"/>
    <cellStyle name="20 % - Accent3 2 2 2 2 2 3 7" xfId="8839" xr:uid="{00000000-0005-0000-0000-0000821A0000}"/>
    <cellStyle name="20 % - Accent3 2 2 2 2 2 3 7 2" xfId="23124" xr:uid="{00000000-0005-0000-0000-0000831A0000}"/>
    <cellStyle name="20 % - Accent3 2 2 2 2 2 3 7 2 2" xfId="36315" xr:uid="{00000000-0005-0000-0000-0000841A0000}"/>
    <cellStyle name="20 % - Accent3 2 2 2 2 2 3 7 3" xfId="14830" xr:uid="{00000000-0005-0000-0000-0000851A0000}"/>
    <cellStyle name="20 % - Accent3 2 2 2 2 2 3 7 4" xfId="30325" xr:uid="{00000000-0005-0000-0000-0000861A0000}"/>
    <cellStyle name="20 % - Accent3 2 2 2 2 2 3 8" xfId="9421" xr:uid="{00000000-0005-0000-0000-0000871A0000}"/>
    <cellStyle name="20 % - Accent3 2 2 2 2 2 3 8 2" xfId="15412" xr:uid="{00000000-0005-0000-0000-0000881A0000}"/>
    <cellStyle name="20 % - Accent3 2 2 2 2 2 3 8 2 2" xfId="32458" xr:uid="{00000000-0005-0000-0000-0000891A0000}"/>
    <cellStyle name="20 % - Accent3 2 2 2 2 2 3 8 3" xfId="26454" xr:uid="{00000000-0005-0000-0000-00008A1A0000}"/>
    <cellStyle name="20 % - Accent3 2 2 2 2 2 3 9" xfId="10017" xr:uid="{00000000-0005-0000-0000-00008B1A0000}"/>
    <cellStyle name="20 % - Accent3 2 2 2 2 2 3 9 2" xfId="16008" xr:uid="{00000000-0005-0000-0000-00008C1A0000}"/>
    <cellStyle name="20 % - Accent3 2 2 2 2 2 3 9 3" xfId="25099" xr:uid="{00000000-0005-0000-0000-00008D1A0000}"/>
    <cellStyle name="20 % - Accent3 2 2 2 2 2 4" xfId="2793" xr:uid="{00000000-0005-0000-0000-00008E1A0000}"/>
    <cellStyle name="20 % - Accent3 2 2 2 2 2 4 10" xfId="10614" xr:uid="{00000000-0005-0000-0000-00008F1A0000}"/>
    <cellStyle name="20 % - Accent3 2 2 2 2 2 4 10 2" xfId="16605" xr:uid="{00000000-0005-0000-0000-0000901A0000}"/>
    <cellStyle name="20 % - Accent3 2 2 2 2 2 4 10 3" xfId="25100" xr:uid="{00000000-0005-0000-0000-0000911A0000}"/>
    <cellStyle name="20 % - Accent3 2 2 2 2 2 4 11" xfId="17229" xr:uid="{00000000-0005-0000-0000-0000921A0000}"/>
    <cellStyle name="20 % - Accent3 2 2 2 2 2 4 11 2" xfId="31133" xr:uid="{00000000-0005-0000-0000-0000931A0000}"/>
    <cellStyle name="20 % - Accent3 2 2 2 2 2 4 12" xfId="18224" xr:uid="{00000000-0005-0000-0000-0000941A0000}"/>
    <cellStyle name="20 % - Accent3 2 2 2 2 2 4 13" xfId="11528" xr:uid="{00000000-0005-0000-0000-0000951A0000}"/>
    <cellStyle name="20 % - Accent3 2 2 2 2 2 4 14" xfId="4308" xr:uid="{00000000-0005-0000-0000-0000961A0000}"/>
    <cellStyle name="20 % - Accent3 2 2 2 2 2 4 15" xfId="24201" xr:uid="{00000000-0005-0000-0000-0000971A0000}"/>
    <cellStyle name="20 % - Accent3 2 2 2 2 2 4 2" xfId="6070" xr:uid="{00000000-0005-0000-0000-0000981A0000}"/>
    <cellStyle name="20 % - Accent3 2 2 2 2 2 4 2 10" xfId="31134" xr:uid="{00000000-0005-0000-0000-0000991A0000}"/>
    <cellStyle name="20 % - Accent3 2 2 2 2 2 4 2 11" xfId="24202" xr:uid="{00000000-0005-0000-0000-00009A1A0000}"/>
    <cellStyle name="20 % - Accent3 2 2 2 2 2 4 2 2" xfId="20094" xr:uid="{00000000-0005-0000-0000-00009B1A0000}"/>
    <cellStyle name="20 % - Accent3 2 2 2 2 2 4 2 2 2" xfId="27453" xr:uid="{00000000-0005-0000-0000-00009C1A0000}"/>
    <cellStyle name="20 % - Accent3 2 2 2 2 2 4 2 2 2 2" xfId="33454" xr:uid="{00000000-0005-0000-0000-00009D1A0000}"/>
    <cellStyle name="20 % - Accent3 2 2 2 2 2 4 2 2 3" xfId="31713" xr:uid="{00000000-0005-0000-0000-00009E1A0000}"/>
    <cellStyle name="20 % - Accent3 2 2 2 2 2 4 2 2 4" xfId="25693" xr:uid="{00000000-0005-0000-0000-00009F1A0000}"/>
    <cellStyle name="20 % - Accent3 2 2 2 2 2 4 2 3" xfId="20460" xr:uid="{00000000-0005-0000-0000-0000A01A0000}"/>
    <cellStyle name="20 % - Accent3 2 2 2 2 2 4 2 3 2" xfId="33677" xr:uid="{00000000-0005-0000-0000-0000A11A0000}"/>
    <cellStyle name="20 % - Accent3 2 2 2 2 2 4 2 3 3" xfId="27687" xr:uid="{00000000-0005-0000-0000-0000A21A0000}"/>
    <cellStyle name="20 % - Accent3 2 2 2 2 2 4 2 4" xfId="21051" xr:uid="{00000000-0005-0000-0000-0000A31A0000}"/>
    <cellStyle name="20 % - Accent3 2 2 2 2 2 4 2 4 2" xfId="34268" xr:uid="{00000000-0005-0000-0000-0000A41A0000}"/>
    <cellStyle name="20 % - Accent3 2 2 2 2 2 4 2 4 3" xfId="28278" xr:uid="{00000000-0005-0000-0000-0000A51A0000}"/>
    <cellStyle name="20 % - Accent3 2 2 2 2 2 4 2 5" xfId="21675" xr:uid="{00000000-0005-0000-0000-0000A61A0000}"/>
    <cellStyle name="20 % - Accent3 2 2 2 2 2 4 2 5 2" xfId="34868" xr:uid="{00000000-0005-0000-0000-0000A71A0000}"/>
    <cellStyle name="20 % - Accent3 2 2 2 2 2 4 2 5 3" xfId="28878" xr:uid="{00000000-0005-0000-0000-0000A81A0000}"/>
    <cellStyle name="20 % - Accent3 2 2 2 2 2 4 2 6" xfId="22377" xr:uid="{00000000-0005-0000-0000-0000A91A0000}"/>
    <cellStyle name="20 % - Accent3 2 2 2 2 2 4 2 6 2" xfId="35570" xr:uid="{00000000-0005-0000-0000-0000AA1A0000}"/>
    <cellStyle name="20 % - Accent3 2 2 2 2 2 4 2 6 3" xfId="29580" xr:uid="{00000000-0005-0000-0000-0000AB1A0000}"/>
    <cellStyle name="20 % - Accent3 2 2 2 2 2 4 2 7" xfId="23126" xr:uid="{00000000-0005-0000-0000-0000AC1A0000}"/>
    <cellStyle name="20 % - Accent3 2 2 2 2 2 4 2 7 2" xfId="36317" xr:uid="{00000000-0005-0000-0000-0000AD1A0000}"/>
    <cellStyle name="20 % - Accent3 2 2 2 2 2 4 2 7 3" xfId="30327" xr:uid="{00000000-0005-0000-0000-0000AE1A0000}"/>
    <cellStyle name="20 % - Accent3 2 2 2 2 2 4 2 8" xfId="18225" xr:uid="{00000000-0005-0000-0000-0000AF1A0000}"/>
    <cellStyle name="20 % - Accent3 2 2 2 2 2 4 2 8 2" xfId="32460" xr:uid="{00000000-0005-0000-0000-0000B01A0000}"/>
    <cellStyle name="20 % - Accent3 2 2 2 2 2 4 2 8 3" xfId="26456" xr:uid="{00000000-0005-0000-0000-0000B11A0000}"/>
    <cellStyle name="20 % - Accent3 2 2 2 2 2 4 2 9" xfId="12061" xr:uid="{00000000-0005-0000-0000-0000B21A0000}"/>
    <cellStyle name="20 % - Accent3 2 2 2 2 2 4 2 9 2" xfId="25101" xr:uid="{00000000-0005-0000-0000-0000B31A0000}"/>
    <cellStyle name="20 % - Accent3 2 2 2 2 2 4 3" xfId="6596" xr:uid="{00000000-0005-0000-0000-0000B41A0000}"/>
    <cellStyle name="20 % - Accent3 2 2 2 2 2 4 3 2" xfId="20095" xr:uid="{00000000-0005-0000-0000-0000B51A0000}"/>
    <cellStyle name="20 % - Accent3 2 2 2 2 2 4 3 2 2" xfId="33455" xr:uid="{00000000-0005-0000-0000-0000B61A0000}"/>
    <cellStyle name="20 % - Accent3 2 2 2 2 2 4 3 2 3" xfId="27454" xr:uid="{00000000-0005-0000-0000-0000B71A0000}"/>
    <cellStyle name="20 % - Accent3 2 2 2 2 2 4 3 3" xfId="12587" xr:uid="{00000000-0005-0000-0000-0000B81A0000}"/>
    <cellStyle name="20 % - Accent3 2 2 2 2 2 4 3 3 2" xfId="31712" xr:uid="{00000000-0005-0000-0000-0000B91A0000}"/>
    <cellStyle name="20 % - Accent3 2 2 2 2 2 4 3 4" xfId="25692" xr:uid="{00000000-0005-0000-0000-0000BA1A0000}"/>
    <cellStyle name="20 % - Accent3 2 2 2 2 2 4 4" xfId="7136" xr:uid="{00000000-0005-0000-0000-0000BB1A0000}"/>
    <cellStyle name="20 % - Accent3 2 2 2 2 2 4 4 2" xfId="20459" xr:uid="{00000000-0005-0000-0000-0000BC1A0000}"/>
    <cellStyle name="20 % - Accent3 2 2 2 2 2 4 4 2 2" xfId="33676" xr:uid="{00000000-0005-0000-0000-0000BD1A0000}"/>
    <cellStyle name="20 % - Accent3 2 2 2 2 2 4 4 3" xfId="13127" xr:uid="{00000000-0005-0000-0000-0000BE1A0000}"/>
    <cellStyle name="20 % - Accent3 2 2 2 2 2 4 4 4" xfId="27686" xr:uid="{00000000-0005-0000-0000-0000BF1A0000}"/>
    <cellStyle name="20 % - Accent3 2 2 2 2 2 4 5" xfId="7704" xr:uid="{00000000-0005-0000-0000-0000C01A0000}"/>
    <cellStyle name="20 % - Accent3 2 2 2 2 2 4 5 2" xfId="21050" xr:uid="{00000000-0005-0000-0000-0000C11A0000}"/>
    <cellStyle name="20 % - Accent3 2 2 2 2 2 4 5 2 2" xfId="34267" xr:uid="{00000000-0005-0000-0000-0000C21A0000}"/>
    <cellStyle name="20 % - Accent3 2 2 2 2 2 4 5 3" xfId="13695" xr:uid="{00000000-0005-0000-0000-0000C31A0000}"/>
    <cellStyle name="20 % - Accent3 2 2 2 2 2 4 5 4" xfId="28277" xr:uid="{00000000-0005-0000-0000-0000C41A0000}"/>
    <cellStyle name="20 % - Accent3 2 2 2 2 2 4 6" xfId="8272" xr:uid="{00000000-0005-0000-0000-0000C51A0000}"/>
    <cellStyle name="20 % - Accent3 2 2 2 2 2 4 6 2" xfId="21674" xr:uid="{00000000-0005-0000-0000-0000C61A0000}"/>
    <cellStyle name="20 % - Accent3 2 2 2 2 2 4 6 2 2" xfId="34867" xr:uid="{00000000-0005-0000-0000-0000C71A0000}"/>
    <cellStyle name="20 % - Accent3 2 2 2 2 2 4 6 3" xfId="14263" xr:uid="{00000000-0005-0000-0000-0000C81A0000}"/>
    <cellStyle name="20 % - Accent3 2 2 2 2 2 4 6 4" xfId="28877" xr:uid="{00000000-0005-0000-0000-0000C91A0000}"/>
    <cellStyle name="20 % - Accent3 2 2 2 2 2 4 7" xfId="8840" xr:uid="{00000000-0005-0000-0000-0000CA1A0000}"/>
    <cellStyle name="20 % - Accent3 2 2 2 2 2 4 7 2" xfId="22376" xr:uid="{00000000-0005-0000-0000-0000CB1A0000}"/>
    <cellStyle name="20 % - Accent3 2 2 2 2 2 4 7 2 2" xfId="35569" xr:uid="{00000000-0005-0000-0000-0000CC1A0000}"/>
    <cellStyle name="20 % - Accent3 2 2 2 2 2 4 7 3" xfId="14831" xr:uid="{00000000-0005-0000-0000-0000CD1A0000}"/>
    <cellStyle name="20 % - Accent3 2 2 2 2 2 4 7 4" xfId="29579" xr:uid="{00000000-0005-0000-0000-0000CE1A0000}"/>
    <cellStyle name="20 % - Accent3 2 2 2 2 2 4 8" xfId="9422" xr:uid="{00000000-0005-0000-0000-0000CF1A0000}"/>
    <cellStyle name="20 % - Accent3 2 2 2 2 2 4 8 2" xfId="23125" xr:uid="{00000000-0005-0000-0000-0000D01A0000}"/>
    <cellStyle name="20 % - Accent3 2 2 2 2 2 4 8 2 2" xfId="36316" xr:uid="{00000000-0005-0000-0000-0000D11A0000}"/>
    <cellStyle name="20 % - Accent3 2 2 2 2 2 4 8 3" xfId="15413" xr:uid="{00000000-0005-0000-0000-0000D21A0000}"/>
    <cellStyle name="20 % - Accent3 2 2 2 2 2 4 8 4" xfId="30326" xr:uid="{00000000-0005-0000-0000-0000D31A0000}"/>
    <cellStyle name="20 % - Accent3 2 2 2 2 2 4 9" xfId="10018" xr:uid="{00000000-0005-0000-0000-0000D41A0000}"/>
    <cellStyle name="20 % - Accent3 2 2 2 2 2 4 9 2" xfId="16009" xr:uid="{00000000-0005-0000-0000-0000D51A0000}"/>
    <cellStyle name="20 % - Accent3 2 2 2 2 2 4 9 2 2" xfId="32459" xr:uid="{00000000-0005-0000-0000-0000D61A0000}"/>
    <cellStyle name="20 % - Accent3 2 2 2 2 2 4 9 3" xfId="26455" xr:uid="{00000000-0005-0000-0000-0000D71A0000}"/>
    <cellStyle name="20 % - Accent3 2 2 2 2 2 5" xfId="5213" xr:uid="{00000000-0005-0000-0000-0000D81A0000}"/>
    <cellStyle name="20 % - Accent3 2 2 2 2 2 5 10" xfId="31135" xr:uid="{00000000-0005-0000-0000-0000D91A0000}"/>
    <cellStyle name="20 % - Accent3 2 2 2 2 2 5 11" xfId="24203" xr:uid="{00000000-0005-0000-0000-0000DA1A0000}"/>
    <cellStyle name="20 % - Accent3 2 2 2 2 2 5 2" xfId="20093" xr:uid="{00000000-0005-0000-0000-0000DB1A0000}"/>
    <cellStyle name="20 % - Accent3 2 2 2 2 2 5 2 2" xfId="27452" xr:uid="{00000000-0005-0000-0000-0000DC1A0000}"/>
    <cellStyle name="20 % - Accent3 2 2 2 2 2 5 2 2 2" xfId="33453" xr:uid="{00000000-0005-0000-0000-0000DD1A0000}"/>
    <cellStyle name="20 % - Accent3 2 2 2 2 2 5 2 3" xfId="31714" xr:uid="{00000000-0005-0000-0000-0000DE1A0000}"/>
    <cellStyle name="20 % - Accent3 2 2 2 2 2 5 2 4" xfId="25694" xr:uid="{00000000-0005-0000-0000-0000DF1A0000}"/>
    <cellStyle name="20 % - Accent3 2 2 2 2 2 5 3" xfId="20461" xr:uid="{00000000-0005-0000-0000-0000E01A0000}"/>
    <cellStyle name="20 % - Accent3 2 2 2 2 2 5 3 2" xfId="33678" xr:uid="{00000000-0005-0000-0000-0000E11A0000}"/>
    <cellStyle name="20 % - Accent3 2 2 2 2 2 5 3 3" xfId="27688" xr:uid="{00000000-0005-0000-0000-0000E21A0000}"/>
    <cellStyle name="20 % - Accent3 2 2 2 2 2 5 4" xfId="21052" xr:uid="{00000000-0005-0000-0000-0000E31A0000}"/>
    <cellStyle name="20 % - Accent3 2 2 2 2 2 5 4 2" xfId="34269" xr:uid="{00000000-0005-0000-0000-0000E41A0000}"/>
    <cellStyle name="20 % - Accent3 2 2 2 2 2 5 4 3" xfId="28279" xr:uid="{00000000-0005-0000-0000-0000E51A0000}"/>
    <cellStyle name="20 % - Accent3 2 2 2 2 2 5 5" xfId="21676" xr:uid="{00000000-0005-0000-0000-0000E61A0000}"/>
    <cellStyle name="20 % - Accent3 2 2 2 2 2 5 5 2" xfId="34869" xr:uid="{00000000-0005-0000-0000-0000E71A0000}"/>
    <cellStyle name="20 % - Accent3 2 2 2 2 2 5 5 3" xfId="28879" xr:uid="{00000000-0005-0000-0000-0000E81A0000}"/>
    <cellStyle name="20 % - Accent3 2 2 2 2 2 5 6" xfId="22378" xr:uid="{00000000-0005-0000-0000-0000E91A0000}"/>
    <cellStyle name="20 % - Accent3 2 2 2 2 2 5 6 2" xfId="35571" xr:uid="{00000000-0005-0000-0000-0000EA1A0000}"/>
    <cellStyle name="20 % - Accent3 2 2 2 2 2 5 6 3" xfId="29581" xr:uid="{00000000-0005-0000-0000-0000EB1A0000}"/>
    <cellStyle name="20 % - Accent3 2 2 2 2 2 5 7" xfId="23127" xr:uid="{00000000-0005-0000-0000-0000EC1A0000}"/>
    <cellStyle name="20 % - Accent3 2 2 2 2 2 5 7 2" xfId="36318" xr:uid="{00000000-0005-0000-0000-0000ED1A0000}"/>
    <cellStyle name="20 % - Accent3 2 2 2 2 2 5 7 3" xfId="30328" xr:uid="{00000000-0005-0000-0000-0000EE1A0000}"/>
    <cellStyle name="20 % - Accent3 2 2 2 2 2 5 8" xfId="18226" xr:uid="{00000000-0005-0000-0000-0000EF1A0000}"/>
    <cellStyle name="20 % - Accent3 2 2 2 2 2 5 8 2" xfId="32461" xr:uid="{00000000-0005-0000-0000-0000F01A0000}"/>
    <cellStyle name="20 % - Accent3 2 2 2 2 2 5 8 3" xfId="26457" xr:uid="{00000000-0005-0000-0000-0000F11A0000}"/>
    <cellStyle name="20 % - Accent3 2 2 2 2 2 5 9" xfId="11524" xr:uid="{00000000-0005-0000-0000-0000F21A0000}"/>
    <cellStyle name="20 % - Accent3 2 2 2 2 2 5 9 2" xfId="25102" xr:uid="{00000000-0005-0000-0000-0000F31A0000}"/>
    <cellStyle name="20 % - Accent3 2 2 2 2 2 6" xfId="6066" xr:uid="{00000000-0005-0000-0000-0000F41A0000}"/>
    <cellStyle name="20 % - Accent3 2 2 2 2 2 6 2" xfId="19442" xr:uid="{00000000-0005-0000-0000-0000F51A0000}"/>
    <cellStyle name="20 % - Accent3 2 2 2 2 2 6 2 2" xfId="32951" xr:uid="{00000000-0005-0000-0000-0000F61A0000}"/>
    <cellStyle name="20 % - Accent3 2 2 2 2 2 6 2 3" xfId="26947" xr:uid="{00000000-0005-0000-0000-0000F71A0000}"/>
    <cellStyle name="20 % - Accent3 2 2 2 2 2 6 3" xfId="12057" xr:uid="{00000000-0005-0000-0000-0000F81A0000}"/>
    <cellStyle name="20 % - Accent3 2 2 2 2 2 6 3 2" xfId="31709" xr:uid="{00000000-0005-0000-0000-0000F91A0000}"/>
    <cellStyle name="20 % - Accent3 2 2 2 2 2 6 4" xfId="25689" xr:uid="{00000000-0005-0000-0000-0000FA1A0000}"/>
    <cellStyle name="20 % - Accent3 2 2 2 2 2 7" xfId="6592" xr:uid="{00000000-0005-0000-0000-0000FB1A0000}"/>
    <cellStyle name="20 % - Accent3 2 2 2 2 2 7 2" xfId="20099" xr:uid="{00000000-0005-0000-0000-0000FC1A0000}"/>
    <cellStyle name="20 % - Accent3 2 2 2 2 2 7 2 2" xfId="33458" xr:uid="{00000000-0005-0000-0000-0000FD1A0000}"/>
    <cellStyle name="20 % - Accent3 2 2 2 2 2 7 3" xfId="12583" xr:uid="{00000000-0005-0000-0000-0000FE1A0000}"/>
    <cellStyle name="20 % - Accent3 2 2 2 2 2 7 4" xfId="27457" xr:uid="{00000000-0005-0000-0000-0000FF1A0000}"/>
    <cellStyle name="20 % - Accent3 2 2 2 2 2 8" xfId="7132" xr:uid="{00000000-0005-0000-0000-0000001B0000}"/>
    <cellStyle name="20 % - Accent3 2 2 2 2 2 8 2" xfId="20456" xr:uid="{00000000-0005-0000-0000-0000011B0000}"/>
    <cellStyle name="20 % - Accent3 2 2 2 2 2 8 2 2" xfId="33673" xr:uid="{00000000-0005-0000-0000-0000021B0000}"/>
    <cellStyle name="20 % - Accent3 2 2 2 2 2 8 3" xfId="13123" xr:uid="{00000000-0005-0000-0000-0000031B0000}"/>
    <cellStyle name="20 % - Accent3 2 2 2 2 2 8 4" xfId="27683" xr:uid="{00000000-0005-0000-0000-0000041B0000}"/>
    <cellStyle name="20 % - Accent3 2 2 2 2 2 9" xfId="7700" xr:uid="{00000000-0005-0000-0000-0000051B0000}"/>
    <cellStyle name="20 % - Accent3 2 2 2 2 2 9 2" xfId="21047" xr:uid="{00000000-0005-0000-0000-0000061B0000}"/>
    <cellStyle name="20 % - Accent3 2 2 2 2 2 9 2 2" xfId="34264" xr:uid="{00000000-0005-0000-0000-0000071B0000}"/>
    <cellStyle name="20 % - Accent3 2 2 2 2 2 9 3" xfId="13691" xr:uid="{00000000-0005-0000-0000-0000081B0000}"/>
    <cellStyle name="20 % - Accent3 2 2 2 2 2 9 4" xfId="28274" xr:uid="{00000000-0005-0000-0000-0000091B0000}"/>
    <cellStyle name="20 % - Accent3 2 2 2 2 20" xfId="2788" xr:uid="{00000000-0005-0000-0000-00000A1B0000}"/>
    <cellStyle name="20 % - Accent3 2 2 2 2 3" xfId="139" xr:uid="{00000000-0005-0000-0000-00000B1B0000}"/>
    <cellStyle name="20 % - Accent3 2 2 2 2 3 10" xfId="10019" xr:uid="{00000000-0005-0000-0000-00000C1B0000}"/>
    <cellStyle name="20 % - Accent3 2 2 2 2 3 10 2" xfId="16010" xr:uid="{00000000-0005-0000-0000-00000D1B0000}"/>
    <cellStyle name="20 % - Accent3 2 2 2 2 3 10 3" xfId="31136" xr:uid="{00000000-0005-0000-0000-00000E1B0000}"/>
    <cellStyle name="20 % - Accent3 2 2 2 2 3 11" xfId="10615" xr:uid="{00000000-0005-0000-0000-00000F1B0000}"/>
    <cellStyle name="20 % - Accent3 2 2 2 2 3 11 2" xfId="16606" xr:uid="{00000000-0005-0000-0000-0000101B0000}"/>
    <cellStyle name="20 % - Accent3 2 2 2 2 3 12" xfId="17230" xr:uid="{00000000-0005-0000-0000-0000111B0000}"/>
    <cellStyle name="20 % - Accent3 2 2 2 2 3 13" xfId="17830" xr:uid="{00000000-0005-0000-0000-0000121B0000}"/>
    <cellStyle name="20 % - Accent3 2 2 2 2 3 14" xfId="18227" xr:uid="{00000000-0005-0000-0000-0000131B0000}"/>
    <cellStyle name="20 % - Accent3 2 2 2 2 3 15" xfId="11173" xr:uid="{00000000-0005-0000-0000-0000141B0000}"/>
    <cellStyle name="20 % - Accent3 2 2 2 2 3 16" xfId="4309" xr:uid="{00000000-0005-0000-0000-0000151B0000}"/>
    <cellStyle name="20 % - Accent3 2 2 2 2 3 17" xfId="24204" xr:uid="{00000000-0005-0000-0000-0000161B0000}"/>
    <cellStyle name="20 % - Accent3 2 2 2 2 3 18" xfId="2794" xr:uid="{00000000-0005-0000-0000-0000171B0000}"/>
    <cellStyle name="20 % - Accent3 2 2 2 2 3 2" xfId="5216" xr:uid="{00000000-0005-0000-0000-0000181B0000}"/>
    <cellStyle name="20 % - Accent3 2 2 2 2 3 2 2" xfId="19443" xr:uid="{00000000-0005-0000-0000-0000191B0000}"/>
    <cellStyle name="20 % - Accent3 2 2 2 2 3 2 2 2" xfId="32952" xr:uid="{00000000-0005-0000-0000-00001A1B0000}"/>
    <cellStyle name="20 % - Accent3 2 2 2 2 3 2 2 3" xfId="26948" xr:uid="{00000000-0005-0000-0000-00001B1B0000}"/>
    <cellStyle name="20 % - Accent3 2 2 2 2 3 2 3" xfId="11529" xr:uid="{00000000-0005-0000-0000-00001C1B0000}"/>
    <cellStyle name="20 % - Accent3 2 2 2 2 3 2 3 2" xfId="31715" xr:uid="{00000000-0005-0000-0000-00001D1B0000}"/>
    <cellStyle name="20 % - Accent3 2 2 2 2 3 2 4" xfId="25695" xr:uid="{00000000-0005-0000-0000-00001E1B0000}"/>
    <cellStyle name="20 % - Accent3 2 2 2 2 3 3" xfId="6071" xr:uid="{00000000-0005-0000-0000-00001F1B0000}"/>
    <cellStyle name="20 % - Accent3 2 2 2 2 3 3 2" xfId="20462" xr:uid="{00000000-0005-0000-0000-0000201B0000}"/>
    <cellStyle name="20 % - Accent3 2 2 2 2 3 3 2 2" xfId="33679" xr:uid="{00000000-0005-0000-0000-0000211B0000}"/>
    <cellStyle name="20 % - Accent3 2 2 2 2 3 3 3" xfId="12062" xr:uid="{00000000-0005-0000-0000-0000221B0000}"/>
    <cellStyle name="20 % - Accent3 2 2 2 2 3 3 4" xfId="27689" xr:uid="{00000000-0005-0000-0000-0000231B0000}"/>
    <cellStyle name="20 % - Accent3 2 2 2 2 3 4" xfId="6597" xr:uid="{00000000-0005-0000-0000-0000241B0000}"/>
    <cellStyle name="20 % - Accent3 2 2 2 2 3 4 2" xfId="21053" xr:uid="{00000000-0005-0000-0000-0000251B0000}"/>
    <cellStyle name="20 % - Accent3 2 2 2 2 3 4 2 2" xfId="34270" xr:uid="{00000000-0005-0000-0000-0000261B0000}"/>
    <cellStyle name="20 % - Accent3 2 2 2 2 3 4 3" xfId="12588" xr:uid="{00000000-0005-0000-0000-0000271B0000}"/>
    <cellStyle name="20 % - Accent3 2 2 2 2 3 4 4" xfId="28280" xr:uid="{00000000-0005-0000-0000-0000281B0000}"/>
    <cellStyle name="20 % - Accent3 2 2 2 2 3 5" xfId="7137" xr:uid="{00000000-0005-0000-0000-0000291B0000}"/>
    <cellStyle name="20 % - Accent3 2 2 2 2 3 5 2" xfId="21677" xr:uid="{00000000-0005-0000-0000-00002A1B0000}"/>
    <cellStyle name="20 % - Accent3 2 2 2 2 3 5 2 2" xfId="34870" xr:uid="{00000000-0005-0000-0000-00002B1B0000}"/>
    <cellStyle name="20 % - Accent3 2 2 2 2 3 5 3" xfId="13128" xr:uid="{00000000-0005-0000-0000-00002C1B0000}"/>
    <cellStyle name="20 % - Accent3 2 2 2 2 3 5 4" xfId="28880" xr:uid="{00000000-0005-0000-0000-00002D1B0000}"/>
    <cellStyle name="20 % - Accent3 2 2 2 2 3 6" xfId="7705" xr:uid="{00000000-0005-0000-0000-00002E1B0000}"/>
    <cellStyle name="20 % - Accent3 2 2 2 2 3 6 2" xfId="22379" xr:uid="{00000000-0005-0000-0000-00002F1B0000}"/>
    <cellStyle name="20 % - Accent3 2 2 2 2 3 6 2 2" xfId="35572" xr:uid="{00000000-0005-0000-0000-0000301B0000}"/>
    <cellStyle name="20 % - Accent3 2 2 2 2 3 6 3" xfId="13696" xr:uid="{00000000-0005-0000-0000-0000311B0000}"/>
    <cellStyle name="20 % - Accent3 2 2 2 2 3 6 4" xfId="29582" xr:uid="{00000000-0005-0000-0000-0000321B0000}"/>
    <cellStyle name="20 % - Accent3 2 2 2 2 3 7" xfId="8273" xr:uid="{00000000-0005-0000-0000-0000331B0000}"/>
    <cellStyle name="20 % - Accent3 2 2 2 2 3 7 2" xfId="23128" xr:uid="{00000000-0005-0000-0000-0000341B0000}"/>
    <cellStyle name="20 % - Accent3 2 2 2 2 3 7 2 2" xfId="36319" xr:uid="{00000000-0005-0000-0000-0000351B0000}"/>
    <cellStyle name="20 % - Accent3 2 2 2 2 3 7 3" xfId="14264" xr:uid="{00000000-0005-0000-0000-0000361B0000}"/>
    <cellStyle name="20 % - Accent3 2 2 2 2 3 7 4" xfId="30329" xr:uid="{00000000-0005-0000-0000-0000371B0000}"/>
    <cellStyle name="20 % - Accent3 2 2 2 2 3 8" xfId="8841" xr:uid="{00000000-0005-0000-0000-0000381B0000}"/>
    <cellStyle name="20 % - Accent3 2 2 2 2 3 8 2" xfId="14832" xr:uid="{00000000-0005-0000-0000-0000391B0000}"/>
    <cellStyle name="20 % - Accent3 2 2 2 2 3 8 2 2" xfId="32462" xr:uid="{00000000-0005-0000-0000-00003A1B0000}"/>
    <cellStyle name="20 % - Accent3 2 2 2 2 3 8 3" xfId="26458" xr:uid="{00000000-0005-0000-0000-00003B1B0000}"/>
    <cellStyle name="20 % - Accent3 2 2 2 2 3 9" xfId="9423" xr:uid="{00000000-0005-0000-0000-00003C1B0000}"/>
    <cellStyle name="20 % - Accent3 2 2 2 2 3 9 2" xfId="15414" xr:uid="{00000000-0005-0000-0000-00003D1B0000}"/>
    <cellStyle name="20 % - Accent3 2 2 2 2 3 9 3" xfId="25103" xr:uid="{00000000-0005-0000-0000-00003E1B0000}"/>
    <cellStyle name="20 % - Accent3 2 2 2 2 4" xfId="5212" xr:uid="{00000000-0005-0000-0000-00003F1B0000}"/>
    <cellStyle name="20 % - Accent3 2 2 2 2 4 10" xfId="31137" xr:uid="{00000000-0005-0000-0000-0000401B0000}"/>
    <cellStyle name="20 % - Accent3 2 2 2 2 4 11" xfId="24205" xr:uid="{00000000-0005-0000-0000-0000411B0000}"/>
    <cellStyle name="20 % - Accent3 2 2 2 2 4 2" xfId="20092" xr:uid="{00000000-0005-0000-0000-0000421B0000}"/>
    <cellStyle name="20 % - Accent3 2 2 2 2 4 2 2" xfId="27451" xr:uid="{00000000-0005-0000-0000-0000431B0000}"/>
    <cellStyle name="20 % - Accent3 2 2 2 2 4 2 2 2" xfId="33452" xr:uid="{00000000-0005-0000-0000-0000441B0000}"/>
    <cellStyle name="20 % - Accent3 2 2 2 2 4 2 3" xfId="31716" xr:uid="{00000000-0005-0000-0000-0000451B0000}"/>
    <cellStyle name="20 % - Accent3 2 2 2 2 4 2 4" xfId="25696" xr:uid="{00000000-0005-0000-0000-0000461B0000}"/>
    <cellStyle name="20 % - Accent3 2 2 2 2 4 3" xfId="20463" xr:uid="{00000000-0005-0000-0000-0000471B0000}"/>
    <cellStyle name="20 % - Accent3 2 2 2 2 4 3 2" xfId="33680" xr:uid="{00000000-0005-0000-0000-0000481B0000}"/>
    <cellStyle name="20 % - Accent3 2 2 2 2 4 3 3" xfId="27690" xr:uid="{00000000-0005-0000-0000-0000491B0000}"/>
    <cellStyle name="20 % - Accent3 2 2 2 2 4 4" xfId="21054" xr:uid="{00000000-0005-0000-0000-00004A1B0000}"/>
    <cellStyle name="20 % - Accent3 2 2 2 2 4 4 2" xfId="34271" xr:uid="{00000000-0005-0000-0000-00004B1B0000}"/>
    <cellStyle name="20 % - Accent3 2 2 2 2 4 4 3" xfId="28281" xr:uid="{00000000-0005-0000-0000-00004C1B0000}"/>
    <cellStyle name="20 % - Accent3 2 2 2 2 4 5" xfId="21678" xr:uid="{00000000-0005-0000-0000-00004D1B0000}"/>
    <cellStyle name="20 % - Accent3 2 2 2 2 4 5 2" xfId="34871" xr:uid="{00000000-0005-0000-0000-00004E1B0000}"/>
    <cellStyle name="20 % - Accent3 2 2 2 2 4 5 3" xfId="28881" xr:uid="{00000000-0005-0000-0000-00004F1B0000}"/>
    <cellStyle name="20 % - Accent3 2 2 2 2 4 6" xfId="22380" xr:uid="{00000000-0005-0000-0000-0000501B0000}"/>
    <cellStyle name="20 % - Accent3 2 2 2 2 4 6 2" xfId="35573" xr:uid="{00000000-0005-0000-0000-0000511B0000}"/>
    <cellStyle name="20 % - Accent3 2 2 2 2 4 6 3" xfId="29583" xr:uid="{00000000-0005-0000-0000-0000521B0000}"/>
    <cellStyle name="20 % - Accent3 2 2 2 2 4 7" xfId="23129" xr:uid="{00000000-0005-0000-0000-0000531B0000}"/>
    <cellStyle name="20 % - Accent3 2 2 2 2 4 7 2" xfId="36320" xr:uid="{00000000-0005-0000-0000-0000541B0000}"/>
    <cellStyle name="20 % - Accent3 2 2 2 2 4 7 3" xfId="30330" xr:uid="{00000000-0005-0000-0000-0000551B0000}"/>
    <cellStyle name="20 % - Accent3 2 2 2 2 4 8" xfId="18228" xr:uid="{00000000-0005-0000-0000-0000561B0000}"/>
    <cellStyle name="20 % - Accent3 2 2 2 2 4 8 2" xfId="32463" xr:uid="{00000000-0005-0000-0000-0000571B0000}"/>
    <cellStyle name="20 % - Accent3 2 2 2 2 4 8 3" xfId="26459" xr:uid="{00000000-0005-0000-0000-0000581B0000}"/>
    <cellStyle name="20 % - Accent3 2 2 2 2 4 9" xfId="11523" xr:uid="{00000000-0005-0000-0000-0000591B0000}"/>
    <cellStyle name="20 % - Accent3 2 2 2 2 4 9 2" xfId="25104" xr:uid="{00000000-0005-0000-0000-00005A1B0000}"/>
    <cellStyle name="20 % - Accent3 2 2 2 2 5" xfId="6065" xr:uid="{00000000-0005-0000-0000-00005B1B0000}"/>
    <cellStyle name="20 % - Accent3 2 2 2 2 5 2" xfId="23130" xr:uid="{00000000-0005-0000-0000-00005C1B0000}"/>
    <cellStyle name="20 % - Accent3 2 2 2 2 5 2 2" xfId="36321" xr:uid="{00000000-0005-0000-0000-00005D1B0000}"/>
    <cellStyle name="20 % - Accent3 2 2 2 2 5 2 3" xfId="30331" xr:uid="{00000000-0005-0000-0000-00005E1B0000}"/>
    <cellStyle name="20 % - Accent3 2 2 2 2 5 3" xfId="19441" xr:uid="{00000000-0005-0000-0000-00005F1B0000}"/>
    <cellStyle name="20 % - Accent3 2 2 2 2 5 3 2" xfId="32950" xr:uid="{00000000-0005-0000-0000-0000601B0000}"/>
    <cellStyle name="20 % - Accent3 2 2 2 2 5 3 3" xfId="26946" xr:uid="{00000000-0005-0000-0000-0000611B0000}"/>
    <cellStyle name="20 % - Accent3 2 2 2 2 5 4" xfId="12056" xr:uid="{00000000-0005-0000-0000-0000621B0000}"/>
    <cellStyle name="20 % - Accent3 2 2 2 2 5 4 2" xfId="31708" xr:uid="{00000000-0005-0000-0000-0000631B0000}"/>
    <cellStyle name="20 % - Accent3 2 2 2 2 5 5" xfId="25688" xr:uid="{00000000-0005-0000-0000-0000641B0000}"/>
    <cellStyle name="20 % - Accent3 2 2 2 2 6" xfId="6591" xr:uid="{00000000-0005-0000-0000-0000651B0000}"/>
    <cellStyle name="20 % - Accent3 2 2 2 2 6 2" xfId="23780" xr:uid="{00000000-0005-0000-0000-0000661B0000}"/>
    <cellStyle name="20 % - Accent3 2 2 2 2 6 2 2" xfId="36814" xr:uid="{00000000-0005-0000-0000-0000671B0000}"/>
    <cellStyle name="20 % - Accent3 2 2 2 2 6 2 3" xfId="30826" xr:uid="{00000000-0005-0000-0000-0000681B0000}"/>
    <cellStyle name="20 % - Accent3 2 2 2 2 6 3" xfId="20455" xr:uid="{00000000-0005-0000-0000-0000691B0000}"/>
    <cellStyle name="20 % - Accent3 2 2 2 2 6 3 2" xfId="33672" xr:uid="{00000000-0005-0000-0000-00006A1B0000}"/>
    <cellStyle name="20 % - Accent3 2 2 2 2 6 4" xfId="12582" xr:uid="{00000000-0005-0000-0000-00006B1B0000}"/>
    <cellStyle name="20 % - Accent3 2 2 2 2 6 5" xfId="27682" xr:uid="{00000000-0005-0000-0000-00006C1B0000}"/>
    <cellStyle name="20 % - Accent3 2 2 2 2 7" xfId="7131" xr:uid="{00000000-0005-0000-0000-00006D1B0000}"/>
    <cellStyle name="20 % - Accent3 2 2 2 2 7 2" xfId="23988" xr:uid="{00000000-0005-0000-0000-00006E1B0000}"/>
    <cellStyle name="20 % - Accent3 2 2 2 2 7 2 2" xfId="36894" xr:uid="{00000000-0005-0000-0000-00006F1B0000}"/>
    <cellStyle name="20 % - Accent3 2 2 2 2 7 2 3" xfId="30907" xr:uid="{00000000-0005-0000-0000-0000701B0000}"/>
    <cellStyle name="20 % - Accent3 2 2 2 2 7 3" xfId="21046" xr:uid="{00000000-0005-0000-0000-0000711B0000}"/>
    <cellStyle name="20 % - Accent3 2 2 2 2 7 3 2" xfId="34263" xr:uid="{00000000-0005-0000-0000-0000721B0000}"/>
    <cellStyle name="20 % - Accent3 2 2 2 2 7 4" xfId="13122" xr:uid="{00000000-0005-0000-0000-0000731B0000}"/>
    <cellStyle name="20 % - Accent3 2 2 2 2 7 5" xfId="28273" xr:uid="{00000000-0005-0000-0000-0000741B0000}"/>
    <cellStyle name="20 % - Accent3 2 2 2 2 8" xfId="7699" xr:uid="{00000000-0005-0000-0000-0000751B0000}"/>
    <cellStyle name="20 % - Accent3 2 2 2 2 8 2" xfId="21670" xr:uid="{00000000-0005-0000-0000-0000761B0000}"/>
    <cellStyle name="20 % - Accent3 2 2 2 2 8 2 2" xfId="34863" xr:uid="{00000000-0005-0000-0000-0000771B0000}"/>
    <cellStyle name="20 % - Accent3 2 2 2 2 8 3" xfId="13690" xr:uid="{00000000-0005-0000-0000-0000781B0000}"/>
    <cellStyle name="20 % - Accent3 2 2 2 2 8 4" xfId="28873" xr:uid="{00000000-0005-0000-0000-0000791B0000}"/>
    <cellStyle name="20 % - Accent3 2 2 2 2 9" xfId="8267" xr:uid="{00000000-0005-0000-0000-00007A1B0000}"/>
    <cellStyle name="20 % - Accent3 2 2 2 2 9 2" xfId="22372" xr:uid="{00000000-0005-0000-0000-00007B1B0000}"/>
    <cellStyle name="20 % - Accent3 2 2 2 2 9 2 2" xfId="35565" xr:uid="{00000000-0005-0000-0000-00007C1B0000}"/>
    <cellStyle name="20 % - Accent3 2 2 2 2 9 3" xfId="14258" xr:uid="{00000000-0005-0000-0000-00007D1B0000}"/>
    <cellStyle name="20 % - Accent3 2 2 2 2 9 4" xfId="29575" xr:uid="{00000000-0005-0000-0000-00007E1B0000}"/>
    <cellStyle name="20 % - Accent3 2 2 2 20" xfId="4303" xr:uid="{00000000-0005-0000-0000-00007F1B0000}"/>
    <cellStyle name="20 % - Accent3 2 2 2 21" xfId="24196" xr:uid="{00000000-0005-0000-0000-0000801B0000}"/>
    <cellStyle name="20 % - Accent3 2 2 2 22" xfId="2787" xr:uid="{00000000-0005-0000-0000-0000811B0000}"/>
    <cellStyle name="20 % - Accent3 2 2 2 3" xfId="140" xr:uid="{00000000-0005-0000-0000-0000821B0000}"/>
    <cellStyle name="20 % - Accent3 2 2 2 3 10" xfId="10020" xr:uid="{00000000-0005-0000-0000-0000831B0000}"/>
    <cellStyle name="20 % - Accent3 2 2 2 3 10 2" xfId="16011" xr:uid="{00000000-0005-0000-0000-0000841B0000}"/>
    <cellStyle name="20 % - Accent3 2 2 2 3 10 3" xfId="31138" xr:uid="{00000000-0005-0000-0000-0000851B0000}"/>
    <cellStyle name="20 % - Accent3 2 2 2 3 11" xfId="10616" xr:uid="{00000000-0005-0000-0000-0000861B0000}"/>
    <cellStyle name="20 % - Accent3 2 2 2 3 11 2" xfId="16607" xr:uid="{00000000-0005-0000-0000-0000871B0000}"/>
    <cellStyle name="20 % - Accent3 2 2 2 3 12" xfId="17231" xr:uid="{00000000-0005-0000-0000-0000881B0000}"/>
    <cellStyle name="20 % - Accent3 2 2 2 3 13" xfId="17831" xr:uid="{00000000-0005-0000-0000-0000891B0000}"/>
    <cellStyle name="20 % - Accent3 2 2 2 3 14" xfId="18229" xr:uid="{00000000-0005-0000-0000-00008A1B0000}"/>
    <cellStyle name="20 % - Accent3 2 2 2 3 15" xfId="11174" xr:uid="{00000000-0005-0000-0000-00008B1B0000}"/>
    <cellStyle name="20 % - Accent3 2 2 2 3 16" xfId="4310" xr:uid="{00000000-0005-0000-0000-00008C1B0000}"/>
    <cellStyle name="20 % - Accent3 2 2 2 3 17" xfId="24206" xr:uid="{00000000-0005-0000-0000-00008D1B0000}"/>
    <cellStyle name="20 % - Accent3 2 2 2 3 18" xfId="2795" xr:uid="{00000000-0005-0000-0000-00008E1B0000}"/>
    <cellStyle name="20 % - Accent3 2 2 2 3 2" xfId="5217" xr:uid="{00000000-0005-0000-0000-00008F1B0000}"/>
    <cellStyle name="20 % - Accent3 2 2 2 3 2 2" xfId="19444" xr:uid="{00000000-0005-0000-0000-0000901B0000}"/>
    <cellStyle name="20 % - Accent3 2 2 2 3 2 2 2" xfId="32953" xr:uid="{00000000-0005-0000-0000-0000911B0000}"/>
    <cellStyle name="20 % - Accent3 2 2 2 3 2 2 3" xfId="26949" xr:uid="{00000000-0005-0000-0000-0000921B0000}"/>
    <cellStyle name="20 % - Accent3 2 2 2 3 2 3" xfId="11530" xr:uid="{00000000-0005-0000-0000-0000931B0000}"/>
    <cellStyle name="20 % - Accent3 2 2 2 3 2 3 2" xfId="31717" xr:uid="{00000000-0005-0000-0000-0000941B0000}"/>
    <cellStyle name="20 % - Accent3 2 2 2 3 2 4" xfId="25697" xr:uid="{00000000-0005-0000-0000-0000951B0000}"/>
    <cellStyle name="20 % - Accent3 2 2 2 3 3" xfId="6072" xr:uid="{00000000-0005-0000-0000-0000961B0000}"/>
    <cellStyle name="20 % - Accent3 2 2 2 3 3 2" xfId="20464" xr:uid="{00000000-0005-0000-0000-0000971B0000}"/>
    <cellStyle name="20 % - Accent3 2 2 2 3 3 2 2" xfId="33681" xr:uid="{00000000-0005-0000-0000-0000981B0000}"/>
    <cellStyle name="20 % - Accent3 2 2 2 3 3 3" xfId="12063" xr:uid="{00000000-0005-0000-0000-0000991B0000}"/>
    <cellStyle name="20 % - Accent3 2 2 2 3 3 4" xfId="27691" xr:uid="{00000000-0005-0000-0000-00009A1B0000}"/>
    <cellStyle name="20 % - Accent3 2 2 2 3 4" xfId="6598" xr:uid="{00000000-0005-0000-0000-00009B1B0000}"/>
    <cellStyle name="20 % - Accent3 2 2 2 3 4 2" xfId="21055" xr:uid="{00000000-0005-0000-0000-00009C1B0000}"/>
    <cellStyle name="20 % - Accent3 2 2 2 3 4 2 2" xfId="34272" xr:uid="{00000000-0005-0000-0000-00009D1B0000}"/>
    <cellStyle name="20 % - Accent3 2 2 2 3 4 3" xfId="12589" xr:uid="{00000000-0005-0000-0000-00009E1B0000}"/>
    <cellStyle name="20 % - Accent3 2 2 2 3 4 4" xfId="28282" xr:uid="{00000000-0005-0000-0000-00009F1B0000}"/>
    <cellStyle name="20 % - Accent3 2 2 2 3 5" xfId="7138" xr:uid="{00000000-0005-0000-0000-0000A01B0000}"/>
    <cellStyle name="20 % - Accent3 2 2 2 3 5 2" xfId="21679" xr:uid="{00000000-0005-0000-0000-0000A11B0000}"/>
    <cellStyle name="20 % - Accent3 2 2 2 3 5 2 2" xfId="34872" xr:uid="{00000000-0005-0000-0000-0000A21B0000}"/>
    <cellStyle name="20 % - Accent3 2 2 2 3 5 3" xfId="13129" xr:uid="{00000000-0005-0000-0000-0000A31B0000}"/>
    <cellStyle name="20 % - Accent3 2 2 2 3 5 4" xfId="28882" xr:uid="{00000000-0005-0000-0000-0000A41B0000}"/>
    <cellStyle name="20 % - Accent3 2 2 2 3 6" xfId="7706" xr:uid="{00000000-0005-0000-0000-0000A51B0000}"/>
    <cellStyle name="20 % - Accent3 2 2 2 3 6 2" xfId="22381" xr:uid="{00000000-0005-0000-0000-0000A61B0000}"/>
    <cellStyle name="20 % - Accent3 2 2 2 3 6 2 2" xfId="35574" xr:uid="{00000000-0005-0000-0000-0000A71B0000}"/>
    <cellStyle name="20 % - Accent3 2 2 2 3 6 3" xfId="13697" xr:uid="{00000000-0005-0000-0000-0000A81B0000}"/>
    <cellStyle name="20 % - Accent3 2 2 2 3 6 4" xfId="29584" xr:uid="{00000000-0005-0000-0000-0000A91B0000}"/>
    <cellStyle name="20 % - Accent3 2 2 2 3 7" xfId="8274" xr:uid="{00000000-0005-0000-0000-0000AA1B0000}"/>
    <cellStyle name="20 % - Accent3 2 2 2 3 7 2" xfId="23131" xr:uid="{00000000-0005-0000-0000-0000AB1B0000}"/>
    <cellStyle name="20 % - Accent3 2 2 2 3 7 2 2" xfId="36322" xr:uid="{00000000-0005-0000-0000-0000AC1B0000}"/>
    <cellStyle name="20 % - Accent3 2 2 2 3 7 3" xfId="14265" xr:uid="{00000000-0005-0000-0000-0000AD1B0000}"/>
    <cellStyle name="20 % - Accent3 2 2 2 3 7 4" xfId="30332" xr:uid="{00000000-0005-0000-0000-0000AE1B0000}"/>
    <cellStyle name="20 % - Accent3 2 2 2 3 8" xfId="8842" xr:uid="{00000000-0005-0000-0000-0000AF1B0000}"/>
    <cellStyle name="20 % - Accent3 2 2 2 3 8 2" xfId="14833" xr:uid="{00000000-0005-0000-0000-0000B01B0000}"/>
    <cellStyle name="20 % - Accent3 2 2 2 3 8 2 2" xfId="32464" xr:uid="{00000000-0005-0000-0000-0000B11B0000}"/>
    <cellStyle name="20 % - Accent3 2 2 2 3 8 3" xfId="26460" xr:uid="{00000000-0005-0000-0000-0000B21B0000}"/>
    <cellStyle name="20 % - Accent3 2 2 2 3 9" xfId="9424" xr:uid="{00000000-0005-0000-0000-0000B31B0000}"/>
    <cellStyle name="20 % - Accent3 2 2 2 3 9 2" xfId="15415" xr:uid="{00000000-0005-0000-0000-0000B41B0000}"/>
    <cellStyle name="20 % - Accent3 2 2 2 3 9 3" xfId="25105" xr:uid="{00000000-0005-0000-0000-0000B51B0000}"/>
    <cellStyle name="20 % - Accent3 2 2 2 4" xfId="141" xr:uid="{00000000-0005-0000-0000-0000B61B0000}"/>
    <cellStyle name="20 % - Accent3 2 2 2 4 10" xfId="10021" xr:uid="{00000000-0005-0000-0000-0000B71B0000}"/>
    <cellStyle name="20 % - Accent3 2 2 2 4 10 2" xfId="16012" xr:uid="{00000000-0005-0000-0000-0000B81B0000}"/>
    <cellStyle name="20 % - Accent3 2 2 2 4 10 3" xfId="31139" xr:uid="{00000000-0005-0000-0000-0000B91B0000}"/>
    <cellStyle name="20 % - Accent3 2 2 2 4 11" xfId="10617" xr:uid="{00000000-0005-0000-0000-0000BA1B0000}"/>
    <cellStyle name="20 % - Accent3 2 2 2 4 11 2" xfId="16608" xr:uid="{00000000-0005-0000-0000-0000BB1B0000}"/>
    <cellStyle name="20 % - Accent3 2 2 2 4 12" xfId="17232" xr:uid="{00000000-0005-0000-0000-0000BC1B0000}"/>
    <cellStyle name="20 % - Accent3 2 2 2 4 13" xfId="17832" xr:uid="{00000000-0005-0000-0000-0000BD1B0000}"/>
    <cellStyle name="20 % - Accent3 2 2 2 4 14" xfId="18230" xr:uid="{00000000-0005-0000-0000-0000BE1B0000}"/>
    <cellStyle name="20 % - Accent3 2 2 2 4 15" xfId="11175" xr:uid="{00000000-0005-0000-0000-0000BF1B0000}"/>
    <cellStyle name="20 % - Accent3 2 2 2 4 16" xfId="4311" xr:uid="{00000000-0005-0000-0000-0000C01B0000}"/>
    <cellStyle name="20 % - Accent3 2 2 2 4 17" xfId="24207" xr:uid="{00000000-0005-0000-0000-0000C11B0000}"/>
    <cellStyle name="20 % - Accent3 2 2 2 4 18" xfId="2796" xr:uid="{00000000-0005-0000-0000-0000C21B0000}"/>
    <cellStyle name="20 % - Accent3 2 2 2 4 2" xfId="5218" xr:uid="{00000000-0005-0000-0000-0000C31B0000}"/>
    <cellStyle name="20 % - Accent3 2 2 2 4 2 2" xfId="19445" xr:uid="{00000000-0005-0000-0000-0000C41B0000}"/>
    <cellStyle name="20 % - Accent3 2 2 2 4 2 2 2" xfId="32954" xr:uid="{00000000-0005-0000-0000-0000C51B0000}"/>
    <cellStyle name="20 % - Accent3 2 2 2 4 2 2 3" xfId="26950" xr:uid="{00000000-0005-0000-0000-0000C61B0000}"/>
    <cellStyle name="20 % - Accent3 2 2 2 4 2 3" xfId="11531" xr:uid="{00000000-0005-0000-0000-0000C71B0000}"/>
    <cellStyle name="20 % - Accent3 2 2 2 4 2 3 2" xfId="31718" xr:uid="{00000000-0005-0000-0000-0000C81B0000}"/>
    <cellStyle name="20 % - Accent3 2 2 2 4 2 4" xfId="25698" xr:uid="{00000000-0005-0000-0000-0000C91B0000}"/>
    <cellStyle name="20 % - Accent3 2 2 2 4 3" xfId="6073" xr:uid="{00000000-0005-0000-0000-0000CA1B0000}"/>
    <cellStyle name="20 % - Accent3 2 2 2 4 3 2" xfId="20465" xr:uid="{00000000-0005-0000-0000-0000CB1B0000}"/>
    <cellStyle name="20 % - Accent3 2 2 2 4 3 2 2" xfId="33682" xr:uid="{00000000-0005-0000-0000-0000CC1B0000}"/>
    <cellStyle name="20 % - Accent3 2 2 2 4 3 3" xfId="12064" xr:uid="{00000000-0005-0000-0000-0000CD1B0000}"/>
    <cellStyle name="20 % - Accent3 2 2 2 4 3 4" xfId="27692" xr:uid="{00000000-0005-0000-0000-0000CE1B0000}"/>
    <cellStyle name="20 % - Accent3 2 2 2 4 4" xfId="6599" xr:uid="{00000000-0005-0000-0000-0000CF1B0000}"/>
    <cellStyle name="20 % - Accent3 2 2 2 4 4 2" xfId="21056" xr:uid="{00000000-0005-0000-0000-0000D01B0000}"/>
    <cellStyle name="20 % - Accent3 2 2 2 4 4 2 2" xfId="34273" xr:uid="{00000000-0005-0000-0000-0000D11B0000}"/>
    <cellStyle name="20 % - Accent3 2 2 2 4 4 3" xfId="12590" xr:uid="{00000000-0005-0000-0000-0000D21B0000}"/>
    <cellStyle name="20 % - Accent3 2 2 2 4 4 4" xfId="28283" xr:uid="{00000000-0005-0000-0000-0000D31B0000}"/>
    <cellStyle name="20 % - Accent3 2 2 2 4 5" xfId="7139" xr:uid="{00000000-0005-0000-0000-0000D41B0000}"/>
    <cellStyle name="20 % - Accent3 2 2 2 4 5 2" xfId="21680" xr:uid="{00000000-0005-0000-0000-0000D51B0000}"/>
    <cellStyle name="20 % - Accent3 2 2 2 4 5 2 2" xfId="34873" xr:uid="{00000000-0005-0000-0000-0000D61B0000}"/>
    <cellStyle name="20 % - Accent3 2 2 2 4 5 3" xfId="13130" xr:uid="{00000000-0005-0000-0000-0000D71B0000}"/>
    <cellStyle name="20 % - Accent3 2 2 2 4 5 4" xfId="28883" xr:uid="{00000000-0005-0000-0000-0000D81B0000}"/>
    <cellStyle name="20 % - Accent3 2 2 2 4 6" xfId="7707" xr:uid="{00000000-0005-0000-0000-0000D91B0000}"/>
    <cellStyle name="20 % - Accent3 2 2 2 4 6 2" xfId="22382" xr:uid="{00000000-0005-0000-0000-0000DA1B0000}"/>
    <cellStyle name="20 % - Accent3 2 2 2 4 6 2 2" xfId="35575" xr:uid="{00000000-0005-0000-0000-0000DB1B0000}"/>
    <cellStyle name="20 % - Accent3 2 2 2 4 6 3" xfId="13698" xr:uid="{00000000-0005-0000-0000-0000DC1B0000}"/>
    <cellStyle name="20 % - Accent3 2 2 2 4 6 4" xfId="29585" xr:uid="{00000000-0005-0000-0000-0000DD1B0000}"/>
    <cellStyle name="20 % - Accent3 2 2 2 4 7" xfId="8275" xr:uid="{00000000-0005-0000-0000-0000DE1B0000}"/>
    <cellStyle name="20 % - Accent3 2 2 2 4 7 2" xfId="23132" xr:uid="{00000000-0005-0000-0000-0000DF1B0000}"/>
    <cellStyle name="20 % - Accent3 2 2 2 4 7 2 2" xfId="36323" xr:uid="{00000000-0005-0000-0000-0000E01B0000}"/>
    <cellStyle name="20 % - Accent3 2 2 2 4 7 3" xfId="14266" xr:uid="{00000000-0005-0000-0000-0000E11B0000}"/>
    <cellStyle name="20 % - Accent3 2 2 2 4 7 4" xfId="30333" xr:uid="{00000000-0005-0000-0000-0000E21B0000}"/>
    <cellStyle name="20 % - Accent3 2 2 2 4 8" xfId="8843" xr:uid="{00000000-0005-0000-0000-0000E31B0000}"/>
    <cellStyle name="20 % - Accent3 2 2 2 4 8 2" xfId="14834" xr:uid="{00000000-0005-0000-0000-0000E41B0000}"/>
    <cellStyle name="20 % - Accent3 2 2 2 4 8 2 2" xfId="32465" xr:uid="{00000000-0005-0000-0000-0000E51B0000}"/>
    <cellStyle name="20 % - Accent3 2 2 2 4 8 3" xfId="26461" xr:uid="{00000000-0005-0000-0000-0000E61B0000}"/>
    <cellStyle name="20 % - Accent3 2 2 2 4 9" xfId="9425" xr:uid="{00000000-0005-0000-0000-0000E71B0000}"/>
    <cellStyle name="20 % - Accent3 2 2 2 4 9 2" xfId="15416" xr:uid="{00000000-0005-0000-0000-0000E81B0000}"/>
    <cellStyle name="20 % - Accent3 2 2 2 4 9 3" xfId="25106" xr:uid="{00000000-0005-0000-0000-0000E91B0000}"/>
    <cellStyle name="20 % - Accent3 2 2 2 5" xfId="142" xr:uid="{00000000-0005-0000-0000-0000EA1B0000}"/>
    <cellStyle name="20 % - Accent3 2 2 2 5 10" xfId="9426" xr:uid="{00000000-0005-0000-0000-0000EB1B0000}"/>
    <cellStyle name="20 % - Accent3 2 2 2 5 10 2" xfId="15417" xr:uid="{00000000-0005-0000-0000-0000EC1B0000}"/>
    <cellStyle name="20 % - Accent3 2 2 2 5 10 3" xfId="31140" xr:uid="{00000000-0005-0000-0000-0000ED1B0000}"/>
    <cellStyle name="20 % - Accent3 2 2 2 5 11" xfId="10022" xr:uid="{00000000-0005-0000-0000-0000EE1B0000}"/>
    <cellStyle name="20 % - Accent3 2 2 2 5 11 2" xfId="16013" xr:uid="{00000000-0005-0000-0000-0000EF1B0000}"/>
    <cellStyle name="20 % - Accent3 2 2 2 5 12" xfId="10618" xr:uid="{00000000-0005-0000-0000-0000F01B0000}"/>
    <cellStyle name="20 % - Accent3 2 2 2 5 12 2" xfId="16609" xr:uid="{00000000-0005-0000-0000-0000F11B0000}"/>
    <cellStyle name="20 % - Accent3 2 2 2 5 13" xfId="4723" xr:uid="{00000000-0005-0000-0000-0000F21B0000}"/>
    <cellStyle name="20 % - Accent3 2 2 2 5 13 2" xfId="17233" xr:uid="{00000000-0005-0000-0000-0000F31B0000}"/>
    <cellStyle name="20 % - Accent3 2 2 2 5 14" xfId="17833" xr:uid="{00000000-0005-0000-0000-0000F41B0000}"/>
    <cellStyle name="20 % - Accent3 2 2 2 5 15" xfId="18231" xr:uid="{00000000-0005-0000-0000-0000F51B0000}"/>
    <cellStyle name="20 % - Accent3 2 2 2 5 16" xfId="11176" xr:uid="{00000000-0005-0000-0000-0000F61B0000}"/>
    <cellStyle name="20 % - Accent3 2 2 2 5 17" xfId="4312" xr:uid="{00000000-0005-0000-0000-0000F71B0000}"/>
    <cellStyle name="20 % - Accent3 2 2 2 5 18" xfId="24208" xr:uid="{00000000-0005-0000-0000-0000F81B0000}"/>
    <cellStyle name="20 % - Accent3 2 2 2 5 19" xfId="2797" xr:uid="{00000000-0005-0000-0000-0000F91B0000}"/>
    <cellStyle name="20 % - Accent3 2 2 2 5 2" xfId="2798" xr:uid="{00000000-0005-0000-0000-0000FA1B0000}"/>
    <cellStyle name="20 % - Accent3 2 2 2 5 2 10" xfId="10619" xr:uid="{00000000-0005-0000-0000-0000FB1B0000}"/>
    <cellStyle name="20 % - Accent3 2 2 2 5 2 10 2" xfId="16610" xr:uid="{00000000-0005-0000-0000-0000FC1B0000}"/>
    <cellStyle name="20 % - Accent3 2 2 2 5 2 11" xfId="17234" xr:uid="{00000000-0005-0000-0000-0000FD1B0000}"/>
    <cellStyle name="20 % - Accent3 2 2 2 5 2 12" xfId="20091" xr:uid="{00000000-0005-0000-0000-0000FE1B0000}"/>
    <cellStyle name="20 % - Accent3 2 2 2 5 2 13" xfId="11533" xr:uid="{00000000-0005-0000-0000-0000FF1B0000}"/>
    <cellStyle name="20 % - Accent3 2 2 2 5 2 14" xfId="5220" xr:uid="{00000000-0005-0000-0000-0000001C0000}"/>
    <cellStyle name="20 % - Accent3 2 2 2 5 2 15" xfId="25699" xr:uid="{00000000-0005-0000-0000-0000011C0000}"/>
    <cellStyle name="20 % - Accent3 2 2 2 5 2 2" xfId="6075" xr:uid="{00000000-0005-0000-0000-0000021C0000}"/>
    <cellStyle name="20 % - Accent3 2 2 2 5 2 2 2" xfId="12066" xr:uid="{00000000-0005-0000-0000-0000031C0000}"/>
    <cellStyle name="20 % - Accent3 2 2 2 5 2 2 2 2" xfId="33451" xr:uid="{00000000-0005-0000-0000-0000041C0000}"/>
    <cellStyle name="20 % - Accent3 2 2 2 5 2 2 3" xfId="27450" xr:uid="{00000000-0005-0000-0000-0000051C0000}"/>
    <cellStyle name="20 % - Accent3 2 2 2 5 2 3" xfId="6601" xr:uid="{00000000-0005-0000-0000-0000061C0000}"/>
    <cellStyle name="20 % - Accent3 2 2 2 5 2 3 2" xfId="12592" xr:uid="{00000000-0005-0000-0000-0000071C0000}"/>
    <cellStyle name="20 % - Accent3 2 2 2 5 2 3 3" xfId="31719" xr:uid="{00000000-0005-0000-0000-0000081C0000}"/>
    <cellStyle name="20 % - Accent3 2 2 2 5 2 4" xfId="7141" xr:uid="{00000000-0005-0000-0000-0000091C0000}"/>
    <cellStyle name="20 % - Accent3 2 2 2 5 2 4 2" xfId="13132" xr:uid="{00000000-0005-0000-0000-00000A1C0000}"/>
    <cellStyle name="20 % - Accent3 2 2 2 5 2 5" xfId="7709" xr:uid="{00000000-0005-0000-0000-00000B1C0000}"/>
    <cellStyle name="20 % - Accent3 2 2 2 5 2 5 2" xfId="13700" xr:uid="{00000000-0005-0000-0000-00000C1C0000}"/>
    <cellStyle name="20 % - Accent3 2 2 2 5 2 6" xfId="8277" xr:uid="{00000000-0005-0000-0000-00000D1C0000}"/>
    <cellStyle name="20 % - Accent3 2 2 2 5 2 6 2" xfId="14268" xr:uid="{00000000-0005-0000-0000-00000E1C0000}"/>
    <cellStyle name="20 % - Accent3 2 2 2 5 2 7" xfId="8845" xr:uid="{00000000-0005-0000-0000-00000F1C0000}"/>
    <cellStyle name="20 % - Accent3 2 2 2 5 2 7 2" xfId="14836" xr:uid="{00000000-0005-0000-0000-0000101C0000}"/>
    <cellStyle name="20 % - Accent3 2 2 2 5 2 8" xfId="9427" xr:uid="{00000000-0005-0000-0000-0000111C0000}"/>
    <cellStyle name="20 % - Accent3 2 2 2 5 2 8 2" xfId="15418" xr:uid="{00000000-0005-0000-0000-0000121C0000}"/>
    <cellStyle name="20 % - Accent3 2 2 2 5 2 9" xfId="10023" xr:uid="{00000000-0005-0000-0000-0000131C0000}"/>
    <cellStyle name="20 % - Accent3 2 2 2 5 2 9 2" xfId="16014" xr:uid="{00000000-0005-0000-0000-0000141C0000}"/>
    <cellStyle name="20 % - Accent3 2 2 2 5 3" xfId="5219" xr:uid="{00000000-0005-0000-0000-0000151C0000}"/>
    <cellStyle name="20 % - Accent3 2 2 2 5 3 2" xfId="20466" xr:uid="{00000000-0005-0000-0000-0000161C0000}"/>
    <cellStyle name="20 % - Accent3 2 2 2 5 3 2 2" xfId="33683" xr:uid="{00000000-0005-0000-0000-0000171C0000}"/>
    <cellStyle name="20 % - Accent3 2 2 2 5 3 3" xfId="11532" xr:uid="{00000000-0005-0000-0000-0000181C0000}"/>
    <cellStyle name="20 % - Accent3 2 2 2 5 3 4" xfId="27693" xr:uid="{00000000-0005-0000-0000-0000191C0000}"/>
    <cellStyle name="20 % - Accent3 2 2 2 5 4" xfId="6074" xr:uid="{00000000-0005-0000-0000-00001A1C0000}"/>
    <cellStyle name="20 % - Accent3 2 2 2 5 4 2" xfId="21057" xr:uid="{00000000-0005-0000-0000-00001B1C0000}"/>
    <cellStyle name="20 % - Accent3 2 2 2 5 4 2 2" xfId="34274" xr:uid="{00000000-0005-0000-0000-00001C1C0000}"/>
    <cellStyle name="20 % - Accent3 2 2 2 5 4 3" xfId="12065" xr:uid="{00000000-0005-0000-0000-00001D1C0000}"/>
    <cellStyle name="20 % - Accent3 2 2 2 5 4 4" xfId="28284" xr:uid="{00000000-0005-0000-0000-00001E1C0000}"/>
    <cellStyle name="20 % - Accent3 2 2 2 5 5" xfId="6600" xr:uid="{00000000-0005-0000-0000-00001F1C0000}"/>
    <cellStyle name="20 % - Accent3 2 2 2 5 5 2" xfId="21681" xr:uid="{00000000-0005-0000-0000-0000201C0000}"/>
    <cellStyle name="20 % - Accent3 2 2 2 5 5 2 2" xfId="34874" xr:uid="{00000000-0005-0000-0000-0000211C0000}"/>
    <cellStyle name="20 % - Accent3 2 2 2 5 5 3" xfId="12591" xr:uid="{00000000-0005-0000-0000-0000221C0000}"/>
    <cellStyle name="20 % - Accent3 2 2 2 5 5 4" xfId="28884" xr:uid="{00000000-0005-0000-0000-0000231C0000}"/>
    <cellStyle name="20 % - Accent3 2 2 2 5 6" xfId="7140" xr:uid="{00000000-0005-0000-0000-0000241C0000}"/>
    <cellStyle name="20 % - Accent3 2 2 2 5 6 2" xfId="22383" xr:uid="{00000000-0005-0000-0000-0000251C0000}"/>
    <cellStyle name="20 % - Accent3 2 2 2 5 6 2 2" xfId="35576" xr:uid="{00000000-0005-0000-0000-0000261C0000}"/>
    <cellStyle name="20 % - Accent3 2 2 2 5 6 3" xfId="13131" xr:uid="{00000000-0005-0000-0000-0000271C0000}"/>
    <cellStyle name="20 % - Accent3 2 2 2 5 6 4" xfId="29586" xr:uid="{00000000-0005-0000-0000-0000281C0000}"/>
    <cellStyle name="20 % - Accent3 2 2 2 5 7" xfId="7708" xr:uid="{00000000-0005-0000-0000-0000291C0000}"/>
    <cellStyle name="20 % - Accent3 2 2 2 5 7 2" xfId="23133" xr:uid="{00000000-0005-0000-0000-00002A1C0000}"/>
    <cellStyle name="20 % - Accent3 2 2 2 5 7 2 2" xfId="36324" xr:uid="{00000000-0005-0000-0000-00002B1C0000}"/>
    <cellStyle name="20 % - Accent3 2 2 2 5 7 3" xfId="13699" xr:uid="{00000000-0005-0000-0000-00002C1C0000}"/>
    <cellStyle name="20 % - Accent3 2 2 2 5 7 4" xfId="30334" xr:uid="{00000000-0005-0000-0000-00002D1C0000}"/>
    <cellStyle name="20 % - Accent3 2 2 2 5 8" xfId="8276" xr:uid="{00000000-0005-0000-0000-00002E1C0000}"/>
    <cellStyle name="20 % - Accent3 2 2 2 5 8 2" xfId="14267" xr:uid="{00000000-0005-0000-0000-00002F1C0000}"/>
    <cellStyle name="20 % - Accent3 2 2 2 5 8 2 2" xfId="32466" xr:uid="{00000000-0005-0000-0000-0000301C0000}"/>
    <cellStyle name="20 % - Accent3 2 2 2 5 8 3" xfId="26462" xr:uid="{00000000-0005-0000-0000-0000311C0000}"/>
    <cellStyle name="20 % - Accent3 2 2 2 5 9" xfId="8844" xr:uid="{00000000-0005-0000-0000-0000321C0000}"/>
    <cellStyle name="20 % - Accent3 2 2 2 5 9 2" xfId="14835" xr:uid="{00000000-0005-0000-0000-0000331C0000}"/>
    <cellStyle name="20 % - Accent3 2 2 2 5 9 3" xfId="25107" xr:uid="{00000000-0005-0000-0000-0000341C0000}"/>
    <cellStyle name="20 % - Accent3 2 2 2 6" xfId="5211" xr:uid="{00000000-0005-0000-0000-0000351C0000}"/>
    <cellStyle name="20 % - Accent3 2 2 2 6 2" xfId="23779" xr:uid="{00000000-0005-0000-0000-0000361C0000}"/>
    <cellStyle name="20 % - Accent3 2 2 2 6 2 2" xfId="36813" xr:uid="{00000000-0005-0000-0000-0000371C0000}"/>
    <cellStyle name="20 % - Accent3 2 2 2 6 2 3" xfId="30825" xr:uid="{00000000-0005-0000-0000-0000381C0000}"/>
    <cellStyle name="20 % - Accent3 2 2 2 6 3" xfId="19440" xr:uid="{00000000-0005-0000-0000-0000391C0000}"/>
    <cellStyle name="20 % - Accent3 2 2 2 6 3 2" xfId="32949" xr:uid="{00000000-0005-0000-0000-00003A1C0000}"/>
    <cellStyle name="20 % - Accent3 2 2 2 6 3 3" xfId="26945" xr:uid="{00000000-0005-0000-0000-00003B1C0000}"/>
    <cellStyle name="20 % - Accent3 2 2 2 6 4" xfId="11522" xr:uid="{00000000-0005-0000-0000-00003C1C0000}"/>
    <cellStyle name="20 % - Accent3 2 2 2 6 4 2" xfId="31707" xr:uid="{00000000-0005-0000-0000-00003D1C0000}"/>
    <cellStyle name="20 % - Accent3 2 2 2 6 5" xfId="25687" xr:uid="{00000000-0005-0000-0000-00003E1C0000}"/>
    <cellStyle name="20 % - Accent3 2 2 2 7" xfId="6064" xr:uid="{00000000-0005-0000-0000-00003F1C0000}"/>
    <cellStyle name="20 % - Accent3 2 2 2 7 2" xfId="23987" xr:uid="{00000000-0005-0000-0000-0000401C0000}"/>
    <cellStyle name="20 % - Accent3 2 2 2 7 2 2" xfId="36893" xr:uid="{00000000-0005-0000-0000-0000411C0000}"/>
    <cellStyle name="20 % - Accent3 2 2 2 7 2 3" xfId="30906" xr:uid="{00000000-0005-0000-0000-0000421C0000}"/>
    <cellStyle name="20 % - Accent3 2 2 2 7 3" xfId="20454" xr:uid="{00000000-0005-0000-0000-0000431C0000}"/>
    <cellStyle name="20 % - Accent3 2 2 2 7 3 2" xfId="33671" xr:uid="{00000000-0005-0000-0000-0000441C0000}"/>
    <cellStyle name="20 % - Accent3 2 2 2 7 4" xfId="12055" xr:uid="{00000000-0005-0000-0000-0000451C0000}"/>
    <cellStyle name="20 % - Accent3 2 2 2 7 5" xfId="27681" xr:uid="{00000000-0005-0000-0000-0000461C0000}"/>
    <cellStyle name="20 % - Accent3 2 2 2 8" xfId="6590" xr:uid="{00000000-0005-0000-0000-0000471C0000}"/>
    <cellStyle name="20 % - Accent3 2 2 2 8 2" xfId="21045" xr:uid="{00000000-0005-0000-0000-0000481C0000}"/>
    <cellStyle name="20 % - Accent3 2 2 2 8 2 2" xfId="34262" xr:uid="{00000000-0005-0000-0000-0000491C0000}"/>
    <cellStyle name="20 % - Accent3 2 2 2 8 3" xfId="12581" xr:uid="{00000000-0005-0000-0000-00004A1C0000}"/>
    <cellStyle name="20 % - Accent3 2 2 2 8 4" xfId="28272" xr:uid="{00000000-0005-0000-0000-00004B1C0000}"/>
    <cellStyle name="20 % - Accent3 2 2 2 9" xfId="7130" xr:uid="{00000000-0005-0000-0000-00004C1C0000}"/>
    <cellStyle name="20 % - Accent3 2 2 2 9 2" xfId="21669" xr:uid="{00000000-0005-0000-0000-00004D1C0000}"/>
    <cellStyle name="20 % - Accent3 2 2 2 9 2 2" xfId="34862" xr:uid="{00000000-0005-0000-0000-00004E1C0000}"/>
    <cellStyle name="20 % - Accent3 2 2 2 9 3" xfId="13121" xr:uid="{00000000-0005-0000-0000-00004F1C0000}"/>
    <cellStyle name="20 % - Accent3 2 2 2 9 4" xfId="28872" xr:uid="{00000000-0005-0000-0000-0000501C0000}"/>
    <cellStyle name="20 % - Accent3 2 2 2_2012-2013 - CF - Tour 1 - Ligue 04 - Résultats" xfId="143" xr:uid="{00000000-0005-0000-0000-0000511C0000}"/>
    <cellStyle name="20 % - Accent3 2 2 20" xfId="24195" xr:uid="{00000000-0005-0000-0000-0000521C0000}"/>
    <cellStyle name="20 % - Accent3 2 2 21" xfId="2786" xr:uid="{00000000-0005-0000-0000-0000531C0000}"/>
    <cellStyle name="20 % - Accent3 2 2 3" xfId="144" xr:uid="{00000000-0005-0000-0000-0000541C0000}"/>
    <cellStyle name="20 % - Accent3 2 2 3 10" xfId="8846" xr:uid="{00000000-0005-0000-0000-0000551C0000}"/>
    <cellStyle name="20 % - Accent3 2 2 3 10 2" xfId="23134" xr:uid="{00000000-0005-0000-0000-0000561C0000}"/>
    <cellStyle name="20 % - Accent3 2 2 3 10 2 2" xfId="36325" xr:uid="{00000000-0005-0000-0000-0000571C0000}"/>
    <cellStyle name="20 % - Accent3 2 2 3 10 3" xfId="14837" xr:uid="{00000000-0005-0000-0000-0000581C0000}"/>
    <cellStyle name="20 % - Accent3 2 2 3 10 4" xfId="30335" xr:uid="{00000000-0005-0000-0000-0000591C0000}"/>
    <cellStyle name="20 % - Accent3 2 2 3 11" xfId="9428" xr:uid="{00000000-0005-0000-0000-00005A1C0000}"/>
    <cellStyle name="20 % - Accent3 2 2 3 11 2" xfId="15419" xr:uid="{00000000-0005-0000-0000-00005B1C0000}"/>
    <cellStyle name="20 % - Accent3 2 2 3 11 2 2" xfId="32467" xr:uid="{00000000-0005-0000-0000-00005C1C0000}"/>
    <cellStyle name="20 % - Accent3 2 2 3 11 3" xfId="26463" xr:uid="{00000000-0005-0000-0000-00005D1C0000}"/>
    <cellStyle name="20 % - Accent3 2 2 3 12" xfId="10024" xr:uid="{00000000-0005-0000-0000-00005E1C0000}"/>
    <cellStyle name="20 % - Accent3 2 2 3 12 2" xfId="16015" xr:uid="{00000000-0005-0000-0000-00005F1C0000}"/>
    <cellStyle name="20 % - Accent3 2 2 3 12 3" xfId="25108" xr:uid="{00000000-0005-0000-0000-0000601C0000}"/>
    <cellStyle name="20 % - Accent3 2 2 3 13" xfId="10620" xr:uid="{00000000-0005-0000-0000-0000611C0000}"/>
    <cellStyle name="20 % - Accent3 2 2 3 13 2" xfId="16611" xr:uid="{00000000-0005-0000-0000-0000621C0000}"/>
    <cellStyle name="20 % - Accent3 2 2 3 13 3" xfId="31141" xr:uid="{00000000-0005-0000-0000-0000631C0000}"/>
    <cellStyle name="20 % - Accent3 2 2 3 14" xfId="17235" xr:uid="{00000000-0005-0000-0000-0000641C0000}"/>
    <cellStyle name="20 % - Accent3 2 2 3 15" xfId="17834" xr:uid="{00000000-0005-0000-0000-0000651C0000}"/>
    <cellStyle name="20 % - Accent3 2 2 3 16" xfId="18232" xr:uid="{00000000-0005-0000-0000-0000661C0000}"/>
    <cellStyle name="20 % - Accent3 2 2 3 17" xfId="11177" xr:uid="{00000000-0005-0000-0000-0000671C0000}"/>
    <cellStyle name="20 % - Accent3 2 2 3 18" xfId="4313" xr:uid="{00000000-0005-0000-0000-0000681C0000}"/>
    <cellStyle name="20 % - Accent3 2 2 3 19" xfId="24209" xr:uid="{00000000-0005-0000-0000-0000691C0000}"/>
    <cellStyle name="20 % - Accent3 2 2 3 2" xfId="145" xr:uid="{00000000-0005-0000-0000-00006A1C0000}"/>
    <cellStyle name="20 % - Accent3 2 2 3 2 10" xfId="10025" xr:uid="{00000000-0005-0000-0000-00006B1C0000}"/>
    <cellStyle name="20 % - Accent3 2 2 3 2 10 2" xfId="16016" xr:uid="{00000000-0005-0000-0000-00006C1C0000}"/>
    <cellStyle name="20 % - Accent3 2 2 3 2 10 3" xfId="25109" xr:uid="{00000000-0005-0000-0000-00006D1C0000}"/>
    <cellStyle name="20 % - Accent3 2 2 3 2 11" xfId="10621" xr:uid="{00000000-0005-0000-0000-00006E1C0000}"/>
    <cellStyle name="20 % - Accent3 2 2 3 2 11 2" xfId="16612" xr:uid="{00000000-0005-0000-0000-00006F1C0000}"/>
    <cellStyle name="20 % - Accent3 2 2 3 2 11 3" xfId="31142" xr:uid="{00000000-0005-0000-0000-0000701C0000}"/>
    <cellStyle name="20 % - Accent3 2 2 3 2 12" xfId="17236" xr:uid="{00000000-0005-0000-0000-0000711C0000}"/>
    <cellStyle name="20 % - Accent3 2 2 3 2 13" xfId="17835" xr:uid="{00000000-0005-0000-0000-0000721C0000}"/>
    <cellStyle name="20 % - Accent3 2 2 3 2 14" xfId="18233" xr:uid="{00000000-0005-0000-0000-0000731C0000}"/>
    <cellStyle name="20 % - Accent3 2 2 3 2 15" xfId="11178" xr:uid="{00000000-0005-0000-0000-0000741C0000}"/>
    <cellStyle name="20 % - Accent3 2 2 3 2 16" xfId="4314" xr:uid="{00000000-0005-0000-0000-0000751C0000}"/>
    <cellStyle name="20 % - Accent3 2 2 3 2 17" xfId="24210" xr:uid="{00000000-0005-0000-0000-0000761C0000}"/>
    <cellStyle name="20 % - Accent3 2 2 3 2 18" xfId="2800" xr:uid="{00000000-0005-0000-0000-0000771C0000}"/>
    <cellStyle name="20 % - Accent3 2 2 3 2 2" xfId="5222" xr:uid="{00000000-0005-0000-0000-0000781C0000}"/>
    <cellStyle name="20 % - Accent3 2 2 3 2 2 10" xfId="31143" xr:uid="{00000000-0005-0000-0000-0000791C0000}"/>
    <cellStyle name="20 % - Accent3 2 2 3 2 2 11" xfId="24211" xr:uid="{00000000-0005-0000-0000-00007A1C0000}"/>
    <cellStyle name="20 % - Accent3 2 2 3 2 2 2" xfId="20087" xr:uid="{00000000-0005-0000-0000-00007B1C0000}"/>
    <cellStyle name="20 % - Accent3 2 2 3 2 2 2 2" xfId="27448" xr:uid="{00000000-0005-0000-0000-00007C1C0000}"/>
    <cellStyle name="20 % - Accent3 2 2 3 2 2 2 2 2" xfId="33450" xr:uid="{00000000-0005-0000-0000-00007D1C0000}"/>
    <cellStyle name="20 % - Accent3 2 2 3 2 2 2 3" xfId="31722" xr:uid="{00000000-0005-0000-0000-00007E1C0000}"/>
    <cellStyle name="20 % - Accent3 2 2 3 2 2 2 4" xfId="25702" xr:uid="{00000000-0005-0000-0000-00007F1C0000}"/>
    <cellStyle name="20 % - Accent3 2 2 3 2 2 3" xfId="20469" xr:uid="{00000000-0005-0000-0000-0000801C0000}"/>
    <cellStyle name="20 % - Accent3 2 2 3 2 2 3 2" xfId="33686" xr:uid="{00000000-0005-0000-0000-0000811C0000}"/>
    <cellStyle name="20 % - Accent3 2 2 3 2 2 3 3" xfId="27696" xr:uid="{00000000-0005-0000-0000-0000821C0000}"/>
    <cellStyle name="20 % - Accent3 2 2 3 2 2 4" xfId="21060" xr:uid="{00000000-0005-0000-0000-0000831C0000}"/>
    <cellStyle name="20 % - Accent3 2 2 3 2 2 4 2" xfId="34277" xr:uid="{00000000-0005-0000-0000-0000841C0000}"/>
    <cellStyle name="20 % - Accent3 2 2 3 2 2 4 3" xfId="28287" xr:uid="{00000000-0005-0000-0000-0000851C0000}"/>
    <cellStyle name="20 % - Accent3 2 2 3 2 2 5" xfId="21684" xr:uid="{00000000-0005-0000-0000-0000861C0000}"/>
    <cellStyle name="20 % - Accent3 2 2 3 2 2 5 2" xfId="34877" xr:uid="{00000000-0005-0000-0000-0000871C0000}"/>
    <cellStyle name="20 % - Accent3 2 2 3 2 2 5 3" xfId="28887" xr:uid="{00000000-0005-0000-0000-0000881C0000}"/>
    <cellStyle name="20 % - Accent3 2 2 3 2 2 6" xfId="22386" xr:uid="{00000000-0005-0000-0000-0000891C0000}"/>
    <cellStyle name="20 % - Accent3 2 2 3 2 2 6 2" xfId="35579" xr:uid="{00000000-0005-0000-0000-00008A1C0000}"/>
    <cellStyle name="20 % - Accent3 2 2 3 2 2 6 3" xfId="29589" xr:uid="{00000000-0005-0000-0000-00008B1C0000}"/>
    <cellStyle name="20 % - Accent3 2 2 3 2 2 7" xfId="23135" xr:uid="{00000000-0005-0000-0000-00008C1C0000}"/>
    <cellStyle name="20 % - Accent3 2 2 3 2 2 7 2" xfId="36326" xr:uid="{00000000-0005-0000-0000-00008D1C0000}"/>
    <cellStyle name="20 % - Accent3 2 2 3 2 2 7 3" xfId="30336" xr:uid="{00000000-0005-0000-0000-00008E1C0000}"/>
    <cellStyle name="20 % - Accent3 2 2 3 2 2 8" xfId="18234" xr:uid="{00000000-0005-0000-0000-00008F1C0000}"/>
    <cellStyle name="20 % - Accent3 2 2 3 2 2 8 2" xfId="32469" xr:uid="{00000000-0005-0000-0000-0000901C0000}"/>
    <cellStyle name="20 % - Accent3 2 2 3 2 2 8 3" xfId="26465" xr:uid="{00000000-0005-0000-0000-0000911C0000}"/>
    <cellStyle name="20 % - Accent3 2 2 3 2 2 9" xfId="11535" xr:uid="{00000000-0005-0000-0000-0000921C0000}"/>
    <cellStyle name="20 % - Accent3 2 2 3 2 2 9 2" xfId="25110" xr:uid="{00000000-0005-0000-0000-0000931C0000}"/>
    <cellStyle name="20 % - Accent3 2 2 3 2 3" xfId="6077" xr:uid="{00000000-0005-0000-0000-0000941C0000}"/>
    <cellStyle name="20 % - Accent3 2 2 3 2 3 2" xfId="18235" xr:uid="{00000000-0005-0000-0000-0000951C0000}"/>
    <cellStyle name="20 % - Accent3 2 2 3 2 3 3" xfId="12068" xr:uid="{00000000-0005-0000-0000-0000961C0000}"/>
    <cellStyle name="20 % - Accent3 2 2 3 2 4" xfId="6603" xr:uid="{00000000-0005-0000-0000-0000971C0000}"/>
    <cellStyle name="20 % - Accent3 2 2 3 2 4 2" xfId="19447" xr:uid="{00000000-0005-0000-0000-0000981C0000}"/>
    <cellStyle name="20 % - Accent3 2 2 3 2 4 2 2" xfId="32956" xr:uid="{00000000-0005-0000-0000-0000991C0000}"/>
    <cellStyle name="20 % - Accent3 2 2 3 2 4 2 3" xfId="26952" xr:uid="{00000000-0005-0000-0000-00009A1C0000}"/>
    <cellStyle name="20 % - Accent3 2 2 3 2 4 3" xfId="12594" xr:uid="{00000000-0005-0000-0000-00009B1C0000}"/>
    <cellStyle name="20 % - Accent3 2 2 3 2 4 3 2" xfId="31721" xr:uid="{00000000-0005-0000-0000-00009C1C0000}"/>
    <cellStyle name="20 % - Accent3 2 2 3 2 4 4" xfId="25701" xr:uid="{00000000-0005-0000-0000-00009D1C0000}"/>
    <cellStyle name="20 % - Accent3 2 2 3 2 5" xfId="7143" xr:uid="{00000000-0005-0000-0000-00009E1C0000}"/>
    <cellStyle name="20 % - Accent3 2 2 3 2 5 2" xfId="20468" xr:uid="{00000000-0005-0000-0000-00009F1C0000}"/>
    <cellStyle name="20 % - Accent3 2 2 3 2 5 2 2" xfId="33685" xr:uid="{00000000-0005-0000-0000-0000A01C0000}"/>
    <cellStyle name="20 % - Accent3 2 2 3 2 5 3" xfId="13134" xr:uid="{00000000-0005-0000-0000-0000A11C0000}"/>
    <cellStyle name="20 % - Accent3 2 2 3 2 5 4" xfId="27695" xr:uid="{00000000-0005-0000-0000-0000A21C0000}"/>
    <cellStyle name="20 % - Accent3 2 2 3 2 6" xfId="7711" xr:uid="{00000000-0005-0000-0000-0000A31C0000}"/>
    <cellStyle name="20 % - Accent3 2 2 3 2 6 2" xfId="21059" xr:uid="{00000000-0005-0000-0000-0000A41C0000}"/>
    <cellStyle name="20 % - Accent3 2 2 3 2 6 2 2" xfId="34276" xr:uid="{00000000-0005-0000-0000-0000A51C0000}"/>
    <cellStyle name="20 % - Accent3 2 2 3 2 6 3" xfId="13702" xr:uid="{00000000-0005-0000-0000-0000A61C0000}"/>
    <cellStyle name="20 % - Accent3 2 2 3 2 6 4" xfId="28286" xr:uid="{00000000-0005-0000-0000-0000A71C0000}"/>
    <cellStyle name="20 % - Accent3 2 2 3 2 7" xfId="8279" xr:uid="{00000000-0005-0000-0000-0000A81C0000}"/>
    <cellStyle name="20 % - Accent3 2 2 3 2 7 2" xfId="21683" xr:uid="{00000000-0005-0000-0000-0000A91C0000}"/>
    <cellStyle name="20 % - Accent3 2 2 3 2 7 2 2" xfId="34876" xr:uid="{00000000-0005-0000-0000-0000AA1C0000}"/>
    <cellStyle name="20 % - Accent3 2 2 3 2 7 3" xfId="14270" xr:uid="{00000000-0005-0000-0000-0000AB1C0000}"/>
    <cellStyle name="20 % - Accent3 2 2 3 2 7 4" xfId="28886" xr:uid="{00000000-0005-0000-0000-0000AC1C0000}"/>
    <cellStyle name="20 % - Accent3 2 2 3 2 8" xfId="8847" xr:uid="{00000000-0005-0000-0000-0000AD1C0000}"/>
    <cellStyle name="20 % - Accent3 2 2 3 2 8 2" xfId="22385" xr:uid="{00000000-0005-0000-0000-0000AE1C0000}"/>
    <cellStyle name="20 % - Accent3 2 2 3 2 8 2 2" xfId="35578" xr:uid="{00000000-0005-0000-0000-0000AF1C0000}"/>
    <cellStyle name="20 % - Accent3 2 2 3 2 8 3" xfId="14838" xr:uid="{00000000-0005-0000-0000-0000B01C0000}"/>
    <cellStyle name="20 % - Accent3 2 2 3 2 8 4" xfId="29588" xr:uid="{00000000-0005-0000-0000-0000B11C0000}"/>
    <cellStyle name="20 % - Accent3 2 2 3 2 9" xfId="9429" xr:uid="{00000000-0005-0000-0000-0000B21C0000}"/>
    <cellStyle name="20 % - Accent3 2 2 3 2 9 2" xfId="15420" xr:uid="{00000000-0005-0000-0000-0000B31C0000}"/>
    <cellStyle name="20 % - Accent3 2 2 3 2 9 2 2" xfId="32468" xr:uid="{00000000-0005-0000-0000-0000B41C0000}"/>
    <cellStyle name="20 % - Accent3 2 2 3 2 9 3" xfId="26464" xr:uid="{00000000-0005-0000-0000-0000B51C0000}"/>
    <cellStyle name="20 % - Accent3 2 2 3 20" xfId="2799" xr:uid="{00000000-0005-0000-0000-0000B61C0000}"/>
    <cellStyle name="20 % - Accent3 2 2 3 3" xfId="146" xr:uid="{00000000-0005-0000-0000-0000B71C0000}"/>
    <cellStyle name="20 % - Accent3 2 2 3 3 10" xfId="8280" xr:uid="{00000000-0005-0000-0000-0000B81C0000}"/>
    <cellStyle name="20 % - Accent3 2 2 3 3 10 2" xfId="21685" xr:uid="{00000000-0005-0000-0000-0000B91C0000}"/>
    <cellStyle name="20 % - Accent3 2 2 3 3 10 2 2" xfId="34878" xr:uid="{00000000-0005-0000-0000-0000BA1C0000}"/>
    <cellStyle name="20 % - Accent3 2 2 3 3 10 3" xfId="14271" xr:uid="{00000000-0005-0000-0000-0000BB1C0000}"/>
    <cellStyle name="20 % - Accent3 2 2 3 3 10 4" xfId="28888" xr:uid="{00000000-0005-0000-0000-0000BC1C0000}"/>
    <cellStyle name="20 % - Accent3 2 2 3 3 11" xfId="8848" xr:uid="{00000000-0005-0000-0000-0000BD1C0000}"/>
    <cellStyle name="20 % - Accent3 2 2 3 3 11 2" xfId="22387" xr:uid="{00000000-0005-0000-0000-0000BE1C0000}"/>
    <cellStyle name="20 % - Accent3 2 2 3 3 11 2 2" xfId="35580" xr:uid="{00000000-0005-0000-0000-0000BF1C0000}"/>
    <cellStyle name="20 % - Accent3 2 2 3 3 11 3" xfId="14839" xr:uid="{00000000-0005-0000-0000-0000C01C0000}"/>
    <cellStyle name="20 % - Accent3 2 2 3 3 11 4" xfId="29590" xr:uid="{00000000-0005-0000-0000-0000C11C0000}"/>
    <cellStyle name="20 % - Accent3 2 2 3 3 12" xfId="9430" xr:uid="{00000000-0005-0000-0000-0000C21C0000}"/>
    <cellStyle name="20 % - Accent3 2 2 3 3 12 2" xfId="23136" xr:uid="{00000000-0005-0000-0000-0000C31C0000}"/>
    <cellStyle name="20 % - Accent3 2 2 3 3 12 2 2" xfId="36327" xr:uid="{00000000-0005-0000-0000-0000C41C0000}"/>
    <cellStyle name="20 % - Accent3 2 2 3 3 12 3" xfId="15421" xr:uid="{00000000-0005-0000-0000-0000C51C0000}"/>
    <cellStyle name="20 % - Accent3 2 2 3 3 12 4" xfId="30337" xr:uid="{00000000-0005-0000-0000-0000C61C0000}"/>
    <cellStyle name="20 % - Accent3 2 2 3 3 13" xfId="10026" xr:uid="{00000000-0005-0000-0000-0000C71C0000}"/>
    <cellStyle name="20 % - Accent3 2 2 3 3 13 2" xfId="16017" xr:uid="{00000000-0005-0000-0000-0000C81C0000}"/>
    <cellStyle name="20 % - Accent3 2 2 3 3 13 2 2" xfId="32470" xr:uid="{00000000-0005-0000-0000-0000C91C0000}"/>
    <cellStyle name="20 % - Accent3 2 2 3 3 13 3" xfId="26466" xr:uid="{00000000-0005-0000-0000-0000CA1C0000}"/>
    <cellStyle name="20 % - Accent3 2 2 3 3 14" xfId="10622" xr:uid="{00000000-0005-0000-0000-0000CB1C0000}"/>
    <cellStyle name="20 % - Accent3 2 2 3 3 14 2" xfId="16613" xr:uid="{00000000-0005-0000-0000-0000CC1C0000}"/>
    <cellStyle name="20 % - Accent3 2 2 3 3 14 3" xfId="25111" xr:uid="{00000000-0005-0000-0000-0000CD1C0000}"/>
    <cellStyle name="20 % - Accent3 2 2 3 3 15" xfId="17237" xr:uid="{00000000-0005-0000-0000-0000CE1C0000}"/>
    <cellStyle name="20 % - Accent3 2 2 3 3 15 2" xfId="31144" xr:uid="{00000000-0005-0000-0000-0000CF1C0000}"/>
    <cellStyle name="20 % - Accent3 2 2 3 3 16" xfId="17836" xr:uid="{00000000-0005-0000-0000-0000D01C0000}"/>
    <cellStyle name="20 % - Accent3 2 2 3 3 17" xfId="18236" xr:uid="{00000000-0005-0000-0000-0000D11C0000}"/>
    <cellStyle name="20 % - Accent3 2 2 3 3 18" xfId="11179" xr:uid="{00000000-0005-0000-0000-0000D21C0000}"/>
    <cellStyle name="20 % - Accent3 2 2 3 3 19" xfId="4315" xr:uid="{00000000-0005-0000-0000-0000D31C0000}"/>
    <cellStyle name="20 % - Accent3 2 2 3 3 2" xfId="147" xr:uid="{00000000-0005-0000-0000-0000D41C0000}"/>
    <cellStyle name="20 % - Accent3 2 2 3 3 2 10" xfId="9431" xr:uid="{00000000-0005-0000-0000-0000D51C0000}"/>
    <cellStyle name="20 % - Accent3 2 2 3 3 2 10 2" xfId="15422" xr:uid="{00000000-0005-0000-0000-0000D61C0000}"/>
    <cellStyle name="20 % - Accent3 2 2 3 3 2 10 3" xfId="31145" xr:uid="{00000000-0005-0000-0000-0000D71C0000}"/>
    <cellStyle name="20 % - Accent3 2 2 3 3 2 11" xfId="10027" xr:uid="{00000000-0005-0000-0000-0000D81C0000}"/>
    <cellStyle name="20 % - Accent3 2 2 3 3 2 11 2" xfId="16018" xr:uid="{00000000-0005-0000-0000-0000D91C0000}"/>
    <cellStyle name="20 % - Accent3 2 2 3 3 2 12" xfId="10623" xr:uid="{00000000-0005-0000-0000-0000DA1C0000}"/>
    <cellStyle name="20 % - Accent3 2 2 3 3 2 12 2" xfId="16614" xr:uid="{00000000-0005-0000-0000-0000DB1C0000}"/>
    <cellStyle name="20 % - Accent3 2 2 3 3 2 13" xfId="4724" xr:uid="{00000000-0005-0000-0000-0000DC1C0000}"/>
    <cellStyle name="20 % - Accent3 2 2 3 3 2 13 2" xfId="17238" xr:uid="{00000000-0005-0000-0000-0000DD1C0000}"/>
    <cellStyle name="20 % - Accent3 2 2 3 3 2 14" xfId="17837" xr:uid="{00000000-0005-0000-0000-0000DE1C0000}"/>
    <cellStyle name="20 % - Accent3 2 2 3 3 2 15" xfId="18237" xr:uid="{00000000-0005-0000-0000-0000DF1C0000}"/>
    <cellStyle name="20 % - Accent3 2 2 3 3 2 16" xfId="11180" xr:uid="{00000000-0005-0000-0000-0000E01C0000}"/>
    <cellStyle name="20 % - Accent3 2 2 3 3 2 17" xfId="4316" xr:uid="{00000000-0005-0000-0000-0000E11C0000}"/>
    <cellStyle name="20 % - Accent3 2 2 3 3 2 18" xfId="24213" xr:uid="{00000000-0005-0000-0000-0000E21C0000}"/>
    <cellStyle name="20 % - Accent3 2 2 3 3 2 19" xfId="2802" xr:uid="{00000000-0005-0000-0000-0000E31C0000}"/>
    <cellStyle name="20 % - Accent3 2 2 3 3 2 2" xfId="2803" xr:uid="{00000000-0005-0000-0000-0000E41C0000}"/>
    <cellStyle name="20 % - Accent3 2 2 3 3 2 2 10" xfId="10624" xr:uid="{00000000-0005-0000-0000-0000E51C0000}"/>
    <cellStyle name="20 % - Accent3 2 2 3 3 2 2 10 2" xfId="16615" xr:uid="{00000000-0005-0000-0000-0000E61C0000}"/>
    <cellStyle name="20 % - Accent3 2 2 3 3 2 2 11" xfId="17239" xr:uid="{00000000-0005-0000-0000-0000E71C0000}"/>
    <cellStyle name="20 % - Accent3 2 2 3 3 2 2 12" xfId="20084" xr:uid="{00000000-0005-0000-0000-0000E81C0000}"/>
    <cellStyle name="20 % - Accent3 2 2 3 3 2 2 13" xfId="11538" xr:uid="{00000000-0005-0000-0000-0000E91C0000}"/>
    <cellStyle name="20 % - Accent3 2 2 3 3 2 2 14" xfId="5225" xr:uid="{00000000-0005-0000-0000-0000EA1C0000}"/>
    <cellStyle name="20 % - Accent3 2 2 3 3 2 2 15" xfId="25704" xr:uid="{00000000-0005-0000-0000-0000EB1C0000}"/>
    <cellStyle name="20 % - Accent3 2 2 3 3 2 2 2" xfId="6080" xr:uid="{00000000-0005-0000-0000-0000EC1C0000}"/>
    <cellStyle name="20 % - Accent3 2 2 3 3 2 2 2 2" xfId="12071" xr:uid="{00000000-0005-0000-0000-0000ED1C0000}"/>
    <cellStyle name="20 % - Accent3 2 2 3 3 2 2 2 2 2" xfId="33448" xr:uid="{00000000-0005-0000-0000-0000EE1C0000}"/>
    <cellStyle name="20 % - Accent3 2 2 3 3 2 2 2 3" xfId="27446" xr:uid="{00000000-0005-0000-0000-0000EF1C0000}"/>
    <cellStyle name="20 % - Accent3 2 2 3 3 2 2 3" xfId="6606" xr:uid="{00000000-0005-0000-0000-0000F01C0000}"/>
    <cellStyle name="20 % - Accent3 2 2 3 3 2 2 3 2" xfId="12597" xr:uid="{00000000-0005-0000-0000-0000F11C0000}"/>
    <cellStyle name="20 % - Accent3 2 2 3 3 2 2 3 3" xfId="31724" xr:uid="{00000000-0005-0000-0000-0000F21C0000}"/>
    <cellStyle name="20 % - Accent3 2 2 3 3 2 2 4" xfId="7146" xr:uid="{00000000-0005-0000-0000-0000F31C0000}"/>
    <cellStyle name="20 % - Accent3 2 2 3 3 2 2 4 2" xfId="13137" xr:uid="{00000000-0005-0000-0000-0000F41C0000}"/>
    <cellStyle name="20 % - Accent3 2 2 3 3 2 2 5" xfId="7714" xr:uid="{00000000-0005-0000-0000-0000F51C0000}"/>
    <cellStyle name="20 % - Accent3 2 2 3 3 2 2 5 2" xfId="13705" xr:uid="{00000000-0005-0000-0000-0000F61C0000}"/>
    <cellStyle name="20 % - Accent3 2 2 3 3 2 2 6" xfId="8282" xr:uid="{00000000-0005-0000-0000-0000F71C0000}"/>
    <cellStyle name="20 % - Accent3 2 2 3 3 2 2 6 2" xfId="14273" xr:uid="{00000000-0005-0000-0000-0000F81C0000}"/>
    <cellStyle name="20 % - Accent3 2 2 3 3 2 2 7" xfId="8850" xr:uid="{00000000-0005-0000-0000-0000F91C0000}"/>
    <cellStyle name="20 % - Accent3 2 2 3 3 2 2 7 2" xfId="14841" xr:uid="{00000000-0005-0000-0000-0000FA1C0000}"/>
    <cellStyle name="20 % - Accent3 2 2 3 3 2 2 8" xfId="9432" xr:uid="{00000000-0005-0000-0000-0000FB1C0000}"/>
    <cellStyle name="20 % - Accent3 2 2 3 3 2 2 8 2" xfId="15423" xr:uid="{00000000-0005-0000-0000-0000FC1C0000}"/>
    <cellStyle name="20 % - Accent3 2 2 3 3 2 2 9" xfId="10028" xr:uid="{00000000-0005-0000-0000-0000FD1C0000}"/>
    <cellStyle name="20 % - Accent3 2 2 3 3 2 2 9 2" xfId="16019" xr:uid="{00000000-0005-0000-0000-0000FE1C0000}"/>
    <cellStyle name="20 % - Accent3 2 2 3 3 2 3" xfId="5224" xr:uid="{00000000-0005-0000-0000-0000FF1C0000}"/>
    <cellStyle name="20 % - Accent3 2 2 3 3 2 3 2" xfId="20471" xr:uid="{00000000-0005-0000-0000-0000001D0000}"/>
    <cellStyle name="20 % - Accent3 2 2 3 3 2 3 2 2" xfId="33688" xr:uid="{00000000-0005-0000-0000-0000011D0000}"/>
    <cellStyle name="20 % - Accent3 2 2 3 3 2 3 3" xfId="11537" xr:uid="{00000000-0005-0000-0000-0000021D0000}"/>
    <cellStyle name="20 % - Accent3 2 2 3 3 2 3 4" xfId="27698" xr:uid="{00000000-0005-0000-0000-0000031D0000}"/>
    <cellStyle name="20 % - Accent3 2 2 3 3 2 4" xfId="6079" xr:uid="{00000000-0005-0000-0000-0000041D0000}"/>
    <cellStyle name="20 % - Accent3 2 2 3 3 2 4 2" xfId="21062" xr:uid="{00000000-0005-0000-0000-0000051D0000}"/>
    <cellStyle name="20 % - Accent3 2 2 3 3 2 4 2 2" xfId="34279" xr:uid="{00000000-0005-0000-0000-0000061D0000}"/>
    <cellStyle name="20 % - Accent3 2 2 3 3 2 4 3" xfId="12070" xr:uid="{00000000-0005-0000-0000-0000071D0000}"/>
    <cellStyle name="20 % - Accent3 2 2 3 3 2 4 4" xfId="28289" xr:uid="{00000000-0005-0000-0000-0000081D0000}"/>
    <cellStyle name="20 % - Accent3 2 2 3 3 2 5" xfId="6605" xr:uid="{00000000-0005-0000-0000-0000091D0000}"/>
    <cellStyle name="20 % - Accent3 2 2 3 3 2 5 2" xfId="21686" xr:uid="{00000000-0005-0000-0000-00000A1D0000}"/>
    <cellStyle name="20 % - Accent3 2 2 3 3 2 5 2 2" xfId="34879" xr:uid="{00000000-0005-0000-0000-00000B1D0000}"/>
    <cellStyle name="20 % - Accent3 2 2 3 3 2 5 3" xfId="12596" xr:uid="{00000000-0005-0000-0000-00000C1D0000}"/>
    <cellStyle name="20 % - Accent3 2 2 3 3 2 5 4" xfId="28889" xr:uid="{00000000-0005-0000-0000-00000D1D0000}"/>
    <cellStyle name="20 % - Accent3 2 2 3 3 2 6" xfId="7145" xr:uid="{00000000-0005-0000-0000-00000E1D0000}"/>
    <cellStyle name="20 % - Accent3 2 2 3 3 2 6 2" xfId="22388" xr:uid="{00000000-0005-0000-0000-00000F1D0000}"/>
    <cellStyle name="20 % - Accent3 2 2 3 3 2 6 2 2" xfId="35581" xr:uid="{00000000-0005-0000-0000-0000101D0000}"/>
    <cellStyle name="20 % - Accent3 2 2 3 3 2 6 3" xfId="13136" xr:uid="{00000000-0005-0000-0000-0000111D0000}"/>
    <cellStyle name="20 % - Accent3 2 2 3 3 2 6 4" xfId="29591" xr:uid="{00000000-0005-0000-0000-0000121D0000}"/>
    <cellStyle name="20 % - Accent3 2 2 3 3 2 7" xfId="7713" xr:uid="{00000000-0005-0000-0000-0000131D0000}"/>
    <cellStyle name="20 % - Accent3 2 2 3 3 2 7 2" xfId="23137" xr:uid="{00000000-0005-0000-0000-0000141D0000}"/>
    <cellStyle name="20 % - Accent3 2 2 3 3 2 7 2 2" xfId="36328" xr:uid="{00000000-0005-0000-0000-0000151D0000}"/>
    <cellStyle name="20 % - Accent3 2 2 3 3 2 7 3" xfId="13704" xr:uid="{00000000-0005-0000-0000-0000161D0000}"/>
    <cellStyle name="20 % - Accent3 2 2 3 3 2 7 4" xfId="30338" xr:uid="{00000000-0005-0000-0000-0000171D0000}"/>
    <cellStyle name="20 % - Accent3 2 2 3 3 2 8" xfId="8281" xr:uid="{00000000-0005-0000-0000-0000181D0000}"/>
    <cellStyle name="20 % - Accent3 2 2 3 3 2 8 2" xfId="14272" xr:uid="{00000000-0005-0000-0000-0000191D0000}"/>
    <cellStyle name="20 % - Accent3 2 2 3 3 2 8 2 2" xfId="32471" xr:uid="{00000000-0005-0000-0000-00001A1D0000}"/>
    <cellStyle name="20 % - Accent3 2 2 3 3 2 8 3" xfId="26467" xr:uid="{00000000-0005-0000-0000-00001B1D0000}"/>
    <cellStyle name="20 % - Accent3 2 2 3 3 2 9" xfId="8849" xr:uid="{00000000-0005-0000-0000-00001C1D0000}"/>
    <cellStyle name="20 % - Accent3 2 2 3 3 2 9 2" xfId="14840" xr:uid="{00000000-0005-0000-0000-00001D1D0000}"/>
    <cellStyle name="20 % - Accent3 2 2 3 3 2 9 3" xfId="25112" xr:uid="{00000000-0005-0000-0000-00001E1D0000}"/>
    <cellStyle name="20 % - Accent3 2 2 3 3 20" xfId="24212" xr:uid="{00000000-0005-0000-0000-00001F1D0000}"/>
    <cellStyle name="20 % - Accent3 2 2 3 3 21" xfId="2801" xr:uid="{00000000-0005-0000-0000-0000201D0000}"/>
    <cellStyle name="20 % - Accent3 2 2 3 3 3" xfId="148" xr:uid="{00000000-0005-0000-0000-0000211D0000}"/>
    <cellStyle name="20 % - Accent3 2 2 3 3 3 10" xfId="10625" xr:uid="{00000000-0005-0000-0000-0000221D0000}"/>
    <cellStyle name="20 % - Accent3 2 2 3 3 3 10 2" xfId="16616" xr:uid="{00000000-0005-0000-0000-0000231D0000}"/>
    <cellStyle name="20 % - Accent3 2 2 3 3 3 10 3" xfId="31146" xr:uid="{00000000-0005-0000-0000-0000241D0000}"/>
    <cellStyle name="20 % - Accent3 2 2 3 3 3 11" xfId="17240" xr:uid="{00000000-0005-0000-0000-0000251D0000}"/>
    <cellStyle name="20 % - Accent3 2 2 3 3 3 12" xfId="18238" xr:uid="{00000000-0005-0000-0000-0000261D0000}"/>
    <cellStyle name="20 % - Accent3 2 2 3 3 3 13" xfId="11539" xr:uid="{00000000-0005-0000-0000-0000271D0000}"/>
    <cellStyle name="20 % - Accent3 2 2 3 3 3 14" xfId="4317" xr:uid="{00000000-0005-0000-0000-0000281D0000}"/>
    <cellStyle name="20 % - Accent3 2 2 3 3 3 15" xfId="24214" xr:uid="{00000000-0005-0000-0000-0000291D0000}"/>
    <cellStyle name="20 % - Accent3 2 2 3 3 3 16" xfId="2804" xr:uid="{00000000-0005-0000-0000-00002A1D0000}"/>
    <cellStyle name="20 % - Accent3 2 2 3 3 3 2" xfId="6081" xr:uid="{00000000-0005-0000-0000-00002B1D0000}"/>
    <cellStyle name="20 % - Accent3 2 2 3 3 3 2 2" xfId="20083" xr:uid="{00000000-0005-0000-0000-00002C1D0000}"/>
    <cellStyle name="20 % - Accent3 2 2 3 3 3 2 2 2" xfId="33447" xr:uid="{00000000-0005-0000-0000-00002D1D0000}"/>
    <cellStyle name="20 % - Accent3 2 2 3 3 3 2 2 3" xfId="27445" xr:uid="{00000000-0005-0000-0000-00002E1D0000}"/>
    <cellStyle name="20 % - Accent3 2 2 3 3 3 2 3" xfId="12072" xr:uid="{00000000-0005-0000-0000-00002F1D0000}"/>
    <cellStyle name="20 % - Accent3 2 2 3 3 3 2 3 2" xfId="31725" xr:uid="{00000000-0005-0000-0000-0000301D0000}"/>
    <cellStyle name="20 % - Accent3 2 2 3 3 3 2 4" xfId="25705" xr:uid="{00000000-0005-0000-0000-0000311D0000}"/>
    <cellStyle name="20 % - Accent3 2 2 3 3 3 3" xfId="6607" xr:uid="{00000000-0005-0000-0000-0000321D0000}"/>
    <cellStyle name="20 % - Accent3 2 2 3 3 3 3 2" xfId="20472" xr:uid="{00000000-0005-0000-0000-0000331D0000}"/>
    <cellStyle name="20 % - Accent3 2 2 3 3 3 3 2 2" xfId="33689" xr:uid="{00000000-0005-0000-0000-0000341D0000}"/>
    <cellStyle name="20 % - Accent3 2 2 3 3 3 3 3" xfId="12598" xr:uid="{00000000-0005-0000-0000-0000351D0000}"/>
    <cellStyle name="20 % - Accent3 2 2 3 3 3 3 4" xfId="27699" xr:uid="{00000000-0005-0000-0000-0000361D0000}"/>
    <cellStyle name="20 % - Accent3 2 2 3 3 3 4" xfId="7147" xr:uid="{00000000-0005-0000-0000-0000371D0000}"/>
    <cellStyle name="20 % - Accent3 2 2 3 3 3 4 2" xfId="21063" xr:uid="{00000000-0005-0000-0000-0000381D0000}"/>
    <cellStyle name="20 % - Accent3 2 2 3 3 3 4 2 2" xfId="34280" xr:uid="{00000000-0005-0000-0000-0000391D0000}"/>
    <cellStyle name="20 % - Accent3 2 2 3 3 3 4 3" xfId="13138" xr:uid="{00000000-0005-0000-0000-00003A1D0000}"/>
    <cellStyle name="20 % - Accent3 2 2 3 3 3 4 4" xfId="28290" xr:uid="{00000000-0005-0000-0000-00003B1D0000}"/>
    <cellStyle name="20 % - Accent3 2 2 3 3 3 5" xfId="7715" xr:uid="{00000000-0005-0000-0000-00003C1D0000}"/>
    <cellStyle name="20 % - Accent3 2 2 3 3 3 5 2" xfId="21687" xr:uid="{00000000-0005-0000-0000-00003D1D0000}"/>
    <cellStyle name="20 % - Accent3 2 2 3 3 3 5 2 2" xfId="34880" xr:uid="{00000000-0005-0000-0000-00003E1D0000}"/>
    <cellStyle name="20 % - Accent3 2 2 3 3 3 5 3" xfId="13706" xr:uid="{00000000-0005-0000-0000-00003F1D0000}"/>
    <cellStyle name="20 % - Accent3 2 2 3 3 3 5 4" xfId="28890" xr:uid="{00000000-0005-0000-0000-0000401D0000}"/>
    <cellStyle name="20 % - Accent3 2 2 3 3 3 6" xfId="8283" xr:uid="{00000000-0005-0000-0000-0000411D0000}"/>
    <cellStyle name="20 % - Accent3 2 2 3 3 3 6 2" xfId="22389" xr:uid="{00000000-0005-0000-0000-0000421D0000}"/>
    <cellStyle name="20 % - Accent3 2 2 3 3 3 6 2 2" xfId="35582" xr:uid="{00000000-0005-0000-0000-0000431D0000}"/>
    <cellStyle name="20 % - Accent3 2 2 3 3 3 6 3" xfId="14274" xr:uid="{00000000-0005-0000-0000-0000441D0000}"/>
    <cellStyle name="20 % - Accent3 2 2 3 3 3 6 4" xfId="29592" xr:uid="{00000000-0005-0000-0000-0000451D0000}"/>
    <cellStyle name="20 % - Accent3 2 2 3 3 3 7" xfId="8851" xr:uid="{00000000-0005-0000-0000-0000461D0000}"/>
    <cellStyle name="20 % - Accent3 2 2 3 3 3 7 2" xfId="23138" xr:uid="{00000000-0005-0000-0000-0000471D0000}"/>
    <cellStyle name="20 % - Accent3 2 2 3 3 3 7 2 2" xfId="36329" xr:uid="{00000000-0005-0000-0000-0000481D0000}"/>
    <cellStyle name="20 % - Accent3 2 2 3 3 3 7 3" xfId="14842" xr:uid="{00000000-0005-0000-0000-0000491D0000}"/>
    <cellStyle name="20 % - Accent3 2 2 3 3 3 7 4" xfId="30339" xr:uid="{00000000-0005-0000-0000-00004A1D0000}"/>
    <cellStyle name="20 % - Accent3 2 2 3 3 3 8" xfId="9433" xr:uid="{00000000-0005-0000-0000-00004B1D0000}"/>
    <cellStyle name="20 % - Accent3 2 2 3 3 3 8 2" xfId="15424" xr:uid="{00000000-0005-0000-0000-00004C1D0000}"/>
    <cellStyle name="20 % - Accent3 2 2 3 3 3 8 2 2" xfId="32472" xr:uid="{00000000-0005-0000-0000-00004D1D0000}"/>
    <cellStyle name="20 % - Accent3 2 2 3 3 3 8 3" xfId="26468" xr:uid="{00000000-0005-0000-0000-00004E1D0000}"/>
    <cellStyle name="20 % - Accent3 2 2 3 3 3 9" xfId="10029" xr:uid="{00000000-0005-0000-0000-00004F1D0000}"/>
    <cellStyle name="20 % - Accent3 2 2 3 3 3 9 2" xfId="16020" xr:uid="{00000000-0005-0000-0000-0000501D0000}"/>
    <cellStyle name="20 % - Accent3 2 2 3 3 3 9 3" xfId="25113" xr:uid="{00000000-0005-0000-0000-0000511D0000}"/>
    <cellStyle name="20 % - Accent3 2 2 3 3 4" xfId="2805" xr:uid="{00000000-0005-0000-0000-0000521D0000}"/>
    <cellStyle name="20 % - Accent3 2 2 3 3 4 10" xfId="10626" xr:uid="{00000000-0005-0000-0000-0000531D0000}"/>
    <cellStyle name="20 % - Accent3 2 2 3 3 4 10 2" xfId="16617" xr:uid="{00000000-0005-0000-0000-0000541D0000}"/>
    <cellStyle name="20 % - Accent3 2 2 3 3 4 10 3" xfId="25114" xr:uid="{00000000-0005-0000-0000-0000551D0000}"/>
    <cellStyle name="20 % - Accent3 2 2 3 3 4 11" xfId="17241" xr:uid="{00000000-0005-0000-0000-0000561D0000}"/>
    <cellStyle name="20 % - Accent3 2 2 3 3 4 11 2" xfId="31147" xr:uid="{00000000-0005-0000-0000-0000571D0000}"/>
    <cellStyle name="20 % - Accent3 2 2 3 3 4 12" xfId="18239" xr:uid="{00000000-0005-0000-0000-0000581D0000}"/>
    <cellStyle name="20 % - Accent3 2 2 3 3 4 13" xfId="11540" xr:uid="{00000000-0005-0000-0000-0000591D0000}"/>
    <cellStyle name="20 % - Accent3 2 2 3 3 4 14" xfId="4318" xr:uid="{00000000-0005-0000-0000-00005A1D0000}"/>
    <cellStyle name="20 % - Accent3 2 2 3 3 4 15" xfId="24215" xr:uid="{00000000-0005-0000-0000-00005B1D0000}"/>
    <cellStyle name="20 % - Accent3 2 2 3 3 4 2" xfId="6082" xr:uid="{00000000-0005-0000-0000-00005C1D0000}"/>
    <cellStyle name="20 % - Accent3 2 2 3 3 4 2 10" xfId="31148" xr:uid="{00000000-0005-0000-0000-00005D1D0000}"/>
    <cellStyle name="20 % - Accent3 2 2 3 3 4 2 11" xfId="24216" xr:uid="{00000000-0005-0000-0000-00005E1D0000}"/>
    <cellStyle name="20 % - Accent3 2 2 3 3 4 2 2" xfId="20081" xr:uid="{00000000-0005-0000-0000-00005F1D0000}"/>
    <cellStyle name="20 % - Accent3 2 2 3 3 4 2 2 2" xfId="27443" xr:uid="{00000000-0005-0000-0000-0000601D0000}"/>
    <cellStyle name="20 % - Accent3 2 2 3 3 4 2 2 2 2" xfId="33445" xr:uid="{00000000-0005-0000-0000-0000611D0000}"/>
    <cellStyle name="20 % - Accent3 2 2 3 3 4 2 2 3" xfId="31727" xr:uid="{00000000-0005-0000-0000-0000621D0000}"/>
    <cellStyle name="20 % - Accent3 2 2 3 3 4 2 2 4" xfId="25707" xr:uid="{00000000-0005-0000-0000-0000631D0000}"/>
    <cellStyle name="20 % - Accent3 2 2 3 3 4 2 3" xfId="20474" xr:uid="{00000000-0005-0000-0000-0000641D0000}"/>
    <cellStyle name="20 % - Accent3 2 2 3 3 4 2 3 2" xfId="33691" xr:uid="{00000000-0005-0000-0000-0000651D0000}"/>
    <cellStyle name="20 % - Accent3 2 2 3 3 4 2 3 3" xfId="27701" xr:uid="{00000000-0005-0000-0000-0000661D0000}"/>
    <cellStyle name="20 % - Accent3 2 2 3 3 4 2 4" xfId="21065" xr:uid="{00000000-0005-0000-0000-0000671D0000}"/>
    <cellStyle name="20 % - Accent3 2 2 3 3 4 2 4 2" xfId="34282" xr:uid="{00000000-0005-0000-0000-0000681D0000}"/>
    <cellStyle name="20 % - Accent3 2 2 3 3 4 2 4 3" xfId="28292" xr:uid="{00000000-0005-0000-0000-0000691D0000}"/>
    <cellStyle name="20 % - Accent3 2 2 3 3 4 2 5" xfId="21689" xr:uid="{00000000-0005-0000-0000-00006A1D0000}"/>
    <cellStyle name="20 % - Accent3 2 2 3 3 4 2 5 2" xfId="34882" xr:uid="{00000000-0005-0000-0000-00006B1D0000}"/>
    <cellStyle name="20 % - Accent3 2 2 3 3 4 2 5 3" xfId="28892" xr:uid="{00000000-0005-0000-0000-00006C1D0000}"/>
    <cellStyle name="20 % - Accent3 2 2 3 3 4 2 6" xfId="22391" xr:uid="{00000000-0005-0000-0000-00006D1D0000}"/>
    <cellStyle name="20 % - Accent3 2 2 3 3 4 2 6 2" xfId="35584" xr:uid="{00000000-0005-0000-0000-00006E1D0000}"/>
    <cellStyle name="20 % - Accent3 2 2 3 3 4 2 6 3" xfId="29594" xr:uid="{00000000-0005-0000-0000-00006F1D0000}"/>
    <cellStyle name="20 % - Accent3 2 2 3 3 4 2 7" xfId="23140" xr:uid="{00000000-0005-0000-0000-0000701D0000}"/>
    <cellStyle name="20 % - Accent3 2 2 3 3 4 2 7 2" xfId="36331" xr:uid="{00000000-0005-0000-0000-0000711D0000}"/>
    <cellStyle name="20 % - Accent3 2 2 3 3 4 2 7 3" xfId="30341" xr:uid="{00000000-0005-0000-0000-0000721D0000}"/>
    <cellStyle name="20 % - Accent3 2 2 3 3 4 2 8" xfId="18240" xr:uid="{00000000-0005-0000-0000-0000731D0000}"/>
    <cellStyle name="20 % - Accent3 2 2 3 3 4 2 8 2" xfId="32474" xr:uid="{00000000-0005-0000-0000-0000741D0000}"/>
    <cellStyle name="20 % - Accent3 2 2 3 3 4 2 8 3" xfId="26470" xr:uid="{00000000-0005-0000-0000-0000751D0000}"/>
    <cellStyle name="20 % - Accent3 2 2 3 3 4 2 9" xfId="12073" xr:uid="{00000000-0005-0000-0000-0000761D0000}"/>
    <cellStyle name="20 % - Accent3 2 2 3 3 4 2 9 2" xfId="25115" xr:uid="{00000000-0005-0000-0000-0000771D0000}"/>
    <cellStyle name="20 % - Accent3 2 2 3 3 4 3" xfId="6608" xr:uid="{00000000-0005-0000-0000-0000781D0000}"/>
    <cellStyle name="20 % - Accent3 2 2 3 3 4 3 2" xfId="20082" xr:uid="{00000000-0005-0000-0000-0000791D0000}"/>
    <cellStyle name="20 % - Accent3 2 2 3 3 4 3 2 2" xfId="33446" xr:uid="{00000000-0005-0000-0000-00007A1D0000}"/>
    <cellStyle name="20 % - Accent3 2 2 3 3 4 3 2 3" xfId="27444" xr:uid="{00000000-0005-0000-0000-00007B1D0000}"/>
    <cellStyle name="20 % - Accent3 2 2 3 3 4 3 3" xfId="12599" xr:uid="{00000000-0005-0000-0000-00007C1D0000}"/>
    <cellStyle name="20 % - Accent3 2 2 3 3 4 3 3 2" xfId="31726" xr:uid="{00000000-0005-0000-0000-00007D1D0000}"/>
    <cellStyle name="20 % - Accent3 2 2 3 3 4 3 4" xfId="25706" xr:uid="{00000000-0005-0000-0000-00007E1D0000}"/>
    <cellStyle name="20 % - Accent3 2 2 3 3 4 4" xfId="7148" xr:uid="{00000000-0005-0000-0000-00007F1D0000}"/>
    <cellStyle name="20 % - Accent3 2 2 3 3 4 4 2" xfId="20473" xr:uid="{00000000-0005-0000-0000-0000801D0000}"/>
    <cellStyle name="20 % - Accent3 2 2 3 3 4 4 2 2" xfId="33690" xr:uid="{00000000-0005-0000-0000-0000811D0000}"/>
    <cellStyle name="20 % - Accent3 2 2 3 3 4 4 3" xfId="13139" xr:uid="{00000000-0005-0000-0000-0000821D0000}"/>
    <cellStyle name="20 % - Accent3 2 2 3 3 4 4 4" xfId="27700" xr:uid="{00000000-0005-0000-0000-0000831D0000}"/>
    <cellStyle name="20 % - Accent3 2 2 3 3 4 5" xfId="7716" xr:uid="{00000000-0005-0000-0000-0000841D0000}"/>
    <cellStyle name="20 % - Accent3 2 2 3 3 4 5 2" xfId="21064" xr:uid="{00000000-0005-0000-0000-0000851D0000}"/>
    <cellStyle name="20 % - Accent3 2 2 3 3 4 5 2 2" xfId="34281" xr:uid="{00000000-0005-0000-0000-0000861D0000}"/>
    <cellStyle name="20 % - Accent3 2 2 3 3 4 5 3" xfId="13707" xr:uid="{00000000-0005-0000-0000-0000871D0000}"/>
    <cellStyle name="20 % - Accent3 2 2 3 3 4 5 4" xfId="28291" xr:uid="{00000000-0005-0000-0000-0000881D0000}"/>
    <cellStyle name="20 % - Accent3 2 2 3 3 4 6" xfId="8284" xr:uid="{00000000-0005-0000-0000-0000891D0000}"/>
    <cellStyle name="20 % - Accent3 2 2 3 3 4 6 2" xfId="21688" xr:uid="{00000000-0005-0000-0000-00008A1D0000}"/>
    <cellStyle name="20 % - Accent3 2 2 3 3 4 6 2 2" xfId="34881" xr:uid="{00000000-0005-0000-0000-00008B1D0000}"/>
    <cellStyle name="20 % - Accent3 2 2 3 3 4 6 3" xfId="14275" xr:uid="{00000000-0005-0000-0000-00008C1D0000}"/>
    <cellStyle name="20 % - Accent3 2 2 3 3 4 6 4" xfId="28891" xr:uid="{00000000-0005-0000-0000-00008D1D0000}"/>
    <cellStyle name="20 % - Accent3 2 2 3 3 4 7" xfId="8852" xr:uid="{00000000-0005-0000-0000-00008E1D0000}"/>
    <cellStyle name="20 % - Accent3 2 2 3 3 4 7 2" xfId="22390" xr:uid="{00000000-0005-0000-0000-00008F1D0000}"/>
    <cellStyle name="20 % - Accent3 2 2 3 3 4 7 2 2" xfId="35583" xr:uid="{00000000-0005-0000-0000-0000901D0000}"/>
    <cellStyle name="20 % - Accent3 2 2 3 3 4 7 3" xfId="14843" xr:uid="{00000000-0005-0000-0000-0000911D0000}"/>
    <cellStyle name="20 % - Accent3 2 2 3 3 4 7 4" xfId="29593" xr:uid="{00000000-0005-0000-0000-0000921D0000}"/>
    <cellStyle name="20 % - Accent3 2 2 3 3 4 8" xfId="9434" xr:uid="{00000000-0005-0000-0000-0000931D0000}"/>
    <cellStyle name="20 % - Accent3 2 2 3 3 4 8 2" xfId="23139" xr:uid="{00000000-0005-0000-0000-0000941D0000}"/>
    <cellStyle name="20 % - Accent3 2 2 3 3 4 8 2 2" xfId="36330" xr:uid="{00000000-0005-0000-0000-0000951D0000}"/>
    <cellStyle name="20 % - Accent3 2 2 3 3 4 8 3" xfId="15425" xr:uid="{00000000-0005-0000-0000-0000961D0000}"/>
    <cellStyle name="20 % - Accent3 2 2 3 3 4 8 4" xfId="30340" xr:uid="{00000000-0005-0000-0000-0000971D0000}"/>
    <cellStyle name="20 % - Accent3 2 2 3 3 4 9" xfId="10030" xr:uid="{00000000-0005-0000-0000-0000981D0000}"/>
    <cellStyle name="20 % - Accent3 2 2 3 3 4 9 2" xfId="16021" xr:uid="{00000000-0005-0000-0000-0000991D0000}"/>
    <cellStyle name="20 % - Accent3 2 2 3 3 4 9 2 2" xfId="32473" xr:uid="{00000000-0005-0000-0000-00009A1D0000}"/>
    <cellStyle name="20 % - Accent3 2 2 3 3 4 9 3" xfId="26469" xr:uid="{00000000-0005-0000-0000-00009B1D0000}"/>
    <cellStyle name="20 % - Accent3 2 2 3 3 5" xfId="5223" xr:uid="{00000000-0005-0000-0000-00009C1D0000}"/>
    <cellStyle name="20 % - Accent3 2 2 3 3 5 10" xfId="31149" xr:uid="{00000000-0005-0000-0000-00009D1D0000}"/>
    <cellStyle name="20 % - Accent3 2 2 3 3 5 11" xfId="24217" xr:uid="{00000000-0005-0000-0000-00009E1D0000}"/>
    <cellStyle name="20 % - Accent3 2 2 3 3 5 2" xfId="20080" xr:uid="{00000000-0005-0000-0000-00009F1D0000}"/>
    <cellStyle name="20 % - Accent3 2 2 3 3 5 2 2" xfId="27442" xr:uid="{00000000-0005-0000-0000-0000A01D0000}"/>
    <cellStyle name="20 % - Accent3 2 2 3 3 5 2 2 2" xfId="33444" xr:uid="{00000000-0005-0000-0000-0000A11D0000}"/>
    <cellStyle name="20 % - Accent3 2 2 3 3 5 2 3" xfId="31728" xr:uid="{00000000-0005-0000-0000-0000A21D0000}"/>
    <cellStyle name="20 % - Accent3 2 2 3 3 5 2 4" xfId="25708" xr:uid="{00000000-0005-0000-0000-0000A31D0000}"/>
    <cellStyle name="20 % - Accent3 2 2 3 3 5 3" xfId="20475" xr:uid="{00000000-0005-0000-0000-0000A41D0000}"/>
    <cellStyle name="20 % - Accent3 2 2 3 3 5 3 2" xfId="33692" xr:uid="{00000000-0005-0000-0000-0000A51D0000}"/>
    <cellStyle name="20 % - Accent3 2 2 3 3 5 3 3" xfId="27702" xr:uid="{00000000-0005-0000-0000-0000A61D0000}"/>
    <cellStyle name="20 % - Accent3 2 2 3 3 5 4" xfId="21066" xr:uid="{00000000-0005-0000-0000-0000A71D0000}"/>
    <cellStyle name="20 % - Accent3 2 2 3 3 5 4 2" xfId="34283" xr:uid="{00000000-0005-0000-0000-0000A81D0000}"/>
    <cellStyle name="20 % - Accent3 2 2 3 3 5 4 3" xfId="28293" xr:uid="{00000000-0005-0000-0000-0000A91D0000}"/>
    <cellStyle name="20 % - Accent3 2 2 3 3 5 5" xfId="21690" xr:uid="{00000000-0005-0000-0000-0000AA1D0000}"/>
    <cellStyle name="20 % - Accent3 2 2 3 3 5 5 2" xfId="34883" xr:uid="{00000000-0005-0000-0000-0000AB1D0000}"/>
    <cellStyle name="20 % - Accent3 2 2 3 3 5 5 3" xfId="28893" xr:uid="{00000000-0005-0000-0000-0000AC1D0000}"/>
    <cellStyle name="20 % - Accent3 2 2 3 3 5 6" xfId="22392" xr:uid="{00000000-0005-0000-0000-0000AD1D0000}"/>
    <cellStyle name="20 % - Accent3 2 2 3 3 5 6 2" xfId="35585" xr:uid="{00000000-0005-0000-0000-0000AE1D0000}"/>
    <cellStyle name="20 % - Accent3 2 2 3 3 5 6 3" xfId="29595" xr:uid="{00000000-0005-0000-0000-0000AF1D0000}"/>
    <cellStyle name="20 % - Accent3 2 2 3 3 5 7" xfId="23141" xr:uid="{00000000-0005-0000-0000-0000B01D0000}"/>
    <cellStyle name="20 % - Accent3 2 2 3 3 5 7 2" xfId="36332" xr:uid="{00000000-0005-0000-0000-0000B11D0000}"/>
    <cellStyle name="20 % - Accent3 2 2 3 3 5 7 3" xfId="30342" xr:uid="{00000000-0005-0000-0000-0000B21D0000}"/>
    <cellStyle name="20 % - Accent3 2 2 3 3 5 8" xfId="18241" xr:uid="{00000000-0005-0000-0000-0000B31D0000}"/>
    <cellStyle name="20 % - Accent3 2 2 3 3 5 8 2" xfId="32475" xr:uid="{00000000-0005-0000-0000-0000B41D0000}"/>
    <cellStyle name="20 % - Accent3 2 2 3 3 5 8 3" xfId="26471" xr:uid="{00000000-0005-0000-0000-0000B51D0000}"/>
    <cellStyle name="20 % - Accent3 2 2 3 3 5 9" xfId="11536" xr:uid="{00000000-0005-0000-0000-0000B61D0000}"/>
    <cellStyle name="20 % - Accent3 2 2 3 3 5 9 2" xfId="25116" xr:uid="{00000000-0005-0000-0000-0000B71D0000}"/>
    <cellStyle name="20 % - Accent3 2 2 3 3 6" xfId="6078" xr:uid="{00000000-0005-0000-0000-0000B81D0000}"/>
    <cellStyle name="20 % - Accent3 2 2 3 3 6 2" xfId="19448" xr:uid="{00000000-0005-0000-0000-0000B91D0000}"/>
    <cellStyle name="20 % - Accent3 2 2 3 3 6 2 2" xfId="32957" xr:uid="{00000000-0005-0000-0000-0000BA1D0000}"/>
    <cellStyle name="20 % - Accent3 2 2 3 3 6 2 3" xfId="26953" xr:uid="{00000000-0005-0000-0000-0000BB1D0000}"/>
    <cellStyle name="20 % - Accent3 2 2 3 3 6 3" xfId="12069" xr:uid="{00000000-0005-0000-0000-0000BC1D0000}"/>
    <cellStyle name="20 % - Accent3 2 2 3 3 6 3 2" xfId="31723" xr:uid="{00000000-0005-0000-0000-0000BD1D0000}"/>
    <cellStyle name="20 % - Accent3 2 2 3 3 6 4" xfId="25703" xr:uid="{00000000-0005-0000-0000-0000BE1D0000}"/>
    <cellStyle name="20 % - Accent3 2 2 3 3 7" xfId="6604" xr:uid="{00000000-0005-0000-0000-0000BF1D0000}"/>
    <cellStyle name="20 % - Accent3 2 2 3 3 7 2" xfId="20085" xr:uid="{00000000-0005-0000-0000-0000C01D0000}"/>
    <cellStyle name="20 % - Accent3 2 2 3 3 7 2 2" xfId="33449" xr:uid="{00000000-0005-0000-0000-0000C11D0000}"/>
    <cellStyle name="20 % - Accent3 2 2 3 3 7 3" xfId="12595" xr:uid="{00000000-0005-0000-0000-0000C21D0000}"/>
    <cellStyle name="20 % - Accent3 2 2 3 3 7 4" xfId="27447" xr:uid="{00000000-0005-0000-0000-0000C31D0000}"/>
    <cellStyle name="20 % - Accent3 2 2 3 3 8" xfId="7144" xr:uid="{00000000-0005-0000-0000-0000C41D0000}"/>
    <cellStyle name="20 % - Accent3 2 2 3 3 8 2" xfId="20470" xr:uid="{00000000-0005-0000-0000-0000C51D0000}"/>
    <cellStyle name="20 % - Accent3 2 2 3 3 8 2 2" xfId="33687" xr:uid="{00000000-0005-0000-0000-0000C61D0000}"/>
    <cellStyle name="20 % - Accent3 2 2 3 3 8 3" xfId="13135" xr:uid="{00000000-0005-0000-0000-0000C71D0000}"/>
    <cellStyle name="20 % - Accent3 2 2 3 3 8 4" xfId="27697" xr:uid="{00000000-0005-0000-0000-0000C81D0000}"/>
    <cellStyle name="20 % - Accent3 2 2 3 3 9" xfId="7712" xr:uid="{00000000-0005-0000-0000-0000C91D0000}"/>
    <cellStyle name="20 % - Accent3 2 2 3 3 9 2" xfId="21061" xr:uid="{00000000-0005-0000-0000-0000CA1D0000}"/>
    <cellStyle name="20 % - Accent3 2 2 3 3 9 2 2" xfId="34278" xr:uid="{00000000-0005-0000-0000-0000CB1D0000}"/>
    <cellStyle name="20 % - Accent3 2 2 3 3 9 3" xfId="13703" xr:uid="{00000000-0005-0000-0000-0000CC1D0000}"/>
    <cellStyle name="20 % - Accent3 2 2 3 3 9 4" xfId="28288" xr:uid="{00000000-0005-0000-0000-0000CD1D0000}"/>
    <cellStyle name="20 % - Accent3 2 2 3 4" xfId="5221" xr:uid="{00000000-0005-0000-0000-0000CE1D0000}"/>
    <cellStyle name="20 % - Accent3 2 2 3 4 10" xfId="31150" xr:uid="{00000000-0005-0000-0000-0000CF1D0000}"/>
    <cellStyle name="20 % - Accent3 2 2 3 4 11" xfId="24218" xr:uid="{00000000-0005-0000-0000-0000D01D0000}"/>
    <cellStyle name="20 % - Accent3 2 2 3 4 2" xfId="20079" xr:uid="{00000000-0005-0000-0000-0000D11D0000}"/>
    <cellStyle name="20 % - Accent3 2 2 3 4 2 2" xfId="27441" xr:uid="{00000000-0005-0000-0000-0000D21D0000}"/>
    <cellStyle name="20 % - Accent3 2 2 3 4 2 2 2" xfId="33443" xr:uid="{00000000-0005-0000-0000-0000D31D0000}"/>
    <cellStyle name="20 % - Accent3 2 2 3 4 2 3" xfId="31729" xr:uid="{00000000-0005-0000-0000-0000D41D0000}"/>
    <cellStyle name="20 % - Accent3 2 2 3 4 2 4" xfId="25709" xr:uid="{00000000-0005-0000-0000-0000D51D0000}"/>
    <cellStyle name="20 % - Accent3 2 2 3 4 3" xfId="20476" xr:uid="{00000000-0005-0000-0000-0000D61D0000}"/>
    <cellStyle name="20 % - Accent3 2 2 3 4 3 2" xfId="33693" xr:uid="{00000000-0005-0000-0000-0000D71D0000}"/>
    <cellStyle name="20 % - Accent3 2 2 3 4 3 3" xfId="27703" xr:uid="{00000000-0005-0000-0000-0000D81D0000}"/>
    <cellStyle name="20 % - Accent3 2 2 3 4 4" xfId="21067" xr:uid="{00000000-0005-0000-0000-0000D91D0000}"/>
    <cellStyle name="20 % - Accent3 2 2 3 4 4 2" xfId="34284" xr:uid="{00000000-0005-0000-0000-0000DA1D0000}"/>
    <cellStyle name="20 % - Accent3 2 2 3 4 4 3" xfId="28294" xr:uid="{00000000-0005-0000-0000-0000DB1D0000}"/>
    <cellStyle name="20 % - Accent3 2 2 3 4 5" xfId="21691" xr:uid="{00000000-0005-0000-0000-0000DC1D0000}"/>
    <cellStyle name="20 % - Accent3 2 2 3 4 5 2" xfId="34884" xr:uid="{00000000-0005-0000-0000-0000DD1D0000}"/>
    <cellStyle name="20 % - Accent3 2 2 3 4 5 3" xfId="28894" xr:uid="{00000000-0005-0000-0000-0000DE1D0000}"/>
    <cellStyle name="20 % - Accent3 2 2 3 4 6" xfId="22393" xr:uid="{00000000-0005-0000-0000-0000DF1D0000}"/>
    <cellStyle name="20 % - Accent3 2 2 3 4 6 2" xfId="35586" xr:uid="{00000000-0005-0000-0000-0000E01D0000}"/>
    <cellStyle name="20 % - Accent3 2 2 3 4 6 3" xfId="29596" xr:uid="{00000000-0005-0000-0000-0000E11D0000}"/>
    <cellStyle name="20 % - Accent3 2 2 3 4 7" xfId="23142" xr:uid="{00000000-0005-0000-0000-0000E21D0000}"/>
    <cellStyle name="20 % - Accent3 2 2 3 4 7 2" xfId="36333" xr:uid="{00000000-0005-0000-0000-0000E31D0000}"/>
    <cellStyle name="20 % - Accent3 2 2 3 4 7 3" xfId="30343" xr:uid="{00000000-0005-0000-0000-0000E41D0000}"/>
    <cellStyle name="20 % - Accent3 2 2 3 4 8" xfId="18242" xr:uid="{00000000-0005-0000-0000-0000E51D0000}"/>
    <cellStyle name="20 % - Accent3 2 2 3 4 8 2" xfId="32476" xr:uid="{00000000-0005-0000-0000-0000E61D0000}"/>
    <cellStyle name="20 % - Accent3 2 2 3 4 8 3" xfId="26472" xr:uid="{00000000-0005-0000-0000-0000E71D0000}"/>
    <cellStyle name="20 % - Accent3 2 2 3 4 9" xfId="11534" xr:uid="{00000000-0005-0000-0000-0000E81D0000}"/>
    <cellStyle name="20 % - Accent3 2 2 3 4 9 2" xfId="25117" xr:uid="{00000000-0005-0000-0000-0000E91D0000}"/>
    <cellStyle name="20 % - Accent3 2 2 3 5" xfId="6076" xr:uid="{00000000-0005-0000-0000-0000EA1D0000}"/>
    <cellStyle name="20 % - Accent3 2 2 3 5 2" xfId="23143" xr:uid="{00000000-0005-0000-0000-0000EB1D0000}"/>
    <cellStyle name="20 % - Accent3 2 2 3 5 2 2" xfId="36334" xr:uid="{00000000-0005-0000-0000-0000EC1D0000}"/>
    <cellStyle name="20 % - Accent3 2 2 3 5 2 3" xfId="30344" xr:uid="{00000000-0005-0000-0000-0000ED1D0000}"/>
    <cellStyle name="20 % - Accent3 2 2 3 5 3" xfId="19446" xr:uid="{00000000-0005-0000-0000-0000EE1D0000}"/>
    <cellStyle name="20 % - Accent3 2 2 3 5 3 2" xfId="32955" xr:uid="{00000000-0005-0000-0000-0000EF1D0000}"/>
    <cellStyle name="20 % - Accent3 2 2 3 5 3 3" xfId="26951" xr:uid="{00000000-0005-0000-0000-0000F01D0000}"/>
    <cellStyle name="20 % - Accent3 2 2 3 5 4" xfId="12067" xr:uid="{00000000-0005-0000-0000-0000F11D0000}"/>
    <cellStyle name="20 % - Accent3 2 2 3 5 4 2" xfId="31720" xr:uid="{00000000-0005-0000-0000-0000F21D0000}"/>
    <cellStyle name="20 % - Accent3 2 2 3 5 5" xfId="25700" xr:uid="{00000000-0005-0000-0000-0000F31D0000}"/>
    <cellStyle name="20 % - Accent3 2 2 3 6" xfId="6602" xr:uid="{00000000-0005-0000-0000-0000F41D0000}"/>
    <cellStyle name="20 % - Accent3 2 2 3 6 2" xfId="23781" xr:uid="{00000000-0005-0000-0000-0000F51D0000}"/>
    <cellStyle name="20 % - Accent3 2 2 3 6 2 2" xfId="36815" xr:uid="{00000000-0005-0000-0000-0000F61D0000}"/>
    <cellStyle name="20 % - Accent3 2 2 3 6 2 3" xfId="30827" xr:uid="{00000000-0005-0000-0000-0000F71D0000}"/>
    <cellStyle name="20 % - Accent3 2 2 3 6 3" xfId="20467" xr:uid="{00000000-0005-0000-0000-0000F81D0000}"/>
    <cellStyle name="20 % - Accent3 2 2 3 6 3 2" xfId="33684" xr:uid="{00000000-0005-0000-0000-0000F91D0000}"/>
    <cellStyle name="20 % - Accent3 2 2 3 6 4" xfId="12593" xr:uid="{00000000-0005-0000-0000-0000FA1D0000}"/>
    <cellStyle name="20 % - Accent3 2 2 3 6 5" xfId="27694" xr:uid="{00000000-0005-0000-0000-0000FB1D0000}"/>
    <cellStyle name="20 % - Accent3 2 2 3 7" xfId="7142" xr:uid="{00000000-0005-0000-0000-0000FC1D0000}"/>
    <cellStyle name="20 % - Accent3 2 2 3 7 2" xfId="23989" xr:uid="{00000000-0005-0000-0000-0000FD1D0000}"/>
    <cellStyle name="20 % - Accent3 2 2 3 7 2 2" xfId="36895" xr:uid="{00000000-0005-0000-0000-0000FE1D0000}"/>
    <cellStyle name="20 % - Accent3 2 2 3 7 2 3" xfId="30908" xr:uid="{00000000-0005-0000-0000-0000FF1D0000}"/>
    <cellStyle name="20 % - Accent3 2 2 3 7 3" xfId="21058" xr:uid="{00000000-0005-0000-0000-0000001E0000}"/>
    <cellStyle name="20 % - Accent3 2 2 3 7 3 2" xfId="34275" xr:uid="{00000000-0005-0000-0000-0000011E0000}"/>
    <cellStyle name="20 % - Accent3 2 2 3 7 4" xfId="13133" xr:uid="{00000000-0005-0000-0000-0000021E0000}"/>
    <cellStyle name="20 % - Accent3 2 2 3 7 5" xfId="28285" xr:uid="{00000000-0005-0000-0000-0000031E0000}"/>
    <cellStyle name="20 % - Accent3 2 2 3 8" xfId="7710" xr:uid="{00000000-0005-0000-0000-0000041E0000}"/>
    <cellStyle name="20 % - Accent3 2 2 3 8 2" xfId="21682" xr:uid="{00000000-0005-0000-0000-0000051E0000}"/>
    <cellStyle name="20 % - Accent3 2 2 3 8 2 2" xfId="34875" xr:uid="{00000000-0005-0000-0000-0000061E0000}"/>
    <cellStyle name="20 % - Accent3 2 2 3 8 3" xfId="13701" xr:uid="{00000000-0005-0000-0000-0000071E0000}"/>
    <cellStyle name="20 % - Accent3 2 2 3 8 4" xfId="28885" xr:uid="{00000000-0005-0000-0000-0000081E0000}"/>
    <cellStyle name="20 % - Accent3 2 2 3 9" xfId="8278" xr:uid="{00000000-0005-0000-0000-0000091E0000}"/>
    <cellStyle name="20 % - Accent3 2 2 3 9 2" xfId="22384" xr:uid="{00000000-0005-0000-0000-00000A1E0000}"/>
    <cellStyle name="20 % - Accent3 2 2 3 9 2 2" xfId="35577" xr:uid="{00000000-0005-0000-0000-00000B1E0000}"/>
    <cellStyle name="20 % - Accent3 2 2 3 9 3" xfId="14269" xr:uid="{00000000-0005-0000-0000-00000C1E0000}"/>
    <cellStyle name="20 % - Accent3 2 2 3 9 4" xfId="29587" xr:uid="{00000000-0005-0000-0000-00000D1E0000}"/>
    <cellStyle name="20 % - Accent3 2 2 3_2012-2013 - CF - Tour 1 - Ligue 04 - Résultats" xfId="149" xr:uid="{00000000-0005-0000-0000-00000E1E0000}"/>
    <cellStyle name="20 % - Accent3 2 2 4" xfId="150" xr:uid="{00000000-0005-0000-0000-00000F1E0000}"/>
    <cellStyle name="20 % - Accent3 2 2 4 10" xfId="9435" xr:uid="{00000000-0005-0000-0000-0000101E0000}"/>
    <cellStyle name="20 % - Accent3 2 2 4 10 2" xfId="15426" xr:uid="{00000000-0005-0000-0000-0000111E0000}"/>
    <cellStyle name="20 % - Accent3 2 2 4 10 3" xfId="31151" xr:uid="{00000000-0005-0000-0000-0000121E0000}"/>
    <cellStyle name="20 % - Accent3 2 2 4 11" xfId="10031" xr:uid="{00000000-0005-0000-0000-0000131E0000}"/>
    <cellStyle name="20 % - Accent3 2 2 4 11 2" xfId="16022" xr:uid="{00000000-0005-0000-0000-0000141E0000}"/>
    <cellStyle name="20 % - Accent3 2 2 4 12" xfId="10627" xr:uid="{00000000-0005-0000-0000-0000151E0000}"/>
    <cellStyle name="20 % - Accent3 2 2 4 12 2" xfId="16618" xr:uid="{00000000-0005-0000-0000-0000161E0000}"/>
    <cellStyle name="20 % - Accent3 2 2 4 13" xfId="4725" xr:uid="{00000000-0005-0000-0000-0000171E0000}"/>
    <cellStyle name="20 % - Accent3 2 2 4 13 2" xfId="17242" xr:uid="{00000000-0005-0000-0000-0000181E0000}"/>
    <cellStyle name="20 % - Accent3 2 2 4 14" xfId="17838" xr:uid="{00000000-0005-0000-0000-0000191E0000}"/>
    <cellStyle name="20 % - Accent3 2 2 4 15" xfId="18243" xr:uid="{00000000-0005-0000-0000-00001A1E0000}"/>
    <cellStyle name="20 % - Accent3 2 2 4 16" xfId="11181" xr:uid="{00000000-0005-0000-0000-00001B1E0000}"/>
    <cellStyle name="20 % - Accent3 2 2 4 17" xfId="4319" xr:uid="{00000000-0005-0000-0000-00001C1E0000}"/>
    <cellStyle name="20 % - Accent3 2 2 4 18" xfId="24219" xr:uid="{00000000-0005-0000-0000-00001D1E0000}"/>
    <cellStyle name="20 % - Accent3 2 2 4 19" xfId="2806" xr:uid="{00000000-0005-0000-0000-00001E1E0000}"/>
    <cellStyle name="20 % - Accent3 2 2 4 2" xfId="2807" xr:uid="{00000000-0005-0000-0000-00001F1E0000}"/>
    <cellStyle name="20 % - Accent3 2 2 4 2 10" xfId="10628" xr:uid="{00000000-0005-0000-0000-0000201E0000}"/>
    <cellStyle name="20 % - Accent3 2 2 4 2 10 2" xfId="16619" xr:uid="{00000000-0005-0000-0000-0000211E0000}"/>
    <cellStyle name="20 % - Accent3 2 2 4 2 11" xfId="17243" xr:uid="{00000000-0005-0000-0000-0000221E0000}"/>
    <cellStyle name="20 % - Accent3 2 2 4 2 12" xfId="20078" xr:uid="{00000000-0005-0000-0000-0000231E0000}"/>
    <cellStyle name="20 % - Accent3 2 2 4 2 13" xfId="11542" xr:uid="{00000000-0005-0000-0000-0000241E0000}"/>
    <cellStyle name="20 % - Accent3 2 2 4 2 14" xfId="5227" xr:uid="{00000000-0005-0000-0000-0000251E0000}"/>
    <cellStyle name="20 % - Accent3 2 2 4 2 15" xfId="25710" xr:uid="{00000000-0005-0000-0000-0000261E0000}"/>
    <cellStyle name="20 % - Accent3 2 2 4 2 2" xfId="6084" xr:uid="{00000000-0005-0000-0000-0000271E0000}"/>
    <cellStyle name="20 % - Accent3 2 2 4 2 2 2" xfId="12075" xr:uid="{00000000-0005-0000-0000-0000281E0000}"/>
    <cellStyle name="20 % - Accent3 2 2 4 2 2 2 2" xfId="33442" xr:uid="{00000000-0005-0000-0000-0000291E0000}"/>
    <cellStyle name="20 % - Accent3 2 2 4 2 2 3" xfId="27440" xr:uid="{00000000-0005-0000-0000-00002A1E0000}"/>
    <cellStyle name="20 % - Accent3 2 2 4 2 3" xfId="6610" xr:uid="{00000000-0005-0000-0000-00002B1E0000}"/>
    <cellStyle name="20 % - Accent3 2 2 4 2 3 2" xfId="12601" xr:uid="{00000000-0005-0000-0000-00002C1E0000}"/>
    <cellStyle name="20 % - Accent3 2 2 4 2 3 3" xfId="31730" xr:uid="{00000000-0005-0000-0000-00002D1E0000}"/>
    <cellStyle name="20 % - Accent3 2 2 4 2 4" xfId="7150" xr:uid="{00000000-0005-0000-0000-00002E1E0000}"/>
    <cellStyle name="20 % - Accent3 2 2 4 2 4 2" xfId="13141" xr:uid="{00000000-0005-0000-0000-00002F1E0000}"/>
    <cellStyle name="20 % - Accent3 2 2 4 2 5" xfId="7718" xr:uid="{00000000-0005-0000-0000-0000301E0000}"/>
    <cellStyle name="20 % - Accent3 2 2 4 2 5 2" xfId="13709" xr:uid="{00000000-0005-0000-0000-0000311E0000}"/>
    <cellStyle name="20 % - Accent3 2 2 4 2 6" xfId="8286" xr:uid="{00000000-0005-0000-0000-0000321E0000}"/>
    <cellStyle name="20 % - Accent3 2 2 4 2 6 2" xfId="14277" xr:uid="{00000000-0005-0000-0000-0000331E0000}"/>
    <cellStyle name="20 % - Accent3 2 2 4 2 7" xfId="8854" xr:uid="{00000000-0005-0000-0000-0000341E0000}"/>
    <cellStyle name="20 % - Accent3 2 2 4 2 7 2" xfId="14845" xr:uid="{00000000-0005-0000-0000-0000351E0000}"/>
    <cellStyle name="20 % - Accent3 2 2 4 2 8" xfId="9436" xr:uid="{00000000-0005-0000-0000-0000361E0000}"/>
    <cellStyle name="20 % - Accent3 2 2 4 2 8 2" xfId="15427" xr:uid="{00000000-0005-0000-0000-0000371E0000}"/>
    <cellStyle name="20 % - Accent3 2 2 4 2 9" xfId="10032" xr:uid="{00000000-0005-0000-0000-0000381E0000}"/>
    <cellStyle name="20 % - Accent3 2 2 4 2 9 2" xfId="16023" xr:uid="{00000000-0005-0000-0000-0000391E0000}"/>
    <cellStyle name="20 % - Accent3 2 2 4 3" xfId="5226" xr:uid="{00000000-0005-0000-0000-00003A1E0000}"/>
    <cellStyle name="20 % - Accent3 2 2 4 3 2" xfId="20477" xr:uid="{00000000-0005-0000-0000-00003B1E0000}"/>
    <cellStyle name="20 % - Accent3 2 2 4 3 2 2" xfId="33694" xr:uid="{00000000-0005-0000-0000-00003C1E0000}"/>
    <cellStyle name="20 % - Accent3 2 2 4 3 3" xfId="11541" xr:uid="{00000000-0005-0000-0000-00003D1E0000}"/>
    <cellStyle name="20 % - Accent3 2 2 4 3 4" xfId="27704" xr:uid="{00000000-0005-0000-0000-00003E1E0000}"/>
    <cellStyle name="20 % - Accent3 2 2 4 4" xfId="6083" xr:uid="{00000000-0005-0000-0000-00003F1E0000}"/>
    <cellStyle name="20 % - Accent3 2 2 4 4 2" xfId="21068" xr:uid="{00000000-0005-0000-0000-0000401E0000}"/>
    <cellStyle name="20 % - Accent3 2 2 4 4 2 2" xfId="34285" xr:uid="{00000000-0005-0000-0000-0000411E0000}"/>
    <cellStyle name="20 % - Accent3 2 2 4 4 3" xfId="12074" xr:uid="{00000000-0005-0000-0000-0000421E0000}"/>
    <cellStyle name="20 % - Accent3 2 2 4 4 4" xfId="28295" xr:uid="{00000000-0005-0000-0000-0000431E0000}"/>
    <cellStyle name="20 % - Accent3 2 2 4 5" xfId="6609" xr:uid="{00000000-0005-0000-0000-0000441E0000}"/>
    <cellStyle name="20 % - Accent3 2 2 4 5 2" xfId="21692" xr:uid="{00000000-0005-0000-0000-0000451E0000}"/>
    <cellStyle name="20 % - Accent3 2 2 4 5 2 2" xfId="34885" xr:uid="{00000000-0005-0000-0000-0000461E0000}"/>
    <cellStyle name="20 % - Accent3 2 2 4 5 3" xfId="12600" xr:uid="{00000000-0005-0000-0000-0000471E0000}"/>
    <cellStyle name="20 % - Accent3 2 2 4 5 4" xfId="28895" xr:uid="{00000000-0005-0000-0000-0000481E0000}"/>
    <cellStyle name="20 % - Accent3 2 2 4 6" xfId="7149" xr:uid="{00000000-0005-0000-0000-0000491E0000}"/>
    <cellStyle name="20 % - Accent3 2 2 4 6 2" xfId="22394" xr:uid="{00000000-0005-0000-0000-00004A1E0000}"/>
    <cellStyle name="20 % - Accent3 2 2 4 6 2 2" xfId="35587" xr:uid="{00000000-0005-0000-0000-00004B1E0000}"/>
    <cellStyle name="20 % - Accent3 2 2 4 6 3" xfId="13140" xr:uid="{00000000-0005-0000-0000-00004C1E0000}"/>
    <cellStyle name="20 % - Accent3 2 2 4 6 4" xfId="29597" xr:uid="{00000000-0005-0000-0000-00004D1E0000}"/>
    <cellStyle name="20 % - Accent3 2 2 4 7" xfId="7717" xr:uid="{00000000-0005-0000-0000-00004E1E0000}"/>
    <cellStyle name="20 % - Accent3 2 2 4 7 2" xfId="23144" xr:uid="{00000000-0005-0000-0000-00004F1E0000}"/>
    <cellStyle name="20 % - Accent3 2 2 4 7 2 2" xfId="36335" xr:uid="{00000000-0005-0000-0000-0000501E0000}"/>
    <cellStyle name="20 % - Accent3 2 2 4 7 3" xfId="13708" xr:uid="{00000000-0005-0000-0000-0000511E0000}"/>
    <cellStyle name="20 % - Accent3 2 2 4 7 4" xfId="30345" xr:uid="{00000000-0005-0000-0000-0000521E0000}"/>
    <cellStyle name="20 % - Accent3 2 2 4 8" xfId="8285" xr:uid="{00000000-0005-0000-0000-0000531E0000}"/>
    <cellStyle name="20 % - Accent3 2 2 4 8 2" xfId="14276" xr:uid="{00000000-0005-0000-0000-0000541E0000}"/>
    <cellStyle name="20 % - Accent3 2 2 4 8 2 2" xfId="32477" xr:uid="{00000000-0005-0000-0000-0000551E0000}"/>
    <cellStyle name="20 % - Accent3 2 2 4 8 3" xfId="26473" xr:uid="{00000000-0005-0000-0000-0000561E0000}"/>
    <cellStyle name="20 % - Accent3 2 2 4 9" xfId="8853" xr:uid="{00000000-0005-0000-0000-0000571E0000}"/>
    <cellStyle name="20 % - Accent3 2 2 4 9 2" xfId="14844" xr:uid="{00000000-0005-0000-0000-0000581E0000}"/>
    <cellStyle name="20 % - Accent3 2 2 4 9 3" xfId="25118" xr:uid="{00000000-0005-0000-0000-0000591E0000}"/>
    <cellStyle name="20 % - Accent3 2 2 5" xfId="5210" xr:uid="{00000000-0005-0000-0000-00005A1E0000}"/>
    <cellStyle name="20 % - Accent3 2 2 5 2" xfId="23145" xr:uid="{00000000-0005-0000-0000-00005B1E0000}"/>
    <cellStyle name="20 % - Accent3 2 2 5 2 2" xfId="36336" xr:uid="{00000000-0005-0000-0000-00005C1E0000}"/>
    <cellStyle name="20 % - Accent3 2 2 5 2 3" xfId="30346" xr:uid="{00000000-0005-0000-0000-00005D1E0000}"/>
    <cellStyle name="20 % - Accent3 2 2 5 3" xfId="19439" xr:uid="{00000000-0005-0000-0000-00005E1E0000}"/>
    <cellStyle name="20 % - Accent3 2 2 5 3 2" xfId="32948" xr:uid="{00000000-0005-0000-0000-00005F1E0000}"/>
    <cellStyle name="20 % - Accent3 2 2 5 3 3" xfId="26944" xr:uid="{00000000-0005-0000-0000-0000601E0000}"/>
    <cellStyle name="20 % - Accent3 2 2 5 4" xfId="11521" xr:uid="{00000000-0005-0000-0000-0000611E0000}"/>
    <cellStyle name="20 % - Accent3 2 2 5 4 2" xfId="31706" xr:uid="{00000000-0005-0000-0000-0000621E0000}"/>
    <cellStyle name="20 % - Accent3 2 2 5 5" xfId="25686" xr:uid="{00000000-0005-0000-0000-0000631E0000}"/>
    <cellStyle name="20 % - Accent3 2 2 6" xfId="6063" xr:uid="{00000000-0005-0000-0000-0000641E0000}"/>
    <cellStyle name="20 % - Accent3 2 2 6 2" xfId="23778" xr:uid="{00000000-0005-0000-0000-0000651E0000}"/>
    <cellStyle name="20 % - Accent3 2 2 6 2 2" xfId="36812" xr:uid="{00000000-0005-0000-0000-0000661E0000}"/>
    <cellStyle name="20 % - Accent3 2 2 6 2 3" xfId="30824" xr:uid="{00000000-0005-0000-0000-0000671E0000}"/>
    <cellStyle name="20 % - Accent3 2 2 6 3" xfId="20453" xr:uid="{00000000-0005-0000-0000-0000681E0000}"/>
    <cellStyle name="20 % - Accent3 2 2 6 3 2" xfId="33670" xr:uid="{00000000-0005-0000-0000-0000691E0000}"/>
    <cellStyle name="20 % - Accent3 2 2 6 4" xfId="12054" xr:uid="{00000000-0005-0000-0000-00006A1E0000}"/>
    <cellStyle name="20 % - Accent3 2 2 6 5" xfId="27680" xr:uid="{00000000-0005-0000-0000-00006B1E0000}"/>
    <cellStyle name="20 % - Accent3 2 2 7" xfId="6589" xr:uid="{00000000-0005-0000-0000-00006C1E0000}"/>
    <cellStyle name="20 % - Accent3 2 2 7 2" xfId="23986" xr:uid="{00000000-0005-0000-0000-00006D1E0000}"/>
    <cellStyle name="20 % - Accent3 2 2 7 2 2" xfId="36892" xr:uid="{00000000-0005-0000-0000-00006E1E0000}"/>
    <cellStyle name="20 % - Accent3 2 2 7 2 3" xfId="30905" xr:uid="{00000000-0005-0000-0000-00006F1E0000}"/>
    <cellStyle name="20 % - Accent3 2 2 7 3" xfId="21044" xr:uid="{00000000-0005-0000-0000-0000701E0000}"/>
    <cellStyle name="20 % - Accent3 2 2 7 3 2" xfId="34261" xr:uid="{00000000-0005-0000-0000-0000711E0000}"/>
    <cellStyle name="20 % - Accent3 2 2 7 4" xfId="12580" xr:uid="{00000000-0005-0000-0000-0000721E0000}"/>
    <cellStyle name="20 % - Accent3 2 2 7 5" xfId="28271" xr:uid="{00000000-0005-0000-0000-0000731E0000}"/>
    <cellStyle name="20 % - Accent3 2 2 8" xfId="7129" xr:uid="{00000000-0005-0000-0000-0000741E0000}"/>
    <cellStyle name="20 % - Accent3 2 2 8 2" xfId="21668" xr:uid="{00000000-0005-0000-0000-0000751E0000}"/>
    <cellStyle name="20 % - Accent3 2 2 8 2 2" xfId="34861" xr:uid="{00000000-0005-0000-0000-0000761E0000}"/>
    <cellStyle name="20 % - Accent3 2 2 8 3" xfId="13120" xr:uid="{00000000-0005-0000-0000-0000771E0000}"/>
    <cellStyle name="20 % - Accent3 2 2 8 4" xfId="28871" xr:uid="{00000000-0005-0000-0000-0000781E0000}"/>
    <cellStyle name="20 % - Accent3 2 2 9" xfId="7697" xr:uid="{00000000-0005-0000-0000-0000791E0000}"/>
    <cellStyle name="20 % - Accent3 2 2 9 2" xfId="22370" xr:uid="{00000000-0005-0000-0000-00007A1E0000}"/>
    <cellStyle name="20 % - Accent3 2 2 9 2 2" xfId="35563" xr:uid="{00000000-0005-0000-0000-00007B1E0000}"/>
    <cellStyle name="20 % - Accent3 2 2 9 3" xfId="13688" xr:uid="{00000000-0005-0000-0000-00007C1E0000}"/>
    <cellStyle name="20 % - Accent3 2 2 9 4" xfId="29573" xr:uid="{00000000-0005-0000-0000-00007D1E0000}"/>
    <cellStyle name="20 % - Accent3 2 2_2012-2013 - CF - Tour 1 - Ligue 04 - Résultats" xfId="151" xr:uid="{00000000-0005-0000-0000-00007E1E0000}"/>
    <cellStyle name="20 % - Accent3 2 20" xfId="11167" xr:uid="{00000000-0005-0000-0000-00007F1E0000}"/>
    <cellStyle name="20 % - Accent3 2 21" xfId="4301" xr:uid="{00000000-0005-0000-0000-0000801E0000}"/>
    <cellStyle name="20 % - Accent3 2 22" xfId="24194" xr:uid="{00000000-0005-0000-0000-0000811E0000}"/>
    <cellStyle name="20 % - Accent3 2 23" xfId="2785" xr:uid="{00000000-0005-0000-0000-0000821E0000}"/>
    <cellStyle name="20 % - Accent3 2 3" xfId="152" xr:uid="{00000000-0005-0000-0000-0000831E0000}"/>
    <cellStyle name="20 % - Accent3 2 3 10" xfId="7151" xr:uid="{00000000-0005-0000-0000-0000841E0000}"/>
    <cellStyle name="20 % - Accent3 2 3 10 2" xfId="23990" xr:uid="{00000000-0005-0000-0000-0000851E0000}"/>
    <cellStyle name="20 % - Accent3 2 3 10 2 2" xfId="36896" xr:uid="{00000000-0005-0000-0000-0000861E0000}"/>
    <cellStyle name="20 % - Accent3 2 3 10 2 3" xfId="30909" xr:uid="{00000000-0005-0000-0000-0000871E0000}"/>
    <cellStyle name="20 % - Accent3 2 3 10 3" xfId="21069" xr:uid="{00000000-0005-0000-0000-0000881E0000}"/>
    <cellStyle name="20 % - Accent3 2 3 10 3 2" xfId="34286" xr:uid="{00000000-0005-0000-0000-0000891E0000}"/>
    <cellStyle name="20 % - Accent3 2 3 10 4" xfId="13142" xr:uid="{00000000-0005-0000-0000-00008A1E0000}"/>
    <cellStyle name="20 % - Accent3 2 3 10 5" xfId="28296" xr:uid="{00000000-0005-0000-0000-00008B1E0000}"/>
    <cellStyle name="20 % - Accent3 2 3 11" xfId="7719" xr:uid="{00000000-0005-0000-0000-00008C1E0000}"/>
    <cellStyle name="20 % - Accent3 2 3 11 2" xfId="21693" xr:uid="{00000000-0005-0000-0000-00008D1E0000}"/>
    <cellStyle name="20 % - Accent3 2 3 11 2 2" xfId="34886" xr:uid="{00000000-0005-0000-0000-00008E1E0000}"/>
    <cellStyle name="20 % - Accent3 2 3 11 3" xfId="13710" xr:uid="{00000000-0005-0000-0000-00008F1E0000}"/>
    <cellStyle name="20 % - Accent3 2 3 11 4" xfId="28896" xr:uid="{00000000-0005-0000-0000-0000901E0000}"/>
    <cellStyle name="20 % - Accent3 2 3 12" xfId="8287" xr:uid="{00000000-0005-0000-0000-0000911E0000}"/>
    <cellStyle name="20 % - Accent3 2 3 12 2" xfId="22395" xr:uid="{00000000-0005-0000-0000-0000921E0000}"/>
    <cellStyle name="20 % - Accent3 2 3 12 2 2" xfId="35588" xr:uid="{00000000-0005-0000-0000-0000931E0000}"/>
    <cellStyle name="20 % - Accent3 2 3 12 3" xfId="14278" xr:uid="{00000000-0005-0000-0000-0000941E0000}"/>
    <cellStyle name="20 % - Accent3 2 3 12 4" xfId="29598" xr:uid="{00000000-0005-0000-0000-0000951E0000}"/>
    <cellStyle name="20 % - Accent3 2 3 13" xfId="8855" xr:uid="{00000000-0005-0000-0000-0000961E0000}"/>
    <cellStyle name="20 % - Accent3 2 3 13 2" xfId="23146" xr:uid="{00000000-0005-0000-0000-0000971E0000}"/>
    <cellStyle name="20 % - Accent3 2 3 13 2 2" xfId="36337" xr:uid="{00000000-0005-0000-0000-0000981E0000}"/>
    <cellStyle name="20 % - Accent3 2 3 13 3" xfId="14846" xr:uid="{00000000-0005-0000-0000-0000991E0000}"/>
    <cellStyle name="20 % - Accent3 2 3 13 4" xfId="30347" xr:uid="{00000000-0005-0000-0000-00009A1E0000}"/>
    <cellStyle name="20 % - Accent3 2 3 14" xfId="9437" xr:uid="{00000000-0005-0000-0000-00009B1E0000}"/>
    <cellStyle name="20 % - Accent3 2 3 14 2" xfId="15428" xr:uid="{00000000-0005-0000-0000-00009C1E0000}"/>
    <cellStyle name="20 % - Accent3 2 3 14 2 2" xfId="32478" xr:uid="{00000000-0005-0000-0000-00009D1E0000}"/>
    <cellStyle name="20 % - Accent3 2 3 14 3" xfId="26474" xr:uid="{00000000-0005-0000-0000-00009E1E0000}"/>
    <cellStyle name="20 % - Accent3 2 3 15" xfId="10033" xr:uid="{00000000-0005-0000-0000-00009F1E0000}"/>
    <cellStyle name="20 % - Accent3 2 3 15 2" xfId="16024" xr:uid="{00000000-0005-0000-0000-0000A01E0000}"/>
    <cellStyle name="20 % - Accent3 2 3 15 3" xfId="25119" xr:uid="{00000000-0005-0000-0000-0000A11E0000}"/>
    <cellStyle name="20 % - Accent3 2 3 16" xfId="10629" xr:uid="{00000000-0005-0000-0000-0000A21E0000}"/>
    <cellStyle name="20 % - Accent3 2 3 16 2" xfId="16620" xr:uid="{00000000-0005-0000-0000-0000A31E0000}"/>
    <cellStyle name="20 % - Accent3 2 3 16 3" xfId="31152" xr:uid="{00000000-0005-0000-0000-0000A41E0000}"/>
    <cellStyle name="20 % - Accent3 2 3 17" xfId="17244" xr:uid="{00000000-0005-0000-0000-0000A51E0000}"/>
    <cellStyle name="20 % - Accent3 2 3 18" xfId="18244" xr:uid="{00000000-0005-0000-0000-0000A61E0000}"/>
    <cellStyle name="20 % - Accent3 2 3 19" xfId="4320" xr:uid="{00000000-0005-0000-0000-0000A71E0000}"/>
    <cellStyle name="20 % - Accent3 2 3 2" xfId="153" xr:uid="{00000000-0005-0000-0000-0000A81E0000}"/>
    <cellStyle name="20 % - Accent3 2 3 20" xfId="24220" xr:uid="{00000000-0005-0000-0000-0000A91E0000}"/>
    <cellStyle name="20 % - Accent3 2 3 21" xfId="2808" xr:uid="{00000000-0005-0000-0000-0000AA1E0000}"/>
    <cellStyle name="20 % - Accent3 2 3 3" xfId="154" xr:uid="{00000000-0005-0000-0000-0000AB1E0000}"/>
    <cellStyle name="20 % - Accent3 2 3 3 10" xfId="7720" xr:uid="{00000000-0005-0000-0000-0000AC1E0000}"/>
    <cellStyle name="20 % - Accent3 2 3 3 10 2" xfId="21694" xr:uid="{00000000-0005-0000-0000-0000AD1E0000}"/>
    <cellStyle name="20 % - Accent3 2 3 3 10 2 2" xfId="34887" xr:uid="{00000000-0005-0000-0000-0000AE1E0000}"/>
    <cellStyle name="20 % - Accent3 2 3 3 10 3" xfId="13711" xr:uid="{00000000-0005-0000-0000-0000AF1E0000}"/>
    <cellStyle name="20 % - Accent3 2 3 3 10 4" xfId="28897" xr:uid="{00000000-0005-0000-0000-0000B01E0000}"/>
    <cellStyle name="20 % - Accent3 2 3 3 11" xfId="8288" xr:uid="{00000000-0005-0000-0000-0000B11E0000}"/>
    <cellStyle name="20 % - Accent3 2 3 3 11 2" xfId="22396" xr:uid="{00000000-0005-0000-0000-0000B21E0000}"/>
    <cellStyle name="20 % - Accent3 2 3 3 11 2 2" xfId="35589" xr:uid="{00000000-0005-0000-0000-0000B31E0000}"/>
    <cellStyle name="20 % - Accent3 2 3 3 11 3" xfId="14279" xr:uid="{00000000-0005-0000-0000-0000B41E0000}"/>
    <cellStyle name="20 % - Accent3 2 3 3 11 4" xfId="29599" xr:uid="{00000000-0005-0000-0000-0000B51E0000}"/>
    <cellStyle name="20 % - Accent3 2 3 3 12" xfId="8856" xr:uid="{00000000-0005-0000-0000-0000B61E0000}"/>
    <cellStyle name="20 % - Accent3 2 3 3 12 2" xfId="14847" xr:uid="{00000000-0005-0000-0000-0000B71E0000}"/>
    <cellStyle name="20 % - Accent3 2 3 3 12 2 2" xfId="32479" xr:uid="{00000000-0005-0000-0000-0000B81E0000}"/>
    <cellStyle name="20 % - Accent3 2 3 3 12 3" xfId="26475" xr:uid="{00000000-0005-0000-0000-0000B91E0000}"/>
    <cellStyle name="20 % - Accent3 2 3 3 13" xfId="9438" xr:uid="{00000000-0005-0000-0000-0000BA1E0000}"/>
    <cellStyle name="20 % - Accent3 2 3 3 13 2" xfId="15429" xr:uid="{00000000-0005-0000-0000-0000BB1E0000}"/>
    <cellStyle name="20 % - Accent3 2 3 3 13 3" xfId="25120" xr:uid="{00000000-0005-0000-0000-0000BC1E0000}"/>
    <cellStyle name="20 % - Accent3 2 3 3 14" xfId="10034" xr:uid="{00000000-0005-0000-0000-0000BD1E0000}"/>
    <cellStyle name="20 % - Accent3 2 3 3 14 2" xfId="16025" xr:uid="{00000000-0005-0000-0000-0000BE1E0000}"/>
    <cellStyle name="20 % - Accent3 2 3 3 14 3" xfId="31153" xr:uid="{00000000-0005-0000-0000-0000BF1E0000}"/>
    <cellStyle name="20 % - Accent3 2 3 3 15" xfId="10630" xr:uid="{00000000-0005-0000-0000-0000C01E0000}"/>
    <cellStyle name="20 % - Accent3 2 3 3 15 2" xfId="16621" xr:uid="{00000000-0005-0000-0000-0000C11E0000}"/>
    <cellStyle name="20 % - Accent3 2 3 3 16" xfId="17245" xr:uid="{00000000-0005-0000-0000-0000C21E0000}"/>
    <cellStyle name="20 % - Accent3 2 3 3 17" xfId="17839" xr:uid="{00000000-0005-0000-0000-0000C31E0000}"/>
    <cellStyle name="20 % - Accent3 2 3 3 18" xfId="18245" xr:uid="{00000000-0005-0000-0000-0000C41E0000}"/>
    <cellStyle name="20 % - Accent3 2 3 3 19" xfId="11182" xr:uid="{00000000-0005-0000-0000-0000C51E0000}"/>
    <cellStyle name="20 % - Accent3 2 3 3 2" xfId="155" xr:uid="{00000000-0005-0000-0000-0000C61E0000}"/>
    <cellStyle name="20 % - Accent3 2 3 3 2 10" xfId="8289" xr:uid="{00000000-0005-0000-0000-0000C71E0000}"/>
    <cellStyle name="20 % - Accent3 2 3 3 2 10 2" xfId="21695" xr:uid="{00000000-0005-0000-0000-0000C81E0000}"/>
    <cellStyle name="20 % - Accent3 2 3 3 2 10 2 2" xfId="34888" xr:uid="{00000000-0005-0000-0000-0000C91E0000}"/>
    <cellStyle name="20 % - Accent3 2 3 3 2 10 3" xfId="14280" xr:uid="{00000000-0005-0000-0000-0000CA1E0000}"/>
    <cellStyle name="20 % - Accent3 2 3 3 2 10 4" xfId="28898" xr:uid="{00000000-0005-0000-0000-0000CB1E0000}"/>
    <cellStyle name="20 % - Accent3 2 3 3 2 11" xfId="8857" xr:uid="{00000000-0005-0000-0000-0000CC1E0000}"/>
    <cellStyle name="20 % - Accent3 2 3 3 2 11 2" xfId="22397" xr:uid="{00000000-0005-0000-0000-0000CD1E0000}"/>
    <cellStyle name="20 % - Accent3 2 3 3 2 11 2 2" xfId="35590" xr:uid="{00000000-0005-0000-0000-0000CE1E0000}"/>
    <cellStyle name="20 % - Accent3 2 3 3 2 11 3" xfId="14848" xr:uid="{00000000-0005-0000-0000-0000CF1E0000}"/>
    <cellStyle name="20 % - Accent3 2 3 3 2 11 4" xfId="29600" xr:uid="{00000000-0005-0000-0000-0000D01E0000}"/>
    <cellStyle name="20 % - Accent3 2 3 3 2 12" xfId="9439" xr:uid="{00000000-0005-0000-0000-0000D11E0000}"/>
    <cellStyle name="20 % - Accent3 2 3 3 2 12 2" xfId="23147" xr:uid="{00000000-0005-0000-0000-0000D21E0000}"/>
    <cellStyle name="20 % - Accent3 2 3 3 2 12 2 2" xfId="36338" xr:uid="{00000000-0005-0000-0000-0000D31E0000}"/>
    <cellStyle name="20 % - Accent3 2 3 3 2 12 3" xfId="15430" xr:uid="{00000000-0005-0000-0000-0000D41E0000}"/>
    <cellStyle name="20 % - Accent3 2 3 3 2 12 4" xfId="30348" xr:uid="{00000000-0005-0000-0000-0000D51E0000}"/>
    <cellStyle name="20 % - Accent3 2 3 3 2 13" xfId="10035" xr:uid="{00000000-0005-0000-0000-0000D61E0000}"/>
    <cellStyle name="20 % - Accent3 2 3 3 2 13 2" xfId="16026" xr:uid="{00000000-0005-0000-0000-0000D71E0000}"/>
    <cellStyle name="20 % - Accent3 2 3 3 2 13 2 2" xfId="32480" xr:uid="{00000000-0005-0000-0000-0000D81E0000}"/>
    <cellStyle name="20 % - Accent3 2 3 3 2 13 3" xfId="26476" xr:uid="{00000000-0005-0000-0000-0000D91E0000}"/>
    <cellStyle name="20 % - Accent3 2 3 3 2 14" xfId="10631" xr:uid="{00000000-0005-0000-0000-0000DA1E0000}"/>
    <cellStyle name="20 % - Accent3 2 3 3 2 14 2" xfId="16622" xr:uid="{00000000-0005-0000-0000-0000DB1E0000}"/>
    <cellStyle name="20 % - Accent3 2 3 3 2 14 3" xfId="25121" xr:uid="{00000000-0005-0000-0000-0000DC1E0000}"/>
    <cellStyle name="20 % - Accent3 2 3 3 2 15" xfId="17246" xr:uid="{00000000-0005-0000-0000-0000DD1E0000}"/>
    <cellStyle name="20 % - Accent3 2 3 3 2 15 2" xfId="31154" xr:uid="{00000000-0005-0000-0000-0000DE1E0000}"/>
    <cellStyle name="20 % - Accent3 2 3 3 2 16" xfId="17840" xr:uid="{00000000-0005-0000-0000-0000DF1E0000}"/>
    <cellStyle name="20 % - Accent3 2 3 3 2 17" xfId="18246" xr:uid="{00000000-0005-0000-0000-0000E01E0000}"/>
    <cellStyle name="20 % - Accent3 2 3 3 2 18" xfId="11183" xr:uid="{00000000-0005-0000-0000-0000E11E0000}"/>
    <cellStyle name="20 % - Accent3 2 3 3 2 19" xfId="4322" xr:uid="{00000000-0005-0000-0000-0000E21E0000}"/>
    <cellStyle name="20 % - Accent3 2 3 3 2 2" xfId="156" xr:uid="{00000000-0005-0000-0000-0000E31E0000}"/>
    <cellStyle name="20 % - Accent3 2 3 3 2 2 10" xfId="9440" xr:uid="{00000000-0005-0000-0000-0000E41E0000}"/>
    <cellStyle name="20 % - Accent3 2 3 3 2 2 10 2" xfId="15431" xr:uid="{00000000-0005-0000-0000-0000E51E0000}"/>
    <cellStyle name="20 % - Accent3 2 3 3 2 2 10 3" xfId="31155" xr:uid="{00000000-0005-0000-0000-0000E61E0000}"/>
    <cellStyle name="20 % - Accent3 2 3 3 2 2 11" xfId="10036" xr:uid="{00000000-0005-0000-0000-0000E71E0000}"/>
    <cellStyle name="20 % - Accent3 2 3 3 2 2 11 2" xfId="16027" xr:uid="{00000000-0005-0000-0000-0000E81E0000}"/>
    <cellStyle name="20 % - Accent3 2 3 3 2 2 12" xfId="10632" xr:uid="{00000000-0005-0000-0000-0000E91E0000}"/>
    <cellStyle name="20 % - Accent3 2 3 3 2 2 12 2" xfId="16623" xr:uid="{00000000-0005-0000-0000-0000EA1E0000}"/>
    <cellStyle name="20 % - Accent3 2 3 3 2 2 13" xfId="4726" xr:uid="{00000000-0005-0000-0000-0000EB1E0000}"/>
    <cellStyle name="20 % - Accent3 2 3 3 2 2 13 2" xfId="17247" xr:uid="{00000000-0005-0000-0000-0000EC1E0000}"/>
    <cellStyle name="20 % - Accent3 2 3 3 2 2 14" xfId="17841" xr:uid="{00000000-0005-0000-0000-0000ED1E0000}"/>
    <cellStyle name="20 % - Accent3 2 3 3 2 2 15" xfId="18247" xr:uid="{00000000-0005-0000-0000-0000EE1E0000}"/>
    <cellStyle name="20 % - Accent3 2 3 3 2 2 16" xfId="11184" xr:uid="{00000000-0005-0000-0000-0000EF1E0000}"/>
    <cellStyle name="20 % - Accent3 2 3 3 2 2 17" xfId="4323" xr:uid="{00000000-0005-0000-0000-0000F01E0000}"/>
    <cellStyle name="20 % - Accent3 2 3 3 2 2 18" xfId="24223" xr:uid="{00000000-0005-0000-0000-0000F11E0000}"/>
    <cellStyle name="20 % - Accent3 2 3 3 2 2 19" xfId="2811" xr:uid="{00000000-0005-0000-0000-0000F21E0000}"/>
    <cellStyle name="20 % - Accent3 2 3 3 2 2 2" xfId="2812" xr:uid="{00000000-0005-0000-0000-0000F31E0000}"/>
    <cellStyle name="20 % - Accent3 2 3 3 2 2 2 10" xfId="10633" xr:uid="{00000000-0005-0000-0000-0000F41E0000}"/>
    <cellStyle name="20 % - Accent3 2 3 3 2 2 2 10 2" xfId="16624" xr:uid="{00000000-0005-0000-0000-0000F51E0000}"/>
    <cellStyle name="20 % - Accent3 2 3 3 2 2 2 11" xfId="17248" xr:uid="{00000000-0005-0000-0000-0000F61E0000}"/>
    <cellStyle name="20 % - Accent3 2 3 3 2 2 2 12" xfId="20075" xr:uid="{00000000-0005-0000-0000-0000F71E0000}"/>
    <cellStyle name="20 % - Accent3 2 3 3 2 2 2 13" xfId="11547" xr:uid="{00000000-0005-0000-0000-0000F81E0000}"/>
    <cellStyle name="20 % - Accent3 2 3 3 2 2 2 14" xfId="5232" xr:uid="{00000000-0005-0000-0000-0000F91E0000}"/>
    <cellStyle name="20 % - Accent3 2 3 3 2 2 2 15" xfId="25714" xr:uid="{00000000-0005-0000-0000-0000FA1E0000}"/>
    <cellStyle name="20 % - Accent3 2 3 3 2 2 2 2" xfId="6089" xr:uid="{00000000-0005-0000-0000-0000FB1E0000}"/>
    <cellStyle name="20 % - Accent3 2 3 3 2 2 2 2 2" xfId="12080" xr:uid="{00000000-0005-0000-0000-0000FC1E0000}"/>
    <cellStyle name="20 % - Accent3 2 3 3 2 2 2 2 2 2" xfId="33440" xr:uid="{00000000-0005-0000-0000-0000FD1E0000}"/>
    <cellStyle name="20 % - Accent3 2 3 3 2 2 2 2 3" xfId="27438" xr:uid="{00000000-0005-0000-0000-0000FE1E0000}"/>
    <cellStyle name="20 % - Accent3 2 3 3 2 2 2 3" xfId="6615" xr:uid="{00000000-0005-0000-0000-0000FF1E0000}"/>
    <cellStyle name="20 % - Accent3 2 3 3 2 2 2 3 2" xfId="12606" xr:uid="{00000000-0005-0000-0000-0000001F0000}"/>
    <cellStyle name="20 % - Accent3 2 3 3 2 2 2 3 3" xfId="31734" xr:uid="{00000000-0005-0000-0000-0000011F0000}"/>
    <cellStyle name="20 % - Accent3 2 3 3 2 2 2 4" xfId="7155" xr:uid="{00000000-0005-0000-0000-0000021F0000}"/>
    <cellStyle name="20 % - Accent3 2 3 3 2 2 2 4 2" xfId="13146" xr:uid="{00000000-0005-0000-0000-0000031F0000}"/>
    <cellStyle name="20 % - Accent3 2 3 3 2 2 2 5" xfId="7723" xr:uid="{00000000-0005-0000-0000-0000041F0000}"/>
    <cellStyle name="20 % - Accent3 2 3 3 2 2 2 5 2" xfId="13714" xr:uid="{00000000-0005-0000-0000-0000051F0000}"/>
    <cellStyle name="20 % - Accent3 2 3 3 2 2 2 6" xfId="8291" xr:uid="{00000000-0005-0000-0000-0000061F0000}"/>
    <cellStyle name="20 % - Accent3 2 3 3 2 2 2 6 2" xfId="14282" xr:uid="{00000000-0005-0000-0000-0000071F0000}"/>
    <cellStyle name="20 % - Accent3 2 3 3 2 2 2 7" xfId="8859" xr:uid="{00000000-0005-0000-0000-0000081F0000}"/>
    <cellStyle name="20 % - Accent3 2 3 3 2 2 2 7 2" xfId="14850" xr:uid="{00000000-0005-0000-0000-0000091F0000}"/>
    <cellStyle name="20 % - Accent3 2 3 3 2 2 2 8" xfId="9441" xr:uid="{00000000-0005-0000-0000-00000A1F0000}"/>
    <cellStyle name="20 % - Accent3 2 3 3 2 2 2 8 2" xfId="15432" xr:uid="{00000000-0005-0000-0000-00000B1F0000}"/>
    <cellStyle name="20 % - Accent3 2 3 3 2 2 2 9" xfId="10037" xr:uid="{00000000-0005-0000-0000-00000C1F0000}"/>
    <cellStyle name="20 % - Accent3 2 3 3 2 2 2 9 2" xfId="16028" xr:uid="{00000000-0005-0000-0000-00000D1F0000}"/>
    <cellStyle name="20 % - Accent3 2 3 3 2 2 3" xfId="5231" xr:uid="{00000000-0005-0000-0000-00000E1F0000}"/>
    <cellStyle name="20 % - Accent3 2 3 3 2 2 3 2" xfId="20481" xr:uid="{00000000-0005-0000-0000-00000F1F0000}"/>
    <cellStyle name="20 % - Accent3 2 3 3 2 2 3 2 2" xfId="33698" xr:uid="{00000000-0005-0000-0000-0000101F0000}"/>
    <cellStyle name="20 % - Accent3 2 3 3 2 2 3 3" xfId="11546" xr:uid="{00000000-0005-0000-0000-0000111F0000}"/>
    <cellStyle name="20 % - Accent3 2 3 3 2 2 3 4" xfId="27708" xr:uid="{00000000-0005-0000-0000-0000121F0000}"/>
    <cellStyle name="20 % - Accent3 2 3 3 2 2 4" xfId="6088" xr:uid="{00000000-0005-0000-0000-0000131F0000}"/>
    <cellStyle name="20 % - Accent3 2 3 3 2 2 4 2" xfId="21072" xr:uid="{00000000-0005-0000-0000-0000141F0000}"/>
    <cellStyle name="20 % - Accent3 2 3 3 2 2 4 2 2" xfId="34289" xr:uid="{00000000-0005-0000-0000-0000151F0000}"/>
    <cellStyle name="20 % - Accent3 2 3 3 2 2 4 3" xfId="12079" xr:uid="{00000000-0005-0000-0000-0000161F0000}"/>
    <cellStyle name="20 % - Accent3 2 3 3 2 2 4 4" xfId="28299" xr:uid="{00000000-0005-0000-0000-0000171F0000}"/>
    <cellStyle name="20 % - Accent3 2 3 3 2 2 5" xfId="6614" xr:uid="{00000000-0005-0000-0000-0000181F0000}"/>
    <cellStyle name="20 % - Accent3 2 3 3 2 2 5 2" xfId="21696" xr:uid="{00000000-0005-0000-0000-0000191F0000}"/>
    <cellStyle name="20 % - Accent3 2 3 3 2 2 5 2 2" xfId="34889" xr:uid="{00000000-0005-0000-0000-00001A1F0000}"/>
    <cellStyle name="20 % - Accent3 2 3 3 2 2 5 3" xfId="12605" xr:uid="{00000000-0005-0000-0000-00001B1F0000}"/>
    <cellStyle name="20 % - Accent3 2 3 3 2 2 5 4" xfId="28899" xr:uid="{00000000-0005-0000-0000-00001C1F0000}"/>
    <cellStyle name="20 % - Accent3 2 3 3 2 2 6" xfId="7154" xr:uid="{00000000-0005-0000-0000-00001D1F0000}"/>
    <cellStyle name="20 % - Accent3 2 3 3 2 2 6 2" xfId="22398" xr:uid="{00000000-0005-0000-0000-00001E1F0000}"/>
    <cellStyle name="20 % - Accent3 2 3 3 2 2 6 2 2" xfId="35591" xr:uid="{00000000-0005-0000-0000-00001F1F0000}"/>
    <cellStyle name="20 % - Accent3 2 3 3 2 2 6 3" xfId="13145" xr:uid="{00000000-0005-0000-0000-0000201F0000}"/>
    <cellStyle name="20 % - Accent3 2 3 3 2 2 6 4" xfId="29601" xr:uid="{00000000-0005-0000-0000-0000211F0000}"/>
    <cellStyle name="20 % - Accent3 2 3 3 2 2 7" xfId="7722" xr:uid="{00000000-0005-0000-0000-0000221F0000}"/>
    <cellStyle name="20 % - Accent3 2 3 3 2 2 7 2" xfId="23148" xr:uid="{00000000-0005-0000-0000-0000231F0000}"/>
    <cellStyle name="20 % - Accent3 2 3 3 2 2 7 2 2" xfId="36339" xr:uid="{00000000-0005-0000-0000-0000241F0000}"/>
    <cellStyle name="20 % - Accent3 2 3 3 2 2 7 3" xfId="13713" xr:uid="{00000000-0005-0000-0000-0000251F0000}"/>
    <cellStyle name="20 % - Accent3 2 3 3 2 2 7 4" xfId="30349" xr:uid="{00000000-0005-0000-0000-0000261F0000}"/>
    <cellStyle name="20 % - Accent3 2 3 3 2 2 8" xfId="8290" xr:uid="{00000000-0005-0000-0000-0000271F0000}"/>
    <cellStyle name="20 % - Accent3 2 3 3 2 2 8 2" xfId="14281" xr:uid="{00000000-0005-0000-0000-0000281F0000}"/>
    <cellStyle name="20 % - Accent3 2 3 3 2 2 8 2 2" xfId="32481" xr:uid="{00000000-0005-0000-0000-0000291F0000}"/>
    <cellStyle name="20 % - Accent3 2 3 3 2 2 8 3" xfId="26477" xr:uid="{00000000-0005-0000-0000-00002A1F0000}"/>
    <cellStyle name="20 % - Accent3 2 3 3 2 2 9" xfId="8858" xr:uid="{00000000-0005-0000-0000-00002B1F0000}"/>
    <cellStyle name="20 % - Accent3 2 3 3 2 2 9 2" xfId="14849" xr:uid="{00000000-0005-0000-0000-00002C1F0000}"/>
    <cellStyle name="20 % - Accent3 2 3 3 2 2 9 3" xfId="25122" xr:uid="{00000000-0005-0000-0000-00002D1F0000}"/>
    <cellStyle name="20 % - Accent3 2 3 3 2 20" xfId="24222" xr:uid="{00000000-0005-0000-0000-00002E1F0000}"/>
    <cellStyle name="20 % - Accent3 2 3 3 2 21" xfId="2810" xr:uid="{00000000-0005-0000-0000-00002F1F0000}"/>
    <cellStyle name="20 % - Accent3 2 3 3 2 3" xfId="157" xr:uid="{00000000-0005-0000-0000-0000301F0000}"/>
    <cellStyle name="20 % - Accent3 2 3 3 2 3 10" xfId="10634" xr:uid="{00000000-0005-0000-0000-0000311F0000}"/>
    <cellStyle name="20 % - Accent3 2 3 3 2 3 10 2" xfId="16625" xr:uid="{00000000-0005-0000-0000-0000321F0000}"/>
    <cellStyle name="20 % - Accent3 2 3 3 2 3 10 3" xfId="31156" xr:uid="{00000000-0005-0000-0000-0000331F0000}"/>
    <cellStyle name="20 % - Accent3 2 3 3 2 3 11" xfId="17249" xr:uid="{00000000-0005-0000-0000-0000341F0000}"/>
    <cellStyle name="20 % - Accent3 2 3 3 2 3 12" xfId="18248" xr:uid="{00000000-0005-0000-0000-0000351F0000}"/>
    <cellStyle name="20 % - Accent3 2 3 3 2 3 13" xfId="11548" xr:uid="{00000000-0005-0000-0000-0000361F0000}"/>
    <cellStyle name="20 % - Accent3 2 3 3 2 3 14" xfId="4324" xr:uid="{00000000-0005-0000-0000-0000371F0000}"/>
    <cellStyle name="20 % - Accent3 2 3 3 2 3 15" xfId="24224" xr:uid="{00000000-0005-0000-0000-0000381F0000}"/>
    <cellStyle name="20 % - Accent3 2 3 3 2 3 16" xfId="2813" xr:uid="{00000000-0005-0000-0000-0000391F0000}"/>
    <cellStyle name="20 % - Accent3 2 3 3 2 3 2" xfId="6090" xr:uid="{00000000-0005-0000-0000-00003A1F0000}"/>
    <cellStyle name="20 % - Accent3 2 3 3 2 3 2 2" xfId="20073" xr:uid="{00000000-0005-0000-0000-00003B1F0000}"/>
    <cellStyle name="20 % - Accent3 2 3 3 2 3 2 2 2" xfId="33439" xr:uid="{00000000-0005-0000-0000-00003C1F0000}"/>
    <cellStyle name="20 % - Accent3 2 3 3 2 3 2 2 3" xfId="27437" xr:uid="{00000000-0005-0000-0000-00003D1F0000}"/>
    <cellStyle name="20 % - Accent3 2 3 3 2 3 2 3" xfId="12081" xr:uid="{00000000-0005-0000-0000-00003E1F0000}"/>
    <cellStyle name="20 % - Accent3 2 3 3 2 3 2 3 2" xfId="31735" xr:uid="{00000000-0005-0000-0000-00003F1F0000}"/>
    <cellStyle name="20 % - Accent3 2 3 3 2 3 2 4" xfId="25715" xr:uid="{00000000-0005-0000-0000-0000401F0000}"/>
    <cellStyle name="20 % - Accent3 2 3 3 2 3 3" xfId="6616" xr:uid="{00000000-0005-0000-0000-0000411F0000}"/>
    <cellStyle name="20 % - Accent3 2 3 3 2 3 3 2" xfId="20482" xr:uid="{00000000-0005-0000-0000-0000421F0000}"/>
    <cellStyle name="20 % - Accent3 2 3 3 2 3 3 2 2" xfId="33699" xr:uid="{00000000-0005-0000-0000-0000431F0000}"/>
    <cellStyle name="20 % - Accent3 2 3 3 2 3 3 3" xfId="12607" xr:uid="{00000000-0005-0000-0000-0000441F0000}"/>
    <cellStyle name="20 % - Accent3 2 3 3 2 3 3 4" xfId="27709" xr:uid="{00000000-0005-0000-0000-0000451F0000}"/>
    <cellStyle name="20 % - Accent3 2 3 3 2 3 4" xfId="7156" xr:uid="{00000000-0005-0000-0000-0000461F0000}"/>
    <cellStyle name="20 % - Accent3 2 3 3 2 3 4 2" xfId="21073" xr:uid="{00000000-0005-0000-0000-0000471F0000}"/>
    <cellStyle name="20 % - Accent3 2 3 3 2 3 4 2 2" xfId="34290" xr:uid="{00000000-0005-0000-0000-0000481F0000}"/>
    <cellStyle name="20 % - Accent3 2 3 3 2 3 4 3" xfId="13147" xr:uid="{00000000-0005-0000-0000-0000491F0000}"/>
    <cellStyle name="20 % - Accent3 2 3 3 2 3 4 4" xfId="28300" xr:uid="{00000000-0005-0000-0000-00004A1F0000}"/>
    <cellStyle name="20 % - Accent3 2 3 3 2 3 5" xfId="7724" xr:uid="{00000000-0005-0000-0000-00004B1F0000}"/>
    <cellStyle name="20 % - Accent3 2 3 3 2 3 5 2" xfId="21697" xr:uid="{00000000-0005-0000-0000-00004C1F0000}"/>
    <cellStyle name="20 % - Accent3 2 3 3 2 3 5 2 2" xfId="34890" xr:uid="{00000000-0005-0000-0000-00004D1F0000}"/>
    <cellStyle name="20 % - Accent3 2 3 3 2 3 5 3" xfId="13715" xr:uid="{00000000-0005-0000-0000-00004E1F0000}"/>
    <cellStyle name="20 % - Accent3 2 3 3 2 3 5 4" xfId="28900" xr:uid="{00000000-0005-0000-0000-00004F1F0000}"/>
    <cellStyle name="20 % - Accent3 2 3 3 2 3 6" xfId="8292" xr:uid="{00000000-0005-0000-0000-0000501F0000}"/>
    <cellStyle name="20 % - Accent3 2 3 3 2 3 6 2" xfId="22399" xr:uid="{00000000-0005-0000-0000-0000511F0000}"/>
    <cellStyle name="20 % - Accent3 2 3 3 2 3 6 2 2" xfId="35592" xr:uid="{00000000-0005-0000-0000-0000521F0000}"/>
    <cellStyle name="20 % - Accent3 2 3 3 2 3 6 3" xfId="14283" xr:uid="{00000000-0005-0000-0000-0000531F0000}"/>
    <cellStyle name="20 % - Accent3 2 3 3 2 3 6 4" xfId="29602" xr:uid="{00000000-0005-0000-0000-0000541F0000}"/>
    <cellStyle name="20 % - Accent3 2 3 3 2 3 7" xfId="8860" xr:uid="{00000000-0005-0000-0000-0000551F0000}"/>
    <cellStyle name="20 % - Accent3 2 3 3 2 3 7 2" xfId="23149" xr:uid="{00000000-0005-0000-0000-0000561F0000}"/>
    <cellStyle name="20 % - Accent3 2 3 3 2 3 7 2 2" xfId="36340" xr:uid="{00000000-0005-0000-0000-0000571F0000}"/>
    <cellStyle name="20 % - Accent3 2 3 3 2 3 7 3" xfId="14851" xr:uid="{00000000-0005-0000-0000-0000581F0000}"/>
    <cellStyle name="20 % - Accent3 2 3 3 2 3 7 4" xfId="30350" xr:uid="{00000000-0005-0000-0000-0000591F0000}"/>
    <cellStyle name="20 % - Accent3 2 3 3 2 3 8" xfId="9442" xr:uid="{00000000-0005-0000-0000-00005A1F0000}"/>
    <cellStyle name="20 % - Accent3 2 3 3 2 3 8 2" xfId="15433" xr:uid="{00000000-0005-0000-0000-00005B1F0000}"/>
    <cellStyle name="20 % - Accent3 2 3 3 2 3 8 2 2" xfId="32482" xr:uid="{00000000-0005-0000-0000-00005C1F0000}"/>
    <cellStyle name="20 % - Accent3 2 3 3 2 3 8 3" xfId="26478" xr:uid="{00000000-0005-0000-0000-00005D1F0000}"/>
    <cellStyle name="20 % - Accent3 2 3 3 2 3 9" xfId="10038" xr:uid="{00000000-0005-0000-0000-00005E1F0000}"/>
    <cellStyle name="20 % - Accent3 2 3 3 2 3 9 2" xfId="16029" xr:uid="{00000000-0005-0000-0000-00005F1F0000}"/>
    <cellStyle name="20 % - Accent3 2 3 3 2 3 9 3" xfId="25123" xr:uid="{00000000-0005-0000-0000-0000601F0000}"/>
    <cellStyle name="20 % - Accent3 2 3 3 2 4" xfId="2814" xr:uid="{00000000-0005-0000-0000-0000611F0000}"/>
    <cellStyle name="20 % - Accent3 2 3 3 2 4 10" xfId="10635" xr:uid="{00000000-0005-0000-0000-0000621F0000}"/>
    <cellStyle name="20 % - Accent3 2 3 3 2 4 10 2" xfId="16626" xr:uid="{00000000-0005-0000-0000-0000631F0000}"/>
    <cellStyle name="20 % - Accent3 2 3 3 2 4 10 3" xfId="25124" xr:uid="{00000000-0005-0000-0000-0000641F0000}"/>
    <cellStyle name="20 % - Accent3 2 3 3 2 4 11" xfId="17250" xr:uid="{00000000-0005-0000-0000-0000651F0000}"/>
    <cellStyle name="20 % - Accent3 2 3 3 2 4 11 2" xfId="31157" xr:uid="{00000000-0005-0000-0000-0000661F0000}"/>
    <cellStyle name="20 % - Accent3 2 3 3 2 4 12" xfId="18249" xr:uid="{00000000-0005-0000-0000-0000671F0000}"/>
    <cellStyle name="20 % - Accent3 2 3 3 2 4 13" xfId="11549" xr:uid="{00000000-0005-0000-0000-0000681F0000}"/>
    <cellStyle name="20 % - Accent3 2 3 3 2 4 14" xfId="4325" xr:uid="{00000000-0005-0000-0000-0000691F0000}"/>
    <cellStyle name="20 % - Accent3 2 3 3 2 4 15" xfId="24225" xr:uid="{00000000-0005-0000-0000-00006A1F0000}"/>
    <cellStyle name="20 % - Accent3 2 3 3 2 4 2" xfId="6091" xr:uid="{00000000-0005-0000-0000-00006B1F0000}"/>
    <cellStyle name="20 % - Accent3 2 3 3 2 4 2 10" xfId="31158" xr:uid="{00000000-0005-0000-0000-00006C1F0000}"/>
    <cellStyle name="20 % - Accent3 2 3 3 2 4 2 11" xfId="24226" xr:uid="{00000000-0005-0000-0000-00006D1F0000}"/>
    <cellStyle name="20 % - Accent3 2 3 3 2 4 2 2" xfId="20071" xr:uid="{00000000-0005-0000-0000-00006E1F0000}"/>
    <cellStyle name="20 % - Accent3 2 3 3 2 4 2 2 2" xfId="27435" xr:uid="{00000000-0005-0000-0000-00006F1F0000}"/>
    <cellStyle name="20 % - Accent3 2 3 3 2 4 2 2 2 2" xfId="33437" xr:uid="{00000000-0005-0000-0000-0000701F0000}"/>
    <cellStyle name="20 % - Accent3 2 3 3 2 4 2 2 3" xfId="31737" xr:uid="{00000000-0005-0000-0000-0000711F0000}"/>
    <cellStyle name="20 % - Accent3 2 3 3 2 4 2 2 4" xfId="25717" xr:uid="{00000000-0005-0000-0000-0000721F0000}"/>
    <cellStyle name="20 % - Accent3 2 3 3 2 4 2 3" xfId="20484" xr:uid="{00000000-0005-0000-0000-0000731F0000}"/>
    <cellStyle name="20 % - Accent3 2 3 3 2 4 2 3 2" xfId="33701" xr:uid="{00000000-0005-0000-0000-0000741F0000}"/>
    <cellStyle name="20 % - Accent3 2 3 3 2 4 2 3 3" xfId="27711" xr:uid="{00000000-0005-0000-0000-0000751F0000}"/>
    <cellStyle name="20 % - Accent3 2 3 3 2 4 2 4" xfId="21075" xr:uid="{00000000-0005-0000-0000-0000761F0000}"/>
    <cellStyle name="20 % - Accent3 2 3 3 2 4 2 4 2" xfId="34292" xr:uid="{00000000-0005-0000-0000-0000771F0000}"/>
    <cellStyle name="20 % - Accent3 2 3 3 2 4 2 4 3" xfId="28302" xr:uid="{00000000-0005-0000-0000-0000781F0000}"/>
    <cellStyle name="20 % - Accent3 2 3 3 2 4 2 5" xfId="21699" xr:uid="{00000000-0005-0000-0000-0000791F0000}"/>
    <cellStyle name="20 % - Accent3 2 3 3 2 4 2 5 2" xfId="34892" xr:uid="{00000000-0005-0000-0000-00007A1F0000}"/>
    <cellStyle name="20 % - Accent3 2 3 3 2 4 2 5 3" xfId="28902" xr:uid="{00000000-0005-0000-0000-00007B1F0000}"/>
    <cellStyle name="20 % - Accent3 2 3 3 2 4 2 6" xfId="22401" xr:uid="{00000000-0005-0000-0000-00007C1F0000}"/>
    <cellStyle name="20 % - Accent3 2 3 3 2 4 2 6 2" xfId="35594" xr:uid="{00000000-0005-0000-0000-00007D1F0000}"/>
    <cellStyle name="20 % - Accent3 2 3 3 2 4 2 6 3" xfId="29604" xr:uid="{00000000-0005-0000-0000-00007E1F0000}"/>
    <cellStyle name="20 % - Accent3 2 3 3 2 4 2 7" xfId="23151" xr:uid="{00000000-0005-0000-0000-00007F1F0000}"/>
    <cellStyle name="20 % - Accent3 2 3 3 2 4 2 7 2" xfId="36342" xr:uid="{00000000-0005-0000-0000-0000801F0000}"/>
    <cellStyle name="20 % - Accent3 2 3 3 2 4 2 7 3" xfId="30352" xr:uid="{00000000-0005-0000-0000-0000811F0000}"/>
    <cellStyle name="20 % - Accent3 2 3 3 2 4 2 8" xfId="18250" xr:uid="{00000000-0005-0000-0000-0000821F0000}"/>
    <cellStyle name="20 % - Accent3 2 3 3 2 4 2 8 2" xfId="32484" xr:uid="{00000000-0005-0000-0000-0000831F0000}"/>
    <cellStyle name="20 % - Accent3 2 3 3 2 4 2 8 3" xfId="26480" xr:uid="{00000000-0005-0000-0000-0000841F0000}"/>
    <cellStyle name="20 % - Accent3 2 3 3 2 4 2 9" xfId="12082" xr:uid="{00000000-0005-0000-0000-0000851F0000}"/>
    <cellStyle name="20 % - Accent3 2 3 3 2 4 2 9 2" xfId="25125" xr:uid="{00000000-0005-0000-0000-0000861F0000}"/>
    <cellStyle name="20 % - Accent3 2 3 3 2 4 3" xfId="6617" xr:uid="{00000000-0005-0000-0000-0000871F0000}"/>
    <cellStyle name="20 % - Accent3 2 3 3 2 4 3 2" xfId="20072" xr:uid="{00000000-0005-0000-0000-0000881F0000}"/>
    <cellStyle name="20 % - Accent3 2 3 3 2 4 3 2 2" xfId="33438" xr:uid="{00000000-0005-0000-0000-0000891F0000}"/>
    <cellStyle name="20 % - Accent3 2 3 3 2 4 3 2 3" xfId="27436" xr:uid="{00000000-0005-0000-0000-00008A1F0000}"/>
    <cellStyle name="20 % - Accent3 2 3 3 2 4 3 3" xfId="12608" xr:uid="{00000000-0005-0000-0000-00008B1F0000}"/>
    <cellStyle name="20 % - Accent3 2 3 3 2 4 3 3 2" xfId="31736" xr:uid="{00000000-0005-0000-0000-00008C1F0000}"/>
    <cellStyle name="20 % - Accent3 2 3 3 2 4 3 4" xfId="25716" xr:uid="{00000000-0005-0000-0000-00008D1F0000}"/>
    <cellStyle name="20 % - Accent3 2 3 3 2 4 4" xfId="7157" xr:uid="{00000000-0005-0000-0000-00008E1F0000}"/>
    <cellStyle name="20 % - Accent3 2 3 3 2 4 4 2" xfId="20483" xr:uid="{00000000-0005-0000-0000-00008F1F0000}"/>
    <cellStyle name="20 % - Accent3 2 3 3 2 4 4 2 2" xfId="33700" xr:uid="{00000000-0005-0000-0000-0000901F0000}"/>
    <cellStyle name="20 % - Accent3 2 3 3 2 4 4 3" xfId="13148" xr:uid="{00000000-0005-0000-0000-0000911F0000}"/>
    <cellStyle name="20 % - Accent3 2 3 3 2 4 4 4" xfId="27710" xr:uid="{00000000-0005-0000-0000-0000921F0000}"/>
    <cellStyle name="20 % - Accent3 2 3 3 2 4 5" xfId="7725" xr:uid="{00000000-0005-0000-0000-0000931F0000}"/>
    <cellStyle name="20 % - Accent3 2 3 3 2 4 5 2" xfId="21074" xr:uid="{00000000-0005-0000-0000-0000941F0000}"/>
    <cellStyle name="20 % - Accent3 2 3 3 2 4 5 2 2" xfId="34291" xr:uid="{00000000-0005-0000-0000-0000951F0000}"/>
    <cellStyle name="20 % - Accent3 2 3 3 2 4 5 3" xfId="13716" xr:uid="{00000000-0005-0000-0000-0000961F0000}"/>
    <cellStyle name="20 % - Accent3 2 3 3 2 4 5 4" xfId="28301" xr:uid="{00000000-0005-0000-0000-0000971F0000}"/>
    <cellStyle name="20 % - Accent3 2 3 3 2 4 6" xfId="8293" xr:uid="{00000000-0005-0000-0000-0000981F0000}"/>
    <cellStyle name="20 % - Accent3 2 3 3 2 4 6 2" xfId="21698" xr:uid="{00000000-0005-0000-0000-0000991F0000}"/>
    <cellStyle name="20 % - Accent3 2 3 3 2 4 6 2 2" xfId="34891" xr:uid="{00000000-0005-0000-0000-00009A1F0000}"/>
    <cellStyle name="20 % - Accent3 2 3 3 2 4 6 3" xfId="14284" xr:uid="{00000000-0005-0000-0000-00009B1F0000}"/>
    <cellStyle name="20 % - Accent3 2 3 3 2 4 6 4" xfId="28901" xr:uid="{00000000-0005-0000-0000-00009C1F0000}"/>
    <cellStyle name="20 % - Accent3 2 3 3 2 4 7" xfId="8861" xr:uid="{00000000-0005-0000-0000-00009D1F0000}"/>
    <cellStyle name="20 % - Accent3 2 3 3 2 4 7 2" xfId="22400" xr:uid="{00000000-0005-0000-0000-00009E1F0000}"/>
    <cellStyle name="20 % - Accent3 2 3 3 2 4 7 2 2" xfId="35593" xr:uid="{00000000-0005-0000-0000-00009F1F0000}"/>
    <cellStyle name="20 % - Accent3 2 3 3 2 4 7 3" xfId="14852" xr:uid="{00000000-0005-0000-0000-0000A01F0000}"/>
    <cellStyle name="20 % - Accent3 2 3 3 2 4 7 4" xfId="29603" xr:uid="{00000000-0005-0000-0000-0000A11F0000}"/>
    <cellStyle name="20 % - Accent3 2 3 3 2 4 8" xfId="9443" xr:uid="{00000000-0005-0000-0000-0000A21F0000}"/>
    <cellStyle name="20 % - Accent3 2 3 3 2 4 8 2" xfId="23150" xr:uid="{00000000-0005-0000-0000-0000A31F0000}"/>
    <cellStyle name="20 % - Accent3 2 3 3 2 4 8 2 2" xfId="36341" xr:uid="{00000000-0005-0000-0000-0000A41F0000}"/>
    <cellStyle name="20 % - Accent3 2 3 3 2 4 8 3" xfId="15434" xr:uid="{00000000-0005-0000-0000-0000A51F0000}"/>
    <cellStyle name="20 % - Accent3 2 3 3 2 4 8 4" xfId="30351" xr:uid="{00000000-0005-0000-0000-0000A61F0000}"/>
    <cellStyle name="20 % - Accent3 2 3 3 2 4 9" xfId="10039" xr:uid="{00000000-0005-0000-0000-0000A71F0000}"/>
    <cellStyle name="20 % - Accent3 2 3 3 2 4 9 2" xfId="16030" xr:uid="{00000000-0005-0000-0000-0000A81F0000}"/>
    <cellStyle name="20 % - Accent3 2 3 3 2 4 9 2 2" xfId="32483" xr:uid="{00000000-0005-0000-0000-0000A91F0000}"/>
    <cellStyle name="20 % - Accent3 2 3 3 2 4 9 3" xfId="26479" xr:uid="{00000000-0005-0000-0000-0000AA1F0000}"/>
    <cellStyle name="20 % - Accent3 2 3 3 2 5" xfId="5230" xr:uid="{00000000-0005-0000-0000-0000AB1F0000}"/>
    <cellStyle name="20 % - Accent3 2 3 3 2 5 10" xfId="31159" xr:uid="{00000000-0005-0000-0000-0000AC1F0000}"/>
    <cellStyle name="20 % - Accent3 2 3 3 2 5 11" xfId="24227" xr:uid="{00000000-0005-0000-0000-0000AD1F0000}"/>
    <cellStyle name="20 % - Accent3 2 3 3 2 5 2" xfId="20069" xr:uid="{00000000-0005-0000-0000-0000AE1F0000}"/>
    <cellStyle name="20 % - Accent3 2 3 3 2 5 2 2" xfId="27434" xr:uid="{00000000-0005-0000-0000-0000AF1F0000}"/>
    <cellStyle name="20 % - Accent3 2 3 3 2 5 2 2 2" xfId="33436" xr:uid="{00000000-0005-0000-0000-0000B01F0000}"/>
    <cellStyle name="20 % - Accent3 2 3 3 2 5 2 3" xfId="31738" xr:uid="{00000000-0005-0000-0000-0000B11F0000}"/>
    <cellStyle name="20 % - Accent3 2 3 3 2 5 2 4" xfId="25718" xr:uid="{00000000-0005-0000-0000-0000B21F0000}"/>
    <cellStyle name="20 % - Accent3 2 3 3 2 5 3" xfId="20485" xr:uid="{00000000-0005-0000-0000-0000B31F0000}"/>
    <cellStyle name="20 % - Accent3 2 3 3 2 5 3 2" xfId="33702" xr:uid="{00000000-0005-0000-0000-0000B41F0000}"/>
    <cellStyle name="20 % - Accent3 2 3 3 2 5 3 3" xfId="27712" xr:uid="{00000000-0005-0000-0000-0000B51F0000}"/>
    <cellStyle name="20 % - Accent3 2 3 3 2 5 4" xfId="21076" xr:uid="{00000000-0005-0000-0000-0000B61F0000}"/>
    <cellStyle name="20 % - Accent3 2 3 3 2 5 4 2" xfId="34293" xr:uid="{00000000-0005-0000-0000-0000B71F0000}"/>
    <cellStyle name="20 % - Accent3 2 3 3 2 5 4 3" xfId="28303" xr:uid="{00000000-0005-0000-0000-0000B81F0000}"/>
    <cellStyle name="20 % - Accent3 2 3 3 2 5 5" xfId="21700" xr:uid="{00000000-0005-0000-0000-0000B91F0000}"/>
    <cellStyle name="20 % - Accent3 2 3 3 2 5 5 2" xfId="34893" xr:uid="{00000000-0005-0000-0000-0000BA1F0000}"/>
    <cellStyle name="20 % - Accent3 2 3 3 2 5 5 3" xfId="28903" xr:uid="{00000000-0005-0000-0000-0000BB1F0000}"/>
    <cellStyle name="20 % - Accent3 2 3 3 2 5 6" xfId="22402" xr:uid="{00000000-0005-0000-0000-0000BC1F0000}"/>
    <cellStyle name="20 % - Accent3 2 3 3 2 5 6 2" xfId="35595" xr:uid="{00000000-0005-0000-0000-0000BD1F0000}"/>
    <cellStyle name="20 % - Accent3 2 3 3 2 5 6 3" xfId="29605" xr:uid="{00000000-0005-0000-0000-0000BE1F0000}"/>
    <cellStyle name="20 % - Accent3 2 3 3 2 5 7" xfId="23152" xr:uid="{00000000-0005-0000-0000-0000BF1F0000}"/>
    <cellStyle name="20 % - Accent3 2 3 3 2 5 7 2" xfId="36343" xr:uid="{00000000-0005-0000-0000-0000C01F0000}"/>
    <cellStyle name="20 % - Accent3 2 3 3 2 5 7 3" xfId="30353" xr:uid="{00000000-0005-0000-0000-0000C11F0000}"/>
    <cellStyle name="20 % - Accent3 2 3 3 2 5 8" xfId="18251" xr:uid="{00000000-0005-0000-0000-0000C21F0000}"/>
    <cellStyle name="20 % - Accent3 2 3 3 2 5 8 2" xfId="32485" xr:uid="{00000000-0005-0000-0000-0000C31F0000}"/>
    <cellStyle name="20 % - Accent3 2 3 3 2 5 8 3" xfId="26481" xr:uid="{00000000-0005-0000-0000-0000C41F0000}"/>
    <cellStyle name="20 % - Accent3 2 3 3 2 5 9" xfId="11545" xr:uid="{00000000-0005-0000-0000-0000C51F0000}"/>
    <cellStyle name="20 % - Accent3 2 3 3 2 5 9 2" xfId="25126" xr:uid="{00000000-0005-0000-0000-0000C61F0000}"/>
    <cellStyle name="20 % - Accent3 2 3 3 2 6" xfId="6087" xr:uid="{00000000-0005-0000-0000-0000C71F0000}"/>
    <cellStyle name="20 % - Accent3 2 3 3 2 6 2" xfId="19451" xr:uid="{00000000-0005-0000-0000-0000C81F0000}"/>
    <cellStyle name="20 % - Accent3 2 3 3 2 6 2 2" xfId="32960" xr:uid="{00000000-0005-0000-0000-0000C91F0000}"/>
    <cellStyle name="20 % - Accent3 2 3 3 2 6 2 3" xfId="26956" xr:uid="{00000000-0005-0000-0000-0000CA1F0000}"/>
    <cellStyle name="20 % - Accent3 2 3 3 2 6 3" xfId="12078" xr:uid="{00000000-0005-0000-0000-0000CB1F0000}"/>
    <cellStyle name="20 % - Accent3 2 3 3 2 6 3 2" xfId="31733" xr:uid="{00000000-0005-0000-0000-0000CC1F0000}"/>
    <cellStyle name="20 % - Accent3 2 3 3 2 6 4" xfId="25713" xr:uid="{00000000-0005-0000-0000-0000CD1F0000}"/>
    <cellStyle name="20 % - Accent3 2 3 3 2 7" xfId="6613" xr:uid="{00000000-0005-0000-0000-0000CE1F0000}"/>
    <cellStyle name="20 % - Accent3 2 3 3 2 7 2" xfId="20076" xr:uid="{00000000-0005-0000-0000-0000CF1F0000}"/>
    <cellStyle name="20 % - Accent3 2 3 3 2 7 2 2" xfId="33441" xr:uid="{00000000-0005-0000-0000-0000D01F0000}"/>
    <cellStyle name="20 % - Accent3 2 3 3 2 7 3" xfId="12604" xr:uid="{00000000-0005-0000-0000-0000D11F0000}"/>
    <cellStyle name="20 % - Accent3 2 3 3 2 7 4" xfId="27439" xr:uid="{00000000-0005-0000-0000-0000D21F0000}"/>
    <cellStyle name="20 % - Accent3 2 3 3 2 8" xfId="7153" xr:uid="{00000000-0005-0000-0000-0000D31F0000}"/>
    <cellStyle name="20 % - Accent3 2 3 3 2 8 2" xfId="20480" xr:uid="{00000000-0005-0000-0000-0000D41F0000}"/>
    <cellStyle name="20 % - Accent3 2 3 3 2 8 2 2" xfId="33697" xr:uid="{00000000-0005-0000-0000-0000D51F0000}"/>
    <cellStyle name="20 % - Accent3 2 3 3 2 8 3" xfId="13144" xr:uid="{00000000-0005-0000-0000-0000D61F0000}"/>
    <cellStyle name="20 % - Accent3 2 3 3 2 8 4" xfId="27707" xr:uid="{00000000-0005-0000-0000-0000D71F0000}"/>
    <cellStyle name="20 % - Accent3 2 3 3 2 9" xfId="7721" xr:uid="{00000000-0005-0000-0000-0000D81F0000}"/>
    <cellStyle name="20 % - Accent3 2 3 3 2 9 2" xfId="21071" xr:uid="{00000000-0005-0000-0000-0000D91F0000}"/>
    <cellStyle name="20 % - Accent3 2 3 3 2 9 2 2" xfId="34288" xr:uid="{00000000-0005-0000-0000-0000DA1F0000}"/>
    <cellStyle name="20 % - Accent3 2 3 3 2 9 3" xfId="13712" xr:uid="{00000000-0005-0000-0000-0000DB1F0000}"/>
    <cellStyle name="20 % - Accent3 2 3 3 2 9 4" xfId="28298" xr:uid="{00000000-0005-0000-0000-0000DC1F0000}"/>
    <cellStyle name="20 % - Accent3 2 3 3 20" xfId="4321" xr:uid="{00000000-0005-0000-0000-0000DD1F0000}"/>
    <cellStyle name="20 % - Accent3 2 3 3 21" xfId="24221" xr:uid="{00000000-0005-0000-0000-0000DE1F0000}"/>
    <cellStyle name="20 % - Accent3 2 3 3 22" xfId="2809" xr:uid="{00000000-0005-0000-0000-0000DF1F0000}"/>
    <cellStyle name="20 % - Accent3 2 3 3 3" xfId="158" xr:uid="{00000000-0005-0000-0000-0000E01F0000}"/>
    <cellStyle name="20 % - Accent3 2 3 3 3 10" xfId="10040" xr:uid="{00000000-0005-0000-0000-0000E11F0000}"/>
    <cellStyle name="20 % - Accent3 2 3 3 3 10 2" xfId="16031" xr:uid="{00000000-0005-0000-0000-0000E21F0000}"/>
    <cellStyle name="20 % - Accent3 2 3 3 3 10 3" xfId="31160" xr:uid="{00000000-0005-0000-0000-0000E31F0000}"/>
    <cellStyle name="20 % - Accent3 2 3 3 3 11" xfId="10636" xr:uid="{00000000-0005-0000-0000-0000E41F0000}"/>
    <cellStyle name="20 % - Accent3 2 3 3 3 11 2" xfId="16627" xr:uid="{00000000-0005-0000-0000-0000E51F0000}"/>
    <cellStyle name="20 % - Accent3 2 3 3 3 12" xfId="17251" xr:uid="{00000000-0005-0000-0000-0000E61F0000}"/>
    <cellStyle name="20 % - Accent3 2 3 3 3 13" xfId="17842" xr:uid="{00000000-0005-0000-0000-0000E71F0000}"/>
    <cellStyle name="20 % - Accent3 2 3 3 3 14" xfId="18252" xr:uid="{00000000-0005-0000-0000-0000E81F0000}"/>
    <cellStyle name="20 % - Accent3 2 3 3 3 15" xfId="11185" xr:uid="{00000000-0005-0000-0000-0000E91F0000}"/>
    <cellStyle name="20 % - Accent3 2 3 3 3 16" xfId="4326" xr:uid="{00000000-0005-0000-0000-0000EA1F0000}"/>
    <cellStyle name="20 % - Accent3 2 3 3 3 17" xfId="24228" xr:uid="{00000000-0005-0000-0000-0000EB1F0000}"/>
    <cellStyle name="20 % - Accent3 2 3 3 3 18" xfId="2815" xr:uid="{00000000-0005-0000-0000-0000EC1F0000}"/>
    <cellStyle name="20 % - Accent3 2 3 3 3 2" xfId="5233" xr:uid="{00000000-0005-0000-0000-0000ED1F0000}"/>
    <cellStyle name="20 % - Accent3 2 3 3 3 2 2" xfId="19452" xr:uid="{00000000-0005-0000-0000-0000EE1F0000}"/>
    <cellStyle name="20 % - Accent3 2 3 3 3 2 2 2" xfId="32961" xr:uid="{00000000-0005-0000-0000-0000EF1F0000}"/>
    <cellStyle name="20 % - Accent3 2 3 3 3 2 2 3" xfId="26957" xr:uid="{00000000-0005-0000-0000-0000F01F0000}"/>
    <cellStyle name="20 % - Accent3 2 3 3 3 2 3" xfId="11550" xr:uid="{00000000-0005-0000-0000-0000F11F0000}"/>
    <cellStyle name="20 % - Accent3 2 3 3 3 2 3 2" xfId="31739" xr:uid="{00000000-0005-0000-0000-0000F21F0000}"/>
    <cellStyle name="20 % - Accent3 2 3 3 3 2 4" xfId="25719" xr:uid="{00000000-0005-0000-0000-0000F31F0000}"/>
    <cellStyle name="20 % - Accent3 2 3 3 3 3" xfId="6092" xr:uid="{00000000-0005-0000-0000-0000F41F0000}"/>
    <cellStyle name="20 % - Accent3 2 3 3 3 3 2" xfId="20486" xr:uid="{00000000-0005-0000-0000-0000F51F0000}"/>
    <cellStyle name="20 % - Accent3 2 3 3 3 3 2 2" xfId="33703" xr:uid="{00000000-0005-0000-0000-0000F61F0000}"/>
    <cellStyle name="20 % - Accent3 2 3 3 3 3 3" xfId="12083" xr:uid="{00000000-0005-0000-0000-0000F71F0000}"/>
    <cellStyle name="20 % - Accent3 2 3 3 3 3 4" xfId="27713" xr:uid="{00000000-0005-0000-0000-0000F81F0000}"/>
    <cellStyle name="20 % - Accent3 2 3 3 3 4" xfId="6618" xr:uid="{00000000-0005-0000-0000-0000F91F0000}"/>
    <cellStyle name="20 % - Accent3 2 3 3 3 4 2" xfId="21077" xr:uid="{00000000-0005-0000-0000-0000FA1F0000}"/>
    <cellStyle name="20 % - Accent3 2 3 3 3 4 2 2" xfId="34294" xr:uid="{00000000-0005-0000-0000-0000FB1F0000}"/>
    <cellStyle name="20 % - Accent3 2 3 3 3 4 3" xfId="12609" xr:uid="{00000000-0005-0000-0000-0000FC1F0000}"/>
    <cellStyle name="20 % - Accent3 2 3 3 3 4 4" xfId="28304" xr:uid="{00000000-0005-0000-0000-0000FD1F0000}"/>
    <cellStyle name="20 % - Accent3 2 3 3 3 5" xfId="7158" xr:uid="{00000000-0005-0000-0000-0000FE1F0000}"/>
    <cellStyle name="20 % - Accent3 2 3 3 3 5 2" xfId="21701" xr:uid="{00000000-0005-0000-0000-0000FF1F0000}"/>
    <cellStyle name="20 % - Accent3 2 3 3 3 5 2 2" xfId="34894" xr:uid="{00000000-0005-0000-0000-000000200000}"/>
    <cellStyle name="20 % - Accent3 2 3 3 3 5 3" xfId="13149" xr:uid="{00000000-0005-0000-0000-000001200000}"/>
    <cellStyle name="20 % - Accent3 2 3 3 3 5 4" xfId="28904" xr:uid="{00000000-0005-0000-0000-000002200000}"/>
    <cellStyle name="20 % - Accent3 2 3 3 3 6" xfId="7726" xr:uid="{00000000-0005-0000-0000-000003200000}"/>
    <cellStyle name="20 % - Accent3 2 3 3 3 6 2" xfId="22403" xr:uid="{00000000-0005-0000-0000-000004200000}"/>
    <cellStyle name="20 % - Accent3 2 3 3 3 6 2 2" xfId="35596" xr:uid="{00000000-0005-0000-0000-000005200000}"/>
    <cellStyle name="20 % - Accent3 2 3 3 3 6 3" xfId="13717" xr:uid="{00000000-0005-0000-0000-000006200000}"/>
    <cellStyle name="20 % - Accent3 2 3 3 3 6 4" xfId="29606" xr:uid="{00000000-0005-0000-0000-000007200000}"/>
    <cellStyle name="20 % - Accent3 2 3 3 3 7" xfId="8294" xr:uid="{00000000-0005-0000-0000-000008200000}"/>
    <cellStyle name="20 % - Accent3 2 3 3 3 7 2" xfId="23153" xr:uid="{00000000-0005-0000-0000-000009200000}"/>
    <cellStyle name="20 % - Accent3 2 3 3 3 7 2 2" xfId="36344" xr:uid="{00000000-0005-0000-0000-00000A200000}"/>
    <cellStyle name="20 % - Accent3 2 3 3 3 7 3" xfId="14285" xr:uid="{00000000-0005-0000-0000-00000B200000}"/>
    <cellStyle name="20 % - Accent3 2 3 3 3 7 4" xfId="30354" xr:uid="{00000000-0005-0000-0000-00000C200000}"/>
    <cellStyle name="20 % - Accent3 2 3 3 3 8" xfId="8862" xr:uid="{00000000-0005-0000-0000-00000D200000}"/>
    <cellStyle name="20 % - Accent3 2 3 3 3 8 2" xfId="14853" xr:uid="{00000000-0005-0000-0000-00000E200000}"/>
    <cellStyle name="20 % - Accent3 2 3 3 3 8 2 2" xfId="32486" xr:uid="{00000000-0005-0000-0000-00000F200000}"/>
    <cellStyle name="20 % - Accent3 2 3 3 3 8 3" xfId="26482" xr:uid="{00000000-0005-0000-0000-000010200000}"/>
    <cellStyle name="20 % - Accent3 2 3 3 3 9" xfId="9444" xr:uid="{00000000-0005-0000-0000-000011200000}"/>
    <cellStyle name="20 % - Accent3 2 3 3 3 9 2" xfId="15435" xr:uid="{00000000-0005-0000-0000-000012200000}"/>
    <cellStyle name="20 % - Accent3 2 3 3 3 9 3" xfId="25127" xr:uid="{00000000-0005-0000-0000-000013200000}"/>
    <cellStyle name="20 % - Accent3 2 3 3 4" xfId="159" xr:uid="{00000000-0005-0000-0000-000014200000}"/>
    <cellStyle name="20 % - Accent3 2 3 3 4 10" xfId="10041" xr:uid="{00000000-0005-0000-0000-000015200000}"/>
    <cellStyle name="20 % - Accent3 2 3 3 4 10 2" xfId="16032" xr:uid="{00000000-0005-0000-0000-000016200000}"/>
    <cellStyle name="20 % - Accent3 2 3 3 4 10 3" xfId="31161" xr:uid="{00000000-0005-0000-0000-000017200000}"/>
    <cellStyle name="20 % - Accent3 2 3 3 4 11" xfId="10637" xr:uid="{00000000-0005-0000-0000-000018200000}"/>
    <cellStyle name="20 % - Accent3 2 3 3 4 11 2" xfId="16628" xr:uid="{00000000-0005-0000-0000-000019200000}"/>
    <cellStyle name="20 % - Accent3 2 3 3 4 12" xfId="17252" xr:uid="{00000000-0005-0000-0000-00001A200000}"/>
    <cellStyle name="20 % - Accent3 2 3 3 4 13" xfId="17843" xr:uid="{00000000-0005-0000-0000-00001B200000}"/>
    <cellStyle name="20 % - Accent3 2 3 3 4 14" xfId="18253" xr:uid="{00000000-0005-0000-0000-00001C200000}"/>
    <cellStyle name="20 % - Accent3 2 3 3 4 15" xfId="11186" xr:uid="{00000000-0005-0000-0000-00001D200000}"/>
    <cellStyle name="20 % - Accent3 2 3 3 4 16" xfId="4327" xr:uid="{00000000-0005-0000-0000-00001E200000}"/>
    <cellStyle name="20 % - Accent3 2 3 3 4 17" xfId="24229" xr:uid="{00000000-0005-0000-0000-00001F200000}"/>
    <cellStyle name="20 % - Accent3 2 3 3 4 18" xfId="2816" xr:uid="{00000000-0005-0000-0000-000020200000}"/>
    <cellStyle name="20 % - Accent3 2 3 3 4 2" xfId="5234" xr:uid="{00000000-0005-0000-0000-000021200000}"/>
    <cellStyle name="20 % - Accent3 2 3 3 4 2 2" xfId="19453" xr:uid="{00000000-0005-0000-0000-000022200000}"/>
    <cellStyle name="20 % - Accent3 2 3 3 4 2 2 2" xfId="32962" xr:uid="{00000000-0005-0000-0000-000023200000}"/>
    <cellStyle name="20 % - Accent3 2 3 3 4 2 2 3" xfId="26958" xr:uid="{00000000-0005-0000-0000-000024200000}"/>
    <cellStyle name="20 % - Accent3 2 3 3 4 2 3" xfId="11551" xr:uid="{00000000-0005-0000-0000-000025200000}"/>
    <cellStyle name="20 % - Accent3 2 3 3 4 2 3 2" xfId="31740" xr:uid="{00000000-0005-0000-0000-000026200000}"/>
    <cellStyle name="20 % - Accent3 2 3 3 4 2 4" xfId="25720" xr:uid="{00000000-0005-0000-0000-000027200000}"/>
    <cellStyle name="20 % - Accent3 2 3 3 4 3" xfId="6093" xr:uid="{00000000-0005-0000-0000-000028200000}"/>
    <cellStyle name="20 % - Accent3 2 3 3 4 3 2" xfId="20487" xr:uid="{00000000-0005-0000-0000-000029200000}"/>
    <cellStyle name="20 % - Accent3 2 3 3 4 3 2 2" xfId="33704" xr:uid="{00000000-0005-0000-0000-00002A200000}"/>
    <cellStyle name="20 % - Accent3 2 3 3 4 3 3" xfId="12084" xr:uid="{00000000-0005-0000-0000-00002B200000}"/>
    <cellStyle name="20 % - Accent3 2 3 3 4 3 4" xfId="27714" xr:uid="{00000000-0005-0000-0000-00002C200000}"/>
    <cellStyle name="20 % - Accent3 2 3 3 4 4" xfId="6619" xr:uid="{00000000-0005-0000-0000-00002D200000}"/>
    <cellStyle name="20 % - Accent3 2 3 3 4 4 2" xfId="21078" xr:uid="{00000000-0005-0000-0000-00002E200000}"/>
    <cellStyle name="20 % - Accent3 2 3 3 4 4 2 2" xfId="34295" xr:uid="{00000000-0005-0000-0000-00002F200000}"/>
    <cellStyle name="20 % - Accent3 2 3 3 4 4 3" xfId="12610" xr:uid="{00000000-0005-0000-0000-000030200000}"/>
    <cellStyle name="20 % - Accent3 2 3 3 4 4 4" xfId="28305" xr:uid="{00000000-0005-0000-0000-000031200000}"/>
    <cellStyle name="20 % - Accent3 2 3 3 4 5" xfId="7159" xr:uid="{00000000-0005-0000-0000-000032200000}"/>
    <cellStyle name="20 % - Accent3 2 3 3 4 5 2" xfId="21702" xr:uid="{00000000-0005-0000-0000-000033200000}"/>
    <cellStyle name="20 % - Accent3 2 3 3 4 5 2 2" xfId="34895" xr:uid="{00000000-0005-0000-0000-000034200000}"/>
    <cellStyle name="20 % - Accent3 2 3 3 4 5 3" xfId="13150" xr:uid="{00000000-0005-0000-0000-000035200000}"/>
    <cellStyle name="20 % - Accent3 2 3 3 4 5 4" xfId="28905" xr:uid="{00000000-0005-0000-0000-000036200000}"/>
    <cellStyle name="20 % - Accent3 2 3 3 4 6" xfId="7727" xr:uid="{00000000-0005-0000-0000-000037200000}"/>
    <cellStyle name="20 % - Accent3 2 3 3 4 6 2" xfId="22404" xr:uid="{00000000-0005-0000-0000-000038200000}"/>
    <cellStyle name="20 % - Accent3 2 3 3 4 6 2 2" xfId="35597" xr:uid="{00000000-0005-0000-0000-000039200000}"/>
    <cellStyle name="20 % - Accent3 2 3 3 4 6 3" xfId="13718" xr:uid="{00000000-0005-0000-0000-00003A200000}"/>
    <cellStyle name="20 % - Accent3 2 3 3 4 6 4" xfId="29607" xr:uid="{00000000-0005-0000-0000-00003B200000}"/>
    <cellStyle name="20 % - Accent3 2 3 3 4 7" xfId="8295" xr:uid="{00000000-0005-0000-0000-00003C200000}"/>
    <cellStyle name="20 % - Accent3 2 3 3 4 7 2" xfId="23154" xr:uid="{00000000-0005-0000-0000-00003D200000}"/>
    <cellStyle name="20 % - Accent3 2 3 3 4 7 2 2" xfId="36345" xr:uid="{00000000-0005-0000-0000-00003E200000}"/>
    <cellStyle name="20 % - Accent3 2 3 3 4 7 3" xfId="14286" xr:uid="{00000000-0005-0000-0000-00003F200000}"/>
    <cellStyle name="20 % - Accent3 2 3 3 4 7 4" xfId="30355" xr:uid="{00000000-0005-0000-0000-000040200000}"/>
    <cellStyle name="20 % - Accent3 2 3 3 4 8" xfId="8863" xr:uid="{00000000-0005-0000-0000-000041200000}"/>
    <cellStyle name="20 % - Accent3 2 3 3 4 8 2" xfId="14854" xr:uid="{00000000-0005-0000-0000-000042200000}"/>
    <cellStyle name="20 % - Accent3 2 3 3 4 8 2 2" xfId="32487" xr:uid="{00000000-0005-0000-0000-000043200000}"/>
    <cellStyle name="20 % - Accent3 2 3 3 4 8 3" xfId="26483" xr:uid="{00000000-0005-0000-0000-000044200000}"/>
    <cellStyle name="20 % - Accent3 2 3 3 4 9" xfId="9445" xr:uid="{00000000-0005-0000-0000-000045200000}"/>
    <cellStyle name="20 % - Accent3 2 3 3 4 9 2" xfId="15436" xr:uid="{00000000-0005-0000-0000-000046200000}"/>
    <cellStyle name="20 % - Accent3 2 3 3 4 9 3" xfId="25128" xr:uid="{00000000-0005-0000-0000-000047200000}"/>
    <cellStyle name="20 % - Accent3 2 3 3 5" xfId="160" xr:uid="{00000000-0005-0000-0000-000048200000}"/>
    <cellStyle name="20 % - Accent3 2 3 3 5 10" xfId="9446" xr:uid="{00000000-0005-0000-0000-000049200000}"/>
    <cellStyle name="20 % - Accent3 2 3 3 5 10 2" xfId="15437" xr:uid="{00000000-0005-0000-0000-00004A200000}"/>
    <cellStyle name="20 % - Accent3 2 3 3 5 10 3" xfId="31162" xr:uid="{00000000-0005-0000-0000-00004B200000}"/>
    <cellStyle name="20 % - Accent3 2 3 3 5 11" xfId="10042" xr:uid="{00000000-0005-0000-0000-00004C200000}"/>
    <cellStyle name="20 % - Accent3 2 3 3 5 11 2" xfId="16033" xr:uid="{00000000-0005-0000-0000-00004D200000}"/>
    <cellStyle name="20 % - Accent3 2 3 3 5 12" xfId="10638" xr:uid="{00000000-0005-0000-0000-00004E200000}"/>
    <cellStyle name="20 % - Accent3 2 3 3 5 12 2" xfId="16629" xr:uid="{00000000-0005-0000-0000-00004F200000}"/>
    <cellStyle name="20 % - Accent3 2 3 3 5 13" xfId="4727" xr:uid="{00000000-0005-0000-0000-000050200000}"/>
    <cellStyle name="20 % - Accent3 2 3 3 5 13 2" xfId="17253" xr:uid="{00000000-0005-0000-0000-000051200000}"/>
    <cellStyle name="20 % - Accent3 2 3 3 5 14" xfId="17844" xr:uid="{00000000-0005-0000-0000-000052200000}"/>
    <cellStyle name="20 % - Accent3 2 3 3 5 15" xfId="18254" xr:uid="{00000000-0005-0000-0000-000053200000}"/>
    <cellStyle name="20 % - Accent3 2 3 3 5 16" xfId="11187" xr:uid="{00000000-0005-0000-0000-000054200000}"/>
    <cellStyle name="20 % - Accent3 2 3 3 5 17" xfId="4328" xr:uid="{00000000-0005-0000-0000-000055200000}"/>
    <cellStyle name="20 % - Accent3 2 3 3 5 18" xfId="24230" xr:uid="{00000000-0005-0000-0000-000056200000}"/>
    <cellStyle name="20 % - Accent3 2 3 3 5 19" xfId="2817" xr:uid="{00000000-0005-0000-0000-000057200000}"/>
    <cellStyle name="20 % - Accent3 2 3 3 5 2" xfId="2818" xr:uid="{00000000-0005-0000-0000-000058200000}"/>
    <cellStyle name="20 % - Accent3 2 3 3 5 2 10" xfId="10639" xr:uid="{00000000-0005-0000-0000-000059200000}"/>
    <cellStyle name="20 % - Accent3 2 3 3 5 2 10 2" xfId="16630" xr:uid="{00000000-0005-0000-0000-00005A200000}"/>
    <cellStyle name="20 % - Accent3 2 3 3 5 2 11" xfId="17254" xr:uid="{00000000-0005-0000-0000-00005B200000}"/>
    <cellStyle name="20 % - Accent3 2 3 3 5 2 12" xfId="20067" xr:uid="{00000000-0005-0000-0000-00005C200000}"/>
    <cellStyle name="20 % - Accent3 2 3 3 5 2 13" xfId="11553" xr:uid="{00000000-0005-0000-0000-00005D200000}"/>
    <cellStyle name="20 % - Accent3 2 3 3 5 2 14" xfId="5236" xr:uid="{00000000-0005-0000-0000-00005E200000}"/>
    <cellStyle name="20 % - Accent3 2 3 3 5 2 15" xfId="25721" xr:uid="{00000000-0005-0000-0000-00005F200000}"/>
    <cellStyle name="20 % - Accent3 2 3 3 5 2 2" xfId="6095" xr:uid="{00000000-0005-0000-0000-000060200000}"/>
    <cellStyle name="20 % - Accent3 2 3 3 5 2 2 2" xfId="12086" xr:uid="{00000000-0005-0000-0000-000061200000}"/>
    <cellStyle name="20 % - Accent3 2 3 3 5 2 2 2 2" xfId="33435" xr:uid="{00000000-0005-0000-0000-000062200000}"/>
    <cellStyle name="20 % - Accent3 2 3 3 5 2 2 3" xfId="27433" xr:uid="{00000000-0005-0000-0000-000063200000}"/>
    <cellStyle name="20 % - Accent3 2 3 3 5 2 3" xfId="6621" xr:uid="{00000000-0005-0000-0000-000064200000}"/>
    <cellStyle name="20 % - Accent3 2 3 3 5 2 3 2" xfId="12612" xr:uid="{00000000-0005-0000-0000-000065200000}"/>
    <cellStyle name="20 % - Accent3 2 3 3 5 2 3 3" xfId="31741" xr:uid="{00000000-0005-0000-0000-000066200000}"/>
    <cellStyle name="20 % - Accent3 2 3 3 5 2 4" xfId="7161" xr:uid="{00000000-0005-0000-0000-000067200000}"/>
    <cellStyle name="20 % - Accent3 2 3 3 5 2 4 2" xfId="13152" xr:uid="{00000000-0005-0000-0000-000068200000}"/>
    <cellStyle name="20 % - Accent3 2 3 3 5 2 5" xfId="7729" xr:uid="{00000000-0005-0000-0000-000069200000}"/>
    <cellStyle name="20 % - Accent3 2 3 3 5 2 5 2" xfId="13720" xr:uid="{00000000-0005-0000-0000-00006A200000}"/>
    <cellStyle name="20 % - Accent3 2 3 3 5 2 6" xfId="8297" xr:uid="{00000000-0005-0000-0000-00006B200000}"/>
    <cellStyle name="20 % - Accent3 2 3 3 5 2 6 2" xfId="14288" xr:uid="{00000000-0005-0000-0000-00006C200000}"/>
    <cellStyle name="20 % - Accent3 2 3 3 5 2 7" xfId="8865" xr:uid="{00000000-0005-0000-0000-00006D200000}"/>
    <cellStyle name="20 % - Accent3 2 3 3 5 2 7 2" xfId="14856" xr:uid="{00000000-0005-0000-0000-00006E200000}"/>
    <cellStyle name="20 % - Accent3 2 3 3 5 2 8" xfId="9447" xr:uid="{00000000-0005-0000-0000-00006F200000}"/>
    <cellStyle name="20 % - Accent3 2 3 3 5 2 8 2" xfId="15438" xr:uid="{00000000-0005-0000-0000-000070200000}"/>
    <cellStyle name="20 % - Accent3 2 3 3 5 2 9" xfId="10043" xr:uid="{00000000-0005-0000-0000-000071200000}"/>
    <cellStyle name="20 % - Accent3 2 3 3 5 2 9 2" xfId="16034" xr:uid="{00000000-0005-0000-0000-000072200000}"/>
    <cellStyle name="20 % - Accent3 2 3 3 5 3" xfId="5235" xr:uid="{00000000-0005-0000-0000-000073200000}"/>
    <cellStyle name="20 % - Accent3 2 3 3 5 3 2" xfId="20488" xr:uid="{00000000-0005-0000-0000-000074200000}"/>
    <cellStyle name="20 % - Accent3 2 3 3 5 3 2 2" xfId="33705" xr:uid="{00000000-0005-0000-0000-000075200000}"/>
    <cellStyle name="20 % - Accent3 2 3 3 5 3 3" xfId="11552" xr:uid="{00000000-0005-0000-0000-000076200000}"/>
    <cellStyle name="20 % - Accent3 2 3 3 5 3 4" xfId="27715" xr:uid="{00000000-0005-0000-0000-000077200000}"/>
    <cellStyle name="20 % - Accent3 2 3 3 5 4" xfId="6094" xr:uid="{00000000-0005-0000-0000-000078200000}"/>
    <cellStyle name="20 % - Accent3 2 3 3 5 4 2" xfId="21079" xr:uid="{00000000-0005-0000-0000-000079200000}"/>
    <cellStyle name="20 % - Accent3 2 3 3 5 4 2 2" xfId="34296" xr:uid="{00000000-0005-0000-0000-00007A200000}"/>
    <cellStyle name="20 % - Accent3 2 3 3 5 4 3" xfId="12085" xr:uid="{00000000-0005-0000-0000-00007B200000}"/>
    <cellStyle name="20 % - Accent3 2 3 3 5 4 4" xfId="28306" xr:uid="{00000000-0005-0000-0000-00007C200000}"/>
    <cellStyle name="20 % - Accent3 2 3 3 5 5" xfId="6620" xr:uid="{00000000-0005-0000-0000-00007D200000}"/>
    <cellStyle name="20 % - Accent3 2 3 3 5 5 2" xfId="21703" xr:uid="{00000000-0005-0000-0000-00007E200000}"/>
    <cellStyle name="20 % - Accent3 2 3 3 5 5 2 2" xfId="34896" xr:uid="{00000000-0005-0000-0000-00007F200000}"/>
    <cellStyle name="20 % - Accent3 2 3 3 5 5 3" xfId="12611" xr:uid="{00000000-0005-0000-0000-000080200000}"/>
    <cellStyle name="20 % - Accent3 2 3 3 5 5 4" xfId="28906" xr:uid="{00000000-0005-0000-0000-000081200000}"/>
    <cellStyle name="20 % - Accent3 2 3 3 5 6" xfId="7160" xr:uid="{00000000-0005-0000-0000-000082200000}"/>
    <cellStyle name="20 % - Accent3 2 3 3 5 6 2" xfId="22405" xr:uid="{00000000-0005-0000-0000-000083200000}"/>
    <cellStyle name="20 % - Accent3 2 3 3 5 6 2 2" xfId="35598" xr:uid="{00000000-0005-0000-0000-000084200000}"/>
    <cellStyle name="20 % - Accent3 2 3 3 5 6 3" xfId="13151" xr:uid="{00000000-0005-0000-0000-000085200000}"/>
    <cellStyle name="20 % - Accent3 2 3 3 5 6 4" xfId="29608" xr:uid="{00000000-0005-0000-0000-000086200000}"/>
    <cellStyle name="20 % - Accent3 2 3 3 5 7" xfId="7728" xr:uid="{00000000-0005-0000-0000-000087200000}"/>
    <cellStyle name="20 % - Accent3 2 3 3 5 7 2" xfId="23155" xr:uid="{00000000-0005-0000-0000-000088200000}"/>
    <cellStyle name="20 % - Accent3 2 3 3 5 7 2 2" xfId="36346" xr:uid="{00000000-0005-0000-0000-000089200000}"/>
    <cellStyle name="20 % - Accent3 2 3 3 5 7 3" xfId="13719" xr:uid="{00000000-0005-0000-0000-00008A200000}"/>
    <cellStyle name="20 % - Accent3 2 3 3 5 7 4" xfId="30356" xr:uid="{00000000-0005-0000-0000-00008B200000}"/>
    <cellStyle name="20 % - Accent3 2 3 3 5 8" xfId="8296" xr:uid="{00000000-0005-0000-0000-00008C200000}"/>
    <cellStyle name="20 % - Accent3 2 3 3 5 8 2" xfId="14287" xr:uid="{00000000-0005-0000-0000-00008D200000}"/>
    <cellStyle name="20 % - Accent3 2 3 3 5 8 2 2" xfId="32488" xr:uid="{00000000-0005-0000-0000-00008E200000}"/>
    <cellStyle name="20 % - Accent3 2 3 3 5 8 3" xfId="26484" xr:uid="{00000000-0005-0000-0000-00008F200000}"/>
    <cellStyle name="20 % - Accent3 2 3 3 5 9" xfId="8864" xr:uid="{00000000-0005-0000-0000-000090200000}"/>
    <cellStyle name="20 % - Accent3 2 3 3 5 9 2" xfId="14855" xr:uid="{00000000-0005-0000-0000-000091200000}"/>
    <cellStyle name="20 % - Accent3 2 3 3 5 9 3" xfId="25129" xr:uid="{00000000-0005-0000-0000-000092200000}"/>
    <cellStyle name="20 % - Accent3 2 3 3 6" xfId="5229" xr:uid="{00000000-0005-0000-0000-000093200000}"/>
    <cellStyle name="20 % - Accent3 2 3 3 6 2" xfId="18255" xr:uid="{00000000-0005-0000-0000-000094200000}"/>
    <cellStyle name="20 % - Accent3 2 3 3 6 3" xfId="11544" xr:uid="{00000000-0005-0000-0000-000095200000}"/>
    <cellStyle name="20 % - Accent3 2 3 3 7" xfId="6086" xr:uid="{00000000-0005-0000-0000-000096200000}"/>
    <cellStyle name="20 % - Accent3 2 3 3 7 2" xfId="19450" xr:uid="{00000000-0005-0000-0000-000097200000}"/>
    <cellStyle name="20 % - Accent3 2 3 3 7 2 2" xfId="32959" xr:uid="{00000000-0005-0000-0000-000098200000}"/>
    <cellStyle name="20 % - Accent3 2 3 3 7 2 3" xfId="26955" xr:uid="{00000000-0005-0000-0000-000099200000}"/>
    <cellStyle name="20 % - Accent3 2 3 3 7 3" xfId="12077" xr:uid="{00000000-0005-0000-0000-00009A200000}"/>
    <cellStyle name="20 % - Accent3 2 3 3 7 3 2" xfId="31732" xr:uid="{00000000-0005-0000-0000-00009B200000}"/>
    <cellStyle name="20 % - Accent3 2 3 3 7 4" xfId="25712" xr:uid="{00000000-0005-0000-0000-00009C200000}"/>
    <cellStyle name="20 % - Accent3 2 3 3 8" xfId="6612" xr:uid="{00000000-0005-0000-0000-00009D200000}"/>
    <cellStyle name="20 % - Accent3 2 3 3 8 2" xfId="20479" xr:uid="{00000000-0005-0000-0000-00009E200000}"/>
    <cellStyle name="20 % - Accent3 2 3 3 8 2 2" xfId="33696" xr:uid="{00000000-0005-0000-0000-00009F200000}"/>
    <cellStyle name="20 % - Accent3 2 3 3 8 3" xfId="12603" xr:uid="{00000000-0005-0000-0000-0000A0200000}"/>
    <cellStyle name="20 % - Accent3 2 3 3 8 4" xfId="27706" xr:uid="{00000000-0005-0000-0000-0000A1200000}"/>
    <cellStyle name="20 % - Accent3 2 3 3 9" xfId="7152" xr:uid="{00000000-0005-0000-0000-0000A2200000}"/>
    <cellStyle name="20 % - Accent3 2 3 3 9 2" xfId="21070" xr:uid="{00000000-0005-0000-0000-0000A3200000}"/>
    <cellStyle name="20 % - Accent3 2 3 3 9 2 2" xfId="34287" xr:uid="{00000000-0005-0000-0000-0000A4200000}"/>
    <cellStyle name="20 % - Accent3 2 3 3 9 3" xfId="13143" xr:uid="{00000000-0005-0000-0000-0000A5200000}"/>
    <cellStyle name="20 % - Accent3 2 3 3 9 4" xfId="28297" xr:uid="{00000000-0005-0000-0000-0000A6200000}"/>
    <cellStyle name="20 % - Accent3 2 3 4" xfId="161" xr:uid="{00000000-0005-0000-0000-0000A7200000}"/>
    <cellStyle name="20 % - Accent3 2 3 4 10" xfId="8298" xr:uid="{00000000-0005-0000-0000-0000A8200000}"/>
    <cellStyle name="20 % - Accent3 2 3 4 10 2" xfId="21704" xr:uid="{00000000-0005-0000-0000-0000A9200000}"/>
    <cellStyle name="20 % - Accent3 2 3 4 10 2 2" xfId="34897" xr:uid="{00000000-0005-0000-0000-0000AA200000}"/>
    <cellStyle name="20 % - Accent3 2 3 4 10 3" xfId="14289" xr:uid="{00000000-0005-0000-0000-0000AB200000}"/>
    <cellStyle name="20 % - Accent3 2 3 4 10 4" xfId="28907" xr:uid="{00000000-0005-0000-0000-0000AC200000}"/>
    <cellStyle name="20 % - Accent3 2 3 4 11" xfId="8866" xr:uid="{00000000-0005-0000-0000-0000AD200000}"/>
    <cellStyle name="20 % - Accent3 2 3 4 11 2" xfId="22406" xr:uid="{00000000-0005-0000-0000-0000AE200000}"/>
    <cellStyle name="20 % - Accent3 2 3 4 11 2 2" xfId="35599" xr:uid="{00000000-0005-0000-0000-0000AF200000}"/>
    <cellStyle name="20 % - Accent3 2 3 4 11 3" xfId="14857" xr:uid="{00000000-0005-0000-0000-0000B0200000}"/>
    <cellStyle name="20 % - Accent3 2 3 4 11 4" xfId="29609" xr:uid="{00000000-0005-0000-0000-0000B1200000}"/>
    <cellStyle name="20 % - Accent3 2 3 4 12" xfId="9448" xr:uid="{00000000-0005-0000-0000-0000B2200000}"/>
    <cellStyle name="20 % - Accent3 2 3 4 12 2" xfId="23156" xr:uid="{00000000-0005-0000-0000-0000B3200000}"/>
    <cellStyle name="20 % - Accent3 2 3 4 12 2 2" xfId="36347" xr:uid="{00000000-0005-0000-0000-0000B4200000}"/>
    <cellStyle name="20 % - Accent3 2 3 4 12 3" xfId="15439" xr:uid="{00000000-0005-0000-0000-0000B5200000}"/>
    <cellStyle name="20 % - Accent3 2 3 4 12 4" xfId="30357" xr:uid="{00000000-0005-0000-0000-0000B6200000}"/>
    <cellStyle name="20 % - Accent3 2 3 4 13" xfId="10044" xr:uid="{00000000-0005-0000-0000-0000B7200000}"/>
    <cellStyle name="20 % - Accent3 2 3 4 13 2" xfId="16035" xr:uid="{00000000-0005-0000-0000-0000B8200000}"/>
    <cellStyle name="20 % - Accent3 2 3 4 13 2 2" xfId="32489" xr:uid="{00000000-0005-0000-0000-0000B9200000}"/>
    <cellStyle name="20 % - Accent3 2 3 4 13 3" xfId="26485" xr:uid="{00000000-0005-0000-0000-0000BA200000}"/>
    <cellStyle name="20 % - Accent3 2 3 4 14" xfId="10640" xr:uid="{00000000-0005-0000-0000-0000BB200000}"/>
    <cellStyle name="20 % - Accent3 2 3 4 14 2" xfId="16631" xr:uid="{00000000-0005-0000-0000-0000BC200000}"/>
    <cellStyle name="20 % - Accent3 2 3 4 14 3" xfId="25130" xr:uid="{00000000-0005-0000-0000-0000BD200000}"/>
    <cellStyle name="20 % - Accent3 2 3 4 15" xfId="17255" xr:uid="{00000000-0005-0000-0000-0000BE200000}"/>
    <cellStyle name="20 % - Accent3 2 3 4 15 2" xfId="31163" xr:uid="{00000000-0005-0000-0000-0000BF200000}"/>
    <cellStyle name="20 % - Accent3 2 3 4 16" xfId="17845" xr:uid="{00000000-0005-0000-0000-0000C0200000}"/>
    <cellStyle name="20 % - Accent3 2 3 4 17" xfId="18256" xr:uid="{00000000-0005-0000-0000-0000C1200000}"/>
    <cellStyle name="20 % - Accent3 2 3 4 18" xfId="11188" xr:uid="{00000000-0005-0000-0000-0000C2200000}"/>
    <cellStyle name="20 % - Accent3 2 3 4 19" xfId="4329" xr:uid="{00000000-0005-0000-0000-0000C3200000}"/>
    <cellStyle name="20 % - Accent3 2 3 4 2" xfId="162" xr:uid="{00000000-0005-0000-0000-0000C4200000}"/>
    <cellStyle name="20 % - Accent3 2 3 4 2 10" xfId="9449" xr:uid="{00000000-0005-0000-0000-0000C5200000}"/>
    <cellStyle name="20 % - Accent3 2 3 4 2 10 2" xfId="15440" xr:uid="{00000000-0005-0000-0000-0000C6200000}"/>
    <cellStyle name="20 % - Accent3 2 3 4 2 10 3" xfId="31164" xr:uid="{00000000-0005-0000-0000-0000C7200000}"/>
    <cellStyle name="20 % - Accent3 2 3 4 2 11" xfId="10045" xr:uid="{00000000-0005-0000-0000-0000C8200000}"/>
    <cellStyle name="20 % - Accent3 2 3 4 2 11 2" xfId="16036" xr:uid="{00000000-0005-0000-0000-0000C9200000}"/>
    <cellStyle name="20 % - Accent3 2 3 4 2 12" xfId="10641" xr:uid="{00000000-0005-0000-0000-0000CA200000}"/>
    <cellStyle name="20 % - Accent3 2 3 4 2 12 2" xfId="16632" xr:uid="{00000000-0005-0000-0000-0000CB200000}"/>
    <cellStyle name="20 % - Accent3 2 3 4 2 13" xfId="4728" xr:uid="{00000000-0005-0000-0000-0000CC200000}"/>
    <cellStyle name="20 % - Accent3 2 3 4 2 13 2" xfId="17256" xr:uid="{00000000-0005-0000-0000-0000CD200000}"/>
    <cellStyle name="20 % - Accent3 2 3 4 2 14" xfId="17846" xr:uid="{00000000-0005-0000-0000-0000CE200000}"/>
    <cellStyle name="20 % - Accent3 2 3 4 2 15" xfId="18257" xr:uid="{00000000-0005-0000-0000-0000CF200000}"/>
    <cellStyle name="20 % - Accent3 2 3 4 2 16" xfId="11189" xr:uid="{00000000-0005-0000-0000-0000D0200000}"/>
    <cellStyle name="20 % - Accent3 2 3 4 2 17" xfId="4330" xr:uid="{00000000-0005-0000-0000-0000D1200000}"/>
    <cellStyle name="20 % - Accent3 2 3 4 2 18" xfId="24232" xr:uid="{00000000-0005-0000-0000-0000D2200000}"/>
    <cellStyle name="20 % - Accent3 2 3 4 2 19" xfId="2820" xr:uid="{00000000-0005-0000-0000-0000D3200000}"/>
    <cellStyle name="20 % - Accent3 2 3 4 2 2" xfId="2821" xr:uid="{00000000-0005-0000-0000-0000D4200000}"/>
    <cellStyle name="20 % - Accent3 2 3 4 2 2 10" xfId="10642" xr:uid="{00000000-0005-0000-0000-0000D5200000}"/>
    <cellStyle name="20 % - Accent3 2 3 4 2 2 10 2" xfId="16633" xr:uid="{00000000-0005-0000-0000-0000D6200000}"/>
    <cellStyle name="20 % - Accent3 2 3 4 2 2 11" xfId="17257" xr:uid="{00000000-0005-0000-0000-0000D7200000}"/>
    <cellStyle name="20 % - Accent3 2 3 4 2 2 12" xfId="20064" xr:uid="{00000000-0005-0000-0000-0000D8200000}"/>
    <cellStyle name="20 % - Accent3 2 3 4 2 2 13" xfId="11556" xr:uid="{00000000-0005-0000-0000-0000D9200000}"/>
    <cellStyle name="20 % - Accent3 2 3 4 2 2 14" xfId="5239" xr:uid="{00000000-0005-0000-0000-0000DA200000}"/>
    <cellStyle name="20 % - Accent3 2 3 4 2 2 15" xfId="25723" xr:uid="{00000000-0005-0000-0000-0000DB200000}"/>
    <cellStyle name="20 % - Accent3 2 3 4 2 2 2" xfId="6098" xr:uid="{00000000-0005-0000-0000-0000DC200000}"/>
    <cellStyle name="20 % - Accent3 2 3 4 2 2 2 2" xfId="12089" xr:uid="{00000000-0005-0000-0000-0000DD200000}"/>
    <cellStyle name="20 % - Accent3 2 3 4 2 2 2 2 2" xfId="33433" xr:uid="{00000000-0005-0000-0000-0000DE200000}"/>
    <cellStyle name="20 % - Accent3 2 3 4 2 2 2 3" xfId="27431" xr:uid="{00000000-0005-0000-0000-0000DF200000}"/>
    <cellStyle name="20 % - Accent3 2 3 4 2 2 3" xfId="6624" xr:uid="{00000000-0005-0000-0000-0000E0200000}"/>
    <cellStyle name="20 % - Accent3 2 3 4 2 2 3 2" xfId="12615" xr:uid="{00000000-0005-0000-0000-0000E1200000}"/>
    <cellStyle name="20 % - Accent3 2 3 4 2 2 3 3" xfId="31743" xr:uid="{00000000-0005-0000-0000-0000E2200000}"/>
    <cellStyle name="20 % - Accent3 2 3 4 2 2 4" xfId="7164" xr:uid="{00000000-0005-0000-0000-0000E3200000}"/>
    <cellStyle name="20 % - Accent3 2 3 4 2 2 4 2" xfId="13155" xr:uid="{00000000-0005-0000-0000-0000E4200000}"/>
    <cellStyle name="20 % - Accent3 2 3 4 2 2 5" xfId="7732" xr:uid="{00000000-0005-0000-0000-0000E5200000}"/>
    <cellStyle name="20 % - Accent3 2 3 4 2 2 5 2" xfId="13723" xr:uid="{00000000-0005-0000-0000-0000E6200000}"/>
    <cellStyle name="20 % - Accent3 2 3 4 2 2 6" xfId="8300" xr:uid="{00000000-0005-0000-0000-0000E7200000}"/>
    <cellStyle name="20 % - Accent3 2 3 4 2 2 6 2" xfId="14291" xr:uid="{00000000-0005-0000-0000-0000E8200000}"/>
    <cellStyle name="20 % - Accent3 2 3 4 2 2 7" xfId="8868" xr:uid="{00000000-0005-0000-0000-0000E9200000}"/>
    <cellStyle name="20 % - Accent3 2 3 4 2 2 7 2" xfId="14859" xr:uid="{00000000-0005-0000-0000-0000EA200000}"/>
    <cellStyle name="20 % - Accent3 2 3 4 2 2 8" xfId="9450" xr:uid="{00000000-0005-0000-0000-0000EB200000}"/>
    <cellStyle name="20 % - Accent3 2 3 4 2 2 8 2" xfId="15441" xr:uid="{00000000-0005-0000-0000-0000EC200000}"/>
    <cellStyle name="20 % - Accent3 2 3 4 2 2 9" xfId="10046" xr:uid="{00000000-0005-0000-0000-0000ED200000}"/>
    <cellStyle name="20 % - Accent3 2 3 4 2 2 9 2" xfId="16037" xr:uid="{00000000-0005-0000-0000-0000EE200000}"/>
    <cellStyle name="20 % - Accent3 2 3 4 2 3" xfId="5238" xr:uid="{00000000-0005-0000-0000-0000EF200000}"/>
    <cellStyle name="20 % - Accent3 2 3 4 2 3 2" xfId="20490" xr:uid="{00000000-0005-0000-0000-0000F0200000}"/>
    <cellStyle name="20 % - Accent3 2 3 4 2 3 2 2" xfId="33707" xr:uid="{00000000-0005-0000-0000-0000F1200000}"/>
    <cellStyle name="20 % - Accent3 2 3 4 2 3 3" xfId="11555" xr:uid="{00000000-0005-0000-0000-0000F2200000}"/>
    <cellStyle name="20 % - Accent3 2 3 4 2 3 4" xfId="27717" xr:uid="{00000000-0005-0000-0000-0000F3200000}"/>
    <cellStyle name="20 % - Accent3 2 3 4 2 4" xfId="6097" xr:uid="{00000000-0005-0000-0000-0000F4200000}"/>
    <cellStyle name="20 % - Accent3 2 3 4 2 4 2" xfId="21081" xr:uid="{00000000-0005-0000-0000-0000F5200000}"/>
    <cellStyle name="20 % - Accent3 2 3 4 2 4 2 2" xfId="34298" xr:uid="{00000000-0005-0000-0000-0000F6200000}"/>
    <cellStyle name="20 % - Accent3 2 3 4 2 4 3" xfId="12088" xr:uid="{00000000-0005-0000-0000-0000F7200000}"/>
    <cellStyle name="20 % - Accent3 2 3 4 2 4 4" xfId="28308" xr:uid="{00000000-0005-0000-0000-0000F8200000}"/>
    <cellStyle name="20 % - Accent3 2 3 4 2 5" xfId="6623" xr:uid="{00000000-0005-0000-0000-0000F9200000}"/>
    <cellStyle name="20 % - Accent3 2 3 4 2 5 2" xfId="21705" xr:uid="{00000000-0005-0000-0000-0000FA200000}"/>
    <cellStyle name="20 % - Accent3 2 3 4 2 5 2 2" xfId="34898" xr:uid="{00000000-0005-0000-0000-0000FB200000}"/>
    <cellStyle name="20 % - Accent3 2 3 4 2 5 3" xfId="12614" xr:uid="{00000000-0005-0000-0000-0000FC200000}"/>
    <cellStyle name="20 % - Accent3 2 3 4 2 5 4" xfId="28908" xr:uid="{00000000-0005-0000-0000-0000FD200000}"/>
    <cellStyle name="20 % - Accent3 2 3 4 2 6" xfId="7163" xr:uid="{00000000-0005-0000-0000-0000FE200000}"/>
    <cellStyle name="20 % - Accent3 2 3 4 2 6 2" xfId="22407" xr:uid="{00000000-0005-0000-0000-0000FF200000}"/>
    <cellStyle name="20 % - Accent3 2 3 4 2 6 2 2" xfId="35600" xr:uid="{00000000-0005-0000-0000-000000210000}"/>
    <cellStyle name="20 % - Accent3 2 3 4 2 6 3" xfId="13154" xr:uid="{00000000-0005-0000-0000-000001210000}"/>
    <cellStyle name="20 % - Accent3 2 3 4 2 6 4" xfId="29610" xr:uid="{00000000-0005-0000-0000-000002210000}"/>
    <cellStyle name="20 % - Accent3 2 3 4 2 7" xfId="7731" xr:uid="{00000000-0005-0000-0000-000003210000}"/>
    <cellStyle name="20 % - Accent3 2 3 4 2 7 2" xfId="23157" xr:uid="{00000000-0005-0000-0000-000004210000}"/>
    <cellStyle name="20 % - Accent3 2 3 4 2 7 2 2" xfId="36348" xr:uid="{00000000-0005-0000-0000-000005210000}"/>
    <cellStyle name="20 % - Accent3 2 3 4 2 7 3" xfId="13722" xr:uid="{00000000-0005-0000-0000-000006210000}"/>
    <cellStyle name="20 % - Accent3 2 3 4 2 7 4" xfId="30358" xr:uid="{00000000-0005-0000-0000-000007210000}"/>
    <cellStyle name="20 % - Accent3 2 3 4 2 8" xfId="8299" xr:uid="{00000000-0005-0000-0000-000008210000}"/>
    <cellStyle name="20 % - Accent3 2 3 4 2 8 2" xfId="14290" xr:uid="{00000000-0005-0000-0000-000009210000}"/>
    <cellStyle name="20 % - Accent3 2 3 4 2 8 2 2" xfId="32490" xr:uid="{00000000-0005-0000-0000-00000A210000}"/>
    <cellStyle name="20 % - Accent3 2 3 4 2 8 3" xfId="26486" xr:uid="{00000000-0005-0000-0000-00000B210000}"/>
    <cellStyle name="20 % - Accent3 2 3 4 2 9" xfId="8867" xr:uid="{00000000-0005-0000-0000-00000C210000}"/>
    <cellStyle name="20 % - Accent3 2 3 4 2 9 2" xfId="14858" xr:uid="{00000000-0005-0000-0000-00000D210000}"/>
    <cellStyle name="20 % - Accent3 2 3 4 2 9 3" xfId="25131" xr:uid="{00000000-0005-0000-0000-00000E210000}"/>
    <cellStyle name="20 % - Accent3 2 3 4 20" xfId="24231" xr:uid="{00000000-0005-0000-0000-00000F210000}"/>
    <cellStyle name="20 % - Accent3 2 3 4 21" xfId="2819" xr:uid="{00000000-0005-0000-0000-000010210000}"/>
    <cellStyle name="20 % - Accent3 2 3 4 3" xfId="163" xr:uid="{00000000-0005-0000-0000-000011210000}"/>
    <cellStyle name="20 % - Accent3 2 3 4 3 10" xfId="10643" xr:uid="{00000000-0005-0000-0000-000012210000}"/>
    <cellStyle name="20 % - Accent3 2 3 4 3 10 2" xfId="16634" xr:uid="{00000000-0005-0000-0000-000013210000}"/>
    <cellStyle name="20 % - Accent3 2 3 4 3 10 3" xfId="31165" xr:uid="{00000000-0005-0000-0000-000014210000}"/>
    <cellStyle name="20 % - Accent3 2 3 4 3 11" xfId="17258" xr:uid="{00000000-0005-0000-0000-000015210000}"/>
    <cellStyle name="20 % - Accent3 2 3 4 3 12" xfId="18258" xr:uid="{00000000-0005-0000-0000-000016210000}"/>
    <cellStyle name="20 % - Accent3 2 3 4 3 13" xfId="11557" xr:uid="{00000000-0005-0000-0000-000017210000}"/>
    <cellStyle name="20 % - Accent3 2 3 4 3 14" xfId="4331" xr:uid="{00000000-0005-0000-0000-000018210000}"/>
    <cellStyle name="20 % - Accent3 2 3 4 3 15" xfId="24233" xr:uid="{00000000-0005-0000-0000-000019210000}"/>
    <cellStyle name="20 % - Accent3 2 3 4 3 16" xfId="2822" xr:uid="{00000000-0005-0000-0000-00001A210000}"/>
    <cellStyle name="20 % - Accent3 2 3 4 3 2" xfId="6099" xr:uid="{00000000-0005-0000-0000-00001B210000}"/>
    <cellStyle name="20 % - Accent3 2 3 4 3 2 2" xfId="20063" xr:uid="{00000000-0005-0000-0000-00001C210000}"/>
    <cellStyle name="20 % - Accent3 2 3 4 3 2 2 2" xfId="33432" xr:uid="{00000000-0005-0000-0000-00001D210000}"/>
    <cellStyle name="20 % - Accent3 2 3 4 3 2 2 3" xfId="27430" xr:uid="{00000000-0005-0000-0000-00001E210000}"/>
    <cellStyle name="20 % - Accent3 2 3 4 3 2 3" xfId="12090" xr:uid="{00000000-0005-0000-0000-00001F210000}"/>
    <cellStyle name="20 % - Accent3 2 3 4 3 2 3 2" xfId="31744" xr:uid="{00000000-0005-0000-0000-000020210000}"/>
    <cellStyle name="20 % - Accent3 2 3 4 3 2 4" xfId="25724" xr:uid="{00000000-0005-0000-0000-000021210000}"/>
    <cellStyle name="20 % - Accent3 2 3 4 3 3" xfId="6625" xr:uid="{00000000-0005-0000-0000-000022210000}"/>
    <cellStyle name="20 % - Accent3 2 3 4 3 3 2" xfId="20491" xr:uid="{00000000-0005-0000-0000-000023210000}"/>
    <cellStyle name="20 % - Accent3 2 3 4 3 3 2 2" xfId="33708" xr:uid="{00000000-0005-0000-0000-000024210000}"/>
    <cellStyle name="20 % - Accent3 2 3 4 3 3 3" xfId="12616" xr:uid="{00000000-0005-0000-0000-000025210000}"/>
    <cellStyle name="20 % - Accent3 2 3 4 3 3 4" xfId="27718" xr:uid="{00000000-0005-0000-0000-000026210000}"/>
    <cellStyle name="20 % - Accent3 2 3 4 3 4" xfId="7165" xr:uid="{00000000-0005-0000-0000-000027210000}"/>
    <cellStyle name="20 % - Accent3 2 3 4 3 4 2" xfId="21082" xr:uid="{00000000-0005-0000-0000-000028210000}"/>
    <cellStyle name="20 % - Accent3 2 3 4 3 4 2 2" xfId="34299" xr:uid="{00000000-0005-0000-0000-000029210000}"/>
    <cellStyle name="20 % - Accent3 2 3 4 3 4 3" xfId="13156" xr:uid="{00000000-0005-0000-0000-00002A210000}"/>
    <cellStyle name="20 % - Accent3 2 3 4 3 4 4" xfId="28309" xr:uid="{00000000-0005-0000-0000-00002B210000}"/>
    <cellStyle name="20 % - Accent3 2 3 4 3 5" xfId="7733" xr:uid="{00000000-0005-0000-0000-00002C210000}"/>
    <cellStyle name="20 % - Accent3 2 3 4 3 5 2" xfId="21706" xr:uid="{00000000-0005-0000-0000-00002D210000}"/>
    <cellStyle name="20 % - Accent3 2 3 4 3 5 2 2" xfId="34899" xr:uid="{00000000-0005-0000-0000-00002E210000}"/>
    <cellStyle name="20 % - Accent3 2 3 4 3 5 3" xfId="13724" xr:uid="{00000000-0005-0000-0000-00002F210000}"/>
    <cellStyle name="20 % - Accent3 2 3 4 3 5 4" xfId="28909" xr:uid="{00000000-0005-0000-0000-000030210000}"/>
    <cellStyle name="20 % - Accent3 2 3 4 3 6" xfId="8301" xr:uid="{00000000-0005-0000-0000-000031210000}"/>
    <cellStyle name="20 % - Accent3 2 3 4 3 6 2" xfId="22408" xr:uid="{00000000-0005-0000-0000-000032210000}"/>
    <cellStyle name="20 % - Accent3 2 3 4 3 6 2 2" xfId="35601" xr:uid="{00000000-0005-0000-0000-000033210000}"/>
    <cellStyle name="20 % - Accent3 2 3 4 3 6 3" xfId="14292" xr:uid="{00000000-0005-0000-0000-000034210000}"/>
    <cellStyle name="20 % - Accent3 2 3 4 3 6 4" xfId="29611" xr:uid="{00000000-0005-0000-0000-000035210000}"/>
    <cellStyle name="20 % - Accent3 2 3 4 3 7" xfId="8869" xr:uid="{00000000-0005-0000-0000-000036210000}"/>
    <cellStyle name="20 % - Accent3 2 3 4 3 7 2" xfId="23158" xr:uid="{00000000-0005-0000-0000-000037210000}"/>
    <cellStyle name="20 % - Accent3 2 3 4 3 7 2 2" xfId="36349" xr:uid="{00000000-0005-0000-0000-000038210000}"/>
    <cellStyle name="20 % - Accent3 2 3 4 3 7 3" xfId="14860" xr:uid="{00000000-0005-0000-0000-000039210000}"/>
    <cellStyle name="20 % - Accent3 2 3 4 3 7 4" xfId="30359" xr:uid="{00000000-0005-0000-0000-00003A210000}"/>
    <cellStyle name="20 % - Accent3 2 3 4 3 8" xfId="9451" xr:uid="{00000000-0005-0000-0000-00003B210000}"/>
    <cellStyle name="20 % - Accent3 2 3 4 3 8 2" xfId="15442" xr:uid="{00000000-0005-0000-0000-00003C210000}"/>
    <cellStyle name="20 % - Accent3 2 3 4 3 8 2 2" xfId="32491" xr:uid="{00000000-0005-0000-0000-00003D210000}"/>
    <cellStyle name="20 % - Accent3 2 3 4 3 8 3" xfId="26487" xr:uid="{00000000-0005-0000-0000-00003E210000}"/>
    <cellStyle name="20 % - Accent3 2 3 4 3 9" xfId="10047" xr:uid="{00000000-0005-0000-0000-00003F210000}"/>
    <cellStyle name="20 % - Accent3 2 3 4 3 9 2" xfId="16038" xr:uid="{00000000-0005-0000-0000-000040210000}"/>
    <cellStyle name="20 % - Accent3 2 3 4 3 9 3" xfId="25132" xr:uid="{00000000-0005-0000-0000-000041210000}"/>
    <cellStyle name="20 % - Accent3 2 3 4 4" xfId="2823" xr:uid="{00000000-0005-0000-0000-000042210000}"/>
    <cellStyle name="20 % - Accent3 2 3 4 4 10" xfId="10644" xr:uid="{00000000-0005-0000-0000-000043210000}"/>
    <cellStyle name="20 % - Accent3 2 3 4 4 10 2" xfId="16635" xr:uid="{00000000-0005-0000-0000-000044210000}"/>
    <cellStyle name="20 % - Accent3 2 3 4 4 10 3" xfId="25133" xr:uid="{00000000-0005-0000-0000-000045210000}"/>
    <cellStyle name="20 % - Accent3 2 3 4 4 11" xfId="17259" xr:uid="{00000000-0005-0000-0000-000046210000}"/>
    <cellStyle name="20 % - Accent3 2 3 4 4 11 2" xfId="31166" xr:uid="{00000000-0005-0000-0000-000047210000}"/>
    <cellStyle name="20 % - Accent3 2 3 4 4 12" xfId="18259" xr:uid="{00000000-0005-0000-0000-000048210000}"/>
    <cellStyle name="20 % - Accent3 2 3 4 4 13" xfId="11558" xr:uid="{00000000-0005-0000-0000-000049210000}"/>
    <cellStyle name="20 % - Accent3 2 3 4 4 14" xfId="4332" xr:uid="{00000000-0005-0000-0000-00004A210000}"/>
    <cellStyle name="20 % - Accent3 2 3 4 4 15" xfId="24234" xr:uid="{00000000-0005-0000-0000-00004B210000}"/>
    <cellStyle name="20 % - Accent3 2 3 4 4 2" xfId="6100" xr:uid="{00000000-0005-0000-0000-00004C210000}"/>
    <cellStyle name="20 % - Accent3 2 3 4 4 2 10" xfId="31167" xr:uid="{00000000-0005-0000-0000-00004D210000}"/>
    <cellStyle name="20 % - Accent3 2 3 4 4 2 11" xfId="24235" xr:uid="{00000000-0005-0000-0000-00004E210000}"/>
    <cellStyle name="20 % - Accent3 2 3 4 4 2 2" xfId="20061" xr:uid="{00000000-0005-0000-0000-00004F210000}"/>
    <cellStyle name="20 % - Accent3 2 3 4 4 2 2 2" xfId="27428" xr:uid="{00000000-0005-0000-0000-000050210000}"/>
    <cellStyle name="20 % - Accent3 2 3 4 4 2 2 2 2" xfId="33430" xr:uid="{00000000-0005-0000-0000-000051210000}"/>
    <cellStyle name="20 % - Accent3 2 3 4 4 2 2 3" xfId="31746" xr:uid="{00000000-0005-0000-0000-000052210000}"/>
    <cellStyle name="20 % - Accent3 2 3 4 4 2 2 4" xfId="25726" xr:uid="{00000000-0005-0000-0000-000053210000}"/>
    <cellStyle name="20 % - Accent3 2 3 4 4 2 3" xfId="20493" xr:uid="{00000000-0005-0000-0000-000054210000}"/>
    <cellStyle name="20 % - Accent3 2 3 4 4 2 3 2" xfId="33710" xr:uid="{00000000-0005-0000-0000-000055210000}"/>
    <cellStyle name="20 % - Accent3 2 3 4 4 2 3 3" xfId="27720" xr:uid="{00000000-0005-0000-0000-000056210000}"/>
    <cellStyle name="20 % - Accent3 2 3 4 4 2 4" xfId="21084" xr:uid="{00000000-0005-0000-0000-000057210000}"/>
    <cellStyle name="20 % - Accent3 2 3 4 4 2 4 2" xfId="34301" xr:uid="{00000000-0005-0000-0000-000058210000}"/>
    <cellStyle name="20 % - Accent3 2 3 4 4 2 4 3" xfId="28311" xr:uid="{00000000-0005-0000-0000-000059210000}"/>
    <cellStyle name="20 % - Accent3 2 3 4 4 2 5" xfId="21708" xr:uid="{00000000-0005-0000-0000-00005A210000}"/>
    <cellStyle name="20 % - Accent3 2 3 4 4 2 5 2" xfId="34901" xr:uid="{00000000-0005-0000-0000-00005B210000}"/>
    <cellStyle name="20 % - Accent3 2 3 4 4 2 5 3" xfId="28911" xr:uid="{00000000-0005-0000-0000-00005C210000}"/>
    <cellStyle name="20 % - Accent3 2 3 4 4 2 6" xfId="22410" xr:uid="{00000000-0005-0000-0000-00005D210000}"/>
    <cellStyle name="20 % - Accent3 2 3 4 4 2 6 2" xfId="35603" xr:uid="{00000000-0005-0000-0000-00005E210000}"/>
    <cellStyle name="20 % - Accent3 2 3 4 4 2 6 3" xfId="29613" xr:uid="{00000000-0005-0000-0000-00005F210000}"/>
    <cellStyle name="20 % - Accent3 2 3 4 4 2 7" xfId="23160" xr:uid="{00000000-0005-0000-0000-000060210000}"/>
    <cellStyle name="20 % - Accent3 2 3 4 4 2 7 2" xfId="36351" xr:uid="{00000000-0005-0000-0000-000061210000}"/>
    <cellStyle name="20 % - Accent3 2 3 4 4 2 7 3" xfId="30361" xr:uid="{00000000-0005-0000-0000-000062210000}"/>
    <cellStyle name="20 % - Accent3 2 3 4 4 2 8" xfId="18260" xr:uid="{00000000-0005-0000-0000-000063210000}"/>
    <cellStyle name="20 % - Accent3 2 3 4 4 2 8 2" xfId="32493" xr:uid="{00000000-0005-0000-0000-000064210000}"/>
    <cellStyle name="20 % - Accent3 2 3 4 4 2 8 3" xfId="26489" xr:uid="{00000000-0005-0000-0000-000065210000}"/>
    <cellStyle name="20 % - Accent3 2 3 4 4 2 9" xfId="12091" xr:uid="{00000000-0005-0000-0000-000066210000}"/>
    <cellStyle name="20 % - Accent3 2 3 4 4 2 9 2" xfId="25134" xr:uid="{00000000-0005-0000-0000-000067210000}"/>
    <cellStyle name="20 % - Accent3 2 3 4 4 3" xfId="6626" xr:uid="{00000000-0005-0000-0000-000068210000}"/>
    <cellStyle name="20 % - Accent3 2 3 4 4 3 2" xfId="20062" xr:uid="{00000000-0005-0000-0000-000069210000}"/>
    <cellStyle name="20 % - Accent3 2 3 4 4 3 2 2" xfId="33431" xr:uid="{00000000-0005-0000-0000-00006A210000}"/>
    <cellStyle name="20 % - Accent3 2 3 4 4 3 2 3" xfId="27429" xr:uid="{00000000-0005-0000-0000-00006B210000}"/>
    <cellStyle name="20 % - Accent3 2 3 4 4 3 3" xfId="12617" xr:uid="{00000000-0005-0000-0000-00006C210000}"/>
    <cellStyle name="20 % - Accent3 2 3 4 4 3 3 2" xfId="31745" xr:uid="{00000000-0005-0000-0000-00006D210000}"/>
    <cellStyle name="20 % - Accent3 2 3 4 4 3 4" xfId="25725" xr:uid="{00000000-0005-0000-0000-00006E210000}"/>
    <cellStyle name="20 % - Accent3 2 3 4 4 4" xfId="7166" xr:uid="{00000000-0005-0000-0000-00006F210000}"/>
    <cellStyle name="20 % - Accent3 2 3 4 4 4 2" xfId="20492" xr:uid="{00000000-0005-0000-0000-000070210000}"/>
    <cellStyle name="20 % - Accent3 2 3 4 4 4 2 2" xfId="33709" xr:uid="{00000000-0005-0000-0000-000071210000}"/>
    <cellStyle name="20 % - Accent3 2 3 4 4 4 3" xfId="13157" xr:uid="{00000000-0005-0000-0000-000072210000}"/>
    <cellStyle name="20 % - Accent3 2 3 4 4 4 4" xfId="27719" xr:uid="{00000000-0005-0000-0000-000073210000}"/>
    <cellStyle name="20 % - Accent3 2 3 4 4 5" xfId="7734" xr:uid="{00000000-0005-0000-0000-000074210000}"/>
    <cellStyle name="20 % - Accent3 2 3 4 4 5 2" xfId="21083" xr:uid="{00000000-0005-0000-0000-000075210000}"/>
    <cellStyle name="20 % - Accent3 2 3 4 4 5 2 2" xfId="34300" xr:uid="{00000000-0005-0000-0000-000076210000}"/>
    <cellStyle name="20 % - Accent3 2 3 4 4 5 3" xfId="13725" xr:uid="{00000000-0005-0000-0000-000077210000}"/>
    <cellStyle name="20 % - Accent3 2 3 4 4 5 4" xfId="28310" xr:uid="{00000000-0005-0000-0000-000078210000}"/>
    <cellStyle name="20 % - Accent3 2 3 4 4 6" xfId="8302" xr:uid="{00000000-0005-0000-0000-000079210000}"/>
    <cellStyle name="20 % - Accent3 2 3 4 4 6 2" xfId="21707" xr:uid="{00000000-0005-0000-0000-00007A210000}"/>
    <cellStyle name="20 % - Accent3 2 3 4 4 6 2 2" xfId="34900" xr:uid="{00000000-0005-0000-0000-00007B210000}"/>
    <cellStyle name="20 % - Accent3 2 3 4 4 6 3" xfId="14293" xr:uid="{00000000-0005-0000-0000-00007C210000}"/>
    <cellStyle name="20 % - Accent3 2 3 4 4 6 4" xfId="28910" xr:uid="{00000000-0005-0000-0000-00007D210000}"/>
    <cellStyle name="20 % - Accent3 2 3 4 4 7" xfId="8870" xr:uid="{00000000-0005-0000-0000-00007E210000}"/>
    <cellStyle name="20 % - Accent3 2 3 4 4 7 2" xfId="22409" xr:uid="{00000000-0005-0000-0000-00007F210000}"/>
    <cellStyle name="20 % - Accent3 2 3 4 4 7 2 2" xfId="35602" xr:uid="{00000000-0005-0000-0000-000080210000}"/>
    <cellStyle name="20 % - Accent3 2 3 4 4 7 3" xfId="14861" xr:uid="{00000000-0005-0000-0000-000081210000}"/>
    <cellStyle name="20 % - Accent3 2 3 4 4 7 4" xfId="29612" xr:uid="{00000000-0005-0000-0000-000082210000}"/>
    <cellStyle name="20 % - Accent3 2 3 4 4 8" xfId="9452" xr:uid="{00000000-0005-0000-0000-000083210000}"/>
    <cellStyle name="20 % - Accent3 2 3 4 4 8 2" xfId="23159" xr:uid="{00000000-0005-0000-0000-000084210000}"/>
    <cellStyle name="20 % - Accent3 2 3 4 4 8 2 2" xfId="36350" xr:uid="{00000000-0005-0000-0000-000085210000}"/>
    <cellStyle name="20 % - Accent3 2 3 4 4 8 3" xfId="15443" xr:uid="{00000000-0005-0000-0000-000086210000}"/>
    <cellStyle name="20 % - Accent3 2 3 4 4 8 4" xfId="30360" xr:uid="{00000000-0005-0000-0000-000087210000}"/>
    <cellStyle name="20 % - Accent3 2 3 4 4 9" xfId="10048" xr:uid="{00000000-0005-0000-0000-000088210000}"/>
    <cellStyle name="20 % - Accent3 2 3 4 4 9 2" xfId="16039" xr:uid="{00000000-0005-0000-0000-000089210000}"/>
    <cellStyle name="20 % - Accent3 2 3 4 4 9 2 2" xfId="32492" xr:uid="{00000000-0005-0000-0000-00008A210000}"/>
    <cellStyle name="20 % - Accent3 2 3 4 4 9 3" xfId="26488" xr:uid="{00000000-0005-0000-0000-00008B210000}"/>
    <cellStyle name="20 % - Accent3 2 3 4 5" xfId="5237" xr:uid="{00000000-0005-0000-0000-00008C210000}"/>
    <cellStyle name="20 % - Accent3 2 3 4 5 10" xfId="31168" xr:uid="{00000000-0005-0000-0000-00008D210000}"/>
    <cellStyle name="20 % - Accent3 2 3 4 5 11" xfId="24236" xr:uid="{00000000-0005-0000-0000-00008E210000}"/>
    <cellStyle name="20 % - Accent3 2 3 4 5 2" xfId="20059" xr:uid="{00000000-0005-0000-0000-00008F210000}"/>
    <cellStyle name="20 % - Accent3 2 3 4 5 2 2" xfId="27427" xr:uid="{00000000-0005-0000-0000-000090210000}"/>
    <cellStyle name="20 % - Accent3 2 3 4 5 2 2 2" xfId="33429" xr:uid="{00000000-0005-0000-0000-000091210000}"/>
    <cellStyle name="20 % - Accent3 2 3 4 5 2 3" xfId="31747" xr:uid="{00000000-0005-0000-0000-000092210000}"/>
    <cellStyle name="20 % - Accent3 2 3 4 5 2 4" xfId="25727" xr:uid="{00000000-0005-0000-0000-000093210000}"/>
    <cellStyle name="20 % - Accent3 2 3 4 5 3" xfId="20494" xr:uid="{00000000-0005-0000-0000-000094210000}"/>
    <cellStyle name="20 % - Accent3 2 3 4 5 3 2" xfId="33711" xr:uid="{00000000-0005-0000-0000-000095210000}"/>
    <cellStyle name="20 % - Accent3 2 3 4 5 3 3" xfId="27721" xr:uid="{00000000-0005-0000-0000-000096210000}"/>
    <cellStyle name="20 % - Accent3 2 3 4 5 4" xfId="21085" xr:uid="{00000000-0005-0000-0000-000097210000}"/>
    <cellStyle name="20 % - Accent3 2 3 4 5 4 2" xfId="34302" xr:uid="{00000000-0005-0000-0000-000098210000}"/>
    <cellStyle name="20 % - Accent3 2 3 4 5 4 3" xfId="28312" xr:uid="{00000000-0005-0000-0000-000099210000}"/>
    <cellStyle name="20 % - Accent3 2 3 4 5 5" xfId="21709" xr:uid="{00000000-0005-0000-0000-00009A210000}"/>
    <cellStyle name="20 % - Accent3 2 3 4 5 5 2" xfId="34902" xr:uid="{00000000-0005-0000-0000-00009B210000}"/>
    <cellStyle name="20 % - Accent3 2 3 4 5 5 3" xfId="28912" xr:uid="{00000000-0005-0000-0000-00009C210000}"/>
    <cellStyle name="20 % - Accent3 2 3 4 5 6" xfId="22411" xr:uid="{00000000-0005-0000-0000-00009D210000}"/>
    <cellStyle name="20 % - Accent3 2 3 4 5 6 2" xfId="35604" xr:uid="{00000000-0005-0000-0000-00009E210000}"/>
    <cellStyle name="20 % - Accent3 2 3 4 5 6 3" xfId="29614" xr:uid="{00000000-0005-0000-0000-00009F210000}"/>
    <cellStyle name="20 % - Accent3 2 3 4 5 7" xfId="23161" xr:uid="{00000000-0005-0000-0000-0000A0210000}"/>
    <cellStyle name="20 % - Accent3 2 3 4 5 7 2" xfId="36352" xr:uid="{00000000-0005-0000-0000-0000A1210000}"/>
    <cellStyle name="20 % - Accent3 2 3 4 5 7 3" xfId="30362" xr:uid="{00000000-0005-0000-0000-0000A2210000}"/>
    <cellStyle name="20 % - Accent3 2 3 4 5 8" xfId="18261" xr:uid="{00000000-0005-0000-0000-0000A3210000}"/>
    <cellStyle name="20 % - Accent3 2 3 4 5 8 2" xfId="32494" xr:uid="{00000000-0005-0000-0000-0000A4210000}"/>
    <cellStyle name="20 % - Accent3 2 3 4 5 8 3" xfId="26490" xr:uid="{00000000-0005-0000-0000-0000A5210000}"/>
    <cellStyle name="20 % - Accent3 2 3 4 5 9" xfId="11554" xr:uid="{00000000-0005-0000-0000-0000A6210000}"/>
    <cellStyle name="20 % - Accent3 2 3 4 5 9 2" xfId="25135" xr:uid="{00000000-0005-0000-0000-0000A7210000}"/>
    <cellStyle name="20 % - Accent3 2 3 4 6" xfId="6096" xr:uid="{00000000-0005-0000-0000-0000A8210000}"/>
    <cellStyle name="20 % - Accent3 2 3 4 6 2" xfId="19454" xr:uid="{00000000-0005-0000-0000-0000A9210000}"/>
    <cellStyle name="20 % - Accent3 2 3 4 6 2 2" xfId="32963" xr:uid="{00000000-0005-0000-0000-0000AA210000}"/>
    <cellStyle name="20 % - Accent3 2 3 4 6 2 3" xfId="26959" xr:uid="{00000000-0005-0000-0000-0000AB210000}"/>
    <cellStyle name="20 % - Accent3 2 3 4 6 3" xfId="12087" xr:uid="{00000000-0005-0000-0000-0000AC210000}"/>
    <cellStyle name="20 % - Accent3 2 3 4 6 3 2" xfId="31742" xr:uid="{00000000-0005-0000-0000-0000AD210000}"/>
    <cellStyle name="20 % - Accent3 2 3 4 6 4" xfId="25722" xr:uid="{00000000-0005-0000-0000-0000AE210000}"/>
    <cellStyle name="20 % - Accent3 2 3 4 7" xfId="6622" xr:uid="{00000000-0005-0000-0000-0000AF210000}"/>
    <cellStyle name="20 % - Accent3 2 3 4 7 2" xfId="20065" xr:uid="{00000000-0005-0000-0000-0000B0210000}"/>
    <cellStyle name="20 % - Accent3 2 3 4 7 2 2" xfId="33434" xr:uid="{00000000-0005-0000-0000-0000B1210000}"/>
    <cellStyle name="20 % - Accent3 2 3 4 7 3" xfId="12613" xr:uid="{00000000-0005-0000-0000-0000B2210000}"/>
    <cellStyle name="20 % - Accent3 2 3 4 7 4" xfId="27432" xr:uid="{00000000-0005-0000-0000-0000B3210000}"/>
    <cellStyle name="20 % - Accent3 2 3 4 8" xfId="7162" xr:uid="{00000000-0005-0000-0000-0000B4210000}"/>
    <cellStyle name="20 % - Accent3 2 3 4 8 2" xfId="20489" xr:uid="{00000000-0005-0000-0000-0000B5210000}"/>
    <cellStyle name="20 % - Accent3 2 3 4 8 2 2" xfId="33706" xr:uid="{00000000-0005-0000-0000-0000B6210000}"/>
    <cellStyle name="20 % - Accent3 2 3 4 8 3" xfId="13153" xr:uid="{00000000-0005-0000-0000-0000B7210000}"/>
    <cellStyle name="20 % - Accent3 2 3 4 8 4" xfId="27716" xr:uid="{00000000-0005-0000-0000-0000B8210000}"/>
    <cellStyle name="20 % - Accent3 2 3 4 9" xfId="7730" xr:uid="{00000000-0005-0000-0000-0000B9210000}"/>
    <cellStyle name="20 % - Accent3 2 3 4 9 2" xfId="21080" xr:uid="{00000000-0005-0000-0000-0000BA210000}"/>
    <cellStyle name="20 % - Accent3 2 3 4 9 2 2" xfId="34297" xr:uid="{00000000-0005-0000-0000-0000BB210000}"/>
    <cellStyle name="20 % - Accent3 2 3 4 9 3" xfId="13721" xr:uid="{00000000-0005-0000-0000-0000BC210000}"/>
    <cellStyle name="20 % - Accent3 2 3 4 9 4" xfId="28307" xr:uid="{00000000-0005-0000-0000-0000BD210000}"/>
    <cellStyle name="20 % - Accent3 2 3 5" xfId="164" xr:uid="{00000000-0005-0000-0000-0000BE210000}"/>
    <cellStyle name="20 % - Accent3 2 3 5 10" xfId="10049" xr:uid="{00000000-0005-0000-0000-0000BF210000}"/>
    <cellStyle name="20 % - Accent3 2 3 5 10 2" xfId="16040" xr:uid="{00000000-0005-0000-0000-0000C0210000}"/>
    <cellStyle name="20 % - Accent3 2 3 5 10 3" xfId="31169" xr:uid="{00000000-0005-0000-0000-0000C1210000}"/>
    <cellStyle name="20 % - Accent3 2 3 5 11" xfId="10645" xr:uid="{00000000-0005-0000-0000-0000C2210000}"/>
    <cellStyle name="20 % - Accent3 2 3 5 11 2" xfId="16636" xr:uid="{00000000-0005-0000-0000-0000C3210000}"/>
    <cellStyle name="20 % - Accent3 2 3 5 12" xfId="17260" xr:uid="{00000000-0005-0000-0000-0000C4210000}"/>
    <cellStyle name="20 % - Accent3 2 3 5 13" xfId="17847" xr:uid="{00000000-0005-0000-0000-0000C5210000}"/>
    <cellStyle name="20 % - Accent3 2 3 5 14" xfId="18262" xr:uid="{00000000-0005-0000-0000-0000C6210000}"/>
    <cellStyle name="20 % - Accent3 2 3 5 15" xfId="11190" xr:uid="{00000000-0005-0000-0000-0000C7210000}"/>
    <cellStyle name="20 % - Accent3 2 3 5 16" xfId="4333" xr:uid="{00000000-0005-0000-0000-0000C8210000}"/>
    <cellStyle name="20 % - Accent3 2 3 5 17" xfId="24237" xr:uid="{00000000-0005-0000-0000-0000C9210000}"/>
    <cellStyle name="20 % - Accent3 2 3 5 18" xfId="2824" xr:uid="{00000000-0005-0000-0000-0000CA210000}"/>
    <cellStyle name="20 % - Accent3 2 3 5 2" xfId="5240" xr:uid="{00000000-0005-0000-0000-0000CB210000}"/>
    <cellStyle name="20 % - Accent3 2 3 5 2 2" xfId="19455" xr:uid="{00000000-0005-0000-0000-0000CC210000}"/>
    <cellStyle name="20 % - Accent3 2 3 5 2 2 2" xfId="32964" xr:uid="{00000000-0005-0000-0000-0000CD210000}"/>
    <cellStyle name="20 % - Accent3 2 3 5 2 2 3" xfId="26960" xr:uid="{00000000-0005-0000-0000-0000CE210000}"/>
    <cellStyle name="20 % - Accent3 2 3 5 2 3" xfId="11559" xr:uid="{00000000-0005-0000-0000-0000CF210000}"/>
    <cellStyle name="20 % - Accent3 2 3 5 2 3 2" xfId="31748" xr:uid="{00000000-0005-0000-0000-0000D0210000}"/>
    <cellStyle name="20 % - Accent3 2 3 5 2 4" xfId="25728" xr:uid="{00000000-0005-0000-0000-0000D1210000}"/>
    <cellStyle name="20 % - Accent3 2 3 5 3" xfId="6101" xr:uid="{00000000-0005-0000-0000-0000D2210000}"/>
    <cellStyle name="20 % - Accent3 2 3 5 3 2" xfId="20495" xr:uid="{00000000-0005-0000-0000-0000D3210000}"/>
    <cellStyle name="20 % - Accent3 2 3 5 3 2 2" xfId="33712" xr:uid="{00000000-0005-0000-0000-0000D4210000}"/>
    <cellStyle name="20 % - Accent3 2 3 5 3 3" xfId="12092" xr:uid="{00000000-0005-0000-0000-0000D5210000}"/>
    <cellStyle name="20 % - Accent3 2 3 5 3 4" xfId="27722" xr:uid="{00000000-0005-0000-0000-0000D6210000}"/>
    <cellStyle name="20 % - Accent3 2 3 5 4" xfId="6627" xr:uid="{00000000-0005-0000-0000-0000D7210000}"/>
    <cellStyle name="20 % - Accent3 2 3 5 4 2" xfId="21086" xr:uid="{00000000-0005-0000-0000-0000D8210000}"/>
    <cellStyle name="20 % - Accent3 2 3 5 4 2 2" xfId="34303" xr:uid="{00000000-0005-0000-0000-0000D9210000}"/>
    <cellStyle name="20 % - Accent3 2 3 5 4 3" xfId="12618" xr:uid="{00000000-0005-0000-0000-0000DA210000}"/>
    <cellStyle name="20 % - Accent3 2 3 5 4 4" xfId="28313" xr:uid="{00000000-0005-0000-0000-0000DB210000}"/>
    <cellStyle name="20 % - Accent3 2 3 5 5" xfId="7167" xr:uid="{00000000-0005-0000-0000-0000DC210000}"/>
    <cellStyle name="20 % - Accent3 2 3 5 5 2" xfId="21710" xr:uid="{00000000-0005-0000-0000-0000DD210000}"/>
    <cellStyle name="20 % - Accent3 2 3 5 5 2 2" xfId="34903" xr:uid="{00000000-0005-0000-0000-0000DE210000}"/>
    <cellStyle name="20 % - Accent3 2 3 5 5 3" xfId="13158" xr:uid="{00000000-0005-0000-0000-0000DF210000}"/>
    <cellStyle name="20 % - Accent3 2 3 5 5 4" xfId="28913" xr:uid="{00000000-0005-0000-0000-0000E0210000}"/>
    <cellStyle name="20 % - Accent3 2 3 5 6" xfId="7735" xr:uid="{00000000-0005-0000-0000-0000E1210000}"/>
    <cellStyle name="20 % - Accent3 2 3 5 6 2" xfId="22412" xr:uid="{00000000-0005-0000-0000-0000E2210000}"/>
    <cellStyle name="20 % - Accent3 2 3 5 6 2 2" xfId="35605" xr:uid="{00000000-0005-0000-0000-0000E3210000}"/>
    <cellStyle name="20 % - Accent3 2 3 5 6 3" xfId="13726" xr:uid="{00000000-0005-0000-0000-0000E4210000}"/>
    <cellStyle name="20 % - Accent3 2 3 5 6 4" xfId="29615" xr:uid="{00000000-0005-0000-0000-0000E5210000}"/>
    <cellStyle name="20 % - Accent3 2 3 5 7" xfId="8303" xr:uid="{00000000-0005-0000-0000-0000E6210000}"/>
    <cellStyle name="20 % - Accent3 2 3 5 7 2" xfId="23162" xr:uid="{00000000-0005-0000-0000-0000E7210000}"/>
    <cellStyle name="20 % - Accent3 2 3 5 7 2 2" xfId="36353" xr:uid="{00000000-0005-0000-0000-0000E8210000}"/>
    <cellStyle name="20 % - Accent3 2 3 5 7 3" xfId="14294" xr:uid="{00000000-0005-0000-0000-0000E9210000}"/>
    <cellStyle name="20 % - Accent3 2 3 5 7 4" xfId="30363" xr:uid="{00000000-0005-0000-0000-0000EA210000}"/>
    <cellStyle name="20 % - Accent3 2 3 5 8" xfId="8871" xr:uid="{00000000-0005-0000-0000-0000EB210000}"/>
    <cellStyle name="20 % - Accent3 2 3 5 8 2" xfId="14862" xr:uid="{00000000-0005-0000-0000-0000EC210000}"/>
    <cellStyle name="20 % - Accent3 2 3 5 8 2 2" xfId="32495" xr:uid="{00000000-0005-0000-0000-0000ED210000}"/>
    <cellStyle name="20 % - Accent3 2 3 5 8 3" xfId="26491" xr:uid="{00000000-0005-0000-0000-0000EE210000}"/>
    <cellStyle name="20 % - Accent3 2 3 5 9" xfId="9453" xr:uid="{00000000-0005-0000-0000-0000EF210000}"/>
    <cellStyle name="20 % - Accent3 2 3 5 9 2" xfId="15444" xr:uid="{00000000-0005-0000-0000-0000F0210000}"/>
    <cellStyle name="20 % - Accent3 2 3 5 9 3" xfId="25136" xr:uid="{00000000-0005-0000-0000-0000F1210000}"/>
    <cellStyle name="20 % - Accent3 2 3 6" xfId="165" xr:uid="{00000000-0005-0000-0000-0000F2210000}"/>
    <cellStyle name="20 % - Accent3 2 3 6 10" xfId="10050" xr:uid="{00000000-0005-0000-0000-0000F3210000}"/>
    <cellStyle name="20 % - Accent3 2 3 6 10 2" xfId="16041" xr:uid="{00000000-0005-0000-0000-0000F4210000}"/>
    <cellStyle name="20 % - Accent3 2 3 6 10 3" xfId="31170" xr:uid="{00000000-0005-0000-0000-0000F5210000}"/>
    <cellStyle name="20 % - Accent3 2 3 6 11" xfId="10646" xr:uid="{00000000-0005-0000-0000-0000F6210000}"/>
    <cellStyle name="20 % - Accent3 2 3 6 11 2" xfId="16637" xr:uid="{00000000-0005-0000-0000-0000F7210000}"/>
    <cellStyle name="20 % - Accent3 2 3 6 12" xfId="17261" xr:uid="{00000000-0005-0000-0000-0000F8210000}"/>
    <cellStyle name="20 % - Accent3 2 3 6 13" xfId="17848" xr:uid="{00000000-0005-0000-0000-0000F9210000}"/>
    <cellStyle name="20 % - Accent3 2 3 6 14" xfId="18263" xr:uid="{00000000-0005-0000-0000-0000FA210000}"/>
    <cellStyle name="20 % - Accent3 2 3 6 15" xfId="11191" xr:uid="{00000000-0005-0000-0000-0000FB210000}"/>
    <cellStyle name="20 % - Accent3 2 3 6 16" xfId="4334" xr:uid="{00000000-0005-0000-0000-0000FC210000}"/>
    <cellStyle name="20 % - Accent3 2 3 6 17" xfId="24238" xr:uid="{00000000-0005-0000-0000-0000FD210000}"/>
    <cellStyle name="20 % - Accent3 2 3 6 18" xfId="2825" xr:uid="{00000000-0005-0000-0000-0000FE210000}"/>
    <cellStyle name="20 % - Accent3 2 3 6 2" xfId="5241" xr:uid="{00000000-0005-0000-0000-0000FF210000}"/>
    <cellStyle name="20 % - Accent3 2 3 6 2 2" xfId="19456" xr:uid="{00000000-0005-0000-0000-000000220000}"/>
    <cellStyle name="20 % - Accent3 2 3 6 2 2 2" xfId="32965" xr:uid="{00000000-0005-0000-0000-000001220000}"/>
    <cellStyle name="20 % - Accent3 2 3 6 2 2 3" xfId="26961" xr:uid="{00000000-0005-0000-0000-000002220000}"/>
    <cellStyle name="20 % - Accent3 2 3 6 2 3" xfId="11560" xr:uid="{00000000-0005-0000-0000-000003220000}"/>
    <cellStyle name="20 % - Accent3 2 3 6 2 3 2" xfId="31749" xr:uid="{00000000-0005-0000-0000-000004220000}"/>
    <cellStyle name="20 % - Accent3 2 3 6 2 4" xfId="25729" xr:uid="{00000000-0005-0000-0000-000005220000}"/>
    <cellStyle name="20 % - Accent3 2 3 6 3" xfId="6102" xr:uid="{00000000-0005-0000-0000-000006220000}"/>
    <cellStyle name="20 % - Accent3 2 3 6 3 2" xfId="20496" xr:uid="{00000000-0005-0000-0000-000007220000}"/>
    <cellStyle name="20 % - Accent3 2 3 6 3 2 2" xfId="33713" xr:uid="{00000000-0005-0000-0000-000008220000}"/>
    <cellStyle name="20 % - Accent3 2 3 6 3 3" xfId="12093" xr:uid="{00000000-0005-0000-0000-000009220000}"/>
    <cellStyle name="20 % - Accent3 2 3 6 3 4" xfId="27723" xr:uid="{00000000-0005-0000-0000-00000A220000}"/>
    <cellStyle name="20 % - Accent3 2 3 6 4" xfId="6628" xr:uid="{00000000-0005-0000-0000-00000B220000}"/>
    <cellStyle name="20 % - Accent3 2 3 6 4 2" xfId="21087" xr:uid="{00000000-0005-0000-0000-00000C220000}"/>
    <cellStyle name="20 % - Accent3 2 3 6 4 2 2" xfId="34304" xr:uid="{00000000-0005-0000-0000-00000D220000}"/>
    <cellStyle name="20 % - Accent3 2 3 6 4 3" xfId="12619" xr:uid="{00000000-0005-0000-0000-00000E220000}"/>
    <cellStyle name="20 % - Accent3 2 3 6 4 4" xfId="28314" xr:uid="{00000000-0005-0000-0000-00000F220000}"/>
    <cellStyle name="20 % - Accent3 2 3 6 5" xfId="7168" xr:uid="{00000000-0005-0000-0000-000010220000}"/>
    <cellStyle name="20 % - Accent3 2 3 6 5 2" xfId="21711" xr:uid="{00000000-0005-0000-0000-000011220000}"/>
    <cellStyle name="20 % - Accent3 2 3 6 5 2 2" xfId="34904" xr:uid="{00000000-0005-0000-0000-000012220000}"/>
    <cellStyle name="20 % - Accent3 2 3 6 5 3" xfId="13159" xr:uid="{00000000-0005-0000-0000-000013220000}"/>
    <cellStyle name="20 % - Accent3 2 3 6 5 4" xfId="28914" xr:uid="{00000000-0005-0000-0000-000014220000}"/>
    <cellStyle name="20 % - Accent3 2 3 6 6" xfId="7736" xr:uid="{00000000-0005-0000-0000-000015220000}"/>
    <cellStyle name="20 % - Accent3 2 3 6 6 2" xfId="22413" xr:uid="{00000000-0005-0000-0000-000016220000}"/>
    <cellStyle name="20 % - Accent3 2 3 6 6 2 2" xfId="35606" xr:uid="{00000000-0005-0000-0000-000017220000}"/>
    <cellStyle name="20 % - Accent3 2 3 6 6 3" xfId="13727" xr:uid="{00000000-0005-0000-0000-000018220000}"/>
    <cellStyle name="20 % - Accent3 2 3 6 6 4" xfId="29616" xr:uid="{00000000-0005-0000-0000-000019220000}"/>
    <cellStyle name="20 % - Accent3 2 3 6 7" xfId="8304" xr:uid="{00000000-0005-0000-0000-00001A220000}"/>
    <cellStyle name="20 % - Accent3 2 3 6 7 2" xfId="23163" xr:uid="{00000000-0005-0000-0000-00001B220000}"/>
    <cellStyle name="20 % - Accent3 2 3 6 7 2 2" xfId="36354" xr:uid="{00000000-0005-0000-0000-00001C220000}"/>
    <cellStyle name="20 % - Accent3 2 3 6 7 3" xfId="14295" xr:uid="{00000000-0005-0000-0000-00001D220000}"/>
    <cellStyle name="20 % - Accent3 2 3 6 7 4" xfId="30364" xr:uid="{00000000-0005-0000-0000-00001E220000}"/>
    <cellStyle name="20 % - Accent3 2 3 6 8" xfId="8872" xr:uid="{00000000-0005-0000-0000-00001F220000}"/>
    <cellStyle name="20 % - Accent3 2 3 6 8 2" xfId="14863" xr:uid="{00000000-0005-0000-0000-000020220000}"/>
    <cellStyle name="20 % - Accent3 2 3 6 8 2 2" xfId="32496" xr:uid="{00000000-0005-0000-0000-000021220000}"/>
    <cellStyle name="20 % - Accent3 2 3 6 8 3" xfId="26492" xr:uid="{00000000-0005-0000-0000-000022220000}"/>
    <cellStyle name="20 % - Accent3 2 3 6 9" xfId="9454" xr:uid="{00000000-0005-0000-0000-000023220000}"/>
    <cellStyle name="20 % - Accent3 2 3 6 9 2" xfId="15445" xr:uid="{00000000-0005-0000-0000-000024220000}"/>
    <cellStyle name="20 % - Accent3 2 3 6 9 3" xfId="25137" xr:uid="{00000000-0005-0000-0000-000025220000}"/>
    <cellStyle name="20 % - Accent3 2 3 7" xfId="5228" xr:uid="{00000000-0005-0000-0000-000026220000}"/>
    <cellStyle name="20 % - Accent3 2 3 7 10" xfId="31171" xr:uid="{00000000-0005-0000-0000-000027220000}"/>
    <cellStyle name="20 % - Accent3 2 3 7 11" xfId="24239" xr:uid="{00000000-0005-0000-0000-000028220000}"/>
    <cellStyle name="20 % - Accent3 2 3 7 2" xfId="20058" xr:uid="{00000000-0005-0000-0000-000029220000}"/>
    <cellStyle name="20 % - Accent3 2 3 7 2 2" xfId="27426" xr:uid="{00000000-0005-0000-0000-00002A220000}"/>
    <cellStyle name="20 % - Accent3 2 3 7 2 2 2" xfId="33428" xr:uid="{00000000-0005-0000-0000-00002B220000}"/>
    <cellStyle name="20 % - Accent3 2 3 7 2 3" xfId="31750" xr:uid="{00000000-0005-0000-0000-00002C220000}"/>
    <cellStyle name="20 % - Accent3 2 3 7 2 4" xfId="25730" xr:uid="{00000000-0005-0000-0000-00002D220000}"/>
    <cellStyle name="20 % - Accent3 2 3 7 3" xfId="20497" xr:uid="{00000000-0005-0000-0000-00002E220000}"/>
    <cellStyle name="20 % - Accent3 2 3 7 3 2" xfId="33714" xr:uid="{00000000-0005-0000-0000-00002F220000}"/>
    <cellStyle name="20 % - Accent3 2 3 7 3 3" xfId="27724" xr:uid="{00000000-0005-0000-0000-000030220000}"/>
    <cellStyle name="20 % - Accent3 2 3 7 4" xfId="21088" xr:uid="{00000000-0005-0000-0000-000031220000}"/>
    <cellStyle name="20 % - Accent3 2 3 7 4 2" xfId="34305" xr:uid="{00000000-0005-0000-0000-000032220000}"/>
    <cellStyle name="20 % - Accent3 2 3 7 4 3" xfId="28315" xr:uid="{00000000-0005-0000-0000-000033220000}"/>
    <cellStyle name="20 % - Accent3 2 3 7 5" xfId="21712" xr:uid="{00000000-0005-0000-0000-000034220000}"/>
    <cellStyle name="20 % - Accent3 2 3 7 5 2" xfId="34905" xr:uid="{00000000-0005-0000-0000-000035220000}"/>
    <cellStyle name="20 % - Accent3 2 3 7 5 3" xfId="28915" xr:uid="{00000000-0005-0000-0000-000036220000}"/>
    <cellStyle name="20 % - Accent3 2 3 7 6" xfId="22414" xr:uid="{00000000-0005-0000-0000-000037220000}"/>
    <cellStyle name="20 % - Accent3 2 3 7 6 2" xfId="35607" xr:uid="{00000000-0005-0000-0000-000038220000}"/>
    <cellStyle name="20 % - Accent3 2 3 7 6 3" xfId="29617" xr:uid="{00000000-0005-0000-0000-000039220000}"/>
    <cellStyle name="20 % - Accent3 2 3 7 7" xfId="23164" xr:uid="{00000000-0005-0000-0000-00003A220000}"/>
    <cellStyle name="20 % - Accent3 2 3 7 7 2" xfId="36355" xr:uid="{00000000-0005-0000-0000-00003B220000}"/>
    <cellStyle name="20 % - Accent3 2 3 7 7 3" xfId="30365" xr:uid="{00000000-0005-0000-0000-00003C220000}"/>
    <cellStyle name="20 % - Accent3 2 3 7 8" xfId="18264" xr:uid="{00000000-0005-0000-0000-00003D220000}"/>
    <cellStyle name="20 % - Accent3 2 3 7 8 2" xfId="32497" xr:uid="{00000000-0005-0000-0000-00003E220000}"/>
    <cellStyle name="20 % - Accent3 2 3 7 8 3" xfId="26493" xr:uid="{00000000-0005-0000-0000-00003F220000}"/>
    <cellStyle name="20 % - Accent3 2 3 7 9" xfId="11543" xr:uid="{00000000-0005-0000-0000-000040220000}"/>
    <cellStyle name="20 % - Accent3 2 3 7 9 2" xfId="25138" xr:uid="{00000000-0005-0000-0000-000041220000}"/>
    <cellStyle name="20 % - Accent3 2 3 8" xfId="6085" xr:uid="{00000000-0005-0000-0000-000042220000}"/>
    <cellStyle name="20 % - Accent3 2 3 8 2" xfId="23165" xr:uid="{00000000-0005-0000-0000-000043220000}"/>
    <cellStyle name="20 % - Accent3 2 3 8 2 2" xfId="36356" xr:uid="{00000000-0005-0000-0000-000044220000}"/>
    <cellStyle name="20 % - Accent3 2 3 8 2 3" xfId="30366" xr:uid="{00000000-0005-0000-0000-000045220000}"/>
    <cellStyle name="20 % - Accent3 2 3 8 3" xfId="19449" xr:uid="{00000000-0005-0000-0000-000046220000}"/>
    <cellStyle name="20 % - Accent3 2 3 8 3 2" xfId="32958" xr:uid="{00000000-0005-0000-0000-000047220000}"/>
    <cellStyle name="20 % - Accent3 2 3 8 3 3" xfId="26954" xr:uid="{00000000-0005-0000-0000-000048220000}"/>
    <cellStyle name="20 % - Accent3 2 3 8 4" xfId="12076" xr:uid="{00000000-0005-0000-0000-000049220000}"/>
    <cellStyle name="20 % - Accent3 2 3 8 4 2" xfId="31731" xr:uid="{00000000-0005-0000-0000-00004A220000}"/>
    <cellStyle name="20 % - Accent3 2 3 8 5" xfId="25711" xr:uid="{00000000-0005-0000-0000-00004B220000}"/>
    <cellStyle name="20 % - Accent3 2 3 9" xfId="6611" xr:uid="{00000000-0005-0000-0000-00004C220000}"/>
    <cellStyle name="20 % - Accent3 2 3 9 2" xfId="23782" xr:uid="{00000000-0005-0000-0000-00004D220000}"/>
    <cellStyle name="20 % - Accent3 2 3 9 2 2" xfId="36816" xr:uid="{00000000-0005-0000-0000-00004E220000}"/>
    <cellStyle name="20 % - Accent3 2 3 9 2 3" xfId="30828" xr:uid="{00000000-0005-0000-0000-00004F220000}"/>
    <cellStyle name="20 % - Accent3 2 3 9 3" xfId="20478" xr:uid="{00000000-0005-0000-0000-000050220000}"/>
    <cellStyle name="20 % - Accent3 2 3 9 3 2" xfId="33695" xr:uid="{00000000-0005-0000-0000-000051220000}"/>
    <cellStyle name="20 % - Accent3 2 3 9 4" xfId="12602" xr:uid="{00000000-0005-0000-0000-000052220000}"/>
    <cellStyle name="20 % - Accent3 2 3 9 5" xfId="27705" xr:uid="{00000000-0005-0000-0000-000053220000}"/>
    <cellStyle name="20 % - Accent3 2 3_2012-2013 - CF - Tour 1 - Ligue 04 - Résultats" xfId="166" xr:uid="{00000000-0005-0000-0000-000054220000}"/>
    <cellStyle name="20 % - Accent3 2 4" xfId="167" xr:uid="{00000000-0005-0000-0000-000055220000}"/>
    <cellStyle name="20 % - Accent3 2 4 10" xfId="10051" xr:uid="{00000000-0005-0000-0000-000056220000}"/>
    <cellStyle name="20 % - Accent3 2 4 10 2" xfId="16042" xr:uid="{00000000-0005-0000-0000-000057220000}"/>
    <cellStyle name="20 % - Accent3 2 4 10 3" xfId="31172" xr:uid="{00000000-0005-0000-0000-000058220000}"/>
    <cellStyle name="20 % - Accent3 2 4 11" xfId="10647" xr:uid="{00000000-0005-0000-0000-000059220000}"/>
    <cellStyle name="20 % - Accent3 2 4 11 2" xfId="16638" xr:uid="{00000000-0005-0000-0000-00005A220000}"/>
    <cellStyle name="20 % - Accent3 2 4 12" xfId="17262" xr:uid="{00000000-0005-0000-0000-00005B220000}"/>
    <cellStyle name="20 % - Accent3 2 4 13" xfId="17849" xr:uid="{00000000-0005-0000-0000-00005C220000}"/>
    <cellStyle name="20 % - Accent3 2 4 14" xfId="18265" xr:uid="{00000000-0005-0000-0000-00005D220000}"/>
    <cellStyle name="20 % - Accent3 2 4 15" xfId="11192" xr:uid="{00000000-0005-0000-0000-00005E220000}"/>
    <cellStyle name="20 % - Accent3 2 4 16" xfId="4335" xr:uid="{00000000-0005-0000-0000-00005F220000}"/>
    <cellStyle name="20 % - Accent3 2 4 17" xfId="24240" xr:uid="{00000000-0005-0000-0000-000060220000}"/>
    <cellStyle name="20 % - Accent3 2 4 18" xfId="2826" xr:uid="{00000000-0005-0000-0000-000061220000}"/>
    <cellStyle name="20 % - Accent3 2 4 2" xfId="5242" xr:uid="{00000000-0005-0000-0000-000062220000}"/>
    <cellStyle name="20 % - Accent3 2 4 2 2" xfId="23783" xr:uid="{00000000-0005-0000-0000-000063220000}"/>
    <cellStyle name="20 % - Accent3 2 4 2 2 2" xfId="36817" xr:uid="{00000000-0005-0000-0000-000064220000}"/>
    <cellStyle name="20 % - Accent3 2 4 2 2 3" xfId="30829" xr:uid="{00000000-0005-0000-0000-000065220000}"/>
    <cellStyle name="20 % - Accent3 2 4 2 3" xfId="19457" xr:uid="{00000000-0005-0000-0000-000066220000}"/>
    <cellStyle name="20 % - Accent3 2 4 2 3 2" xfId="32966" xr:uid="{00000000-0005-0000-0000-000067220000}"/>
    <cellStyle name="20 % - Accent3 2 4 2 3 3" xfId="26962" xr:uid="{00000000-0005-0000-0000-000068220000}"/>
    <cellStyle name="20 % - Accent3 2 4 2 4" xfId="11561" xr:uid="{00000000-0005-0000-0000-000069220000}"/>
    <cellStyle name="20 % - Accent3 2 4 2 4 2" xfId="31751" xr:uid="{00000000-0005-0000-0000-00006A220000}"/>
    <cellStyle name="20 % - Accent3 2 4 2 5" xfId="25731" xr:uid="{00000000-0005-0000-0000-00006B220000}"/>
    <cellStyle name="20 % - Accent3 2 4 3" xfId="6103" xr:uid="{00000000-0005-0000-0000-00006C220000}"/>
    <cellStyle name="20 % - Accent3 2 4 3 2" xfId="23991" xr:uid="{00000000-0005-0000-0000-00006D220000}"/>
    <cellStyle name="20 % - Accent3 2 4 3 2 2" xfId="36897" xr:uid="{00000000-0005-0000-0000-00006E220000}"/>
    <cellStyle name="20 % - Accent3 2 4 3 2 3" xfId="30910" xr:uid="{00000000-0005-0000-0000-00006F220000}"/>
    <cellStyle name="20 % - Accent3 2 4 3 3" xfId="20498" xr:uid="{00000000-0005-0000-0000-000070220000}"/>
    <cellStyle name="20 % - Accent3 2 4 3 3 2" xfId="33715" xr:uid="{00000000-0005-0000-0000-000071220000}"/>
    <cellStyle name="20 % - Accent3 2 4 3 4" xfId="12094" xr:uid="{00000000-0005-0000-0000-000072220000}"/>
    <cellStyle name="20 % - Accent3 2 4 3 5" xfId="27725" xr:uid="{00000000-0005-0000-0000-000073220000}"/>
    <cellStyle name="20 % - Accent3 2 4 4" xfId="6629" xr:uid="{00000000-0005-0000-0000-000074220000}"/>
    <cellStyle name="20 % - Accent3 2 4 4 2" xfId="21089" xr:uid="{00000000-0005-0000-0000-000075220000}"/>
    <cellStyle name="20 % - Accent3 2 4 4 2 2" xfId="34306" xr:uid="{00000000-0005-0000-0000-000076220000}"/>
    <cellStyle name="20 % - Accent3 2 4 4 3" xfId="12620" xr:uid="{00000000-0005-0000-0000-000077220000}"/>
    <cellStyle name="20 % - Accent3 2 4 4 4" xfId="28316" xr:uid="{00000000-0005-0000-0000-000078220000}"/>
    <cellStyle name="20 % - Accent3 2 4 5" xfId="7169" xr:uid="{00000000-0005-0000-0000-000079220000}"/>
    <cellStyle name="20 % - Accent3 2 4 5 2" xfId="21713" xr:uid="{00000000-0005-0000-0000-00007A220000}"/>
    <cellStyle name="20 % - Accent3 2 4 5 2 2" xfId="34906" xr:uid="{00000000-0005-0000-0000-00007B220000}"/>
    <cellStyle name="20 % - Accent3 2 4 5 3" xfId="13160" xr:uid="{00000000-0005-0000-0000-00007C220000}"/>
    <cellStyle name="20 % - Accent3 2 4 5 4" xfId="28916" xr:uid="{00000000-0005-0000-0000-00007D220000}"/>
    <cellStyle name="20 % - Accent3 2 4 6" xfId="7737" xr:uid="{00000000-0005-0000-0000-00007E220000}"/>
    <cellStyle name="20 % - Accent3 2 4 6 2" xfId="22415" xr:uid="{00000000-0005-0000-0000-00007F220000}"/>
    <cellStyle name="20 % - Accent3 2 4 6 2 2" xfId="35608" xr:uid="{00000000-0005-0000-0000-000080220000}"/>
    <cellStyle name="20 % - Accent3 2 4 6 3" xfId="13728" xr:uid="{00000000-0005-0000-0000-000081220000}"/>
    <cellStyle name="20 % - Accent3 2 4 6 4" xfId="29618" xr:uid="{00000000-0005-0000-0000-000082220000}"/>
    <cellStyle name="20 % - Accent3 2 4 7" xfId="8305" xr:uid="{00000000-0005-0000-0000-000083220000}"/>
    <cellStyle name="20 % - Accent3 2 4 7 2" xfId="23166" xr:uid="{00000000-0005-0000-0000-000084220000}"/>
    <cellStyle name="20 % - Accent3 2 4 7 2 2" xfId="36357" xr:uid="{00000000-0005-0000-0000-000085220000}"/>
    <cellStyle name="20 % - Accent3 2 4 7 3" xfId="14296" xr:uid="{00000000-0005-0000-0000-000086220000}"/>
    <cellStyle name="20 % - Accent3 2 4 7 4" xfId="30367" xr:uid="{00000000-0005-0000-0000-000087220000}"/>
    <cellStyle name="20 % - Accent3 2 4 8" xfId="8873" xr:uid="{00000000-0005-0000-0000-000088220000}"/>
    <cellStyle name="20 % - Accent3 2 4 8 2" xfId="14864" xr:uid="{00000000-0005-0000-0000-000089220000}"/>
    <cellStyle name="20 % - Accent3 2 4 8 2 2" xfId="32498" xr:uid="{00000000-0005-0000-0000-00008A220000}"/>
    <cellStyle name="20 % - Accent3 2 4 8 3" xfId="26494" xr:uid="{00000000-0005-0000-0000-00008B220000}"/>
    <cellStyle name="20 % - Accent3 2 4 9" xfId="9455" xr:uid="{00000000-0005-0000-0000-00008C220000}"/>
    <cellStyle name="20 % - Accent3 2 4 9 2" xfId="15446" xr:uid="{00000000-0005-0000-0000-00008D220000}"/>
    <cellStyle name="20 % - Accent3 2 4 9 3" xfId="25139" xr:uid="{00000000-0005-0000-0000-00008E220000}"/>
    <cellStyle name="20 % - Accent3 2 5" xfId="168" xr:uid="{00000000-0005-0000-0000-00008F220000}"/>
    <cellStyle name="20 % - Accent3 2 5 10" xfId="8306" xr:uid="{00000000-0005-0000-0000-000090220000}"/>
    <cellStyle name="20 % - Accent3 2 5 10 2" xfId="21714" xr:uid="{00000000-0005-0000-0000-000091220000}"/>
    <cellStyle name="20 % - Accent3 2 5 10 2 2" xfId="34907" xr:uid="{00000000-0005-0000-0000-000092220000}"/>
    <cellStyle name="20 % - Accent3 2 5 10 3" xfId="14297" xr:uid="{00000000-0005-0000-0000-000093220000}"/>
    <cellStyle name="20 % - Accent3 2 5 10 4" xfId="28917" xr:uid="{00000000-0005-0000-0000-000094220000}"/>
    <cellStyle name="20 % - Accent3 2 5 11" xfId="8874" xr:uid="{00000000-0005-0000-0000-000095220000}"/>
    <cellStyle name="20 % - Accent3 2 5 11 2" xfId="22416" xr:uid="{00000000-0005-0000-0000-000096220000}"/>
    <cellStyle name="20 % - Accent3 2 5 11 2 2" xfId="35609" xr:uid="{00000000-0005-0000-0000-000097220000}"/>
    <cellStyle name="20 % - Accent3 2 5 11 3" xfId="14865" xr:uid="{00000000-0005-0000-0000-000098220000}"/>
    <cellStyle name="20 % - Accent3 2 5 11 4" xfId="29619" xr:uid="{00000000-0005-0000-0000-000099220000}"/>
    <cellStyle name="20 % - Accent3 2 5 12" xfId="9456" xr:uid="{00000000-0005-0000-0000-00009A220000}"/>
    <cellStyle name="20 % - Accent3 2 5 12 2" xfId="23167" xr:uid="{00000000-0005-0000-0000-00009B220000}"/>
    <cellStyle name="20 % - Accent3 2 5 12 2 2" xfId="36358" xr:uid="{00000000-0005-0000-0000-00009C220000}"/>
    <cellStyle name="20 % - Accent3 2 5 12 3" xfId="15447" xr:uid="{00000000-0005-0000-0000-00009D220000}"/>
    <cellStyle name="20 % - Accent3 2 5 12 4" xfId="30368" xr:uid="{00000000-0005-0000-0000-00009E220000}"/>
    <cellStyle name="20 % - Accent3 2 5 13" xfId="10052" xr:uid="{00000000-0005-0000-0000-00009F220000}"/>
    <cellStyle name="20 % - Accent3 2 5 13 2" xfId="16043" xr:uid="{00000000-0005-0000-0000-0000A0220000}"/>
    <cellStyle name="20 % - Accent3 2 5 13 2 2" xfId="32499" xr:uid="{00000000-0005-0000-0000-0000A1220000}"/>
    <cellStyle name="20 % - Accent3 2 5 13 3" xfId="26495" xr:uid="{00000000-0005-0000-0000-0000A2220000}"/>
    <cellStyle name="20 % - Accent3 2 5 14" xfId="10648" xr:uid="{00000000-0005-0000-0000-0000A3220000}"/>
    <cellStyle name="20 % - Accent3 2 5 14 2" xfId="16639" xr:uid="{00000000-0005-0000-0000-0000A4220000}"/>
    <cellStyle name="20 % - Accent3 2 5 14 3" xfId="25140" xr:uid="{00000000-0005-0000-0000-0000A5220000}"/>
    <cellStyle name="20 % - Accent3 2 5 15" xfId="17263" xr:uid="{00000000-0005-0000-0000-0000A6220000}"/>
    <cellStyle name="20 % - Accent3 2 5 15 2" xfId="31173" xr:uid="{00000000-0005-0000-0000-0000A7220000}"/>
    <cellStyle name="20 % - Accent3 2 5 16" xfId="17850" xr:uid="{00000000-0005-0000-0000-0000A8220000}"/>
    <cellStyle name="20 % - Accent3 2 5 17" xfId="18266" xr:uid="{00000000-0005-0000-0000-0000A9220000}"/>
    <cellStyle name="20 % - Accent3 2 5 18" xfId="11193" xr:uid="{00000000-0005-0000-0000-0000AA220000}"/>
    <cellStyle name="20 % - Accent3 2 5 19" xfId="4336" xr:uid="{00000000-0005-0000-0000-0000AB220000}"/>
    <cellStyle name="20 % - Accent3 2 5 2" xfId="169" xr:uid="{00000000-0005-0000-0000-0000AC220000}"/>
    <cellStyle name="20 % - Accent3 2 5 2 10" xfId="9457" xr:uid="{00000000-0005-0000-0000-0000AD220000}"/>
    <cellStyle name="20 % - Accent3 2 5 2 10 2" xfId="15448" xr:uid="{00000000-0005-0000-0000-0000AE220000}"/>
    <cellStyle name="20 % - Accent3 2 5 2 10 3" xfId="31174" xr:uid="{00000000-0005-0000-0000-0000AF220000}"/>
    <cellStyle name="20 % - Accent3 2 5 2 11" xfId="10053" xr:uid="{00000000-0005-0000-0000-0000B0220000}"/>
    <cellStyle name="20 % - Accent3 2 5 2 11 2" xfId="16044" xr:uid="{00000000-0005-0000-0000-0000B1220000}"/>
    <cellStyle name="20 % - Accent3 2 5 2 12" xfId="10649" xr:uid="{00000000-0005-0000-0000-0000B2220000}"/>
    <cellStyle name="20 % - Accent3 2 5 2 12 2" xfId="16640" xr:uid="{00000000-0005-0000-0000-0000B3220000}"/>
    <cellStyle name="20 % - Accent3 2 5 2 13" xfId="4729" xr:uid="{00000000-0005-0000-0000-0000B4220000}"/>
    <cellStyle name="20 % - Accent3 2 5 2 13 2" xfId="17264" xr:uid="{00000000-0005-0000-0000-0000B5220000}"/>
    <cellStyle name="20 % - Accent3 2 5 2 14" xfId="17851" xr:uid="{00000000-0005-0000-0000-0000B6220000}"/>
    <cellStyle name="20 % - Accent3 2 5 2 15" xfId="18267" xr:uid="{00000000-0005-0000-0000-0000B7220000}"/>
    <cellStyle name="20 % - Accent3 2 5 2 16" xfId="11194" xr:uid="{00000000-0005-0000-0000-0000B8220000}"/>
    <cellStyle name="20 % - Accent3 2 5 2 17" xfId="4337" xr:uid="{00000000-0005-0000-0000-0000B9220000}"/>
    <cellStyle name="20 % - Accent3 2 5 2 18" xfId="24242" xr:uid="{00000000-0005-0000-0000-0000BA220000}"/>
    <cellStyle name="20 % - Accent3 2 5 2 19" xfId="2828" xr:uid="{00000000-0005-0000-0000-0000BB220000}"/>
    <cellStyle name="20 % - Accent3 2 5 2 2" xfId="2829" xr:uid="{00000000-0005-0000-0000-0000BC220000}"/>
    <cellStyle name="20 % - Accent3 2 5 2 2 10" xfId="10650" xr:uid="{00000000-0005-0000-0000-0000BD220000}"/>
    <cellStyle name="20 % - Accent3 2 5 2 2 10 2" xfId="16641" xr:uid="{00000000-0005-0000-0000-0000BE220000}"/>
    <cellStyle name="20 % - Accent3 2 5 2 2 11" xfId="17265" xr:uid="{00000000-0005-0000-0000-0000BF220000}"/>
    <cellStyle name="20 % - Accent3 2 5 2 2 12" xfId="20056" xr:uid="{00000000-0005-0000-0000-0000C0220000}"/>
    <cellStyle name="20 % - Accent3 2 5 2 2 13" xfId="11564" xr:uid="{00000000-0005-0000-0000-0000C1220000}"/>
    <cellStyle name="20 % - Accent3 2 5 2 2 14" xfId="5245" xr:uid="{00000000-0005-0000-0000-0000C2220000}"/>
    <cellStyle name="20 % - Accent3 2 5 2 2 15" xfId="25733" xr:uid="{00000000-0005-0000-0000-0000C3220000}"/>
    <cellStyle name="20 % - Accent3 2 5 2 2 2" xfId="6106" xr:uid="{00000000-0005-0000-0000-0000C4220000}"/>
    <cellStyle name="20 % - Accent3 2 5 2 2 2 2" xfId="12097" xr:uid="{00000000-0005-0000-0000-0000C5220000}"/>
    <cellStyle name="20 % - Accent3 2 5 2 2 2 2 2" xfId="33426" xr:uid="{00000000-0005-0000-0000-0000C6220000}"/>
    <cellStyle name="20 % - Accent3 2 5 2 2 2 3" xfId="27424" xr:uid="{00000000-0005-0000-0000-0000C7220000}"/>
    <cellStyle name="20 % - Accent3 2 5 2 2 3" xfId="6632" xr:uid="{00000000-0005-0000-0000-0000C8220000}"/>
    <cellStyle name="20 % - Accent3 2 5 2 2 3 2" xfId="12623" xr:uid="{00000000-0005-0000-0000-0000C9220000}"/>
    <cellStyle name="20 % - Accent3 2 5 2 2 3 3" xfId="31753" xr:uid="{00000000-0005-0000-0000-0000CA220000}"/>
    <cellStyle name="20 % - Accent3 2 5 2 2 4" xfId="7172" xr:uid="{00000000-0005-0000-0000-0000CB220000}"/>
    <cellStyle name="20 % - Accent3 2 5 2 2 4 2" xfId="13163" xr:uid="{00000000-0005-0000-0000-0000CC220000}"/>
    <cellStyle name="20 % - Accent3 2 5 2 2 5" xfId="7740" xr:uid="{00000000-0005-0000-0000-0000CD220000}"/>
    <cellStyle name="20 % - Accent3 2 5 2 2 5 2" xfId="13731" xr:uid="{00000000-0005-0000-0000-0000CE220000}"/>
    <cellStyle name="20 % - Accent3 2 5 2 2 6" xfId="8308" xr:uid="{00000000-0005-0000-0000-0000CF220000}"/>
    <cellStyle name="20 % - Accent3 2 5 2 2 6 2" xfId="14299" xr:uid="{00000000-0005-0000-0000-0000D0220000}"/>
    <cellStyle name="20 % - Accent3 2 5 2 2 7" xfId="8876" xr:uid="{00000000-0005-0000-0000-0000D1220000}"/>
    <cellStyle name="20 % - Accent3 2 5 2 2 7 2" xfId="14867" xr:uid="{00000000-0005-0000-0000-0000D2220000}"/>
    <cellStyle name="20 % - Accent3 2 5 2 2 8" xfId="9458" xr:uid="{00000000-0005-0000-0000-0000D3220000}"/>
    <cellStyle name="20 % - Accent3 2 5 2 2 8 2" xfId="15449" xr:uid="{00000000-0005-0000-0000-0000D4220000}"/>
    <cellStyle name="20 % - Accent3 2 5 2 2 9" xfId="10054" xr:uid="{00000000-0005-0000-0000-0000D5220000}"/>
    <cellStyle name="20 % - Accent3 2 5 2 2 9 2" xfId="16045" xr:uid="{00000000-0005-0000-0000-0000D6220000}"/>
    <cellStyle name="20 % - Accent3 2 5 2 3" xfId="5244" xr:uid="{00000000-0005-0000-0000-0000D7220000}"/>
    <cellStyle name="20 % - Accent3 2 5 2 3 2" xfId="20500" xr:uid="{00000000-0005-0000-0000-0000D8220000}"/>
    <cellStyle name="20 % - Accent3 2 5 2 3 2 2" xfId="33717" xr:uid="{00000000-0005-0000-0000-0000D9220000}"/>
    <cellStyle name="20 % - Accent3 2 5 2 3 3" xfId="11563" xr:uid="{00000000-0005-0000-0000-0000DA220000}"/>
    <cellStyle name="20 % - Accent3 2 5 2 3 4" xfId="27727" xr:uid="{00000000-0005-0000-0000-0000DB220000}"/>
    <cellStyle name="20 % - Accent3 2 5 2 4" xfId="6105" xr:uid="{00000000-0005-0000-0000-0000DC220000}"/>
    <cellStyle name="20 % - Accent3 2 5 2 4 2" xfId="21091" xr:uid="{00000000-0005-0000-0000-0000DD220000}"/>
    <cellStyle name="20 % - Accent3 2 5 2 4 2 2" xfId="34308" xr:uid="{00000000-0005-0000-0000-0000DE220000}"/>
    <cellStyle name="20 % - Accent3 2 5 2 4 3" xfId="12096" xr:uid="{00000000-0005-0000-0000-0000DF220000}"/>
    <cellStyle name="20 % - Accent3 2 5 2 4 4" xfId="28318" xr:uid="{00000000-0005-0000-0000-0000E0220000}"/>
    <cellStyle name="20 % - Accent3 2 5 2 5" xfId="6631" xr:uid="{00000000-0005-0000-0000-0000E1220000}"/>
    <cellStyle name="20 % - Accent3 2 5 2 5 2" xfId="21715" xr:uid="{00000000-0005-0000-0000-0000E2220000}"/>
    <cellStyle name="20 % - Accent3 2 5 2 5 2 2" xfId="34908" xr:uid="{00000000-0005-0000-0000-0000E3220000}"/>
    <cellStyle name="20 % - Accent3 2 5 2 5 3" xfId="12622" xr:uid="{00000000-0005-0000-0000-0000E4220000}"/>
    <cellStyle name="20 % - Accent3 2 5 2 5 4" xfId="28918" xr:uid="{00000000-0005-0000-0000-0000E5220000}"/>
    <cellStyle name="20 % - Accent3 2 5 2 6" xfId="7171" xr:uid="{00000000-0005-0000-0000-0000E6220000}"/>
    <cellStyle name="20 % - Accent3 2 5 2 6 2" xfId="22417" xr:uid="{00000000-0005-0000-0000-0000E7220000}"/>
    <cellStyle name="20 % - Accent3 2 5 2 6 2 2" xfId="35610" xr:uid="{00000000-0005-0000-0000-0000E8220000}"/>
    <cellStyle name="20 % - Accent3 2 5 2 6 3" xfId="13162" xr:uid="{00000000-0005-0000-0000-0000E9220000}"/>
    <cellStyle name="20 % - Accent3 2 5 2 6 4" xfId="29620" xr:uid="{00000000-0005-0000-0000-0000EA220000}"/>
    <cellStyle name="20 % - Accent3 2 5 2 7" xfId="7739" xr:uid="{00000000-0005-0000-0000-0000EB220000}"/>
    <cellStyle name="20 % - Accent3 2 5 2 7 2" xfId="23168" xr:uid="{00000000-0005-0000-0000-0000EC220000}"/>
    <cellStyle name="20 % - Accent3 2 5 2 7 2 2" xfId="36359" xr:uid="{00000000-0005-0000-0000-0000ED220000}"/>
    <cellStyle name="20 % - Accent3 2 5 2 7 3" xfId="13730" xr:uid="{00000000-0005-0000-0000-0000EE220000}"/>
    <cellStyle name="20 % - Accent3 2 5 2 7 4" xfId="30369" xr:uid="{00000000-0005-0000-0000-0000EF220000}"/>
    <cellStyle name="20 % - Accent3 2 5 2 8" xfId="8307" xr:uid="{00000000-0005-0000-0000-0000F0220000}"/>
    <cellStyle name="20 % - Accent3 2 5 2 8 2" xfId="14298" xr:uid="{00000000-0005-0000-0000-0000F1220000}"/>
    <cellStyle name="20 % - Accent3 2 5 2 8 2 2" xfId="32500" xr:uid="{00000000-0005-0000-0000-0000F2220000}"/>
    <cellStyle name="20 % - Accent3 2 5 2 8 3" xfId="26496" xr:uid="{00000000-0005-0000-0000-0000F3220000}"/>
    <cellStyle name="20 % - Accent3 2 5 2 9" xfId="8875" xr:uid="{00000000-0005-0000-0000-0000F4220000}"/>
    <cellStyle name="20 % - Accent3 2 5 2 9 2" xfId="14866" xr:uid="{00000000-0005-0000-0000-0000F5220000}"/>
    <cellStyle name="20 % - Accent3 2 5 2 9 3" xfId="25141" xr:uid="{00000000-0005-0000-0000-0000F6220000}"/>
    <cellStyle name="20 % - Accent3 2 5 20" xfId="24241" xr:uid="{00000000-0005-0000-0000-0000F7220000}"/>
    <cellStyle name="20 % - Accent3 2 5 21" xfId="2827" xr:uid="{00000000-0005-0000-0000-0000F8220000}"/>
    <cellStyle name="20 % - Accent3 2 5 3" xfId="170" xr:uid="{00000000-0005-0000-0000-0000F9220000}"/>
    <cellStyle name="20 % - Accent3 2 5 3 10" xfId="10651" xr:uid="{00000000-0005-0000-0000-0000FA220000}"/>
    <cellStyle name="20 % - Accent3 2 5 3 10 2" xfId="16642" xr:uid="{00000000-0005-0000-0000-0000FB220000}"/>
    <cellStyle name="20 % - Accent3 2 5 3 10 3" xfId="31175" xr:uid="{00000000-0005-0000-0000-0000FC220000}"/>
    <cellStyle name="20 % - Accent3 2 5 3 11" xfId="17266" xr:uid="{00000000-0005-0000-0000-0000FD220000}"/>
    <cellStyle name="20 % - Accent3 2 5 3 12" xfId="18268" xr:uid="{00000000-0005-0000-0000-0000FE220000}"/>
    <cellStyle name="20 % - Accent3 2 5 3 13" xfId="11565" xr:uid="{00000000-0005-0000-0000-0000FF220000}"/>
    <cellStyle name="20 % - Accent3 2 5 3 14" xfId="4338" xr:uid="{00000000-0005-0000-0000-000000230000}"/>
    <cellStyle name="20 % - Accent3 2 5 3 15" xfId="24243" xr:uid="{00000000-0005-0000-0000-000001230000}"/>
    <cellStyle name="20 % - Accent3 2 5 3 16" xfId="2830" xr:uid="{00000000-0005-0000-0000-000002230000}"/>
    <cellStyle name="20 % - Accent3 2 5 3 2" xfId="6107" xr:uid="{00000000-0005-0000-0000-000003230000}"/>
    <cellStyle name="20 % - Accent3 2 5 3 2 2" xfId="20055" xr:uid="{00000000-0005-0000-0000-000004230000}"/>
    <cellStyle name="20 % - Accent3 2 5 3 2 2 2" xfId="33425" xr:uid="{00000000-0005-0000-0000-000005230000}"/>
    <cellStyle name="20 % - Accent3 2 5 3 2 2 3" xfId="27423" xr:uid="{00000000-0005-0000-0000-000006230000}"/>
    <cellStyle name="20 % - Accent3 2 5 3 2 3" xfId="12098" xr:uid="{00000000-0005-0000-0000-000007230000}"/>
    <cellStyle name="20 % - Accent3 2 5 3 2 3 2" xfId="31754" xr:uid="{00000000-0005-0000-0000-000008230000}"/>
    <cellStyle name="20 % - Accent3 2 5 3 2 4" xfId="25734" xr:uid="{00000000-0005-0000-0000-000009230000}"/>
    <cellStyle name="20 % - Accent3 2 5 3 3" xfId="6633" xr:uid="{00000000-0005-0000-0000-00000A230000}"/>
    <cellStyle name="20 % - Accent3 2 5 3 3 2" xfId="20501" xr:uid="{00000000-0005-0000-0000-00000B230000}"/>
    <cellStyle name="20 % - Accent3 2 5 3 3 2 2" xfId="33718" xr:uid="{00000000-0005-0000-0000-00000C230000}"/>
    <cellStyle name="20 % - Accent3 2 5 3 3 3" xfId="12624" xr:uid="{00000000-0005-0000-0000-00000D230000}"/>
    <cellStyle name="20 % - Accent3 2 5 3 3 4" xfId="27728" xr:uid="{00000000-0005-0000-0000-00000E230000}"/>
    <cellStyle name="20 % - Accent3 2 5 3 4" xfId="7173" xr:uid="{00000000-0005-0000-0000-00000F230000}"/>
    <cellStyle name="20 % - Accent3 2 5 3 4 2" xfId="21092" xr:uid="{00000000-0005-0000-0000-000010230000}"/>
    <cellStyle name="20 % - Accent3 2 5 3 4 2 2" xfId="34309" xr:uid="{00000000-0005-0000-0000-000011230000}"/>
    <cellStyle name="20 % - Accent3 2 5 3 4 3" xfId="13164" xr:uid="{00000000-0005-0000-0000-000012230000}"/>
    <cellStyle name="20 % - Accent3 2 5 3 4 4" xfId="28319" xr:uid="{00000000-0005-0000-0000-000013230000}"/>
    <cellStyle name="20 % - Accent3 2 5 3 5" xfId="7741" xr:uid="{00000000-0005-0000-0000-000014230000}"/>
    <cellStyle name="20 % - Accent3 2 5 3 5 2" xfId="21716" xr:uid="{00000000-0005-0000-0000-000015230000}"/>
    <cellStyle name="20 % - Accent3 2 5 3 5 2 2" xfId="34909" xr:uid="{00000000-0005-0000-0000-000016230000}"/>
    <cellStyle name="20 % - Accent3 2 5 3 5 3" xfId="13732" xr:uid="{00000000-0005-0000-0000-000017230000}"/>
    <cellStyle name="20 % - Accent3 2 5 3 5 4" xfId="28919" xr:uid="{00000000-0005-0000-0000-000018230000}"/>
    <cellStyle name="20 % - Accent3 2 5 3 6" xfId="8309" xr:uid="{00000000-0005-0000-0000-000019230000}"/>
    <cellStyle name="20 % - Accent3 2 5 3 6 2" xfId="22418" xr:uid="{00000000-0005-0000-0000-00001A230000}"/>
    <cellStyle name="20 % - Accent3 2 5 3 6 2 2" xfId="35611" xr:uid="{00000000-0005-0000-0000-00001B230000}"/>
    <cellStyle name="20 % - Accent3 2 5 3 6 3" xfId="14300" xr:uid="{00000000-0005-0000-0000-00001C230000}"/>
    <cellStyle name="20 % - Accent3 2 5 3 6 4" xfId="29621" xr:uid="{00000000-0005-0000-0000-00001D230000}"/>
    <cellStyle name="20 % - Accent3 2 5 3 7" xfId="8877" xr:uid="{00000000-0005-0000-0000-00001E230000}"/>
    <cellStyle name="20 % - Accent3 2 5 3 7 2" xfId="23169" xr:uid="{00000000-0005-0000-0000-00001F230000}"/>
    <cellStyle name="20 % - Accent3 2 5 3 7 2 2" xfId="36360" xr:uid="{00000000-0005-0000-0000-000020230000}"/>
    <cellStyle name="20 % - Accent3 2 5 3 7 3" xfId="14868" xr:uid="{00000000-0005-0000-0000-000021230000}"/>
    <cellStyle name="20 % - Accent3 2 5 3 7 4" xfId="30370" xr:uid="{00000000-0005-0000-0000-000022230000}"/>
    <cellStyle name="20 % - Accent3 2 5 3 8" xfId="9459" xr:uid="{00000000-0005-0000-0000-000023230000}"/>
    <cellStyle name="20 % - Accent3 2 5 3 8 2" xfId="15450" xr:uid="{00000000-0005-0000-0000-000024230000}"/>
    <cellStyle name="20 % - Accent3 2 5 3 8 2 2" xfId="32501" xr:uid="{00000000-0005-0000-0000-000025230000}"/>
    <cellStyle name="20 % - Accent3 2 5 3 8 3" xfId="26497" xr:uid="{00000000-0005-0000-0000-000026230000}"/>
    <cellStyle name="20 % - Accent3 2 5 3 9" xfId="10055" xr:uid="{00000000-0005-0000-0000-000027230000}"/>
    <cellStyle name="20 % - Accent3 2 5 3 9 2" xfId="16046" xr:uid="{00000000-0005-0000-0000-000028230000}"/>
    <cellStyle name="20 % - Accent3 2 5 3 9 3" xfId="25142" xr:uid="{00000000-0005-0000-0000-000029230000}"/>
    <cellStyle name="20 % - Accent3 2 5 4" xfId="2831" xr:uid="{00000000-0005-0000-0000-00002A230000}"/>
    <cellStyle name="20 % - Accent3 2 5 4 10" xfId="10652" xr:uid="{00000000-0005-0000-0000-00002B230000}"/>
    <cellStyle name="20 % - Accent3 2 5 4 10 2" xfId="16643" xr:uid="{00000000-0005-0000-0000-00002C230000}"/>
    <cellStyle name="20 % - Accent3 2 5 4 10 3" xfId="25143" xr:uid="{00000000-0005-0000-0000-00002D230000}"/>
    <cellStyle name="20 % - Accent3 2 5 4 11" xfId="17267" xr:uid="{00000000-0005-0000-0000-00002E230000}"/>
    <cellStyle name="20 % - Accent3 2 5 4 11 2" xfId="31176" xr:uid="{00000000-0005-0000-0000-00002F230000}"/>
    <cellStyle name="20 % - Accent3 2 5 4 12" xfId="18269" xr:uid="{00000000-0005-0000-0000-000030230000}"/>
    <cellStyle name="20 % - Accent3 2 5 4 13" xfId="11566" xr:uid="{00000000-0005-0000-0000-000031230000}"/>
    <cellStyle name="20 % - Accent3 2 5 4 14" xfId="4339" xr:uid="{00000000-0005-0000-0000-000032230000}"/>
    <cellStyle name="20 % - Accent3 2 5 4 15" xfId="24244" xr:uid="{00000000-0005-0000-0000-000033230000}"/>
    <cellStyle name="20 % - Accent3 2 5 4 2" xfId="6108" xr:uid="{00000000-0005-0000-0000-000034230000}"/>
    <cellStyle name="20 % - Accent3 2 5 4 2 10" xfId="31177" xr:uid="{00000000-0005-0000-0000-000035230000}"/>
    <cellStyle name="20 % - Accent3 2 5 4 2 11" xfId="24245" xr:uid="{00000000-0005-0000-0000-000036230000}"/>
    <cellStyle name="20 % - Accent3 2 5 4 2 2" xfId="20052" xr:uid="{00000000-0005-0000-0000-000037230000}"/>
    <cellStyle name="20 % - Accent3 2 5 4 2 2 2" xfId="27421" xr:uid="{00000000-0005-0000-0000-000038230000}"/>
    <cellStyle name="20 % - Accent3 2 5 4 2 2 2 2" xfId="33423" xr:uid="{00000000-0005-0000-0000-000039230000}"/>
    <cellStyle name="20 % - Accent3 2 5 4 2 2 3" xfId="31756" xr:uid="{00000000-0005-0000-0000-00003A230000}"/>
    <cellStyle name="20 % - Accent3 2 5 4 2 2 4" xfId="25736" xr:uid="{00000000-0005-0000-0000-00003B230000}"/>
    <cellStyle name="20 % - Accent3 2 5 4 2 3" xfId="20503" xr:uid="{00000000-0005-0000-0000-00003C230000}"/>
    <cellStyle name="20 % - Accent3 2 5 4 2 3 2" xfId="33720" xr:uid="{00000000-0005-0000-0000-00003D230000}"/>
    <cellStyle name="20 % - Accent3 2 5 4 2 3 3" xfId="27730" xr:uid="{00000000-0005-0000-0000-00003E230000}"/>
    <cellStyle name="20 % - Accent3 2 5 4 2 4" xfId="21094" xr:uid="{00000000-0005-0000-0000-00003F230000}"/>
    <cellStyle name="20 % - Accent3 2 5 4 2 4 2" xfId="34311" xr:uid="{00000000-0005-0000-0000-000040230000}"/>
    <cellStyle name="20 % - Accent3 2 5 4 2 4 3" xfId="28321" xr:uid="{00000000-0005-0000-0000-000041230000}"/>
    <cellStyle name="20 % - Accent3 2 5 4 2 5" xfId="21718" xr:uid="{00000000-0005-0000-0000-000042230000}"/>
    <cellStyle name="20 % - Accent3 2 5 4 2 5 2" xfId="34911" xr:uid="{00000000-0005-0000-0000-000043230000}"/>
    <cellStyle name="20 % - Accent3 2 5 4 2 5 3" xfId="28921" xr:uid="{00000000-0005-0000-0000-000044230000}"/>
    <cellStyle name="20 % - Accent3 2 5 4 2 6" xfId="22420" xr:uid="{00000000-0005-0000-0000-000045230000}"/>
    <cellStyle name="20 % - Accent3 2 5 4 2 6 2" xfId="35613" xr:uid="{00000000-0005-0000-0000-000046230000}"/>
    <cellStyle name="20 % - Accent3 2 5 4 2 6 3" xfId="29623" xr:uid="{00000000-0005-0000-0000-000047230000}"/>
    <cellStyle name="20 % - Accent3 2 5 4 2 7" xfId="23171" xr:uid="{00000000-0005-0000-0000-000048230000}"/>
    <cellStyle name="20 % - Accent3 2 5 4 2 7 2" xfId="36362" xr:uid="{00000000-0005-0000-0000-000049230000}"/>
    <cellStyle name="20 % - Accent3 2 5 4 2 7 3" xfId="30372" xr:uid="{00000000-0005-0000-0000-00004A230000}"/>
    <cellStyle name="20 % - Accent3 2 5 4 2 8" xfId="18270" xr:uid="{00000000-0005-0000-0000-00004B230000}"/>
    <cellStyle name="20 % - Accent3 2 5 4 2 8 2" xfId="32503" xr:uid="{00000000-0005-0000-0000-00004C230000}"/>
    <cellStyle name="20 % - Accent3 2 5 4 2 8 3" xfId="26499" xr:uid="{00000000-0005-0000-0000-00004D230000}"/>
    <cellStyle name="20 % - Accent3 2 5 4 2 9" xfId="12099" xr:uid="{00000000-0005-0000-0000-00004E230000}"/>
    <cellStyle name="20 % - Accent3 2 5 4 2 9 2" xfId="25144" xr:uid="{00000000-0005-0000-0000-00004F230000}"/>
    <cellStyle name="20 % - Accent3 2 5 4 3" xfId="6634" xr:uid="{00000000-0005-0000-0000-000050230000}"/>
    <cellStyle name="20 % - Accent3 2 5 4 3 2" xfId="20053" xr:uid="{00000000-0005-0000-0000-000051230000}"/>
    <cellStyle name="20 % - Accent3 2 5 4 3 2 2" xfId="33424" xr:uid="{00000000-0005-0000-0000-000052230000}"/>
    <cellStyle name="20 % - Accent3 2 5 4 3 2 3" xfId="27422" xr:uid="{00000000-0005-0000-0000-000053230000}"/>
    <cellStyle name="20 % - Accent3 2 5 4 3 3" xfId="12625" xr:uid="{00000000-0005-0000-0000-000054230000}"/>
    <cellStyle name="20 % - Accent3 2 5 4 3 3 2" xfId="31755" xr:uid="{00000000-0005-0000-0000-000055230000}"/>
    <cellStyle name="20 % - Accent3 2 5 4 3 4" xfId="25735" xr:uid="{00000000-0005-0000-0000-000056230000}"/>
    <cellStyle name="20 % - Accent3 2 5 4 4" xfId="7174" xr:uid="{00000000-0005-0000-0000-000057230000}"/>
    <cellStyle name="20 % - Accent3 2 5 4 4 2" xfId="20502" xr:uid="{00000000-0005-0000-0000-000058230000}"/>
    <cellStyle name="20 % - Accent3 2 5 4 4 2 2" xfId="33719" xr:uid="{00000000-0005-0000-0000-000059230000}"/>
    <cellStyle name="20 % - Accent3 2 5 4 4 3" xfId="13165" xr:uid="{00000000-0005-0000-0000-00005A230000}"/>
    <cellStyle name="20 % - Accent3 2 5 4 4 4" xfId="27729" xr:uid="{00000000-0005-0000-0000-00005B230000}"/>
    <cellStyle name="20 % - Accent3 2 5 4 5" xfId="7742" xr:uid="{00000000-0005-0000-0000-00005C230000}"/>
    <cellStyle name="20 % - Accent3 2 5 4 5 2" xfId="21093" xr:uid="{00000000-0005-0000-0000-00005D230000}"/>
    <cellStyle name="20 % - Accent3 2 5 4 5 2 2" xfId="34310" xr:uid="{00000000-0005-0000-0000-00005E230000}"/>
    <cellStyle name="20 % - Accent3 2 5 4 5 3" xfId="13733" xr:uid="{00000000-0005-0000-0000-00005F230000}"/>
    <cellStyle name="20 % - Accent3 2 5 4 5 4" xfId="28320" xr:uid="{00000000-0005-0000-0000-000060230000}"/>
    <cellStyle name="20 % - Accent3 2 5 4 6" xfId="8310" xr:uid="{00000000-0005-0000-0000-000061230000}"/>
    <cellStyle name="20 % - Accent3 2 5 4 6 2" xfId="21717" xr:uid="{00000000-0005-0000-0000-000062230000}"/>
    <cellStyle name="20 % - Accent3 2 5 4 6 2 2" xfId="34910" xr:uid="{00000000-0005-0000-0000-000063230000}"/>
    <cellStyle name="20 % - Accent3 2 5 4 6 3" xfId="14301" xr:uid="{00000000-0005-0000-0000-000064230000}"/>
    <cellStyle name="20 % - Accent3 2 5 4 6 4" xfId="28920" xr:uid="{00000000-0005-0000-0000-000065230000}"/>
    <cellStyle name="20 % - Accent3 2 5 4 7" xfId="8878" xr:uid="{00000000-0005-0000-0000-000066230000}"/>
    <cellStyle name="20 % - Accent3 2 5 4 7 2" xfId="22419" xr:uid="{00000000-0005-0000-0000-000067230000}"/>
    <cellStyle name="20 % - Accent3 2 5 4 7 2 2" xfId="35612" xr:uid="{00000000-0005-0000-0000-000068230000}"/>
    <cellStyle name="20 % - Accent3 2 5 4 7 3" xfId="14869" xr:uid="{00000000-0005-0000-0000-000069230000}"/>
    <cellStyle name="20 % - Accent3 2 5 4 7 4" xfId="29622" xr:uid="{00000000-0005-0000-0000-00006A230000}"/>
    <cellStyle name="20 % - Accent3 2 5 4 8" xfId="9460" xr:uid="{00000000-0005-0000-0000-00006B230000}"/>
    <cellStyle name="20 % - Accent3 2 5 4 8 2" xfId="23170" xr:uid="{00000000-0005-0000-0000-00006C230000}"/>
    <cellStyle name="20 % - Accent3 2 5 4 8 2 2" xfId="36361" xr:uid="{00000000-0005-0000-0000-00006D230000}"/>
    <cellStyle name="20 % - Accent3 2 5 4 8 3" xfId="15451" xr:uid="{00000000-0005-0000-0000-00006E230000}"/>
    <cellStyle name="20 % - Accent3 2 5 4 8 4" xfId="30371" xr:uid="{00000000-0005-0000-0000-00006F230000}"/>
    <cellStyle name="20 % - Accent3 2 5 4 9" xfId="10056" xr:uid="{00000000-0005-0000-0000-000070230000}"/>
    <cellStyle name="20 % - Accent3 2 5 4 9 2" xfId="16047" xr:uid="{00000000-0005-0000-0000-000071230000}"/>
    <cellStyle name="20 % - Accent3 2 5 4 9 2 2" xfId="32502" xr:uid="{00000000-0005-0000-0000-000072230000}"/>
    <cellStyle name="20 % - Accent3 2 5 4 9 3" xfId="26498" xr:uid="{00000000-0005-0000-0000-000073230000}"/>
    <cellStyle name="20 % - Accent3 2 5 5" xfId="5243" xr:uid="{00000000-0005-0000-0000-000074230000}"/>
    <cellStyle name="20 % - Accent3 2 5 5 10" xfId="31178" xr:uid="{00000000-0005-0000-0000-000075230000}"/>
    <cellStyle name="20 % - Accent3 2 5 5 11" xfId="24246" xr:uid="{00000000-0005-0000-0000-000076230000}"/>
    <cellStyle name="20 % - Accent3 2 5 5 2" xfId="20051" xr:uid="{00000000-0005-0000-0000-000077230000}"/>
    <cellStyle name="20 % - Accent3 2 5 5 2 2" xfId="27420" xr:uid="{00000000-0005-0000-0000-000078230000}"/>
    <cellStyle name="20 % - Accent3 2 5 5 2 2 2" xfId="33422" xr:uid="{00000000-0005-0000-0000-000079230000}"/>
    <cellStyle name="20 % - Accent3 2 5 5 2 3" xfId="31757" xr:uid="{00000000-0005-0000-0000-00007A230000}"/>
    <cellStyle name="20 % - Accent3 2 5 5 2 4" xfId="25737" xr:uid="{00000000-0005-0000-0000-00007B230000}"/>
    <cellStyle name="20 % - Accent3 2 5 5 3" xfId="20504" xr:uid="{00000000-0005-0000-0000-00007C230000}"/>
    <cellStyle name="20 % - Accent3 2 5 5 3 2" xfId="33721" xr:uid="{00000000-0005-0000-0000-00007D230000}"/>
    <cellStyle name="20 % - Accent3 2 5 5 3 3" xfId="27731" xr:uid="{00000000-0005-0000-0000-00007E230000}"/>
    <cellStyle name="20 % - Accent3 2 5 5 4" xfId="21095" xr:uid="{00000000-0005-0000-0000-00007F230000}"/>
    <cellStyle name="20 % - Accent3 2 5 5 4 2" xfId="34312" xr:uid="{00000000-0005-0000-0000-000080230000}"/>
    <cellStyle name="20 % - Accent3 2 5 5 4 3" xfId="28322" xr:uid="{00000000-0005-0000-0000-000081230000}"/>
    <cellStyle name="20 % - Accent3 2 5 5 5" xfId="21719" xr:uid="{00000000-0005-0000-0000-000082230000}"/>
    <cellStyle name="20 % - Accent3 2 5 5 5 2" xfId="34912" xr:uid="{00000000-0005-0000-0000-000083230000}"/>
    <cellStyle name="20 % - Accent3 2 5 5 5 3" xfId="28922" xr:uid="{00000000-0005-0000-0000-000084230000}"/>
    <cellStyle name="20 % - Accent3 2 5 5 6" xfId="22421" xr:uid="{00000000-0005-0000-0000-000085230000}"/>
    <cellStyle name="20 % - Accent3 2 5 5 6 2" xfId="35614" xr:uid="{00000000-0005-0000-0000-000086230000}"/>
    <cellStyle name="20 % - Accent3 2 5 5 6 3" xfId="29624" xr:uid="{00000000-0005-0000-0000-000087230000}"/>
    <cellStyle name="20 % - Accent3 2 5 5 7" xfId="23172" xr:uid="{00000000-0005-0000-0000-000088230000}"/>
    <cellStyle name="20 % - Accent3 2 5 5 7 2" xfId="36363" xr:uid="{00000000-0005-0000-0000-000089230000}"/>
    <cellStyle name="20 % - Accent3 2 5 5 7 3" xfId="30373" xr:uid="{00000000-0005-0000-0000-00008A230000}"/>
    <cellStyle name="20 % - Accent3 2 5 5 8" xfId="18271" xr:uid="{00000000-0005-0000-0000-00008B230000}"/>
    <cellStyle name="20 % - Accent3 2 5 5 8 2" xfId="32504" xr:uid="{00000000-0005-0000-0000-00008C230000}"/>
    <cellStyle name="20 % - Accent3 2 5 5 8 3" xfId="26500" xr:uid="{00000000-0005-0000-0000-00008D230000}"/>
    <cellStyle name="20 % - Accent3 2 5 5 9" xfId="11562" xr:uid="{00000000-0005-0000-0000-00008E230000}"/>
    <cellStyle name="20 % - Accent3 2 5 5 9 2" xfId="25145" xr:uid="{00000000-0005-0000-0000-00008F230000}"/>
    <cellStyle name="20 % - Accent3 2 5 6" xfId="6104" xr:uid="{00000000-0005-0000-0000-000090230000}"/>
    <cellStyle name="20 % - Accent3 2 5 6 2" xfId="19458" xr:uid="{00000000-0005-0000-0000-000091230000}"/>
    <cellStyle name="20 % - Accent3 2 5 6 2 2" xfId="32967" xr:uid="{00000000-0005-0000-0000-000092230000}"/>
    <cellStyle name="20 % - Accent3 2 5 6 2 3" xfId="26963" xr:uid="{00000000-0005-0000-0000-000093230000}"/>
    <cellStyle name="20 % - Accent3 2 5 6 3" xfId="12095" xr:uid="{00000000-0005-0000-0000-000094230000}"/>
    <cellStyle name="20 % - Accent3 2 5 6 3 2" xfId="31752" xr:uid="{00000000-0005-0000-0000-000095230000}"/>
    <cellStyle name="20 % - Accent3 2 5 6 4" xfId="25732" xr:uid="{00000000-0005-0000-0000-000096230000}"/>
    <cellStyle name="20 % - Accent3 2 5 7" xfId="6630" xr:uid="{00000000-0005-0000-0000-000097230000}"/>
    <cellStyle name="20 % - Accent3 2 5 7 2" xfId="20057" xr:uid="{00000000-0005-0000-0000-000098230000}"/>
    <cellStyle name="20 % - Accent3 2 5 7 2 2" xfId="33427" xr:uid="{00000000-0005-0000-0000-000099230000}"/>
    <cellStyle name="20 % - Accent3 2 5 7 3" xfId="12621" xr:uid="{00000000-0005-0000-0000-00009A230000}"/>
    <cellStyle name="20 % - Accent3 2 5 7 4" xfId="27425" xr:uid="{00000000-0005-0000-0000-00009B230000}"/>
    <cellStyle name="20 % - Accent3 2 5 8" xfId="7170" xr:uid="{00000000-0005-0000-0000-00009C230000}"/>
    <cellStyle name="20 % - Accent3 2 5 8 2" xfId="20499" xr:uid="{00000000-0005-0000-0000-00009D230000}"/>
    <cellStyle name="20 % - Accent3 2 5 8 2 2" xfId="33716" xr:uid="{00000000-0005-0000-0000-00009E230000}"/>
    <cellStyle name="20 % - Accent3 2 5 8 3" xfId="13161" xr:uid="{00000000-0005-0000-0000-00009F230000}"/>
    <cellStyle name="20 % - Accent3 2 5 8 4" xfId="27726" xr:uid="{00000000-0005-0000-0000-0000A0230000}"/>
    <cellStyle name="20 % - Accent3 2 5 9" xfId="7738" xr:uid="{00000000-0005-0000-0000-0000A1230000}"/>
    <cellStyle name="20 % - Accent3 2 5 9 2" xfId="21090" xr:uid="{00000000-0005-0000-0000-0000A2230000}"/>
    <cellStyle name="20 % - Accent3 2 5 9 2 2" xfId="34307" xr:uid="{00000000-0005-0000-0000-0000A3230000}"/>
    <cellStyle name="20 % - Accent3 2 5 9 3" xfId="13729" xr:uid="{00000000-0005-0000-0000-0000A4230000}"/>
    <cellStyle name="20 % - Accent3 2 5 9 4" xfId="28317" xr:uid="{00000000-0005-0000-0000-0000A5230000}"/>
    <cellStyle name="20 % - Accent3 2 6" xfId="171" xr:uid="{00000000-0005-0000-0000-0000A6230000}"/>
    <cellStyle name="20 % - Accent3 2 6 10" xfId="9461" xr:uid="{00000000-0005-0000-0000-0000A7230000}"/>
    <cellStyle name="20 % - Accent3 2 6 10 2" xfId="15452" xr:uid="{00000000-0005-0000-0000-0000A8230000}"/>
    <cellStyle name="20 % - Accent3 2 6 10 3" xfId="31179" xr:uid="{00000000-0005-0000-0000-0000A9230000}"/>
    <cellStyle name="20 % - Accent3 2 6 11" xfId="10057" xr:uid="{00000000-0005-0000-0000-0000AA230000}"/>
    <cellStyle name="20 % - Accent3 2 6 11 2" xfId="16048" xr:uid="{00000000-0005-0000-0000-0000AB230000}"/>
    <cellStyle name="20 % - Accent3 2 6 12" xfId="10653" xr:uid="{00000000-0005-0000-0000-0000AC230000}"/>
    <cellStyle name="20 % - Accent3 2 6 12 2" xfId="16644" xr:uid="{00000000-0005-0000-0000-0000AD230000}"/>
    <cellStyle name="20 % - Accent3 2 6 13" xfId="4730" xr:uid="{00000000-0005-0000-0000-0000AE230000}"/>
    <cellStyle name="20 % - Accent3 2 6 13 2" xfId="17268" xr:uid="{00000000-0005-0000-0000-0000AF230000}"/>
    <cellStyle name="20 % - Accent3 2 6 14" xfId="17852" xr:uid="{00000000-0005-0000-0000-0000B0230000}"/>
    <cellStyle name="20 % - Accent3 2 6 15" xfId="18272" xr:uid="{00000000-0005-0000-0000-0000B1230000}"/>
    <cellStyle name="20 % - Accent3 2 6 16" xfId="11195" xr:uid="{00000000-0005-0000-0000-0000B2230000}"/>
    <cellStyle name="20 % - Accent3 2 6 17" xfId="4340" xr:uid="{00000000-0005-0000-0000-0000B3230000}"/>
    <cellStyle name="20 % - Accent3 2 6 18" xfId="24247" xr:uid="{00000000-0005-0000-0000-0000B4230000}"/>
    <cellStyle name="20 % - Accent3 2 6 19" xfId="2832" xr:uid="{00000000-0005-0000-0000-0000B5230000}"/>
    <cellStyle name="20 % - Accent3 2 6 2" xfId="2833" xr:uid="{00000000-0005-0000-0000-0000B6230000}"/>
    <cellStyle name="20 % - Accent3 2 6 2 10" xfId="10654" xr:uid="{00000000-0005-0000-0000-0000B7230000}"/>
    <cellStyle name="20 % - Accent3 2 6 2 10 2" xfId="16645" xr:uid="{00000000-0005-0000-0000-0000B8230000}"/>
    <cellStyle name="20 % - Accent3 2 6 2 11" xfId="17269" xr:uid="{00000000-0005-0000-0000-0000B9230000}"/>
    <cellStyle name="20 % - Accent3 2 6 2 12" xfId="20050" xr:uid="{00000000-0005-0000-0000-0000BA230000}"/>
    <cellStyle name="20 % - Accent3 2 6 2 13" xfId="11568" xr:uid="{00000000-0005-0000-0000-0000BB230000}"/>
    <cellStyle name="20 % - Accent3 2 6 2 14" xfId="5247" xr:uid="{00000000-0005-0000-0000-0000BC230000}"/>
    <cellStyle name="20 % - Accent3 2 6 2 15" xfId="25738" xr:uid="{00000000-0005-0000-0000-0000BD230000}"/>
    <cellStyle name="20 % - Accent3 2 6 2 2" xfId="6110" xr:uid="{00000000-0005-0000-0000-0000BE230000}"/>
    <cellStyle name="20 % - Accent3 2 6 2 2 2" xfId="12101" xr:uid="{00000000-0005-0000-0000-0000BF230000}"/>
    <cellStyle name="20 % - Accent3 2 6 2 2 2 2" xfId="33421" xr:uid="{00000000-0005-0000-0000-0000C0230000}"/>
    <cellStyle name="20 % - Accent3 2 6 2 2 3" xfId="27419" xr:uid="{00000000-0005-0000-0000-0000C1230000}"/>
    <cellStyle name="20 % - Accent3 2 6 2 3" xfId="6636" xr:uid="{00000000-0005-0000-0000-0000C2230000}"/>
    <cellStyle name="20 % - Accent3 2 6 2 3 2" xfId="12627" xr:uid="{00000000-0005-0000-0000-0000C3230000}"/>
    <cellStyle name="20 % - Accent3 2 6 2 3 3" xfId="31758" xr:uid="{00000000-0005-0000-0000-0000C4230000}"/>
    <cellStyle name="20 % - Accent3 2 6 2 4" xfId="7176" xr:uid="{00000000-0005-0000-0000-0000C5230000}"/>
    <cellStyle name="20 % - Accent3 2 6 2 4 2" xfId="13167" xr:uid="{00000000-0005-0000-0000-0000C6230000}"/>
    <cellStyle name="20 % - Accent3 2 6 2 5" xfId="7744" xr:uid="{00000000-0005-0000-0000-0000C7230000}"/>
    <cellStyle name="20 % - Accent3 2 6 2 5 2" xfId="13735" xr:uid="{00000000-0005-0000-0000-0000C8230000}"/>
    <cellStyle name="20 % - Accent3 2 6 2 6" xfId="8312" xr:uid="{00000000-0005-0000-0000-0000C9230000}"/>
    <cellStyle name="20 % - Accent3 2 6 2 6 2" xfId="14303" xr:uid="{00000000-0005-0000-0000-0000CA230000}"/>
    <cellStyle name="20 % - Accent3 2 6 2 7" xfId="8880" xr:uid="{00000000-0005-0000-0000-0000CB230000}"/>
    <cellStyle name="20 % - Accent3 2 6 2 7 2" xfId="14871" xr:uid="{00000000-0005-0000-0000-0000CC230000}"/>
    <cellStyle name="20 % - Accent3 2 6 2 8" xfId="9462" xr:uid="{00000000-0005-0000-0000-0000CD230000}"/>
    <cellStyle name="20 % - Accent3 2 6 2 8 2" xfId="15453" xr:uid="{00000000-0005-0000-0000-0000CE230000}"/>
    <cellStyle name="20 % - Accent3 2 6 2 9" xfId="10058" xr:uid="{00000000-0005-0000-0000-0000CF230000}"/>
    <cellStyle name="20 % - Accent3 2 6 2 9 2" xfId="16049" xr:uid="{00000000-0005-0000-0000-0000D0230000}"/>
    <cellStyle name="20 % - Accent3 2 6 3" xfId="5246" xr:uid="{00000000-0005-0000-0000-0000D1230000}"/>
    <cellStyle name="20 % - Accent3 2 6 3 2" xfId="20505" xr:uid="{00000000-0005-0000-0000-0000D2230000}"/>
    <cellStyle name="20 % - Accent3 2 6 3 2 2" xfId="33722" xr:uid="{00000000-0005-0000-0000-0000D3230000}"/>
    <cellStyle name="20 % - Accent3 2 6 3 3" xfId="11567" xr:uid="{00000000-0005-0000-0000-0000D4230000}"/>
    <cellStyle name="20 % - Accent3 2 6 3 4" xfId="27732" xr:uid="{00000000-0005-0000-0000-0000D5230000}"/>
    <cellStyle name="20 % - Accent3 2 6 4" xfId="6109" xr:uid="{00000000-0005-0000-0000-0000D6230000}"/>
    <cellStyle name="20 % - Accent3 2 6 4 2" xfId="21096" xr:uid="{00000000-0005-0000-0000-0000D7230000}"/>
    <cellStyle name="20 % - Accent3 2 6 4 2 2" xfId="34313" xr:uid="{00000000-0005-0000-0000-0000D8230000}"/>
    <cellStyle name="20 % - Accent3 2 6 4 3" xfId="12100" xr:uid="{00000000-0005-0000-0000-0000D9230000}"/>
    <cellStyle name="20 % - Accent3 2 6 4 4" xfId="28323" xr:uid="{00000000-0005-0000-0000-0000DA230000}"/>
    <cellStyle name="20 % - Accent3 2 6 5" xfId="6635" xr:uid="{00000000-0005-0000-0000-0000DB230000}"/>
    <cellStyle name="20 % - Accent3 2 6 5 2" xfId="21720" xr:uid="{00000000-0005-0000-0000-0000DC230000}"/>
    <cellStyle name="20 % - Accent3 2 6 5 2 2" xfId="34913" xr:uid="{00000000-0005-0000-0000-0000DD230000}"/>
    <cellStyle name="20 % - Accent3 2 6 5 3" xfId="12626" xr:uid="{00000000-0005-0000-0000-0000DE230000}"/>
    <cellStyle name="20 % - Accent3 2 6 5 4" xfId="28923" xr:uid="{00000000-0005-0000-0000-0000DF230000}"/>
    <cellStyle name="20 % - Accent3 2 6 6" xfId="7175" xr:uid="{00000000-0005-0000-0000-0000E0230000}"/>
    <cellStyle name="20 % - Accent3 2 6 6 2" xfId="22422" xr:uid="{00000000-0005-0000-0000-0000E1230000}"/>
    <cellStyle name="20 % - Accent3 2 6 6 2 2" xfId="35615" xr:uid="{00000000-0005-0000-0000-0000E2230000}"/>
    <cellStyle name="20 % - Accent3 2 6 6 3" xfId="13166" xr:uid="{00000000-0005-0000-0000-0000E3230000}"/>
    <cellStyle name="20 % - Accent3 2 6 6 4" xfId="29625" xr:uid="{00000000-0005-0000-0000-0000E4230000}"/>
    <cellStyle name="20 % - Accent3 2 6 7" xfId="7743" xr:uid="{00000000-0005-0000-0000-0000E5230000}"/>
    <cellStyle name="20 % - Accent3 2 6 7 2" xfId="23173" xr:uid="{00000000-0005-0000-0000-0000E6230000}"/>
    <cellStyle name="20 % - Accent3 2 6 7 2 2" xfId="36364" xr:uid="{00000000-0005-0000-0000-0000E7230000}"/>
    <cellStyle name="20 % - Accent3 2 6 7 3" xfId="13734" xr:uid="{00000000-0005-0000-0000-0000E8230000}"/>
    <cellStyle name="20 % - Accent3 2 6 7 4" xfId="30374" xr:uid="{00000000-0005-0000-0000-0000E9230000}"/>
    <cellStyle name="20 % - Accent3 2 6 8" xfId="8311" xr:uid="{00000000-0005-0000-0000-0000EA230000}"/>
    <cellStyle name="20 % - Accent3 2 6 8 2" xfId="14302" xr:uid="{00000000-0005-0000-0000-0000EB230000}"/>
    <cellStyle name="20 % - Accent3 2 6 8 2 2" xfId="32505" xr:uid="{00000000-0005-0000-0000-0000EC230000}"/>
    <cellStyle name="20 % - Accent3 2 6 8 3" xfId="26501" xr:uid="{00000000-0005-0000-0000-0000ED230000}"/>
    <cellStyle name="20 % - Accent3 2 6 9" xfId="8879" xr:uid="{00000000-0005-0000-0000-0000EE230000}"/>
    <cellStyle name="20 % - Accent3 2 6 9 2" xfId="14870" xr:uid="{00000000-0005-0000-0000-0000EF230000}"/>
    <cellStyle name="20 % - Accent3 2 6 9 3" xfId="25146" xr:uid="{00000000-0005-0000-0000-0000F0230000}"/>
    <cellStyle name="20 % - Accent3 2 7" xfId="5209" xr:uid="{00000000-0005-0000-0000-0000F1230000}"/>
    <cellStyle name="20 % - Accent3 2 7 2" xfId="23777" xr:uid="{00000000-0005-0000-0000-0000F2230000}"/>
    <cellStyle name="20 % - Accent3 2 7 2 2" xfId="36811" xr:uid="{00000000-0005-0000-0000-0000F3230000}"/>
    <cellStyle name="20 % - Accent3 2 7 2 3" xfId="30823" xr:uid="{00000000-0005-0000-0000-0000F4230000}"/>
    <cellStyle name="20 % - Accent3 2 7 3" xfId="19438" xr:uid="{00000000-0005-0000-0000-0000F5230000}"/>
    <cellStyle name="20 % - Accent3 2 7 3 2" xfId="32947" xr:uid="{00000000-0005-0000-0000-0000F6230000}"/>
    <cellStyle name="20 % - Accent3 2 7 3 3" xfId="26943" xr:uid="{00000000-0005-0000-0000-0000F7230000}"/>
    <cellStyle name="20 % - Accent3 2 7 4" xfId="11520" xr:uid="{00000000-0005-0000-0000-0000F8230000}"/>
    <cellStyle name="20 % - Accent3 2 7 4 2" xfId="31705" xr:uid="{00000000-0005-0000-0000-0000F9230000}"/>
    <cellStyle name="20 % - Accent3 2 7 5" xfId="25685" xr:uid="{00000000-0005-0000-0000-0000FA230000}"/>
    <cellStyle name="20 % - Accent3 2 8" xfId="6062" xr:uid="{00000000-0005-0000-0000-0000FB230000}"/>
    <cellStyle name="20 % - Accent3 2 8 2" xfId="23985" xr:uid="{00000000-0005-0000-0000-0000FC230000}"/>
    <cellStyle name="20 % - Accent3 2 8 2 2" xfId="36891" xr:uid="{00000000-0005-0000-0000-0000FD230000}"/>
    <cellStyle name="20 % - Accent3 2 8 2 3" xfId="30904" xr:uid="{00000000-0005-0000-0000-0000FE230000}"/>
    <cellStyle name="20 % - Accent3 2 8 3" xfId="20452" xr:uid="{00000000-0005-0000-0000-0000FF230000}"/>
    <cellStyle name="20 % - Accent3 2 8 3 2" xfId="33669" xr:uid="{00000000-0005-0000-0000-000000240000}"/>
    <cellStyle name="20 % - Accent3 2 8 4" xfId="12053" xr:uid="{00000000-0005-0000-0000-000001240000}"/>
    <cellStyle name="20 % - Accent3 2 8 5" xfId="27679" xr:uid="{00000000-0005-0000-0000-000002240000}"/>
    <cellStyle name="20 % - Accent3 2 9" xfId="6588" xr:uid="{00000000-0005-0000-0000-000003240000}"/>
    <cellStyle name="20 % - Accent3 2 9 2" xfId="21043" xr:uid="{00000000-0005-0000-0000-000004240000}"/>
    <cellStyle name="20 % - Accent3 2 9 2 2" xfId="34260" xr:uid="{00000000-0005-0000-0000-000005240000}"/>
    <cellStyle name="20 % - Accent3 2 9 3" xfId="12579" xr:uid="{00000000-0005-0000-0000-000006240000}"/>
    <cellStyle name="20 % - Accent3 2 9 4" xfId="28270" xr:uid="{00000000-0005-0000-0000-000007240000}"/>
    <cellStyle name="20 % - Accent3 2_2012-2013 - CF - Tour 1 - Ligue 04 - Résultats" xfId="172" xr:uid="{00000000-0005-0000-0000-000008240000}"/>
    <cellStyle name="20 % - Accent3 20" xfId="4165" xr:uid="{00000000-0005-0000-0000-000009240000}"/>
    <cellStyle name="20 % - Accent3 20 2" xfId="9881" xr:uid="{00000000-0005-0000-0000-00000A240000}"/>
    <cellStyle name="20 % - Accent3 20 2 2" xfId="22873" xr:uid="{00000000-0005-0000-0000-00000B240000}"/>
    <cellStyle name="20 % - Accent3 20 2 2 2" xfId="36066" xr:uid="{00000000-0005-0000-0000-00000C240000}"/>
    <cellStyle name="20 % - Accent3 20 2 3" xfId="15872" xr:uid="{00000000-0005-0000-0000-00000D240000}"/>
    <cellStyle name="20 % - Accent3 20 2 4" xfId="30076" xr:uid="{00000000-0005-0000-0000-00000E240000}"/>
    <cellStyle name="20 % - Accent3 20 3" xfId="10477" xr:uid="{00000000-0005-0000-0000-00000F240000}"/>
    <cellStyle name="20 % - Accent3 20 3 2" xfId="16468" xr:uid="{00000000-0005-0000-0000-000010240000}"/>
    <cellStyle name="20 % - Accent3 20 3 2 2" xfId="35364" xr:uid="{00000000-0005-0000-0000-000011240000}"/>
    <cellStyle name="20 % - Accent3 20 3 3" xfId="29374" xr:uid="{00000000-0005-0000-0000-000012240000}"/>
    <cellStyle name="20 % - Accent3 20 4" xfId="11073" xr:uid="{00000000-0005-0000-0000-000013240000}"/>
    <cellStyle name="20 % - Accent3 20 4 2" xfId="17064" xr:uid="{00000000-0005-0000-0000-000014240000}"/>
    <cellStyle name="20 % - Accent3 20 4 3" xfId="26212" xr:uid="{00000000-0005-0000-0000-000015240000}"/>
    <cellStyle name="20 % - Accent3 20 5" xfId="17688" xr:uid="{00000000-0005-0000-0000-000016240000}"/>
    <cellStyle name="20 % - Accent3 20 5 2" xfId="32216" xr:uid="{00000000-0005-0000-0000-000017240000}"/>
    <cellStyle name="20 % - Accent3 20 6" xfId="22171" xr:uid="{00000000-0005-0000-0000-000018240000}"/>
    <cellStyle name="20 % - Accent3 20 7" xfId="15290" xr:uid="{00000000-0005-0000-0000-000019240000}"/>
    <cellStyle name="20 % - Accent3 20 8" xfId="9299" xr:uid="{00000000-0005-0000-0000-00001A240000}"/>
    <cellStyle name="20 % - Accent3 20 9" xfId="24845" xr:uid="{00000000-0005-0000-0000-00001B240000}"/>
    <cellStyle name="20 % - Accent3 21" xfId="4179" xr:uid="{00000000-0005-0000-0000-00001C240000}"/>
    <cellStyle name="20 % - Accent3 21 2" xfId="10491" xr:uid="{00000000-0005-0000-0000-00001D240000}"/>
    <cellStyle name="20 % - Accent3 21 2 2" xfId="22868" xr:uid="{00000000-0005-0000-0000-00001E240000}"/>
    <cellStyle name="20 % - Accent3 21 2 2 2" xfId="36061" xr:uid="{00000000-0005-0000-0000-00001F240000}"/>
    <cellStyle name="20 % - Accent3 21 2 3" xfId="16482" xr:uid="{00000000-0005-0000-0000-000020240000}"/>
    <cellStyle name="20 % - Accent3 21 2 4" xfId="30071" xr:uid="{00000000-0005-0000-0000-000021240000}"/>
    <cellStyle name="20 % - Accent3 21 3" xfId="11087" xr:uid="{00000000-0005-0000-0000-000022240000}"/>
    <cellStyle name="20 % - Accent3 21 3 2" xfId="17078" xr:uid="{00000000-0005-0000-0000-000023240000}"/>
    <cellStyle name="20 % - Accent3 21 3 2 2" xfId="35359" xr:uid="{00000000-0005-0000-0000-000024240000}"/>
    <cellStyle name="20 % - Accent3 21 3 3" xfId="29369" xr:uid="{00000000-0005-0000-0000-000025240000}"/>
    <cellStyle name="20 % - Accent3 21 4" xfId="17702" xr:uid="{00000000-0005-0000-0000-000026240000}"/>
    <cellStyle name="20 % - Accent3 21 4 2" xfId="26207" xr:uid="{00000000-0005-0000-0000-000027240000}"/>
    <cellStyle name="20 % - Accent3 21 5" xfId="22166" xr:uid="{00000000-0005-0000-0000-000028240000}"/>
    <cellStyle name="20 % - Accent3 21 5 2" xfId="32211" xr:uid="{00000000-0005-0000-0000-000029240000}"/>
    <cellStyle name="20 % - Accent3 21 6" xfId="15886" xr:uid="{00000000-0005-0000-0000-00002A240000}"/>
    <cellStyle name="20 % - Accent3 21 7" xfId="9895" xr:uid="{00000000-0005-0000-0000-00002B240000}"/>
    <cellStyle name="20 % - Accent3 21 8" xfId="24840" xr:uid="{00000000-0005-0000-0000-00002C240000}"/>
    <cellStyle name="20 % - Accent3 22" xfId="4193" xr:uid="{00000000-0005-0000-0000-00002D240000}"/>
    <cellStyle name="20 % - Accent3 22 2" xfId="17716" xr:uid="{00000000-0005-0000-0000-00002E240000}"/>
    <cellStyle name="20 % - Accent3 22 2 2" xfId="22886" xr:uid="{00000000-0005-0000-0000-00002F240000}"/>
    <cellStyle name="20 % - Accent3 22 2 2 2" xfId="36079" xr:uid="{00000000-0005-0000-0000-000030240000}"/>
    <cellStyle name="20 % - Accent3 22 2 3" xfId="30089" xr:uid="{00000000-0005-0000-0000-000031240000}"/>
    <cellStyle name="20 % - Accent3 22 3" xfId="22184" xr:uid="{00000000-0005-0000-0000-000032240000}"/>
    <cellStyle name="20 % - Accent3 22 3 2" xfId="35377" xr:uid="{00000000-0005-0000-0000-000033240000}"/>
    <cellStyle name="20 % - Accent3 22 3 3" xfId="29387" xr:uid="{00000000-0005-0000-0000-000034240000}"/>
    <cellStyle name="20 % - Accent3 22 4" xfId="17092" xr:uid="{00000000-0005-0000-0000-000035240000}"/>
    <cellStyle name="20 % - Accent3 22 4 2" xfId="26225" xr:uid="{00000000-0005-0000-0000-000036240000}"/>
    <cellStyle name="20 % - Accent3 22 5" xfId="11101" xr:uid="{00000000-0005-0000-0000-000037240000}"/>
    <cellStyle name="20 % - Accent3 22 5 2" xfId="32229" xr:uid="{00000000-0005-0000-0000-000038240000}"/>
    <cellStyle name="20 % - Accent3 22 6" xfId="24858" xr:uid="{00000000-0005-0000-0000-000039240000}"/>
    <cellStyle name="20 % - Accent3 23" xfId="4207" xr:uid="{00000000-0005-0000-0000-00003A240000}"/>
    <cellStyle name="20 % - Accent3 23 2" xfId="17730" xr:uid="{00000000-0005-0000-0000-00003B240000}"/>
    <cellStyle name="20 % - Accent3 23 2 2" xfId="22865" xr:uid="{00000000-0005-0000-0000-00003C240000}"/>
    <cellStyle name="20 % - Accent3 23 2 2 2" xfId="36058" xr:uid="{00000000-0005-0000-0000-00003D240000}"/>
    <cellStyle name="20 % - Accent3 23 2 3" xfId="30068" xr:uid="{00000000-0005-0000-0000-00003E240000}"/>
    <cellStyle name="20 % - Accent3 23 3" xfId="22163" xr:uid="{00000000-0005-0000-0000-00003F240000}"/>
    <cellStyle name="20 % - Accent3 23 3 2" xfId="35356" xr:uid="{00000000-0005-0000-0000-000040240000}"/>
    <cellStyle name="20 % - Accent3 23 3 3" xfId="29366" xr:uid="{00000000-0005-0000-0000-000041240000}"/>
    <cellStyle name="20 % - Accent3 23 4" xfId="17106" xr:uid="{00000000-0005-0000-0000-000042240000}"/>
    <cellStyle name="20 % - Accent3 23 4 2" xfId="26204" xr:uid="{00000000-0005-0000-0000-000043240000}"/>
    <cellStyle name="20 % - Accent3 23 5" xfId="32208" xr:uid="{00000000-0005-0000-0000-000044240000}"/>
    <cellStyle name="20 % - Accent3 23 6" xfId="24837" xr:uid="{00000000-0005-0000-0000-000045240000}"/>
    <cellStyle name="20 % - Accent3 24" xfId="17744" xr:uid="{00000000-0005-0000-0000-000046240000}"/>
    <cellStyle name="20 % - Accent3 24 2" xfId="22917" xr:uid="{00000000-0005-0000-0000-000047240000}"/>
    <cellStyle name="20 % - Accent3 24 2 2" xfId="36110" xr:uid="{00000000-0005-0000-0000-000048240000}"/>
    <cellStyle name="20 % - Accent3 24 2 3" xfId="30120" xr:uid="{00000000-0005-0000-0000-000049240000}"/>
    <cellStyle name="20 % - Accent3 24 3" xfId="22215" xr:uid="{00000000-0005-0000-0000-00004A240000}"/>
    <cellStyle name="20 % - Accent3 24 3 2" xfId="35408" xr:uid="{00000000-0005-0000-0000-00004B240000}"/>
    <cellStyle name="20 % - Accent3 24 3 3" xfId="29418" xr:uid="{00000000-0005-0000-0000-00004C240000}"/>
    <cellStyle name="20 % - Accent3 24 4" xfId="26256" xr:uid="{00000000-0005-0000-0000-00004D240000}"/>
    <cellStyle name="20 % - Accent3 24 5" xfId="32260" xr:uid="{00000000-0005-0000-0000-00004E240000}"/>
    <cellStyle name="20 % - Accent3 24 6" xfId="24889" xr:uid="{00000000-0005-0000-0000-00004F240000}"/>
    <cellStyle name="20 % - Accent3 25" xfId="17758" xr:uid="{00000000-0005-0000-0000-000050240000}"/>
    <cellStyle name="20 % - Accent3 25 2" xfId="22912" xr:uid="{00000000-0005-0000-0000-000051240000}"/>
    <cellStyle name="20 % - Accent3 25 2 2" xfId="36105" xr:uid="{00000000-0005-0000-0000-000052240000}"/>
    <cellStyle name="20 % - Accent3 25 2 3" xfId="30115" xr:uid="{00000000-0005-0000-0000-000053240000}"/>
    <cellStyle name="20 % - Accent3 25 3" xfId="22210" xr:uid="{00000000-0005-0000-0000-000054240000}"/>
    <cellStyle name="20 % - Accent3 25 3 2" xfId="35403" xr:uid="{00000000-0005-0000-0000-000055240000}"/>
    <cellStyle name="20 % - Accent3 25 3 3" xfId="29413" xr:uid="{00000000-0005-0000-0000-000056240000}"/>
    <cellStyle name="20 % - Accent3 25 4" xfId="26251" xr:uid="{00000000-0005-0000-0000-000057240000}"/>
    <cellStyle name="20 % - Accent3 25 5" xfId="32255" xr:uid="{00000000-0005-0000-0000-000058240000}"/>
    <cellStyle name="20 % - Accent3 25 6" xfId="24884" xr:uid="{00000000-0005-0000-0000-000059240000}"/>
    <cellStyle name="20 % - Accent3 26" xfId="22228" xr:uid="{00000000-0005-0000-0000-00005A240000}"/>
    <cellStyle name="20 % - Accent3 26 2" xfId="22930" xr:uid="{00000000-0005-0000-0000-00005B240000}"/>
    <cellStyle name="20 % - Accent3 26 2 2" xfId="36123" xr:uid="{00000000-0005-0000-0000-00005C240000}"/>
    <cellStyle name="20 % - Accent3 26 2 3" xfId="30133" xr:uid="{00000000-0005-0000-0000-00005D240000}"/>
    <cellStyle name="20 % - Accent3 26 3" xfId="29431" xr:uid="{00000000-0005-0000-0000-00005E240000}"/>
    <cellStyle name="20 % - Accent3 26 3 2" xfId="35421" xr:uid="{00000000-0005-0000-0000-00005F240000}"/>
    <cellStyle name="20 % - Accent3 26 4" xfId="26269" xr:uid="{00000000-0005-0000-0000-000060240000}"/>
    <cellStyle name="20 % - Accent3 26 5" xfId="32273" xr:uid="{00000000-0005-0000-0000-000061240000}"/>
    <cellStyle name="20 % - Accent3 26 6" xfId="24902" xr:uid="{00000000-0005-0000-0000-000062240000}"/>
    <cellStyle name="20 % - Accent3 27" xfId="22207" xr:uid="{00000000-0005-0000-0000-000063240000}"/>
    <cellStyle name="20 % - Accent3 27 2" xfId="22909" xr:uid="{00000000-0005-0000-0000-000064240000}"/>
    <cellStyle name="20 % - Accent3 27 2 2" xfId="36102" xr:uid="{00000000-0005-0000-0000-000065240000}"/>
    <cellStyle name="20 % - Accent3 27 2 3" xfId="30112" xr:uid="{00000000-0005-0000-0000-000066240000}"/>
    <cellStyle name="20 % - Accent3 27 3" xfId="29410" xr:uid="{00000000-0005-0000-0000-000067240000}"/>
    <cellStyle name="20 % - Accent3 27 3 2" xfId="35400" xr:uid="{00000000-0005-0000-0000-000068240000}"/>
    <cellStyle name="20 % - Accent3 27 4" xfId="26248" xr:uid="{00000000-0005-0000-0000-000069240000}"/>
    <cellStyle name="20 % - Accent3 27 5" xfId="32252" xr:uid="{00000000-0005-0000-0000-00006A240000}"/>
    <cellStyle name="20 % - Accent3 27 6" xfId="24881" xr:uid="{00000000-0005-0000-0000-00006B240000}"/>
    <cellStyle name="20 % - Accent3 28" xfId="22961" xr:uid="{00000000-0005-0000-0000-00006C240000}"/>
    <cellStyle name="20 % - Accent3 28 2" xfId="30164" xr:uid="{00000000-0005-0000-0000-00006D240000}"/>
    <cellStyle name="20 % - Accent3 28 2 2" xfId="36154" xr:uid="{00000000-0005-0000-0000-00006E240000}"/>
    <cellStyle name="20 % - Accent3 28 3" xfId="26300" xr:uid="{00000000-0005-0000-0000-00006F240000}"/>
    <cellStyle name="20 % - Accent3 28 4" xfId="32304" xr:uid="{00000000-0005-0000-0000-000070240000}"/>
    <cellStyle name="20 % - Accent3 28 5" xfId="24933" xr:uid="{00000000-0005-0000-0000-000071240000}"/>
    <cellStyle name="20 % - Accent3 29" xfId="22956" xr:uid="{00000000-0005-0000-0000-000072240000}"/>
    <cellStyle name="20 % - Accent3 29 2" xfId="30159" xr:uid="{00000000-0005-0000-0000-000073240000}"/>
    <cellStyle name="20 % - Accent3 29 2 2" xfId="36149" xr:uid="{00000000-0005-0000-0000-000074240000}"/>
    <cellStyle name="20 % - Accent3 29 3" xfId="26295" xr:uid="{00000000-0005-0000-0000-000075240000}"/>
    <cellStyle name="20 % - Accent3 29 4" xfId="32299" xr:uid="{00000000-0005-0000-0000-000076240000}"/>
    <cellStyle name="20 % - Accent3 29 5" xfId="24928" xr:uid="{00000000-0005-0000-0000-000077240000}"/>
    <cellStyle name="20 % - Accent3 3" xfId="173" xr:uid="{00000000-0005-0000-0000-000078240000}"/>
    <cellStyle name="20 % - Accent3 3 2" xfId="174" xr:uid="{00000000-0005-0000-0000-000079240000}"/>
    <cellStyle name="20 % - Accent3 30" xfId="22974" xr:uid="{00000000-0005-0000-0000-00007A240000}"/>
    <cellStyle name="20 % - Accent3 30 2" xfId="30177" xr:uid="{00000000-0005-0000-0000-00007B240000}"/>
    <cellStyle name="20 % - Accent3 30 2 2" xfId="36167" xr:uid="{00000000-0005-0000-0000-00007C240000}"/>
    <cellStyle name="20 % - Accent3 30 3" xfId="26313" xr:uid="{00000000-0005-0000-0000-00007D240000}"/>
    <cellStyle name="20 % - Accent3 30 4" xfId="32317" xr:uid="{00000000-0005-0000-0000-00007E240000}"/>
    <cellStyle name="20 % - Accent3 30 5" xfId="24946" xr:uid="{00000000-0005-0000-0000-00007F240000}"/>
    <cellStyle name="20 % - Accent3 31" xfId="22953" xr:uid="{00000000-0005-0000-0000-000080240000}"/>
    <cellStyle name="20 % - Accent3 31 2" xfId="30156" xr:uid="{00000000-0005-0000-0000-000081240000}"/>
    <cellStyle name="20 % - Accent3 31 2 2" xfId="36146" xr:uid="{00000000-0005-0000-0000-000082240000}"/>
    <cellStyle name="20 % - Accent3 31 3" xfId="26292" xr:uid="{00000000-0005-0000-0000-000083240000}"/>
    <cellStyle name="20 % - Accent3 31 4" xfId="32296" xr:uid="{00000000-0005-0000-0000-000084240000}"/>
    <cellStyle name="20 % - Accent3 31 5" xfId="24925" xr:uid="{00000000-0005-0000-0000-000085240000}"/>
    <cellStyle name="20 % - Accent3 32" xfId="24052" xr:uid="{00000000-0005-0000-0000-000086240000}"/>
    <cellStyle name="20 % - Accent3 32 2" xfId="36962" xr:uid="{00000000-0005-0000-0000-000087240000}"/>
    <cellStyle name="20 % - Accent3 32 3" xfId="30975" xr:uid="{00000000-0005-0000-0000-000088240000}"/>
    <cellStyle name="20 % - Accent3 33" xfId="24066" xr:uid="{00000000-0005-0000-0000-000089240000}"/>
    <cellStyle name="20 % - Accent3 33 2" xfId="36957" xr:uid="{00000000-0005-0000-0000-00008A240000}"/>
    <cellStyle name="20 % - Accent3 33 3" xfId="30970" xr:uid="{00000000-0005-0000-0000-00008B240000}"/>
    <cellStyle name="20 % - Accent3 34" xfId="30988" xr:uid="{00000000-0005-0000-0000-00008C240000}"/>
    <cellStyle name="20 % - Accent3 34 2" xfId="36975" xr:uid="{00000000-0005-0000-0000-00008D240000}"/>
    <cellStyle name="20 % - Accent3 35" xfId="30967" xr:uid="{00000000-0005-0000-0000-00008E240000}"/>
    <cellStyle name="20 % - Accent3 35 2" xfId="36954" xr:uid="{00000000-0005-0000-0000-00008F240000}"/>
    <cellStyle name="20 % - Accent3 36" xfId="37002" xr:uid="{00000000-0005-0000-0000-000090240000}"/>
    <cellStyle name="20 % - Accent3 37" xfId="37021" xr:uid="{00000000-0005-0000-0000-000091240000}"/>
    <cellStyle name="20 % - Accent3 38" xfId="37015" xr:uid="{00000000-0005-0000-0000-000092240000}"/>
    <cellStyle name="20 % - Accent3 39" xfId="37034" xr:uid="{00000000-0005-0000-0000-000093240000}"/>
    <cellStyle name="20 % - Accent3 4" xfId="175" xr:uid="{00000000-0005-0000-0000-000094240000}"/>
    <cellStyle name="20 % - Accent3 40" xfId="37012" xr:uid="{00000000-0005-0000-0000-000095240000}"/>
    <cellStyle name="20 % - Accent3 41" xfId="37062" xr:uid="{00000000-0005-0000-0000-000096240000}"/>
    <cellStyle name="20 % - Accent3 42" xfId="37064" xr:uid="{00000000-0005-0000-0000-000097240000}"/>
    <cellStyle name="20 % - Accent3 43" xfId="37053" xr:uid="{00000000-0005-0000-0000-000098240000}"/>
    <cellStyle name="20 % - Accent3 44" xfId="37061" xr:uid="{00000000-0005-0000-0000-000099240000}"/>
    <cellStyle name="20 % - Accent3 45" xfId="37100" xr:uid="{00000000-0005-0000-0000-00009A240000}"/>
    <cellStyle name="20 % - Accent3 46" xfId="37114" xr:uid="{00000000-0005-0000-0000-00009B240000}"/>
    <cellStyle name="20 % - Accent3 47" xfId="37128" xr:uid="{00000000-0005-0000-0000-00009C240000}"/>
    <cellStyle name="20 % - Accent3 48" xfId="37142" xr:uid="{00000000-0005-0000-0000-00009D240000}"/>
    <cellStyle name="20 % - Accent3 49" xfId="37156" xr:uid="{00000000-0005-0000-0000-00009E240000}"/>
    <cellStyle name="20 % - Accent3 5" xfId="176" xr:uid="{00000000-0005-0000-0000-00009F240000}"/>
    <cellStyle name="20 % - Accent3 5 2" xfId="177" xr:uid="{00000000-0005-0000-0000-0000A0240000}"/>
    <cellStyle name="20 % - Accent3 5 2 2" xfId="178" xr:uid="{00000000-0005-0000-0000-0000A1240000}"/>
    <cellStyle name="20 % - Accent3 5 2 2 2" xfId="2835" xr:uid="{00000000-0005-0000-0000-0000A2240000}"/>
    <cellStyle name="20 % - Accent3 5 2 2 3" xfId="5248" xr:uid="{00000000-0005-0000-0000-0000A3240000}"/>
    <cellStyle name="20 % - Accent3 5 2 2 4" xfId="4731" xr:uid="{00000000-0005-0000-0000-0000A4240000}"/>
    <cellStyle name="20 % - Accent3 5 2 2 5" xfId="2834" xr:uid="{00000000-0005-0000-0000-0000A5240000}"/>
    <cellStyle name="20 % - Accent3 5 2 3" xfId="179" xr:uid="{00000000-0005-0000-0000-0000A6240000}"/>
    <cellStyle name="20 % - Accent3 5 2 4" xfId="2836" xr:uid="{00000000-0005-0000-0000-0000A7240000}"/>
    <cellStyle name="20 % - Accent3 5 2 4 2" xfId="18273" xr:uid="{00000000-0005-0000-0000-0000A8240000}"/>
    <cellStyle name="20 % - Accent3 5 2 5" xfId="18274" xr:uid="{00000000-0005-0000-0000-0000A9240000}"/>
    <cellStyle name="20 % - Accent3 5 2 6" xfId="19459" xr:uid="{00000000-0005-0000-0000-0000AA240000}"/>
    <cellStyle name="20 % - Accent3 5 3" xfId="180" xr:uid="{00000000-0005-0000-0000-0000AB240000}"/>
    <cellStyle name="20 % - Accent3 5 4" xfId="181" xr:uid="{00000000-0005-0000-0000-0000AC240000}"/>
    <cellStyle name="20 % - Accent3 5 5" xfId="182" xr:uid="{00000000-0005-0000-0000-0000AD240000}"/>
    <cellStyle name="20 % - Accent3 5 5 2" xfId="2838" xr:uid="{00000000-0005-0000-0000-0000AE240000}"/>
    <cellStyle name="20 % - Accent3 5 5 3" xfId="5249" xr:uid="{00000000-0005-0000-0000-0000AF240000}"/>
    <cellStyle name="20 % - Accent3 5 5 4" xfId="4732" xr:uid="{00000000-0005-0000-0000-0000B0240000}"/>
    <cellStyle name="20 % - Accent3 5 5 5" xfId="2837" xr:uid="{00000000-0005-0000-0000-0000B1240000}"/>
    <cellStyle name="20 % - Accent3 5 6" xfId="23174" xr:uid="{00000000-0005-0000-0000-0000B2240000}"/>
    <cellStyle name="20 % - Accent3 5 7" xfId="23784" xr:uid="{00000000-0005-0000-0000-0000B3240000}"/>
    <cellStyle name="20 % - Accent3 50" xfId="37170" xr:uid="{00000000-0005-0000-0000-0000B4240000}"/>
    <cellStyle name="20 % - Accent3 51" xfId="37184" xr:uid="{00000000-0005-0000-0000-0000B5240000}"/>
    <cellStyle name="20 % - Accent3 52" xfId="37198" xr:uid="{00000000-0005-0000-0000-0000B6240000}"/>
    <cellStyle name="20 % - Accent3 53" xfId="37212" xr:uid="{00000000-0005-0000-0000-0000B7240000}"/>
    <cellStyle name="20 % - Accent3 54" xfId="37226" xr:uid="{00000000-0005-0000-0000-0000B8240000}"/>
    <cellStyle name="20 % - Accent3 55" xfId="37240" xr:uid="{00000000-0005-0000-0000-0000B9240000}"/>
    <cellStyle name="20 % - Accent3 56" xfId="37258" xr:uid="{00000000-0005-0000-0000-0000BA240000}"/>
    <cellStyle name="20 % - Accent3 57" xfId="37253" xr:uid="{00000000-0005-0000-0000-0000BB240000}"/>
    <cellStyle name="20 % - Accent3 58" xfId="37279" xr:uid="{00000000-0005-0000-0000-0000BC240000}"/>
    <cellStyle name="20 % - Accent3 59" xfId="37293" xr:uid="{00000000-0005-0000-0000-0000BD240000}"/>
    <cellStyle name="20 % - Accent3 6" xfId="183" xr:uid="{00000000-0005-0000-0000-0000BE240000}"/>
    <cellStyle name="20 % - Accent3 60" xfId="37308" xr:uid="{00000000-0005-0000-0000-0000BF240000}"/>
    <cellStyle name="20 % - Accent3 61" xfId="37322" xr:uid="{00000000-0005-0000-0000-0000C0240000}"/>
    <cellStyle name="20 % - Accent3 62" xfId="37336" xr:uid="{00000000-0005-0000-0000-0000C1240000}"/>
    <cellStyle name="20 % - Accent3 63" xfId="37350" xr:uid="{00000000-0005-0000-0000-0000C2240000}"/>
    <cellStyle name="20 % - Accent3 64" xfId="37368" xr:uid="{00000000-0005-0000-0000-0000C3240000}"/>
    <cellStyle name="20 % - Accent3 65" xfId="37363" xr:uid="{00000000-0005-0000-0000-0000C4240000}"/>
    <cellStyle name="20 % - Accent3 66" xfId="37389" xr:uid="{00000000-0005-0000-0000-0000C5240000}"/>
    <cellStyle name="20 % - Accent3 67" xfId="37415" xr:uid="{00000000-0005-0000-0000-0000C6240000}"/>
    <cellStyle name="20 % - Accent3 68" xfId="37429" xr:uid="{00000000-0005-0000-0000-0000C7240000}"/>
    <cellStyle name="20 % - Accent3 69" xfId="37443" xr:uid="{00000000-0005-0000-0000-0000C8240000}"/>
    <cellStyle name="20 % - Accent3 7" xfId="184" xr:uid="{00000000-0005-0000-0000-0000C9240000}"/>
    <cellStyle name="20 % - Accent3 70" xfId="37457" xr:uid="{00000000-0005-0000-0000-0000CA240000}"/>
    <cellStyle name="20 % - Accent3 71" xfId="37475" xr:uid="{00000000-0005-0000-0000-0000CB240000}"/>
    <cellStyle name="20 % - Accent3 72" xfId="37470" xr:uid="{00000000-0005-0000-0000-0000CC240000}"/>
    <cellStyle name="20 % - Accent3 73" xfId="37496" xr:uid="{00000000-0005-0000-0000-0000CD240000}"/>
    <cellStyle name="20 % - Accent3 74" xfId="37511" xr:uid="{00000000-0005-0000-0000-0000CE240000}"/>
    <cellStyle name="20 % - Accent3 75" xfId="37525" xr:uid="{00000000-0005-0000-0000-0000CF240000}"/>
    <cellStyle name="20 % - Accent3 76" xfId="37539" xr:uid="{00000000-0005-0000-0000-0000D0240000}"/>
    <cellStyle name="20 % - Accent3 77" xfId="37553" xr:uid="{00000000-0005-0000-0000-0000D1240000}"/>
    <cellStyle name="20 % - Accent3 78" xfId="37575" xr:uid="{00000000-0005-0000-0000-0000D2240000}"/>
    <cellStyle name="20 % - Accent3 79" xfId="37569" xr:uid="{00000000-0005-0000-0000-0000D3240000}"/>
    <cellStyle name="20 % - Accent3 8" xfId="185" xr:uid="{00000000-0005-0000-0000-0000D4240000}"/>
    <cellStyle name="20 % - Accent3 80" xfId="37577" xr:uid="{00000000-0005-0000-0000-0000D5240000}"/>
    <cellStyle name="20 % - Accent3 81" xfId="37604" xr:uid="{00000000-0005-0000-0000-0000D6240000}"/>
    <cellStyle name="20 % - Accent3 9" xfId="186" xr:uid="{00000000-0005-0000-0000-0000D7240000}"/>
    <cellStyle name="20 % - Accent4" xfId="187" builtinId="42" customBuiltin="1"/>
    <cellStyle name="20 % - Accent4 10" xfId="188" xr:uid="{00000000-0005-0000-0000-0000D9240000}"/>
    <cellStyle name="20 % - Accent4 11" xfId="189" xr:uid="{00000000-0005-0000-0000-0000DA240000}"/>
    <cellStyle name="20 % - Accent4 12" xfId="190" xr:uid="{00000000-0005-0000-0000-0000DB240000}"/>
    <cellStyle name="20 % - Accent4 12 2" xfId="191" xr:uid="{00000000-0005-0000-0000-0000DC240000}"/>
    <cellStyle name="20 % - Accent4 12 2 2" xfId="2840" xr:uid="{00000000-0005-0000-0000-0000DD240000}"/>
    <cellStyle name="20 % - Accent4 12 2 3" xfId="5250" xr:uid="{00000000-0005-0000-0000-0000DE240000}"/>
    <cellStyle name="20 % - Accent4 12 2 4" xfId="4733" xr:uid="{00000000-0005-0000-0000-0000DF240000}"/>
    <cellStyle name="20 % - Accent4 12 2 5" xfId="2839" xr:uid="{00000000-0005-0000-0000-0000E0240000}"/>
    <cellStyle name="20 % - Accent4 12 3" xfId="192" xr:uid="{00000000-0005-0000-0000-0000E1240000}"/>
    <cellStyle name="20 % - Accent4 12 4" xfId="2841" xr:uid="{00000000-0005-0000-0000-0000E2240000}"/>
    <cellStyle name="20 % - Accent4 12 4 2" xfId="18275" xr:uid="{00000000-0005-0000-0000-0000E3240000}"/>
    <cellStyle name="20 % - Accent4 12 5" xfId="18276" xr:uid="{00000000-0005-0000-0000-0000E4240000}"/>
    <cellStyle name="20 % - Accent4 12 6" xfId="19460" xr:uid="{00000000-0005-0000-0000-0000E5240000}"/>
    <cellStyle name="20 % - Accent4 13" xfId="193" xr:uid="{00000000-0005-0000-0000-0000E6240000}"/>
    <cellStyle name="20 % - Accent4 13 10" xfId="10655" xr:uid="{00000000-0005-0000-0000-0000E7240000}"/>
    <cellStyle name="20 % - Accent4 13 10 2" xfId="16646" xr:uid="{00000000-0005-0000-0000-0000E8240000}"/>
    <cellStyle name="20 % - Accent4 13 11" xfId="17270" xr:uid="{00000000-0005-0000-0000-0000E9240000}"/>
    <cellStyle name="20 % - Accent4 13 12" xfId="18277" xr:uid="{00000000-0005-0000-0000-0000EA240000}"/>
    <cellStyle name="20 % - Accent4 13 13" xfId="11569" xr:uid="{00000000-0005-0000-0000-0000EB240000}"/>
    <cellStyle name="20 % - Accent4 13 14" xfId="4341" xr:uid="{00000000-0005-0000-0000-0000EC240000}"/>
    <cellStyle name="20 % - Accent4 13 15" xfId="2842" xr:uid="{00000000-0005-0000-0000-0000ED240000}"/>
    <cellStyle name="20 % - Accent4 13 2" xfId="6111" xr:uid="{00000000-0005-0000-0000-0000EE240000}"/>
    <cellStyle name="20 % - Accent4 13 2 2" xfId="12102" xr:uid="{00000000-0005-0000-0000-0000EF240000}"/>
    <cellStyle name="20 % - Accent4 13 3" xfId="6637" xr:uid="{00000000-0005-0000-0000-0000F0240000}"/>
    <cellStyle name="20 % - Accent4 13 3 2" xfId="12628" xr:uid="{00000000-0005-0000-0000-0000F1240000}"/>
    <cellStyle name="20 % - Accent4 13 4" xfId="7177" xr:uid="{00000000-0005-0000-0000-0000F2240000}"/>
    <cellStyle name="20 % - Accent4 13 4 2" xfId="13168" xr:uid="{00000000-0005-0000-0000-0000F3240000}"/>
    <cellStyle name="20 % - Accent4 13 5" xfId="7745" xr:uid="{00000000-0005-0000-0000-0000F4240000}"/>
    <cellStyle name="20 % - Accent4 13 5 2" xfId="13736" xr:uid="{00000000-0005-0000-0000-0000F5240000}"/>
    <cellStyle name="20 % - Accent4 13 6" xfId="8313" xr:uid="{00000000-0005-0000-0000-0000F6240000}"/>
    <cellStyle name="20 % - Accent4 13 6 2" xfId="14304" xr:uid="{00000000-0005-0000-0000-0000F7240000}"/>
    <cellStyle name="20 % - Accent4 13 7" xfId="8881" xr:uid="{00000000-0005-0000-0000-0000F8240000}"/>
    <cellStyle name="20 % - Accent4 13 7 2" xfId="14872" xr:uid="{00000000-0005-0000-0000-0000F9240000}"/>
    <cellStyle name="20 % - Accent4 13 8" xfId="9463" xr:uid="{00000000-0005-0000-0000-0000FA240000}"/>
    <cellStyle name="20 % - Accent4 13 8 2" xfId="15454" xr:uid="{00000000-0005-0000-0000-0000FB240000}"/>
    <cellStyle name="20 % - Accent4 13 9" xfId="10059" xr:uid="{00000000-0005-0000-0000-0000FC240000}"/>
    <cellStyle name="20 % - Accent4 13 9 2" xfId="16050" xr:uid="{00000000-0005-0000-0000-0000FD240000}"/>
    <cellStyle name="20 % - Accent4 14" xfId="2843" xr:uid="{00000000-0005-0000-0000-0000FE240000}"/>
    <cellStyle name="20 % - Accent4 14 10" xfId="10656" xr:uid="{00000000-0005-0000-0000-0000FF240000}"/>
    <cellStyle name="20 % - Accent4 14 10 2" xfId="16647" xr:uid="{00000000-0005-0000-0000-000000250000}"/>
    <cellStyle name="20 % - Accent4 14 10 3" xfId="25147" xr:uid="{00000000-0005-0000-0000-000001250000}"/>
    <cellStyle name="20 % - Accent4 14 11" xfId="5251" xr:uid="{00000000-0005-0000-0000-000002250000}"/>
    <cellStyle name="20 % - Accent4 14 11 2" xfId="17271" xr:uid="{00000000-0005-0000-0000-000003250000}"/>
    <cellStyle name="20 % - Accent4 14 11 3" xfId="31180" xr:uid="{00000000-0005-0000-0000-000004250000}"/>
    <cellStyle name="20 % - Accent4 14 12" xfId="18278" xr:uid="{00000000-0005-0000-0000-000005250000}"/>
    <cellStyle name="20 % - Accent4 14 13" xfId="11570" xr:uid="{00000000-0005-0000-0000-000006250000}"/>
    <cellStyle name="20 % - Accent4 14 14" xfId="4342" xr:uid="{00000000-0005-0000-0000-000007250000}"/>
    <cellStyle name="20 % - Accent4 14 15" xfId="24248" xr:uid="{00000000-0005-0000-0000-000008250000}"/>
    <cellStyle name="20 % - Accent4 14 2" xfId="6112" xr:uid="{00000000-0005-0000-0000-000009250000}"/>
    <cellStyle name="20 % - Accent4 14 2 10" xfId="24249" xr:uid="{00000000-0005-0000-0000-00000A250000}"/>
    <cellStyle name="20 % - Accent4 14 2 2" xfId="20507" xr:uid="{00000000-0005-0000-0000-00000B250000}"/>
    <cellStyle name="20 % - Accent4 14 2 2 2" xfId="27734" xr:uid="{00000000-0005-0000-0000-00000C250000}"/>
    <cellStyle name="20 % - Accent4 14 2 2 2 2" xfId="33724" xr:uid="{00000000-0005-0000-0000-00000D250000}"/>
    <cellStyle name="20 % - Accent4 14 2 2 3" xfId="31760" xr:uid="{00000000-0005-0000-0000-00000E250000}"/>
    <cellStyle name="20 % - Accent4 14 2 2 4" xfId="25740" xr:uid="{00000000-0005-0000-0000-00000F250000}"/>
    <cellStyle name="20 % - Accent4 14 2 3" xfId="21098" xr:uid="{00000000-0005-0000-0000-000010250000}"/>
    <cellStyle name="20 % - Accent4 14 2 3 2" xfId="34315" xr:uid="{00000000-0005-0000-0000-000011250000}"/>
    <cellStyle name="20 % - Accent4 14 2 3 3" xfId="28325" xr:uid="{00000000-0005-0000-0000-000012250000}"/>
    <cellStyle name="20 % - Accent4 14 2 4" xfId="21722" xr:uid="{00000000-0005-0000-0000-000013250000}"/>
    <cellStyle name="20 % - Accent4 14 2 4 2" xfId="34915" xr:uid="{00000000-0005-0000-0000-000014250000}"/>
    <cellStyle name="20 % - Accent4 14 2 4 3" xfId="28925" xr:uid="{00000000-0005-0000-0000-000015250000}"/>
    <cellStyle name="20 % - Accent4 14 2 5" xfId="22424" xr:uid="{00000000-0005-0000-0000-000016250000}"/>
    <cellStyle name="20 % - Accent4 14 2 5 2" xfId="35617" xr:uid="{00000000-0005-0000-0000-000017250000}"/>
    <cellStyle name="20 % - Accent4 14 2 5 3" xfId="29627" xr:uid="{00000000-0005-0000-0000-000018250000}"/>
    <cellStyle name="20 % - Accent4 14 2 6" xfId="23176" xr:uid="{00000000-0005-0000-0000-000019250000}"/>
    <cellStyle name="20 % - Accent4 14 2 6 2" xfId="36366" xr:uid="{00000000-0005-0000-0000-00001A250000}"/>
    <cellStyle name="20 % - Accent4 14 2 6 3" xfId="30376" xr:uid="{00000000-0005-0000-0000-00001B250000}"/>
    <cellStyle name="20 % - Accent4 14 2 7" xfId="20043" xr:uid="{00000000-0005-0000-0000-00001C250000}"/>
    <cellStyle name="20 % - Accent4 14 2 7 2" xfId="33419" xr:uid="{00000000-0005-0000-0000-00001D250000}"/>
    <cellStyle name="20 % - Accent4 14 2 7 3" xfId="27417" xr:uid="{00000000-0005-0000-0000-00001E250000}"/>
    <cellStyle name="20 % - Accent4 14 2 8" xfId="12103" xr:uid="{00000000-0005-0000-0000-00001F250000}"/>
    <cellStyle name="20 % - Accent4 14 2 8 2" xfId="25148" xr:uid="{00000000-0005-0000-0000-000020250000}"/>
    <cellStyle name="20 % - Accent4 14 2 9" xfId="31181" xr:uid="{00000000-0005-0000-0000-000021250000}"/>
    <cellStyle name="20 % - Accent4 14 3" xfId="6638" xr:uid="{00000000-0005-0000-0000-000022250000}"/>
    <cellStyle name="20 % - Accent4 14 3 2" xfId="20044" xr:uid="{00000000-0005-0000-0000-000023250000}"/>
    <cellStyle name="20 % - Accent4 14 3 2 2" xfId="33420" xr:uid="{00000000-0005-0000-0000-000024250000}"/>
    <cellStyle name="20 % - Accent4 14 3 2 3" xfId="27418" xr:uid="{00000000-0005-0000-0000-000025250000}"/>
    <cellStyle name="20 % - Accent4 14 3 3" xfId="12629" xr:uid="{00000000-0005-0000-0000-000026250000}"/>
    <cellStyle name="20 % - Accent4 14 3 3 2" xfId="31759" xr:uid="{00000000-0005-0000-0000-000027250000}"/>
    <cellStyle name="20 % - Accent4 14 3 4" xfId="25739" xr:uid="{00000000-0005-0000-0000-000028250000}"/>
    <cellStyle name="20 % - Accent4 14 4" xfId="7178" xr:uid="{00000000-0005-0000-0000-000029250000}"/>
    <cellStyle name="20 % - Accent4 14 4 2" xfId="20506" xr:uid="{00000000-0005-0000-0000-00002A250000}"/>
    <cellStyle name="20 % - Accent4 14 4 2 2" xfId="33723" xr:uid="{00000000-0005-0000-0000-00002B250000}"/>
    <cellStyle name="20 % - Accent4 14 4 3" xfId="13169" xr:uid="{00000000-0005-0000-0000-00002C250000}"/>
    <cellStyle name="20 % - Accent4 14 4 4" xfId="27733" xr:uid="{00000000-0005-0000-0000-00002D250000}"/>
    <cellStyle name="20 % - Accent4 14 5" xfId="7746" xr:uid="{00000000-0005-0000-0000-00002E250000}"/>
    <cellStyle name="20 % - Accent4 14 5 2" xfId="21097" xr:uid="{00000000-0005-0000-0000-00002F250000}"/>
    <cellStyle name="20 % - Accent4 14 5 2 2" xfId="34314" xr:uid="{00000000-0005-0000-0000-000030250000}"/>
    <cellStyle name="20 % - Accent4 14 5 3" xfId="13737" xr:uid="{00000000-0005-0000-0000-000031250000}"/>
    <cellStyle name="20 % - Accent4 14 5 4" xfId="28324" xr:uid="{00000000-0005-0000-0000-000032250000}"/>
    <cellStyle name="20 % - Accent4 14 6" xfId="8314" xr:uid="{00000000-0005-0000-0000-000033250000}"/>
    <cellStyle name="20 % - Accent4 14 6 2" xfId="21721" xr:uid="{00000000-0005-0000-0000-000034250000}"/>
    <cellStyle name="20 % - Accent4 14 6 2 2" xfId="34914" xr:uid="{00000000-0005-0000-0000-000035250000}"/>
    <cellStyle name="20 % - Accent4 14 6 3" xfId="14305" xr:uid="{00000000-0005-0000-0000-000036250000}"/>
    <cellStyle name="20 % - Accent4 14 6 4" xfId="28924" xr:uid="{00000000-0005-0000-0000-000037250000}"/>
    <cellStyle name="20 % - Accent4 14 7" xfId="8882" xr:uid="{00000000-0005-0000-0000-000038250000}"/>
    <cellStyle name="20 % - Accent4 14 7 2" xfId="22423" xr:uid="{00000000-0005-0000-0000-000039250000}"/>
    <cellStyle name="20 % - Accent4 14 7 2 2" xfId="35616" xr:uid="{00000000-0005-0000-0000-00003A250000}"/>
    <cellStyle name="20 % - Accent4 14 7 3" xfId="14873" xr:uid="{00000000-0005-0000-0000-00003B250000}"/>
    <cellStyle name="20 % - Accent4 14 7 4" xfId="29626" xr:uid="{00000000-0005-0000-0000-00003C250000}"/>
    <cellStyle name="20 % - Accent4 14 8" xfId="9464" xr:uid="{00000000-0005-0000-0000-00003D250000}"/>
    <cellStyle name="20 % - Accent4 14 8 2" xfId="23175" xr:uid="{00000000-0005-0000-0000-00003E250000}"/>
    <cellStyle name="20 % - Accent4 14 8 2 2" xfId="36365" xr:uid="{00000000-0005-0000-0000-00003F250000}"/>
    <cellStyle name="20 % - Accent4 14 8 3" xfId="15455" xr:uid="{00000000-0005-0000-0000-000040250000}"/>
    <cellStyle name="20 % - Accent4 14 8 4" xfId="30375" xr:uid="{00000000-0005-0000-0000-000041250000}"/>
    <cellStyle name="20 % - Accent4 14 9" xfId="10060" xr:uid="{00000000-0005-0000-0000-000042250000}"/>
    <cellStyle name="20 % - Accent4 14 9 2" xfId="16051" xr:uid="{00000000-0005-0000-0000-000043250000}"/>
    <cellStyle name="20 % - Accent4 14 9 2 2" xfId="32506" xr:uid="{00000000-0005-0000-0000-000044250000}"/>
    <cellStyle name="20 % - Accent4 14 9 3" xfId="26502" xr:uid="{00000000-0005-0000-0000-000045250000}"/>
    <cellStyle name="20 % - Accent4 15" xfId="2844" xr:uid="{00000000-0005-0000-0000-000046250000}"/>
    <cellStyle name="20 % - Accent4 15 10" xfId="31182" xr:uid="{00000000-0005-0000-0000-000047250000}"/>
    <cellStyle name="20 % - Accent4 15 11" xfId="24250" xr:uid="{00000000-0005-0000-0000-000048250000}"/>
    <cellStyle name="20 % - Accent4 15 2" xfId="20042" xr:uid="{00000000-0005-0000-0000-000049250000}"/>
    <cellStyle name="20 % - Accent4 15 2 2" xfId="27416" xr:uid="{00000000-0005-0000-0000-00004A250000}"/>
    <cellStyle name="20 % - Accent4 15 2 2 2" xfId="33418" xr:uid="{00000000-0005-0000-0000-00004B250000}"/>
    <cellStyle name="20 % - Accent4 15 2 3" xfId="31761" xr:uid="{00000000-0005-0000-0000-00004C250000}"/>
    <cellStyle name="20 % - Accent4 15 2 4" xfId="25741" xr:uid="{00000000-0005-0000-0000-00004D250000}"/>
    <cellStyle name="20 % - Accent4 15 3" xfId="20508" xr:uid="{00000000-0005-0000-0000-00004E250000}"/>
    <cellStyle name="20 % - Accent4 15 3 2" xfId="33725" xr:uid="{00000000-0005-0000-0000-00004F250000}"/>
    <cellStyle name="20 % - Accent4 15 3 3" xfId="27735" xr:uid="{00000000-0005-0000-0000-000050250000}"/>
    <cellStyle name="20 % - Accent4 15 4" xfId="21099" xr:uid="{00000000-0005-0000-0000-000051250000}"/>
    <cellStyle name="20 % - Accent4 15 4 2" xfId="34316" xr:uid="{00000000-0005-0000-0000-000052250000}"/>
    <cellStyle name="20 % - Accent4 15 4 3" xfId="28326" xr:uid="{00000000-0005-0000-0000-000053250000}"/>
    <cellStyle name="20 % - Accent4 15 5" xfId="21723" xr:uid="{00000000-0005-0000-0000-000054250000}"/>
    <cellStyle name="20 % - Accent4 15 5 2" xfId="34916" xr:uid="{00000000-0005-0000-0000-000055250000}"/>
    <cellStyle name="20 % - Accent4 15 5 3" xfId="28926" xr:uid="{00000000-0005-0000-0000-000056250000}"/>
    <cellStyle name="20 % - Accent4 15 6" xfId="22425" xr:uid="{00000000-0005-0000-0000-000057250000}"/>
    <cellStyle name="20 % - Accent4 15 6 2" xfId="35618" xr:uid="{00000000-0005-0000-0000-000058250000}"/>
    <cellStyle name="20 % - Accent4 15 6 3" xfId="29628" xr:uid="{00000000-0005-0000-0000-000059250000}"/>
    <cellStyle name="20 % - Accent4 15 7" xfId="23177" xr:uid="{00000000-0005-0000-0000-00005A250000}"/>
    <cellStyle name="20 % - Accent4 15 7 2" xfId="36367" xr:uid="{00000000-0005-0000-0000-00005B250000}"/>
    <cellStyle name="20 % - Accent4 15 7 3" xfId="30377" xr:uid="{00000000-0005-0000-0000-00005C250000}"/>
    <cellStyle name="20 % - Accent4 15 8" xfId="18279" xr:uid="{00000000-0005-0000-0000-00005D250000}"/>
    <cellStyle name="20 % - Accent4 15 8 2" xfId="32507" xr:uid="{00000000-0005-0000-0000-00005E250000}"/>
    <cellStyle name="20 % - Accent4 15 8 3" xfId="26503" xr:uid="{00000000-0005-0000-0000-00005F250000}"/>
    <cellStyle name="20 % - Accent4 15 9" xfId="25149" xr:uid="{00000000-0005-0000-0000-000060250000}"/>
    <cellStyle name="20 % - Accent4 16" xfId="2845" xr:uid="{00000000-0005-0000-0000-000061250000}"/>
    <cellStyle name="20 % - Accent4 16 10" xfId="10657" xr:uid="{00000000-0005-0000-0000-000062250000}"/>
    <cellStyle name="20 % - Accent4 16 10 2" xfId="16648" xr:uid="{00000000-0005-0000-0000-000063250000}"/>
    <cellStyle name="20 % - Accent4 16 11" xfId="17272" xr:uid="{00000000-0005-0000-0000-000064250000}"/>
    <cellStyle name="20 % - Accent4 16 12" xfId="20041" xr:uid="{00000000-0005-0000-0000-000065250000}"/>
    <cellStyle name="20 % - Accent4 16 13" xfId="11571" xr:uid="{00000000-0005-0000-0000-000066250000}"/>
    <cellStyle name="20 % - Accent4 16 14" xfId="5252" xr:uid="{00000000-0005-0000-0000-000067250000}"/>
    <cellStyle name="20 % - Accent4 16 2" xfId="6113" xr:uid="{00000000-0005-0000-0000-000068250000}"/>
    <cellStyle name="20 % - Accent4 16 2 2" xfId="23751" xr:uid="{00000000-0005-0000-0000-000069250000}"/>
    <cellStyle name="20 % - Accent4 16 2 2 2" xfId="36791" xr:uid="{00000000-0005-0000-0000-00006A250000}"/>
    <cellStyle name="20 % - Accent4 16 2 3" xfId="12104" xr:uid="{00000000-0005-0000-0000-00006B250000}"/>
    <cellStyle name="20 % - Accent4 16 2 4" xfId="30803" xr:uid="{00000000-0005-0000-0000-00006C250000}"/>
    <cellStyle name="20 % - Accent4 16 3" xfId="6639" xr:uid="{00000000-0005-0000-0000-00006D250000}"/>
    <cellStyle name="20 % - Accent4 16 3 2" xfId="12630" xr:uid="{00000000-0005-0000-0000-00006E250000}"/>
    <cellStyle name="20 % - Accent4 16 4" xfId="7179" xr:uid="{00000000-0005-0000-0000-00006F250000}"/>
    <cellStyle name="20 % - Accent4 16 4 2" xfId="13170" xr:uid="{00000000-0005-0000-0000-000070250000}"/>
    <cellStyle name="20 % - Accent4 16 5" xfId="7747" xr:uid="{00000000-0005-0000-0000-000071250000}"/>
    <cellStyle name="20 % - Accent4 16 5 2" xfId="13738" xr:uid="{00000000-0005-0000-0000-000072250000}"/>
    <cellStyle name="20 % - Accent4 16 6" xfId="8315" xr:uid="{00000000-0005-0000-0000-000073250000}"/>
    <cellStyle name="20 % - Accent4 16 6 2" xfId="14306" xr:uid="{00000000-0005-0000-0000-000074250000}"/>
    <cellStyle name="20 % - Accent4 16 7" xfId="8883" xr:uid="{00000000-0005-0000-0000-000075250000}"/>
    <cellStyle name="20 % - Accent4 16 7 2" xfId="14874" xr:uid="{00000000-0005-0000-0000-000076250000}"/>
    <cellStyle name="20 % - Accent4 16 8" xfId="9465" xr:uid="{00000000-0005-0000-0000-000077250000}"/>
    <cellStyle name="20 % - Accent4 16 8 2" xfId="15456" xr:uid="{00000000-0005-0000-0000-000078250000}"/>
    <cellStyle name="20 % - Accent4 16 9" xfId="10061" xr:uid="{00000000-0005-0000-0000-000079250000}"/>
    <cellStyle name="20 % - Accent4 16 9 2" xfId="16052" xr:uid="{00000000-0005-0000-0000-00007A250000}"/>
    <cellStyle name="20 % - Accent4 17" xfId="4125" xr:uid="{00000000-0005-0000-0000-00007B250000}"/>
    <cellStyle name="20 % - Accent4 17 10" xfId="20040" xr:uid="{00000000-0005-0000-0000-00007C250000}"/>
    <cellStyle name="20 % - Accent4 17 11" xfId="13006" xr:uid="{00000000-0005-0000-0000-00007D250000}"/>
    <cellStyle name="20 % - Accent4 17 12" xfId="7015" xr:uid="{00000000-0005-0000-0000-00007E250000}"/>
    <cellStyle name="20 % - Accent4 17 13" xfId="24251" xr:uid="{00000000-0005-0000-0000-00007F250000}"/>
    <cellStyle name="20 % - Accent4 17 2" xfId="7555" xr:uid="{00000000-0005-0000-0000-000080250000}"/>
    <cellStyle name="20 % - Accent4 17 2 2" xfId="20509" xr:uid="{00000000-0005-0000-0000-000081250000}"/>
    <cellStyle name="20 % - Accent4 17 2 2 2" xfId="33726" xr:uid="{00000000-0005-0000-0000-000082250000}"/>
    <cellStyle name="20 % - Accent4 17 2 3" xfId="13546" xr:uid="{00000000-0005-0000-0000-000083250000}"/>
    <cellStyle name="20 % - Accent4 17 2 4" xfId="27736" xr:uid="{00000000-0005-0000-0000-000084250000}"/>
    <cellStyle name="20 % - Accent4 17 3" xfId="8123" xr:uid="{00000000-0005-0000-0000-000085250000}"/>
    <cellStyle name="20 % - Accent4 17 3 2" xfId="21100" xr:uid="{00000000-0005-0000-0000-000086250000}"/>
    <cellStyle name="20 % - Accent4 17 3 2 2" xfId="34317" xr:uid="{00000000-0005-0000-0000-000087250000}"/>
    <cellStyle name="20 % - Accent4 17 3 3" xfId="14114" xr:uid="{00000000-0005-0000-0000-000088250000}"/>
    <cellStyle name="20 % - Accent4 17 3 4" xfId="28327" xr:uid="{00000000-0005-0000-0000-000089250000}"/>
    <cellStyle name="20 % - Accent4 17 4" xfId="8691" xr:uid="{00000000-0005-0000-0000-00008A250000}"/>
    <cellStyle name="20 % - Accent4 17 4 2" xfId="21724" xr:uid="{00000000-0005-0000-0000-00008B250000}"/>
    <cellStyle name="20 % - Accent4 17 4 2 2" xfId="34917" xr:uid="{00000000-0005-0000-0000-00008C250000}"/>
    <cellStyle name="20 % - Accent4 17 4 3" xfId="14682" xr:uid="{00000000-0005-0000-0000-00008D250000}"/>
    <cellStyle name="20 % - Accent4 17 4 4" xfId="28927" xr:uid="{00000000-0005-0000-0000-00008E250000}"/>
    <cellStyle name="20 % - Accent4 17 5" xfId="9259" xr:uid="{00000000-0005-0000-0000-00008F250000}"/>
    <cellStyle name="20 % - Accent4 17 5 2" xfId="22426" xr:uid="{00000000-0005-0000-0000-000090250000}"/>
    <cellStyle name="20 % - Accent4 17 5 2 2" xfId="35619" xr:uid="{00000000-0005-0000-0000-000091250000}"/>
    <cellStyle name="20 % - Accent4 17 5 3" xfId="15250" xr:uid="{00000000-0005-0000-0000-000092250000}"/>
    <cellStyle name="20 % - Accent4 17 5 4" xfId="29629" xr:uid="{00000000-0005-0000-0000-000093250000}"/>
    <cellStyle name="20 % - Accent4 17 6" xfId="9841" xr:uid="{00000000-0005-0000-0000-000094250000}"/>
    <cellStyle name="20 % - Accent4 17 6 2" xfId="15832" xr:uid="{00000000-0005-0000-0000-000095250000}"/>
    <cellStyle name="20 % - Accent4 17 6 2 2" xfId="33417" xr:uid="{00000000-0005-0000-0000-000096250000}"/>
    <cellStyle name="20 % - Accent4 17 6 3" xfId="27415" xr:uid="{00000000-0005-0000-0000-000097250000}"/>
    <cellStyle name="20 % - Accent4 17 7" xfId="10437" xr:uid="{00000000-0005-0000-0000-000098250000}"/>
    <cellStyle name="20 % - Accent4 17 7 2" xfId="16428" xr:uid="{00000000-0005-0000-0000-000099250000}"/>
    <cellStyle name="20 % - Accent4 17 7 3" xfId="25742" xr:uid="{00000000-0005-0000-0000-00009A250000}"/>
    <cellStyle name="20 % - Accent4 17 8" xfId="11033" xr:uid="{00000000-0005-0000-0000-00009B250000}"/>
    <cellStyle name="20 % - Accent4 17 8 2" xfId="17024" xr:uid="{00000000-0005-0000-0000-00009C250000}"/>
    <cellStyle name="20 % - Accent4 17 8 3" xfId="31762" xr:uid="{00000000-0005-0000-0000-00009D250000}"/>
    <cellStyle name="20 % - Accent4 17 9" xfId="17648" xr:uid="{00000000-0005-0000-0000-00009E250000}"/>
    <cellStyle name="20 % - Accent4 18" xfId="4139" xr:uid="{00000000-0005-0000-0000-00009F250000}"/>
    <cellStyle name="20 % - Accent4 18 10" xfId="13560" xr:uid="{00000000-0005-0000-0000-0000A0250000}"/>
    <cellStyle name="20 % - Accent4 18 11" xfId="7569" xr:uid="{00000000-0005-0000-0000-0000A1250000}"/>
    <cellStyle name="20 % - Accent4 18 12" xfId="24811" xr:uid="{00000000-0005-0000-0000-0000A2250000}"/>
    <cellStyle name="20 % - Accent4 18 2" xfId="8137" xr:uid="{00000000-0005-0000-0000-0000A3250000}"/>
    <cellStyle name="20 % - Accent4 18 2 2" xfId="22137" xr:uid="{00000000-0005-0000-0000-0000A4250000}"/>
    <cellStyle name="20 % - Accent4 18 2 2 2" xfId="35330" xr:uid="{00000000-0005-0000-0000-0000A5250000}"/>
    <cellStyle name="20 % - Accent4 18 2 3" xfId="14128" xr:uid="{00000000-0005-0000-0000-0000A6250000}"/>
    <cellStyle name="20 % - Accent4 18 2 4" xfId="29340" xr:uid="{00000000-0005-0000-0000-0000A7250000}"/>
    <cellStyle name="20 % - Accent4 18 3" xfId="8705" xr:uid="{00000000-0005-0000-0000-0000A8250000}"/>
    <cellStyle name="20 % - Accent4 18 3 2" xfId="22839" xr:uid="{00000000-0005-0000-0000-0000A9250000}"/>
    <cellStyle name="20 % - Accent4 18 3 2 2" xfId="36032" xr:uid="{00000000-0005-0000-0000-0000AA250000}"/>
    <cellStyle name="20 % - Accent4 18 3 3" xfId="14696" xr:uid="{00000000-0005-0000-0000-0000AB250000}"/>
    <cellStyle name="20 % - Accent4 18 3 4" xfId="30042" xr:uid="{00000000-0005-0000-0000-0000AC250000}"/>
    <cellStyle name="20 % - Accent4 18 4" xfId="9273" xr:uid="{00000000-0005-0000-0000-0000AD250000}"/>
    <cellStyle name="20 % - Accent4 18 4 2" xfId="15264" xr:uid="{00000000-0005-0000-0000-0000AE250000}"/>
    <cellStyle name="20 % - Accent4 18 4 2 2" xfId="34730" xr:uid="{00000000-0005-0000-0000-0000AF250000}"/>
    <cellStyle name="20 % - Accent4 18 4 3" xfId="28740" xr:uid="{00000000-0005-0000-0000-0000B0250000}"/>
    <cellStyle name="20 % - Accent4 18 5" xfId="9855" xr:uid="{00000000-0005-0000-0000-0000B1250000}"/>
    <cellStyle name="20 % - Accent4 18 5 2" xfId="15846" xr:uid="{00000000-0005-0000-0000-0000B2250000}"/>
    <cellStyle name="20 % - Accent4 18 5 3" xfId="26178" xr:uid="{00000000-0005-0000-0000-0000B3250000}"/>
    <cellStyle name="20 % - Accent4 18 6" xfId="10451" xr:uid="{00000000-0005-0000-0000-0000B4250000}"/>
    <cellStyle name="20 % - Accent4 18 6 2" xfId="16442" xr:uid="{00000000-0005-0000-0000-0000B5250000}"/>
    <cellStyle name="20 % - Accent4 18 6 3" xfId="32182" xr:uid="{00000000-0005-0000-0000-0000B6250000}"/>
    <cellStyle name="20 % - Accent4 18 7" xfId="11047" xr:uid="{00000000-0005-0000-0000-0000B7250000}"/>
    <cellStyle name="20 % - Accent4 18 7 2" xfId="17038" xr:uid="{00000000-0005-0000-0000-0000B8250000}"/>
    <cellStyle name="20 % - Accent4 18 8" xfId="17662" xr:uid="{00000000-0005-0000-0000-0000B9250000}"/>
    <cellStyle name="20 % - Accent4 18 9" xfId="21513" xr:uid="{00000000-0005-0000-0000-0000BA250000}"/>
    <cellStyle name="20 % - Accent4 19" xfId="4153" xr:uid="{00000000-0005-0000-0000-0000BB250000}"/>
    <cellStyle name="20 % - Accent4 19 10" xfId="13574" xr:uid="{00000000-0005-0000-0000-0000BC250000}"/>
    <cellStyle name="20 % - Accent4 19 11" xfId="7583" xr:uid="{00000000-0005-0000-0000-0000BD250000}"/>
    <cellStyle name="20 % - Accent4 19 12" xfId="24829" xr:uid="{00000000-0005-0000-0000-0000BE250000}"/>
    <cellStyle name="20 % - Accent4 19 2" xfId="8151" xr:uid="{00000000-0005-0000-0000-0000BF250000}"/>
    <cellStyle name="20 % - Accent4 19 2 2" xfId="22857" xr:uid="{00000000-0005-0000-0000-0000C0250000}"/>
    <cellStyle name="20 % - Accent4 19 2 2 2" xfId="36050" xr:uid="{00000000-0005-0000-0000-0000C1250000}"/>
    <cellStyle name="20 % - Accent4 19 2 3" xfId="14142" xr:uid="{00000000-0005-0000-0000-0000C2250000}"/>
    <cellStyle name="20 % - Accent4 19 2 4" xfId="30060" xr:uid="{00000000-0005-0000-0000-0000C3250000}"/>
    <cellStyle name="20 % - Accent4 19 3" xfId="8719" xr:uid="{00000000-0005-0000-0000-0000C4250000}"/>
    <cellStyle name="20 % - Accent4 19 3 2" xfId="14710" xr:uid="{00000000-0005-0000-0000-0000C5250000}"/>
    <cellStyle name="20 % - Accent4 19 3 2 2" xfId="35348" xr:uid="{00000000-0005-0000-0000-0000C6250000}"/>
    <cellStyle name="20 % - Accent4 19 3 3" xfId="29358" xr:uid="{00000000-0005-0000-0000-0000C7250000}"/>
    <cellStyle name="20 % - Accent4 19 4" xfId="9287" xr:uid="{00000000-0005-0000-0000-0000C8250000}"/>
    <cellStyle name="20 % - Accent4 19 4 2" xfId="15278" xr:uid="{00000000-0005-0000-0000-0000C9250000}"/>
    <cellStyle name="20 % - Accent4 19 4 3" xfId="26196" xr:uid="{00000000-0005-0000-0000-0000CA250000}"/>
    <cellStyle name="20 % - Accent4 19 5" xfId="9869" xr:uid="{00000000-0005-0000-0000-0000CB250000}"/>
    <cellStyle name="20 % - Accent4 19 5 2" xfId="15860" xr:uid="{00000000-0005-0000-0000-0000CC250000}"/>
    <cellStyle name="20 % - Accent4 19 5 3" xfId="32200" xr:uid="{00000000-0005-0000-0000-0000CD250000}"/>
    <cellStyle name="20 % - Accent4 19 6" xfId="10465" xr:uid="{00000000-0005-0000-0000-0000CE250000}"/>
    <cellStyle name="20 % - Accent4 19 6 2" xfId="16456" xr:uid="{00000000-0005-0000-0000-0000CF250000}"/>
    <cellStyle name="20 % - Accent4 19 7" xfId="11061" xr:uid="{00000000-0005-0000-0000-0000D0250000}"/>
    <cellStyle name="20 % - Accent4 19 7 2" xfId="17052" xr:uid="{00000000-0005-0000-0000-0000D1250000}"/>
    <cellStyle name="20 % - Accent4 19 8" xfId="17676" xr:uid="{00000000-0005-0000-0000-0000D2250000}"/>
    <cellStyle name="20 % - Accent4 19 9" xfId="22155" xr:uid="{00000000-0005-0000-0000-0000D3250000}"/>
    <cellStyle name="20 % - Accent4 2" xfId="194" xr:uid="{00000000-0005-0000-0000-0000D4250000}"/>
    <cellStyle name="20 % - Accent4 2 10" xfId="7180" xr:uid="{00000000-0005-0000-0000-0000D5250000}"/>
    <cellStyle name="20 % - Accent4 2 10 2" xfId="21725" xr:uid="{00000000-0005-0000-0000-0000D6250000}"/>
    <cellStyle name="20 % - Accent4 2 10 2 2" xfId="34918" xr:uid="{00000000-0005-0000-0000-0000D7250000}"/>
    <cellStyle name="20 % - Accent4 2 10 3" xfId="13171" xr:uid="{00000000-0005-0000-0000-0000D8250000}"/>
    <cellStyle name="20 % - Accent4 2 10 4" xfId="28928" xr:uid="{00000000-0005-0000-0000-0000D9250000}"/>
    <cellStyle name="20 % - Accent4 2 11" xfId="7748" xr:uid="{00000000-0005-0000-0000-0000DA250000}"/>
    <cellStyle name="20 % - Accent4 2 11 2" xfId="22427" xr:uid="{00000000-0005-0000-0000-0000DB250000}"/>
    <cellStyle name="20 % - Accent4 2 11 2 2" xfId="35620" xr:uid="{00000000-0005-0000-0000-0000DC250000}"/>
    <cellStyle name="20 % - Accent4 2 11 3" xfId="13739" xr:uid="{00000000-0005-0000-0000-0000DD250000}"/>
    <cellStyle name="20 % - Accent4 2 11 4" xfId="29630" xr:uid="{00000000-0005-0000-0000-0000DE250000}"/>
    <cellStyle name="20 % - Accent4 2 12" xfId="8316" xr:uid="{00000000-0005-0000-0000-0000DF250000}"/>
    <cellStyle name="20 % - Accent4 2 12 2" xfId="23178" xr:uid="{00000000-0005-0000-0000-0000E0250000}"/>
    <cellStyle name="20 % - Accent4 2 12 2 2" xfId="36368" xr:uid="{00000000-0005-0000-0000-0000E1250000}"/>
    <cellStyle name="20 % - Accent4 2 12 3" xfId="14307" xr:uid="{00000000-0005-0000-0000-0000E2250000}"/>
    <cellStyle name="20 % - Accent4 2 12 4" xfId="30378" xr:uid="{00000000-0005-0000-0000-0000E3250000}"/>
    <cellStyle name="20 % - Accent4 2 13" xfId="8884" xr:uid="{00000000-0005-0000-0000-0000E4250000}"/>
    <cellStyle name="20 % - Accent4 2 13 2" xfId="14875" xr:uid="{00000000-0005-0000-0000-0000E5250000}"/>
    <cellStyle name="20 % - Accent4 2 13 2 2" xfId="32508" xr:uid="{00000000-0005-0000-0000-0000E6250000}"/>
    <cellStyle name="20 % - Accent4 2 13 3" xfId="26504" xr:uid="{00000000-0005-0000-0000-0000E7250000}"/>
    <cellStyle name="20 % - Accent4 2 14" xfId="9466" xr:uid="{00000000-0005-0000-0000-0000E8250000}"/>
    <cellStyle name="20 % - Accent4 2 14 2" xfId="15457" xr:uid="{00000000-0005-0000-0000-0000E9250000}"/>
    <cellStyle name="20 % - Accent4 2 14 3" xfId="25150" xr:uid="{00000000-0005-0000-0000-0000EA250000}"/>
    <cellStyle name="20 % - Accent4 2 15" xfId="10062" xr:uid="{00000000-0005-0000-0000-0000EB250000}"/>
    <cellStyle name="20 % - Accent4 2 15 2" xfId="16053" xr:uid="{00000000-0005-0000-0000-0000EC250000}"/>
    <cellStyle name="20 % - Accent4 2 15 3" xfId="31183" xr:uid="{00000000-0005-0000-0000-0000ED250000}"/>
    <cellStyle name="20 % - Accent4 2 16" xfId="10658" xr:uid="{00000000-0005-0000-0000-0000EE250000}"/>
    <cellStyle name="20 % - Accent4 2 16 2" xfId="16649" xr:uid="{00000000-0005-0000-0000-0000EF250000}"/>
    <cellStyle name="20 % - Accent4 2 17" xfId="17273" xr:uid="{00000000-0005-0000-0000-0000F0250000}"/>
    <cellStyle name="20 % - Accent4 2 18" xfId="17853" xr:uid="{00000000-0005-0000-0000-0000F1250000}"/>
    <cellStyle name="20 % - Accent4 2 19" xfId="18280" xr:uid="{00000000-0005-0000-0000-0000F2250000}"/>
    <cellStyle name="20 % - Accent4 2 2" xfId="195" xr:uid="{00000000-0005-0000-0000-0000F3250000}"/>
    <cellStyle name="20 % - Accent4 2 2 10" xfId="8317" xr:uid="{00000000-0005-0000-0000-0000F4250000}"/>
    <cellStyle name="20 % - Accent4 2 2 10 2" xfId="23179" xr:uid="{00000000-0005-0000-0000-0000F5250000}"/>
    <cellStyle name="20 % - Accent4 2 2 10 2 2" xfId="36369" xr:uid="{00000000-0005-0000-0000-0000F6250000}"/>
    <cellStyle name="20 % - Accent4 2 2 10 3" xfId="14308" xr:uid="{00000000-0005-0000-0000-0000F7250000}"/>
    <cellStyle name="20 % - Accent4 2 2 10 4" xfId="30379" xr:uid="{00000000-0005-0000-0000-0000F8250000}"/>
    <cellStyle name="20 % - Accent4 2 2 11" xfId="8885" xr:uid="{00000000-0005-0000-0000-0000F9250000}"/>
    <cellStyle name="20 % - Accent4 2 2 11 2" xfId="14876" xr:uid="{00000000-0005-0000-0000-0000FA250000}"/>
    <cellStyle name="20 % - Accent4 2 2 11 2 2" xfId="32509" xr:uid="{00000000-0005-0000-0000-0000FB250000}"/>
    <cellStyle name="20 % - Accent4 2 2 11 3" xfId="26505" xr:uid="{00000000-0005-0000-0000-0000FC250000}"/>
    <cellStyle name="20 % - Accent4 2 2 12" xfId="9467" xr:uid="{00000000-0005-0000-0000-0000FD250000}"/>
    <cellStyle name="20 % - Accent4 2 2 12 2" xfId="15458" xr:uid="{00000000-0005-0000-0000-0000FE250000}"/>
    <cellStyle name="20 % - Accent4 2 2 12 3" xfId="25151" xr:uid="{00000000-0005-0000-0000-0000FF250000}"/>
    <cellStyle name="20 % - Accent4 2 2 13" xfId="10063" xr:uid="{00000000-0005-0000-0000-000000260000}"/>
    <cellStyle name="20 % - Accent4 2 2 13 2" xfId="16054" xr:uid="{00000000-0005-0000-0000-000001260000}"/>
    <cellStyle name="20 % - Accent4 2 2 13 3" xfId="31184" xr:uid="{00000000-0005-0000-0000-000002260000}"/>
    <cellStyle name="20 % - Accent4 2 2 14" xfId="10659" xr:uid="{00000000-0005-0000-0000-000003260000}"/>
    <cellStyle name="20 % - Accent4 2 2 14 2" xfId="16650" xr:uid="{00000000-0005-0000-0000-000004260000}"/>
    <cellStyle name="20 % - Accent4 2 2 15" xfId="17274" xr:uid="{00000000-0005-0000-0000-000005260000}"/>
    <cellStyle name="20 % - Accent4 2 2 16" xfId="17854" xr:uid="{00000000-0005-0000-0000-000006260000}"/>
    <cellStyle name="20 % - Accent4 2 2 17" xfId="18281" xr:uid="{00000000-0005-0000-0000-000007260000}"/>
    <cellStyle name="20 % - Accent4 2 2 18" xfId="11197" xr:uid="{00000000-0005-0000-0000-000008260000}"/>
    <cellStyle name="20 % - Accent4 2 2 19" xfId="4344" xr:uid="{00000000-0005-0000-0000-000009260000}"/>
    <cellStyle name="20 % - Accent4 2 2 2" xfId="196" xr:uid="{00000000-0005-0000-0000-00000A260000}"/>
    <cellStyle name="20 % - Accent4 2 2 2 10" xfId="7750" xr:uid="{00000000-0005-0000-0000-00000B260000}"/>
    <cellStyle name="20 % - Accent4 2 2 2 10 2" xfId="22429" xr:uid="{00000000-0005-0000-0000-00000C260000}"/>
    <cellStyle name="20 % - Accent4 2 2 2 10 2 2" xfId="35622" xr:uid="{00000000-0005-0000-0000-00000D260000}"/>
    <cellStyle name="20 % - Accent4 2 2 2 10 3" xfId="13741" xr:uid="{00000000-0005-0000-0000-00000E260000}"/>
    <cellStyle name="20 % - Accent4 2 2 2 10 4" xfId="29632" xr:uid="{00000000-0005-0000-0000-00000F260000}"/>
    <cellStyle name="20 % - Accent4 2 2 2 11" xfId="8318" xr:uid="{00000000-0005-0000-0000-000010260000}"/>
    <cellStyle name="20 % - Accent4 2 2 2 11 2" xfId="23180" xr:uid="{00000000-0005-0000-0000-000011260000}"/>
    <cellStyle name="20 % - Accent4 2 2 2 11 2 2" xfId="36370" xr:uid="{00000000-0005-0000-0000-000012260000}"/>
    <cellStyle name="20 % - Accent4 2 2 2 11 3" xfId="14309" xr:uid="{00000000-0005-0000-0000-000013260000}"/>
    <cellStyle name="20 % - Accent4 2 2 2 11 4" xfId="30380" xr:uid="{00000000-0005-0000-0000-000014260000}"/>
    <cellStyle name="20 % - Accent4 2 2 2 12" xfId="8886" xr:uid="{00000000-0005-0000-0000-000015260000}"/>
    <cellStyle name="20 % - Accent4 2 2 2 12 2" xfId="14877" xr:uid="{00000000-0005-0000-0000-000016260000}"/>
    <cellStyle name="20 % - Accent4 2 2 2 12 2 2" xfId="32510" xr:uid="{00000000-0005-0000-0000-000017260000}"/>
    <cellStyle name="20 % - Accent4 2 2 2 12 3" xfId="26506" xr:uid="{00000000-0005-0000-0000-000018260000}"/>
    <cellStyle name="20 % - Accent4 2 2 2 13" xfId="9468" xr:uid="{00000000-0005-0000-0000-000019260000}"/>
    <cellStyle name="20 % - Accent4 2 2 2 13 2" xfId="15459" xr:uid="{00000000-0005-0000-0000-00001A260000}"/>
    <cellStyle name="20 % - Accent4 2 2 2 13 3" xfId="25152" xr:uid="{00000000-0005-0000-0000-00001B260000}"/>
    <cellStyle name="20 % - Accent4 2 2 2 14" xfId="10064" xr:uid="{00000000-0005-0000-0000-00001C260000}"/>
    <cellStyle name="20 % - Accent4 2 2 2 14 2" xfId="16055" xr:uid="{00000000-0005-0000-0000-00001D260000}"/>
    <cellStyle name="20 % - Accent4 2 2 2 14 3" xfId="31185" xr:uid="{00000000-0005-0000-0000-00001E260000}"/>
    <cellStyle name="20 % - Accent4 2 2 2 15" xfId="10660" xr:uid="{00000000-0005-0000-0000-00001F260000}"/>
    <cellStyle name="20 % - Accent4 2 2 2 15 2" xfId="16651" xr:uid="{00000000-0005-0000-0000-000020260000}"/>
    <cellStyle name="20 % - Accent4 2 2 2 16" xfId="17275" xr:uid="{00000000-0005-0000-0000-000021260000}"/>
    <cellStyle name="20 % - Accent4 2 2 2 17" xfId="17855" xr:uid="{00000000-0005-0000-0000-000022260000}"/>
    <cellStyle name="20 % - Accent4 2 2 2 18" xfId="18282" xr:uid="{00000000-0005-0000-0000-000023260000}"/>
    <cellStyle name="20 % - Accent4 2 2 2 19" xfId="11198" xr:uid="{00000000-0005-0000-0000-000024260000}"/>
    <cellStyle name="20 % - Accent4 2 2 2 2" xfId="197" xr:uid="{00000000-0005-0000-0000-000025260000}"/>
    <cellStyle name="20 % - Accent4 2 2 2 2 10" xfId="8887" xr:uid="{00000000-0005-0000-0000-000026260000}"/>
    <cellStyle name="20 % - Accent4 2 2 2 2 10 2" xfId="23181" xr:uid="{00000000-0005-0000-0000-000027260000}"/>
    <cellStyle name="20 % - Accent4 2 2 2 2 10 2 2" xfId="36371" xr:uid="{00000000-0005-0000-0000-000028260000}"/>
    <cellStyle name="20 % - Accent4 2 2 2 2 10 3" xfId="14878" xr:uid="{00000000-0005-0000-0000-000029260000}"/>
    <cellStyle name="20 % - Accent4 2 2 2 2 10 4" xfId="30381" xr:uid="{00000000-0005-0000-0000-00002A260000}"/>
    <cellStyle name="20 % - Accent4 2 2 2 2 11" xfId="9469" xr:uid="{00000000-0005-0000-0000-00002B260000}"/>
    <cellStyle name="20 % - Accent4 2 2 2 2 11 2" xfId="15460" xr:uid="{00000000-0005-0000-0000-00002C260000}"/>
    <cellStyle name="20 % - Accent4 2 2 2 2 11 2 2" xfId="32511" xr:uid="{00000000-0005-0000-0000-00002D260000}"/>
    <cellStyle name="20 % - Accent4 2 2 2 2 11 3" xfId="26507" xr:uid="{00000000-0005-0000-0000-00002E260000}"/>
    <cellStyle name="20 % - Accent4 2 2 2 2 12" xfId="10065" xr:uid="{00000000-0005-0000-0000-00002F260000}"/>
    <cellStyle name="20 % - Accent4 2 2 2 2 12 2" xfId="16056" xr:uid="{00000000-0005-0000-0000-000030260000}"/>
    <cellStyle name="20 % - Accent4 2 2 2 2 12 3" xfId="25153" xr:uid="{00000000-0005-0000-0000-000031260000}"/>
    <cellStyle name="20 % - Accent4 2 2 2 2 13" xfId="10661" xr:uid="{00000000-0005-0000-0000-000032260000}"/>
    <cellStyle name="20 % - Accent4 2 2 2 2 13 2" xfId="16652" xr:uid="{00000000-0005-0000-0000-000033260000}"/>
    <cellStyle name="20 % - Accent4 2 2 2 2 13 3" xfId="31186" xr:uid="{00000000-0005-0000-0000-000034260000}"/>
    <cellStyle name="20 % - Accent4 2 2 2 2 14" xfId="17276" xr:uid="{00000000-0005-0000-0000-000035260000}"/>
    <cellStyle name="20 % - Accent4 2 2 2 2 15" xfId="17856" xr:uid="{00000000-0005-0000-0000-000036260000}"/>
    <cellStyle name="20 % - Accent4 2 2 2 2 16" xfId="18283" xr:uid="{00000000-0005-0000-0000-000037260000}"/>
    <cellStyle name="20 % - Accent4 2 2 2 2 17" xfId="11199" xr:uid="{00000000-0005-0000-0000-000038260000}"/>
    <cellStyle name="20 % - Accent4 2 2 2 2 18" xfId="4346" xr:uid="{00000000-0005-0000-0000-000039260000}"/>
    <cellStyle name="20 % - Accent4 2 2 2 2 19" xfId="24255" xr:uid="{00000000-0005-0000-0000-00003A260000}"/>
    <cellStyle name="20 % - Accent4 2 2 2 2 2" xfId="198" xr:uid="{00000000-0005-0000-0000-00003B260000}"/>
    <cellStyle name="20 % - Accent4 2 2 2 2 2 10" xfId="8320" xr:uid="{00000000-0005-0000-0000-00003C260000}"/>
    <cellStyle name="20 % - Accent4 2 2 2 2 2 10 2" xfId="21729" xr:uid="{00000000-0005-0000-0000-00003D260000}"/>
    <cellStyle name="20 % - Accent4 2 2 2 2 2 10 2 2" xfId="34922" xr:uid="{00000000-0005-0000-0000-00003E260000}"/>
    <cellStyle name="20 % - Accent4 2 2 2 2 2 10 3" xfId="14311" xr:uid="{00000000-0005-0000-0000-00003F260000}"/>
    <cellStyle name="20 % - Accent4 2 2 2 2 2 10 4" xfId="28932" xr:uid="{00000000-0005-0000-0000-000040260000}"/>
    <cellStyle name="20 % - Accent4 2 2 2 2 2 11" xfId="8888" xr:uid="{00000000-0005-0000-0000-000041260000}"/>
    <cellStyle name="20 % - Accent4 2 2 2 2 2 11 2" xfId="22431" xr:uid="{00000000-0005-0000-0000-000042260000}"/>
    <cellStyle name="20 % - Accent4 2 2 2 2 2 11 2 2" xfId="35624" xr:uid="{00000000-0005-0000-0000-000043260000}"/>
    <cellStyle name="20 % - Accent4 2 2 2 2 2 11 3" xfId="14879" xr:uid="{00000000-0005-0000-0000-000044260000}"/>
    <cellStyle name="20 % - Accent4 2 2 2 2 2 11 4" xfId="29634" xr:uid="{00000000-0005-0000-0000-000045260000}"/>
    <cellStyle name="20 % - Accent4 2 2 2 2 2 12" xfId="9470" xr:uid="{00000000-0005-0000-0000-000046260000}"/>
    <cellStyle name="20 % - Accent4 2 2 2 2 2 12 2" xfId="23182" xr:uid="{00000000-0005-0000-0000-000047260000}"/>
    <cellStyle name="20 % - Accent4 2 2 2 2 2 12 2 2" xfId="36372" xr:uid="{00000000-0005-0000-0000-000048260000}"/>
    <cellStyle name="20 % - Accent4 2 2 2 2 2 12 3" xfId="15461" xr:uid="{00000000-0005-0000-0000-000049260000}"/>
    <cellStyle name="20 % - Accent4 2 2 2 2 2 12 4" xfId="30382" xr:uid="{00000000-0005-0000-0000-00004A260000}"/>
    <cellStyle name="20 % - Accent4 2 2 2 2 2 13" xfId="10066" xr:uid="{00000000-0005-0000-0000-00004B260000}"/>
    <cellStyle name="20 % - Accent4 2 2 2 2 2 13 2" xfId="16057" xr:uid="{00000000-0005-0000-0000-00004C260000}"/>
    <cellStyle name="20 % - Accent4 2 2 2 2 2 13 2 2" xfId="32512" xr:uid="{00000000-0005-0000-0000-00004D260000}"/>
    <cellStyle name="20 % - Accent4 2 2 2 2 2 13 3" xfId="26508" xr:uid="{00000000-0005-0000-0000-00004E260000}"/>
    <cellStyle name="20 % - Accent4 2 2 2 2 2 14" xfId="10662" xr:uid="{00000000-0005-0000-0000-00004F260000}"/>
    <cellStyle name="20 % - Accent4 2 2 2 2 2 14 2" xfId="16653" xr:uid="{00000000-0005-0000-0000-000050260000}"/>
    <cellStyle name="20 % - Accent4 2 2 2 2 2 14 3" xfId="25154" xr:uid="{00000000-0005-0000-0000-000051260000}"/>
    <cellStyle name="20 % - Accent4 2 2 2 2 2 15" xfId="17277" xr:uid="{00000000-0005-0000-0000-000052260000}"/>
    <cellStyle name="20 % - Accent4 2 2 2 2 2 15 2" xfId="31187" xr:uid="{00000000-0005-0000-0000-000053260000}"/>
    <cellStyle name="20 % - Accent4 2 2 2 2 2 16" xfId="17857" xr:uid="{00000000-0005-0000-0000-000054260000}"/>
    <cellStyle name="20 % - Accent4 2 2 2 2 2 17" xfId="18284" xr:uid="{00000000-0005-0000-0000-000055260000}"/>
    <cellStyle name="20 % - Accent4 2 2 2 2 2 18" xfId="11200" xr:uid="{00000000-0005-0000-0000-000056260000}"/>
    <cellStyle name="20 % - Accent4 2 2 2 2 2 19" xfId="4347" xr:uid="{00000000-0005-0000-0000-000057260000}"/>
    <cellStyle name="20 % - Accent4 2 2 2 2 2 2" xfId="199" xr:uid="{00000000-0005-0000-0000-000058260000}"/>
    <cellStyle name="20 % - Accent4 2 2 2 2 2 2 10" xfId="9471" xr:uid="{00000000-0005-0000-0000-000059260000}"/>
    <cellStyle name="20 % - Accent4 2 2 2 2 2 2 10 2" xfId="15462" xr:uid="{00000000-0005-0000-0000-00005A260000}"/>
    <cellStyle name="20 % - Accent4 2 2 2 2 2 2 10 3" xfId="31188" xr:uid="{00000000-0005-0000-0000-00005B260000}"/>
    <cellStyle name="20 % - Accent4 2 2 2 2 2 2 11" xfId="10067" xr:uid="{00000000-0005-0000-0000-00005C260000}"/>
    <cellStyle name="20 % - Accent4 2 2 2 2 2 2 11 2" xfId="16058" xr:uid="{00000000-0005-0000-0000-00005D260000}"/>
    <cellStyle name="20 % - Accent4 2 2 2 2 2 2 12" xfId="10663" xr:uid="{00000000-0005-0000-0000-00005E260000}"/>
    <cellStyle name="20 % - Accent4 2 2 2 2 2 2 12 2" xfId="16654" xr:uid="{00000000-0005-0000-0000-00005F260000}"/>
    <cellStyle name="20 % - Accent4 2 2 2 2 2 2 13" xfId="4734" xr:uid="{00000000-0005-0000-0000-000060260000}"/>
    <cellStyle name="20 % - Accent4 2 2 2 2 2 2 13 2" xfId="17278" xr:uid="{00000000-0005-0000-0000-000061260000}"/>
    <cellStyle name="20 % - Accent4 2 2 2 2 2 2 14" xfId="17858" xr:uid="{00000000-0005-0000-0000-000062260000}"/>
    <cellStyle name="20 % - Accent4 2 2 2 2 2 2 15" xfId="18285" xr:uid="{00000000-0005-0000-0000-000063260000}"/>
    <cellStyle name="20 % - Accent4 2 2 2 2 2 2 16" xfId="11201" xr:uid="{00000000-0005-0000-0000-000064260000}"/>
    <cellStyle name="20 % - Accent4 2 2 2 2 2 2 17" xfId="4348" xr:uid="{00000000-0005-0000-0000-000065260000}"/>
    <cellStyle name="20 % - Accent4 2 2 2 2 2 2 18" xfId="24257" xr:uid="{00000000-0005-0000-0000-000066260000}"/>
    <cellStyle name="20 % - Accent4 2 2 2 2 2 2 19" xfId="2851" xr:uid="{00000000-0005-0000-0000-000067260000}"/>
    <cellStyle name="20 % - Accent4 2 2 2 2 2 2 2" xfId="2852" xr:uid="{00000000-0005-0000-0000-000068260000}"/>
    <cellStyle name="20 % - Accent4 2 2 2 2 2 2 2 10" xfId="10664" xr:uid="{00000000-0005-0000-0000-000069260000}"/>
    <cellStyle name="20 % - Accent4 2 2 2 2 2 2 2 10 2" xfId="16655" xr:uid="{00000000-0005-0000-0000-00006A260000}"/>
    <cellStyle name="20 % - Accent4 2 2 2 2 2 2 2 11" xfId="17279" xr:uid="{00000000-0005-0000-0000-00006B260000}"/>
    <cellStyle name="20 % - Accent4 2 2 2 2 2 2 2 12" xfId="20036" xr:uid="{00000000-0005-0000-0000-00006C260000}"/>
    <cellStyle name="20 % - Accent4 2 2 2 2 2 2 2 13" xfId="11578" xr:uid="{00000000-0005-0000-0000-00006D260000}"/>
    <cellStyle name="20 % - Accent4 2 2 2 2 2 2 2 14" xfId="5259" xr:uid="{00000000-0005-0000-0000-00006E260000}"/>
    <cellStyle name="20 % - Accent4 2 2 2 2 2 2 2 15" xfId="25748" xr:uid="{00000000-0005-0000-0000-00006F260000}"/>
    <cellStyle name="20 % - Accent4 2 2 2 2 2 2 2 2" xfId="6120" xr:uid="{00000000-0005-0000-0000-000070260000}"/>
    <cellStyle name="20 % - Accent4 2 2 2 2 2 2 2 2 2" xfId="12111" xr:uid="{00000000-0005-0000-0000-000071260000}"/>
    <cellStyle name="20 % - Accent4 2 2 2 2 2 2 2 2 2 2" xfId="33413" xr:uid="{00000000-0005-0000-0000-000072260000}"/>
    <cellStyle name="20 % - Accent4 2 2 2 2 2 2 2 2 3" xfId="27411" xr:uid="{00000000-0005-0000-0000-000073260000}"/>
    <cellStyle name="20 % - Accent4 2 2 2 2 2 2 2 3" xfId="6646" xr:uid="{00000000-0005-0000-0000-000074260000}"/>
    <cellStyle name="20 % - Accent4 2 2 2 2 2 2 2 3 2" xfId="12637" xr:uid="{00000000-0005-0000-0000-000075260000}"/>
    <cellStyle name="20 % - Accent4 2 2 2 2 2 2 2 3 3" xfId="31768" xr:uid="{00000000-0005-0000-0000-000076260000}"/>
    <cellStyle name="20 % - Accent4 2 2 2 2 2 2 2 4" xfId="7186" xr:uid="{00000000-0005-0000-0000-000077260000}"/>
    <cellStyle name="20 % - Accent4 2 2 2 2 2 2 2 4 2" xfId="13177" xr:uid="{00000000-0005-0000-0000-000078260000}"/>
    <cellStyle name="20 % - Accent4 2 2 2 2 2 2 2 5" xfId="7754" xr:uid="{00000000-0005-0000-0000-000079260000}"/>
    <cellStyle name="20 % - Accent4 2 2 2 2 2 2 2 5 2" xfId="13745" xr:uid="{00000000-0005-0000-0000-00007A260000}"/>
    <cellStyle name="20 % - Accent4 2 2 2 2 2 2 2 6" xfId="8322" xr:uid="{00000000-0005-0000-0000-00007B260000}"/>
    <cellStyle name="20 % - Accent4 2 2 2 2 2 2 2 6 2" xfId="14313" xr:uid="{00000000-0005-0000-0000-00007C260000}"/>
    <cellStyle name="20 % - Accent4 2 2 2 2 2 2 2 7" xfId="8890" xr:uid="{00000000-0005-0000-0000-00007D260000}"/>
    <cellStyle name="20 % - Accent4 2 2 2 2 2 2 2 7 2" xfId="14881" xr:uid="{00000000-0005-0000-0000-00007E260000}"/>
    <cellStyle name="20 % - Accent4 2 2 2 2 2 2 2 8" xfId="9472" xr:uid="{00000000-0005-0000-0000-00007F260000}"/>
    <cellStyle name="20 % - Accent4 2 2 2 2 2 2 2 8 2" xfId="15463" xr:uid="{00000000-0005-0000-0000-000080260000}"/>
    <cellStyle name="20 % - Accent4 2 2 2 2 2 2 2 9" xfId="10068" xr:uid="{00000000-0005-0000-0000-000081260000}"/>
    <cellStyle name="20 % - Accent4 2 2 2 2 2 2 2 9 2" xfId="16059" xr:uid="{00000000-0005-0000-0000-000082260000}"/>
    <cellStyle name="20 % - Accent4 2 2 2 2 2 2 3" xfId="5258" xr:uid="{00000000-0005-0000-0000-000083260000}"/>
    <cellStyle name="20 % - Accent4 2 2 2 2 2 2 3 2" xfId="20515" xr:uid="{00000000-0005-0000-0000-000084260000}"/>
    <cellStyle name="20 % - Accent4 2 2 2 2 2 2 3 2 2" xfId="33732" xr:uid="{00000000-0005-0000-0000-000085260000}"/>
    <cellStyle name="20 % - Accent4 2 2 2 2 2 2 3 3" xfId="11577" xr:uid="{00000000-0005-0000-0000-000086260000}"/>
    <cellStyle name="20 % - Accent4 2 2 2 2 2 2 3 4" xfId="27742" xr:uid="{00000000-0005-0000-0000-000087260000}"/>
    <cellStyle name="20 % - Accent4 2 2 2 2 2 2 4" xfId="6119" xr:uid="{00000000-0005-0000-0000-000088260000}"/>
    <cellStyle name="20 % - Accent4 2 2 2 2 2 2 4 2" xfId="21106" xr:uid="{00000000-0005-0000-0000-000089260000}"/>
    <cellStyle name="20 % - Accent4 2 2 2 2 2 2 4 2 2" xfId="34323" xr:uid="{00000000-0005-0000-0000-00008A260000}"/>
    <cellStyle name="20 % - Accent4 2 2 2 2 2 2 4 3" xfId="12110" xr:uid="{00000000-0005-0000-0000-00008B260000}"/>
    <cellStyle name="20 % - Accent4 2 2 2 2 2 2 4 4" xfId="28333" xr:uid="{00000000-0005-0000-0000-00008C260000}"/>
    <cellStyle name="20 % - Accent4 2 2 2 2 2 2 5" xfId="6645" xr:uid="{00000000-0005-0000-0000-00008D260000}"/>
    <cellStyle name="20 % - Accent4 2 2 2 2 2 2 5 2" xfId="21730" xr:uid="{00000000-0005-0000-0000-00008E260000}"/>
    <cellStyle name="20 % - Accent4 2 2 2 2 2 2 5 2 2" xfId="34923" xr:uid="{00000000-0005-0000-0000-00008F260000}"/>
    <cellStyle name="20 % - Accent4 2 2 2 2 2 2 5 3" xfId="12636" xr:uid="{00000000-0005-0000-0000-000090260000}"/>
    <cellStyle name="20 % - Accent4 2 2 2 2 2 2 5 4" xfId="28933" xr:uid="{00000000-0005-0000-0000-000091260000}"/>
    <cellStyle name="20 % - Accent4 2 2 2 2 2 2 6" xfId="7185" xr:uid="{00000000-0005-0000-0000-000092260000}"/>
    <cellStyle name="20 % - Accent4 2 2 2 2 2 2 6 2" xfId="22432" xr:uid="{00000000-0005-0000-0000-000093260000}"/>
    <cellStyle name="20 % - Accent4 2 2 2 2 2 2 6 2 2" xfId="35625" xr:uid="{00000000-0005-0000-0000-000094260000}"/>
    <cellStyle name="20 % - Accent4 2 2 2 2 2 2 6 3" xfId="13176" xr:uid="{00000000-0005-0000-0000-000095260000}"/>
    <cellStyle name="20 % - Accent4 2 2 2 2 2 2 6 4" xfId="29635" xr:uid="{00000000-0005-0000-0000-000096260000}"/>
    <cellStyle name="20 % - Accent4 2 2 2 2 2 2 7" xfId="7753" xr:uid="{00000000-0005-0000-0000-000097260000}"/>
    <cellStyle name="20 % - Accent4 2 2 2 2 2 2 7 2" xfId="23183" xr:uid="{00000000-0005-0000-0000-000098260000}"/>
    <cellStyle name="20 % - Accent4 2 2 2 2 2 2 7 2 2" xfId="36373" xr:uid="{00000000-0005-0000-0000-000099260000}"/>
    <cellStyle name="20 % - Accent4 2 2 2 2 2 2 7 3" xfId="13744" xr:uid="{00000000-0005-0000-0000-00009A260000}"/>
    <cellStyle name="20 % - Accent4 2 2 2 2 2 2 7 4" xfId="30383" xr:uid="{00000000-0005-0000-0000-00009B260000}"/>
    <cellStyle name="20 % - Accent4 2 2 2 2 2 2 8" xfId="8321" xr:uid="{00000000-0005-0000-0000-00009C260000}"/>
    <cellStyle name="20 % - Accent4 2 2 2 2 2 2 8 2" xfId="14312" xr:uid="{00000000-0005-0000-0000-00009D260000}"/>
    <cellStyle name="20 % - Accent4 2 2 2 2 2 2 8 2 2" xfId="32513" xr:uid="{00000000-0005-0000-0000-00009E260000}"/>
    <cellStyle name="20 % - Accent4 2 2 2 2 2 2 8 3" xfId="26509" xr:uid="{00000000-0005-0000-0000-00009F260000}"/>
    <cellStyle name="20 % - Accent4 2 2 2 2 2 2 9" xfId="8889" xr:uid="{00000000-0005-0000-0000-0000A0260000}"/>
    <cellStyle name="20 % - Accent4 2 2 2 2 2 2 9 2" xfId="14880" xr:uid="{00000000-0005-0000-0000-0000A1260000}"/>
    <cellStyle name="20 % - Accent4 2 2 2 2 2 2 9 3" xfId="25155" xr:uid="{00000000-0005-0000-0000-0000A2260000}"/>
    <cellStyle name="20 % - Accent4 2 2 2 2 2 20" xfId="24256" xr:uid="{00000000-0005-0000-0000-0000A3260000}"/>
    <cellStyle name="20 % - Accent4 2 2 2 2 2 21" xfId="2850" xr:uid="{00000000-0005-0000-0000-0000A4260000}"/>
    <cellStyle name="20 % - Accent4 2 2 2 2 2 3" xfId="200" xr:uid="{00000000-0005-0000-0000-0000A5260000}"/>
    <cellStyle name="20 % - Accent4 2 2 2 2 2 3 10" xfId="10665" xr:uid="{00000000-0005-0000-0000-0000A6260000}"/>
    <cellStyle name="20 % - Accent4 2 2 2 2 2 3 10 2" xfId="16656" xr:uid="{00000000-0005-0000-0000-0000A7260000}"/>
    <cellStyle name="20 % - Accent4 2 2 2 2 2 3 10 3" xfId="31189" xr:uid="{00000000-0005-0000-0000-0000A8260000}"/>
    <cellStyle name="20 % - Accent4 2 2 2 2 2 3 11" xfId="17280" xr:uid="{00000000-0005-0000-0000-0000A9260000}"/>
    <cellStyle name="20 % - Accent4 2 2 2 2 2 3 12" xfId="18286" xr:uid="{00000000-0005-0000-0000-0000AA260000}"/>
    <cellStyle name="20 % - Accent4 2 2 2 2 2 3 13" xfId="11579" xr:uid="{00000000-0005-0000-0000-0000AB260000}"/>
    <cellStyle name="20 % - Accent4 2 2 2 2 2 3 14" xfId="4349" xr:uid="{00000000-0005-0000-0000-0000AC260000}"/>
    <cellStyle name="20 % - Accent4 2 2 2 2 2 3 15" xfId="24258" xr:uid="{00000000-0005-0000-0000-0000AD260000}"/>
    <cellStyle name="20 % - Accent4 2 2 2 2 2 3 16" xfId="2853" xr:uid="{00000000-0005-0000-0000-0000AE260000}"/>
    <cellStyle name="20 % - Accent4 2 2 2 2 2 3 2" xfId="6121" xr:uid="{00000000-0005-0000-0000-0000AF260000}"/>
    <cellStyle name="20 % - Accent4 2 2 2 2 2 3 2 2" xfId="20034" xr:uid="{00000000-0005-0000-0000-0000B0260000}"/>
    <cellStyle name="20 % - Accent4 2 2 2 2 2 3 2 2 2" xfId="33411" xr:uid="{00000000-0005-0000-0000-0000B1260000}"/>
    <cellStyle name="20 % - Accent4 2 2 2 2 2 3 2 2 3" xfId="27409" xr:uid="{00000000-0005-0000-0000-0000B2260000}"/>
    <cellStyle name="20 % - Accent4 2 2 2 2 2 3 2 3" xfId="12112" xr:uid="{00000000-0005-0000-0000-0000B3260000}"/>
    <cellStyle name="20 % - Accent4 2 2 2 2 2 3 2 3 2" xfId="31769" xr:uid="{00000000-0005-0000-0000-0000B4260000}"/>
    <cellStyle name="20 % - Accent4 2 2 2 2 2 3 2 4" xfId="25749" xr:uid="{00000000-0005-0000-0000-0000B5260000}"/>
    <cellStyle name="20 % - Accent4 2 2 2 2 2 3 3" xfId="6647" xr:uid="{00000000-0005-0000-0000-0000B6260000}"/>
    <cellStyle name="20 % - Accent4 2 2 2 2 2 3 3 2" xfId="20516" xr:uid="{00000000-0005-0000-0000-0000B7260000}"/>
    <cellStyle name="20 % - Accent4 2 2 2 2 2 3 3 2 2" xfId="33733" xr:uid="{00000000-0005-0000-0000-0000B8260000}"/>
    <cellStyle name="20 % - Accent4 2 2 2 2 2 3 3 3" xfId="12638" xr:uid="{00000000-0005-0000-0000-0000B9260000}"/>
    <cellStyle name="20 % - Accent4 2 2 2 2 2 3 3 4" xfId="27743" xr:uid="{00000000-0005-0000-0000-0000BA260000}"/>
    <cellStyle name="20 % - Accent4 2 2 2 2 2 3 4" xfId="7187" xr:uid="{00000000-0005-0000-0000-0000BB260000}"/>
    <cellStyle name="20 % - Accent4 2 2 2 2 2 3 4 2" xfId="21107" xr:uid="{00000000-0005-0000-0000-0000BC260000}"/>
    <cellStyle name="20 % - Accent4 2 2 2 2 2 3 4 2 2" xfId="34324" xr:uid="{00000000-0005-0000-0000-0000BD260000}"/>
    <cellStyle name="20 % - Accent4 2 2 2 2 2 3 4 3" xfId="13178" xr:uid="{00000000-0005-0000-0000-0000BE260000}"/>
    <cellStyle name="20 % - Accent4 2 2 2 2 2 3 4 4" xfId="28334" xr:uid="{00000000-0005-0000-0000-0000BF260000}"/>
    <cellStyle name="20 % - Accent4 2 2 2 2 2 3 5" xfId="7755" xr:uid="{00000000-0005-0000-0000-0000C0260000}"/>
    <cellStyle name="20 % - Accent4 2 2 2 2 2 3 5 2" xfId="21731" xr:uid="{00000000-0005-0000-0000-0000C1260000}"/>
    <cellStyle name="20 % - Accent4 2 2 2 2 2 3 5 2 2" xfId="34924" xr:uid="{00000000-0005-0000-0000-0000C2260000}"/>
    <cellStyle name="20 % - Accent4 2 2 2 2 2 3 5 3" xfId="13746" xr:uid="{00000000-0005-0000-0000-0000C3260000}"/>
    <cellStyle name="20 % - Accent4 2 2 2 2 2 3 5 4" xfId="28934" xr:uid="{00000000-0005-0000-0000-0000C4260000}"/>
    <cellStyle name="20 % - Accent4 2 2 2 2 2 3 6" xfId="8323" xr:uid="{00000000-0005-0000-0000-0000C5260000}"/>
    <cellStyle name="20 % - Accent4 2 2 2 2 2 3 6 2" xfId="22433" xr:uid="{00000000-0005-0000-0000-0000C6260000}"/>
    <cellStyle name="20 % - Accent4 2 2 2 2 2 3 6 2 2" xfId="35626" xr:uid="{00000000-0005-0000-0000-0000C7260000}"/>
    <cellStyle name="20 % - Accent4 2 2 2 2 2 3 6 3" xfId="14314" xr:uid="{00000000-0005-0000-0000-0000C8260000}"/>
    <cellStyle name="20 % - Accent4 2 2 2 2 2 3 6 4" xfId="29636" xr:uid="{00000000-0005-0000-0000-0000C9260000}"/>
    <cellStyle name="20 % - Accent4 2 2 2 2 2 3 7" xfId="8891" xr:uid="{00000000-0005-0000-0000-0000CA260000}"/>
    <cellStyle name="20 % - Accent4 2 2 2 2 2 3 7 2" xfId="23184" xr:uid="{00000000-0005-0000-0000-0000CB260000}"/>
    <cellStyle name="20 % - Accent4 2 2 2 2 2 3 7 2 2" xfId="36374" xr:uid="{00000000-0005-0000-0000-0000CC260000}"/>
    <cellStyle name="20 % - Accent4 2 2 2 2 2 3 7 3" xfId="14882" xr:uid="{00000000-0005-0000-0000-0000CD260000}"/>
    <cellStyle name="20 % - Accent4 2 2 2 2 2 3 7 4" xfId="30384" xr:uid="{00000000-0005-0000-0000-0000CE260000}"/>
    <cellStyle name="20 % - Accent4 2 2 2 2 2 3 8" xfId="9473" xr:uid="{00000000-0005-0000-0000-0000CF260000}"/>
    <cellStyle name="20 % - Accent4 2 2 2 2 2 3 8 2" xfId="15464" xr:uid="{00000000-0005-0000-0000-0000D0260000}"/>
    <cellStyle name="20 % - Accent4 2 2 2 2 2 3 8 2 2" xfId="32514" xr:uid="{00000000-0005-0000-0000-0000D1260000}"/>
    <cellStyle name="20 % - Accent4 2 2 2 2 2 3 8 3" xfId="26510" xr:uid="{00000000-0005-0000-0000-0000D2260000}"/>
    <cellStyle name="20 % - Accent4 2 2 2 2 2 3 9" xfId="10069" xr:uid="{00000000-0005-0000-0000-0000D3260000}"/>
    <cellStyle name="20 % - Accent4 2 2 2 2 2 3 9 2" xfId="16060" xr:uid="{00000000-0005-0000-0000-0000D4260000}"/>
    <cellStyle name="20 % - Accent4 2 2 2 2 2 3 9 3" xfId="25156" xr:uid="{00000000-0005-0000-0000-0000D5260000}"/>
    <cellStyle name="20 % - Accent4 2 2 2 2 2 4" xfId="2854" xr:uid="{00000000-0005-0000-0000-0000D6260000}"/>
    <cellStyle name="20 % - Accent4 2 2 2 2 2 4 10" xfId="10666" xr:uid="{00000000-0005-0000-0000-0000D7260000}"/>
    <cellStyle name="20 % - Accent4 2 2 2 2 2 4 10 2" xfId="16657" xr:uid="{00000000-0005-0000-0000-0000D8260000}"/>
    <cellStyle name="20 % - Accent4 2 2 2 2 2 4 10 3" xfId="25157" xr:uid="{00000000-0005-0000-0000-0000D9260000}"/>
    <cellStyle name="20 % - Accent4 2 2 2 2 2 4 11" xfId="17281" xr:uid="{00000000-0005-0000-0000-0000DA260000}"/>
    <cellStyle name="20 % - Accent4 2 2 2 2 2 4 11 2" xfId="31190" xr:uid="{00000000-0005-0000-0000-0000DB260000}"/>
    <cellStyle name="20 % - Accent4 2 2 2 2 2 4 12" xfId="18287" xr:uid="{00000000-0005-0000-0000-0000DC260000}"/>
    <cellStyle name="20 % - Accent4 2 2 2 2 2 4 13" xfId="11580" xr:uid="{00000000-0005-0000-0000-0000DD260000}"/>
    <cellStyle name="20 % - Accent4 2 2 2 2 2 4 14" xfId="4350" xr:uid="{00000000-0005-0000-0000-0000DE260000}"/>
    <cellStyle name="20 % - Accent4 2 2 2 2 2 4 15" xfId="24259" xr:uid="{00000000-0005-0000-0000-0000DF260000}"/>
    <cellStyle name="20 % - Accent4 2 2 2 2 2 4 2" xfId="6122" xr:uid="{00000000-0005-0000-0000-0000E0260000}"/>
    <cellStyle name="20 % - Accent4 2 2 2 2 2 4 2 10" xfId="31191" xr:uid="{00000000-0005-0000-0000-0000E1260000}"/>
    <cellStyle name="20 % - Accent4 2 2 2 2 2 4 2 11" xfId="24260" xr:uid="{00000000-0005-0000-0000-0000E2260000}"/>
    <cellStyle name="20 % - Accent4 2 2 2 2 2 4 2 2" xfId="19387" xr:uid="{00000000-0005-0000-0000-0000E3260000}"/>
    <cellStyle name="20 % - Accent4 2 2 2 2 2 4 2 2 2" xfId="26900" xr:uid="{00000000-0005-0000-0000-0000E4260000}"/>
    <cellStyle name="20 % - Accent4 2 2 2 2 2 4 2 2 2 2" xfId="32904" xr:uid="{00000000-0005-0000-0000-0000E5260000}"/>
    <cellStyle name="20 % - Accent4 2 2 2 2 2 4 2 2 3" xfId="31771" xr:uid="{00000000-0005-0000-0000-0000E6260000}"/>
    <cellStyle name="20 % - Accent4 2 2 2 2 2 4 2 2 4" xfId="25751" xr:uid="{00000000-0005-0000-0000-0000E7260000}"/>
    <cellStyle name="20 % - Accent4 2 2 2 2 2 4 2 3" xfId="20518" xr:uid="{00000000-0005-0000-0000-0000E8260000}"/>
    <cellStyle name="20 % - Accent4 2 2 2 2 2 4 2 3 2" xfId="33735" xr:uid="{00000000-0005-0000-0000-0000E9260000}"/>
    <cellStyle name="20 % - Accent4 2 2 2 2 2 4 2 3 3" xfId="27745" xr:uid="{00000000-0005-0000-0000-0000EA260000}"/>
    <cellStyle name="20 % - Accent4 2 2 2 2 2 4 2 4" xfId="21109" xr:uid="{00000000-0005-0000-0000-0000EB260000}"/>
    <cellStyle name="20 % - Accent4 2 2 2 2 2 4 2 4 2" xfId="34326" xr:uid="{00000000-0005-0000-0000-0000EC260000}"/>
    <cellStyle name="20 % - Accent4 2 2 2 2 2 4 2 4 3" xfId="28336" xr:uid="{00000000-0005-0000-0000-0000ED260000}"/>
    <cellStyle name="20 % - Accent4 2 2 2 2 2 4 2 5" xfId="21733" xr:uid="{00000000-0005-0000-0000-0000EE260000}"/>
    <cellStyle name="20 % - Accent4 2 2 2 2 2 4 2 5 2" xfId="34926" xr:uid="{00000000-0005-0000-0000-0000EF260000}"/>
    <cellStyle name="20 % - Accent4 2 2 2 2 2 4 2 5 3" xfId="28936" xr:uid="{00000000-0005-0000-0000-0000F0260000}"/>
    <cellStyle name="20 % - Accent4 2 2 2 2 2 4 2 6" xfId="22435" xr:uid="{00000000-0005-0000-0000-0000F1260000}"/>
    <cellStyle name="20 % - Accent4 2 2 2 2 2 4 2 6 2" xfId="35628" xr:uid="{00000000-0005-0000-0000-0000F2260000}"/>
    <cellStyle name="20 % - Accent4 2 2 2 2 2 4 2 6 3" xfId="29638" xr:uid="{00000000-0005-0000-0000-0000F3260000}"/>
    <cellStyle name="20 % - Accent4 2 2 2 2 2 4 2 7" xfId="23186" xr:uid="{00000000-0005-0000-0000-0000F4260000}"/>
    <cellStyle name="20 % - Accent4 2 2 2 2 2 4 2 7 2" xfId="36376" xr:uid="{00000000-0005-0000-0000-0000F5260000}"/>
    <cellStyle name="20 % - Accent4 2 2 2 2 2 4 2 7 3" xfId="30386" xr:uid="{00000000-0005-0000-0000-0000F6260000}"/>
    <cellStyle name="20 % - Accent4 2 2 2 2 2 4 2 8" xfId="18288" xr:uid="{00000000-0005-0000-0000-0000F7260000}"/>
    <cellStyle name="20 % - Accent4 2 2 2 2 2 4 2 8 2" xfId="32516" xr:uid="{00000000-0005-0000-0000-0000F8260000}"/>
    <cellStyle name="20 % - Accent4 2 2 2 2 2 4 2 8 3" xfId="26512" xr:uid="{00000000-0005-0000-0000-0000F9260000}"/>
    <cellStyle name="20 % - Accent4 2 2 2 2 2 4 2 9" xfId="12113" xr:uid="{00000000-0005-0000-0000-0000FA260000}"/>
    <cellStyle name="20 % - Accent4 2 2 2 2 2 4 2 9 2" xfId="25158" xr:uid="{00000000-0005-0000-0000-0000FB260000}"/>
    <cellStyle name="20 % - Accent4 2 2 2 2 2 4 3" xfId="6648" xr:uid="{00000000-0005-0000-0000-0000FC260000}"/>
    <cellStyle name="20 % - Accent4 2 2 2 2 2 4 3 2" xfId="20033" xr:uid="{00000000-0005-0000-0000-0000FD260000}"/>
    <cellStyle name="20 % - Accent4 2 2 2 2 2 4 3 2 2" xfId="33410" xr:uid="{00000000-0005-0000-0000-0000FE260000}"/>
    <cellStyle name="20 % - Accent4 2 2 2 2 2 4 3 2 3" xfId="27408" xr:uid="{00000000-0005-0000-0000-0000FF260000}"/>
    <cellStyle name="20 % - Accent4 2 2 2 2 2 4 3 3" xfId="12639" xr:uid="{00000000-0005-0000-0000-000000270000}"/>
    <cellStyle name="20 % - Accent4 2 2 2 2 2 4 3 3 2" xfId="31770" xr:uid="{00000000-0005-0000-0000-000001270000}"/>
    <cellStyle name="20 % - Accent4 2 2 2 2 2 4 3 4" xfId="25750" xr:uid="{00000000-0005-0000-0000-000002270000}"/>
    <cellStyle name="20 % - Accent4 2 2 2 2 2 4 4" xfId="7188" xr:uid="{00000000-0005-0000-0000-000003270000}"/>
    <cellStyle name="20 % - Accent4 2 2 2 2 2 4 4 2" xfId="20517" xr:uid="{00000000-0005-0000-0000-000004270000}"/>
    <cellStyle name="20 % - Accent4 2 2 2 2 2 4 4 2 2" xfId="33734" xr:uid="{00000000-0005-0000-0000-000005270000}"/>
    <cellStyle name="20 % - Accent4 2 2 2 2 2 4 4 3" xfId="13179" xr:uid="{00000000-0005-0000-0000-000006270000}"/>
    <cellStyle name="20 % - Accent4 2 2 2 2 2 4 4 4" xfId="27744" xr:uid="{00000000-0005-0000-0000-000007270000}"/>
    <cellStyle name="20 % - Accent4 2 2 2 2 2 4 5" xfId="7756" xr:uid="{00000000-0005-0000-0000-000008270000}"/>
    <cellStyle name="20 % - Accent4 2 2 2 2 2 4 5 2" xfId="21108" xr:uid="{00000000-0005-0000-0000-000009270000}"/>
    <cellStyle name="20 % - Accent4 2 2 2 2 2 4 5 2 2" xfId="34325" xr:uid="{00000000-0005-0000-0000-00000A270000}"/>
    <cellStyle name="20 % - Accent4 2 2 2 2 2 4 5 3" xfId="13747" xr:uid="{00000000-0005-0000-0000-00000B270000}"/>
    <cellStyle name="20 % - Accent4 2 2 2 2 2 4 5 4" xfId="28335" xr:uid="{00000000-0005-0000-0000-00000C270000}"/>
    <cellStyle name="20 % - Accent4 2 2 2 2 2 4 6" xfId="8324" xr:uid="{00000000-0005-0000-0000-00000D270000}"/>
    <cellStyle name="20 % - Accent4 2 2 2 2 2 4 6 2" xfId="21732" xr:uid="{00000000-0005-0000-0000-00000E270000}"/>
    <cellStyle name="20 % - Accent4 2 2 2 2 2 4 6 2 2" xfId="34925" xr:uid="{00000000-0005-0000-0000-00000F270000}"/>
    <cellStyle name="20 % - Accent4 2 2 2 2 2 4 6 3" xfId="14315" xr:uid="{00000000-0005-0000-0000-000010270000}"/>
    <cellStyle name="20 % - Accent4 2 2 2 2 2 4 6 4" xfId="28935" xr:uid="{00000000-0005-0000-0000-000011270000}"/>
    <cellStyle name="20 % - Accent4 2 2 2 2 2 4 7" xfId="8892" xr:uid="{00000000-0005-0000-0000-000012270000}"/>
    <cellStyle name="20 % - Accent4 2 2 2 2 2 4 7 2" xfId="22434" xr:uid="{00000000-0005-0000-0000-000013270000}"/>
    <cellStyle name="20 % - Accent4 2 2 2 2 2 4 7 2 2" xfId="35627" xr:uid="{00000000-0005-0000-0000-000014270000}"/>
    <cellStyle name="20 % - Accent4 2 2 2 2 2 4 7 3" xfId="14883" xr:uid="{00000000-0005-0000-0000-000015270000}"/>
    <cellStyle name="20 % - Accent4 2 2 2 2 2 4 7 4" xfId="29637" xr:uid="{00000000-0005-0000-0000-000016270000}"/>
    <cellStyle name="20 % - Accent4 2 2 2 2 2 4 8" xfId="9474" xr:uid="{00000000-0005-0000-0000-000017270000}"/>
    <cellStyle name="20 % - Accent4 2 2 2 2 2 4 8 2" xfId="23185" xr:uid="{00000000-0005-0000-0000-000018270000}"/>
    <cellStyle name="20 % - Accent4 2 2 2 2 2 4 8 2 2" xfId="36375" xr:uid="{00000000-0005-0000-0000-000019270000}"/>
    <cellStyle name="20 % - Accent4 2 2 2 2 2 4 8 3" xfId="15465" xr:uid="{00000000-0005-0000-0000-00001A270000}"/>
    <cellStyle name="20 % - Accent4 2 2 2 2 2 4 8 4" xfId="30385" xr:uid="{00000000-0005-0000-0000-00001B270000}"/>
    <cellStyle name="20 % - Accent4 2 2 2 2 2 4 9" xfId="10070" xr:uid="{00000000-0005-0000-0000-00001C270000}"/>
    <cellStyle name="20 % - Accent4 2 2 2 2 2 4 9 2" xfId="16061" xr:uid="{00000000-0005-0000-0000-00001D270000}"/>
    <cellStyle name="20 % - Accent4 2 2 2 2 2 4 9 2 2" xfId="32515" xr:uid="{00000000-0005-0000-0000-00001E270000}"/>
    <cellStyle name="20 % - Accent4 2 2 2 2 2 4 9 3" xfId="26511" xr:uid="{00000000-0005-0000-0000-00001F270000}"/>
    <cellStyle name="20 % - Accent4 2 2 2 2 2 5" xfId="5257" xr:uid="{00000000-0005-0000-0000-000020270000}"/>
    <cellStyle name="20 % - Accent4 2 2 2 2 2 5 10" xfId="31192" xr:uid="{00000000-0005-0000-0000-000021270000}"/>
    <cellStyle name="20 % - Accent4 2 2 2 2 2 5 11" xfId="24261" xr:uid="{00000000-0005-0000-0000-000022270000}"/>
    <cellStyle name="20 % - Accent4 2 2 2 2 2 5 2" xfId="20032" xr:uid="{00000000-0005-0000-0000-000023270000}"/>
    <cellStyle name="20 % - Accent4 2 2 2 2 2 5 2 2" xfId="27407" xr:uid="{00000000-0005-0000-0000-000024270000}"/>
    <cellStyle name="20 % - Accent4 2 2 2 2 2 5 2 2 2" xfId="33409" xr:uid="{00000000-0005-0000-0000-000025270000}"/>
    <cellStyle name="20 % - Accent4 2 2 2 2 2 5 2 3" xfId="31772" xr:uid="{00000000-0005-0000-0000-000026270000}"/>
    <cellStyle name="20 % - Accent4 2 2 2 2 2 5 2 4" xfId="25752" xr:uid="{00000000-0005-0000-0000-000027270000}"/>
    <cellStyle name="20 % - Accent4 2 2 2 2 2 5 3" xfId="20519" xr:uid="{00000000-0005-0000-0000-000028270000}"/>
    <cellStyle name="20 % - Accent4 2 2 2 2 2 5 3 2" xfId="33736" xr:uid="{00000000-0005-0000-0000-000029270000}"/>
    <cellStyle name="20 % - Accent4 2 2 2 2 2 5 3 3" xfId="27746" xr:uid="{00000000-0005-0000-0000-00002A270000}"/>
    <cellStyle name="20 % - Accent4 2 2 2 2 2 5 4" xfId="21110" xr:uid="{00000000-0005-0000-0000-00002B270000}"/>
    <cellStyle name="20 % - Accent4 2 2 2 2 2 5 4 2" xfId="34327" xr:uid="{00000000-0005-0000-0000-00002C270000}"/>
    <cellStyle name="20 % - Accent4 2 2 2 2 2 5 4 3" xfId="28337" xr:uid="{00000000-0005-0000-0000-00002D270000}"/>
    <cellStyle name="20 % - Accent4 2 2 2 2 2 5 5" xfId="21734" xr:uid="{00000000-0005-0000-0000-00002E270000}"/>
    <cellStyle name="20 % - Accent4 2 2 2 2 2 5 5 2" xfId="34927" xr:uid="{00000000-0005-0000-0000-00002F270000}"/>
    <cellStyle name="20 % - Accent4 2 2 2 2 2 5 5 3" xfId="28937" xr:uid="{00000000-0005-0000-0000-000030270000}"/>
    <cellStyle name="20 % - Accent4 2 2 2 2 2 5 6" xfId="22436" xr:uid="{00000000-0005-0000-0000-000031270000}"/>
    <cellStyle name="20 % - Accent4 2 2 2 2 2 5 6 2" xfId="35629" xr:uid="{00000000-0005-0000-0000-000032270000}"/>
    <cellStyle name="20 % - Accent4 2 2 2 2 2 5 6 3" xfId="29639" xr:uid="{00000000-0005-0000-0000-000033270000}"/>
    <cellStyle name="20 % - Accent4 2 2 2 2 2 5 7" xfId="23187" xr:uid="{00000000-0005-0000-0000-000034270000}"/>
    <cellStyle name="20 % - Accent4 2 2 2 2 2 5 7 2" xfId="36377" xr:uid="{00000000-0005-0000-0000-000035270000}"/>
    <cellStyle name="20 % - Accent4 2 2 2 2 2 5 7 3" xfId="30387" xr:uid="{00000000-0005-0000-0000-000036270000}"/>
    <cellStyle name="20 % - Accent4 2 2 2 2 2 5 8" xfId="18289" xr:uid="{00000000-0005-0000-0000-000037270000}"/>
    <cellStyle name="20 % - Accent4 2 2 2 2 2 5 8 2" xfId="32517" xr:uid="{00000000-0005-0000-0000-000038270000}"/>
    <cellStyle name="20 % - Accent4 2 2 2 2 2 5 8 3" xfId="26513" xr:uid="{00000000-0005-0000-0000-000039270000}"/>
    <cellStyle name="20 % - Accent4 2 2 2 2 2 5 9" xfId="11576" xr:uid="{00000000-0005-0000-0000-00003A270000}"/>
    <cellStyle name="20 % - Accent4 2 2 2 2 2 5 9 2" xfId="25159" xr:uid="{00000000-0005-0000-0000-00003B270000}"/>
    <cellStyle name="20 % - Accent4 2 2 2 2 2 6" xfId="6118" xr:uid="{00000000-0005-0000-0000-00003C270000}"/>
    <cellStyle name="20 % - Accent4 2 2 2 2 2 6 2" xfId="19465" xr:uid="{00000000-0005-0000-0000-00003D270000}"/>
    <cellStyle name="20 % - Accent4 2 2 2 2 2 6 2 2" xfId="32972" xr:uid="{00000000-0005-0000-0000-00003E270000}"/>
    <cellStyle name="20 % - Accent4 2 2 2 2 2 6 2 3" xfId="26968" xr:uid="{00000000-0005-0000-0000-00003F270000}"/>
    <cellStyle name="20 % - Accent4 2 2 2 2 2 6 3" xfId="12109" xr:uid="{00000000-0005-0000-0000-000040270000}"/>
    <cellStyle name="20 % - Accent4 2 2 2 2 2 6 3 2" xfId="31767" xr:uid="{00000000-0005-0000-0000-000041270000}"/>
    <cellStyle name="20 % - Accent4 2 2 2 2 2 6 4" xfId="25747" xr:uid="{00000000-0005-0000-0000-000042270000}"/>
    <cellStyle name="20 % - Accent4 2 2 2 2 2 7" xfId="6644" xr:uid="{00000000-0005-0000-0000-000043270000}"/>
    <cellStyle name="20 % - Accent4 2 2 2 2 2 7 2" xfId="20037" xr:uid="{00000000-0005-0000-0000-000044270000}"/>
    <cellStyle name="20 % - Accent4 2 2 2 2 2 7 2 2" xfId="33414" xr:uid="{00000000-0005-0000-0000-000045270000}"/>
    <cellStyle name="20 % - Accent4 2 2 2 2 2 7 3" xfId="12635" xr:uid="{00000000-0005-0000-0000-000046270000}"/>
    <cellStyle name="20 % - Accent4 2 2 2 2 2 7 4" xfId="27412" xr:uid="{00000000-0005-0000-0000-000047270000}"/>
    <cellStyle name="20 % - Accent4 2 2 2 2 2 8" xfId="7184" xr:uid="{00000000-0005-0000-0000-000048270000}"/>
    <cellStyle name="20 % - Accent4 2 2 2 2 2 8 2" xfId="20514" xr:uid="{00000000-0005-0000-0000-000049270000}"/>
    <cellStyle name="20 % - Accent4 2 2 2 2 2 8 2 2" xfId="33731" xr:uid="{00000000-0005-0000-0000-00004A270000}"/>
    <cellStyle name="20 % - Accent4 2 2 2 2 2 8 3" xfId="13175" xr:uid="{00000000-0005-0000-0000-00004B270000}"/>
    <cellStyle name="20 % - Accent4 2 2 2 2 2 8 4" xfId="27741" xr:uid="{00000000-0005-0000-0000-00004C270000}"/>
    <cellStyle name="20 % - Accent4 2 2 2 2 2 9" xfId="7752" xr:uid="{00000000-0005-0000-0000-00004D270000}"/>
    <cellStyle name="20 % - Accent4 2 2 2 2 2 9 2" xfId="21105" xr:uid="{00000000-0005-0000-0000-00004E270000}"/>
    <cellStyle name="20 % - Accent4 2 2 2 2 2 9 2 2" xfId="34322" xr:uid="{00000000-0005-0000-0000-00004F270000}"/>
    <cellStyle name="20 % - Accent4 2 2 2 2 2 9 3" xfId="13743" xr:uid="{00000000-0005-0000-0000-000050270000}"/>
    <cellStyle name="20 % - Accent4 2 2 2 2 2 9 4" xfId="28332" xr:uid="{00000000-0005-0000-0000-000051270000}"/>
    <cellStyle name="20 % - Accent4 2 2 2 2 20" xfId="2849" xr:uid="{00000000-0005-0000-0000-000052270000}"/>
    <cellStyle name="20 % - Accent4 2 2 2 2 3" xfId="201" xr:uid="{00000000-0005-0000-0000-000053270000}"/>
    <cellStyle name="20 % - Accent4 2 2 2 2 3 10" xfId="10071" xr:uid="{00000000-0005-0000-0000-000054270000}"/>
    <cellStyle name="20 % - Accent4 2 2 2 2 3 10 2" xfId="16062" xr:uid="{00000000-0005-0000-0000-000055270000}"/>
    <cellStyle name="20 % - Accent4 2 2 2 2 3 10 3" xfId="31193" xr:uid="{00000000-0005-0000-0000-000056270000}"/>
    <cellStyle name="20 % - Accent4 2 2 2 2 3 11" xfId="10667" xr:uid="{00000000-0005-0000-0000-000057270000}"/>
    <cellStyle name="20 % - Accent4 2 2 2 2 3 11 2" xfId="16658" xr:uid="{00000000-0005-0000-0000-000058270000}"/>
    <cellStyle name="20 % - Accent4 2 2 2 2 3 12" xfId="17282" xr:uid="{00000000-0005-0000-0000-000059270000}"/>
    <cellStyle name="20 % - Accent4 2 2 2 2 3 13" xfId="17859" xr:uid="{00000000-0005-0000-0000-00005A270000}"/>
    <cellStyle name="20 % - Accent4 2 2 2 2 3 14" xfId="18290" xr:uid="{00000000-0005-0000-0000-00005B270000}"/>
    <cellStyle name="20 % - Accent4 2 2 2 2 3 15" xfId="11202" xr:uid="{00000000-0005-0000-0000-00005C270000}"/>
    <cellStyle name="20 % - Accent4 2 2 2 2 3 16" xfId="4351" xr:uid="{00000000-0005-0000-0000-00005D270000}"/>
    <cellStyle name="20 % - Accent4 2 2 2 2 3 17" xfId="24262" xr:uid="{00000000-0005-0000-0000-00005E270000}"/>
    <cellStyle name="20 % - Accent4 2 2 2 2 3 18" xfId="2855" xr:uid="{00000000-0005-0000-0000-00005F270000}"/>
    <cellStyle name="20 % - Accent4 2 2 2 2 3 2" xfId="5260" xr:uid="{00000000-0005-0000-0000-000060270000}"/>
    <cellStyle name="20 % - Accent4 2 2 2 2 3 2 2" xfId="19466" xr:uid="{00000000-0005-0000-0000-000061270000}"/>
    <cellStyle name="20 % - Accent4 2 2 2 2 3 2 2 2" xfId="32973" xr:uid="{00000000-0005-0000-0000-000062270000}"/>
    <cellStyle name="20 % - Accent4 2 2 2 2 3 2 2 3" xfId="26969" xr:uid="{00000000-0005-0000-0000-000063270000}"/>
    <cellStyle name="20 % - Accent4 2 2 2 2 3 2 3" xfId="11581" xr:uid="{00000000-0005-0000-0000-000064270000}"/>
    <cellStyle name="20 % - Accent4 2 2 2 2 3 2 3 2" xfId="31773" xr:uid="{00000000-0005-0000-0000-000065270000}"/>
    <cellStyle name="20 % - Accent4 2 2 2 2 3 2 4" xfId="25753" xr:uid="{00000000-0005-0000-0000-000066270000}"/>
    <cellStyle name="20 % - Accent4 2 2 2 2 3 3" xfId="6123" xr:uid="{00000000-0005-0000-0000-000067270000}"/>
    <cellStyle name="20 % - Accent4 2 2 2 2 3 3 2" xfId="20520" xr:uid="{00000000-0005-0000-0000-000068270000}"/>
    <cellStyle name="20 % - Accent4 2 2 2 2 3 3 2 2" xfId="33737" xr:uid="{00000000-0005-0000-0000-000069270000}"/>
    <cellStyle name="20 % - Accent4 2 2 2 2 3 3 3" xfId="12114" xr:uid="{00000000-0005-0000-0000-00006A270000}"/>
    <cellStyle name="20 % - Accent4 2 2 2 2 3 3 4" xfId="27747" xr:uid="{00000000-0005-0000-0000-00006B270000}"/>
    <cellStyle name="20 % - Accent4 2 2 2 2 3 4" xfId="6649" xr:uid="{00000000-0005-0000-0000-00006C270000}"/>
    <cellStyle name="20 % - Accent4 2 2 2 2 3 4 2" xfId="21111" xr:uid="{00000000-0005-0000-0000-00006D270000}"/>
    <cellStyle name="20 % - Accent4 2 2 2 2 3 4 2 2" xfId="34328" xr:uid="{00000000-0005-0000-0000-00006E270000}"/>
    <cellStyle name="20 % - Accent4 2 2 2 2 3 4 3" xfId="12640" xr:uid="{00000000-0005-0000-0000-00006F270000}"/>
    <cellStyle name="20 % - Accent4 2 2 2 2 3 4 4" xfId="28338" xr:uid="{00000000-0005-0000-0000-000070270000}"/>
    <cellStyle name="20 % - Accent4 2 2 2 2 3 5" xfId="7189" xr:uid="{00000000-0005-0000-0000-000071270000}"/>
    <cellStyle name="20 % - Accent4 2 2 2 2 3 5 2" xfId="21735" xr:uid="{00000000-0005-0000-0000-000072270000}"/>
    <cellStyle name="20 % - Accent4 2 2 2 2 3 5 2 2" xfId="34928" xr:uid="{00000000-0005-0000-0000-000073270000}"/>
    <cellStyle name="20 % - Accent4 2 2 2 2 3 5 3" xfId="13180" xr:uid="{00000000-0005-0000-0000-000074270000}"/>
    <cellStyle name="20 % - Accent4 2 2 2 2 3 5 4" xfId="28938" xr:uid="{00000000-0005-0000-0000-000075270000}"/>
    <cellStyle name="20 % - Accent4 2 2 2 2 3 6" xfId="7757" xr:uid="{00000000-0005-0000-0000-000076270000}"/>
    <cellStyle name="20 % - Accent4 2 2 2 2 3 6 2" xfId="22437" xr:uid="{00000000-0005-0000-0000-000077270000}"/>
    <cellStyle name="20 % - Accent4 2 2 2 2 3 6 2 2" xfId="35630" xr:uid="{00000000-0005-0000-0000-000078270000}"/>
    <cellStyle name="20 % - Accent4 2 2 2 2 3 6 3" xfId="13748" xr:uid="{00000000-0005-0000-0000-000079270000}"/>
    <cellStyle name="20 % - Accent4 2 2 2 2 3 6 4" xfId="29640" xr:uid="{00000000-0005-0000-0000-00007A270000}"/>
    <cellStyle name="20 % - Accent4 2 2 2 2 3 7" xfId="8325" xr:uid="{00000000-0005-0000-0000-00007B270000}"/>
    <cellStyle name="20 % - Accent4 2 2 2 2 3 7 2" xfId="23188" xr:uid="{00000000-0005-0000-0000-00007C270000}"/>
    <cellStyle name="20 % - Accent4 2 2 2 2 3 7 2 2" xfId="36378" xr:uid="{00000000-0005-0000-0000-00007D270000}"/>
    <cellStyle name="20 % - Accent4 2 2 2 2 3 7 3" xfId="14316" xr:uid="{00000000-0005-0000-0000-00007E270000}"/>
    <cellStyle name="20 % - Accent4 2 2 2 2 3 7 4" xfId="30388" xr:uid="{00000000-0005-0000-0000-00007F270000}"/>
    <cellStyle name="20 % - Accent4 2 2 2 2 3 8" xfId="8893" xr:uid="{00000000-0005-0000-0000-000080270000}"/>
    <cellStyle name="20 % - Accent4 2 2 2 2 3 8 2" xfId="14884" xr:uid="{00000000-0005-0000-0000-000081270000}"/>
    <cellStyle name="20 % - Accent4 2 2 2 2 3 8 2 2" xfId="32518" xr:uid="{00000000-0005-0000-0000-000082270000}"/>
    <cellStyle name="20 % - Accent4 2 2 2 2 3 8 3" xfId="26514" xr:uid="{00000000-0005-0000-0000-000083270000}"/>
    <cellStyle name="20 % - Accent4 2 2 2 2 3 9" xfId="9475" xr:uid="{00000000-0005-0000-0000-000084270000}"/>
    <cellStyle name="20 % - Accent4 2 2 2 2 3 9 2" xfId="15466" xr:uid="{00000000-0005-0000-0000-000085270000}"/>
    <cellStyle name="20 % - Accent4 2 2 2 2 3 9 3" xfId="25160" xr:uid="{00000000-0005-0000-0000-000086270000}"/>
    <cellStyle name="20 % - Accent4 2 2 2 2 4" xfId="5256" xr:uid="{00000000-0005-0000-0000-000087270000}"/>
    <cellStyle name="20 % - Accent4 2 2 2 2 4 10" xfId="31194" xr:uid="{00000000-0005-0000-0000-000088270000}"/>
    <cellStyle name="20 % - Accent4 2 2 2 2 4 11" xfId="24263" xr:uid="{00000000-0005-0000-0000-000089270000}"/>
    <cellStyle name="20 % - Accent4 2 2 2 2 4 2" xfId="20031" xr:uid="{00000000-0005-0000-0000-00008A270000}"/>
    <cellStyle name="20 % - Accent4 2 2 2 2 4 2 2" xfId="27406" xr:uid="{00000000-0005-0000-0000-00008B270000}"/>
    <cellStyle name="20 % - Accent4 2 2 2 2 4 2 2 2" xfId="33408" xr:uid="{00000000-0005-0000-0000-00008C270000}"/>
    <cellStyle name="20 % - Accent4 2 2 2 2 4 2 3" xfId="31774" xr:uid="{00000000-0005-0000-0000-00008D270000}"/>
    <cellStyle name="20 % - Accent4 2 2 2 2 4 2 4" xfId="25754" xr:uid="{00000000-0005-0000-0000-00008E270000}"/>
    <cellStyle name="20 % - Accent4 2 2 2 2 4 3" xfId="20521" xr:uid="{00000000-0005-0000-0000-00008F270000}"/>
    <cellStyle name="20 % - Accent4 2 2 2 2 4 3 2" xfId="33738" xr:uid="{00000000-0005-0000-0000-000090270000}"/>
    <cellStyle name="20 % - Accent4 2 2 2 2 4 3 3" xfId="27748" xr:uid="{00000000-0005-0000-0000-000091270000}"/>
    <cellStyle name="20 % - Accent4 2 2 2 2 4 4" xfId="21112" xr:uid="{00000000-0005-0000-0000-000092270000}"/>
    <cellStyle name="20 % - Accent4 2 2 2 2 4 4 2" xfId="34329" xr:uid="{00000000-0005-0000-0000-000093270000}"/>
    <cellStyle name="20 % - Accent4 2 2 2 2 4 4 3" xfId="28339" xr:uid="{00000000-0005-0000-0000-000094270000}"/>
    <cellStyle name="20 % - Accent4 2 2 2 2 4 5" xfId="21736" xr:uid="{00000000-0005-0000-0000-000095270000}"/>
    <cellStyle name="20 % - Accent4 2 2 2 2 4 5 2" xfId="34929" xr:uid="{00000000-0005-0000-0000-000096270000}"/>
    <cellStyle name="20 % - Accent4 2 2 2 2 4 5 3" xfId="28939" xr:uid="{00000000-0005-0000-0000-000097270000}"/>
    <cellStyle name="20 % - Accent4 2 2 2 2 4 6" xfId="22438" xr:uid="{00000000-0005-0000-0000-000098270000}"/>
    <cellStyle name="20 % - Accent4 2 2 2 2 4 6 2" xfId="35631" xr:uid="{00000000-0005-0000-0000-000099270000}"/>
    <cellStyle name="20 % - Accent4 2 2 2 2 4 6 3" xfId="29641" xr:uid="{00000000-0005-0000-0000-00009A270000}"/>
    <cellStyle name="20 % - Accent4 2 2 2 2 4 7" xfId="23189" xr:uid="{00000000-0005-0000-0000-00009B270000}"/>
    <cellStyle name="20 % - Accent4 2 2 2 2 4 7 2" xfId="36379" xr:uid="{00000000-0005-0000-0000-00009C270000}"/>
    <cellStyle name="20 % - Accent4 2 2 2 2 4 7 3" xfId="30389" xr:uid="{00000000-0005-0000-0000-00009D270000}"/>
    <cellStyle name="20 % - Accent4 2 2 2 2 4 8" xfId="18291" xr:uid="{00000000-0005-0000-0000-00009E270000}"/>
    <cellStyle name="20 % - Accent4 2 2 2 2 4 8 2" xfId="32519" xr:uid="{00000000-0005-0000-0000-00009F270000}"/>
    <cellStyle name="20 % - Accent4 2 2 2 2 4 8 3" xfId="26515" xr:uid="{00000000-0005-0000-0000-0000A0270000}"/>
    <cellStyle name="20 % - Accent4 2 2 2 2 4 9" xfId="11575" xr:uid="{00000000-0005-0000-0000-0000A1270000}"/>
    <cellStyle name="20 % - Accent4 2 2 2 2 4 9 2" xfId="25161" xr:uid="{00000000-0005-0000-0000-0000A2270000}"/>
    <cellStyle name="20 % - Accent4 2 2 2 2 5" xfId="6117" xr:uid="{00000000-0005-0000-0000-0000A3270000}"/>
    <cellStyle name="20 % - Accent4 2 2 2 2 5 2" xfId="23190" xr:uid="{00000000-0005-0000-0000-0000A4270000}"/>
    <cellStyle name="20 % - Accent4 2 2 2 2 5 2 2" xfId="36380" xr:uid="{00000000-0005-0000-0000-0000A5270000}"/>
    <cellStyle name="20 % - Accent4 2 2 2 2 5 2 3" xfId="30390" xr:uid="{00000000-0005-0000-0000-0000A6270000}"/>
    <cellStyle name="20 % - Accent4 2 2 2 2 5 3" xfId="19464" xr:uid="{00000000-0005-0000-0000-0000A7270000}"/>
    <cellStyle name="20 % - Accent4 2 2 2 2 5 3 2" xfId="32971" xr:uid="{00000000-0005-0000-0000-0000A8270000}"/>
    <cellStyle name="20 % - Accent4 2 2 2 2 5 3 3" xfId="26967" xr:uid="{00000000-0005-0000-0000-0000A9270000}"/>
    <cellStyle name="20 % - Accent4 2 2 2 2 5 4" xfId="12108" xr:uid="{00000000-0005-0000-0000-0000AA270000}"/>
    <cellStyle name="20 % - Accent4 2 2 2 2 5 4 2" xfId="31766" xr:uid="{00000000-0005-0000-0000-0000AB270000}"/>
    <cellStyle name="20 % - Accent4 2 2 2 2 5 5" xfId="25746" xr:uid="{00000000-0005-0000-0000-0000AC270000}"/>
    <cellStyle name="20 % - Accent4 2 2 2 2 6" xfId="6643" xr:uid="{00000000-0005-0000-0000-0000AD270000}"/>
    <cellStyle name="20 % - Accent4 2 2 2 2 6 2" xfId="23788" xr:uid="{00000000-0005-0000-0000-0000AE270000}"/>
    <cellStyle name="20 % - Accent4 2 2 2 2 6 2 2" xfId="36821" xr:uid="{00000000-0005-0000-0000-0000AF270000}"/>
    <cellStyle name="20 % - Accent4 2 2 2 2 6 2 3" xfId="30833" xr:uid="{00000000-0005-0000-0000-0000B0270000}"/>
    <cellStyle name="20 % - Accent4 2 2 2 2 6 3" xfId="20513" xr:uid="{00000000-0005-0000-0000-0000B1270000}"/>
    <cellStyle name="20 % - Accent4 2 2 2 2 6 3 2" xfId="33730" xr:uid="{00000000-0005-0000-0000-0000B2270000}"/>
    <cellStyle name="20 % - Accent4 2 2 2 2 6 4" xfId="12634" xr:uid="{00000000-0005-0000-0000-0000B3270000}"/>
    <cellStyle name="20 % - Accent4 2 2 2 2 6 5" xfId="27740" xr:uid="{00000000-0005-0000-0000-0000B4270000}"/>
    <cellStyle name="20 % - Accent4 2 2 2 2 7" xfId="7183" xr:uid="{00000000-0005-0000-0000-0000B5270000}"/>
    <cellStyle name="20 % - Accent4 2 2 2 2 7 2" xfId="23995" xr:uid="{00000000-0005-0000-0000-0000B6270000}"/>
    <cellStyle name="20 % - Accent4 2 2 2 2 7 2 2" xfId="36901" xr:uid="{00000000-0005-0000-0000-0000B7270000}"/>
    <cellStyle name="20 % - Accent4 2 2 2 2 7 2 3" xfId="30914" xr:uid="{00000000-0005-0000-0000-0000B8270000}"/>
    <cellStyle name="20 % - Accent4 2 2 2 2 7 3" xfId="21104" xr:uid="{00000000-0005-0000-0000-0000B9270000}"/>
    <cellStyle name="20 % - Accent4 2 2 2 2 7 3 2" xfId="34321" xr:uid="{00000000-0005-0000-0000-0000BA270000}"/>
    <cellStyle name="20 % - Accent4 2 2 2 2 7 4" xfId="13174" xr:uid="{00000000-0005-0000-0000-0000BB270000}"/>
    <cellStyle name="20 % - Accent4 2 2 2 2 7 5" xfId="28331" xr:uid="{00000000-0005-0000-0000-0000BC270000}"/>
    <cellStyle name="20 % - Accent4 2 2 2 2 8" xfId="7751" xr:uid="{00000000-0005-0000-0000-0000BD270000}"/>
    <cellStyle name="20 % - Accent4 2 2 2 2 8 2" xfId="21728" xr:uid="{00000000-0005-0000-0000-0000BE270000}"/>
    <cellStyle name="20 % - Accent4 2 2 2 2 8 2 2" xfId="34921" xr:uid="{00000000-0005-0000-0000-0000BF270000}"/>
    <cellStyle name="20 % - Accent4 2 2 2 2 8 3" xfId="13742" xr:uid="{00000000-0005-0000-0000-0000C0270000}"/>
    <cellStyle name="20 % - Accent4 2 2 2 2 8 4" xfId="28931" xr:uid="{00000000-0005-0000-0000-0000C1270000}"/>
    <cellStyle name="20 % - Accent4 2 2 2 2 9" xfId="8319" xr:uid="{00000000-0005-0000-0000-0000C2270000}"/>
    <cellStyle name="20 % - Accent4 2 2 2 2 9 2" xfId="22430" xr:uid="{00000000-0005-0000-0000-0000C3270000}"/>
    <cellStyle name="20 % - Accent4 2 2 2 2 9 2 2" xfId="35623" xr:uid="{00000000-0005-0000-0000-0000C4270000}"/>
    <cellStyle name="20 % - Accent4 2 2 2 2 9 3" xfId="14310" xr:uid="{00000000-0005-0000-0000-0000C5270000}"/>
    <cellStyle name="20 % - Accent4 2 2 2 2 9 4" xfId="29633" xr:uid="{00000000-0005-0000-0000-0000C6270000}"/>
    <cellStyle name="20 % - Accent4 2 2 2 20" xfId="4345" xr:uid="{00000000-0005-0000-0000-0000C7270000}"/>
    <cellStyle name="20 % - Accent4 2 2 2 21" xfId="24254" xr:uid="{00000000-0005-0000-0000-0000C8270000}"/>
    <cellStyle name="20 % - Accent4 2 2 2 22" xfId="2848" xr:uid="{00000000-0005-0000-0000-0000C9270000}"/>
    <cellStyle name="20 % - Accent4 2 2 2 3" xfId="202" xr:uid="{00000000-0005-0000-0000-0000CA270000}"/>
    <cellStyle name="20 % - Accent4 2 2 2 3 10" xfId="10072" xr:uid="{00000000-0005-0000-0000-0000CB270000}"/>
    <cellStyle name="20 % - Accent4 2 2 2 3 10 2" xfId="16063" xr:uid="{00000000-0005-0000-0000-0000CC270000}"/>
    <cellStyle name="20 % - Accent4 2 2 2 3 10 3" xfId="31195" xr:uid="{00000000-0005-0000-0000-0000CD270000}"/>
    <cellStyle name="20 % - Accent4 2 2 2 3 11" xfId="10668" xr:uid="{00000000-0005-0000-0000-0000CE270000}"/>
    <cellStyle name="20 % - Accent4 2 2 2 3 11 2" xfId="16659" xr:uid="{00000000-0005-0000-0000-0000CF270000}"/>
    <cellStyle name="20 % - Accent4 2 2 2 3 12" xfId="17283" xr:uid="{00000000-0005-0000-0000-0000D0270000}"/>
    <cellStyle name="20 % - Accent4 2 2 2 3 13" xfId="17860" xr:uid="{00000000-0005-0000-0000-0000D1270000}"/>
    <cellStyle name="20 % - Accent4 2 2 2 3 14" xfId="18292" xr:uid="{00000000-0005-0000-0000-0000D2270000}"/>
    <cellStyle name="20 % - Accent4 2 2 2 3 15" xfId="11203" xr:uid="{00000000-0005-0000-0000-0000D3270000}"/>
    <cellStyle name="20 % - Accent4 2 2 2 3 16" xfId="4352" xr:uid="{00000000-0005-0000-0000-0000D4270000}"/>
    <cellStyle name="20 % - Accent4 2 2 2 3 17" xfId="24264" xr:uid="{00000000-0005-0000-0000-0000D5270000}"/>
    <cellStyle name="20 % - Accent4 2 2 2 3 18" xfId="2856" xr:uid="{00000000-0005-0000-0000-0000D6270000}"/>
    <cellStyle name="20 % - Accent4 2 2 2 3 2" xfId="5261" xr:uid="{00000000-0005-0000-0000-0000D7270000}"/>
    <cellStyle name="20 % - Accent4 2 2 2 3 2 2" xfId="19467" xr:uid="{00000000-0005-0000-0000-0000D8270000}"/>
    <cellStyle name="20 % - Accent4 2 2 2 3 2 2 2" xfId="32974" xr:uid="{00000000-0005-0000-0000-0000D9270000}"/>
    <cellStyle name="20 % - Accent4 2 2 2 3 2 2 3" xfId="26970" xr:uid="{00000000-0005-0000-0000-0000DA270000}"/>
    <cellStyle name="20 % - Accent4 2 2 2 3 2 3" xfId="11582" xr:uid="{00000000-0005-0000-0000-0000DB270000}"/>
    <cellStyle name="20 % - Accent4 2 2 2 3 2 3 2" xfId="31775" xr:uid="{00000000-0005-0000-0000-0000DC270000}"/>
    <cellStyle name="20 % - Accent4 2 2 2 3 2 4" xfId="25755" xr:uid="{00000000-0005-0000-0000-0000DD270000}"/>
    <cellStyle name="20 % - Accent4 2 2 2 3 3" xfId="6124" xr:uid="{00000000-0005-0000-0000-0000DE270000}"/>
    <cellStyle name="20 % - Accent4 2 2 2 3 3 2" xfId="20522" xr:uid="{00000000-0005-0000-0000-0000DF270000}"/>
    <cellStyle name="20 % - Accent4 2 2 2 3 3 2 2" xfId="33739" xr:uid="{00000000-0005-0000-0000-0000E0270000}"/>
    <cellStyle name="20 % - Accent4 2 2 2 3 3 3" xfId="12115" xr:uid="{00000000-0005-0000-0000-0000E1270000}"/>
    <cellStyle name="20 % - Accent4 2 2 2 3 3 4" xfId="27749" xr:uid="{00000000-0005-0000-0000-0000E2270000}"/>
    <cellStyle name="20 % - Accent4 2 2 2 3 4" xfId="6650" xr:uid="{00000000-0005-0000-0000-0000E3270000}"/>
    <cellStyle name="20 % - Accent4 2 2 2 3 4 2" xfId="21113" xr:uid="{00000000-0005-0000-0000-0000E4270000}"/>
    <cellStyle name="20 % - Accent4 2 2 2 3 4 2 2" xfId="34330" xr:uid="{00000000-0005-0000-0000-0000E5270000}"/>
    <cellStyle name="20 % - Accent4 2 2 2 3 4 3" xfId="12641" xr:uid="{00000000-0005-0000-0000-0000E6270000}"/>
    <cellStyle name="20 % - Accent4 2 2 2 3 4 4" xfId="28340" xr:uid="{00000000-0005-0000-0000-0000E7270000}"/>
    <cellStyle name="20 % - Accent4 2 2 2 3 5" xfId="7190" xr:uid="{00000000-0005-0000-0000-0000E8270000}"/>
    <cellStyle name="20 % - Accent4 2 2 2 3 5 2" xfId="21737" xr:uid="{00000000-0005-0000-0000-0000E9270000}"/>
    <cellStyle name="20 % - Accent4 2 2 2 3 5 2 2" xfId="34930" xr:uid="{00000000-0005-0000-0000-0000EA270000}"/>
    <cellStyle name="20 % - Accent4 2 2 2 3 5 3" xfId="13181" xr:uid="{00000000-0005-0000-0000-0000EB270000}"/>
    <cellStyle name="20 % - Accent4 2 2 2 3 5 4" xfId="28940" xr:uid="{00000000-0005-0000-0000-0000EC270000}"/>
    <cellStyle name="20 % - Accent4 2 2 2 3 6" xfId="7758" xr:uid="{00000000-0005-0000-0000-0000ED270000}"/>
    <cellStyle name="20 % - Accent4 2 2 2 3 6 2" xfId="22439" xr:uid="{00000000-0005-0000-0000-0000EE270000}"/>
    <cellStyle name="20 % - Accent4 2 2 2 3 6 2 2" xfId="35632" xr:uid="{00000000-0005-0000-0000-0000EF270000}"/>
    <cellStyle name="20 % - Accent4 2 2 2 3 6 3" xfId="13749" xr:uid="{00000000-0005-0000-0000-0000F0270000}"/>
    <cellStyle name="20 % - Accent4 2 2 2 3 6 4" xfId="29642" xr:uid="{00000000-0005-0000-0000-0000F1270000}"/>
    <cellStyle name="20 % - Accent4 2 2 2 3 7" xfId="8326" xr:uid="{00000000-0005-0000-0000-0000F2270000}"/>
    <cellStyle name="20 % - Accent4 2 2 2 3 7 2" xfId="23191" xr:uid="{00000000-0005-0000-0000-0000F3270000}"/>
    <cellStyle name="20 % - Accent4 2 2 2 3 7 2 2" xfId="36381" xr:uid="{00000000-0005-0000-0000-0000F4270000}"/>
    <cellStyle name="20 % - Accent4 2 2 2 3 7 3" xfId="14317" xr:uid="{00000000-0005-0000-0000-0000F5270000}"/>
    <cellStyle name="20 % - Accent4 2 2 2 3 7 4" xfId="30391" xr:uid="{00000000-0005-0000-0000-0000F6270000}"/>
    <cellStyle name="20 % - Accent4 2 2 2 3 8" xfId="8894" xr:uid="{00000000-0005-0000-0000-0000F7270000}"/>
    <cellStyle name="20 % - Accent4 2 2 2 3 8 2" xfId="14885" xr:uid="{00000000-0005-0000-0000-0000F8270000}"/>
    <cellStyle name="20 % - Accent4 2 2 2 3 8 2 2" xfId="32520" xr:uid="{00000000-0005-0000-0000-0000F9270000}"/>
    <cellStyle name="20 % - Accent4 2 2 2 3 8 3" xfId="26516" xr:uid="{00000000-0005-0000-0000-0000FA270000}"/>
    <cellStyle name="20 % - Accent4 2 2 2 3 9" xfId="9476" xr:uid="{00000000-0005-0000-0000-0000FB270000}"/>
    <cellStyle name="20 % - Accent4 2 2 2 3 9 2" xfId="15467" xr:uid="{00000000-0005-0000-0000-0000FC270000}"/>
    <cellStyle name="20 % - Accent4 2 2 2 3 9 3" xfId="25162" xr:uid="{00000000-0005-0000-0000-0000FD270000}"/>
    <cellStyle name="20 % - Accent4 2 2 2 4" xfId="203" xr:uid="{00000000-0005-0000-0000-0000FE270000}"/>
    <cellStyle name="20 % - Accent4 2 2 2 4 10" xfId="10073" xr:uid="{00000000-0005-0000-0000-0000FF270000}"/>
    <cellStyle name="20 % - Accent4 2 2 2 4 10 2" xfId="16064" xr:uid="{00000000-0005-0000-0000-000000280000}"/>
    <cellStyle name="20 % - Accent4 2 2 2 4 10 3" xfId="31196" xr:uid="{00000000-0005-0000-0000-000001280000}"/>
    <cellStyle name="20 % - Accent4 2 2 2 4 11" xfId="10669" xr:uid="{00000000-0005-0000-0000-000002280000}"/>
    <cellStyle name="20 % - Accent4 2 2 2 4 11 2" xfId="16660" xr:uid="{00000000-0005-0000-0000-000003280000}"/>
    <cellStyle name="20 % - Accent4 2 2 2 4 12" xfId="17284" xr:uid="{00000000-0005-0000-0000-000004280000}"/>
    <cellStyle name="20 % - Accent4 2 2 2 4 13" xfId="17861" xr:uid="{00000000-0005-0000-0000-000005280000}"/>
    <cellStyle name="20 % - Accent4 2 2 2 4 14" xfId="18293" xr:uid="{00000000-0005-0000-0000-000006280000}"/>
    <cellStyle name="20 % - Accent4 2 2 2 4 15" xfId="11204" xr:uid="{00000000-0005-0000-0000-000007280000}"/>
    <cellStyle name="20 % - Accent4 2 2 2 4 16" xfId="4353" xr:uid="{00000000-0005-0000-0000-000008280000}"/>
    <cellStyle name="20 % - Accent4 2 2 2 4 17" xfId="24265" xr:uid="{00000000-0005-0000-0000-000009280000}"/>
    <cellStyle name="20 % - Accent4 2 2 2 4 18" xfId="2857" xr:uid="{00000000-0005-0000-0000-00000A280000}"/>
    <cellStyle name="20 % - Accent4 2 2 2 4 2" xfId="5262" xr:uid="{00000000-0005-0000-0000-00000B280000}"/>
    <cellStyle name="20 % - Accent4 2 2 2 4 2 2" xfId="19468" xr:uid="{00000000-0005-0000-0000-00000C280000}"/>
    <cellStyle name="20 % - Accent4 2 2 2 4 2 2 2" xfId="32975" xr:uid="{00000000-0005-0000-0000-00000D280000}"/>
    <cellStyle name="20 % - Accent4 2 2 2 4 2 2 3" xfId="26971" xr:uid="{00000000-0005-0000-0000-00000E280000}"/>
    <cellStyle name="20 % - Accent4 2 2 2 4 2 3" xfId="11583" xr:uid="{00000000-0005-0000-0000-00000F280000}"/>
    <cellStyle name="20 % - Accent4 2 2 2 4 2 3 2" xfId="31776" xr:uid="{00000000-0005-0000-0000-000010280000}"/>
    <cellStyle name="20 % - Accent4 2 2 2 4 2 4" xfId="25756" xr:uid="{00000000-0005-0000-0000-000011280000}"/>
    <cellStyle name="20 % - Accent4 2 2 2 4 3" xfId="6125" xr:uid="{00000000-0005-0000-0000-000012280000}"/>
    <cellStyle name="20 % - Accent4 2 2 2 4 3 2" xfId="20523" xr:uid="{00000000-0005-0000-0000-000013280000}"/>
    <cellStyle name="20 % - Accent4 2 2 2 4 3 2 2" xfId="33740" xr:uid="{00000000-0005-0000-0000-000014280000}"/>
    <cellStyle name="20 % - Accent4 2 2 2 4 3 3" xfId="12116" xr:uid="{00000000-0005-0000-0000-000015280000}"/>
    <cellStyle name="20 % - Accent4 2 2 2 4 3 4" xfId="27750" xr:uid="{00000000-0005-0000-0000-000016280000}"/>
    <cellStyle name="20 % - Accent4 2 2 2 4 4" xfId="6651" xr:uid="{00000000-0005-0000-0000-000017280000}"/>
    <cellStyle name="20 % - Accent4 2 2 2 4 4 2" xfId="21114" xr:uid="{00000000-0005-0000-0000-000018280000}"/>
    <cellStyle name="20 % - Accent4 2 2 2 4 4 2 2" xfId="34331" xr:uid="{00000000-0005-0000-0000-000019280000}"/>
    <cellStyle name="20 % - Accent4 2 2 2 4 4 3" xfId="12642" xr:uid="{00000000-0005-0000-0000-00001A280000}"/>
    <cellStyle name="20 % - Accent4 2 2 2 4 4 4" xfId="28341" xr:uid="{00000000-0005-0000-0000-00001B280000}"/>
    <cellStyle name="20 % - Accent4 2 2 2 4 5" xfId="7191" xr:uid="{00000000-0005-0000-0000-00001C280000}"/>
    <cellStyle name="20 % - Accent4 2 2 2 4 5 2" xfId="21738" xr:uid="{00000000-0005-0000-0000-00001D280000}"/>
    <cellStyle name="20 % - Accent4 2 2 2 4 5 2 2" xfId="34931" xr:uid="{00000000-0005-0000-0000-00001E280000}"/>
    <cellStyle name="20 % - Accent4 2 2 2 4 5 3" xfId="13182" xr:uid="{00000000-0005-0000-0000-00001F280000}"/>
    <cellStyle name="20 % - Accent4 2 2 2 4 5 4" xfId="28941" xr:uid="{00000000-0005-0000-0000-000020280000}"/>
    <cellStyle name="20 % - Accent4 2 2 2 4 6" xfId="7759" xr:uid="{00000000-0005-0000-0000-000021280000}"/>
    <cellStyle name="20 % - Accent4 2 2 2 4 6 2" xfId="22440" xr:uid="{00000000-0005-0000-0000-000022280000}"/>
    <cellStyle name="20 % - Accent4 2 2 2 4 6 2 2" xfId="35633" xr:uid="{00000000-0005-0000-0000-000023280000}"/>
    <cellStyle name="20 % - Accent4 2 2 2 4 6 3" xfId="13750" xr:uid="{00000000-0005-0000-0000-000024280000}"/>
    <cellStyle name="20 % - Accent4 2 2 2 4 6 4" xfId="29643" xr:uid="{00000000-0005-0000-0000-000025280000}"/>
    <cellStyle name="20 % - Accent4 2 2 2 4 7" xfId="8327" xr:uid="{00000000-0005-0000-0000-000026280000}"/>
    <cellStyle name="20 % - Accent4 2 2 2 4 7 2" xfId="23192" xr:uid="{00000000-0005-0000-0000-000027280000}"/>
    <cellStyle name="20 % - Accent4 2 2 2 4 7 2 2" xfId="36382" xr:uid="{00000000-0005-0000-0000-000028280000}"/>
    <cellStyle name="20 % - Accent4 2 2 2 4 7 3" xfId="14318" xr:uid="{00000000-0005-0000-0000-000029280000}"/>
    <cellStyle name="20 % - Accent4 2 2 2 4 7 4" xfId="30392" xr:uid="{00000000-0005-0000-0000-00002A280000}"/>
    <cellStyle name="20 % - Accent4 2 2 2 4 8" xfId="8895" xr:uid="{00000000-0005-0000-0000-00002B280000}"/>
    <cellStyle name="20 % - Accent4 2 2 2 4 8 2" xfId="14886" xr:uid="{00000000-0005-0000-0000-00002C280000}"/>
    <cellStyle name="20 % - Accent4 2 2 2 4 8 2 2" xfId="32521" xr:uid="{00000000-0005-0000-0000-00002D280000}"/>
    <cellStyle name="20 % - Accent4 2 2 2 4 8 3" xfId="26517" xr:uid="{00000000-0005-0000-0000-00002E280000}"/>
    <cellStyle name="20 % - Accent4 2 2 2 4 9" xfId="9477" xr:uid="{00000000-0005-0000-0000-00002F280000}"/>
    <cellStyle name="20 % - Accent4 2 2 2 4 9 2" xfId="15468" xr:uid="{00000000-0005-0000-0000-000030280000}"/>
    <cellStyle name="20 % - Accent4 2 2 2 4 9 3" xfId="25163" xr:uid="{00000000-0005-0000-0000-000031280000}"/>
    <cellStyle name="20 % - Accent4 2 2 2 5" xfId="204" xr:uid="{00000000-0005-0000-0000-000032280000}"/>
    <cellStyle name="20 % - Accent4 2 2 2 5 10" xfId="9478" xr:uid="{00000000-0005-0000-0000-000033280000}"/>
    <cellStyle name="20 % - Accent4 2 2 2 5 10 2" xfId="15469" xr:uid="{00000000-0005-0000-0000-000034280000}"/>
    <cellStyle name="20 % - Accent4 2 2 2 5 10 3" xfId="31197" xr:uid="{00000000-0005-0000-0000-000035280000}"/>
    <cellStyle name="20 % - Accent4 2 2 2 5 11" xfId="10074" xr:uid="{00000000-0005-0000-0000-000036280000}"/>
    <cellStyle name="20 % - Accent4 2 2 2 5 11 2" xfId="16065" xr:uid="{00000000-0005-0000-0000-000037280000}"/>
    <cellStyle name="20 % - Accent4 2 2 2 5 12" xfId="10670" xr:uid="{00000000-0005-0000-0000-000038280000}"/>
    <cellStyle name="20 % - Accent4 2 2 2 5 12 2" xfId="16661" xr:uid="{00000000-0005-0000-0000-000039280000}"/>
    <cellStyle name="20 % - Accent4 2 2 2 5 13" xfId="4735" xr:uid="{00000000-0005-0000-0000-00003A280000}"/>
    <cellStyle name="20 % - Accent4 2 2 2 5 13 2" xfId="17285" xr:uid="{00000000-0005-0000-0000-00003B280000}"/>
    <cellStyle name="20 % - Accent4 2 2 2 5 14" xfId="17862" xr:uid="{00000000-0005-0000-0000-00003C280000}"/>
    <cellStyle name="20 % - Accent4 2 2 2 5 15" xfId="18294" xr:uid="{00000000-0005-0000-0000-00003D280000}"/>
    <cellStyle name="20 % - Accent4 2 2 2 5 16" xfId="11205" xr:uid="{00000000-0005-0000-0000-00003E280000}"/>
    <cellStyle name="20 % - Accent4 2 2 2 5 17" xfId="4354" xr:uid="{00000000-0005-0000-0000-00003F280000}"/>
    <cellStyle name="20 % - Accent4 2 2 2 5 18" xfId="24266" xr:uid="{00000000-0005-0000-0000-000040280000}"/>
    <cellStyle name="20 % - Accent4 2 2 2 5 19" xfId="2858" xr:uid="{00000000-0005-0000-0000-000041280000}"/>
    <cellStyle name="20 % - Accent4 2 2 2 5 2" xfId="2859" xr:uid="{00000000-0005-0000-0000-000042280000}"/>
    <cellStyle name="20 % - Accent4 2 2 2 5 2 10" xfId="10671" xr:uid="{00000000-0005-0000-0000-000043280000}"/>
    <cellStyle name="20 % - Accent4 2 2 2 5 2 10 2" xfId="16662" xr:uid="{00000000-0005-0000-0000-000044280000}"/>
    <cellStyle name="20 % - Accent4 2 2 2 5 2 11" xfId="17286" xr:uid="{00000000-0005-0000-0000-000045280000}"/>
    <cellStyle name="20 % - Accent4 2 2 2 5 2 12" xfId="20030" xr:uid="{00000000-0005-0000-0000-000046280000}"/>
    <cellStyle name="20 % - Accent4 2 2 2 5 2 13" xfId="11585" xr:uid="{00000000-0005-0000-0000-000047280000}"/>
    <cellStyle name="20 % - Accent4 2 2 2 5 2 14" xfId="5264" xr:uid="{00000000-0005-0000-0000-000048280000}"/>
    <cellStyle name="20 % - Accent4 2 2 2 5 2 15" xfId="25757" xr:uid="{00000000-0005-0000-0000-000049280000}"/>
    <cellStyle name="20 % - Accent4 2 2 2 5 2 2" xfId="6127" xr:uid="{00000000-0005-0000-0000-00004A280000}"/>
    <cellStyle name="20 % - Accent4 2 2 2 5 2 2 2" xfId="12118" xr:uid="{00000000-0005-0000-0000-00004B280000}"/>
    <cellStyle name="20 % - Accent4 2 2 2 5 2 2 2 2" xfId="33407" xr:uid="{00000000-0005-0000-0000-00004C280000}"/>
    <cellStyle name="20 % - Accent4 2 2 2 5 2 2 3" xfId="27405" xr:uid="{00000000-0005-0000-0000-00004D280000}"/>
    <cellStyle name="20 % - Accent4 2 2 2 5 2 3" xfId="6653" xr:uid="{00000000-0005-0000-0000-00004E280000}"/>
    <cellStyle name="20 % - Accent4 2 2 2 5 2 3 2" xfId="12644" xr:uid="{00000000-0005-0000-0000-00004F280000}"/>
    <cellStyle name="20 % - Accent4 2 2 2 5 2 3 3" xfId="31777" xr:uid="{00000000-0005-0000-0000-000050280000}"/>
    <cellStyle name="20 % - Accent4 2 2 2 5 2 4" xfId="7193" xr:uid="{00000000-0005-0000-0000-000051280000}"/>
    <cellStyle name="20 % - Accent4 2 2 2 5 2 4 2" xfId="13184" xr:uid="{00000000-0005-0000-0000-000052280000}"/>
    <cellStyle name="20 % - Accent4 2 2 2 5 2 5" xfId="7761" xr:uid="{00000000-0005-0000-0000-000053280000}"/>
    <cellStyle name="20 % - Accent4 2 2 2 5 2 5 2" xfId="13752" xr:uid="{00000000-0005-0000-0000-000054280000}"/>
    <cellStyle name="20 % - Accent4 2 2 2 5 2 6" xfId="8329" xr:uid="{00000000-0005-0000-0000-000055280000}"/>
    <cellStyle name="20 % - Accent4 2 2 2 5 2 6 2" xfId="14320" xr:uid="{00000000-0005-0000-0000-000056280000}"/>
    <cellStyle name="20 % - Accent4 2 2 2 5 2 7" xfId="8897" xr:uid="{00000000-0005-0000-0000-000057280000}"/>
    <cellStyle name="20 % - Accent4 2 2 2 5 2 7 2" xfId="14888" xr:uid="{00000000-0005-0000-0000-000058280000}"/>
    <cellStyle name="20 % - Accent4 2 2 2 5 2 8" xfId="9479" xr:uid="{00000000-0005-0000-0000-000059280000}"/>
    <cellStyle name="20 % - Accent4 2 2 2 5 2 8 2" xfId="15470" xr:uid="{00000000-0005-0000-0000-00005A280000}"/>
    <cellStyle name="20 % - Accent4 2 2 2 5 2 9" xfId="10075" xr:uid="{00000000-0005-0000-0000-00005B280000}"/>
    <cellStyle name="20 % - Accent4 2 2 2 5 2 9 2" xfId="16066" xr:uid="{00000000-0005-0000-0000-00005C280000}"/>
    <cellStyle name="20 % - Accent4 2 2 2 5 3" xfId="5263" xr:uid="{00000000-0005-0000-0000-00005D280000}"/>
    <cellStyle name="20 % - Accent4 2 2 2 5 3 2" xfId="20524" xr:uid="{00000000-0005-0000-0000-00005E280000}"/>
    <cellStyle name="20 % - Accent4 2 2 2 5 3 2 2" xfId="33741" xr:uid="{00000000-0005-0000-0000-00005F280000}"/>
    <cellStyle name="20 % - Accent4 2 2 2 5 3 3" xfId="11584" xr:uid="{00000000-0005-0000-0000-000060280000}"/>
    <cellStyle name="20 % - Accent4 2 2 2 5 3 4" xfId="27751" xr:uid="{00000000-0005-0000-0000-000061280000}"/>
    <cellStyle name="20 % - Accent4 2 2 2 5 4" xfId="6126" xr:uid="{00000000-0005-0000-0000-000062280000}"/>
    <cellStyle name="20 % - Accent4 2 2 2 5 4 2" xfId="21115" xr:uid="{00000000-0005-0000-0000-000063280000}"/>
    <cellStyle name="20 % - Accent4 2 2 2 5 4 2 2" xfId="34332" xr:uid="{00000000-0005-0000-0000-000064280000}"/>
    <cellStyle name="20 % - Accent4 2 2 2 5 4 3" xfId="12117" xr:uid="{00000000-0005-0000-0000-000065280000}"/>
    <cellStyle name="20 % - Accent4 2 2 2 5 4 4" xfId="28342" xr:uid="{00000000-0005-0000-0000-000066280000}"/>
    <cellStyle name="20 % - Accent4 2 2 2 5 5" xfId="6652" xr:uid="{00000000-0005-0000-0000-000067280000}"/>
    <cellStyle name="20 % - Accent4 2 2 2 5 5 2" xfId="21739" xr:uid="{00000000-0005-0000-0000-000068280000}"/>
    <cellStyle name="20 % - Accent4 2 2 2 5 5 2 2" xfId="34932" xr:uid="{00000000-0005-0000-0000-000069280000}"/>
    <cellStyle name="20 % - Accent4 2 2 2 5 5 3" xfId="12643" xr:uid="{00000000-0005-0000-0000-00006A280000}"/>
    <cellStyle name="20 % - Accent4 2 2 2 5 5 4" xfId="28942" xr:uid="{00000000-0005-0000-0000-00006B280000}"/>
    <cellStyle name="20 % - Accent4 2 2 2 5 6" xfId="7192" xr:uid="{00000000-0005-0000-0000-00006C280000}"/>
    <cellStyle name="20 % - Accent4 2 2 2 5 6 2" xfId="22441" xr:uid="{00000000-0005-0000-0000-00006D280000}"/>
    <cellStyle name="20 % - Accent4 2 2 2 5 6 2 2" xfId="35634" xr:uid="{00000000-0005-0000-0000-00006E280000}"/>
    <cellStyle name="20 % - Accent4 2 2 2 5 6 3" xfId="13183" xr:uid="{00000000-0005-0000-0000-00006F280000}"/>
    <cellStyle name="20 % - Accent4 2 2 2 5 6 4" xfId="29644" xr:uid="{00000000-0005-0000-0000-000070280000}"/>
    <cellStyle name="20 % - Accent4 2 2 2 5 7" xfId="7760" xr:uid="{00000000-0005-0000-0000-000071280000}"/>
    <cellStyle name="20 % - Accent4 2 2 2 5 7 2" xfId="23193" xr:uid="{00000000-0005-0000-0000-000072280000}"/>
    <cellStyle name="20 % - Accent4 2 2 2 5 7 2 2" xfId="36383" xr:uid="{00000000-0005-0000-0000-000073280000}"/>
    <cellStyle name="20 % - Accent4 2 2 2 5 7 3" xfId="13751" xr:uid="{00000000-0005-0000-0000-000074280000}"/>
    <cellStyle name="20 % - Accent4 2 2 2 5 7 4" xfId="30393" xr:uid="{00000000-0005-0000-0000-000075280000}"/>
    <cellStyle name="20 % - Accent4 2 2 2 5 8" xfId="8328" xr:uid="{00000000-0005-0000-0000-000076280000}"/>
    <cellStyle name="20 % - Accent4 2 2 2 5 8 2" xfId="14319" xr:uid="{00000000-0005-0000-0000-000077280000}"/>
    <cellStyle name="20 % - Accent4 2 2 2 5 8 2 2" xfId="32522" xr:uid="{00000000-0005-0000-0000-000078280000}"/>
    <cellStyle name="20 % - Accent4 2 2 2 5 8 3" xfId="26518" xr:uid="{00000000-0005-0000-0000-000079280000}"/>
    <cellStyle name="20 % - Accent4 2 2 2 5 9" xfId="8896" xr:uid="{00000000-0005-0000-0000-00007A280000}"/>
    <cellStyle name="20 % - Accent4 2 2 2 5 9 2" xfId="14887" xr:uid="{00000000-0005-0000-0000-00007B280000}"/>
    <cellStyle name="20 % - Accent4 2 2 2 5 9 3" xfId="25164" xr:uid="{00000000-0005-0000-0000-00007C280000}"/>
    <cellStyle name="20 % - Accent4 2 2 2 6" xfId="5255" xr:uid="{00000000-0005-0000-0000-00007D280000}"/>
    <cellStyle name="20 % - Accent4 2 2 2 6 2" xfId="23787" xr:uid="{00000000-0005-0000-0000-00007E280000}"/>
    <cellStyle name="20 % - Accent4 2 2 2 6 2 2" xfId="36820" xr:uid="{00000000-0005-0000-0000-00007F280000}"/>
    <cellStyle name="20 % - Accent4 2 2 2 6 2 3" xfId="30832" xr:uid="{00000000-0005-0000-0000-000080280000}"/>
    <cellStyle name="20 % - Accent4 2 2 2 6 3" xfId="19463" xr:uid="{00000000-0005-0000-0000-000081280000}"/>
    <cellStyle name="20 % - Accent4 2 2 2 6 3 2" xfId="32970" xr:uid="{00000000-0005-0000-0000-000082280000}"/>
    <cellStyle name="20 % - Accent4 2 2 2 6 3 3" xfId="26966" xr:uid="{00000000-0005-0000-0000-000083280000}"/>
    <cellStyle name="20 % - Accent4 2 2 2 6 4" xfId="11574" xr:uid="{00000000-0005-0000-0000-000084280000}"/>
    <cellStyle name="20 % - Accent4 2 2 2 6 4 2" xfId="31765" xr:uid="{00000000-0005-0000-0000-000085280000}"/>
    <cellStyle name="20 % - Accent4 2 2 2 6 5" xfId="25745" xr:uid="{00000000-0005-0000-0000-000086280000}"/>
    <cellStyle name="20 % - Accent4 2 2 2 7" xfId="6116" xr:uid="{00000000-0005-0000-0000-000087280000}"/>
    <cellStyle name="20 % - Accent4 2 2 2 7 2" xfId="23994" xr:uid="{00000000-0005-0000-0000-000088280000}"/>
    <cellStyle name="20 % - Accent4 2 2 2 7 2 2" xfId="36900" xr:uid="{00000000-0005-0000-0000-000089280000}"/>
    <cellStyle name="20 % - Accent4 2 2 2 7 2 3" xfId="30913" xr:uid="{00000000-0005-0000-0000-00008A280000}"/>
    <cellStyle name="20 % - Accent4 2 2 2 7 3" xfId="20512" xr:uid="{00000000-0005-0000-0000-00008B280000}"/>
    <cellStyle name="20 % - Accent4 2 2 2 7 3 2" xfId="33729" xr:uid="{00000000-0005-0000-0000-00008C280000}"/>
    <cellStyle name="20 % - Accent4 2 2 2 7 4" xfId="12107" xr:uid="{00000000-0005-0000-0000-00008D280000}"/>
    <cellStyle name="20 % - Accent4 2 2 2 7 5" xfId="27739" xr:uid="{00000000-0005-0000-0000-00008E280000}"/>
    <cellStyle name="20 % - Accent4 2 2 2 8" xfId="6642" xr:uid="{00000000-0005-0000-0000-00008F280000}"/>
    <cellStyle name="20 % - Accent4 2 2 2 8 2" xfId="21103" xr:uid="{00000000-0005-0000-0000-000090280000}"/>
    <cellStyle name="20 % - Accent4 2 2 2 8 2 2" xfId="34320" xr:uid="{00000000-0005-0000-0000-000091280000}"/>
    <cellStyle name="20 % - Accent4 2 2 2 8 3" xfId="12633" xr:uid="{00000000-0005-0000-0000-000092280000}"/>
    <cellStyle name="20 % - Accent4 2 2 2 8 4" xfId="28330" xr:uid="{00000000-0005-0000-0000-000093280000}"/>
    <cellStyle name="20 % - Accent4 2 2 2 9" xfId="7182" xr:uid="{00000000-0005-0000-0000-000094280000}"/>
    <cellStyle name="20 % - Accent4 2 2 2 9 2" xfId="21727" xr:uid="{00000000-0005-0000-0000-000095280000}"/>
    <cellStyle name="20 % - Accent4 2 2 2 9 2 2" xfId="34920" xr:uid="{00000000-0005-0000-0000-000096280000}"/>
    <cellStyle name="20 % - Accent4 2 2 2 9 3" xfId="13173" xr:uid="{00000000-0005-0000-0000-000097280000}"/>
    <cellStyle name="20 % - Accent4 2 2 2 9 4" xfId="28930" xr:uid="{00000000-0005-0000-0000-000098280000}"/>
    <cellStyle name="20 % - Accent4 2 2 2_2012-2013 - CF - Tour 1 - Ligue 04 - Résultats" xfId="205" xr:uid="{00000000-0005-0000-0000-000099280000}"/>
    <cellStyle name="20 % - Accent4 2 2 20" xfId="24253" xr:uid="{00000000-0005-0000-0000-00009A280000}"/>
    <cellStyle name="20 % - Accent4 2 2 21" xfId="2847" xr:uid="{00000000-0005-0000-0000-00009B280000}"/>
    <cellStyle name="20 % - Accent4 2 2 3" xfId="206" xr:uid="{00000000-0005-0000-0000-00009C280000}"/>
    <cellStyle name="20 % - Accent4 2 2 3 10" xfId="8898" xr:uid="{00000000-0005-0000-0000-00009D280000}"/>
    <cellStyle name="20 % - Accent4 2 2 3 10 2" xfId="23194" xr:uid="{00000000-0005-0000-0000-00009E280000}"/>
    <cellStyle name="20 % - Accent4 2 2 3 10 2 2" xfId="36384" xr:uid="{00000000-0005-0000-0000-00009F280000}"/>
    <cellStyle name="20 % - Accent4 2 2 3 10 3" xfId="14889" xr:uid="{00000000-0005-0000-0000-0000A0280000}"/>
    <cellStyle name="20 % - Accent4 2 2 3 10 4" xfId="30394" xr:uid="{00000000-0005-0000-0000-0000A1280000}"/>
    <cellStyle name="20 % - Accent4 2 2 3 11" xfId="9480" xr:uid="{00000000-0005-0000-0000-0000A2280000}"/>
    <cellStyle name="20 % - Accent4 2 2 3 11 2" xfId="15471" xr:uid="{00000000-0005-0000-0000-0000A3280000}"/>
    <cellStyle name="20 % - Accent4 2 2 3 11 2 2" xfId="32523" xr:uid="{00000000-0005-0000-0000-0000A4280000}"/>
    <cellStyle name="20 % - Accent4 2 2 3 11 3" xfId="26519" xr:uid="{00000000-0005-0000-0000-0000A5280000}"/>
    <cellStyle name="20 % - Accent4 2 2 3 12" xfId="10076" xr:uid="{00000000-0005-0000-0000-0000A6280000}"/>
    <cellStyle name="20 % - Accent4 2 2 3 12 2" xfId="16067" xr:uid="{00000000-0005-0000-0000-0000A7280000}"/>
    <cellStyle name="20 % - Accent4 2 2 3 12 3" xfId="25165" xr:uid="{00000000-0005-0000-0000-0000A8280000}"/>
    <cellStyle name="20 % - Accent4 2 2 3 13" xfId="10672" xr:uid="{00000000-0005-0000-0000-0000A9280000}"/>
    <cellStyle name="20 % - Accent4 2 2 3 13 2" xfId="16663" xr:uid="{00000000-0005-0000-0000-0000AA280000}"/>
    <cellStyle name="20 % - Accent4 2 2 3 13 3" xfId="31198" xr:uid="{00000000-0005-0000-0000-0000AB280000}"/>
    <cellStyle name="20 % - Accent4 2 2 3 14" xfId="17287" xr:uid="{00000000-0005-0000-0000-0000AC280000}"/>
    <cellStyle name="20 % - Accent4 2 2 3 15" xfId="17863" xr:uid="{00000000-0005-0000-0000-0000AD280000}"/>
    <cellStyle name="20 % - Accent4 2 2 3 16" xfId="18295" xr:uid="{00000000-0005-0000-0000-0000AE280000}"/>
    <cellStyle name="20 % - Accent4 2 2 3 17" xfId="11206" xr:uid="{00000000-0005-0000-0000-0000AF280000}"/>
    <cellStyle name="20 % - Accent4 2 2 3 18" xfId="4355" xr:uid="{00000000-0005-0000-0000-0000B0280000}"/>
    <cellStyle name="20 % - Accent4 2 2 3 19" xfId="24267" xr:uid="{00000000-0005-0000-0000-0000B1280000}"/>
    <cellStyle name="20 % - Accent4 2 2 3 2" xfId="207" xr:uid="{00000000-0005-0000-0000-0000B2280000}"/>
    <cellStyle name="20 % - Accent4 2 2 3 2 10" xfId="10077" xr:uid="{00000000-0005-0000-0000-0000B3280000}"/>
    <cellStyle name="20 % - Accent4 2 2 3 2 10 2" xfId="16068" xr:uid="{00000000-0005-0000-0000-0000B4280000}"/>
    <cellStyle name="20 % - Accent4 2 2 3 2 10 3" xfId="25166" xr:uid="{00000000-0005-0000-0000-0000B5280000}"/>
    <cellStyle name="20 % - Accent4 2 2 3 2 11" xfId="10673" xr:uid="{00000000-0005-0000-0000-0000B6280000}"/>
    <cellStyle name="20 % - Accent4 2 2 3 2 11 2" xfId="16664" xr:uid="{00000000-0005-0000-0000-0000B7280000}"/>
    <cellStyle name="20 % - Accent4 2 2 3 2 11 3" xfId="31199" xr:uid="{00000000-0005-0000-0000-0000B8280000}"/>
    <cellStyle name="20 % - Accent4 2 2 3 2 12" xfId="17288" xr:uid="{00000000-0005-0000-0000-0000B9280000}"/>
    <cellStyle name="20 % - Accent4 2 2 3 2 13" xfId="17864" xr:uid="{00000000-0005-0000-0000-0000BA280000}"/>
    <cellStyle name="20 % - Accent4 2 2 3 2 14" xfId="18296" xr:uid="{00000000-0005-0000-0000-0000BB280000}"/>
    <cellStyle name="20 % - Accent4 2 2 3 2 15" xfId="11207" xr:uid="{00000000-0005-0000-0000-0000BC280000}"/>
    <cellStyle name="20 % - Accent4 2 2 3 2 16" xfId="4356" xr:uid="{00000000-0005-0000-0000-0000BD280000}"/>
    <cellStyle name="20 % - Accent4 2 2 3 2 17" xfId="24268" xr:uid="{00000000-0005-0000-0000-0000BE280000}"/>
    <cellStyle name="20 % - Accent4 2 2 3 2 18" xfId="2861" xr:uid="{00000000-0005-0000-0000-0000BF280000}"/>
    <cellStyle name="20 % - Accent4 2 2 3 2 2" xfId="5266" xr:uid="{00000000-0005-0000-0000-0000C0280000}"/>
    <cellStyle name="20 % - Accent4 2 2 3 2 2 10" xfId="31200" xr:uid="{00000000-0005-0000-0000-0000C1280000}"/>
    <cellStyle name="20 % - Accent4 2 2 3 2 2 11" xfId="24269" xr:uid="{00000000-0005-0000-0000-0000C2280000}"/>
    <cellStyle name="20 % - Accent4 2 2 3 2 2 2" xfId="20028" xr:uid="{00000000-0005-0000-0000-0000C3280000}"/>
    <cellStyle name="20 % - Accent4 2 2 3 2 2 2 2" xfId="27404" xr:uid="{00000000-0005-0000-0000-0000C4280000}"/>
    <cellStyle name="20 % - Accent4 2 2 3 2 2 2 2 2" xfId="33406" xr:uid="{00000000-0005-0000-0000-0000C5280000}"/>
    <cellStyle name="20 % - Accent4 2 2 3 2 2 2 3" xfId="31780" xr:uid="{00000000-0005-0000-0000-0000C6280000}"/>
    <cellStyle name="20 % - Accent4 2 2 3 2 2 2 4" xfId="25760" xr:uid="{00000000-0005-0000-0000-0000C7280000}"/>
    <cellStyle name="20 % - Accent4 2 2 3 2 2 3" xfId="20527" xr:uid="{00000000-0005-0000-0000-0000C8280000}"/>
    <cellStyle name="20 % - Accent4 2 2 3 2 2 3 2" xfId="33744" xr:uid="{00000000-0005-0000-0000-0000C9280000}"/>
    <cellStyle name="20 % - Accent4 2 2 3 2 2 3 3" xfId="27754" xr:uid="{00000000-0005-0000-0000-0000CA280000}"/>
    <cellStyle name="20 % - Accent4 2 2 3 2 2 4" xfId="21118" xr:uid="{00000000-0005-0000-0000-0000CB280000}"/>
    <cellStyle name="20 % - Accent4 2 2 3 2 2 4 2" xfId="34335" xr:uid="{00000000-0005-0000-0000-0000CC280000}"/>
    <cellStyle name="20 % - Accent4 2 2 3 2 2 4 3" xfId="28345" xr:uid="{00000000-0005-0000-0000-0000CD280000}"/>
    <cellStyle name="20 % - Accent4 2 2 3 2 2 5" xfId="21742" xr:uid="{00000000-0005-0000-0000-0000CE280000}"/>
    <cellStyle name="20 % - Accent4 2 2 3 2 2 5 2" xfId="34935" xr:uid="{00000000-0005-0000-0000-0000CF280000}"/>
    <cellStyle name="20 % - Accent4 2 2 3 2 2 5 3" xfId="28945" xr:uid="{00000000-0005-0000-0000-0000D0280000}"/>
    <cellStyle name="20 % - Accent4 2 2 3 2 2 6" xfId="22444" xr:uid="{00000000-0005-0000-0000-0000D1280000}"/>
    <cellStyle name="20 % - Accent4 2 2 3 2 2 6 2" xfId="35637" xr:uid="{00000000-0005-0000-0000-0000D2280000}"/>
    <cellStyle name="20 % - Accent4 2 2 3 2 2 6 3" xfId="29647" xr:uid="{00000000-0005-0000-0000-0000D3280000}"/>
    <cellStyle name="20 % - Accent4 2 2 3 2 2 7" xfId="23195" xr:uid="{00000000-0005-0000-0000-0000D4280000}"/>
    <cellStyle name="20 % - Accent4 2 2 3 2 2 7 2" xfId="36385" xr:uid="{00000000-0005-0000-0000-0000D5280000}"/>
    <cellStyle name="20 % - Accent4 2 2 3 2 2 7 3" xfId="30395" xr:uid="{00000000-0005-0000-0000-0000D6280000}"/>
    <cellStyle name="20 % - Accent4 2 2 3 2 2 8" xfId="18297" xr:uid="{00000000-0005-0000-0000-0000D7280000}"/>
    <cellStyle name="20 % - Accent4 2 2 3 2 2 8 2" xfId="32525" xr:uid="{00000000-0005-0000-0000-0000D8280000}"/>
    <cellStyle name="20 % - Accent4 2 2 3 2 2 8 3" xfId="26521" xr:uid="{00000000-0005-0000-0000-0000D9280000}"/>
    <cellStyle name="20 % - Accent4 2 2 3 2 2 9" xfId="11587" xr:uid="{00000000-0005-0000-0000-0000DA280000}"/>
    <cellStyle name="20 % - Accent4 2 2 3 2 2 9 2" xfId="25167" xr:uid="{00000000-0005-0000-0000-0000DB280000}"/>
    <cellStyle name="20 % - Accent4 2 2 3 2 3" xfId="6129" xr:uid="{00000000-0005-0000-0000-0000DC280000}"/>
    <cellStyle name="20 % - Accent4 2 2 3 2 3 2" xfId="18298" xr:uid="{00000000-0005-0000-0000-0000DD280000}"/>
    <cellStyle name="20 % - Accent4 2 2 3 2 3 3" xfId="12120" xr:uid="{00000000-0005-0000-0000-0000DE280000}"/>
    <cellStyle name="20 % - Accent4 2 2 3 2 4" xfId="6655" xr:uid="{00000000-0005-0000-0000-0000DF280000}"/>
    <cellStyle name="20 % - Accent4 2 2 3 2 4 2" xfId="19470" xr:uid="{00000000-0005-0000-0000-0000E0280000}"/>
    <cellStyle name="20 % - Accent4 2 2 3 2 4 2 2" xfId="32977" xr:uid="{00000000-0005-0000-0000-0000E1280000}"/>
    <cellStyle name="20 % - Accent4 2 2 3 2 4 2 3" xfId="26973" xr:uid="{00000000-0005-0000-0000-0000E2280000}"/>
    <cellStyle name="20 % - Accent4 2 2 3 2 4 3" xfId="12646" xr:uid="{00000000-0005-0000-0000-0000E3280000}"/>
    <cellStyle name="20 % - Accent4 2 2 3 2 4 3 2" xfId="31779" xr:uid="{00000000-0005-0000-0000-0000E4280000}"/>
    <cellStyle name="20 % - Accent4 2 2 3 2 4 4" xfId="25759" xr:uid="{00000000-0005-0000-0000-0000E5280000}"/>
    <cellStyle name="20 % - Accent4 2 2 3 2 5" xfId="7195" xr:uid="{00000000-0005-0000-0000-0000E6280000}"/>
    <cellStyle name="20 % - Accent4 2 2 3 2 5 2" xfId="20526" xr:uid="{00000000-0005-0000-0000-0000E7280000}"/>
    <cellStyle name="20 % - Accent4 2 2 3 2 5 2 2" xfId="33743" xr:uid="{00000000-0005-0000-0000-0000E8280000}"/>
    <cellStyle name="20 % - Accent4 2 2 3 2 5 3" xfId="13186" xr:uid="{00000000-0005-0000-0000-0000E9280000}"/>
    <cellStyle name="20 % - Accent4 2 2 3 2 5 4" xfId="27753" xr:uid="{00000000-0005-0000-0000-0000EA280000}"/>
    <cellStyle name="20 % - Accent4 2 2 3 2 6" xfId="7763" xr:uid="{00000000-0005-0000-0000-0000EB280000}"/>
    <cellStyle name="20 % - Accent4 2 2 3 2 6 2" xfId="21117" xr:uid="{00000000-0005-0000-0000-0000EC280000}"/>
    <cellStyle name="20 % - Accent4 2 2 3 2 6 2 2" xfId="34334" xr:uid="{00000000-0005-0000-0000-0000ED280000}"/>
    <cellStyle name="20 % - Accent4 2 2 3 2 6 3" xfId="13754" xr:uid="{00000000-0005-0000-0000-0000EE280000}"/>
    <cellStyle name="20 % - Accent4 2 2 3 2 6 4" xfId="28344" xr:uid="{00000000-0005-0000-0000-0000EF280000}"/>
    <cellStyle name="20 % - Accent4 2 2 3 2 7" xfId="8331" xr:uid="{00000000-0005-0000-0000-0000F0280000}"/>
    <cellStyle name="20 % - Accent4 2 2 3 2 7 2" xfId="21741" xr:uid="{00000000-0005-0000-0000-0000F1280000}"/>
    <cellStyle name="20 % - Accent4 2 2 3 2 7 2 2" xfId="34934" xr:uid="{00000000-0005-0000-0000-0000F2280000}"/>
    <cellStyle name="20 % - Accent4 2 2 3 2 7 3" xfId="14322" xr:uid="{00000000-0005-0000-0000-0000F3280000}"/>
    <cellStyle name="20 % - Accent4 2 2 3 2 7 4" xfId="28944" xr:uid="{00000000-0005-0000-0000-0000F4280000}"/>
    <cellStyle name="20 % - Accent4 2 2 3 2 8" xfId="8899" xr:uid="{00000000-0005-0000-0000-0000F5280000}"/>
    <cellStyle name="20 % - Accent4 2 2 3 2 8 2" xfId="22443" xr:uid="{00000000-0005-0000-0000-0000F6280000}"/>
    <cellStyle name="20 % - Accent4 2 2 3 2 8 2 2" xfId="35636" xr:uid="{00000000-0005-0000-0000-0000F7280000}"/>
    <cellStyle name="20 % - Accent4 2 2 3 2 8 3" xfId="14890" xr:uid="{00000000-0005-0000-0000-0000F8280000}"/>
    <cellStyle name="20 % - Accent4 2 2 3 2 8 4" xfId="29646" xr:uid="{00000000-0005-0000-0000-0000F9280000}"/>
    <cellStyle name="20 % - Accent4 2 2 3 2 9" xfId="9481" xr:uid="{00000000-0005-0000-0000-0000FA280000}"/>
    <cellStyle name="20 % - Accent4 2 2 3 2 9 2" xfId="15472" xr:uid="{00000000-0005-0000-0000-0000FB280000}"/>
    <cellStyle name="20 % - Accent4 2 2 3 2 9 2 2" xfId="32524" xr:uid="{00000000-0005-0000-0000-0000FC280000}"/>
    <cellStyle name="20 % - Accent4 2 2 3 2 9 3" xfId="26520" xr:uid="{00000000-0005-0000-0000-0000FD280000}"/>
    <cellStyle name="20 % - Accent4 2 2 3 20" xfId="2860" xr:uid="{00000000-0005-0000-0000-0000FE280000}"/>
    <cellStyle name="20 % - Accent4 2 2 3 3" xfId="208" xr:uid="{00000000-0005-0000-0000-0000FF280000}"/>
    <cellStyle name="20 % - Accent4 2 2 3 3 10" xfId="8332" xr:uid="{00000000-0005-0000-0000-000000290000}"/>
    <cellStyle name="20 % - Accent4 2 2 3 3 10 2" xfId="21743" xr:uid="{00000000-0005-0000-0000-000001290000}"/>
    <cellStyle name="20 % - Accent4 2 2 3 3 10 2 2" xfId="34936" xr:uid="{00000000-0005-0000-0000-000002290000}"/>
    <cellStyle name="20 % - Accent4 2 2 3 3 10 3" xfId="14323" xr:uid="{00000000-0005-0000-0000-000003290000}"/>
    <cellStyle name="20 % - Accent4 2 2 3 3 10 4" xfId="28946" xr:uid="{00000000-0005-0000-0000-000004290000}"/>
    <cellStyle name="20 % - Accent4 2 2 3 3 11" xfId="8900" xr:uid="{00000000-0005-0000-0000-000005290000}"/>
    <cellStyle name="20 % - Accent4 2 2 3 3 11 2" xfId="22445" xr:uid="{00000000-0005-0000-0000-000006290000}"/>
    <cellStyle name="20 % - Accent4 2 2 3 3 11 2 2" xfId="35638" xr:uid="{00000000-0005-0000-0000-000007290000}"/>
    <cellStyle name="20 % - Accent4 2 2 3 3 11 3" xfId="14891" xr:uid="{00000000-0005-0000-0000-000008290000}"/>
    <cellStyle name="20 % - Accent4 2 2 3 3 11 4" xfId="29648" xr:uid="{00000000-0005-0000-0000-000009290000}"/>
    <cellStyle name="20 % - Accent4 2 2 3 3 12" xfId="9482" xr:uid="{00000000-0005-0000-0000-00000A290000}"/>
    <cellStyle name="20 % - Accent4 2 2 3 3 12 2" xfId="23196" xr:uid="{00000000-0005-0000-0000-00000B290000}"/>
    <cellStyle name="20 % - Accent4 2 2 3 3 12 2 2" xfId="36386" xr:uid="{00000000-0005-0000-0000-00000C290000}"/>
    <cellStyle name="20 % - Accent4 2 2 3 3 12 3" xfId="15473" xr:uid="{00000000-0005-0000-0000-00000D290000}"/>
    <cellStyle name="20 % - Accent4 2 2 3 3 12 4" xfId="30396" xr:uid="{00000000-0005-0000-0000-00000E290000}"/>
    <cellStyle name="20 % - Accent4 2 2 3 3 13" xfId="10078" xr:uid="{00000000-0005-0000-0000-00000F290000}"/>
    <cellStyle name="20 % - Accent4 2 2 3 3 13 2" xfId="16069" xr:uid="{00000000-0005-0000-0000-000010290000}"/>
    <cellStyle name="20 % - Accent4 2 2 3 3 13 2 2" xfId="32526" xr:uid="{00000000-0005-0000-0000-000011290000}"/>
    <cellStyle name="20 % - Accent4 2 2 3 3 13 3" xfId="26522" xr:uid="{00000000-0005-0000-0000-000012290000}"/>
    <cellStyle name="20 % - Accent4 2 2 3 3 14" xfId="10674" xr:uid="{00000000-0005-0000-0000-000013290000}"/>
    <cellStyle name="20 % - Accent4 2 2 3 3 14 2" xfId="16665" xr:uid="{00000000-0005-0000-0000-000014290000}"/>
    <cellStyle name="20 % - Accent4 2 2 3 3 14 3" xfId="25168" xr:uid="{00000000-0005-0000-0000-000015290000}"/>
    <cellStyle name="20 % - Accent4 2 2 3 3 15" xfId="17289" xr:uid="{00000000-0005-0000-0000-000016290000}"/>
    <cellStyle name="20 % - Accent4 2 2 3 3 15 2" xfId="31201" xr:uid="{00000000-0005-0000-0000-000017290000}"/>
    <cellStyle name="20 % - Accent4 2 2 3 3 16" xfId="17865" xr:uid="{00000000-0005-0000-0000-000018290000}"/>
    <cellStyle name="20 % - Accent4 2 2 3 3 17" xfId="18299" xr:uid="{00000000-0005-0000-0000-000019290000}"/>
    <cellStyle name="20 % - Accent4 2 2 3 3 18" xfId="11208" xr:uid="{00000000-0005-0000-0000-00001A290000}"/>
    <cellStyle name="20 % - Accent4 2 2 3 3 19" xfId="4357" xr:uid="{00000000-0005-0000-0000-00001B290000}"/>
    <cellStyle name="20 % - Accent4 2 2 3 3 2" xfId="209" xr:uid="{00000000-0005-0000-0000-00001C290000}"/>
    <cellStyle name="20 % - Accent4 2 2 3 3 2 10" xfId="9483" xr:uid="{00000000-0005-0000-0000-00001D290000}"/>
    <cellStyle name="20 % - Accent4 2 2 3 3 2 10 2" xfId="15474" xr:uid="{00000000-0005-0000-0000-00001E290000}"/>
    <cellStyle name="20 % - Accent4 2 2 3 3 2 10 3" xfId="31202" xr:uid="{00000000-0005-0000-0000-00001F290000}"/>
    <cellStyle name="20 % - Accent4 2 2 3 3 2 11" xfId="10079" xr:uid="{00000000-0005-0000-0000-000020290000}"/>
    <cellStyle name="20 % - Accent4 2 2 3 3 2 11 2" xfId="16070" xr:uid="{00000000-0005-0000-0000-000021290000}"/>
    <cellStyle name="20 % - Accent4 2 2 3 3 2 12" xfId="10675" xr:uid="{00000000-0005-0000-0000-000022290000}"/>
    <cellStyle name="20 % - Accent4 2 2 3 3 2 12 2" xfId="16666" xr:uid="{00000000-0005-0000-0000-000023290000}"/>
    <cellStyle name="20 % - Accent4 2 2 3 3 2 13" xfId="4736" xr:uid="{00000000-0005-0000-0000-000024290000}"/>
    <cellStyle name="20 % - Accent4 2 2 3 3 2 13 2" xfId="17290" xr:uid="{00000000-0005-0000-0000-000025290000}"/>
    <cellStyle name="20 % - Accent4 2 2 3 3 2 14" xfId="17866" xr:uid="{00000000-0005-0000-0000-000026290000}"/>
    <cellStyle name="20 % - Accent4 2 2 3 3 2 15" xfId="18300" xr:uid="{00000000-0005-0000-0000-000027290000}"/>
    <cellStyle name="20 % - Accent4 2 2 3 3 2 16" xfId="11209" xr:uid="{00000000-0005-0000-0000-000028290000}"/>
    <cellStyle name="20 % - Accent4 2 2 3 3 2 17" xfId="4358" xr:uid="{00000000-0005-0000-0000-000029290000}"/>
    <cellStyle name="20 % - Accent4 2 2 3 3 2 18" xfId="24271" xr:uid="{00000000-0005-0000-0000-00002A290000}"/>
    <cellStyle name="20 % - Accent4 2 2 3 3 2 19" xfId="2863" xr:uid="{00000000-0005-0000-0000-00002B290000}"/>
    <cellStyle name="20 % - Accent4 2 2 3 3 2 2" xfId="2864" xr:uid="{00000000-0005-0000-0000-00002C290000}"/>
    <cellStyle name="20 % - Accent4 2 2 3 3 2 2 10" xfId="10676" xr:uid="{00000000-0005-0000-0000-00002D290000}"/>
    <cellStyle name="20 % - Accent4 2 2 3 3 2 2 10 2" xfId="16667" xr:uid="{00000000-0005-0000-0000-00002E290000}"/>
    <cellStyle name="20 % - Accent4 2 2 3 3 2 2 11" xfId="17291" xr:uid="{00000000-0005-0000-0000-00002F290000}"/>
    <cellStyle name="20 % - Accent4 2 2 3 3 2 2 12" xfId="20025" xr:uid="{00000000-0005-0000-0000-000030290000}"/>
    <cellStyle name="20 % - Accent4 2 2 3 3 2 2 13" xfId="11590" xr:uid="{00000000-0005-0000-0000-000031290000}"/>
    <cellStyle name="20 % - Accent4 2 2 3 3 2 2 14" xfId="5269" xr:uid="{00000000-0005-0000-0000-000032290000}"/>
    <cellStyle name="20 % - Accent4 2 2 3 3 2 2 15" xfId="25762" xr:uid="{00000000-0005-0000-0000-000033290000}"/>
    <cellStyle name="20 % - Accent4 2 2 3 3 2 2 2" xfId="6132" xr:uid="{00000000-0005-0000-0000-000034290000}"/>
    <cellStyle name="20 % - Accent4 2 2 3 3 2 2 2 2" xfId="12123" xr:uid="{00000000-0005-0000-0000-000035290000}"/>
    <cellStyle name="20 % - Accent4 2 2 3 3 2 2 2 2 2" xfId="33404" xr:uid="{00000000-0005-0000-0000-000036290000}"/>
    <cellStyle name="20 % - Accent4 2 2 3 3 2 2 2 3" xfId="27402" xr:uid="{00000000-0005-0000-0000-000037290000}"/>
    <cellStyle name="20 % - Accent4 2 2 3 3 2 2 3" xfId="6658" xr:uid="{00000000-0005-0000-0000-000038290000}"/>
    <cellStyle name="20 % - Accent4 2 2 3 3 2 2 3 2" xfId="12649" xr:uid="{00000000-0005-0000-0000-000039290000}"/>
    <cellStyle name="20 % - Accent4 2 2 3 3 2 2 3 3" xfId="31782" xr:uid="{00000000-0005-0000-0000-00003A290000}"/>
    <cellStyle name="20 % - Accent4 2 2 3 3 2 2 4" xfId="7198" xr:uid="{00000000-0005-0000-0000-00003B290000}"/>
    <cellStyle name="20 % - Accent4 2 2 3 3 2 2 4 2" xfId="13189" xr:uid="{00000000-0005-0000-0000-00003C290000}"/>
    <cellStyle name="20 % - Accent4 2 2 3 3 2 2 5" xfId="7766" xr:uid="{00000000-0005-0000-0000-00003D290000}"/>
    <cellStyle name="20 % - Accent4 2 2 3 3 2 2 5 2" xfId="13757" xr:uid="{00000000-0005-0000-0000-00003E290000}"/>
    <cellStyle name="20 % - Accent4 2 2 3 3 2 2 6" xfId="8334" xr:uid="{00000000-0005-0000-0000-00003F290000}"/>
    <cellStyle name="20 % - Accent4 2 2 3 3 2 2 6 2" xfId="14325" xr:uid="{00000000-0005-0000-0000-000040290000}"/>
    <cellStyle name="20 % - Accent4 2 2 3 3 2 2 7" xfId="8902" xr:uid="{00000000-0005-0000-0000-000041290000}"/>
    <cellStyle name="20 % - Accent4 2 2 3 3 2 2 7 2" xfId="14893" xr:uid="{00000000-0005-0000-0000-000042290000}"/>
    <cellStyle name="20 % - Accent4 2 2 3 3 2 2 8" xfId="9484" xr:uid="{00000000-0005-0000-0000-000043290000}"/>
    <cellStyle name="20 % - Accent4 2 2 3 3 2 2 8 2" xfId="15475" xr:uid="{00000000-0005-0000-0000-000044290000}"/>
    <cellStyle name="20 % - Accent4 2 2 3 3 2 2 9" xfId="10080" xr:uid="{00000000-0005-0000-0000-000045290000}"/>
    <cellStyle name="20 % - Accent4 2 2 3 3 2 2 9 2" xfId="16071" xr:uid="{00000000-0005-0000-0000-000046290000}"/>
    <cellStyle name="20 % - Accent4 2 2 3 3 2 3" xfId="5268" xr:uid="{00000000-0005-0000-0000-000047290000}"/>
    <cellStyle name="20 % - Accent4 2 2 3 3 2 3 2" xfId="20529" xr:uid="{00000000-0005-0000-0000-000048290000}"/>
    <cellStyle name="20 % - Accent4 2 2 3 3 2 3 2 2" xfId="33746" xr:uid="{00000000-0005-0000-0000-000049290000}"/>
    <cellStyle name="20 % - Accent4 2 2 3 3 2 3 3" xfId="11589" xr:uid="{00000000-0005-0000-0000-00004A290000}"/>
    <cellStyle name="20 % - Accent4 2 2 3 3 2 3 4" xfId="27756" xr:uid="{00000000-0005-0000-0000-00004B290000}"/>
    <cellStyle name="20 % - Accent4 2 2 3 3 2 4" xfId="6131" xr:uid="{00000000-0005-0000-0000-00004C290000}"/>
    <cellStyle name="20 % - Accent4 2 2 3 3 2 4 2" xfId="21120" xr:uid="{00000000-0005-0000-0000-00004D290000}"/>
    <cellStyle name="20 % - Accent4 2 2 3 3 2 4 2 2" xfId="34337" xr:uid="{00000000-0005-0000-0000-00004E290000}"/>
    <cellStyle name="20 % - Accent4 2 2 3 3 2 4 3" xfId="12122" xr:uid="{00000000-0005-0000-0000-00004F290000}"/>
    <cellStyle name="20 % - Accent4 2 2 3 3 2 4 4" xfId="28347" xr:uid="{00000000-0005-0000-0000-000050290000}"/>
    <cellStyle name="20 % - Accent4 2 2 3 3 2 5" xfId="6657" xr:uid="{00000000-0005-0000-0000-000051290000}"/>
    <cellStyle name="20 % - Accent4 2 2 3 3 2 5 2" xfId="21744" xr:uid="{00000000-0005-0000-0000-000052290000}"/>
    <cellStyle name="20 % - Accent4 2 2 3 3 2 5 2 2" xfId="34937" xr:uid="{00000000-0005-0000-0000-000053290000}"/>
    <cellStyle name="20 % - Accent4 2 2 3 3 2 5 3" xfId="12648" xr:uid="{00000000-0005-0000-0000-000054290000}"/>
    <cellStyle name="20 % - Accent4 2 2 3 3 2 5 4" xfId="28947" xr:uid="{00000000-0005-0000-0000-000055290000}"/>
    <cellStyle name="20 % - Accent4 2 2 3 3 2 6" xfId="7197" xr:uid="{00000000-0005-0000-0000-000056290000}"/>
    <cellStyle name="20 % - Accent4 2 2 3 3 2 6 2" xfId="22446" xr:uid="{00000000-0005-0000-0000-000057290000}"/>
    <cellStyle name="20 % - Accent4 2 2 3 3 2 6 2 2" xfId="35639" xr:uid="{00000000-0005-0000-0000-000058290000}"/>
    <cellStyle name="20 % - Accent4 2 2 3 3 2 6 3" xfId="13188" xr:uid="{00000000-0005-0000-0000-000059290000}"/>
    <cellStyle name="20 % - Accent4 2 2 3 3 2 6 4" xfId="29649" xr:uid="{00000000-0005-0000-0000-00005A290000}"/>
    <cellStyle name="20 % - Accent4 2 2 3 3 2 7" xfId="7765" xr:uid="{00000000-0005-0000-0000-00005B290000}"/>
    <cellStyle name="20 % - Accent4 2 2 3 3 2 7 2" xfId="23197" xr:uid="{00000000-0005-0000-0000-00005C290000}"/>
    <cellStyle name="20 % - Accent4 2 2 3 3 2 7 2 2" xfId="36387" xr:uid="{00000000-0005-0000-0000-00005D290000}"/>
    <cellStyle name="20 % - Accent4 2 2 3 3 2 7 3" xfId="13756" xr:uid="{00000000-0005-0000-0000-00005E290000}"/>
    <cellStyle name="20 % - Accent4 2 2 3 3 2 7 4" xfId="30397" xr:uid="{00000000-0005-0000-0000-00005F290000}"/>
    <cellStyle name="20 % - Accent4 2 2 3 3 2 8" xfId="8333" xr:uid="{00000000-0005-0000-0000-000060290000}"/>
    <cellStyle name="20 % - Accent4 2 2 3 3 2 8 2" xfId="14324" xr:uid="{00000000-0005-0000-0000-000061290000}"/>
    <cellStyle name="20 % - Accent4 2 2 3 3 2 8 2 2" xfId="32527" xr:uid="{00000000-0005-0000-0000-000062290000}"/>
    <cellStyle name="20 % - Accent4 2 2 3 3 2 8 3" xfId="26523" xr:uid="{00000000-0005-0000-0000-000063290000}"/>
    <cellStyle name="20 % - Accent4 2 2 3 3 2 9" xfId="8901" xr:uid="{00000000-0005-0000-0000-000064290000}"/>
    <cellStyle name="20 % - Accent4 2 2 3 3 2 9 2" xfId="14892" xr:uid="{00000000-0005-0000-0000-000065290000}"/>
    <cellStyle name="20 % - Accent4 2 2 3 3 2 9 3" xfId="25169" xr:uid="{00000000-0005-0000-0000-000066290000}"/>
    <cellStyle name="20 % - Accent4 2 2 3 3 20" xfId="24270" xr:uid="{00000000-0005-0000-0000-000067290000}"/>
    <cellStyle name="20 % - Accent4 2 2 3 3 21" xfId="2862" xr:uid="{00000000-0005-0000-0000-000068290000}"/>
    <cellStyle name="20 % - Accent4 2 2 3 3 3" xfId="210" xr:uid="{00000000-0005-0000-0000-000069290000}"/>
    <cellStyle name="20 % - Accent4 2 2 3 3 3 10" xfId="10677" xr:uid="{00000000-0005-0000-0000-00006A290000}"/>
    <cellStyle name="20 % - Accent4 2 2 3 3 3 10 2" xfId="16668" xr:uid="{00000000-0005-0000-0000-00006B290000}"/>
    <cellStyle name="20 % - Accent4 2 2 3 3 3 10 3" xfId="31203" xr:uid="{00000000-0005-0000-0000-00006C290000}"/>
    <cellStyle name="20 % - Accent4 2 2 3 3 3 11" xfId="17292" xr:uid="{00000000-0005-0000-0000-00006D290000}"/>
    <cellStyle name="20 % - Accent4 2 2 3 3 3 12" xfId="18301" xr:uid="{00000000-0005-0000-0000-00006E290000}"/>
    <cellStyle name="20 % - Accent4 2 2 3 3 3 13" xfId="11591" xr:uid="{00000000-0005-0000-0000-00006F290000}"/>
    <cellStyle name="20 % - Accent4 2 2 3 3 3 14" xfId="4359" xr:uid="{00000000-0005-0000-0000-000070290000}"/>
    <cellStyle name="20 % - Accent4 2 2 3 3 3 15" xfId="24272" xr:uid="{00000000-0005-0000-0000-000071290000}"/>
    <cellStyle name="20 % - Accent4 2 2 3 3 3 16" xfId="2865" xr:uid="{00000000-0005-0000-0000-000072290000}"/>
    <cellStyle name="20 % - Accent4 2 2 3 3 3 2" xfId="6133" xr:uid="{00000000-0005-0000-0000-000073290000}"/>
    <cellStyle name="20 % - Accent4 2 2 3 3 3 2 2" xfId="20024" xr:uid="{00000000-0005-0000-0000-000074290000}"/>
    <cellStyle name="20 % - Accent4 2 2 3 3 3 2 2 2" xfId="33403" xr:uid="{00000000-0005-0000-0000-000075290000}"/>
    <cellStyle name="20 % - Accent4 2 2 3 3 3 2 2 3" xfId="27401" xr:uid="{00000000-0005-0000-0000-000076290000}"/>
    <cellStyle name="20 % - Accent4 2 2 3 3 3 2 3" xfId="12124" xr:uid="{00000000-0005-0000-0000-000077290000}"/>
    <cellStyle name="20 % - Accent4 2 2 3 3 3 2 3 2" xfId="31783" xr:uid="{00000000-0005-0000-0000-000078290000}"/>
    <cellStyle name="20 % - Accent4 2 2 3 3 3 2 4" xfId="25763" xr:uid="{00000000-0005-0000-0000-000079290000}"/>
    <cellStyle name="20 % - Accent4 2 2 3 3 3 3" xfId="6659" xr:uid="{00000000-0005-0000-0000-00007A290000}"/>
    <cellStyle name="20 % - Accent4 2 2 3 3 3 3 2" xfId="20530" xr:uid="{00000000-0005-0000-0000-00007B290000}"/>
    <cellStyle name="20 % - Accent4 2 2 3 3 3 3 2 2" xfId="33747" xr:uid="{00000000-0005-0000-0000-00007C290000}"/>
    <cellStyle name="20 % - Accent4 2 2 3 3 3 3 3" xfId="12650" xr:uid="{00000000-0005-0000-0000-00007D290000}"/>
    <cellStyle name="20 % - Accent4 2 2 3 3 3 3 4" xfId="27757" xr:uid="{00000000-0005-0000-0000-00007E290000}"/>
    <cellStyle name="20 % - Accent4 2 2 3 3 3 4" xfId="7199" xr:uid="{00000000-0005-0000-0000-00007F290000}"/>
    <cellStyle name="20 % - Accent4 2 2 3 3 3 4 2" xfId="21121" xr:uid="{00000000-0005-0000-0000-000080290000}"/>
    <cellStyle name="20 % - Accent4 2 2 3 3 3 4 2 2" xfId="34338" xr:uid="{00000000-0005-0000-0000-000081290000}"/>
    <cellStyle name="20 % - Accent4 2 2 3 3 3 4 3" xfId="13190" xr:uid="{00000000-0005-0000-0000-000082290000}"/>
    <cellStyle name="20 % - Accent4 2 2 3 3 3 4 4" xfId="28348" xr:uid="{00000000-0005-0000-0000-000083290000}"/>
    <cellStyle name="20 % - Accent4 2 2 3 3 3 5" xfId="7767" xr:uid="{00000000-0005-0000-0000-000084290000}"/>
    <cellStyle name="20 % - Accent4 2 2 3 3 3 5 2" xfId="21745" xr:uid="{00000000-0005-0000-0000-000085290000}"/>
    <cellStyle name="20 % - Accent4 2 2 3 3 3 5 2 2" xfId="34938" xr:uid="{00000000-0005-0000-0000-000086290000}"/>
    <cellStyle name="20 % - Accent4 2 2 3 3 3 5 3" xfId="13758" xr:uid="{00000000-0005-0000-0000-000087290000}"/>
    <cellStyle name="20 % - Accent4 2 2 3 3 3 5 4" xfId="28948" xr:uid="{00000000-0005-0000-0000-000088290000}"/>
    <cellStyle name="20 % - Accent4 2 2 3 3 3 6" xfId="8335" xr:uid="{00000000-0005-0000-0000-000089290000}"/>
    <cellStyle name="20 % - Accent4 2 2 3 3 3 6 2" xfId="22447" xr:uid="{00000000-0005-0000-0000-00008A290000}"/>
    <cellStyle name="20 % - Accent4 2 2 3 3 3 6 2 2" xfId="35640" xr:uid="{00000000-0005-0000-0000-00008B290000}"/>
    <cellStyle name="20 % - Accent4 2 2 3 3 3 6 3" xfId="14326" xr:uid="{00000000-0005-0000-0000-00008C290000}"/>
    <cellStyle name="20 % - Accent4 2 2 3 3 3 6 4" xfId="29650" xr:uid="{00000000-0005-0000-0000-00008D290000}"/>
    <cellStyle name="20 % - Accent4 2 2 3 3 3 7" xfId="8903" xr:uid="{00000000-0005-0000-0000-00008E290000}"/>
    <cellStyle name="20 % - Accent4 2 2 3 3 3 7 2" xfId="23198" xr:uid="{00000000-0005-0000-0000-00008F290000}"/>
    <cellStyle name="20 % - Accent4 2 2 3 3 3 7 2 2" xfId="36388" xr:uid="{00000000-0005-0000-0000-000090290000}"/>
    <cellStyle name="20 % - Accent4 2 2 3 3 3 7 3" xfId="14894" xr:uid="{00000000-0005-0000-0000-000091290000}"/>
    <cellStyle name="20 % - Accent4 2 2 3 3 3 7 4" xfId="30398" xr:uid="{00000000-0005-0000-0000-000092290000}"/>
    <cellStyle name="20 % - Accent4 2 2 3 3 3 8" xfId="9485" xr:uid="{00000000-0005-0000-0000-000093290000}"/>
    <cellStyle name="20 % - Accent4 2 2 3 3 3 8 2" xfId="15476" xr:uid="{00000000-0005-0000-0000-000094290000}"/>
    <cellStyle name="20 % - Accent4 2 2 3 3 3 8 2 2" xfId="32528" xr:uid="{00000000-0005-0000-0000-000095290000}"/>
    <cellStyle name="20 % - Accent4 2 2 3 3 3 8 3" xfId="26524" xr:uid="{00000000-0005-0000-0000-000096290000}"/>
    <cellStyle name="20 % - Accent4 2 2 3 3 3 9" xfId="10081" xr:uid="{00000000-0005-0000-0000-000097290000}"/>
    <cellStyle name="20 % - Accent4 2 2 3 3 3 9 2" xfId="16072" xr:uid="{00000000-0005-0000-0000-000098290000}"/>
    <cellStyle name="20 % - Accent4 2 2 3 3 3 9 3" xfId="25170" xr:uid="{00000000-0005-0000-0000-000099290000}"/>
    <cellStyle name="20 % - Accent4 2 2 3 3 4" xfId="2866" xr:uid="{00000000-0005-0000-0000-00009A290000}"/>
    <cellStyle name="20 % - Accent4 2 2 3 3 4 10" xfId="10678" xr:uid="{00000000-0005-0000-0000-00009B290000}"/>
    <cellStyle name="20 % - Accent4 2 2 3 3 4 10 2" xfId="16669" xr:uid="{00000000-0005-0000-0000-00009C290000}"/>
    <cellStyle name="20 % - Accent4 2 2 3 3 4 10 3" xfId="25171" xr:uid="{00000000-0005-0000-0000-00009D290000}"/>
    <cellStyle name="20 % - Accent4 2 2 3 3 4 11" xfId="17293" xr:uid="{00000000-0005-0000-0000-00009E290000}"/>
    <cellStyle name="20 % - Accent4 2 2 3 3 4 11 2" xfId="31204" xr:uid="{00000000-0005-0000-0000-00009F290000}"/>
    <cellStyle name="20 % - Accent4 2 2 3 3 4 12" xfId="18302" xr:uid="{00000000-0005-0000-0000-0000A0290000}"/>
    <cellStyle name="20 % - Accent4 2 2 3 3 4 13" xfId="11592" xr:uid="{00000000-0005-0000-0000-0000A1290000}"/>
    <cellStyle name="20 % - Accent4 2 2 3 3 4 14" xfId="4360" xr:uid="{00000000-0005-0000-0000-0000A2290000}"/>
    <cellStyle name="20 % - Accent4 2 2 3 3 4 15" xfId="24273" xr:uid="{00000000-0005-0000-0000-0000A3290000}"/>
    <cellStyle name="20 % - Accent4 2 2 3 3 4 2" xfId="6134" xr:uid="{00000000-0005-0000-0000-0000A4290000}"/>
    <cellStyle name="20 % - Accent4 2 2 3 3 4 2 10" xfId="31205" xr:uid="{00000000-0005-0000-0000-0000A5290000}"/>
    <cellStyle name="20 % - Accent4 2 2 3 3 4 2 11" xfId="24274" xr:uid="{00000000-0005-0000-0000-0000A6290000}"/>
    <cellStyle name="20 % - Accent4 2 2 3 3 4 2 2" xfId="20021" xr:uid="{00000000-0005-0000-0000-0000A7290000}"/>
    <cellStyle name="20 % - Accent4 2 2 3 3 4 2 2 2" xfId="27399" xr:uid="{00000000-0005-0000-0000-0000A8290000}"/>
    <cellStyle name="20 % - Accent4 2 2 3 3 4 2 2 2 2" xfId="33401" xr:uid="{00000000-0005-0000-0000-0000A9290000}"/>
    <cellStyle name="20 % - Accent4 2 2 3 3 4 2 2 3" xfId="31785" xr:uid="{00000000-0005-0000-0000-0000AA290000}"/>
    <cellStyle name="20 % - Accent4 2 2 3 3 4 2 2 4" xfId="25765" xr:uid="{00000000-0005-0000-0000-0000AB290000}"/>
    <cellStyle name="20 % - Accent4 2 2 3 3 4 2 3" xfId="20532" xr:uid="{00000000-0005-0000-0000-0000AC290000}"/>
    <cellStyle name="20 % - Accent4 2 2 3 3 4 2 3 2" xfId="33749" xr:uid="{00000000-0005-0000-0000-0000AD290000}"/>
    <cellStyle name="20 % - Accent4 2 2 3 3 4 2 3 3" xfId="27759" xr:uid="{00000000-0005-0000-0000-0000AE290000}"/>
    <cellStyle name="20 % - Accent4 2 2 3 3 4 2 4" xfId="21123" xr:uid="{00000000-0005-0000-0000-0000AF290000}"/>
    <cellStyle name="20 % - Accent4 2 2 3 3 4 2 4 2" xfId="34340" xr:uid="{00000000-0005-0000-0000-0000B0290000}"/>
    <cellStyle name="20 % - Accent4 2 2 3 3 4 2 4 3" xfId="28350" xr:uid="{00000000-0005-0000-0000-0000B1290000}"/>
    <cellStyle name="20 % - Accent4 2 2 3 3 4 2 5" xfId="21747" xr:uid="{00000000-0005-0000-0000-0000B2290000}"/>
    <cellStyle name="20 % - Accent4 2 2 3 3 4 2 5 2" xfId="34940" xr:uid="{00000000-0005-0000-0000-0000B3290000}"/>
    <cellStyle name="20 % - Accent4 2 2 3 3 4 2 5 3" xfId="28950" xr:uid="{00000000-0005-0000-0000-0000B4290000}"/>
    <cellStyle name="20 % - Accent4 2 2 3 3 4 2 6" xfId="22449" xr:uid="{00000000-0005-0000-0000-0000B5290000}"/>
    <cellStyle name="20 % - Accent4 2 2 3 3 4 2 6 2" xfId="35642" xr:uid="{00000000-0005-0000-0000-0000B6290000}"/>
    <cellStyle name="20 % - Accent4 2 2 3 3 4 2 6 3" xfId="29652" xr:uid="{00000000-0005-0000-0000-0000B7290000}"/>
    <cellStyle name="20 % - Accent4 2 2 3 3 4 2 7" xfId="23200" xr:uid="{00000000-0005-0000-0000-0000B8290000}"/>
    <cellStyle name="20 % - Accent4 2 2 3 3 4 2 7 2" xfId="36390" xr:uid="{00000000-0005-0000-0000-0000B9290000}"/>
    <cellStyle name="20 % - Accent4 2 2 3 3 4 2 7 3" xfId="30400" xr:uid="{00000000-0005-0000-0000-0000BA290000}"/>
    <cellStyle name="20 % - Accent4 2 2 3 3 4 2 8" xfId="18303" xr:uid="{00000000-0005-0000-0000-0000BB290000}"/>
    <cellStyle name="20 % - Accent4 2 2 3 3 4 2 8 2" xfId="32530" xr:uid="{00000000-0005-0000-0000-0000BC290000}"/>
    <cellStyle name="20 % - Accent4 2 2 3 3 4 2 8 3" xfId="26526" xr:uid="{00000000-0005-0000-0000-0000BD290000}"/>
    <cellStyle name="20 % - Accent4 2 2 3 3 4 2 9" xfId="12125" xr:uid="{00000000-0005-0000-0000-0000BE290000}"/>
    <cellStyle name="20 % - Accent4 2 2 3 3 4 2 9 2" xfId="25172" xr:uid="{00000000-0005-0000-0000-0000BF290000}"/>
    <cellStyle name="20 % - Accent4 2 2 3 3 4 3" xfId="6660" xr:uid="{00000000-0005-0000-0000-0000C0290000}"/>
    <cellStyle name="20 % - Accent4 2 2 3 3 4 3 2" xfId="20022" xr:uid="{00000000-0005-0000-0000-0000C1290000}"/>
    <cellStyle name="20 % - Accent4 2 2 3 3 4 3 2 2" xfId="33402" xr:uid="{00000000-0005-0000-0000-0000C2290000}"/>
    <cellStyle name="20 % - Accent4 2 2 3 3 4 3 2 3" xfId="27400" xr:uid="{00000000-0005-0000-0000-0000C3290000}"/>
    <cellStyle name="20 % - Accent4 2 2 3 3 4 3 3" xfId="12651" xr:uid="{00000000-0005-0000-0000-0000C4290000}"/>
    <cellStyle name="20 % - Accent4 2 2 3 3 4 3 3 2" xfId="31784" xr:uid="{00000000-0005-0000-0000-0000C5290000}"/>
    <cellStyle name="20 % - Accent4 2 2 3 3 4 3 4" xfId="25764" xr:uid="{00000000-0005-0000-0000-0000C6290000}"/>
    <cellStyle name="20 % - Accent4 2 2 3 3 4 4" xfId="7200" xr:uid="{00000000-0005-0000-0000-0000C7290000}"/>
    <cellStyle name="20 % - Accent4 2 2 3 3 4 4 2" xfId="20531" xr:uid="{00000000-0005-0000-0000-0000C8290000}"/>
    <cellStyle name="20 % - Accent4 2 2 3 3 4 4 2 2" xfId="33748" xr:uid="{00000000-0005-0000-0000-0000C9290000}"/>
    <cellStyle name="20 % - Accent4 2 2 3 3 4 4 3" xfId="13191" xr:uid="{00000000-0005-0000-0000-0000CA290000}"/>
    <cellStyle name="20 % - Accent4 2 2 3 3 4 4 4" xfId="27758" xr:uid="{00000000-0005-0000-0000-0000CB290000}"/>
    <cellStyle name="20 % - Accent4 2 2 3 3 4 5" xfId="7768" xr:uid="{00000000-0005-0000-0000-0000CC290000}"/>
    <cellStyle name="20 % - Accent4 2 2 3 3 4 5 2" xfId="21122" xr:uid="{00000000-0005-0000-0000-0000CD290000}"/>
    <cellStyle name="20 % - Accent4 2 2 3 3 4 5 2 2" xfId="34339" xr:uid="{00000000-0005-0000-0000-0000CE290000}"/>
    <cellStyle name="20 % - Accent4 2 2 3 3 4 5 3" xfId="13759" xr:uid="{00000000-0005-0000-0000-0000CF290000}"/>
    <cellStyle name="20 % - Accent4 2 2 3 3 4 5 4" xfId="28349" xr:uid="{00000000-0005-0000-0000-0000D0290000}"/>
    <cellStyle name="20 % - Accent4 2 2 3 3 4 6" xfId="8336" xr:uid="{00000000-0005-0000-0000-0000D1290000}"/>
    <cellStyle name="20 % - Accent4 2 2 3 3 4 6 2" xfId="21746" xr:uid="{00000000-0005-0000-0000-0000D2290000}"/>
    <cellStyle name="20 % - Accent4 2 2 3 3 4 6 2 2" xfId="34939" xr:uid="{00000000-0005-0000-0000-0000D3290000}"/>
    <cellStyle name="20 % - Accent4 2 2 3 3 4 6 3" xfId="14327" xr:uid="{00000000-0005-0000-0000-0000D4290000}"/>
    <cellStyle name="20 % - Accent4 2 2 3 3 4 6 4" xfId="28949" xr:uid="{00000000-0005-0000-0000-0000D5290000}"/>
    <cellStyle name="20 % - Accent4 2 2 3 3 4 7" xfId="8904" xr:uid="{00000000-0005-0000-0000-0000D6290000}"/>
    <cellStyle name="20 % - Accent4 2 2 3 3 4 7 2" xfId="22448" xr:uid="{00000000-0005-0000-0000-0000D7290000}"/>
    <cellStyle name="20 % - Accent4 2 2 3 3 4 7 2 2" xfId="35641" xr:uid="{00000000-0005-0000-0000-0000D8290000}"/>
    <cellStyle name="20 % - Accent4 2 2 3 3 4 7 3" xfId="14895" xr:uid="{00000000-0005-0000-0000-0000D9290000}"/>
    <cellStyle name="20 % - Accent4 2 2 3 3 4 7 4" xfId="29651" xr:uid="{00000000-0005-0000-0000-0000DA290000}"/>
    <cellStyle name="20 % - Accent4 2 2 3 3 4 8" xfId="9486" xr:uid="{00000000-0005-0000-0000-0000DB290000}"/>
    <cellStyle name="20 % - Accent4 2 2 3 3 4 8 2" xfId="23199" xr:uid="{00000000-0005-0000-0000-0000DC290000}"/>
    <cellStyle name="20 % - Accent4 2 2 3 3 4 8 2 2" xfId="36389" xr:uid="{00000000-0005-0000-0000-0000DD290000}"/>
    <cellStyle name="20 % - Accent4 2 2 3 3 4 8 3" xfId="15477" xr:uid="{00000000-0005-0000-0000-0000DE290000}"/>
    <cellStyle name="20 % - Accent4 2 2 3 3 4 8 4" xfId="30399" xr:uid="{00000000-0005-0000-0000-0000DF290000}"/>
    <cellStyle name="20 % - Accent4 2 2 3 3 4 9" xfId="10082" xr:uid="{00000000-0005-0000-0000-0000E0290000}"/>
    <cellStyle name="20 % - Accent4 2 2 3 3 4 9 2" xfId="16073" xr:uid="{00000000-0005-0000-0000-0000E1290000}"/>
    <cellStyle name="20 % - Accent4 2 2 3 3 4 9 2 2" xfId="32529" xr:uid="{00000000-0005-0000-0000-0000E2290000}"/>
    <cellStyle name="20 % - Accent4 2 2 3 3 4 9 3" xfId="26525" xr:uid="{00000000-0005-0000-0000-0000E3290000}"/>
    <cellStyle name="20 % - Accent4 2 2 3 3 5" xfId="5267" xr:uid="{00000000-0005-0000-0000-0000E4290000}"/>
    <cellStyle name="20 % - Accent4 2 2 3 3 5 10" xfId="31206" xr:uid="{00000000-0005-0000-0000-0000E5290000}"/>
    <cellStyle name="20 % - Accent4 2 2 3 3 5 11" xfId="24275" xr:uid="{00000000-0005-0000-0000-0000E6290000}"/>
    <cellStyle name="20 % - Accent4 2 2 3 3 5 2" xfId="20019" xr:uid="{00000000-0005-0000-0000-0000E7290000}"/>
    <cellStyle name="20 % - Accent4 2 2 3 3 5 2 2" xfId="27398" xr:uid="{00000000-0005-0000-0000-0000E8290000}"/>
    <cellStyle name="20 % - Accent4 2 2 3 3 5 2 2 2" xfId="33400" xr:uid="{00000000-0005-0000-0000-0000E9290000}"/>
    <cellStyle name="20 % - Accent4 2 2 3 3 5 2 3" xfId="31786" xr:uid="{00000000-0005-0000-0000-0000EA290000}"/>
    <cellStyle name="20 % - Accent4 2 2 3 3 5 2 4" xfId="25766" xr:uid="{00000000-0005-0000-0000-0000EB290000}"/>
    <cellStyle name="20 % - Accent4 2 2 3 3 5 3" xfId="20533" xr:uid="{00000000-0005-0000-0000-0000EC290000}"/>
    <cellStyle name="20 % - Accent4 2 2 3 3 5 3 2" xfId="33750" xr:uid="{00000000-0005-0000-0000-0000ED290000}"/>
    <cellStyle name="20 % - Accent4 2 2 3 3 5 3 3" xfId="27760" xr:uid="{00000000-0005-0000-0000-0000EE290000}"/>
    <cellStyle name="20 % - Accent4 2 2 3 3 5 4" xfId="21124" xr:uid="{00000000-0005-0000-0000-0000EF290000}"/>
    <cellStyle name="20 % - Accent4 2 2 3 3 5 4 2" xfId="34341" xr:uid="{00000000-0005-0000-0000-0000F0290000}"/>
    <cellStyle name="20 % - Accent4 2 2 3 3 5 4 3" xfId="28351" xr:uid="{00000000-0005-0000-0000-0000F1290000}"/>
    <cellStyle name="20 % - Accent4 2 2 3 3 5 5" xfId="21748" xr:uid="{00000000-0005-0000-0000-0000F2290000}"/>
    <cellStyle name="20 % - Accent4 2 2 3 3 5 5 2" xfId="34941" xr:uid="{00000000-0005-0000-0000-0000F3290000}"/>
    <cellStyle name="20 % - Accent4 2 2 3 3 5 5 3" xfId="28951" xr:uid="{00000000-0005-0000-0000-0000F4290000}"/>
    <cellStyle name="20 % - Accent4 2 2 3 3 5 6" xfId="22450" xr:uid="{00000000-0005-0000-0000-0000F5290000}"/>
    <cellStyle name="20 % - Accent4 2 2 3 3 5 6 2" xfId="35643" xr:uid="{00000000-0005-0000-0000-0000F6290000}"/>
    <cellStyle name="20 % - Accent4 2 2 3 3 5 6 3" xfId="29653" xr:uid="{00000000-0005-0000-0000-0000F7290000}"/>
    <cellStyle name="20 % - Accent4 2 2 3 3 5 7" xfId="23201" xr:uid="{00000000-0005-0000-0000-0000F8290000}"/>
    <cellStyle name="20 % - Accent4 2 2 3 3 5 7 2" xfId="36391" xr:uid="{00000000-0005-0000-0000-0000F9290000}"/>
    <cellStyle name="20 % - Accent4 2 2 3 3 5 7 3" xfId="30401" xr:uid="{00000000-0005-0000-0000-0000FA290000}"/>
    <cellStyle name="20 % - Accent4 2 2 3 3 5 8" xfId="18304" xr:uid="{00000000-0005-0000-0000-0000FB290000}"/>
    <cellStyle name="20 % - Accent4 2 2 3 3 5 8 2" xfId="32531" xr:uid="{00000000-0005-0000-0000-0000FC290000}"/>
    <cellStyle name="20 % - Accent4 2 2 3 3 5 8 3" xfId="26527" xr:uid="{00000000-0005-0000-0000-0000FD290000}"/>
    <cellStyle name="20 % - Accent4 2 2 3 3 5 9" xfId="11588" xr:uid="{00000000-0005-0000-0000-0000FE290000}"/>
    <cellStyle name="20 % - Accent4 2 2 3 3 5 9 2" xfId="25173" xr:uid="{00000000-0005-0000-0000-0000FF290000}"/>
    <cellStyle name="20 % - Accent4 2 2 3 3 6" xfId="6130" xr:uid="{00000000-0005-0000-0000-0000002A0000}"/>
    <cellStyle name="20 % - Accent4 2 2 3 3 6 2" xfId="19471" xr:uid="{00000000-0005-0000-0000-0000012A0000}"/>
    <cellStyle name="20 % - Accent4 2 2 3 3 6 2 2" xfId="32978" xr:uid="{00000000-0005-0000-0000-0000022A0000}"/>
    <cellStyle name="20 % - Accent4 2 2 3 3 6 2 3" xfId="26974" xr:uid="{00000000-0005-0000-0000-0000032A0000}"/>
    <cellStyle name="20 % - Accent4 2 2 3 3 6 3" xfId="12121" xr:uid="{00000000-0005-0000-0000-0000042A0000}"/>
    <cellStyle name="20 % - Accent4 2 2 3 3 6 3 2" xfId="31781" xr:uid="{00000000-0005-0000-0000-0000052A0000}"/>
    <cellStyle name="20 % - Accent4 2 2 3 3 6 4" xfId="25761" xr:uid="{00000000-0005-0000-0000-0000062A0000}"/>
    <cellStyle name="20 % - Accent4 2 2 3 3 7" xfId="6656" xr:uid="{00000000-0005-0000-0000-0000072A0000}"/>
    <cellStyle name="20 % - Accent4 2 2 3 3 7 2" xfId="20026" xr:uid="{00000000-0005-0000-0000-0000082A0000}"/>
    <cellStyle name="20 % - Accent4 2 2 3 3 7 2 2" xfId="33405" xr:uid="{00000000-0005-0000-0000-0000092A0000}"/>
    <cellStyle name="20 % - Accent4 2 2 3 3 7 3" xfId="12647" xr:uid="{00000000-0005-0000-0000-00000A2A0000}"/>
    <cellStyle name="20 % - Accent4 2 2 3 3 7 4" xfId="27403" xr:uid="{00000000-0005-0000-0000-00000B2A0000}"/>
    <cellStyle name="20 % - Accent4 2 2 3 3 8" xfId="7196" xr:uid="{00000000-0005-0000-0000-00000C2A0000}"/>
    <cellStyle name="20 % - Accent4 2 2 3 3 8 2" xfId="20528" xr:uid="{00000000-0005-0000-0000-00000D2A0000}"/>
    <cellStyle name="20 % - Accent4 2 2 3 3 8 2 2" xfId="33745" xr:uid="{00000000-0005-0000-0000-00000E2A0000}"/>
    <cellStyle name="20 % - Accent4 2 2 3 3 8 3" xfId="13187" xr:uid="{00000000-0005-0000-0000-00000F2A0000}"/>
    <cellStyle name="20 % - Accent4 2 2 3 3 8 4" xfId="27755" xr:uid="{00000000-0005-0000-0000-0000102A0000}"/>
    <cellStyle name="20 % - Accent4 2 2 3 3 9" xfId="7764" xr:uid="{00000000-0005-0000-0000-0000112A0000}"/>
    <cellStyle name="20 % - Accent4 2 2 3 3 9 2" xfId="21119" xr:uid="{00000000-0005-0000-0000-0000122A0000}"/>
    <cellStyle name="20 % - Accent4 2 2 3 3 9 2 2" xfId="34336" xr:uid="{00000000-0005-0000-0000-0000132A0000}"/>
    <cellStyle name="20 % - Accent4 2 2 3 3 9 3" xfId="13755" xr:uid="{00000000-0005-0000-0000-0000142A0000}"/>
    <cellStyle name="20 % - Accent4 2 2 3 3 9 4" xfId="28346" xr:uid="{00000000-0005-0000-0000-0000152A0000}"/>
    <cellStyle name="20 % - Accent4 2 2 3 4" xfId="5265" xr:uid="{00000000-0005-0000-0000-0000162A0000}"/>
    <cellStyle name="20 % - Accent4 2 2 3 4 10" xfId="31207" xr:uid="{00000000-0005-0000-0000-0000172A0000}"/>
    <cellStyle name="20 % - Accent4 2 2 3 4 11" xfId="24276" xr:uid="{00000000-0005-0000-0000-0000182A0000}"/>
    <cellStyle name="20 % - Accent4 2 2 3 4 2" xfId="20018" xr:uid="{00000000-0005-0000-0000-0000192A0000}"/>
    <cellStyle name="20 % - Accent4 2 2 3 4 2 2" xfId="27397" xr:uid="{00000000-0005-0000-0000-00001A2A0000}"/>
    <cellStyle name="20 % - Accent4 2 2 3 4 2 2 2" xfId="33399" xr:uid="{00000000-0005-0000-0000-00001B2A0000}"/>
    <cellStyle name="20 % - Accent4 2 2 3 4 2 3" xfId="31787" xr:uid="{00000000-0005-0000-0000-00001C2A0000}"/>
    <cellStyle name="20 % - Accent4 2 2 3 4 2 4" xfId="25767" xr:uid="{00000000-0005-0000-0000-00001D2A0000}"/>
    <cellStyle name="20 % - Accent4 2 2 3 4 3" xfId="20534" xr:uid="{00000000-0005-0000-0000-00001E2A0000}"/>
    <cellStyle name="20 % - Accent4 2 2 3 4 3 2" xfId="33751" xr:uid="{00000000-0005-0000-0000-00001F2A0000}"/>
    <cellStyle name="20 % - Accent4 2 2 3 4 3 3" xfId="27761" xr:uid="{00000000-0005-0000-0000-0000202A0000}"/>
    <cellStyle name="20 % - Accent4 2 2 3 4 4" xfId="21125" xr:uid="{00000000-0005-0000-0000-0000212A0000}"/>
    <cellStyle name="20 % - Accent4 2 2 3 4 4 2" xfId="34342" xr:uid="{00000000-0005-0000-0000-0000222A0000}"/>
    <cellStyle name="20 % - Accent4 2 2 3 4 4 3" xfId="28352" xr:uid="{00000000-0005-0000-0000-0000232A0000}"/>
    <cellStyle name="20 % - Accent4 2 2 3 4 5" xfId="21749" xr:uid="{00000000-0005-0000-0000-0000242A0000}"/>
    <cellStyle name="20 % - Accent4 2 2 3 4 5 2" xfId="34942" xr:uid="{00000000-0005-0000-0000-0000252A0000}"/>
    <cellStyle name="20 % - Accent4 2 2 3 4 5 3" xfId="28952" xr:uid="{00000000-0005-0000-0000-0000262A0000}"/>
    <cellStyle name="20 % - Accent4 2 2 3 4 6" xfId="22451" xr:uid="{00000000-0005-0000-0000-0000272A0000}"/>
    <cellStyle name="20 % - Accent4 2 2 3 4 6 2" xfId="35644" xr:uid="{00000000-0005-0000-0000-0000282A0000}"/>
    <cellStyle name="20 % - Accent4 2 2 3 4 6 3" xfId="29654" xr:uid="{00000000-0005-0000-0000-0000292A0000}"/>
    <cellStyle name="20 % - Accent4 2 2 3 4 7" xfId="23202" xr:uid="{00000000-0005-0000-0000-00002A2A0000}"/>
    <cellStyle name="20 % - Accent4 2 2 3 4 7 2" xfId="36392" xr:uid="{00000000-0005-0000-0000-00002B2A0000}"/>
    <cellStyle name="20 % - Accent4 2 2 3 4 7 3" xfId="30402" xr:uid="{00000000-0005-0000-0000-00002C2A0000}"/>
    <cellStyle name="20 % - Accent4 2 2 3 4 8" xfId="18305" xr:uid="{00000000-0005-0000-0000-00002D2A0000}"/>
    <cellStyle name="20 % - Accent4 2 2 3 4 8 2" xfId="32532" xr:uid="{00000000-0005-0000-0000-00002E2A0000}"/>
    <cellStyle name="20 % - Accent4 2 2 3 4 8 3" xfId="26528" xr:uid="{00000000-0005-0000-0000-00002F2A0000}"/>
    <cellStyle name="20 % - Accent4 2 2 3 4 9" xfId="11586" xr:uid="{00000000-0005-0000-0000-0000302A0000}"/>
    <cellStyle name="20 % - Accent4 2 2 3 4 9 2" xfId="25174" xr:uid="{00000000-0005-0000-0000-0000312A0000}"/>
    <cellStyle name="20 % - Accent4 2 2 3 5" xfId="6128" xr:uid="{00000000-0005-0000-0000-0000322A0000}"/>
    <cellStyle name="20 % - Accent4 2 2 3 5 2" xfId="23203" xr:uid="{00000000-0005-0000-0000-0000332A0000}"/>
    <cellStyle name="20 % - Accent4 2 2 3 5 2 2" xfId="36393" xr:uid="{00000000-0005-0000-0000-0000342A0000}"/>
    <cellStyle name="20 % - Accent4 2 2 3 5 2 3" xfId="30403" xr:uid="{00000000-0005-0000-0000-0000352A0000}"/>
    <cellStyle name="20 % - Accent4 2 2 3 5 3" xfId="19469" xr:uid="{00000000-0005-0000-0000-0000362A0000}"/>
    <cellStyle name="20 % - Accent4 2 2 3 5 3 2" xfId="32976" xr:uid="{00000000-0005-0000-0000-0000372A0000}"/>
    <cellStyle name="20 % - Accent4 2 2 3 5 3 3" xfId="26972" xr:uid="{00000000-0005-0000-0000-0000382A0000}"/>
    <cellStyle name="20 % - Accent4 2 2 3 5 4" xfId="12119" xr:uid="{00000000-0005-0000-0000-0000392A0000}"/>
    <cellStyle name="20 % - Accent4 2 2 3 5 4 2" xfId="31778" xr:uid="{00000000-0005-0000-0000-00003A2A0000}"/>
    <cellStyle name="20 % - Accent4 2 2 3 5 5" xfId="25758" xr:uid="{00000000-0005-0000-0000-00003B2A0000}"/>
    <cellStyle name="20 % - Accent4 2 2 3 6" xfId="6654" xr:uid="{00000000-0005-0000-0000-00003C2A0000}"/>
    <cellStyle name="20 % - Accent4 2 2 3 6 2" xfId="23789" xr:uid="{00000000-0005-0000-0000-00003D2A0000}"/>
    <cellStyle name="20 % - Accent4 2 2 3 6 2 2" xfId="36822" xr:uid="{00000000-0005-0000-0000-00003E2A0000}"/>
    <cellStyle name="20 % - Accent4 2 2 3 6 2 3" xfId="30834" xr:uid="{00000000-0005-0000-0000-00003F2A0000}"/>
    <cellStyle name="20 % - Accent4 2 2 3 6 3" xfId="20525" xr:uid="{00000000-0005-0000-0000-0000402A0000}"/>
    <cellStyle name="20 % - Accent4 2 2 3 6 3 2" xfId="33742" xr:uid="{00000000-0005-0000-0000-0000412A0000}"/>
    <cellStyle name="20 % - Accent4 2 2 3 6 4" xfId="12645" xr:uid="{00000000-0005-0000-0000-0000422A0000}"/>
    <cellStyle name="20 % - Accent4 2 2 3 6 5" xfId="27752" xr:uid="{00000000-0005-0000-0000-0000432A0000}"/>
    <cellStyle name="20 % - Accent4 2 2 3 7" xfId="7194" xr:uid="{00000000-0005-0000-0000-0000442A0000}"/>
    <cellStyle name="20 % - Accent4 2 2 3 7 2" xfId="23996" xr:uid="{00000000-0005-0000-0000-0000452A0000}"/>
    <cellStyle name="20 % - Accent4 2 2 3 7 2 2" xfId="36902" xr:uid="{00000000-0005-0000-0000-0000462A0000}"/>
    <cellStyle name="20 % - Accent4 2 2 3 7 2 3" xfId="30915" xr:uid="{00000000-0005-0000-0000-0000472A0000}"/>
    <cellStyle name="20 % - Accent4 2 2 3 7 3" xfId="21116" xr:uid="{00000000-0005-0000-0000-0000482A0000}"/>
    <cellStyle name="20 % - Accent4 2 2 3 7 3 2" xfId="34333" xr:uid="{00000000-0005-0000-0000-0000492A0000}"/>
    <cellStyle name="20 % - Accent4 2 2 3 7 4" xfId="13185" xr:uid="{00000000-0005-0000-0000-00004A2A0000}"/>
    <cellStyle name="20 % - Accent4 2 2 3 7 5" xfId="28343" xr:uid="{00000000-0005-0000-0000-00004B2A0000}"/>
    <cellStyle name="20 % - Accent4 2 2 3 8" xfId="7762" xr:uid="{00000000-0005-0000-0000-00004C2A0000}"/>
    <cellStyle name="20 % - Accent4 2 2 3 8 2" xfId="21740" xr:uid="{00000000-0005-0000-0000-00004D2A0000}"/>
    <cellStyle name="20 % - Accent4 2 2 3 8 2 2" xfId="34933" xr:uid="{00000000-0005-0000-0000-00004E2A0000}"/>
    <cellStyle name="20 % - Accent4 2 2 3 8 3" xfId="13753" xr:uid="{00000000-0005-0000-0000-00004F2A0000}"/>
    <cellStyle name="20 % - Accent4 2 2 3 8 4" xfId="28943" xr:uid="{00000000-0005-0000-0000-0000502A0000}"/>
    <cellStyle name="20 % - Accent4 2 2 3 9" xfId="8330" xr:uid="{00000000-0005-0000-0000-0000512A0000}"/>
    <cellStyle name="20 % - Accent4 2 2 3 9 2" xfId="22442" xr:uid="{00000000-0005-0000-0000-0000522A0000}"/>
    <cellStyle name="20 % - Accent4 2 2 3 9 2 2" xfId="35635" xr:uid="{00000000-0005-0000-0000-0000532A0000}"/>
    <cellStyle name="20 % - Accent4 2 2 3 9 3" xfId="14321" xr:uid="{00000000-0005-0000-0000-0000542A0000}"/>
    <cellStyle name="20 % - Accent4 2 2 3 9 4" xfId="29645" xr:uid="{00000000-0005-0000-0000-0000552A0000}"/>
    <cellStyle name="20 % - Accent4 2 2 3_2012-2013 - CF - Tour 1 - Ligue 04 - Résultats" xfId="211" xr:uid="{00000000-0005-0000-0000-0000562A0000}"/>
    <cellStyle name="20 % - Accent4 2 2 4" xfId="212" xr:uid="{00000000-0005-0000-0000-0000572A0000}"/>
    <cellStyle name="20 % - Accent4 2 2 4 10" xfId="9487" xr:uid="{00000000-0005-0000-0000-0000582A0000}"/>
    <cellStyle name="20 % - Accent4 2 2 4 10 2" xfId="15478" xr:uid="{00000000-0005-0000-0000-0000592A0000}"/>
    <cellStyle name="20 % - Accent4 2 2 4 10 3" xfId="31208" xr:uid="{00000000-0005-0000-0000-00005A2A0000}"/>
    <cellStyle name="20 % - Accent4 2 2 4 11" xfId="10083" xr:uid="{00000000-0005-0000-0000-00005B2A0000}"/>
    <cellStyle name="20 % - Accent4 2 2 4 11 2" xfId="16074" xr:uid="{00000000-0005-0000-0000-00005C2A0000}"/>
    <cellStyle name="20 % - Accent4 2 2 4 12" xfId="10679" xr:uid="{00000000-0005-0000-0000-00005D2A0000}"/>
    <cellStyle name="20 % - Accent4 2 2 4 12 2" xfId="16670" xr:uid="{00000000-0005-0000-0000-00005E2A0000}"/>
    <cellStyle name="20 % - Accent4 2 2 4 13" xfId="4737" xr:uid="{00000000-0005-0000-0000-00005F2A0000}"/>
    <cellStyle name="20 % - Accent4 2 2 4 13 2" xfId="17294" xr:uid="{00000000-0005-0000-0000-0000602A0000}"/>
    <cellStyle name="20 % - Accent4 2 2 4 14" xfId="17867" xr:uid="{00000000-0005-0000-0000-0000612A0000}"/>
    <cellStyle name="20 % - Accent4 2 2 4 15" xfId="18306" xr:uid="{00000000-0005-0000-0000-0000622A0000}"/>
    <cellStyle name="20 % - Accent4 2 2 4 16" xfId="11210" xr:uid="{00000000-0005-0000-0000-0000632A0000}"/>
    <cellStyle name="20 % - Accent4 2 2 4 17" xfId="4361" xr:uid="{00000000-0005-0000-0000-0000642A0000}"/>
    <cellStyle name="20 % - Accent4 2 2 4 18" xfId="24277" xr:uid="{00000000-0005-0000-0000-0000652A0000}"/>
    <cellStyle name="20 % - Accent4 2 2 4 19" xfId="2867" xr:uid="{00000000-0005-0000-0000-0000662A0000}"/>
    <cellStyle name="20 % - Accent4 2 2 4 2" xfId="2868" xr:uid="{00000000-0005-0000-0000-0000672A0000}"/>
    <cellStyle name="20 % - Accent4 2 2 4 2 10" xfId="10680" xr:uid="{00000000-0005-0000-0000-0000682A0000}"/>
    <cellStyle name="20 % - Accent4 2 2 4 2 10 2" xfId="16671" xr:uid="{00000000-0005-0000-0000-0000692A0000}"/>
    <cellStyle name="20 % - Accent4 2 2 4 2 11" xfId="17295" xr:uid="{00000000-0005-0000-0000-00006A2A0000}"/>
    <cellStyle name="20 % - Accent4 2 2 4 2 12" xfId="20017" xr:uid="{00000000-0005-0000-0000-00006B2A0000}"/>
    <cellStyle name="20 % - Accent4 2 2 4 2 13" xfId="11594" xr:uid="{00000000-0005-0000-0000-00006C2A0000}"/>
    <cellStyle name="20 % - Accent4 2 2 4 2 14" xfId="5271" xr:uid="{00000000-0005-0000-0000-00006D2A0000}"/>
    <cellStyle name="20 % - Accent4 2 2 4 2 15" xfId="25768" xr:uid="{00000000-0005-0000-0000-00006E2A0000}"/>
    <cellStyle name="20 % - Accent4 2 2 4 2 2" xfId="6136" xr:uid="{00000000-0005-0000-0000-00006F2A0000}"/>
    <cellStyle name="20 % - Accent4 2 2 4 2 2 2" xfId="12127" xr:uid="{00000000-0005-0000-0000-0000702A0000}"/>
    <cellStyle name="20 % - Accent4 2 2 4 2 2 2 2" xfId="33398" xr:uid="{00000000-0005-0000-0000-0000712A0000}"/>
    <cellStyle name="20 % - Accent4 2 2 4 2 2 3" xfId="27396" xr:uid="{00000000-0005-0000-0000-0000722A0000}"/>
    <cellStyle name="20 % - Accent4 2 2 4 2 3" xfId="6662" xr:uid="{00000000-0005-0000-0000-0000732A0000}"/>
    <cellStyle name="20 % - Accent4 2 2 4 2 3 2" xfId="12653" xr:uid="{00000000-0005-0000-0000-0000742A0000}"/>
    <cellStyle name="20 % - Accent4 2 2 4 2 3 3" xfId="31788" xr:uid="{00000000-0005-0000-0000-0000752A0000}"/>
    <cellStyle name="20 % - Accent4 2 2 4 2 4" xfId="7202" xr:uid="{00000000-0005-0000-0000-0000762A0000}"/>
    <cellStyle name="20 % - Accent4 2 2 4 2 4 2" xfId="13193" xr:uid="{00000000-0005-0000-0000-0000772A0000}"/>
    <cellStyle name="20 % - Accent4 2 2 4 2 5" xfId="7770" xr:uid="{00000000-0005-0000-0000-0000782A0000}"/>
    <cellStyle name="20 % - Accent4 2 2 4 2 5 2" xfId="13761" xr:uid="{00000000-0005-0000-0000-0000792A0000}"/>
    <cellStyle name="20 % - Accent4 2 2 4 2 6" xfId="8338" xr:uid="{00000000-0005-0000-0000-00007A2A0000}"/>
    <cellStyle name="20 % - Accent4 2 2 4 2 6 2" xfId="14329" xr:uid="{00000000-0005-0000-0000-00007B2A0000}"/>
    <cellStyle name="20 % - Accent4 2 2 4 2 7" xfId="8906" xr:uid="{00000000-0005-0000-0000-00007C2A0000}"/>
    <cellStyle name="20 % - Accent4 2 2 4 2 7 2" xfId="14897" xr:uid="{00000000-0005-0000-0000-00007D2A0000}"/>
    <cellStyle name="20 % - Accent4 2 2 4 2 8" xfId="9488" xr:uid="{00000000-0005-0000-0000-00007E2A0000}"/>
    <cellStyle name="20 % - Accent4 2 2 4 2 8 2" xfId="15479" xr:uid="{00000000-0005-0000-0000-00007F2A0000}"/>
    <cellStyle name="20 % - Accent4 2 2 4 2 9" xfId="10084" xr:uid="{00000000-0005-0000-0000-0000802A0000}"/>
    <cellStyle name="20 % - Accent4 2 2 4 2 9 2" xfId="16075" xr:uid="{00000000-0005-0000-0000-0000812A0000}"/>
    <cellStyle name="20 % - Accent4 2 2 4 3" xfId="5270" xr:uid="{00000000-0005-0000-0000-0000822A0000}"/>
    <cellStyle name="20 % - Accent4 2 2 4 3 2" xfId="20535" xr:uid="{00000000-0005-0000-0000-0000832A0000}"/>
    <cellStyle name="20 % - Accent4 2 2 4 3 2 2" xfId="33752" xr:uid="{00000000-0005-0000-0000-0000842A0000}"/>
    <cellStyle name="20 % - Accent4 2 2 4 3 3" xfId="11593" xr:uid="{00000000-0005-0000-0000-0000852A0000}"/>
    <cellStyle name="20 % - Accent4 2 2 4 3 4" xfId="27762" xr:uid="{00000000-0005-0000-0000-0000862A0000}"/>
    <cellStyle name="20 % - Accent4 2 2 4 4" xfId="6135" xr:uid="{00000000-0005-0000-0000-0000872A0000}"/>
    <cellStyle name="20 % - Accent4 2 2 4 4 2" xfId="21126" xr:uid="{00000000-0005-0000-0000-0000882A0000}"/>
    <cellStyle name="20 % - Accent4 2 2 4 4 2 2" xfId="34343" xr:uid="{00000000-0005-0000-0000-0000892A0000}"/>
    <cellStyle name="20 % - Accent4 2 2 4 4 3" xfId="12126" xr:uid="{00000000-0005-0000-0000-00008A2A0000}"/>
    <cellStyle name="20 % - Accent4 2 2 4 4 4" xfId="28353" xr:uid="{00000000-0005-0000-0000-00008B2A0000}"/>
    <cellStyle name="20 % - Accent4 2 2 4 5" xfId="6661" xr:uid="{00000000-0005-0000-0000-00008C2A0000}"/>
    <cellStyle name="20 % - Accent4 2 2 4 5 2" xfId="21750" xr:uid="{00000000-0005-0000-0000-00008D2A0000}"/>
    <cellStyle name="20 % - Accent4 2 2 4 5 2 2" xfId="34943" xr:uid="{00000000-0005-0000-0000-00008E2A0000}"/>
    <cellStyle name="20 % - Accent4 2 2 4 5 3" xfId="12652" xr:uid="{00000000-0005-0000-0000-00008F2A0000}"/>
    <cellStyle name="20 % - Accent4 2 2 4 5 4" xfId="28953" xr:uid="{00000000-0005-0000-0000-0000902A0000}"/>
    <cellStyle name="20 % - Accent4 2 2 4 6" xfId="7201" xr:uid="{00000000-0005-0000-0000-0000912A0000}"/>
    <cellStyle name="20 % - Accent4 2 2 4 6 2" xfId="22452" xr:uid="{00000000-0005-0000-0000-0000922A0000}"/>
    <cellStyle name="20 % - Accent4 2 2 4 6 2 2" xfId="35645" xr:uid="{00000000-0005-0000-0000-0000932A0000}"/>
    <cellStyle name="20 % - Accent4 2 2 4 6 3" xfId="13192" xr:uid="{00000000-0005-0000-0000-0000942A0000}"/>
    <cellStyle name="20 % - Accent4 2 2 4 6 4" xfId="29655" xr:uid="{00000000-0005-0000-0000-0000952A0000}"/>
    <cellStyle name="20 % - Accent4 2 2 4 7" xfId="7769" xr:uid="{00000000-0005-0000-0000-0000962A0000}"/>
    <cellStyle name="20 % - Accent4 2 2 4 7 2" xfId="23204" xr:uid="{00000000-0005-0000-0000-0000972A0000}"/>
    <cellStyle name="20 % - Accent4 2 2 4 7 2 2" xfId="36394" xr:uid="{00000000-0005-0000-0000-0000982A0000}"/>
    <cellStyle name="20 % - Accent4 2 2 4 7 3" xfId="13760" xr:uid="{00000000-0005-0000-0000-0000992A0000}"/>
    <cellStyle name="20 % - Accent4 2 2 4 7 4" xfId="30404" xr:uid="{00000000-0005-0000-0000-00009A2A0000}"/>
    <cellStyle name="20 % - Accent4 2 2 4 8" xfId="8337" xr:uid="{00000000-0005-0000-0000-00009B2A0000}"/>
    <cellStyle name="20 % - Accent4 2 2 4 8 2" xfId="14328" xr:uid="{00000000-0005-0000-0000-00009C2A0000}"/>
    <cellStyle name="20 % - Accent4 2 2 4 8 2 2" xfId="32533" xr:uid="{00000000-0005-0000-0000-00009D2A0000}"/>
    <cellStyle name="20 % - Accent4 2 2 4 8 3" xfId="26529" xr:uid="{00000000-0005-0000-0000-00009E2A0000}"/>
    <cellStyle name="20 % - Accent4 2 2 4 9" xfId="8905" xr:uid="{00000000-0005-0000-0000-00009F2A0000}"/>
    <cellStyle name="20 % - Accent4 2 2 4 9 2" xfId="14896" xr:uid="{00000000-0005-0000-0000-0000A02A0000}"/>
    <cellStyle name="20 % - Accent4 2 2 4 9 3" xfId="25175" xr:uid="{00000000-0005-0000-0000-0000A12A0000}"/>
    <cellStyle name="20 % - Accent4 2 2 5" xfId="5254" xr:uid="{00000000-0005-0000-0000-0000A22A0000}"/>
    <cellStyle name="20 % - Accent4 2 2 5 2" xfId="23205" xr:uid="{00000000-0005-0000-0000-0000A32A0000}"/>
    <cellStyle name="20 % - Accent4 2 2 5 2 2" xfId="36395" xr:uid="{00000000-0005-0000-0000-0000A42A0000}"/>
    <cellStyle name="20 % - Accent4 2 2 5 2 3" xfId="30405" xr:uid="{00000000-0005-0000-0000-0000A52A0000}"/>
    <cellStyle name="20 % - Accent4 2 2 5 3" xfId="19462" xr:uid="{00000000-0005-0000-0000-0000A62A0000}"/>
    <cellStyle name="20 % - Accent4 2 2 5 3 2" xfId="32969" xr:uid="{00000000-0005-0000-0000-0000A72A0000}"/>
    <cellStyle name="20 % - Accent4 2 2 5 3 3" xfId="26965" xr:uid="{00000000-0005-0000-0000-0000A82A0000}"/>
    <cellStyle name="20 % - Accent4 2 2 5 4" xfId="11573" xr:uid="{00000000-0005-0000-0000-0000A92A0000}"/>
    <cellStyle name="20 % - Accent4 2 2 5 4 2" xfId="31764" xr:uid="{00000000-0005-0000-0000-0000AA2A0000}"/>
    <cellStyle name="20 % - Accent4 2 2 5 5" xfId="25744" xr:uid="{00000000-0005-0000-0000-0000AB2A0000}"/>
    <cellStyle name="20 % - Accent4 2 2 6" xfId="6115" xr:uid="{00000000-0005-0000-0000-0000AC2A0000}"/>
    <cellStyle name="20 % - Accent4 2 2 6 2" xfId="23786" xr:uid="{00000000-0005-0000-0000-0000AD2A0000}"/>
    <cellStyle name="20 % - Accent4 2 2 6 2 2" xfId="36819" xr:uid="{00000000-0005-0000-0000-0000AE2A0000}"/>
    <cellStyle name="20 % - Accent4 2 2 6 2 3" xfId="30831" xr:uid="{00000000-0005-0000-0000-0000AF2A0000}"/>
    <cellStyle name="20 % - Accent4 2 2 6 3" xfId="20511" xr:uid="{00000000-0005-0000-0000-0000B02A0000}"/>
    <cellStyle name="20 % - Accent4 2 2 6 3 2" xfId="33728" xr:uid="{00000000-0005-0000-0000-0000B12A0000}"/>
    <cellStyle name="20 % - Accent4 2 2 6 4" xfId="12106" xr:uid="{00000000-0005-0000-0000-0000B22A0000}"/>
    <cellStyle name="20 % - Accent4 2 2 6 5" xfId="27738" xr:uid="{00000000-0005-0000-0000-0000B32A0000}"/>
    <cellStyle name="20 % - Accent4 2 2 7" xfId="6641" xr:uid="{00000000-0005-0000-0000-0000B42A0000}"/>
    <cellStyle name="20 % - Accent4 2 2 7 2" xfId="23993" xr:uid="{00000000-0005-0000-0000-0000B52A0000}"/>
    <cellStyle name="20 % - Accent4 2 2 7 2 2" xfId="36899" xr:uid="{00000000-0005-0000-0000-0000B62A0000}"/>
    <cellStyle name="20 % - Accent4 2 2 7 2 3" xfId="30912" xr:uid="{00000000-0005-0000-0000-0000B72A0000}"/>
    <cellStyle name="20 % - Accent4 2 2 7 3" xfId="21102" xr:uid="{00000000-0005-0000-0000-0000B82A0000}"/>
    <cellStyle name="20 % - Accent4 2 2 7 3 2" xfId="34319" xr:uid="{00000000-0005-0000-0000-0000B92A0000}"/>
    <cellStyle name="20 % - Accent4 2 2 7 4" xfId="12632" xr:uid="{00000000-0005-0000-0000-0000BA2A0000}"/>
    <cellStyle name="20 % - Accent4 2 2 7 5" xfId="28329" xr:uid="{00000000-0005-0000-0000-0000BB2A0000}"/>
    <cellStyle name="20 % - Accent4 2 2 8" xfId="7181" xr:uid="{00000000-0005-0000-0000-0000BC2A0000}"/>
    <cellStyle name="20 % - Accent4 2 2 8 2" xfId="21726" xr:uid="{00000000-0005-0000-0000-0000BD2A0000}"/>
    <cellStyle name="20 % - Accent4 2 2 8 2 2" xfId="34919" xr:uid="{00000000-0005-0000-0000-0000BE2A0000}"/>
    <cellStyle name="20 % - Accent4 2 2 8 3" xfId="13172" xr:uid="{00000000-0005-0000-0000-0000BF2A0000}"/>
    <cellStyle name="20 % - Accent4 2 2 8 4" xfId="28929" xr:uid="{00000000-0005-0000-0000-0000C02A0000}"/>
    <cellStyle name="20 % - Accent4 2 2 9" xfId="7749" xr:uid="{00000000-0005-0000-0000-0000C12A0000}"/>
    <cellStyle name="20 % - Accent4 2 2 9 2" xfId="22428" xr:uid="{00000000-0005-0000-0000-0000C22A0000}"/>
    <cellStyle name="20 % - Accent4 2 2 9 2 2" xfId="35621" xr:uid="{00000000-0005-0000-0000-0000C32A0000}"/>
    <cellStyle name="20 % - Accent4 2 2 9 3" xfId="13740" xr:uid="{00000000-0005-0000-0000-0000C42A0000}"/>
    <cellStyle name="20 % - Accent4 2 2 9 4" xfId="29631" xr:uid="{00000000-0005-0000-0000-0000C52A0000}"/>
    <cellStyle name="20 % - Accent4 2 2_2012-2013 - CF - Tour 1 - Ligue 04 - Résultats" xfId="213" xr:uid="{00000000-0005-0000-0000-0000C62A0000}"/>
    <cellStyle name="20 % - Accent4 2 20" xfId="11196" xr:uid="{00000000-0005-0000-0000-0000C72A0000}"/>
    <cellStyle name="20 % - Accent4 2 21" xfId="4343" xr:uid="{00000000-0005-0000-0000-0000C82A0000}"/>
    <cellStyle name="20 % - Accent4 2 22" xfId="24252" xr:uid="{00000000-0005-0000-0000-0000C92A0000}"/>
    <cellStyle name="20 % - Accent4 2 23" xfId="2846" xr:uid="{00000000-0005-0000-0000-0000CA2A0000}"/>
    <cellStyle name="20 % - Accent4 2 3" xfId="214" xr:uid="{00000000-0005-0000-0000-0000CB2A0000}"/>
    <cellStyle name="20 % - Accent4 2 3 10" xfId="7203" xr:uid="{00000000-0005-0000-0000-0000CC2A0000}"/>
    <cellStyle name="20 % - Accent4 2 3 10 2" xfId="23997" xr:uid="{00000000-0005-0000-0000-0000CD2A0000}"/>
    <cellStyle name="20 % - Accent4 2 3 10 2 2" xfId="36903" xr:uid="{00000000-0005-0000-0000-0000CE2A0000}"/>
    <cellStyle name="20 % - Accent4 2 3 10 2 3" xfId="30916" xr:uid="{00000000-0005-0000-0000-0000CF2A0000}"/>
    <cellStyle name="20 % - Accent4 2 3 10 3" xfId="21127" xr:uid="{00000000-0005-0000-0000-0000D02A0000}"/>
    <cellStyle name="20 % - Accent4 2 3 10 3 2" xfId="34344" xr:uid="{00000000-0005-0000-0000-0000D12A0000}"/>
    <cellStyle name="20 % - Accent4 2 3 10 4" xfId="13194" xr:uid="{00000000-0005-0000-0000-0000D22A0000}"/>
    <cellStyle name="20 % - Accent4 2 3 10 5" xfId="28354" xr:uid="{00000000-0005-0000-0000-0000D32A0000}"/>
    <cellStyle name="20 % - Accent4 2 3 11" xfId="7771" xr:uid="{00000000-0005-0000-0000-0000D42A0000}"/>
    <cellStyle name="20 % - Accent4 2 3 11 2" xfId="21751" xr:uid="{00000000-0005-0000-0000-0000D52A0000}"/>
    <cellStyle name="20 % - Accent4 2 3 11 2 2" xfId="34944" xr:uid="{00000000-0005-0000-0000-0000D62A0000}"/>
    <cellStyle name="20 % - Accent4 2 3 11 3" xfId="13762" xr:uid="{00000000-0005-0000-0000-0000D72A0000}"/>
    <cellStyle name="20 % - Accent4 2 3 11 4" xfId="28954" xr:uid="{00000000-0005-0000-0000-0000D82A0000}"/>
    <cellStyle name="20 % - Accent4 2 3 12" xfId="8339" xr:uid="{00000000-0005-0000-0000-0000D92A0000}"/>
    <cellStyle name="20 % - Accent4 2 3 12 2" xfId="22453" xr:uid="{00000000-0005-0000-0000-0000DA2A0000}"/>
    <cellStyle name="20 % - Accent4 2 3 12 2 2" xfId="35646" xr:uid="{00000000-0005-0000-0000-0000DB2A0000}"/>
    <cellStyle name="20 % - Accent4 2 3 12 3" xfId="14330" xr:uid="{00000000-0005-0000-0000-0000DC2A0000}"/>
    <cellStyle name="20 % - Accent4 2 3 12 4" xfId="29656" xr:uid="{00000000-0005-0000-0000-0000DD2A0000}"/>
    <cellStyle name="20 % - Accent4 2 3 13" xfId="8907" xr:uid="{00000000-0005-0000-0000-0000DE2A0000}"/>
    <cellStyle name="20 % - Accent4 2 3 13 2" xfId="23206" xr:uid="{00000000-0005-0000-0000-0000DF2A0000}"/>
    <cellStyle name="20 % - Accent4 2 3 13 2 2" xfId="36396" xr:uid="{00000000-0005-0000-0000-0000E02A0000}"/>
    <cellStyle name="20 % - Accent4 2 3 13 3" xfId="14898" xr:uid="{00000000-0005-0000-0000-0000E12A0000}"/>
    <cellStyle name="20 % - Accent4 2 3 13 4" xfId="30406" xr:uid="{00000000-0005-0000-0000-0000E22A0000}"/>
    <cellStyle name="20 % - Accent4 2 3 14" xfId="9489" xr:uid="{00000000-0005-0000-0000-0000E32A0000}"/>
    <cellStyle name="20 % - Accent4 2 3 14 2" xfId="15480" xr:uid="{00000000-0005-0000-0000-0000E42A0000}"/>
    <cellStyle name="20 % - Accent4 2 3 14 2 2" xfId="32534" xr:uid="{00000000-0005-0000-0000-0000E52A0000}"/>
    <cellStyle name="20 % - Accent4 2 3 14 3" xfId="26530" xr:uid="{00000000-0005-0000-0000-0000E62A0000}"/>
    <cellStyle name="20 % - Accent4 2 3 15" xfId="10085" xr:uid="{00000000-0005-0000-0000-0000E72A0000}"/>
    <cellStyle name="20 % - Accent4 2 3 15 2" xfId="16076" xr:uid="{00000000-0005-0000-0000-0000E82A0000}"/>
    <cellStyle name="20 % - Accent4 2 3 15 3" xfId="25176" xr:uid="{00000000-0005-0000-0000-0000E92A0000}"/>
    <cellStyle name="20 % - Accent4 2 3 16" xfId="10681" xr:uid="{00000000-0005-0000-0000-0000EA2A0000}"/>
    <cellStyle name="20 % - Accent4 2 3 16 2" xfId="16672" xr:uid="{00000000-0005-0000-0000-0000EB2A0000}"/>
    <cellStyle name="20 % - Accent4 2 3 16 3" xfId="31209" xr:uid="{00000000-0005-0000-0000-0000EC2A0000}"/>
    <cellStyle name="20 % - Accent4 2 3 17" xfId="17296" xr:uid="{00000000-0005-0000-0000-0000ED2A0000}"/>
    <cellStyle name="20 % - Accent4 2 3 18" xfId="18307" xr:uid="{00000000-0005-0000-0000-0000EE2A0000}"/>
    <cellStyle name="20 % - Accent4 2 3 19" xfId="4362" xr:uid="{00000000-0005-0000-0000-0000EF2A0000}"/>
    <cellStyle name="20 % - Accent4 2 3 2" xfId="215" xr:uid="{00000000-0005-0000-0000-0000F02A0000}"/>
    <cellStyle name="20 % - Accent4 2 3 20" xfId="24278" xr:uid="{00000000-0005-0000-0000-0000F12A0000}"/>
    <cellStyle name="20 % - Accent4 2 3 21" xfId="2869" xr:uid="{00000000-0005-0000-0000-0000F22A0000}"/>
    <cellStyle name="20 % - Accent4 2 3 3" xfId="216" xr:uid="{00000000-0005-0000-0000-0000F32A0000}"/>
    <cellStyle name="20 % - Accent4 2 3 3 10" xfId="7772" xr:uid="{00000000-0005-0000-0000-0000F42A0000}"/>
    <cellStyle name="20 % - Accent4 2 3 3 10 2" xfId="21752" xr:uid="{00000000-0005-0000-0000-0000F52A0000}"/>
    <cellStyle name="20 % - Accent4 2 3 3 10 2 2" xfId="34945" xr:uid="{00000000-0005-0000-0000-0000F62A0000}"/>
    <cellStyle name="20 % - Accent4 2 3 3 10 3" xfId="13763" xr:uid="{00000000-0005-0000-0000-0000F72A0000}"/>
    <cellStyle name="20 % - Accent4 2 3 3 10 4" xfId="28955" xr:uid="{00000000-0005-0000-0000-0000F82A0000}"/>
    <cellStyle name="20 % - Accent4 2 3 3 11" xfId="8340" xr:uid="{00000000-0005-0000-0000-0000F92A0000}"/>
    <cellStyle name="20 % - Accent4 2 3 3 11 2" xfId="22454" xr:uid="{00000000-0005-0000-0000-0000FA2A0000}"/>
    <cellStyle name="20 % - Accent4 2 3 3 11 2 2" xfId="35647" xr:uid="{00000000-0005-0000-0000-0000FB2A0000}"/>
    <cellStyle name="20 % - Accent4 2 3 3 11 3" xfId="14331" xr:uid="{00000000-0005-0000-0000-0000FC2A0000}"/>
    <cellStyle name="20 % - Accent4 2 3 3 11 4" xfId="29657" xr:uid="{00000000-0005-0000-0000-0000FD2A0000}"/>
    <cellStyle name="20 % - Accent4 2 3 3 12" xfId="8908" xr:uid="{00000000-0005-0000-0000-0000FE2A0000}"/>
    <cellStyle name="20 % - Accent4 2 3 3 12 2" xfId="14899" xr:uid="{00000000-0005-0000-0000-0000FF2A0000}"/>
    <cellStyle name="20 % - Accent4 2 3 3 12 2 2" xfId="32535" xr:uid="{00000000-0005-0000-0000-0000002B0000}"/>
    <cellStyle name="20 % - Accent4 2 3 3 12 3" xfId="26531" xr:uid="{00000000-0005-0000-0000-0000012B0000}"/>
    <cellStyle name="20 % - Accent4 2 3 3 13" xfId="9490" xr:uid="{00000000-0005-0000-0000-0000022B0000}"/>
    <cellStyle name="20 % - Accent4 2 3 3 13 2" xfId="15481" xr:uid="{00000000-0005-0000-0000-0000032B0000}"/>
    <cellStyle name="20 % - Accent4 2 3 3 13 3" xfId="25177" xr:uid="{00000000-0005-0000-0000-0000042B0000}"/>
    <cellStyle name="20 % - Accent4 2 3 3 14" xfId="10086" xr:uid="{00000000-0005-0000-0000-0000052B0000}"/>
    <cellStyle name="20 % - Accent4 2 3 3 14 2" xfId="16077" xr:uid="{00000000-0005-0000-0000-0000062B0000}"/>
    <cellStyle name="20 % - Accent4 2 3 3 14 3" xfId="31210" xr:uid="{00000000-0005-0000-0000-0000072B0000}"/>
    <cellStyle name="20 % - Accent4 2 3 3 15" xfId="10682" xr:uid="{00000000-0005-0000-0000-0000082B0000}"/>
    <cellStyle name="20 % - Accent4 2 3 3 15 2" xfId="16673" xr:uid="{00000000-0005-0000-0000-0000092B0000}"/>
    <cellStyle name="20 % - Accent4 2 3 3 16" xfId="17297" xr:uid="{00000000-0005-0000-0000-00000A2B0000}"/>
    <cellStyle name="20 % - Accent4 2 3 3 17" xfId="17868" xr:uid="{00000000-0005-0000-0000-00000B2B0000}"/>
    <cellStyle name="20 % - Accent4 2 3 3 18" xfId="18308" xr:uid="{00000000-0005-0000-0000-00000C2B0000}"/>
    <cellStyle name="20 % - Accent4 2 3 3 19" xfId="11211" xr:uid="{00000000-0005-0000-0000-00000D2B0000}"/>
    <cellStyle name="20 % - Accent4 2 3 3 2" xfId="217" xr:uid="{00000000-0005-0000-0000-00000E2B0000}"/>
    <cellStyle name="20 % - Accent4 2 3 3 2 10" xfId="8341" xr:uid="{00000000-0005-0000-0000-00000F2B0000}"/>
    <cellStyle name="20 % - Accent4 2 3 3 2 10 2" xfId="21753" xr:uid="{00000000-0005-0000-0000-0000102B0000}"/>
    <cellStyle name="20 % - Accent4 2 3 3 2 10 2 2" xfId="34946" xr:uid="{00000000-0005-0000-0000-0000112B0000}"/>
    <cellStyle name="20 % - Accent4 2 3 3 2 10 3" xfId="14332" xr:uid="{00000000-0005-0000-0000-0000122B0000}"/>
    <cellStyle name="20 % - Accent4 2 3 3 2 10 4" xfId="28956" xr:uid="{00000000-0005-0000-0000-0000132B0000}"/>
    <cellStyle name="20 % - Accent4 2 3 3 2 11" xfId="8909" xr:uid="{00000000-0005-0000-0000-0000142B0000}"/>
    <cellStyle name="20 % - Accent4 2 3 3 2 11 2" xfId="22455" xr:uid="{00000000-0005-0000-0000-0000152B0000}"/>
    <cellStyle name="20 % - Accent4 2 3 3 2 11 2 2" xfId="35648" xr:uid="{00000000-0005-0000-0000-0000162B0000}"/>
    <cellStyle name="20 % - Accent4 2 3 3 2 11 3" xfId="14900" xr:uid="{00000000-0005-0000-0000-0000172B0000}"/>
    <cellStyle name="20 % - Accent4 2 3 3 2 11 4" xfId="29658" xr:uid="{00000000-0005-0000-0000-0000182B0000}"/>
    <cellStyle name="20 % - Accent4 2 3 3 2 12" xfId="9491" xr:uid="{00000000-0005-0000-0000-0000192B0000}"/>
    <cellStyle name="20 % - Accent4 2 3 3 2 12 2" xfId="23207" xr:uid="{00000000-0005-0000-0000-00001A2B0000}"/>
    <cellStyle name="20 % - Accent4 2 3 3 2 12 2 2" xfId="36397" xr:uid="{00000000-0005-0000-0000-00001B2B0000}"/>
    <cellStyle name="20 % - Accent4 2 3 3 2 12 3" xfId="15482" xr:uid="{00000000-0005-0000-0000-00001C2B0000}"/>
    <cellStyle name="20 % - Accent4 2 3 3 2 12 4" xfId="30407" xr:uid="{00000000-0005-0000-0000-00001D2B0000}"/>
    <cellStyle name="20 % - Accent4 2 3 3 2 13" xfId="10087" xr:uid="{00000000-0005-0000-0000-00001E2B0000}"/>
    <cellStyle name="20 % - Accent4 2 3 3 2 13 2" xfId="16078" xr:uid="{00000000-0005-0000-0000-00001F2B0000}"/>
    <cellStyle name="20 % - Accent4 2 3 3 2 13 2 2" xfId="32536" xr:uid="{00000000-0005-0000-0000-0000202B0000}"/>
    <cellStyle name="20 % - Accent4 2 3 3 2 13 3" xfId="26532" xr:uid="{00000000-0005-0000-0000-0000212B0000}"/>
    <cellStyle name="20 % - Accent4 2 3 3 2 14" xfId="10683" xr:uid="{00000000-0005-0000-0000-0000222B0000}"/>
    <cellStyle name="20 % - Accent4 2 3 3 2 14 2" xfId="16674" xr:uid="{00000000-0005-0000-0000-0000232B0000}"/>
    <cellStyle name="20 % - Accent4 2 3 3 2 14 3" xfId="25178" xr:uid="{00000000-0005-0000-0000-0000242B0000}"/>
    <cellStyle name="20 % - Accent4 2 3 3 2 15" xfId="17298" xr:uid="{00000000-0005-0000-0000-0000252B0000}"/>
    <cellStyle name="20 % - Accent4 2 3 3 2 15 2" xfId="31211" xr:uid="{00000000-0005-0000-0000-0000262B0000}"/>
    <cellStyle name="20 % - Accent4 2 3 3 2 16" xfId="17869" xr:uid="{00000000-0005-0000-0000-0000272B0000}"/>
    <cellStyle name="20 % - Accent4 2 3 3 2 17" xfId="18309" xr:uid="{00000000-0005-0000-0000-0000282B0000}"/>
    <cellStyle name="20 % - Accent4 2 3 3 2 18" xfId="11212" xr:uid="{00000000-0005-0000-0000-0000292B0000}"/>
    <cellStyle name="20 % - Accent4 2 3 3 2 19" xfId="4364" xr:uid="{00000000-0005-0000-0000-00002A2B0000}"/>
    <cellStyle name="20 % - Accent4 2 3 3 2 2" xfId="218" xr:uid="{00000000-0005-0000-0000-00002B2B0000}"/>
    <cellStyle name="20 % - Accent4 2 3 3 2 2 10" xfId="9492" xr:uid="{00000000-0005-0000-0000-00002C2B0000}"/>
    <cellStyle name="20 % - Accent4 2 3 3 2 2 10 2" xfId="15483" xr:uid="{00000000-0005-0000-0000-00002D2B0000}"/>
    <cellStyle name="20 % - Accent4 2 3 3 2 2 10 3" xfId="31212" xr:uid="{00000000-0005-0000-0000-00002E2B0000}"/>
    <cellStyle name="20 % - Accent4 2 3 3 2 2 11" xfId="10088" xr:uid="{00000000-0005-0000-0000-00002F2B0000}"/>
    <cellStyle name="20 % - Accent4 2 3 3 2 2 11 2" xfId="16079" xr:uid="{00000000-0005-0000-0000-0000302B0000}"/>
    <cellStyle name="20 % - Accent4 2 3 3 2 2 12" xfId="10684" xr:uid="{00000000-0005-0000-0000-0000312B0000}"/>
    <cellStyle name="20 % - Accent4 2 3 3 2 2 12 2" xfId="16675" xr:uid="{00000000-0005-0000-0000-0000322B0000}"/>
    <cellStyle name="20 % - Accent4 2 3 3 2 2 13" xfId="4738" xr:uid="{00000000-0005-0000-0000-0000332B0000}"/>
    <cellStyle name="20 % - Accent4 2 3 3 2 2 13 2" xfId="17299" xr:uid="{00000000-0005-0000-0000-0000342B0000}"/>
    <cellStyle name="20 % - Accent4 2 3 3 2 2 14" xfId="17870" xr:uid="{00000000-0005-0000-0000-0000352B0000}"/>
    <cellStyle name="20 % - Accent4 2 3 3 2 2 15" xfId="18310" xr:uid="{00000000-0005-0000-0000-0000362B0000}"/>
    <cellStyle name="20 % - Accent4 2 3 3 2 2 16" xfId="11213" xr:uid="{00000000-0005-0000-0000-0000372B0000}"/>
    <cellStyle name="20 % - Accent4 2 3 3 2 2 17" xfId="4365" xr:uid="{00000000-0005-0000-0000-0000382B0000}"/>
    <cellStyle name="20 % - Accent4 2 3 3 2 2 18" xfId="24281" xr:uid="{00000000-0005-0000-0000-0000392B0000}"/>
    <cellStyle name="20 % - Accent4 2 3 3 2 2 19" xfId="2872" xr:uid="{00000000-0005-0000-0000-00003A2B0000}"/>
    <cellStyle name="20 % - Accent4 2 3 3 2 2 2" xfId="2873" xr:uid="{00000000-0005-0000-0000-00003B2B0000}"/>
    <cellStyle name="20 % - Accent4 2 3 3 2 2 2 10" xfId="10685" xr:uid="{00000000-0005-0000-0000-00003C2B0000}"/>
    <cellStyle name="20 % - Accent4 2 3 3 2 2 2 10 2" xfId="16676" xr:uid="{00000000-0005-0000-0000-00003D2B0000}"/>
    <cellStyle name="20 % - Accent4 2 3 3 2 2 2 11" xfId="17300" xr:uid="{00000000-0005-0000-0000-00003E2B0000}"/>
    <cellStyle name="20 % - Accent4 2 3 3 2 2 2 12" xfId="20014" xr:uid="{00000000-0005-0000-0000-00003F2B0000}"/>
    <cellStyle name="20 % - Accent4 2 3 3 2 2 2 13" xfId="11599" xr:uid="{00000000-0005-0000-0000-0000402B0000}"/>
    <cellStyle name="20 % - Accent4 2 3 3 2 2 2 14" xfId="5276" xr:uid="{00000000-0005-0000-0000-0000412B0000}"/>
    <cellStyle name="20 % - Accent4 2 3 3 2 2 2 15" xfId="25772" xr:uid="{00000000-0005-0000-0000-0000422B0000}"/>
    <cellStyle name="20 % - Accent4 2 3 3 2 2 2 2" xfId="6141" xr:uid="{00000000-0005-0000-0000-0000432B0000}"/>
    <cellStyle name="20 % - Accent4 2 3 3 2 2 2 2 2" xfId="12132" xr:uid="{00000000-0005-0000-0000-0000442B0000}"/>
    <cellStyle name="20 % - Accent4 2 3 3 2 2 2 2 2 2" xfId="33396" xr:uid="{00000000-0005-0000-0000-0000452B0000}"/>
    <cellStyle name="20 % - Accent4 2 3 3 2 2 2 2 3" xfId="27394" xr:uid="{00000000-0005-0000-0000-0000462B0000}"/>
    <cellStyle name="20 % - Accent4 2 3 3 2 2 2 3" xfId="6667" xr:uid="{00000000-0005-0000-0000-0000472B0000}"/>
    <cellStyle name="20 % - Accent4 2 3 3 2 2 2 3 2" xfId="12658" xr:uid="{00000000-0005-0000-0000-0000482B0000}"/>
    <cellStyle name="20 % - Accent4 2 3 3 2 2 2 3 3" xfId="31792" xr:uid="{00000000-0005-0000-0000-0000492B0000}"/>
    <cellStyle name="20 % - Accent4 2 3 3 2 2 2 4" xfId="7207" xr:uid="{00000000-0005-0000-0000-00004A2B0000}"/>
    <cellStyle name="20 % - Accent4 2 3 3 2 2 2 4 2" xfId="13198" xr:uid="{00000000-0005-0000-0000-00004B2B0000}"/>
    <cellStyle name="20 % - Accent4 2 3 3 2 2 2 5" xfId="7775" xr:uid="{00000000-0005-0000-0000-00004C2B0000}"/>
    <cellStyle name="20 % - Accent4 2 3 3 2 2 2 5 2" xfId="13766" xr:uid="{00000000-0005-0000-0000-00004D2B0000}"/>
    <cellStyle name="20 % - Accent4 2 3 3 2 2 2 6" xfId="8343" xr:uid="{00000000-0005-0000-0000-00004E2B0000}"/>
    <cellStyle name="20 % - Accent4 2 3 3 2 2 2 6 2" xfId="14334" xr:uid="{00000000-0005-0000-0000-00004F2B0000}"/>
    <cellStyle name="20 % - Accent4 2 3 3 2 2 2 7" xfId="8911" xr:uid="{00000000-0005-0000-0000-0000502B0000}"/>
    <cellStyle name="20 % - Accent4 2 3 3 2 2 2 7 2" xfId="14902" xr:uid="{00000000-0005-0000-0000-0000512B0000}"/>
    <cellStyle name="20 % - Accent4 2 3 3 2 2 2 8" xfId="9493" xr:uid="{00000000-0005-0000-0000-0000522B0000}"/>
    <cellStyle name="20 % - Accent4 2 3 3 2 2 2 8 2" xfId="15484" xr:uid="{00000000-0005-0000-0000-0000532B0000}"/>
    <cellStyle name="20 % - Accent4 2 3 3 2 2 2 9" xfId="10089" xr:uid="{00000000-0005-0000-0000-0000542B0000}"/>
    <cellStyle name="20 % - Accent4 2 3 3 2 2 2 9 2" xfId="16080" xr:uid="{00000000-0005-0000-0000-0000552B0000}"/>
    <cellStyle name="20 % - Accent4 2 3 3 2 2 3" xfId="5275" xr:uid="{00000000-0005-0000-0000-0000562B0000}"/>
    <cellStyle name="20 % - Accent4 2 3 3 2 2 3 2" xfId="20539" xr:uid="{00000000-0005-0000-0000-0000572B0000}"/>
    <cellStyle name="20 % - Accent4 2 3 3 2 2 3 2 2" xfId="33756" xr:uid="{00000000-0005-0000-0000-0000582B0000}"/>
    <cellStyle name="20 % - Accent4 2 3 3 2 2 3 3" xfId="11598" xr:uid="{00000000-0005-0000-0000-0000592B0000}"/>
    <cellStyle name="20 % - Accent4 2 3 3 2 2 3 4" xfId="27766" xr:uid="{00000000-0005-0000-0000-00005A2B0000}"/>
    <cellStyle name="20 % - Accent4 2 3 3 2 2 4" xfId="6140" xr:uid="{00000000-0005-0000-0000-00005B2B0000}"/>
    <cellStyle name="20 % - Accent4 2 3 3 2 2 4 2" xfId="21130" xr:uid="{00000000-0005-0000-0000-00005C2B0000}"/>
    <cellStyle name="20 % - Accent4 2 3 3 2 2 4 2 2" xfId="34347" xr:uid="{00000000-0005-0000-0000-00005D2B0000}"/>
    <cellStyle name="20 % - Accent4 2 3 3 2 2 4 3" xfId="12131" xr:uid="{00000000-0005-0000-0000-00005E2B0000}"/>
    <cellStyle name="20 % - Accent4 2 3 3 2 2 4 4" xfId="28357" xr:uid="{00000000-0005-0000-0000-00005F2B0000}"/>
    <cellStyle name="20 % - Accent4 2 3 3 2 2 5" xfId="6666" xr:uid="{00000000-0005-0000-0000-0000602B0000}"/>
    <cellStyle name="20 % - Accent4 2 3 3 2 2 5 2" xfId="21754" xr:uid="{00000000-0005-0000-0000-0000612B0000}"/>
    <cellStyle name="20 % - Accent4 2 3 3 2 2 5 2 2" xfId="34947" xr:uid="{00000000-0005-0000-0000-0000622B0000}"/>
    <cellStyle name="20 % - Accent4 2 3 3 2 2 5 3" xfId="12657" xr:uid="{00000000-0005-0000-0000-0000632B0000}"/>
    <cellStyle name="20 % - Accent4 2 3 3 2 2 5 4" xfId="28957" xr:uid="{00000000-0005-0000-0000-0000642B0000}"/>
    <cellStyle name="20 % - Accent4 2 3 3 2 2 6" xfId="7206" xr:uid="{00000000-0005-0000-0000-0000652B0000}"/>
    <cellStyle name="20 % - Accent4 2 3 3 2 2 6 2" xfId="22456" xr:uid="{00000000-0005-0000-0000-0000662B0000}"/>
    <cellStyle name="20 % - Accent4 2 3 3 2 2 6 2 2" xfId="35649" xr:uid="{00000000-0005-0000-0000-0000672B0000}"/>
    <cellStyle name="20 % - Accent4 2 3 3 2 2 6 3" xfId="13197" xr:uid="{00000000-0005-0000-0000-0000682B0000}"/>
    <cellStyle name="20 % - Accent4 2 3 3 2 2 6 4" xfId="29659" xr:uid="{00000000-0005-0000-0000-0000692B0000}"/>
    <cellStyle name="20 % - Accent4 2 3 3 2 2 7" xfId="7774" xr:uid="{00000000-0005-0000-0000-00006A2B0000}"/>
    <cellStyle name="20 % - Accent4 2 3 3 2 2 7 2" xfId="23208" xr:uid="{00000000-0005-0000-0000-00006B2B0000}"/>
    <cellStyle name="20 % - Accent4 2 3 3 2 2 7 2 2" xfId="36398" xr:uid="{00000000-0005-0000-0000-00006C2B0000}"/>
    <cellStyle name="20 % - Accent4 2 3 3 2 2 7 3" xfId="13765" xr:uid="{00000000-0005-0000-0000-00006D2B0000}"/>
    <cellStyle name="20 % - Accent4 2 3 3 2 2 7 4" xfId="30408" xr:uid="{00000000-0005-0000-0000-00006E2B0000}"/>
    <cellStyle name="20 % - Accent4 2 3 3 2 2 8" xfId="8342" xr:uid="{00000000-0005-0000-0000-00006F2B0000}"/>
    <cellStyle name="20 % - Accent4 2 3 3 2 2 8 2" xfId="14333" xr:uid="{00000000-0005-0000-0000-0000702B0000}"/>
    <cellStyle name="20 % - Accent4 2 3 3 2 2 8 2 2" xfId="32537" xr:uid="{00000000-0005-0000-0000-0000712B0000}"/>
    <cellStyle name="20 % - Accent4 2 3 3 2 2 8 3" xfId="26533" xr:uid="{00000000-0005-0000-0000-0000722B0000}"/>
    <cellStyle name="20 % - Accent4 2 3 3 2 2 9" xfId="8910" xr:uid="{00000000-0005-0000-0000-0000732B0000}"/>
    <cellStyle name="20 % - Accent4 2 3 3 2 2 9 2" xfId="14901" xr:uid="{00000000-0005-0000-0000-0000742B0000}"/>
    <cellStyle name="20 % - Accent4 2 3 3 2 2 9 3" xfId="25179" xr:uid="{00000000-0005-0000-0000-0000752B0000}"/>
    <cellStyle name="20 % - Accent4 2 3 3 2 20" xfId="24280" xr:uid="{00000000-0005-0000-0000-0000762B0000}"/>
    <cellStyle name="20 % - Accent4 2 3 3 2 21" xfId="2871" xr:uid="{00000000-0005-0000-0000-0000772B0000}"/>
    <cellStyle name="20 % - Accent4 2 3 3 2 3" xfId="219" xr:uid="{00000000-0005-0000-0000-0000782B0000}"/>
    <cellStyle name="20 % - Accent4 2 3 3 2 3 10" xfId="10686" xr:uid="{00000000-0005-0000-0000-0000792B0000}"/>
    <cellStyle name="20 % - Accent4 2 3 3 2 3 10 2" xfId="16677" xr:uid="{00000000-0005-0000-0000-00007A2B0000}"/>
    <cellStyle name="20 % - Accent4 2 3 3 2 3 10 3" xfId="31213" xr:uid="{00000000-0005-0000-0000-00007B2B0000}"/>
    <cellStyle name="20 % - Accent4 2 3 3 2 3 11" xfId="17301" xr:uid="{00000000-0005-0000-0000-00007C2B0000}"/>
    <cellStyle name="20 % - Accent4 2 3 3 2 3 12" xfId="18311" xr:uid="{00000000-0005-0000-0000-00007D2B0000}"/>
    <cellStyle name="20 % - Accent4 2 3 3 2 3 13" xfId="11600" xr:uid="{00000000-0005-0000-0000-00007E2B0000}"/>
    <cellStyle name="20 % - Accent4 2 3 3 2 3 14" xfId="4366" xr:uid="{00000000-0005-0000-0000-00007F2B0000}"/>
    <cellStyle name="20 % - Accent4 2 3 3 2 3 15" xfId="24282" xr:uid="{00000000-0005-0000-0000-0000802B0000}"/>
    <cellStyle name="20 % - Accent4 2 3 3 2 3 16" xfId="2874" xr:uid="{00000000-0005-0000-0000-0000812B0000}"/>
    <cellStyle name="20 % - Accent4 2 3 3 2 3 2" xfId="6142" xr:uid="{00000000-0005-0000-0000-0000822B0000}"/>
    <cellStyle name="20 % - Accent4 2 3 3 2 3 2 2" xfId="20012" xr:uid="{00000000-0005-0000-0000-0000832B0000}"/>
    <cellStyle name="20 % - Accent4 2 3 3 2 3 2 2 2" xfId="33395" xr:uid="{00000000-0005-0000-0000-0000842B0000}"/>
    <cellStyle name="20 % - Accent4 2 3 3 2 3 2 2 3" xfId="27393" xr:uid="{00000000-0005-0000-0000-0000852B0000}"/>
    <cellStyle name="20 % - Accent4 2 3 3 2 3 2 3" xfId="12133" xr:uid="{00000000-0005-0000-0000-0000862B0000}"/>
    <cellStyle name="20 % - Accent4 2 3 3 2 3 2 3 2" xfId="31793" xr:uid="{00000000-0005-0000-0000-0000872B0000}"/>
    <cellStyle name="20 % - Accent4 2 3 3 2 3 2 4" xfId="25773" xr:uid="{00000000-0005-0000-0000-0000882B0000}"/>
    <cellStyle name="20 % - Accent4 2 3 3 2 3 3" xfId="6668" xr:uid="{00000000-0005-0000-0000-0000892B0000}"/>
    <cellStyle name="20 % - Accent4 2 3 3 2 3 3 2" xfId="20540" xr:uid="{00000000-0005-0000-0000-00008A2B0000}"/>
    <cellStyle name="20 % - Accent4 2 3 3 2 3 3 2 2" xfId="33757" xr:uid="{00000000-0005-0000-0000-00008B2B0000}"/>
    <cellStyle name="20 % - Accent4 2 3 3 2 3 3 3" xfId="12659" xr:uid="{00000000-0005-0000-0000-00008C2B0000}"/>
    <cellStyle name="20 % - Accent4 2 3 3 2 3 3 4" xfId="27767" xr:uid="{00000000-0005-0000-0000-00008D2B0000}"/>
    <cellStyle name="20 % - Accent4 2 3 3 2 3 4" xfId="7208" xr:uid="{00000000-0005-0000-0000-00008E2B0000}"/>
    <cellStyle name="20 % - Accent4 2 3 3 2 3 4 2" xfId="21131" xr:uid="{00000000-0005-0000-0000-00008F2B0000}"/>
    <cellStyle name="20 % - Accent4 2 3 3 2 3 4 2 2" xfId="34348" xr:uid="{00000000-0005-0000-0000-0000902B0000}"/>
    <cellStyle name="20 % - Accent4 2 3 3 2 3 4 3" xfId="13199" xr:uid="{00000000-0005-0000-0000-0000912B0000}"/>
    <cellStyle name="20 % - Accent4 2 3 3 2 3 4 4" xfId="28358" xr:uid="{00000000-0005-0000-0000-0000922B0000}"/>
    <cellStyle name="20 % - Accent4 2 3 3 2 3 5" xfId="7776" xr:uid="{00000000-0005-0000-0000-0000932B0000}"/>
    <cellStyle name="20 % - Accent4 2 3 3 2 3 5 2" xfId="21755" xr:uid="{00000000-0005-0000-0000-0000942B0000}"/>
    <cellStyle name="20 % - Accent4 2 3 3 2 3 5 2 2" xfId="34948" xr:uid="{00000000-0005-0000-0000-0000952B0000}"/>
    <cellStyle name="20 % - Accent4 2 3 3 2 3 5 3" xfId="13767" xr:uid="{00000000-0005-0000-0000-0000962B0000}"/>
    <cellStyle name="20 % - Accent4 2 3 3 2 3 5 4" xfId="28958" xr:uid="{00000000-0005-0000-0000-0000972B0000}"/>
    <cellStyle name="20 % - Accent4 2 3 3 2 3 6" xfId="8344" xr:uid="{00000000-0005-0000-0000-0000982B0000}"/>
    <cellStyle name="20 % - Accent4 2 3 3 2 3 6 2" xfId="22457" xr:uid="{00000000-0005-0000-0000-0000992B0000}"/>
    <cellStyle name="20 % - Accent4 2 3 3 2 3 6 2 2" xfId="35650" xr:uid="{00000000-0005-0000-0000-00009A2B0000}"/>
    <cellStyle name="20 % - Accent4 2 3 3 2 3 6 3" xfId="14335" xr:uid="{00000000-0005-0000-0000-00009B2B0000}"/>
    <cellStyle name="20 % - Accent4 2 3 3 2 3 6 4" xfId="29660" xr:uid="{00000000-0005-0000-0000-00009C2B0000}"/>
    <cellStyle name="20 % - Accent4 2 3 3 2 3 7" xfId="8912" xr:uid="{00000000-0005-0000-0000-00009D2B0000}"/>
    <cellStyle name="20 % - Accent4 2 3 3 2 3 7 2" xfId="23209" xr:uid="{00000000-0005-0000-0000-00009E2B0000}"/>
    <cellStyle name="20 % - Accent4 2 3 3 2 3 7 2 2" xfId="36399" xr:uid="{00000000-0005-0000-0000-00009F2B0000}"/>
    <cellStyle name="20 % - Accent4 2 3 3 2 3 7 3" xfId="14903" xr:uid="{00000000-0005-0000-0000-0000A02B0000}"/>
    <cellStyle name="20 % - Accent4 2 3 3 2 3 7 4" xfId="30409" xr:uid="{00000000-0005-0000-0000-0000A12B0000}"/>
    <cellStyle name="20 % - Accent4 2 3 3 2 3 8" xfId="9494" xr:uid="{00000000-0005-0000-0000-0000A22B0000}"/>
    <cellStyle name="20 % - Accent4 2 3 3 2 3 8 2" xfId="15485" xr:uid="{00000000-0005-0000-0000-0000A32B0000}"/>
    <cellStyle name="20 % - Accent4 2 3 3 2 3 8 2 2" xfId="32538" xr:uid="{00000000-0005-0000-0000-0000A42B0000}"/>
    <cellStyle name="20 % - Accent4 2 3 3 2 3 8 3" xfId="26534" xr:uid="{00000000-0005-0000-0000-0000A52B0000}"/>
    <cellStyle name="20 % - Accent4 2 3 3 2 3 9" xfId="10090" xr:uid="{00000000-0005-0000-0000-0000A62B0000}"/>
    <cellStyle name="20 % - Accent4 2 3 3 2 3 9 2" xfId="16081" xr:uid="{00000000-0005-0000-0000-0000A72B0000}"/>
    <cellStyle name="20 % - Accent4 2 3 3 2 3 9 3" xfId="25180" xr:uid="{00000000-0005-0000-0000-0000A82B0000}"/>
    <cellStyle name="20 % - Accent4 2 3 3 2 4" xfId="2875" xr:uid="{00000000-0005-0000-0000-0000A92B0000}"/>
    <cellStyle name="20 % - Accent4 2 3 3 2 4 10" xfId="10687" xr:uid="{00000000-0005-0000-0000-0000AA2B0000}"/>
    <cellStyle name="20 % - Accent4 2 3 3 2 4 10 2" xfId="16678" xr:uid="{00000000-0005-0000-0000-0000AB2B0000}"/>
    <cellStyle name="20 % - Accent4 2 3 3 2 4 10 3" xfId="25181" xr:uid="{00000000-0005-0000-0000-0000AC2B0000}"/>
    <cellStyle name="20 % - Accent4 2 3 3 2 4 11" xfId="17302" xr:uid="{00000000-0005-0000-0000-0000AD2B0000}"/>
    <cellStyle name="20 % - Accent4 2 3 3 2 4 11 2" xfId="31214" xr:uid="{00000000-0005-0000-0000-0000AE2B0000}"/>
    <cellStyle name="20 % - Accent4 2 3 3 2 4 12" xfId="18312" xr:uid="{00000000-0005-0000-0000-0000AF2B0000}"/>
    <cellStyle name="20 % - Accent4 2 3 3 2 4 13" xfId="11601" xr:uid="{00000000-0005-0000-0000-0000B02B0000}"/>
    <cellStyle name="20 % - Accent4 2 3 3 2 4 14" xfId="4367" xr:uid="{00000000-0005-0000-0000-0000B12B0000}"/>
    <cellStyle name="20 % - Accent4 2 3 3 2 4 15" xfId="24283" xr:uid="{00000000-0005-0000-0000-0000B22B0000}"/>
    <cellStyle name="20 % - Accent4 2 3 3 2 4 2" xfId="6143" xr:uid="{00000000-0005-0000-0000-0000B32B0000}"/>
    <cellStyle name="20 % - Accent4 2 3 3 2 4 2 10" xfId="31215" xr:uid="{00000000-0005-0000-0000-0000B42B0000}"/>
    <cellStyle name="20 % - Accent4 2 3 3 2 4 2 11" xfId="24284" xr:uid="{00000000-0005-0000-0000-0000B52B0000}"/>
    <cellStyle name="20 % - Accent4 2 3 3 2 4 2 2" xfId="20010" xr:uid="{00000000-0005-0000-0000-0000B62B0000}"/>
    <cellStyle name="20 % - Accent4 2 3 3 2 4 2 2 2" xfId="27391" xr:uid="{00000000-0005-0000-0000-0000B72B0000}"/>
    <cellStyle name="20 % - Accent4 2 3 3 2 4 2 2 2 2" xfId="33393" xr:uid="{00000000-0005-0000-0000-0000B82B0000}"/>
    <cellStyle name="20 % - Accent4 2 3 3 2 4 2 2 3" xfId="31795" xr:uid="{00000000-0005-0000-0000-0000B92B0000}"/>
    <cellStyle name="20 % - Accent4 2 3 3 2 4 2 2 4" xfId="25775" xr:uid="{00000000-0005-0000-0000-0000BA2B0000}"/>
    <cellStyle name="20 % - Accent4 2 3 3 2 4 2 3" xfId="20542" xr:uid="{00000000-0005-0000-0000-0000BB2B0000}"/>
    <cellStyle name="20 % - Accent4 2 3 3 2 4 2 3 2" xfId="33759" xr:uid="{00000000-0005-0000-0000-0000BC2B0000}"/>
    <cellStyle name="20 % - Accent4 2 3 3 2 4 2 3 3" xfId="27769" xr:uid="{00000000-0005-0000-0000-0000BD2B0000}"/>
    <cellStyle name="20 % - Accent4 2 3 3 2 4 2 4" xfId="21133" xr:uid="{00000000-0005-0000-0000-0000BE2B0000}"/>
    <cellStyle name="20 % - Accent4 2 3 3 2 4 2 4 2" xfId="34350" xr:uid="{00000000-0005-0000-0000-0000BF2B0000}"/>
    <cellStyle name="20 % - Accent4 2 3 3 2 4 2 4 3" xfId="28360" xr:uid="{00000000-0005-0000-0000-0000C02B0000}"/>
    <cellStyle name="20 % - Accent4 2 3 3 2 4 2 5" xfId="21757" xr:uid="{00000000-0005-0000-0000-0000C12B0000}"/>
    <cellStyle name="20 % - Accent4 2 3 3 2 4 2 5 2" xfId="34950" xr:uid="{00000000-0005-0000-0000-0000C22B0000}"/>
    <cellStyle name="20 % - Accent4 2 3 3 2 4 2 5 3" xfId="28960" xr:uid="{00000000-0005-0000-0000-0000C32B0000}"/>
    <cellStyle name="20 % - Accent4 2 3 3 2 4 2 6" xfId="22459" xr:uid="{00000000-0005-0000-0000-0000C42B0000}"/>
    <cellStyle name="20 % - Accent4 2 3 3 2 4 2 6 2" xfId="35652" xr:uid="{00000000-0005-0000-0000-0000C52B0000}"/>
    <cellStyle name="20 % - Accent4 2 3 3 2 4 2 6 3" xfId="29662" xr:uid="{00000000-0005-0000-0000-0000C62B0000}"/>
    <cellStyle name="20 % - Accent4 2 3 3 2 4 2 7" xfId="23211" xr:uid="{00000000-0005-0000-0000-0000C72B0000}"/>
    <cellStyle name="20 % - Accent4 2 3 3 2 4 2 7 2" xfId="36401" xr:uid="{00000000-0005-0000-0000-0000C82B0000}"/>
    <cellStyle name="20 % - Accent4 2 3 3 2 4 2 7 3" xfId="30411" xr:uid="{00000000-0005-0000-0000-0000C92B0000}"/>
    <cellStyle name="20 % - Accent4 2 3 3 2 4 2 8" xfId="18313" xr:uid="{00000000-0005-0000-0000-0000CA2B0000}"/>
    <cellStyle name="20 % - Accent4 2 3 3 2 4 2 8 2" xfId="32540" xr:uid="{00000000-0005-0000-0000-0000CB2B0000}"/>
    <cellStyle name="20 % - Accent4 2 3 3 2 4 2 8 3" xfId="26536" xr:uid="{00000000-0005-0000-0000-0000CC2B0000}"/>
    <cellStyle name="20 % - Accent4 2 3 3 2 4 2 9" xfId="12134" xr:uid="{00000000-0005-0000-0000-0000CD2B0000}"/>
    <cellStyle name="20 % - Accent4 2 3 3 2 4 2 9 2" xfId="25182" xr:uid="{00000000-0005-0000-0000-0000CE2B0000}"/>
    <cellStyle name="20 % - Accent4 2 3 3 2 4 3" xfId="6669" xr:uid="{00000000-0005-0000-0000-0000CF2B0000}"/>
    <cellStyle name="20 % - Accent4 2 3 3 2 4 3 2" xfId="20011" xr:uid="{00000000-0005-0000-0000-0000D02B0000}"/>
    <cellStyle name="20 % - Accent4 2 3 3 2 4 3 2 2" xfId="33394" xr:uid="{00000000-0005-0000-0000-0000D12B0000}"/>
    <cellStyle name="20 % - Accent4 2 3 3 2 4 3 2 3" xfId="27392" xr:uid="{00000000-0005-0000-0000-0000D22B0000}"/>
    <cellStyle name="20 % - Accent4 2 3 3 2 4 3 3" xfId="12660" xr:uid="{00000000-0005-0000-0000-0000D32B0000}"/>
    <cellStyle name="20 % - Accent4 2 3 3 2 4 3 3 2" xfId="31794" xr:uid="{00000000-0005-0000-0000-0000D42B0000}"/>
    <cellStyle name="20 % - Accent4 2 3 3 2 4 3 4" xfId="25774" xr:uid="{00000000-0005-0000-0000-0000D52B0000}"/>
    <cellStyle name="20 % - Accent4 2 3 3 2 4 4" xfId="7209" xr:uid="{00000000-0005-0000-0000-0000D62B0000}"/>
    <cellStyle name="20 % - Accent4 2 3 3 2 4 4 2" xfId="20541" xr:uid="{00000000-0005-0000-0000-0000D72B0000}"/>
    <cellStyle name="20 % - Accent4 2 3 3 2 4 4 2 2" xfId="33758" xr:uid="{00000000-0005-0000-0000-0000D82B0000}"/>
    <cellStyle name="20 % - Accent4 2 3 3 2 4 4 3" xfId="13200" xr:uid="{00000000-0005-0000-0000-0000D92B0000}"/>
    <cellStyle name="20 % - Accent4 2 3 3 2 4 4 4" xfId="27768" xr:uid="{00000000-0005-0000-0000-0000DA2B0000}"/>
    <cellStyle name="20 % - Accent4 2 3 3 2 4 5" xfId="7777" xr:uid="{00000000-0005-0000-0000-0000DB2B0000}"/>
    <cellStyle name="20 % - Accent4 2 3 3 2 4 5 2" xfId="21132" xr:uid="{00000000-0005-0000-0000-0000DC2B0000}"/>
    <cellStyle name="20 % - Accent4 2 3 3 2 4 5 2 2" xfId="34349" xr:uid="{00000000-0005-0000-0000-0000DD2B0000}"/>
    <cellStyle name="20 % - Accent4 2 3 3 2 4 5 3" xfId="13768" xr:uid="{00000000-0005-0000-0000-0000DE2B0000}"/>
    <cellStyle name="20 % - Accent4 2 3 3 2 4 5 4" xfId="28359" xr:uid="{00000000-0005-0000-0000-0000DF2B0000}"/>
    <cellStyle name="20 % - Accent4 2 3 3 2 4 6" xfId="8345" xr:uid="{00000000-0005-0000-0000-0000E02B0000}"/>
    <cellStyle name="20 % - Accent4 2 3 3 2 4 6 2" xfId="21756" xr:uid="{00000000-0005-0000-0000-0000E12B0000}"/>
    <cellStyle name="20 % - Accent4 2 3 3 2 4 6 2 2" xfId="34949" xr:uid="{00000000-0005-0000-0000-0000E22B0000}"/>
    <cellStyle name="20 % - Accent4 2 3 3 2 4 6 3" xfId="14336" xr:uid="{00000000-0005-0000-0000-0000E32B0000}"/>
    <cellStyle name="20 % - Accent4 2 3 3 2 4 6 4" xfId="28959" xr:uid="{00000000-0005-0000-0000-0000E42B0000}"/>
    <cellStyle name="20 % - Accent4 2 3 3 2 4 7" xfId="8913" xr:uid="{00000000-0005-0000-0000-0000E52B0000}"/>
    <cellStyle name="20 % - Accent4 2 3 3 2 4 7 2" xfId="22458" xr:uid="{00000000-0005-0000-0000-0000E62B0000}"/>
    <cellStyle name="20 % - Accent4 2 3 3 2 4 7 2 2" xfId="35651" xr:uid="{00000000-0005-0000-0000-0000E72B0000}"/>
    <cellStyle name="20 % - Accent4 2 3 3 2 4 7 3" xfId="14904" xr:uid="{00000000-0005-0000-0000-0000E82B0000}"/>
    <cellStyle name="20 % - Accent4 2 3 3 2 4 7 4" xfId="29661" xr:uid="{00000000-0005-0000-0000-0000E92B0000}"/>
    <cellStyle name="20 % - Accent4 2 3 3 2 4 8" xfId="9495" xr:uid="{00000000-0005-0000-0000-0000EA2B0000}"/>
    <cellStyle name="20 % - Accent4 2 3 3 2 4 8 2" xfId="23210" xr:uid="{00000000-0005-0000-0000-0000EB2B0000}"/>
    <cellStyle name="20 % - Accent4 2 3 3 2 4 8 2 2" xfId="36400" xr:uid="{00000000-0005-0000-0000-0000EC2B0000}"/>
    <cellStyle name="20 % - Accent4 2 3 3 2 4 8 3" xfId="15486" xr:uid="{00000000-0005-0000-0000-0000ED2B0000}"/>
    <cellStyle name="20 % - Accent4 2 3 3 2 4 8 4" xfId="30410" xr:uid="{00000000-0005-0000-0000-0000EE2B0000}"/>
    <cellStyle name="20 % - Accent4 2 3 3 2 4 9" xfId="10091" xr:uid="{00000000-0005-0000-0000-0000EF2B0000}"/>
    <cellStyle name="20 % - Accent4 2 3 3 2 4 9 2" xfId="16082" xr:uid="{00000000-0005-0000-0000-0000F02B0000}"/>
    <cellStyle name="20 % - Accent4 2 3 3 2 4 9 2 2" xfId="32539" xr:uid="{00000000-0005-0000-0000-0000F12B0000}"/>
    <cellStyle name="20 % - Accent4 2 3 3 2 4 9 3" xfId="26535" xr:uid="{00000000-0005-0000-0000-0000F22B0000}"/>
    <cellStyle name="20 % - Accent4 2 3 3 2 5" xfId="5274" xr:uid="{00000000-0005-0000-0000-0000F32B0000}"/>
    <cellStyle name="20 % - Accent4 2 3 3 2 5 10" xfId="31216" xr:uid="{00000000-0005-0000-0000-0000F42B0000}"/>
    <cellStyle name="20 % - Accent4 2 3 3 2 5 11" xfId="24285" xr:uid="{00000000-0005-0000-0000-0000F52B0000}"/>
    <cellStyle name="20 % - Accent4 2 3 3 2 5 2" xfId="20009" xr:uid="{00000000-0005-0000-0000-0000F62B0000}"/>
    <cellStyle name="20 % - Accent4 2 3 3 2 5 2 2" xfId="27390" xr:uid="{00000000-0005-0000-0000-0000F72B0000}"/>
    <cellStyle name="20 % - Accent4 2 3 3 2 5 2 2 2" xfId="33392" xr:uid="{00000000-0005-0000-0000-0000F82B0000}"/>
    <cellStyle name="20 % - Accent4 2 3 3 2 5 2 3" xfId="31796" xr:uid="{00000000-0005-0000-0000-0000F92B0000}"/>
    <cellStyle name="20 % - Accent4 2 3 3 2 5 2 4" xfId="25776" xr:uid="{00000000-0005-0000-0000-0000FA2B0000}"/>
    <cellStyle name="20 % - Accent4 2 3 3 2 5 3" xfId="20543" xr:uid="{00000000-0005-0000-0000-0000FB2B0000}"/>
    <cellStyle name="20 % - Accent4 2 3 3 2 5 3 2" xfId="33760" xr:uid="{00000000-0005-0000-0000-0000FC2B0000}"/>
    <cellStyle name="20 % - Accent4 2 3 3 2 5 3 3" xfId="27770" xr:uid="{00000000-0005-0000-0000-0000FD2B0000}"/>
    <cellStyle name="20 % - Accent4 2 3 3 2 5 4" xfId="21134" xr:uid="{00000000-0005-0000-0000-0000FE2B0000}"/>
    <cellStyle name="20 % - Accent4 2 3 3 2 5 4 2" xfId="34351" xr:uid="{00000000-0005-0000-0000-0000FF2B0000}"/>
    <cellStyle name="20 % - Accent4 2 3 3 2 5 4 3" xfId="28361" xr:uid="{00000000-0005-0000-0000-0000002C0000}"/>
    <cellStyle name="20 % - Accent4 2 3 3 2 5 5" xfId="21758" xr:uid="{00000000-0005-0000-0000-0000012C0000}"/>
    <cellStyle name="20 % - Accent4 2 3 3 2 5 5 2" xfId="34951" xr:uid="{00000000-0005-0000-0000-0000022C0000}"/>
    <cellStyle name="20 % - Accent4 2 3 3 2 5 5 3" xfId="28961" xr:uid="{00000000-0005-0000-0000-0000032C0000}"/>
    <cellStyle name="20 % - Accent4 2 3 3 2 5 6" xfId="22460" xr:uid="{00000000-0005-0000-0000-0000042C0000}"/>
    <cellStyle name="20 % - Accent4 2 3 3 2 5 6 2" xfId="35653" xr:uid="{00000000-0005-0000-0000-0000052C0000}"/>
    <cellStyle name="20 % - Accent4 2 3 3 2 5 6 3" xfId="29663" xr:uid="{00000000-0005-0000-0000-0000062C0000}"/>
    <cellStyle name="20 % - Accent4 2 3 3 2 5 7" xfId="23212" xr:uid="{00000000-0005-0000-0000-0000072C0000}"/>
    <cellStyle name="20 % - Accent4 2 3 3 2 5 7 2" xfId="36402" xr:uid="{00000000-0005-0000-0000-0000082C0000}"/>
    <cellStyle name="20 % - Accent4 2 3 3 2 5 7 3" xfId="30412" xr:uid="{00000000-0005-0000-0000-0000092C0000}"/>
    <cellStyle name="20 % - Accent4 2 3 3 2 5 8" xfId="18314" xr:uid="{00000000-0005-0000-0000-00000A2C0000}"/>
    <cellStyle name="20 % - Accent4 2 3 3 2 5 8 2" xfId="32541" xr:uid="{00000000-0005-0000-0000-00000B2C0000}"/>
    <cellStyle name="20 % - Accent4 2 3 3 2 5 8 3" xfId="26537" xr:uid="{00000000-0005-0000-0000-00000C2C0000}"/>
    <cellStyle name="20 % - Accent4 2 3 3 2 5 9" xfId="11597" xr:uid="{00000000-0005-0000-0000-00000D2C0000}"/>
    <cellStyle name="20 % - Accent4 2 3 3 2 5 9 2" xfId="25183" xr:uid="{00000000-0005-0000-0000-00000E2C0000}"/>
    <cellStyle name="20 % - Accent4 2 3 3 2 6" xfId="6139" xr:uid="{00000000-0005-0000-0000-00000F2C0000}"/>
    <cellStyle name="20 % - Accent4 2 3 3 2 6 2" xfId="19474" xr:uid="{00000000-0005-0000-0000-0000102C0000}"/>
    <cellStyle name="20 % - Accent4 2 3 3 2 6 2 2" xfId="32981" xr:uid="{00000000-0005-0000-0000-0000112C0000}"/>
    <cellStyle name="20 % - Accent4 2 3 3 2 6 2 3" xfId="26977" xr:uid="{00000000-0005-0000-0000-0000122C0000}"/>
    <cellStyle name="20 % - Accent4 2 3 3 2 6 3" xfId="12130" xr:uid="{00000000-0005-0000-0000-0000132C0000}"/>
    <cellStyle name="20 % - Accent4 2 3 3 2 6 3 2" xfId="31791" xr:uid="{00000000-0005-0000-0000-0000142C0000}"/>
    <cellStyle name="20 % - Accent4 2 3 3 2 6 4" xfId="25771" xr:uid="{00000000-0005-0000-0000-0000152C0000}"/>
    <cellStyle name="20 % - Accent4 2 3 3 2 7" xfId="6665" xr:uid="{00000000-0005-0000-0000-0000162C0000}"/>
    <cellStyle name="20 % - Accent4 2 3 3 2 7 2" xfId="20015" xr:uid="{00000000-0005-0000-0000-0000172C0000}"/>
    <cellStyle name="20 % - Accent4 2 3 3 2 7 2 2" xfId="33397" xr:uid="{00000000-0005-0000-0000-0000182C0000}"/>
    <cellStyle name="20 % - Accent4 2 3 3 2 7 3" xfId="12656" xr:uid="{00000000-0005-0000-0000-0000192C0000}"/>
    <cellStyle name="20 % - Accent4 2 3 3 2 7 4" xfId="27395" xr:uid="{00000000-0005-0000-0000-00001A2C0000}"/>
    <cellStyle name="20 % - Accent4 2 3 3 2 8" xfId="7205" xr:uid="{00000000-0005-0000-0000-00001B2C0000}"/>
    <cellStyle name="20 % - Accent4 2 3 3 2 8 2" xfId="20538" xr:uid="{00000000-0005-0000-0000-00001C2C0000}"/>
    <cellStyle name="20 % - Accent4 2 3 3 2 8 2 2" xfId="33755" xr:uid="{00000000-0005-0000-0000-00001D2C0000}"/>
    <cellStyle name="20 % - Accent4 2 3 3 2 8 3" xfId="13196" xr:uid="{00000000-0005-0000-0000-00001E2C0000}"/>
    <cellStyle name="20 % - Accent4 2 3 3 2 8 4" xfId="27765" xr:uid="{00000000-0005-0000-0000-00001F2C0000}"/>
    <cellStyle name="20 % - Accent4 2 3 3 2 9" xfId="7773" xr:uid="{00000000-0005-0000-0000-0000202C0000}"/>
    <cellStyle name="20 % - Accent4 2 3 3 2 9 2" xfId="21129" xr:uid="{00000000-0005-0000-0000-0000212C0000}"/>
    <cellStyle name="20 % - Accent4 2 3 3 2 9 2 2" xfId="34346" xr:uid="{00000000-0005-0000-0000-0000222C0000}"/>
    <cellStyle name="20 % - Accent4 2 3 3 2 9 3" xfId="13764" xr:uid="{00000000-0005-0000-0000-0000232C0000}"/>
    <cellStyle name="20 % - Accent4 2 3 3 2 9 4" xfId="28356" xr:uid="{00000000-0005-0000-0000-0000242C0000}"/>
    <cellStyle name="20 % - Accent4 2 3 3 20" xfId="4363" xr:uid="{00000000-0005-0000-0000-0000252C0000}"/>
    <cellStyle name="20 % - Accent4 2 3 3 21" xfId="24279" xr:uid="{00000000-0005-0000-0000-0000262C0000}"/>
    <cellStyle name="20 % - Accent4 2 3 3 22" xfId="2870" xr:uid="{00000000-0005-0000-0000-0000272C0000}"/>
    <cellStyle name="20 % - Accent4 2 3 3 3" xfId="220" xr:uid="{00000000-0005-0000-0000-0000282C0000}"/>
    <cellStyle name="20 % - Accent4 2 3 3 3 10" xfId="10092" xr:uid="{00000000-0005-0000-0000-0000292C0000}"/>
    <cellStyle name="20 % - Accent4 2 3 3 3 10 2" xfId="16083" xr:uid="{00000000-0005-0000-0000-00002A2C0000}"/>
    <cellStyle name="20 % - Accent4 2 3 3 3 10 3" xfId="31217" xr:uid="{00000000-0005-0000-0000-00002B2C0000}"/>
    <cellStyle name="20 % - Accent4 2 3 3 3 11" xfId="10688" xr:uid="{00000000-0005-0000-0000-00002C2C0000}"/>
    <cellStyle name="20 % - Accent4 2 3 3 3 11 2" xfId="16679" xr:uid="{00000000-0005-0000-0000-00002D2C0000}"/>
    <cellStyle name="20 % - Accent4 2 3 3 3 12" xfId="17303" xr:uid="{00000000-0005-0000-0000-00002E2C0000}"/>
    <cellStyle name="20 % - Accent4 2 3 3 3 13" xfId="17871" xr:uid="{00000000-0005-0000-0000-00002F2C0000}"/>
    <cellStyle name="20 % - Accent4 2 3 3 3 14" xfId="18315" xr:uid="{00000000-0005-0000-0000-0000302C0000}"/>
    <cellStyle name="20 % - Accent4 2 3 3 3 15" xfId="11214" xr:uid="{00000000-0005-0000-0000-0000312C0000}"/>
    <cellStyle name="20 % - Accent4 2 3 3 3 16" xfId="4368" xr:uid="{00000000-0005-0000-0000-0000322C0000}"/>
    <cellStyle name="20 % - Accent4 2 3 3 3 17" xfId="24286" xr:uid="{00000000-0005-0000-0000-0000332C0000}"/>
    <cellStyle name="20 % - Accent4 2 3 3 3 18" xfId="2876" xr:uid="{00000000-0005-0000-0000-0000342C0000}"/>
    <cellStyle name="20 % - Accent4 2 3 3 3 2" xfId="5277" xr:uid="{00000000-0005-0000-0000-0000352C0000}"/>
    <cellStyle name="20 % - Accent4 2 3 3 3 2 2" xfId="19475" xr:uid="{00000000-0005-0000-0000-0000362C0000}"/>
    <cellStyle name="20 % - Accent4 2 3 3 3 2 2 2" xfId="32982" xr:uid="{00000000-0005-0000-0000-0000372C0000}"/>
    <cellStyle name="20 % - Accent4 2 3 3 3 2 2 3" xfId="26978" xr:uid="{00000000-0005-0000-0000-0000382C0000}"/>
    <cellStyle name="20 % - Accent4 2 3 3 3 2 3" xfId="11602" xr:uid="{00000000-0005-0000-0000-0000392C0000}"/>
    <cellStyle name="20 % - Accent4 2 3 3 3 2 3 2" xfId="31797" xr:uid="{00000000-0005-0000-0000-00003A2C0000}"/>
    <cellStyle name="20 % - Accent4 2 3 3 3 2 4" xfId="25777" xr:uid="{00000000-0005-0000-0000-00003B2C0000}"/>
    <cellStyle name="20 % - Accent4 2 3 3 3 3" xfId="6144" xr:uid="{00000000-0005-0000-0000-00003C2C0000}"/>
    <cellStyle name="20 % - Accent4 2 3 3 3 3 2" xfId="20544" xr:uid="{00000000-0005-0000-0000-00003D2C0000}"/>
    <cellStyle name="20 % - Accent4 2 3 3 3 3 2 2" xfId="33761" xr:uid="{00000000-0005-0000-0000-00003E2C0000}"/>
    <cellStyle name="20 % - Accent4 2 3 3 3 3 3" xfId="12135" xr:uid="{00000000-0005-0000-0000-00003F2C0000}"/>
    <cellStyle name="20 % - Accent4 2 3 3 3 3 4" xfId="27771" xr:uid="{00000000-0005-0000-0000-0000402C0000}"/>
    <cellStyle name="20 % - Accent4 2 3 3 3 4" xfId="6670" xr:uid="{00000000-0005-0000-0000-0000412C0000}"/>
    <cellStyle name="20 % - Accent4 2 3 3 3 4 2" xfId="21135" xr:uid="{00000000-0005-0000-0000-0000422C0000}"/>
    <cellStyle name="20 % - Accent4 2 3 3 3 4 2 2" xfId="34352" xr:uid="{00000000-0005-0000-0000-0000432C0000}"/>
    <cellStyle name="20 % - Accent4 2 3 3 3 4 3" xfId="12661" xr:uid="{00000000-0005-0000-0000-0000442C0000}"/>
    <cellStyle name="20 % - Accent4 2 3 3 3 4 4" xfId="28362" xr:uid="{00000000-0005-0000-0000-0000452C0000}"/>
    <cellStyle name="20 % - Accent4 2 3 3 3 5" xfId="7210" xr:uid="{00000000-0005-0000-0000-0000462C0000}"/>
    <cellStyle name="20 % - Accent4 2 3 3 3 5 2" xfId="21759" xr:uid="{00000000-0005-0000-0000-0000472C0000}"/>
    <cellStyle name="20 % - Accent4 2 3 3 3 5 2 2" xfId="34952" xr:uid="{00000000-0005-0000-0000-0000482C0000}"/>
    <cellStyle name="20 % - Accent4 2 3 3 3 5 3" xfId="13201" xr:uid="{00000000-0005-0000-0000-0000492C0000}"/>
    <cellStyle name="20 % - Accent4 2 3 3 3 5 4" xfId="28962" xr:uid="{00000000-0005-0000-0000-00004A2C0000}"/>
    <cellStyle name="20 % - Accent4 2 3 3 3 6" xfId="7778" xr:uid="{00000000-0005-0000-0000-00004B2C0000}"/>
    <cellStyle name="20 % - Accent4 2 3 3 3 6 2" xfId="22461" xr:uid="{00000000-0005-0000-0000-00004C2C0000}"/>
    <cellStyle name="20 % - Accent4 2 3 3 3 6 2 2" xfId="35654" xr:uid="{00000000-0005-0000-0000-00004D2C0000}"/>
    <cellStyle name="20 % - Accent4 2 3 3 3 6 3" xfId="13769" xr:uid="{00000000-0005-0000-0000-00004E2C0000}"/>
    <cellStyle name="20 % - Accent4 2 3 3 3 6 4" xfId="29664" xr:uid="{00000000-0005-0000-0000-00004F2C0000}"/>
    <cellStyle name="20 % - Accent4 2 3 3 3 7" xfId="8346" xr:uid="{00000000-0005-0000-0000-0000502C0000}"/>
    <cellStyle name="20 % - Accent4 2 3 3 3 7 2" xfId="23213" xr:uid="{00000000-0005-0000-0000-0000512C0000}"/>
    <cellStyle name="20 % - Accent4 2 3 3 3 7 2 2" xfId="36403" xr:uid="{00000000-0005-0000-0000-0000522C0000}"/>
    <cellStyle name="20 % - Accent4 2 3 3 3 7 3" xfId="14337" xr:uid="{00000000-0005-0000-0000-0000532C0000}"/>
    <cellStyle name="20 % - Accent4 2 3 3 3 7 4" xfId="30413" xr:uid="{00000000-0005-0000-0000-0000542C0000}"/>
    <cellStyle name="20 % - Accent4 2 3 3 3 8" xfId="8914" xr:uid="{00000000-0005-0000-0000-0000552C0000}"/>
    <cellStyle name="20 % - Accent4 2 3 3 3 8 2" xfId="14905" xr:uid="{00000000-0005-0000-0000-0000562C0000}"/>
    <cellStyle name="20 % - Accent4 2 3 3 3 8 2 2" xfId="32542" xr:uid="{00000000-0005-0000-0000-0000572C0000}"/>
    <cellStyle name="20 % - Accent4 2 3 3 3 8 3" xfId="26538" xr:uid="{00000000-0005-0000-0000-0000582C0000}"/>
    <cellStyle name="20 % - Accent4 2 3 3 3 9" xfId="9496" xr:uid="{00000000-0005-0000-0000-0000592C0000}"/>
    <cellStyle name="20 % - Accent4 2 3 3 3 9 2" xfId="15487" xr:uid="{00000000-0005-0000-0000-00005A2C0000}"/>
    <cellStyle name="20 % - Accent4 2 3 3 3 9 3" xfId="25184" xr:uid="{00000000-0005-0000-0000-00005B2C0000}"/>
    <cellStyle name="20 % - Accent4 2 3 3 4" xfId="221" xr:uid="{00000000-0005-0000-0000-00005C2C0000}"/>
    <cellStyle name="20 % - Accent4 2 3 3 4 10" xfId="10093" xr:uid="{00000000-0005-0000-0000-00005D2C0000}"/>
    <cellStyle name="20 % - Accent4 2 3 3 4 10 2" xfId="16084" xr:uid="{00000000-0005-0000-0000-00005E2C0000}"/>
    <cellStyle name="20 % - Accent4 2 3 3 4 10 3" xfId="31218" xr:uid="{00000000-0005-0000-0000-00005F2C0000}"/>
    <cellStyle name="20 % - Accent4 2 3 3 4 11" xfId="10689" xr:uid="{00000000-0005-0000-0000-0000602C0000}"/>
    <cellStyle name="20 % - Accent4 2 3 3 4 11 2" xfId="16680" xr:uid="{00000000-0005-0000-0000-0000612C0000}"/>
    <cellStyle name="20 % - Accent4 2 3 3 4 12" xfId="17304" xr:uid="{00000000-0005-0000-0000-0000622C0000}"/>
    <cellStyle name="20 % - Accent4 2 3 3 4 13" xfId="17872" xr:uid="{00000000-0005-0000-0000-0000632C0000}"/>
    <cellStyle name="20 % - Accent4 2 3 3 4 14" xfId="18316" xr:uid="{00000000-0005-0000-0000-0000642C0000}"/>
    <cellStyle name="20 % - Accent4 2 3 3 4 15" xfId="11215" xr:uid="{00000000-0005-0000-0000-0000652C0000}"/>
    <cellStyle name="20 % - Accent4 2 3 3 4 16" xfId="4369" xr:uid="{00000000-0005-0000-0000-0000662C0000}"/>
    <cellStyle name="20 % - Accent4 2 3 3 4 17" xfId="24287" xr:uid="{00000000-0005-0000-0000-0000672C0000}"/>
    <cellStyle name="20 % - Accent4 2 3 3 4 18" xfId="2877" xr:uid="{00000000-0005-0000-0000-0000682C0000}"/>
    <cellStyle name="20 % - Accent4 2 3 3 4 2" xfId="5278" xr:uid="{00000000-0005-0000-0000-0000692C0000}"/>
    <cellStyle name="20 % - Accent4 2 3 3 4 2 2" xfId="19476" xr:uid="{00000000-0005-0000-0000-00006A2C0000}"/>
    <cellStyle name="20 % - Accent4 2 3 3 4 2 2 2" xfId="32983" xr:uid="{00000000-0005-0000-0000-00006B2C0000}"/>
    <cellStyle name="20 % - Accent4 2 3 3 4 2 2 3" xfId="26979" xr:uid="{00000000-0005-0000-0000-00006C2C0000}"/>
    <cellStyle name="20 % - Accent4 2 3 3 4 2 3" xfId="11603" xr:uid="{00000000-0005-0000-0000-00006D2C0000}"/>
    <cellStyle name="20 % - Accent4 2 3 3 4 2 3 2" xfId="31798" xr:uid="{00000000-0005-0000-0000-00006E2C0000}"/>
    <cellStyle name="20 % - Accent4 2 3 3 4 2 4" xfId="25778" xr:uid="{00000000-0005-0000-0000-00006F2C0000}"/>
    <cellStyle name="20 % - Accent4 2 3 3 4 3" xfId="6145" xr:uid="{00000000-0005-0000-0000-0000702C0000}"/>
    <cellStyle name="20 % - Accent4 2 3 3 4 3 2" xfId="20545" xr:uid="{00000000-0005-0000-0000-0000712C0000}"/>
    <cellStyle name="20 % - Accent4 2 3 3 4 3 2 2" xfId="33762" xr:uid="{00000000-0005-0000-0000-0000722C0000}"/>
    <cellStyle name="20 % - Accent4 2 3 3 4 3 3" xfId="12136" xr:uid="{00000000-0005-0000-0000-0000732C0000}"/>
    <cellStyle name="20 % - Accent4 2 3 3 4 3 4" xfId="27772" xr:uid="{00000000-0005-0000-0000-0000742C0000}"/>
    <cellStyle name="20 % - Accent4 2 3 3 4 4" xfId="6671" xr:uid="{00000000-0005-0000-0000-0000752C0000}"/>
    <cellStyle name="20 % - Accent4 2 3 3 4 4 2" xfId="21136" xr:uid="{00000000-0005-0000-0000-0000762C0000}"/>
    <cellStyle name="20 % - Accent4 2 3 3 4 4 2 2" xfId="34353" xr:uid="{00000000-0005-0000-0000-0000772C0000}"/>
    <cellStyle name="20 % - Accent4 2 3 3 4 4 3" xfId="12662" xr:uid="{00000000-0005-0000-0000-0000782C0000}"/>
    <cellStyle name="20 % - Accent4 2 3 3 4 4 4" xfId="28363" xr:uid="{00000000-0005-0000-0000-0000792C0000}"/>
    <cellStyle name="20 % - Accent4 2 3 3 4 5" xfId="7211" xr:uid="{00000000-0005-0000-0000-00007A2C0000}"/>
    <cellStyle name="20 % - Accent4 2 3 3 4 5 2" xfId="21760" xr:uid="{00000000-0005-0000-0000-00007B2C0000}"/>
    <cellStyle name="20 % - Accent4 2 3 3 4 5 2 2" xfId="34953" xr:uid="{00000000-0005-0000-0000-00007C2C0000}"/>
    <cellStyle name="20 % - Accent4 2 3 3 4 5 3" xfId="13202" xr:uid="{00000000-0005-0000-0000-00007D2C0000}"/>
    <cellStyle name="20 % - Accent4 2 3 3 4 5 4" xfId="28963" xr:uid="{00000000-0005-0000-0000-00007E2C0000}"/>
    <cellStyle name="20 % - Accent4 2 3 3 4 6" xfId="7779" xr:uid="{00000000-0005-0000-0000-00007F2C0000}"/>
    <cellStyle name="20 % - Accent4 2 3 3 4 6 2" xfId="22462" xr:uid="{00000000-0005-0000-0000-0000802C0000}"/>
    <cellStyle name="20 % - Accent4 2 3 3 4 6 2 2" xfId="35655" xr:uid="{00000000-0005-0000-0000-0000812C0000}"/>
    <cellStyle name="20 % - Accent4 2 3 3 4 6 3" xfId="13770" xr:uid="{00000000-0005-0000-0000-0000822C0000}"/>
    <cellStyle name="20 % - Accent4 2 3 3 4 6 4" xfId="29665" xr:uid="{00000000-0005-0000-0000-0000832C0000}"/>
    <cellStyle name="20 % - Accent4 2 3 3 4 7" xfId="8347" xr:uid="{00000000-0005-0000-0000-0000842C0000}"/>
    <cellStyle name="20 % - Accent4 2 3 3 4 7 2" xfId="23214" xr:uid="{00000000-0005-0000-0000-0000852C0000}"/>
    <cellStyle name="20 % - Accent4 2 3 3 4 7 2 2" xfId="36404" xr:uid="{00000000-0005-0000-0000-0000862C0000}"/>
    <cellStyle name="20 % - Accent4 2 3 3 4 7 3" xfId="14338" xr:uid="{00000000-0005-0000-0000-0000872C0000}"/>
    <cellStyle name="20 % - Accent4 2 3 3 4 7 4" xfId="30414" xr:uid="{00000000-0005-0000-0000-0000882C0000}"/>
    <cellStyle name="20 % - Accent4 2 3 3 4 8" xfId="8915" xr:uid="{00000000-0005-0000-0000-0000892C0000}"/>
    <cellStyle name="20 % - Accent4 2 3 3 4 8 2" xfId="14906" xr:uid="{00000000-0005-0000-0000-00008A2C0000}"/>
    <cellStyle name="20 % - Accent4 2 3 3 4 8 2 2" xfId="32543" xr:uid="{00000000-0005-0000-0000-00008B2C0000}"/>
    <cellStyle name="20 % - Accent4 2 3 3 4 8 3" xfId="26539" xr:uid="{00000000-0005-0000-0000-00008C2C0000}"/>
    <cellStyle name="20 % - Accent4 2 3 3 4 9" xfId="9497" xr:uid="{00000000-0005-0000-0000-00008D2C0000}"/>
    <cellStyle name="20 % - Accent4 2 3 3 4 9 2" xfId="15488" xr:uid="{00000000-0005-0000-0000-00008E2C0000}"/>
    <cellStyle name="20 % - Accent4 2 3 3 4 9 3" xfId="25185" xr:uid="{00000000-0005-0000-0000-00008F2C0000}"/>
    <cellStyle name="20 % - Accent4 2 3 3 5" xfId="222" xr:uid="{00000000-0005-0000-0000-0000902C0000}"/>
    <cellStyle name="20 % - Accent4 2 3 3 5 10" xfId="9498" xr:uid="{00000000-0005-0000-0000-0000912C0000}"/>
    <cellStyle name="20 % - Accent4 2 3 3 5 10 2" xfId="15489" xr:uid="{00000000-0005-0000-0000-0000922C0000}"/>
    <cellStyle name="20 % - Accent4 2 3 3 5 10 3" xfId="31219" xr:uid="{00000000-0005-0000-0000-0000932C0000}"/>
    <cellStyle name="20 % - Accent4 2 3 3 5 11" xfId="10094" xr:uid="{00000000-0005-0000-0000-0000942C0000}"/>
    <cellStyle name="20 % - Accent4 2 3 3 5 11 2" xfId="16085" xr:uid="{00000000-0005-0000-0000-0000952C0000}"/>
    <cellStyle name="20 % - Accent4 2 3 3 5 12" xfId="10690" xr:uid="{00000000-0005-0000-0000-0000962C0000}"/>
    <cellStyle name="20 % - Accent4 2 3 3 5 12 2" xfId="16681" xr:uid="{00000000-0005-0000-0000-0000972C0000}"/>
    <cellStyle name="20 % - Accent4 2 3 3 5 13" xfId="4739" xr:uid="{00000000-0005-0000-0000-0000982C0000}"/>
    <cellStyle name="20 % - Accent4 2 3 3 5 13 2" xfId="17305" xr:uid="{00000000-0005-0000-0000-0000992C0000}"/>
    <cellStyle name="20 % - Accent4 2 3 3 5 14" xfId="17873" xr:uid="{00000000-0005-0000-0000-00009A2C0000}"/>
    <cellStyle name="20 % - Accent4 2 3 3 5 15" xfId="18317" xr:uid="{00000000-0005-0000-0000-00009B2C0000}"/>
    <cellStyle name="20 % - Accent4 2 3 3 5 16" xfId="11216" xr:uid="{00000000-0005-0000-0000-00009C2C0000}"/>
    <cellStyle name="20 % - Accent4 2 3 3 5 17" xfId="4370" xr:uid="{00000000-0005-0000-0000-00009D2C0000}"/>
    <cellStyle name="20 % - Accent4 2 3 3 5 18" xfId="24288" xr:uid="{00000000-0005-0000-0000-00009E2C0000}"/>
    <cellStyle name="20 % - Accent4 2 3 3 5 19" xfId="2878" xr:uid="{00000000-0005-0000-0000-00009F2C0000}"/>
    <cellStyle name="20 % - Accent4 2 3 3 5 2" xfId="2879" xr:uid="{00000000-0005-0000-0000-0000A02C0000}"/>
    <cellStyle name="20 % - Accent4 2 3 3 5 2 10" xfId="10691" xr:uid="{00000000-0005-0000-0000-0000A12C0000}"/>
    <cellStyle name="20 % - Accent4 2 3 3 5 2 10 2" xfId="16682" xr:uid="{00000000-0005-0000-0000-0000A22C0000}"/>
    <cellStyle name="20 % - Accent4 2 3 3 5 2 11" xfId="17306" xr:uid="{00000000-0005-0000-0000-0000A32C0000}"/>
    <cellStyle name="20 % - Accent4 2 3 3 5 2 12" xfId="20007" xr:uid="{00000000-0005-0000-0000-0000A42C0000}"/>
    <cellStyle name="20 % - Accent4 2 3 3 5 2 13" xfId="11605" xr:uid="{00000000-0005-0000-0000-0000A52C0000}"/>
    <cellStyle name="20 % - Accent4 2 3 3 5 2 14" xfId="5280" xr:uid="{00000000-0005-0000-0000-0000A62C0000}"/>
    <cellStyle name="20 % - Accent4 2 3 3 5 2 15" xfId="25779" xr:uid="{00000000-0005-0000-0000-0000A72C0000}"/>
    <cellStyle name="20 % - Accent4 2 3 3 5 2 2" xfId="6147" xr:uid="{00000000-0005-0000-0000-0000A82C0000}"/>
    <cellStyle name="20 % - Accent4 2 3 3 5 2 2 2" xfId="12138" xr:uid="{00000000-0005-0000-0000-0000A92C0000}"/>
    <cellStyle name="20 % - Accent4 2 3 3 5 2 2 2 2" xfId="33391" xr:uid="{00000000-0005-0000-0000-0000AA2C0000}"/>
    <cellStyle name="20 % - Accent4 2 3 3 5 2 2 3" xfId="27389" xr:uid="{00000000-0005-0000-0000-0000AB2C0000}"/>
    <cellStyle name="20 % - Accent4 2 3 3 5 2 3" xfId="6673" xr:uid="{00000000-0005-0000-0000-0000AC2C0000}"/>
    <cellStyle name="20 % - Accent4 2 3 3 5 2 3 2" xfId="12664" xr:uid="{00000000-0005-0000-0000-0000AD2C0000}"/>
    <cellStyle name="20 % - Accent4 2 3 3 5 2 3 3" xfId="31799" xr:uid="{00000000-0005-0000-0000-0000AE2C0000}"/>
    <cellStyle name="20 % - Accent4 2 3 3 5 2 4" xfId="7213" xr:uid="{00000000-0005-0000-0000-0000AF2C0000}"/>
    <cellStyle name="20 % - Accent4 2 3 3 5 2 4 2" xfId="13204" xr:uid="{00000000-0005-0000-0000-0000B02C0000}"/>
    <cellStyle name="20 % - Accent4 2 3 3 5 2 5" xfId="7781" xr:uid="{00000000-0005-0000-0000-0000B12C0000}"/>
    <cellStyle name="20 % - Accent4 2 3 3 5 2 5 2" xfId="13772" xr:uid="{00000000-0005-0000-0000-0000B22C0000}"/>
    <cellStyle name="20 % - Accent4 2 3 3 5 2 6" xfId="8349" xr:uid="{00000000-0005-0000-0000-0000B32C0000}"/>
    <cellStyle name="20 % - Accent4 2 3 3 5 2 6 2" xfId="14340" xr:uid="{00000000-0005-0000-0000-0000B42C0000}"/>
    <cellStyle name="20 % - Accent4 2 3 3 5 2 7" xfId="8917" xr:uid="{00000000-0005-0000-0000-0000B52C0000}"/>
    <cellStyle name="20 % - Accent4 2 3 3 5 2 7 2" xfId="14908" xr:uid="{00000000-0005-0000-0000-0000B62C0000}"/>
    <cellStyle name="20 % - Accent4 2 3 3 5 2 8" xfId="9499" xr:uid="{00000000-0005-0000-0000-0000B72C0000}"/>
    <cellStyle name="20 % - Accent4 2 3 3 5 2 8 2" xfId="15490" xr:uid="{00000000-0005-0000-0000-0000B82C0000}"/>
    <cellStyle name="20 % - Accent4 2 3 3 5 2 9" xfId="10095" xr:uid="{00000000-0005-0000-0000-0000B92C0000}"/>
    <cellStyle name="20 % - Accent4 2 3 3 5 2 9 2" xfId="16086" xr:uid="{00000000-0005-0000-0000-0000BA2C0000}"/>
    <cellStyle name="20 % - Accent4 2 3 3 5 3" xfId="5279" xr:uid="{00000000-0005-0000-0000-0000BB2C0000}"/>
    <cellStyle name="20 % - Accent4 2 3 3 5 3 2" xfId="20546" xr:uid="{00000000-0005-0000-0000-0000BC2C0000}"/>
    <cellStyle name="20 % - Accent4 2 3 3 5 3 2 2" xfId="33763" xr:uid="{00000000-0005-0000-0000-0000BD2C0000}"/>
    <cellStyle name="20 % - Accent4 2 3 3 5 3 3" xfId="11604" xr:uid="{00000000-0005-0000-0000-0000BE2C0000}"/>
    <cellStyle name="20 % - Accent4 2 3 3 5 3 4" xfId="27773" xr:uid="{00000000-0005-0000-0000-0000BF2C0000}"/>
    <cellStyle name="20 % - Accent4 2 3 3 5 4" xfId="6146" xr:uid="{00000000-0005-0000-0000-0000C02C0000}"/>
    <cellStyle name="20 % - Accent4 2 3 3 5 4 2" xfId="21137" xr:uid="{00000000-0005-0000-0000-0000C12C0000}"/>
    <cellStyle name="20 % - Accent4 2 3 3 5 4 2 2" xfId="34354" xr:uid="{00000000-0005-0000-0000-0000C22C0000}"/>
    <cellStyle name="20 % - Accent4 2 3 3 5 4 3" xfId="12137" xr:uid="{00000000-0005-0000-0000-0000C32C0000}"/>
    <cellStyle name="20 % - Accent4 2 3 3 5 4 4" xfId="28364" xr:uid="{00000000-0005-0000-0000-0000C42C0000}"/>
    <cellStyle name="20 % - Accent4 2 3 3 5 5" xfId="6672" xr:uid="{00000000-0005-0000-0000-0000C52C0000}"/>
    <cellStyle name="20 % - Accent4 2 3 3 5 5 2" xfId="21761" xr:uid="{00000000-0005-0000-0000-0000C62C0000}"/>
    <cellStyle name="20 % - Accent4 2 3 3 5 5 2 2" xfId="34954" xr:uid="{00000000-0005-0000-0000-0000C72C0000}"/>
    <cellStyle name="20 % - Accent4 2 3 3 5 5 3" xfId="12663" xr:uid="{00000000-0005-0000-0000-0000C82C0000}"/>
    <cellStyle name="20 % - Accent4 2 3 3 5 5 4" xfId="28964" xr:uid="{00000000-0005-0000-0000-0000C92C0000}"/>
    <cellStyle name="20 % - Accent4 2 3 3 5 6" xfId="7212" xr:uid="{00000000-0005-0000-0000-0000CA2C0000}"/>
    <cellStyle name="20 % - Accent4 2 3 3 5 6 2" xfId="22463" xr:uid="{00000000-0005-0000-0000-0000CB2C0000}"/>
    <cellStyle name="20 % - Accent4 2 3 3 5 6 2 2" xfId="35656" xr:uid="{00000000-0005-0000-0000-0000CC2C0000}"/>
    <cellStyle name="20 % - Accent4 2 3 3 5 6 3" xfId="13203" xr:uid="{00000000-0005-0000-0000-0000CD2C0000}"/>
    <cellStyle name="20 % - Accent4 2 3 3 5 6 4" xfId="29666" xr:uid="{00000000-0005-0000-0000-0000CE2C0000}"/>
    <cellStyle name="20 % - Accent4 2 3 3 5 7" xfId="7780" xr:uid="{00000000-0005-0000-0000-0000CF2C0000}"/>
    <cellStyle name="20 % - Accent4 2 3 3 5 7 2" xfId="23215" xr:uid="{00000000-0005-0000-0000-0000D02C0000}"/>
    <cellStyle name="20 % - Accent4 2 3 3 5 7 2 2" xfId="36405" xr:uid="{00000000-0005-0000-0000-0000D12C0000}"/>
    <cellStyle name="20 % - Accent4 2 3 3 5 7 3" xfId="13771" xr:uid="{00000000-0005-0000-0000-0000D22C0000}"/>
    <cellStyle name="20 % - Accent4 2 3 3 5 7 4" xfId="30415" xr:uid="{00000000-0005-0000-0000-0000D32C0000}"/>
    <cellStyle name="20 % - Accent4 2 3 3 5 8" xfId="8348" xr:uid="{00000000-0005-0000-0000-0000D42C0000}"/>
    <cellStyle name="20 % - Accent4 2 3 3 5 8 2" xfId="14339" xr:uid="{00000000-0005-0000-0000-0000D52C0000}"/>
    <cellStyle name="20 % - Accent4 2 3 3 5 8 2 2" xfId="32544" xr:uid="{00000000-0005-0000-0000-0000D62C0000}"/>
    <cellStyle name="20 % - Accent4 2 3 3 5 8 3" xfId="26540" xr:uid="{00000000-0005-0000-0000-0000D72C0000}"/>
    <cellStyle name="20 % - Accent4 2 3 3 5 9" xfId="8916" xr:uid="{00000000-0005-0000-0000-0000D82C0000}"/>
    <cellStyle name="20 % - Accent4 2 3 3 5 9 2" xfId="14907" xr:uid="{00000000-0005-0000-0000-0000D92C0000}"/>
    <cellStyle name="20 % - Accent4 2 3 3 5 9 3" xfId="25186" xr:uid="{00000000-0005-0000-0000-0000DA2C0000}"/>
    <cellStyle name="20 % - Accent4 2 3 3 6" xfId="5273" xr:uid="{00000000-0005-0000-0000-0000DB2C0000}"/>
    <cellStyle name="20 % - Accent4 2 3 3 6 2" xfId="18318" xr:uid="{00000000-0005-0000-0000-0000DC2C0000}"/>
    <cellStyle name="20 % - Accent4 2 3 3 6 3" xfId="11596" xr:uid="{00000000-0005-0000-0000-0000DD2C0000}"/>
    <cellStyle name="20 % - Accent4 2 3 3 7" xfId="6138" xr:uid="{00000000-0005-0000-0000-0000DE2C0000}"/>
    <cellStyle name="20 % - Accent4 2 3 3 7 2" xfId="19473" xr:uid="{00000000-0005-0000-0000-0000DF2C0000}"/>
    <cellStyle name="20 % - Accent4 2 3 3 7 2 2" xfId="32980" xr:uid="{00000000-0005-0000-0000-0000E02C0000}"/>
    <cellStyle name="20 % - Accent4 2 3 3 7 2 3" xfId="26976" xr:uid="{00000000-0005-0000-0000-0000E12C0000}"/>
    <cellStyle name="20 % - Accent4 2 3 3 7 3" xfId="12129" xr:uid="{00000000-0005-0000-0000-0000E22C0000}"/>
    <cellStyle name="20 % - Accent4 2 3 3 7 3 2" xfId="31790" xr:uid="{00000000-0005-0000-0000-0000E32C0000}"/>
    <cellStyle name="20 % - Accent4 2 3 3 7 4" xfId="25770" xr:uid="{00000000-0005-0000-0000-0000E42C0000}"/>
    <cellStyle name="20 % - Accent4 2 3 3 8" xfId="6664" xr:uid="{00000000-0005-0000-0000-0000E52C0000}"/>
    <cellStyle name="20 % - Accent4 2 3 3 8 2" xfId="20537" xr:uid="{00000000-0005-0000-0000-0000E62C0000}"/>
    <cellStyle name="20 % - Accent4 2 3 3 8 2 2" xfId="33754" xr:uid="{00000000-0005-0000-0000-0000E72C0000}"/>
    <cellStyle name="20 % - Accent4 2 3 3 8 3" xfId="12655" xr:uid="{00000000-0005-0000-0000-0000E82C0000}"/>
    <cellStyle name="20 % - Accent4 2 3 3 8 4" xfId="27764" xr:uid="{00000000-0005-0000-0000-0000E92C0000}"/>
    <cellStyle name="20 % - Accent4 2 3 3 9" xfId="7204" xr:uid="{00000000-0005-0000-0000-0000EA2C0000}"/>
    <cellStyle name="20 % - Accent4 2 3 3 9 2" xfId="21128" xr:uid="{00000000-0005-0000-0000-0000EB2C0000}"/>
    <cellStyle name="20 % - Accent4 2 3 3 9 2 2" xfId="34345" xr:uid="{00000000-0005-0000-0000-0000EC2C0000}"/>
    <cellStyle name="20 % - Accent4 2 3 3 9 3" xfId="13195" xr:uid="{00000000-0005-0000-0000-0000ED2C0000}"/>
    <cellStyle name="20 % - Accent4 2 3 3 9 4" xfId="28355" xr:uid="{00000000-0005-0000-0000-0000EE2C0000}"/>
    <cellStyle name="20 % - Accent4 2 3 4" xfId="223" xr:uid="{00000000-0005-0000-0000-0000EF2C0000}"/>
    <cellStyle name="20 % - Accent4 2 3 4 10" xfId="8350" xr:uid="{00000000-0005-0000-0000-0000F02C0000}"/>
    <cellStyle name="20 % - Accent4 2 3 4 10 2" xfId="21762" xr:uid="{00000000-0005-0000-0000-0000F12C0000}"/>
    <cellStyle name="20 % - Accent4 2 3 4 10 2 2" xfId="34955" xr:uid="{00000000-0005-0000-0000-0000F22C0000}"/>
    <cellStyle name="20 % - Accent4 2 3 4 10 3" xfId="14341" xr:uid="{00000000-0005-0000-0000-0000F32C0000}"/>
    <cellStyle name="20 % - Accent4 2 3 4 10 4" xfId="28965" xr:uid="{00000000-0005-0000-0000-0000F42C0000}"/>
    <cellStyle name="20 % - Accent4 2 3 4 11" xfId="8918" xr:uid="{00000000-0005-0000-0000-0000F52C0000}"/>
    <cellStyle name="20 % - Accent4 2 3 4 11 2" xfId="22464" xr:uid="{00000000-0005-0000-0000-0000F62C0000}"/>
    <cellStyle name="20 % - Accent4 2 3 4 11 2 2" xfId="35657" xr:uid="{00000000-0005-0000-0000-0000F72C0000}"/>
    <cellStyle name="20 % - Accent4 2 3 4 11 3" xfId="14909" xr:uid="{00000000-0005-0000-0000-0000F82C0000}"/>
    <cellStyle name="20 % - Accent4 2 3 4 11 4" xfId="29667" xr:uid="{00000000-0005-0000-0000-0000F92C0000}"/>
    <cellStyle name="20 % - Accent4 2 3 4 12" xfId="9500" xr:uid="{00000000-0005-0000-0000-0000FA2C0000}"/>
    <cellStyle name="20 % - Accent4 2 3 4 12 2" xfId="23216" xr:uid="{00000000-0005-0000-0000-0000FB2C0000}"/>
    <cellStyle name="20 % - Accent4 2 3 4 12 2 2" xfId="36406" xr:uid="{00000000-0005-0000-0000-0000FC2C0000}"/>
    <cellStyle name="20 % - Accent4 2 3 4 12 3" xfId="15491" xr:uid="{00000000-0005-0000-0000-0000FD2C0000}"/>
    <cellStyle name="20 % - Accent4 2 3 4 12 4" xfId="30416" xr:uid="{00000000-0005-0000-0000-0000FE2C0000}"/>
    <cellStyle name="20 % - Accent4 2 3 4 13" xfId="10096" xr:uid="{00000000-0005-0000-0000-0000FF2C0000}"/>
    <cellStyle name="20 % - Accent4 2 3 4 13 2" xfId="16087" xr:uid="{00000000-0005-0000-0000-0000002D0000}"/>
    <cellStyle name="20 % - Accent4 2 3 4 13 2 2" xfId="32545" xr:uid="{00000000-0005-0000-0000-0000012D0000}"/>
    <cellStyle name="20 % - Accent4 2 3 4 13 3" xfId="26541" xr:uid="{00000000-0005-0000-0000-0000022D0000}"/>
    <cellStyle name="20 % - Accent4 2 3 4 14" xfId="10692" xr:uid="{00000000-0005-0000-0000-0000032D0000}"/>
    <cellStyle name="20 % - Accent4 2 3 4 14 2" xfId="16683" xr:uid="{00000000-0005-0000-0000-0000042D0000}"/>
    <cellStyle name="20 % - Accent4 2 3 4 14 3" xfId="25187" xr:uid="{00000000-0005-0000-0000-0000052D0000}"/>
    <cellStyle name="20 % - Accent4 2 3 4 15" xfId="17307" xr:uid="{00000000-0005-0000-0000-0000062D0000}"/>
    <cellStyle name="20 % - Accent4 2 3 4 15 2" xfId="31220" xr:uid="{00000000-0005-0000-0000-0000072D0000}"/>
    <cellStyle name="20 % - Accent4 2 3 4 16" xfId="17874" xr:uid="{00000000-0005-0000-0000-0000082D0000}"/>
    <cellStyle name="20 % - Accent4 2 3 4 17" xfId="18319" xr:uid="{00000000-0005-0000-0000-0000092D0000}"/>
    <cellStyle name="20 % - Accent4 2 3 4 18" xfId="11217" xr:uid="{00000000-0005-0000-0000-00000A2D0000}"/>
    <cellStyle name="20 % - Accent4 2 3 4 19" xfId="4371" xr:uid="{00000000-0005-0000-0000-00000B2D0000}"/>
    <cellStyle name="20 % - Accent4 2 3 4 2" xfId="224" xr:uid="{00000000-0005-0000-0000-00000C2D0000}"/>
    <cellStyle name="20 % - Accent4 2 3 4 2 10" xfId="9501" xr:uid="{00000000-0005-0000-0000-00000D2D0000}"/>
    <cellStyle name="20 % - Accent4 2 3 4 2 10 2" xfId="15492" xr:uid="{00000000-0005-0000-0000-00000E2D0000}"/>
    <cellStyle name="20 % - Accent4 2 3 4 2 10 3" xfId="31221" xr:uid="{00000000-0005-0000-0000-00000F2D0000}"/>
    <cellStyle name="20 % - Accent4 2 3 4 2 11" xfId="10097" xr:uid="{00000000-0005-0000-0000-0000102D0000}"/>
    <cellStyle name="20 % - Accent4 2 3 4 2 11 2" xfId="16088" xr:uid="{00000000-0005-0000-0000-0000112D0000}"/>
    <cellStyle name="20 % - Accent4 2 3 4 2 12" xfId="10693" xr:uid="{00000000-0005-0000-0000-0000122D0000}"/>
    <cellStyle name="20 % - Accent4 2 3 4 2 12 2" xfId="16684" xr:uid="{00000000-0005-0000-0000-0000132D0000}"/>
    <cellStyle name="20 % - Accent4 2 3 4 2 13" xfId="4740" xr:uid="{00000000-0005-0000-0000-0000142D0000}"/>
    <cellStyle name="20 % - Accent4 2 3 4 2 13 2" xfId="17308" xr:uid="{00000000-0005-0000-0000-0000152D0000}"/>
    <cellStyle name="20 % - Accent4 2 3 4 2 14" xfId="17875" xr:uid="{00000000-0005-0000-0000-0000162D0000}"/>
    <cellStyle name="20 % - Accent4 2 3 4 2 15" xfId="18320" xr:uid="{00000000-0005-0000-0000-0000172D0000}"/>
    <cellStyle name="20 % - Accent4 2 3 4 2 16" xfId="11218" xr:uid="{00000000-0005-0000-0000-0000182D0000}"/>
    <cellStyle name="20 % - Accent4 2 3 4 2 17" xfId="4372" xr:uid="{00000000-0005-0000-0000-0000192D0000}"/>
    <cellStyle name="20 % - Accent4 2 3 4 2 18" xfId="24290" xr:uid="{00000000-0005-0000-0000-00001A2D0000}"/>
    <cellStyle name="20 % - Accent4 2 3 4 2 19" xfId="2881" xr:uid="{00000000-0005-0000-0000-00001B2D0000}"/>
    <cellStyle name="20 % - Accent4 2 3 4 2 2" xfId="2882" xr:uid="{00000000-0005-0000-0000-00001C2D0000}"/>
    <cellStyle name="20 % - Accent4 2 3 4 2 2 10" xfId="10694" xr:uid="{00000000-0005-0000-0000-00001D2D0000}"/>
    <cellStyle name="20 % - Accent4 2 3 4 2 2 10 2" xfId="16685" xr:uid="{00000000-0005-0000-0000-00001E2D0000}"/>
    <cellStyle name="20 % - Accent4 2 3 4 2 2 11" xfId="17309" xr:uid="{00000000-0005-0000-0000-00001F2D0000}"/>
    <cellStyle name="20 % - Accent4 2 3 4 2 2 12" xfId="20005" xr:uid="{00000000-0005-0000-0000-0000202D0000}"/>
    <cellStyle name="20 % - Accent4 2 3 4 2 2 13" xfId="11608" xr:uid="{00000000-0005-0000-0000-0000212D0000}"/>
    <cellStyle name="20 % - Accent4 2 3 4 2 2 14" xfId="5283" xr:uid="{00000000-0005-0000-0000-0000222D0000}"/>
    <cellStyle name="20 % - Accent4 2 3 4 2 2 15" xfId="25781" xr:uid="{00000000-0005-0000-0000-0000232D0000}"/>
    <cellStyle name="20 % - Accent4 2 3 4 2 2 2" xfId="6150" xr:uid="{00000000-0005-0000-0000-0000242D0000}"/>
    <cellStyle name="20 % - Accent4 2 3 4 2 2 2 2" xfId="12141" xr:uid="{00000000-0005-0000-0000-0000252D0000}"/>
    <cellStyle name="20 % - Accent4 2 3 4 2 2 2 2 2" xfId="33389" xr:uid="{00000000-0005-0000-0000-0000262D0000}"/>
    <cellStyle name="20 % - Accent4 2 3 4 2 2 2 3" xfId="27387" xr:uid="{00000000-0005-0000-0000-0000272D0000}"/>
    <cellStyle name="20 % - Accent4 2 3 4 2 2 3" xfId="6676" xr:uid="{00000000-0005-0000-0000-0000282D0000}"/>
    <cellStyle name="20 % - Accent4 2 3 4 2 2 3 2" xfId="12667" xr:uid="{00000000-0005-0000-0000-0000292D0000}"/>
    <cellStyle name="20 % - Accent4 2 3 4 2 2 3 3" xfId="31801" xr:uid="{00000000-0005-0000-0000-00002A2D0000}"/>
    <cellStyle name="20 % - Accent4 2 3 4 2 2 4" xfId="7216" xr:uid="{00000000-0005-0000-0000-00002B2D0000}"/>
    <cellStyle name="20 % - Accent4 2 3 4 2 2 4 2" xfId="13207" xr:uid="{00000000-0005-0000-0000-00002C2D0000}"/>
    <cellStyle name="20 % - Accent4 2 3 4 2 2 5" xfId="7784" xr:uid="{00000000-0005-0000-0000-00002D2D0000}"/>
    <cellStyle name="20 % - Accent4 2 3 4 2 2 5 2" xfId="13775" xr:uid="{00000000-0005-0000-0000-00002E2D0000}"/>
    <cellStyle name="20 % - Accent4 2 3 4 2 2 6" xfId="8352" xr:uid="{00000000-0005-0000-0000-00002F2D0000}"/>
    <cellStyle name="20 % - Accent4 2 3 4 2 2 6 2" xfId="14343" xr:uid="{00000000-0005-0000-0000-0000302D0000}"/>
    <cellStyle name="20 % - Accent4 2 3 4 2 2 7" xfId="8920" xr:uid="{00000000-0005-0000-0000-0000312D0000}"/>
    <cellStyle name="20 % - Accent4 2 3 4 2 2 7 2" xfId="14911" xr:uid="{00000000-0005-0000-0000-0000322D0000}"/>
    <cellStyle name="20 % - Accent4 2 3 4 2 2 8" xfId="9502" xr:uid="{00000000-0005-0000-0000-0000332D0000}"/>
    <cellStyle name="20 % - Accent4 2 3 4 2 2 8 2" xfId="15493" xr:uid="{00000000-0005-0000-0000-0000342D0000}"/>
    <cellStyle name="20 % - Accent4 2 3 4 2 2 9" xfId="10098" xr:uid="{00000000-0005-0000-0000-0000352D0000}"/>
    <cellStyle name="20 % - Accent4 2 3 4 2 2 9 2" xfId="16089" xr:uid="{00000000-0005-0000-0000-0000362D0000}"/>
    <cellStyle name="20 % - Accent4 2 3 4 2 3" xfId="5282" xr:uid="{00000000-0005-0000-0000-0000372D0000}"/>
    <cellStyle name="20 % - Accent4 2 3 4 2 3 2" xfId="20548" xr:uid="{00000000-0005-0000-0000-0000382D0000}"/>
    <cellStyle name="20 % - Accent4 2 3 4 2 3 2 2" xfId="33765" xr:uid="{00000000-0005-0000-0000-0000392D0000}"/>
    <cellStyle name="20 % - Accent4 2 3 4 2 3 3" xfId="11607" xr:uid="{00000000-0005-0000-0000-00003A2D0000}"/>
    <cellStyle name="20 % - Accent4 2 3 4 2 3 4" xfId="27775" xr:uid="{00000000-0005-0000-0000-00003B2D0000}"/>
    <cellStyle name="20 % - Accent4 2 3 4 2 4" xfId="6149" xr:uid="{00000000-0005-0000-0000-00003C2D0000}"/>
    <cellStyle name="20 % - Accent4 2 3 4 2 4 2" xfId="21139" xr:uid="{00000000-0005-0000-0000-00003D2D0000}"/>
    <cellStyle name="20 % - Accent4 2 3 4 2 4 2 2" xfId="34356" xr:uid="{00000000-0005-0000-0000-00003E2D0000}"/>
    <cellStyle name="20 % - Accent4 2 3 4 2 4 3" xfId="12140" xr:uid="{00000000-0005-0000-0000-00003F2D0000}"/>
    <cellStyle name="20 % - Accent4 2 3 4 2 4 4" xfId="28366" xr:uid="{00000000-0005-0000-0000-0000402D0000}"/>
    <cellStyle name="20 % - Accent4 2 3 4 2 5" xfId="6675" xr:uid="{00000000-0005-0000-0000-0000412D0000}"/>
    <cellStyle name="20 % - Accent4 2 3 4 2 5 2" xfId="21763" xr:uid="{00000000-0005-0000-0000-0000422D0000}"/>
    <cellStyle name="20 % - Accent4 2 3 4 2 5 2 2" xfId="34956" xr:uid="{00000000-0005-0000-0000-0000432D0000}"/>
    <cellStyle name="20 % - Accent4 2 3 4 2 5 3" xfId="12666" xr:uid="{00000000-0005-0000-0000-0000442D0000}"/>
    <cellStyle name="20 % - Accent4 2 3 4 2 5 4" xfId="28966" xr:uid="{00000000-0005-0000-0000-0000452D0000}"/>
    <cellStyle name="20 % - Accent4 2 3 4 2 6" xfId="7215" xr:uid="{00000000-0005-0000-0000-0000462D0000}"/>
    <cellStyle name="20 % - Accent4 2 3 4 2 6 2" xfId="22465" xr:uid="{00000000-0005-0000-0000-0000472D0000}"/>
    <cellStyle name="20 % - Accent4 2 3 4 2 6 2 2" xfId="35658" xr:uid="{00000000-0005-0000-0000-0000482D0000}"/>
    <cellStyle name="20 % - Accent4 2 3 4 2 6 3" xfId="13206" xr:uid="{00000000-0005-0000-0000-0000492D0000}"/>
    <cellStyle name="20 % - Accent4 2 3 4 2 6 4" xfId="29668" xr:uid="{00000000-0005-0000-0000-00004A2D0000}"/>
    <cellStyle name="20 % - Accent4 2 3 4 2 7" xfId="7783" xr:uid="{00000000-0005-0000-0000-00004B2D0000}"/>
    <cellStyle name="20 % - Accent4 2 3 4 2 7 2" xfId="23217" xr:uid="{00000000-0005-0000-0000-00004C2D0000}"/>
    <cellStyle name="20 % - Accent4 2 3 4 2 7 2 2" xfId="36407" xr:uid="{00000000-0005-0000-0000-00004D2D0000}"/>
    <cellStyle name="20 % - Accent4 2 3 4 2 7 3" xfId="13774" xr:uid="{00000000-0005-0000-0000-00004E2D0000}"/>
    <cellStyle name="20 % - Accent4 2 3 4 2 7 4" xfId="30417" xr:uid="{00000000-0005-0000-0000-00004F2D0000}"/>
    <cellStyle name="20 % - Accent4 2 3 4 2 8" xfId="8351" xr:uid="{00000000-0005-0000-0000-0000502D0000}"/>
    <cellStyle name="20 % - Accent4 2 3 4 2 8 2" xfId="14342" xr:uid="{00000000-0005-0000-0000-0000512D0000}"/>
    <cellStyle name="20 % - Accent4 2 3 4 2 8 2 2" xfId="32546" xr:uid="{00000000-0005-0000-0000-0000522D0000}"/>
    <cellStyle name="20 % - Accent4 2 3 4 2 8 3" xfId="26542" xr:uid="{00000000-0005-0000-0000-0000532D0000}"/>
    <cellStyle name="20 % - Accent4 2 3 4 2 9" xfId="8919" xr:uid="{00000000-0005-0000-0000-0000542D0000}"/>
    <cellStyle name="20 % - Accent4 2 3 4 2 9 2" xfId="14910" xr:uid="{00000000-0005-0000-0000-0000552D0000}"/>
    <cellStyle name="20 % - Accent4 2 3 4 2 9 3" xfId="25188" xr:uid="{00000000-0005-0000-0000-0000562D0000}"/>
    <cellStyle name="20 % - Accent4 2 3 4 20" xfId="24289" xr:uid="{00000000-0005-0000-0000-0000572D0000}"/>
    <cellStyle name="20 % - Accent4 2 3 4 21" xfId="2880" xr:uid="{00000000-0005-0000-0000-0000582D0000}"/>
    <cellStyle name="20 % - Accent4 2 3 4 3" xfId="225" xr:uid="{00000000-0005-0000-0000-0000592D0000}"/>
    <cellStyle name="20 % - Accent4 2 3 4 3 10" xfId="10695" xr:uid="{00000000-0005-0000-0000-00005A2D0000}"/>
    <cellStyle name="20 % - Accent4 2 3 4 3 10 2" xfId="16686" xr:uid="{00000000-0005-0000-0000-00005B2D0000}"/>
    <cellStyle name="20 % - Accent4 2 3 4 3 10 3" xfId="31222" xr:uid="{00000000-0005-0000-0000-00005C2D0000}"/>
    <cellStyle name="20 % - Accent4 2 3 4 3 11" xfId="17310" xr:uid="{00000000-0005-0000-0000-00005D2D0000}"/>
    <cellStyle name="20 % - Accent4 2 3 4 3 12" xfId="18321" xr:uid="{00000000-0005-0000-0000-00005E2D0000}"/>
    <cellStyle name="20 % - Accent4 2 3 4 3 13" xfId="11609" xr:uid="{00000000-0005-0000-0000-00005F2D0000}"/>
    <cellStyle name="20 % - Accent4 2 3 4 3 14" xfId="4373" xr:uid="{00000000-0005-0000-0000-0000602D0000}"/>
    <cellStyle name="20 % - Accent4 2 3 4 3 15" xfId="24291" xr:uid="{00000000-0005-0000-0000-0000612D0000}"/>
    <cellStyle name="20 % - Accent4 2 3 4 3 16" xfId="2883" xr:uid="{00000000-0005-0000-0000-0000622D0000}"/>
    <cellStyle name="20 % - Accent4 2 3 4 3 2" xfId="6151" xr:uid="{00000000-0005-0000-0000-0000632D0000}"/>
    <cellStyle name="20 % - Accent4 2 3 4 3 2 2" xfId="20004" xr:uid="{00000000-0005-0000-0000-0000642D0000}"/>
    <cellStyle name="20 % - Accent4 2 3 4 3 2 2 2" xfId="33388" xr:uid="{00000000-0005-0000-0000-0000652D0000}"/>
    <cellStyle name="20 % - Accent4 2 3 4 3 2 2 3" xfId="27386" xr:uid="{00000000-0005-0000-0000-0000662D0000}"/>
    <cellStyle name="20 % - Accent4 2 3 4 3 2 3" xfId="12142" xr:uid="{00000000-0005-0000-0000-0000672D0000}"/>
    <cellStyle name="20 % - Accent4 2 3 4 3 2 3 2" xfId="31802" xr:uid="{00000000-0005-0000-0000-0000682D0000}"/>
    <cellStyle name="20 % - Accent4 2 3 4 3 2 4" xfId="25782" xr:uid="{00000000-0005-0000-0000-0000692D0000}"/>
    <cellStyle name="20 % - Accent4 2 3 4 3 3" xfId="6677" xr:uid="{00000000-0005-0000-0000-00006A2D0000}"/>
    <cellStyle name="20 % - Accent4 2 3 4 3 3 2" xfId="20549" xr:uid="{00000000-0005-0000-0000-00006B2D0000}"/>
    <cellStyle name="20 % - Accent4 2 3 4 3 3 2 2" xfId="33766" xr:uid="{00000000-0005-0000-0000-00006C2D0000}"/>
    <cellStyle name="20 % - Accent4 2 3 4 3 3 3" xfId="12668" xr:uid="{00000000-0005-0000-0000-00006D2D0000}"/>
    <cellStyle name="20 % - Accent4 2 3 4 3 3 4" xfId="27776" xr:uid="{00000000-0005-0000-0000-00006E2D0000}"/>
    <cellStyle name="20 % - Accent4 2 3 4 3 4" xfId="7217" xr:uid="{00000000-0005-0000-0000-00006F2D0000}"/>
    <cellStyle name="20 % - Accent4 2 3 4 3 4 2" xfId="21140" xr:uid="{00000000-0005-0000-0000-0000702D0000}"/>
    <cellStyle name="20 % - Accent4 2 3 4 3 4 2 2" xfId="34357" xr:uid="{00000000-0005-0000-0000-0000712D0000}"/>
    <cellStyle name="20 % - Accent4 2 3 4 3 4 3" xfId="13208" xr:uid="{00000000-0005-0000-0000-0000722D0000}"/>
    <cellStyle name="20 % - Accent4 2 3 4 3 4 4" xfId="28367" xr:uid="{00000000-0005-0000-0000-0000732D0000}"/>
    <cellStyle name="20 % - Accent4 2 3 4 3 5" xfId="7785" xr:uid="{00000000-0005-0000-0000-0000742D0000}"/>
    <cellStyle name="20 % - Accent4 2 3 4 3 5 2" xfId="21764" xr:uid="{00000000-0005-0000-0000-0000752D0000}"/>
    <cellStyle name="20 % - Accent4 2 3 4 3 5 2 2" xfId="34957" xr:uid="{00000000-0005-0000-0000-0000762D0000}"/>
    <cellStyle name="20 % - Accent4 2 3 4 3 5 3" xfId="13776" xr:uid="{00000000-0005-0000-0000-0000772D0000}"/>
    <cellStyle name="20 % - Accent4 2 3 4 3 5 4" xfId="28967" xr:uid="{00000000-0005-0000-0000-0000782D0000}"/>
    <cellStyle name="20 % - Accent4 2 3 4 3 6" xfId="8353" xr:uid="{00000000-0005-0000-0000-0000792D0000}"/>
    <cellStyle name="20 % - Accent4 2 3 4 3 6 2" xfId="22466" xr:uid="{00000000-0005-0000-0000-00007A2D0000}"/>
    <cellStyle name="20 % - Accent4 2 3 4 3 6 2 2" xfId="35659" xr:uid="{00000000-0005-0000-0000-00007B2D0000}"/>
    <cellStyle name="20 % - Accent4 2 3 4 3 6 3" xfId="14344" xr:uid="{00000000-0005-0000-0000-00007C2D0000}"/>
    <cellStyle name="20 % - Accent4 2 3 4 3 6 4" xfId="29669" xr:uid="{00000000-0005-0000-0000-00007D2D0000}"/>
    <cellStyle name="20 % - Accent4 2 3 4 3 7" xfId="8921" xr:uid="{00000000-0005-0000-0000-00007E2D0000}"/>
    <cellStyle name="20 % - Accent4 2 3 4 3 7 2" xfId="23218" xr:uid="{00000000-0005-0000-0000-00007F2D0000}"/>
    <cellStyle name="20 % - Accent4 2 3 4 3 7 2 2" xfId="36408" xr:uid="{00000000-0005-0000-0000-0000802D0000}"/>
    <cellStyle name="20 % - Accent4 2 3 4 3 7 3" xfId="14912" xr:uid="{00000000-0005-0000-0000-0000812D0000}"/>
    <cellStyle name="20 % - Accent4 2 3 4 3 7 4" xfId="30418" xr:uid="{00000000-0005-0000-0000-0000822D0000}"/>
    <cellStyle name="20 % - Accent4 2 3 4 3 8" xfId="9503" xr:uid="{00000000-0005-0000-0000-0000832D0000}"/>
    <cellStyle name="20 % - Accent4 2 3 4 3 8 2" xfId="15494" xr:uid="{00000000-0005-0000-0000-0000842D0000}"/>
    <cellStyle name="20 % - Accent4 2 3 4 3 8 2 2" xfId="32547" xr:uid="{00000000-0005-0000-0000-0000852D0000}"/>
    <cellStyle name="20 % - Accent4 2 3 4 3 8 3" xfId="26543" xr:uid="{00000000-0005-0000-0000-0000862D0000}"/>
    <cellStyle name="20 % - Accent4 2 3 4 3 9" xfId="10099" xr:uid="{00000000-0005-0000-0000-0000872D0000}"/>
    <cellStyle name="20 % - Accent4 2 3 4 3 9 2" xfId="16090" xr:uid="{00000000-0005-0000-0000-0000882D0000}"/>
    <cellStyle name="20 % - Accent4 2 3 4 3 9 3" xfId="25189" xr:uid="{00000000-0005-0000-0000-0000892D0000}"/>
    <cellStyle name="20 % - Accent4 2 3 4 4" xfId="2884" xr:uid="{00000000-0005-0000-0000-00008A2D0000}"/>
    <cellStyle name="20 % - Accent4 2 3 4 4 10" xfId="10696" xr:uid="{00000000-0005-0000-0000-00008B2D0000}"/>
    <cellStyle name="20 % - Accent4 2 3 4 4 10 2" xfId="16687" xr:uid="{00000000-0005-0000-0000-00008C2D0000}"/>
    <cellStyle name="20 % - Accent4 2 3 4 4 10 3" xfId="25190" xr:uid="{00000000-0005-0000-0000-00008D2D0000}"/>
    <cellStyle name="20 % - Accent4 2 3 4 4 11" xfId="17311" xr:uid="{00000000-0005-0000-0000-00008E2D0000}"/>
    <cellStyle name="20 % - Accent4 2 3 4 4 11 2" xfId="31223" xr:uid="{00000000-0005-0000-0000-00008F2D0000}"/>
    <cellStyle name="20 % - Accent4 2 3 4 4 12" xfId="18322" xr:uid="{00000000-0005-0000-0000-0000902D0000}"/>
    <cellStyle name="20 % - Accent4 2 3 4 4 13" xfId="11610" xr:uid="{00000000-0005-0000-0000-0000912D0000}"/>
    <cellStyle name="20 % - Accent4 2 3 4 4 14" xfId="4374" xr:uid="{00000000-0005-0000-0000-0000922D0000}"/>
    <cellStyle name="20 % - Accent4 2 3 4 4 15" xfId="24292" xr:uid="{00000000-0005-0000-0000-0000932D0000}"/>
    <cellStyle name="20 % - Accent4 2 3 4 4 2" xfId="6152" xr:uid="{00000000-0005-0000-0000-0000942D0000}"/>
    <cellStyle name="20 % - Accent4 2 3 4 4 2 10" xfId="31224" xr:uid="{00000000-0005-0000-0000-0000952D0000}"/>
    <cellStyle name="20 % - Accent4 2 3 4 4 2 11" xfId="24293" xr:uid="{00000000-0005-0000-0000-0000962D0000}"/>
    <cellStyle name="20 % - Accent4 2 3 4 4 2 2" xfId="20002" xr:uid="{00000000-0005-0000-0000-0000972D0000}"/>
    <cellStyle name="20 % - Accent4 2 3 4 4 2 2 2" xfId="27384" xr:uid="{00000000-0005-0000-0000-0000982D0000}"/>
    <cellStyle name="20 % - Accent4 2 3 4 4 2 2 2 2" xfId="33386" xr:uid="{00000000-0005-0000-0000-0000992D0000}"/>
    <cellStyle name="20 % - Accent4 2 3 4 4 2 2 3" xfId="31804" xr:uid="{00000000-0005-0000-0000-00009A2D0000}"/>
    <cellStyle name="20 % - Accent4 2 3 4 4 2 2 4" xfId="25784" xr:uid="{00000000-0005-0000-0000-00009B2D0000}"/>
    <cellStyle name="20 % - Accent4 2 3 4 4 2 3" xfId="20551" xr:uid="{00000000-0005-0000-0000-00009C2D0000}"/>
    <cellStyle name="20 % - Accent4 2 3 4 4 2 3 2" xfId="33768" xr:uid="{00000000-0005-0000-0000-00009D2D0000}"/>
    <cellStyle name="20 % - Accent4 2 3 4 4 2 3 3" xfId="27778" xr:uid="{00000000-0005-0000-0000-00009E2D0000}"/>
    <cellStyle name="20 % - Accent4 2 3 4 4 2 4" xfId="21142" xr:uid="{00000000-0005-0000-0000-00009F2D0000}"/>
    <cellStyle name="20 % - Accent4 2 3 4 4 2 4 2" xfId="34359" xr:uid="{00000000-0005-0000-0000-0000A02D0000}"/>
    <cellStyle name="20 % - Accent4 2 3 4 4 2 4 3" xfId="28369" xr:uid="{00000000-0005-0000-0000-0000A12D0000}"/>
    <cellStyle name="20 % - Accent4 2 3 4 4 2 5" xfId="21766" xr:uid="{00000000-0005-0000-0000-0000A22D0000}"/>
    <cellStyle name="20 % - Accent4 2 3 4 4 2 5 2" xfId="34959" xr:uid="{00000000-0005-0000-0000-0000A32D0000}"/>
    <cellStyle name="20 % - Accent4 2 3 4 4 2 5 3" xfId="28969" xr:uid="{00000000-0005-0000-0000-0000A42D0000}"/>
    <cellStyle name="20 % - Accent4 2 3 4 4 2 6" xfId="22468" xr:uid="{00000000-0005-0000-0000-0000A52D0000}"/>
    <cellStyle name="20 % - Accent4 2 3 4 4 2 6 2" xfId="35661" xr:uid="{00000000-0005-0000-0000-0000A62D0000}"/>
    <cellStyle name="20 % - Accent4 2 3 4 4 2 6 3" xfId="29671" xr:uid="{00000000-0005-0000-0000-0000A72D0000}"/>
    <cellStyle name="20 % - Accent4 2 3 4 4 2 7" xfId="23220" xr:uid="{00000000-0005-0000-0000-0000A82D0000}"/>
    <cellStyle name="20 % - Accent4 2 3 4 4 2 7 2" xfId="36410" xr:uid="{00000000-0005-0000-0000-0000A92D0000}"/>
    <cellStyle name="20 % - Accent4 2 3 4 4 2 7 3" xfId="30420" xr:uid="{00000000-0005-0000-0000-0000AA2D0000}"/>
    <cellStyle name="20 % - Accent4 2 3 4 4 2 8" xfId="18323" xr:uid="{00000000-0005-0000-0000-0000AB2D0000}"/>
    <cellStyle name="20 % - Accent4 2 3 4 4 2 8 2" xfId="32549" xr:uid="{00000000-0005-0000-0000-0000AC2D0000}"/>
    <cellStyle name="20 % - Accent4 2 3 4 4 2 8 3" xfId="26545" xr:uid="{00000000-0005-0000-0000-0000AD2D0000}"/>
    <cellStyle name="20 % - Accent4 2 3 4 4 2 9" xfId="12143" xr:uid="{00000000-0005-0000-0000-0000AE2D0000}"/>
    <cellStyle name="20 % - Accent4 2 3 4 4 2 9 2" xfId="25191" xr:uid="{00000000-0005-0000-0000-0000AF2D0000}"/>
    <cellStyle name="20 % - Accent4 2 3 4 4 3" xfId="6678" xr:uid="{00000000-0005-0000-0000-0000B02D0000}"/>
    <cellStyle name="20 % - Accent4 2 3 4 4 3 2" xfId="20003" xr:uid="{00000000-0005-0000-0000-0000B12D0000}"/>
    <cellStyle name="20 % - Accent4 2 3 4 4 3 2 2" xfId="33387" xr:uid="{00000000-0005-0000-0000-0000B22D0000}"/>
    <cellStyle name="20 % - Accent4 2 3 4 4 3 2 3" xfId="27385" xr:uid="{00000000-0005-0000-0000-0000B32D0000}"/>
    <cellStyle name="20 % - Accent4 2 3 4 4 3 3" xfId="12669" xr:uid="{00000000-0005-0000-0000-0000B42D0000}"/>
    <cellStyle name="20 % - Accent4 2 3 4 4 3 3 2" xfId="31803" xr:uid="{00000000-0005-0000-0000-0000B52D0000}"/>
    <cellStyle name="20 % - Accent4 2 3 4 4 3 4" xfId="25783" xr:uid="{00000000-0005-0000-0000-0000B62D0000}"/>
    <cellStyle name="20 % - Accent4 2 3 4 4 4" xfId="7218" xr:uid="{00000000-0005-0000-0000-0000B72D0000}"/>
    <cellStyle name="20 % - Accent4 2 3 4 4 4 2" xfId="20550" xr:uid="{00000000-0005-0000-0000-0000B82D0000}"/>
    <cellStyle name="20 % - Accent4 2 3 4 4 4 2 2" xfId="33767" xr:uid="{00000000-0005-0000-0000-0000B92D0000}"/>
    <cellStyle name="20 % - Accent4 2 3 4 4 4 3" xfId="13209" xr:uid="{00000000-0005-0000-0000-0000BA2D0000}"/>
    <cellStyle name="20 % - Accent4 2 3 4 4 4 4" xfId="27777" xr:uid="{00000000-0005-0000-0000-0000BB2D0000}"/>
    <cellStyle name="20 % - Accent4 2 3 4 4 5" xfId="7786" xr:uid="{00000000-0005-0000-0000-0000BC2D0000}"/>
    <cellStyle name="20 % - Accent4 2 3 4 4 5 2" xfId="21141" xr:uid="{00000000-0005-0000-0000-0000BD2D0000}"/>
    <cellStyle name="20 % - Accent4 2 3 4 4 5 2 2" xfId="34358" xr:uid="{00000000-0005-0000-0000-0000BE2D0000}"/>
    <cellStyle name="20 % - Accent4 2 3 4 4 5 3" xfId="13777" xr:uid="{00000000-0005-0000-0000-0000BF2D0000}"/>
    <cellStyle name="20 % - Accent4 2 3 4 4 5 4" xfId="28368" xr:uid="{00000000-0005-0000-0000-0000C02D0000}"/>
    <cellStyle name="20 % - Accent4 2 3 4 4 6" xfId="8354" xr:uid="{00000000-0005-0000-0000-0000C12D0000}"/>
    <cellStyle name="20 % - Accent4 2 3 4 4 6 2" xfId="21765" xr:uid="{00000000-0005-0000-0000-0000C22D0000}"/>
    <cellStyle name="20 % - Accent4 2 3 4 4 6 2 2" xfId="34958" xr:uid="{00000000-0005-0000-0000-0000C32D0000}"/>
    <cellStyle name="20 % - Accent4 2 3 4 4 6 3" xfId="14345" xr:uid="{00000000-0005-0000-0000-0000C42D0000}"/>
    <cellStyle name="20 % - Accent4 2 3 4 4 6 4" xfId="28968" xr:uid="{00000000-0005-0000-0000-0000C52D0000}"/>
    <cellStyle name="20 % - Accent4 2 3 4 4 7" xfId="8922" xr:uid="{00000000-0005-0000-0000-0000C62D0000}"/>
    <cellStyle name="20 % - Accent4 2 3 4 4 7 2" xfId="22467" xr:uid="{00000000-0005-0000-0000-0000C72D0000}"/>
    <cellStyle name="20 % - Accent4 2 3 4 4 7 2 2" xfId="35660" xr:uid="{00000000-0005-0000-0000-0000C82D0000}"/>
    <cellStyle name="20 % - Accent4 2 3 4 4 7 3" xfId="14913" xr:uid="{00000000-0005-0000-0000-0000C92D0000}"/>
    <cellStyle name="20 % - Accent4 2 3 4 4 7 4" xfId="29670" xr:uid="{00000000-0005-0000-0000-0000CA2D0000}"/>
    <cellStyle name="20 % - Accent4 2 3 4 4 8" xfId="9504" xr:uid="{00000000-0005-0000-0000-0000CB2D0000}"/>
    <cellStyle name="20 % - Accent4 2 3 4 4 8 2" xfId="23219" xr:uid="{00000000-0005-0000-0000-0000CC2D0000}"/>
    <cellStyle name="20 % - Accent4 2 3 4 4 8 2 2" xfId="36409" xr:uid="{00000000-0005-0000-0000-0000CD2D0000}"/>
    <cellStyle name="20 % - Accent4 2 3 4 4 8 3" xfId="15495" xr:uid="{00000000-0005-0000-0000-0000CE2D0000}"/>
    <cellStyle name="20 % - Accent4 2 3 4 4 8 4" xfId="30419" xr:uid="{00000000-0005-0000-0000-0000CF2D0000}"/>
    <cellStyle name="20 % - Accent4 2 3 4 4 9" xfId="10100" xr:uid="{00000000-0005-0000-0000-0000D02D0000}"/>
    <cellStyle name="20 % - Accent4 2 3 4 4 9 2" xfId="16091" xr:uid="{00000000-0005-0000-0000-0000D12D0000}"/>
    <cellStyle name="20 % - Accent4 2 3 4 4 9 2 2" xfId="32548" xr:uid="{00000000-0005-0000-0000-0000D22D0000}"/>
    <cellStyle name="20 % - Accent4 2 3 4 4 9 3" xfId="26544" xr:uid="{00000000-0005-0000-0000-0000D32D0000}"/>
    <cellStyle name="20 % - Accent4 2 3 4 5" xfId="5281" xr:uid="{00000000-0005-0000-0000-0000D42D0000}"/>
    <cellStyle name="20 % - Accent4 2 3 4 5 10" xfId="31225" xr:uid="{00000000-0005-0000-0000-0000D52D0000}"/>
    <cellStyle name="20 % - Accent4 2 3 4 5 11" xfId="24294" xr:uid="{00000000-0005-0000-0000-0000D62D0000}"/>
    <cellStyle name="20 % - Accent4 2 3 4 5 2" xfId="20001" xr:uid="{00000000-0005-0000-0000-0000D72D0000}"/>
    <cellStyle name="20 % - Accent4 2 3 4 5 2 2" xfId="27383" xr:uid="{00000000-0005-0000-0000-0000D82D0000}"/>
    <cellStyle name="20 % - Accent4 2 3 4 5 2 2 2" xfId="33385" xr:uid="{00000000-0005-0000-0000-0000D92D0000}"/>
    <cellStyle name="20 % - Accent4 2 3 4 5 2 3" xfId="31805" xr:uid="{00000000-0005-0000-0000-0000DA2D0000}"/>
    <cellStyle name="20 % - Accent4 2 3 4 5 2 4" xfId="25785" xr:uid="{00000000-0005-0000-0000-0000DB2D0000}"/>
    <cellStyle name="20 % - Accent4 2 3 4 5 3" xfId="20552" xr:uid="{00000000-0005-0000-0000-0000DC2D0000}"/>
    <cellStyle name="20 % - Accent4 2 3 4 5 3 2" xfId="33769" xr:uid="{00000000-0005-0000-0000-0000DD2D0000}"/>
    <cellStyle name="20 % - Accent4 2 3 4 5 3 3" xfId="27779" xr:uid="{00000000-0005-0000-0000-0000DE2D0000}"/>
    <cellStyle name="20 % - Accent4 2 3 4 5 4" xfId="21143" xr:uid="{00000000-0005-0000-0000-0000DF2D0000}"/>
    <cellStyle name="20 % - Accent4 2 3 4 5 4 2" xfId="34360" xr:uid="{00000000-0005-0000-0000-0000E02D0000}"/>
    <cellStyle name="20 % - Accent4 2 3 4 5 4 3" xfId="28370" xr:uid="{00000000-0005-0000-0000-0000E12D0000}"/>
    <cellStyle name="20 % - Accent4 2 3 4 5 5" xfId="21767" xr:uid="{00000000-0005-0000-0000-0000E22D0000}"/>
    <cellStyle name="20 % - Accent4 2 3 4 5 5 2" xfId="34960" xr:uid="{00000000-0005-0000-0000-0000E32D0000}"/>
    <cellStyle name="20 % - Accent4 2 3 4 5 5 3" xfId="28970" xr:uid="{00000000-0005-0000-0000-0000E42D0000}"/>
    <cellStyle name="20 % - Accent4 2 3 4 5 6" xfId="22469" xr:uid="{00000000-0005-0000-0000-0000E52D0000}"/>
    <cellStyle name="20 % - Accent4 2 3 4 5 6 2" xfId="35662" xr:uid="{00000000-0005-0000-0000-0000E62D0000}"/>
    <cellStyle name="20 % - Accent4 2 3 4 5 6 3" xfId="29672" xr:uid="{00000000-0005-0000-0000-0000E72D0000}"/>
    <cellStyle name="20 % - Accent4 2 3 4 5 7" xfId="23221" xr:uid="{00000000-0005-0000-0000-0000E82D0000}"/>
    <cellStyle name="20 % - Accent4 2 3 4 5 7 2" xfId="36411" xr:uid="{00000000-0005-0000-0000-0000E92D0000}"/>
    <cellStyle name="20 % - Accent4 2 3 4 5 7 3" xfId="30421" xr:uid="{00000000-0005-0000-0000-0000EA2D0000}"/>
    <cellStyle name="20 % - Accent4 2 3 4 5 8" xfId="18324" xr:uid="{00000000-0005-0000-0000-0000EB2D0000}"/>
    <cellStyle name="20 % - Accent4 2 3 4 5 8 2" xfId="32550" xr:uid="{00000000-0005-0000-0000-0000EC2D0000}"/>
    <cellStyle name="20 % - Accent4 2 3 4 5 8 3" xfId="26546" xr:uid="{00000000-0005-0000-0000-0000ED2D0000}"/>
    <cellStyle name="20 % - Accent4 2 3 4 5 9" xfId="11606" xr:uid="{00000000-0005-0000-0000-0000EE2D0000}"/>
    <cellStyle name="20 % - Accent4 2 3 4 5 9 2" xfId="25192" xr:uid="{00000000-0005-0000-0000-0000EF2D0000}"/>
    <cellStyle name="20 % - Accent4 2 3 4 6" xfId="6148" xr:uid="{00000000-0005-0000-0000-0000F02D0000}"/>
    <cellStyle name="20 % - Accent4 2 3 4 6 2" xfId="19477" xr:uid="{00000000-0005-0000-0000-0000F12D0000}"/>
    <cellStyle name="20 % - Accent4 2 3 4 6 2 2" xfId="32984" xr:uid="{00000000-0005-0000-0000-0000F22D0000}"/>
    <cellStyle name="20 % - Accent4 2 3 4 6 2 3" xfId="26980" xr:uid="{00000000-0005-0000-0000-0000F32D0000}"/>
    <cellStyle name="20 % - Accent4 2 3 4 6 3" xfId="12139" xr:uid="{00000000-0005-0000-0000-0000F42D0000}"/>
    <cellStyle name="20 % - Accent4 2 3 4 6 3 2" xfId="31800" xr:uid="{00000000-0005-0000-0000-0000F52D0000}"/>
    <cellStyle name="20 % - Accent4 2 3 4 6 4" xfId="25780" xr:uid="{00000000-0005-0000-0000-0000F62D0000}"/>
    <cellStyle name="20 % - Accent4 2 3 4 7" xfId="6674" xr:uid="{00000000-0005-0000-0000-0000F72D0000}"/>
    <cellStyle name="20 % - Accent4 2 3 4 7 2" xfId="20006" xr:uid="{00000000-0005-0000-0000-0000F82D0000}"/>
    <cellStyle name="20 % - Accent4 2 3 4 7 2 2" xfId="33390" xr:uid="{00000000-0005-0000-0000-0000F92D0000}"/>
    <cellStyle name="20 % - Accent4 2 3 4 7 3" xfId="12665" xr:uid="{00000000-0005-0000-0000-0000FA2D0000}"/>
    <cellStyle name="20 % - Accent4 2 3 4 7 4" xfId="27388" xr:uid="{00000000-0005-0000-0000-0000FB2D0000}"/>
    <cellStyle name="20 % - Accent4 2 3 4 8" xfId="7214" xr:uid="{00000000-0005-0000-0000-0000FC2D0000}"/>
    <cellStyle name="20 % - Accent4 2 3 4 8 2" xfId="20547" xr:uid="{00000000-0005-0000-0000-0000FD2D0000}"/>
    <cellStyle name="20 % - Accent4 2 3 4 8 2 2" xfId="33764" xr:uid="{00000000-0005-0000-0000-0000FE2D0000}"/>
    <cellStyle name="20 % - Accent4 2 3 4 8 3" xfId="13205" xr:uid="{00000000-0005-0000-0000-0000FF2D0000}"/>
    <cellStyle name="20 % - Accent4 2 3 4 8 4" xfId="27774" xr:uid="{00000000-0005-0000-0000-0000002E0000}"/>
    <cellStyle name="20 % - Accent4 2 3 4 9" xfId="7782" xr:uid="{00000000-0005-0000-0000-0000012E0000}"/>
    <cellStyle name="20 % - Accent4 2 3 4 9 2" xfId="21138" xr:uid="{00000000-0005-0000-0000-0000022E0000}"/>
    <cellStyle name="20 % - Accent4 2 3 4 9 2 2" xfId="34355" xr:uid="{00000000-0005-0000-0000-0000032E0000}"/>
    <cellStyle name="20 % - Accent4 2 3 4 9 3" xfId="13773" xr:uid="{00000000-0005-0000-0000-0000042E0000}"/>
    <cellStyle name="20 % - Accent4 2 3 4 9 4" xfId="28365" xr:uid="{00000000-0005-0000-0000-0000052E0000}"/>
    <cellStyle name="20 % - Accent4 2 3 5" xfId="226" xr:uid="{00000000-0005-0000-0000-0000062E0000}"/>
    <cellStyle name="20 % - Accent4 2 3 5 10" xfId="10101" xr:uid="{00000000-0005-0000-0000-0000072E0000}"/>
    <cellStyle name="20 % - Accent4 2 3 5 10 2" xfId="16092" xr:uid="{00000000-0005-0000-0000-0000082E0000}"/>
    <cellStyle name="20 % - Accent4 2 3 5 10 3" xfId="31226" xr:uid="{00000000-0005-0000-0000-0000092E0000}"/>
    <cellStyle name="20 % - Accent4 2 3 5 11" xfId="10697" xr:uid="{00000000-0005-0000-0000-00000A2E0000}"/>
    <cellStyle name="20 % - Accent4 2 3 5 11 2" xfId="16688" xr:uid="{00000000-0005-0000-0000-00000B2E0000}"/>
    <cellStyle name="20 % - Accent4 2 3 5 12" xfId="17312" xr:uid="{00000000-0005-0000-0000-00000C2E0000}"/>
    <cellStyle name="20 % - Accent4 2 3 5 13" xfId="17876" xr:uid="{00000000-0005-0000-0000-00000D2E0000}"/>
    <cellStyle name="20 % - Accent4 2 3 5 14" xfId="18325" xr:uid="{00000000-0005-0000-0000-00000E2E0000}"/>
    <cellStyle name="20 % - Accent4 2 3 5 15" xfId="11219" xr:uid="{00000000-0005-0000-0000-00000F2E0000}"/>
    <cellStyle name="20 % - Accent4 2 3 5 16" xfId="4375" xr:uid="{00000000-0005-0000-0000-0000102E0000}"/>
    <cellStyle name="20 % - Accent4 2 3 5 17" xfId="24295" xr:uid="{00000000-0005-0000-0000-0000112E0000}"/>
    <cellStyle name="20 % - Accent4 2 3 5 18" xfId="2885" xr:uid="{00000000-0005-0000-0000-0000122E0000}"/>
    <cellStyle name="20 % - Accent4 2 3 5 2" xfId="5284" xr:uid="{00000000-0005-0000-0000-0000132E0000}"/>
    <cellStyle name="20 % - Accent4 2 3 5 2 2" xfId="19478" xr:uid="{00000000-0005-0000-0000-0000142E0000}"/>
    <cellStyle name="20 % - Accent4 2 3 5 2 2 2" xfId="32985" xr:uid="{00000000-0005-0000-0000-0000152E0000}"/>
    <cellStyle name="20 % - Accent4 2 3 5 2 2 3" xfId="26981" xr:uid="{00000000-0005-0000-0000-0000162E0000}"/>
    <cellStyle name="20 % - Accent4 2 3 5 2 3" xfId="11611" xr:uid="{00000000-0005-0000-0000-0000172E0000}"/>
    <cellStyle name="20 % - Accent4 2 3 5 2 3 2" xfId="31806" xr:uid="{00000000-0005-0000-0000-0000182E0000}"/>
    <cellStyle name="20 % - Accent4 2 3 5 2 4" xfId="25786" xr:uid="{00000000-0005-0000-0000-0000192E0000}"/>
    <cellStyle name="20 % - Accent4 2 3 5 3" xfId="6153" xr:uid="{00000000-0005-0000-0000-00001A2E0000}"/>
    <cellStyle name="20 % - Accent4 2 3 5 3 2" xfId="20553" xr:uid="{00000000-0005-0000-0000-00001B2E0000}"/>
    <cellStyle name="20 % - Accent4 2 3 5 3 2 2" xfId="33770" xr:uid="{00000000-0005-0000-0000-00001C2E0000}"/>
    <cellStyle name="20 % - Accent4 2 3 5 3 3" xfId="12144" xr:uid="{00000000-0005-0000-0000-00001D2E0000}"/>
    <cellStyle name="20 % - Accent4 2 3 5 3 4" xfId="27780" xr:uid="{00000000-0005-0000-0000-00001E2E0000}"/>
    <cellStyle name="20 % - Accent4 2 3 5 4" xfId="6679" xr:uid="{00000000-0005-0000-0000-00001F2E0000}"/>
    <cellStyle name="20 % - Accent4 2 3 5 4 2" xfId="21144" xr:uid="{00000000-0005-0000-0000-0000202E0000}"/>
    <cellStyle name="20 % - Accent4 2 3 5 4 2 2" xfId="34361" xr:uid="{00000000-0005-0000-0000-0000212E0000}"/>
    <cellStyle name="20 % - Accent4 2 3 5 4 3" xfId="12670" xr:uid="{00000000-0005-0000-0000-0000222E0000}"/>
    <cellStyle name="20 % - Accent4 2 3 5 4 4" xfId="28371" xr:uid="{00000000-0005-0000-0000-0000232E0000}"/>
    <cellStyle name="20 % - Accent4 2 3 5 5" xfId="7219" xr:uid="{00000000-0005-0000-0000-0000242E0000}"/>
    <cellStyle name="20 % - Accent4 2 3 5 5 2" xfId="21768" xr:uid="{00000000-0005-0000-0000-0000252E0000}"/>
    <cellStyle name="20 % - Accent4 2 3 5 5 2 2" xfId="34961" xr:uid="{00000000-0005-0000-0000-0000262E0000}"/>
    <cellStyle name="20 % - Accent4 2 3 5 5 3" xfId="13210" xr:uid="{00000000-0005-0000-0000-0000272E0000}"/>
    <cellStyle name="20 % - Accent4 2 3 5 5 4" xfId="28971" xr:uid="{00000000-0005-0000-0000-0000282E0000}"/>
    <cellStyle name="20 % - Accent4 2 3 5 6" xfId="7787" xr:uid="{00000000-0005-0000-0000-0000292E0000}"/>
    <cellStyle name="20 % - Accent4 2 3 5 6 2" xfId="22470" xr:uid="{00000000-0005-0000-0000-00002A2E0000}"/>
    <cellStyle name="20 % - Accent4 2 3 5 6 2 2" xfId="35663" xr:uid="{00000000-0005-0000-0000-00002B2E0000}"/>
    <cellStyle name="20 % - Accent4 2 3 5 6 3" xfId="13778" xr:uid="{00000000-0005-0000-0000-00002C2E0000}"/>
    <cellStyle name="20 % - Accent4 2 3 5 6 4" xfId="29673" xr:uid="{00000000-0005-0000-0000-00002D2E0000}"/>
    <cellStyle name="20 % - Accent4 2 3 5 7" xfId="8355" xr:uid="{00000000-0005-0000-0000-00002E2E0000}"/>
    <cellStyle name="20 % - Accent4 2 3 5 7 2" xfId="23222" xr:uid="{00000000-0005-0000-0000-00002F2E0000}"/>
    <cellStyle name="20 % - Accent4 2 3 5 7 2 2" xfId="36412" xr:uid="{00000000-0005-0000-0000-0000302E0000}"/>
    <cellStyle name="20 % - Accent4 2 3 5 7 3" xfId="14346" xr:uid="{00000000-0005-0000-0000-0000312E0000}"/>
    <cellStyle name="20 % - Accent4 2 3 5 7 4" xfId="30422" xr:uid="{00000000-0005-0000-0000-0000322E0000}"/>
    <cellStyle name="20 % - Accent4 2 3 5 8" xfId="8923" xr:uid="{00000000-0005-0000-0000-0000332E0000}"/>
    <cellStyle name="20 % - Accent4 2 3 5 8 2" xfId="14914" xr:uid="{00000000-0005-0000-0000-0000342E0000}"/>
    <cellStyle name="20 % - Accent4 2 3 5 8 2 2" xfId="32551" xr:uid="{00000000-0005-0000-0000-0000352E0000}"/>
    <cellStyle name="20 % - Accent4 2 3 5 8 3" xfId="26547" xr:uid="{00000000-0005-0000-0000-0000362E0000}"/>
    <cellStyle name="20 % - Accent4 2 3 5 9" xfId="9505" xr:uid="{00000000-0005-0000-0000-0000372E0000}"/>
    <cellStyle name="20 % - Accent4 2 3 5 9 2" xfId="15496" xr:uid="{00000000-0005-0000-0000-0000382E0000}"/>
    <cellStyle name="20 % - Accent4 2 3 5 9 3" xfId="25193" xr:uid="{00000000-0005-0000-0000-0000392E0000}"/>
    <cellStyle name="20 % - Accent4 2 3 6" xfId="227" xr:uid="{00000000-0005-0000-0000-00003A2E0000}"/>
    <cellStyle name="20 % - Accent4 2 3 6 10" xfId="10102" xr:uid="{00000000-0005-0000-0000-00003B2E0000}"/>
    <cellStyle name="20 % - Accent4 2 3 6 10 2" xfId="16093" xr:uid="{00000000-0005-0000-0000-00003C2E0000}"/>
    <cellStyle name="20 % - Accent4 2 3 6 10 3" xfId="31227" xr:uid="{00000000-0005-0000-0000-00003D2E0000}"/>
    <cellStyle name="20 % - Accent4 2 3 6 11" xfId="10698" xr:uid="{00000000-0005-0000-0000-00003E2E0000}"/>
    <cellStyle name="20 % - Accent4 2 3 6 11 2" xfId="16689" xr:uid="{00000000-0005-0000-0000-00003F2E0000}"/>
    <cellStyle name="20 % - Accent4 2 3 6 12" xfId="17313" xr:uid="{00000000-0005-0000-0000-0000402E0000}"/>
    <cellStyle name="20 % - Accent4 2 3 6 13" xfId="17877" xr:uid="{00000000-0005-0000-0000-0000412E0000}"/>
    <cellStyle name="20 % - Accent4 2 3 6 14" xfId="18326" xr:uid="{00000000-0005-0000-0000-0000422E0000}"/>
    <cellStyle name="20 % - Accent4 2 3 6 15" xfId="11220" xr:uid="{00000000-0005-0000-0000-0000432E0000}"/>
    <cellStyle name="20 % - Accent4 2 3 6 16" xfId="4376" xr:uid="{00000000-0005-0000-0000-0000442E0000}"/>
    <cellStyle name="20 % - Accent4 2 3 6 17" xfId="24296" xr:uid="{00000000-0005-0000-0000-0000452E0000}"/>
    <cellStyle name="20 % - Accent4 2 3 6 18" xfId="2886" xr:uid="{00000000-0005-0000-0000-0000462E0000}"/>
    <cellStyle name="20 % - Accent4 2 3 6 2" xfId="5285" xr:uid="{00000000-0005-0000-0000-0000472E0000}"/>
    <cellStyle name="20 % - Accent4 2 3 6 2 2" xfId="19479" xr:uid="{00000000-0005-0000-0000-0000482E0000}"/>
    <cellStyle name="20 % - Accent4 2 3 6 2 2 2" xfId="32986" xr:uid="{00000000-0005-0000-0000-0000492E0000}"/>
    <cellStyle name="20 % - Accent4 2 3 6 2 2 3" xfId="26982" xr:uid="{00000000-0005-0000-0000-00004A2E0000}"/>
    <cellStyle name="20 % - Accent4 2 3 6 2 3" xfId="11612" xr:uid="{00000000-0005-0000-0000-00004B2E0000}"/>
    <cellStyle name="20 % - Accent4 2 3 6 2 3 2" xfId="31807" xr:uid="{00000000-0005-0000-0000-00004C2E0000}"/>
    <cellStyle name="20 % - Accent4 2 3 6 2 4" xfId="25787" xr:uid="{00000000-0005-0000-0000-00004D2E0000}"/>
    <cellStyle name="20 % - Accent4 2 3 6 3" xfId="6154" xr:uid="{00000000-0005-0000-0000-00004E2E0000}"/>
    <cellStyle name="20 % - Accent4 2 3 6 3 2" xfId="20554" xr:uid="{00000000-0005-0000-0000-00004F2E0000}"/>
    <cellStyle name="20 % - Accent4 2 3 6 3 2 2" xfId="33771" xr:uid="{00000000-0005-0000-0000-0000502E0000}"/>
    <cellStyle name="20 % - Accent4 2 3 6 3 3" xfId="12145" xr:uid="{00000000-0005-0000-0000-0000512E0000}"/>
    <cellStyle name="20 % - Accent4 2 3 6 3 4" xfId="27781" xr:uid="{00000000-0005-0000-0000-0000522E0000}"/>
    <cellStyle name="20 % - Accent4 2 3 6 4" xfId="6680" xr:uid="{00000000-0005-0000-0000-0000532E0000}"/>
    <cellStyle name="20 % - Accent4 2 3 6 4 2" xfId="21145" xr:uid="{00000000-0005-0000-0000-0000542E0000}"/>
    <cellStyle name="20 % - Accent4 2 3 6 4 2 2" xfId="34362" xr:uid="{00000000-0005-0000-0000-0000552E0000}"/>
    <cellStyle name="20 % - Accent4 2 3 6 4 3" xfId="12671" xr:uid="{00000000-0005-0000-0000-0000562E0000}"/>
    <cellStyle name="20 % - Accent4 2 3 6 4 4" xfId="28372" xr:uid="{00000000-0005-0000-0000-0000572E0000}"/>
    <cellStyle name="20 % - Accent4 2 3 6 5" xfId="7220" xr:uid="{00000000-0005-0000-0000-0000582E0000}"/>
    <cellStyle name="20 % - Accent4 2 3 6 5 2" xfId="21769" xr:uid="{00000000-0005-0000-0000-0000592E0000}"/>
    <cellStyle name="20 % - Accent4 2 3 6 5 2 2" xfId="34962" xr:uid="{00000000-0005-0000-0000-00005A2E0000}"/>
    <cellStyle name="20 % - Accent4 2 3 6 5 3" xfId="13211" xr:uid="{00000000-0005-0000-0000-00005B2E0000}"/>
    <cellStyle name="20 % - Accent4 2 3 6 5 4" xfId="28972" xr:uid="{00000000-0005-0000-0000-00005C2E0000}"/>
    <cellStyle name="20 % - Accent4 2 3 6 6" xfId="7788" xr:uid="{00000000-0005-0000-0000-00005D2E0000}"/>
    <cellStyle name="20 % - Accent4 2 3 6 6 2" xfId="22471" xr:uid="{00000000-0005-0000-0000-00005E2E0000}"/>
    <cellStyle name="20 % - Accent4 2 3 6 6 2 2" xfId="35664" xr:uid="{00000000-0005-0000-0000-00005F2E0000}"/>
    <cellStyle name="20 % - Accent4 2 3 6 6 3" xfId="13779" xr:uid="{00000000-0005-0000-0000-0000602E0000}"/>
    <cellStyle name="20 % - Accent4 2 3 6 6 4" xfId="29674" xr:uid="{00000000-0005-0000-0000-0000612E0000}"/>
    <cellStyle name="20 % - Accent4 2 3 6 7" xfId="8356" xr:uid="{00000000-0005-0000-0000-0000622E0000}"/>
    <cellStyle name="20 % - Accent4 2 3 6 7 2" xfId="23223" xr:uid="{00000000-0005-0000-0000-0000632E0000}"/>
    <cellStyle name="20 % - Accent4 2 3 6 7 2 2" xfId="36413" xr:uid="{00000000-0005-0000-0000-0000642E0000}"/>
    <cellStyle name="20 % - Accent4 2 3 6 7 3" xfId="14347" xr:uid="{00000000-0005-0000-0000-0000652E0000}"/>
    <cellStyle name="20 % - Accent4 2 3 6 7 4" xfId="30423" xr:uid="{00000000-0005-0000-0000-0000662E0000}"/>
    <cellStyle name="20 % - Accent4 2 3 6 8" xfId="8924" xr:uid="{00000000-0005-0000-0000-0000672E0000}"/>
    <cellStyle name="20 % - Accent4 2 3 6 8 2" xfId="14915" xr:uid="{00000000-0005-0000-0000-0000682E0000}"/>
    <cellStyle name="20 % - Accent4 2 3 6 8 2 2" xfId="32552" xr:uid="{00000000-0005-0000-0000-0000692E0000}"/>
    <cellStyle name="20 % - Accent4 2 3 6 8 3" xfId="26548" xr:uid="{00000000-0005-0000-0000-00006A2E0000}"/>
    <cellStyle name="20 % - Accent4 2 3 6 9" xfId="9506" xr:uid="{00000000-0005-0000-0000-00006B2E0000}"/>
    <cellStyle name="20 % - Accent4 2 3 6 9 2" xfId="15497" xr:uid="{00000000-0005-0000-0000-00006C2E0000}"/>
    <cellStyle name="20 % - Accent4 2 3 6 9 3" xfId="25194" xr:uid="{00000000-0005-0000-0000-00006D2E0000}"/>
    <cellStyle name="20 % - Accent4 2 3 7" xfId="5272" xr:uid="{00000000-0005-0000-0000-00006E2E0000}"/>
    <cellStyle name="20 % - Accent4 2 3 7 10" xfId="31228" xr:uid="{00000000-0005-0000-0000-00006F2E0000}"/>
    <cellStyle name="20 % - Accent4 2 3 7 11" xfId="24297" xr:uid="{00000000-0005-0000-0000-0000702E0000}"/>
    <cellStyle name="20 % - Accent4 2 3 7 2" xfId="20000" xr:uid="{00000000-0005-0000-0000-0000712E0000}"/>
    <cellStyle name="20 % - Accent4 2 3 7 2 2" xfId="27382" xr:uid="{00000000-0005-0000-0000-0000722E0000}"/>
    <cellStyle name="20 % - Accent4 2 3 7 2 2 2" xfId="33384" xr:uid="{00000000-0005-0000-0000-0000732E0000}"/>
    <cellStyle name="20 % - Accent4 2 3 7 2 3" xfId="31808" xr:uid="{00000000-0005-0000-0000-0000742E0000}"/>
    <cellStyle name="20 % - Accent4 2 3 7 2 4" xfId="25788" xr:uid="{00000000-0005-0000-0000-0000752E0000}"/>
    <cellStyle name="20 % - Accent4 2 3 7 3" xfId="20555" xr:uid="{00000000-0005-0000-0000-0000762E0000}"/>
    <cellStyle name="20 % - Accent4 2 3 7 3 2" xfId="33772" xr:uid="{00000000-0005-0000-0000-0000772E0000}"/>
    <cellStyle name="20 % - Accent4 2 3 7 3 3" xfId="27782" xr:uid="{00000000-0005-0000-0000-0000782E0000}"/>
    <cellStyle name="20 % - Accent4 2 3 7 4" xfId="21146" xr:uid="{00000000-0005-0000-0000-0000792E0000}"/>
    <cellStyle name="20 % - Accent4 2 3 7 4 2" xfId="34363" xr:uid="{00000000-0005-0000-0000-00007A2E0000}"/>
    <cellStyle name="20 % - Accent4 2 3 7 4 3" xfId="28373" xr:uid="{00000000-0005-0000-0000-00007B2E0000}"/>
    <cellStyle name="20 % - Accent4 2 3 7 5" xfId="21770" xr:uid="{00000000-0005-0000-0000-00007C2E0000}"/>
    <cellStyle name="20 % - Accent4 2 3 7 5 2" xfId="34963" xr:uid="{00000000-0005-0000-0000-00007D2E0000}"/>
    <cellStyle name="20 % - Accent4 2 3 7 5 3" xfId="28973" xr:uid="{00000000-0005-0000-0000-00007E2E0000}"/>
    <cellStyle name="20 % - Accent4 2 3 7 6" xfId="22472" xr:uid="{00000000-0005-0000-0000-00007F2E0000}"/>
    <cellStyle name="20 % - Accent4 2 3 7 6 2" xfId="35665" xr:uid="{00000000-0005-0000-0000-0000802E0000}"/>
    <cellStyle name="20 % - Accent4 2 3 7 6 3" xfId="29675" xr:uid="{00000000-0005-0000-0000-0000812E0000}"/>
    <cellStyle name="20 % - Accent4 2 3 7 7" xfId="23224" xr:uid="{00000000-0005-0000-0000-0000822E0000}"/>
    <cellStyle name="20 % - Accent4 2 3 7 7 2" xfId="36414" xr:uid="{00000000-0005-0000-0000-0000832E0000}"/>
    <cellStyle name="20 % - Accent4 2 3 7 7 3" xfId="30424" xr:uid="{00000000-0005-0000-0000-0000842E0000}"/>
    <cellStyle name="20 % - Accent4 2 3 7 8" xfId="18327" xr:uid="{00000000-0005-0000-0000-0000852E0000}"/>
    <cellStyle name="20 % - Accent4 2 3 7 8 2" xfId="32553" xr:uid="{00000000-0005-0000-0000-0000862E0000}"/>
    <cellStyle name="20 % - Accent4 2 3 7 8 3" xfId="26549" xr:uid="{00000000-0005-0000-0000-0000872E0000}"/>
    <cellStyle name="20 % - Accent4 2 3 7 9" xfId="11595" xr:uid="{00000000-0005-0000-0000-0000882E0000}"/>
    <cellStyle name="20 % - Accent4 2 3 7 9 2" xfId="25195" xr:uid="{00000000-0005-0000-0000-0000892E0000}"/>
    <cellStyle name="20 % - Accent4 2 3 8" xfId="6137" xr:uid="{00000000-0005-0000-0000-00008A2E0000}"/>
    <cellStyle name="20 % - Accent4 2 3 8 2" xfId="23225" xr:uid="{00000000-0005-0000-0000-00008B2E0000}"/>
    <cellStyle name="20 % - Accent4 2 3 8 2 2" xfId="36415" xr:uid="{00000000-0005-0000-0000-00008C2E0000}"/>
    <cellStyle name="20 % - Accent4 2 3 8 2 3" xfId="30425" xr:uid="{00000000-0005-0000-0000-00008D2E0000}"/>
    <cellStyle name="20 % - Accent4 2 3 8 3" xfId="19472" xr:uid="{00000000-0005-0000-0000-00008E2E0000}"/>
    <cellStyle name="20 % - Accent4 2 3 8 3 2" xfId="32979" xr:uid="{00000000-0005-0000-0000-00008F2E0000}"/>
    <cellStyle name="20 % - Accent4 2 3 8 3 3" xfId="26975" xr:uid="{00000000-0005-0000-0000-0000902E0000}"/>
    <cellStyle name="20 % - Accent4 2 3 8 4" xfId="12128" xr:uid="{00000000-0005-0000-0000-0000912E0000}"/>
    <cellStyle name="20 % - Accent4 2 3 8 4 2" xfId="31789" xr:uid="{00000000-0005-0000-0000-0000922E0000}"/>
    <cellStyle name="20 % - Accent4 2 3 8 5" xfId="25769" xr:uid="{00000000-0005-0000-0000-0000932E0000}"/>
    <cellStyle name="20 % - Accent4 2 3 9" xfId="6663" xr:uid="{00000000-0005-0000-0000-0000942E0000}"/>
    <cellStyle name="20 % - Accent4 2 3 9 2" xfId="23790" xr:uid="{00000000-0005-0000-0000-0000952E0000}"/>
    <cellStyle name="20 % - Accent4 2 3 9 2 2" xfId="36823" xr:uid="{00000000-0005-0000-0000-0000962E0000}"/>
    <cellStyle name="20 % - Accent4 2 3 9 2 3" xfId="30835" xr:uid="{00000000-0005-0000-0000-0000972E0000}"/>
    <cellStyle name="20 % - Accent4 2 3 9 3" xfId="20536" xr:uid="{00000000-0005-0000-0000-0000982E0000}"/>
    <cellStyle name="20 % - Accent4 2 3 9 3 2" xfId="33753" xr:uid="{00000000-0005-0000-0000-0000992E0000}"/>
    <cellStyle name="20 % - Accent4 2 3 9 4" xfId="12654" xr:uid="{00000000-0005-0000-0000-00009A2E0000}"/>
    <cellStyle name="20 % - Accent4 2 3 9 5" xfId="27763" xr:uid="{00000000-0005-0000-0000-00009B2E0000}"/>
    <cellStyle name="20 % - Accent4 2 3_2012-2013 - CF - Tour 1 - Ligue 04 - Résultats" xfId="228" xr:uid="{00000000-0005-0000-0000-00009C2E0000}"/>
    <cellStyle name="20 % - Accent4 2 4" xfId="229" xr:uid="{00000000-0005-0000-0000-00009D2E0000}"/>
    <cellStyle name="20 % - Accent4 2 4 10" xfId="10103" xr:uid="{00000000-0005-0000-0000-00009E2E0000}"/>
    <cellStyle name="20 % - Accent4 2 4 10 2" xfId="16094" xr:uid="{00000000-0005-0000-0000-00009F2E0000}"/>
    <cellStyle name="20 % - Accent4 2 4 10 3" xfId="31229" xr:uid="{00000000-0005-0000-0000-0000A02E0000}"/>
    <cellStyle name="20 % - Accent4 2 4 11" xfId="10699" xr:uid="{00000000-0005-0000-0000-0000A12E0000}"/>
    <cellStyle name="20 % - Accent4 2 4 11 2" xfId="16690" xr:uid="{00000000-0005-0000-0000-0000A22E0000}"/>
    <cellStyle name="20 % - Accent4 2 4 12" xfId="17314" xr:uid="{00000000-0005-0000-0000-0000A32E0000}"/>
    <cellStyle name="20 % - Accent4 2 4 13" xfId="17878" xr:uid="{00000000-0005-0000-0000-0000A42E0000}"/>
    <cellStyle name="20 % - Accent4 2 4 14" xfId="18328" xr:uid="{00000000-0005-0000-0000-0000A52E0000}"/>
    <cellStyle name="20 % - Accent4 2 4 15" xfId="11221" xr:uid="{00000000-0005-0000-0000-0000A62E0000}"/>
    <cellStyle name="20 % - Accent4 2 4 16" xfId="4377" xr:uid="{00000000-0005-0000-0000-0000A72E0000}"/>
    <cellStyle name="20 % - Accent4 2 4 17" xfId="24298" xr:uid="{00000000-0005-0000-0000-0000A82E0000}"/>
    <cellStyle name="20 % - Accent4 2 4 18" xfId="2887" xr:uid="{00000000-0005-0000-0000-0000A92E0000}"/>
    <cellStyle name="20 % - Accent4 2 4 2" xfId="5286" xr:uid="{00000000-0005-0000-0000-0000AA2E0000}"/>
    <cellStyle name="20 % - Accent4 2 4 2 2" xfId="23791" xr:uid="{00000000-0005-0000-0000-0000AB2E0000}"/>
    <cellStyle name="20 % - Accent4 2 4 2 2 2" xfId="36824" xr:uid="{00000000-0005-0000-0000-0000AC2E0000}"/>
    <cellStyle name="20 % - Accent4 2 4 2 2 3" xfId="30836" xr:uid="{00000000-0005-0000-0000-0000AD2E0000}"/>
    <cellStyle name="20 % - Accent4 2 4 2 3" xfId="19480" xr:uid="{00000000-0005-0000-0000-0000AE2E0000}"/>
    <cellStyle name="20 % - Accent4 2 4 2 3 2" xfId="32987" xr:uid="{00000000-0005-0000-0000-0000AF2E0000}"/>
    <cellStyle name="20 % - Accent4 2 4 2 3 3" xfId="26983" xr:uid="{00000000-0005-0000-0000-0000B02E0000}"/>
    <cellStyle name="20 % - Accent4 2 4 2 4" xfId="11613" xr:uid="{00000000-0005-0000-0000-0000B12E0000}"/>
    <cellStyle name="20 % - Accent4 2 4 2 4 2" xfId="31809" xr:uid="{00000000-0005-0000-0000-0000B22E0000}"/>
    <cellStyle name="20 % - Accent4 2 4 2 5" xfId="25789" xr:uid="{00000000-0005-0000-0000-0000B32E0000}"/>
    <cellStyle name="20 % - Accent4 2 4 3" xfId="6155" xr:uid="{00000000-0005-0000-0000-0000B42E0000}"/>
    <cellStyle name="20 % - Accent4 2 4 3 2" xfId="23998" xr:uid="{00000000-0005-0000-0000-0000B52E0000}"/>
    <cellStyle name="20 % - Accent4 2 4 3 2 2" xfId="36904" xr:uid="{00000000-0005-0000-0000-0000B62E0000}"/>
    <cellStyle name="20 % - Accent4 2 4 3 2 3" xfId="30917" xr:uid="{00000000-0005-0000-0000-0000B72E0000}"/>
    <cellStyle name="20 % - Accent4 2 4 3 3" xfId="20556" xr:uid="{00000000-0005-0000-0000-0000B82E0000}"/>
    <cellStyle name="20 % - Accent4 2 4 3 3 2" xfId="33773" xr:uid="{00000000-0005-0000-0000-0000B92E0000}"/>
    <cellStyle name="20 % - Accent4 2 4 3 4" xfId="12146" xr:uid="{00000000-0005-0000-0000-0000BA2E0000}"/>
    <cellStyle name="20 % - Accent4 2 4 3 5" xfId="27783" xr:uid="{00000000-0005-0000-0000-0000BB2E0000}"/>
    <cellStyle name="20 % - Accent4 2 4 4" xfId="6681" xr:uid="{00000000-0005-0000-0000-0000BC2E0000}"/>
    <cellStyle name="20 % - Accent4 2 4 4 2" xfId="21147" xr:uid="{00000000-0005-0000-0000-0000BD2E0000}"/>
    <cellStyle name="20 % - Accent4 2 4 4 2 2" xfId="34364" xr:uid="{00000000-0005-0000-0000-0000BE2E0000}"/>
    <cellStyle name="20 % - Accent4 2 4 4 3" xfId="12672" xr:uid="{00000000-0005-0000-0000-0000BF2E0000}"/>
    <cellStyle name="20 % - Accent4 2 4 4 4" xfId="28374" xr:uid="{00000000-0005-0000-0000-0000C02E0000}"/>
    <cellStyle name="20 % - Accent4 2 4 5" xfId="7221" xr:uid="{00000000-0005-0000-0000-0000C12E0000}"/>
    <cellStyle name="20 % - Accent4 2 4 5 2" xfId="21771" xr:uid="{00000000-0005-0000-0000-0000C22E0000}"/>
    <cellStyle name="20 % - Accent4 2 4 5 2 2" xfId="34964" xr:uid="{00000000-0005-0000-0000-0000C32E0000}"/>
    <cellStyle name="20 % - Accent4 2 4 5 3" xfId="13212" xr:uid="{00000000-0005-0000-0000-0000C42E0000}"/>
    <cellStyle name="20 % - Accent4 2 4 5 4" xfId="28974" xr:uid="{00000000-0005-0000-0000-0000C52E0000}"/>
    <cellStyle name="20 % - Accent4 2 4 6" xfId="7789" xr:uid="{00000000-0005-0000-0000-0000C62E0000}"/>
    <cellStyle name="20 % - Accent4 2 4 6 2" xfId="22473" xr:uid="{00000000-0005-0000-0000-0000C72E0000}"/>
    <cellStyle name="20 % - Accent4 2 4 6 2 2" xfId="35666" xr:uid="{00000000-0005-0000-0000-0000C82E0000}"/>
    <cellStyle name="20 % - Accent4 2 4 6 3" xfId="13780" xr:uid="{00000000-0005-0000-0000-0000C92E0000}"/>
    <cellStyle name="20 % - Accent4 2 4 6 4" xfId="29676" xr:uid="{00000000-0005-0000-0000-0000CA2E0000}"/>
    <cellStyle name="20 % - Accent4 2 4 7" xfId="8357" xr:uid="{00000000-0005-0000-0000-0000CB2E0000}"/>
    <cellStyle name="20 % - Accent4 2 4 7 2" xfId="23226" xr:uid="{00000000-0005-0000-0000-0000CC2E0000}"/>
    <cellStyle name="20 % - Accent4 2 4 7 2 2" xfId="36416" xr:uid="{00000000-0005-0000-0000-0000CD2E0000}"/>
    <cellStyle name="20 % - Accent4 2 4 7 3" xfId="14348" xr:uid="{00000000-0005-0000-0000-0000CE2E0000}"/>
    <cellStyle name="20 % - Accent4 2 4 7 4" xfId="30426" xr:uid="{00000000-0005-0000-0000-0000CF2E0000}"/>
    <cellStyle name="20 % - Accent4 2 4 8" xfId="8925" xr:uid="{00000000-0005-0000-0000-0000D02E0000}"/>
    <cellStyle name="20 % - Accent4 2 4 8 2" xfId="14916" xr:uid="{00000000-0005-0000-0000-0000D12E0000}"/>
    <cellStyle name="20 % - Accent4 2 4 8 2 2" xfId="32554" xr:uid="{00000000-0005-0000-0000-0000D22E0000}"/>
    <cellStyle name="20 % - Accent4 2 4 8 3" xfId="26550" xr:uid="{00000000-0005-0000-0000-0000D32E0000}"/>
    <cellStyle name="20 % - Accent4 2 4 9" xfId="9507" xr:uid="{00000000-0005-0000-0000-0000D42E0000}"/>
    <cellStyle name="20 % - Accent4 2 4 9 2" xfId="15498" xr:uid="{00000000-0005-0000-0000-0000D52E0000}"/>
    <cellStyle name="20 % - Accent4 2 4 9 3" xfId="25196" xr:uid="{00000000-0005-0000-0000-0000D62E0000}"/>
    <cellStyle name="20 % - Accent4 2 5" xfId="230" xr:uid="{00000000-0005-0000-0000-0000D72E0000}"/>
    <cellStyle name="20 % - Accent4 2 5 10" xfId="8358" xr:uid="{00000000-0005-0000-0000-0000D82E0000}"/>
    <cellStyle name="20 % - Accent4 2 5 10 2" xfId="21772" xr:uid="{00000000-0005-0000-0000-0000D92E0000}"/>
    <cellStyle name="20 % - Accent4 2 5 10 2 2" xfId="34965" xr:uid="{00000000-0005-0000-0000-0000DA2E0000}"/>
    <cellStyle name="20 % - Accent4 2 5 10 3" xfId="14349" xr:uid="{00000000-0005-0000-0000-0000DB2E0000}"/>
    <cellStyle name="20 % - Accent4 2 5 10 4" xfId="28975" xr:uid="{00000000-0005-0000-0000-0000DC2E0000}"/>
    <cellStyle name="20 % - Accent4 2 5 11" xfId="8926" xr:uid="{00000000-0005-0000-0000-0000DD2E0000}"/>
    <cellStyle name="20 % - Accent4 2 5 11 2" xfId="22474" xr:uid="{00000000-0005-0000-0000-0000DE2E0000}"/>
    <cellStyle name="20 % - Accent4 2 5 11 2 2" xfId="35667" xr:uid="{00000000-0005-0000-0000-0000DF2E0000}"/>
    <cellStyle name="20 % - Accent4 2 5 11 3" xfId="14917" xr:uid="{00000000-0005-0000-0000-0000E02E0000}"/>
    <cellStyle name="20 % - Accent4 2 5 11 4" xfId="29677" xr:uid="{00000000-0005-0000-0000-0000E12E0000}"/>
    <cellStyle name="20 % - Accent4 2 5 12" xfId="9508" xr:uid="{00000000-0005-0000-0000-0000E22E0000}"/>
    <cellStyle name="20 % - Accent4 2 5 12 2" xfId="23227" xr:uid="{00000000-0005-0000-0000-0000E32E0000}"/>
    <cellStyle name="20 % - Accent4 2 5 12 2 2" xfId="36417" xr:uid="{00000000-0005-0000-0000-0000E42E0000}"/>
    <cellStyle name="20 % - Accent4 2 5 12 3" xfId="15499" xr:uid="{00000000-0005-0000-0000-0000E52E0000}"/>
    <cellStyle name="20 % - Accent4 2 5 12 4" xfId="30427" xr:uid="{00000000-0005-0000-0000-0000E62E0000}"/>
    <cellStyle name="20 % - Accent4 2 5 13" xfId="10104" xr:uid="{00000000-0005-0000-0000-0000E72E0000}"/>
    <cellStyle name="20 % - Accent4 2 5 13 2" xfId="16095" xr:uid="{00000000-0005-0000-0000-0000E82E0000}"/>
    <cellStyle name="20 % - Accent4 2 5 13 2 2" xfId="32555" xr:uid="{00000000-0005-0000-0000-0000E92E0000}"/>
    <cellStyle name="20 % - Accent4 2 5 13 3" xfId="26551" xr:uid="{00000000-0005-0000-0000-0000EA2E0000}"/>
    <cellStyle name="20 % - Accent4 2 5 14" xfId="10700" xr:uid="{00000000-0005-0000-0000-0000EB2E0000}"/>
    <cellStyle name="20 % - Accent4 2 5 14 2" xfId="16691" xr:uid="{00000000-0005-0000-0000-0000EC2E0000}"/>
    <cellStyle name="20 % - Accent4 2 5 14 3" xfId="25197" xr:uid="{00000000-0005-0000-0000-0000ED2E0000}"/>
    <cellStyle name="20 % - Accent4 2 5 15" xfId="17315" xr:uid="{00000000-0005-0000-0000-0000EE2E0000}"/>
    <cellStyle name="20 % - Accent4 2 5 15 2" xfId="31230" xr:uid="{00000000-0005-0000-0000-0000EF2E0000}"/>
    <cellStyle name="20 % - Accent4 2 5 16" xfId="17879" xr:uid="{00000000-0005-0000-0000-0000F02E0000}"/>
    <cellStyle name="20 % - Accent4 2 5 17" xfId="18329" xr:uid="{00000000-0005-0000-0000-0000F12E0000}"/>
    <cellStyle name="20 % - Accent4 2 5 18" xfId="11222" xr:uid="{00000000-0005-0000-0000-0000F22E0000}"/>
    <cellStyle name="20 % - Accent4 2 5 19" xfId="4378" xr:uid="{00000000-0005-0000-0000-0000F32E0000}"/>
    <cellStyle name="20 % - Accent4 2 5 2" xfId="231" xr:uid="{00000000-0005-0000-0000-0000F42E0000}"/>
    <cellStyle name="20 % - Accent4 2 5 2 10" xfId="9509" xr:uid="{00000000-0005-0000-0000-0000F52E0000}"/>
    <cellStyle name="20 % - Accent4 2 5 2 10 2" xfId="15500" xr:uid="{00000000-0005-0000-0000-0000F62E0000}"/>
    <cellStyle name="20 % - Accent4 2 5 2 10 3" xfId="31231" xr:uid="{00000000-0005-0000-0000-0000F72E0000}"/>
    <cellStyle name="20 % - Accent4 2 5 2 11" xfId="10105" xr:uid="{00000000-0005-0000-0000-0000F82E0000}"/>
    <cellStyle name="20 % - Accent4 2 5 2 11 2" xfId="16096" xr:uid="{00000000-0005-0000-0000-0000F92E0000}"/>
    <cellStyle name="20 % - Accent4 2 5 2 12" xfId="10701" xr:uid="{00000000-0005-0000-0000-0000FA2E0000}"/>
    <cellStyle name="20 % - Accent4 2 5 2 12 2" xfId="16692" xr:uid="{00000000-0005-0000-0000-0000FB2E0000}"/>
    <cellStyle name="20 % - Accent4 2 5 2 13" xfId="4741" xr:uid="{00000000-0005-0000-0000-0000FC2E0000}"/>
    <cellStyle name="20 % - Accent4 2 5 2 13 2" xfId="17316" xr:uid="{00000000-0005-0000-0000-0000FD2E0000}"/>
    <cellStyle name="20 % - Accent4 2 5 2 14" xfId="17880" xr:uid="{00000000-0005-0000-0000-0000FE2E0000}"/>
    <cellStyle name="20 % - Accent4 2 5 2 15" xfId="18330" xr:uid="{00000000-0005-0000-0000-0000FF2E0000}"/>
    <cellStyle name="20 % - Accent4 2 5 2 16" xfId="11223" xr:uid="{00000000-0005-0000-0000-0000002F0000}"/>
    <cellStyle name="20 % - Accent4 2 5 2 17" xfId="4379" xr:uid="{00000000-0005-0000-0000-0000012F0000}"/>
    <cellStyle name="20 % - Accent4 2 5 2 18" xfId="24300" xr:uid="{00000000-0005-0000-0000-0000022F0000}"/>
    <cellStyle name="20 % - Accent4 2 5 2 19" xfId="2889" xr:uid="{00000000-0005-0000-0000-0000032F0000}"/>
    <cellStyle name="20 % - Accent4 2 5 2 2" xfId="2890" xr:uid="{00000000-0005-0000-0000-0000042F0000}"/>
    <cellStyle name="20 % - Accent4 2 5 2 2 10" xfId="10702" xr:uid="{00000000-0005-0000-0000-0000052F0000}"/>
    <cellStyle name="20 % - Accent4 2 5 2 2 10 2" xfId="16693" xr:uid="{00000000-0005-0000-0000-0000062F0000}"/>
    <cellStyle name="20 % - Accent4 2 5 2 2 11" xfId="17317" xr:uid="{00000000-0005-0000-0000-0000072F0000}"/>
    <cellStyle name="20 % - Accent4 2 5 2 2 12" xfId="19998" xr:uid="{00000000-0005-0000-0000-0000082F0000}"/>
    <cellStyle name="20 % - Accent4 2 5 2 2 13" xfId="11616" xr:uid="{00000000-0005-0000-0000-0000092F0000}"/>
    <cellStyle name="20 % - Accent4 2 5 2 2 14" xfId="5289" xr:uid="{00000000-0005-0000-0000-00000A2F0000}"/>
    <cellStyle name="20 % - Accent4 2 5 2 2 15" xfId="25791" xr:uid="{00000000-0005-0000-0000-00000B2F0000}"/>
    <cellStyle name="20 % - Accent4 2 5 2 2 2" xfId="6158" xr:uid="{00000000-0005-0000-0000-00000C2F0000}"/>
    <cellStyle name="20 % - Accent4 2 5 2 2 2 2" xfId="12149" xr:uid="{00000000-0005-0000-0000-00000D2F0000}"/>
    <cellStyle name="20 % - Accent4 2 5 2 2 2 2 2" xfId="33382" xr:uid="{00000000-0005-0000-0000-00000E2F0000}"/>
    <cellStyle name="20 % - Accent4 2 5 2 2 2 3" xfId="27380" xr:uid="{00000000-0005-0000-0000-00000F2F0000}"/>
    <cellStyle name="20 % - Accent4 2 5 2 2 3" xfId="6684" xr:uid="{00000000-0005-0000-0000-0000102F0000}"/>
    <cellStyle name="20 % - Accent4 2 5 2 2 3 2" xfId="12675" xr:uid="{00000000-0005-0000-0000-0000112F0000}"/>
    <cellStyle name="20 % - Accent4 2 5 2 2 3 3" xfId="31811" xr:uid="{00000000-0005-0000-0000-0000122F0000}"/>
    <cellStyle name="20 % - Accent4 2 5 2 2 4" xfId="7224" xr:uid="{00000000-0005-0000-0000-0000132F0000}"/>
    <cellStyle name="20 % - Accent4 2 5 2 2 4 2" xfId="13215" xr:uid="{00000000-0005-0000-0000-0000142F0000}"/>
    <cellStyle name="20 % - Accent4 2 5 2 2 5" xfId="7792" xr:uid="{00000000-0005-0000-0000-0000152F0000}"/>
    <cellStyle name="20 % - Accent4 2 5 2 2 5 2" xfId="13783" xr:uid="{00000000-0005-0000-0000-0000162F0000}"/>
    <cellStyle name="20 % - Accent4 2 5 2 2 6" xfId="8360" xr:uid="{00000000-0005-0000-0000-0000172F0000}"/>
    <cellStyle name="20 % - Accent4 2 5 2 2 6 2" xfId="14351" xr:uid="{00000000-0005-0000-0000-0000182F0000}"/>
    <cellStyle name="20 % - Accent4 2 5 2 2 7" xfId="8928" xr:uid="{00000000-0005-0000-0000-0000192F0000}"/>
    <cellStyle name="20 % - Accent4 2 5 2 2 7 2" xfId="14919" xr:uid="{00000000-0005-0000-0000-00001A2F0000}"/>
    <cellStyle name="20 % - Accent4 2 5 2 2 8" xfId="9510" xr:uid="{00000000-0005-0000-0000-00001B2F0000}"/>
    <cellStyle name="20 % - Accent4 2 5 2 2 8 2" xfId="15501" xr:uid="{00000000-0005-0000-0000-00001C2F0000}"/>
    <cellStyle name="20 % - Accent4 2 5 2 2 9" xfId="10106" xr:uid="{00000000-0005-0000-0000-00001D2F0000}"/>
    <cellStyle name="20 % - Accent4 2 5 2 2 9 2" xfId="16097" xr:uid="{00000000-0005-0000-0000-00001E2F0000}"/>
    <cellStyle name="20 % - Accent4 2 5 2 3" xfId="5288" xr:uid="{00000000-0005-0000-0000-00001F2F0000}"/>
    <cellStyle name="20 % - Accent4 2 5 2 3 2" xfId="20558" xr:uid="{00000000-0005-0000-0000-0000202F0000}"/>
    <cellStyle name="20 % - Accent4 2 5 2 3 2 2" xfId="33775" xr:uid="{00000000-0005-0000-0000-0000212F0000}"/>
    <cellStyle name="20 % - Accent4 2 5 2 3 3" xfId="11615" xr:uid="{00000000-0005-0000-0000-0000222F0000}"/>
    <cellStyle name="20 % - Accent4 2 5 2 3 4" xfId="27785" xr:uid="{00000000-0005-0000-0000-0000232F0000}"/>
    <cellStyle name="20 % - Accent4 2 5 2 4" xfId="6157" xr:uid="{00000000-0005-0000-0000-0000242F0000}"/>
    <cellStyle name="20 % - Accent4 2 5 2 4 2" xfId="21149" xr:uid="{00000000-0005-0000-0000-0000252F0000}"/>
    <cellStyle name="20 % - Accent4 2 5 2 4 2 2" xfId="34366" xr:uid="{00000000-0005-0000-0000-0000262F0000}"/>
    <cellStyle name="20 % - Accent4 2 5 2 4 3" xfId="12148" xr:uid="{00000000-0005-0000-0000-0000272F0000}"/>
    <cellStyle name="20 % - Accent4 2 5 2 4 4" xfId="28376" xr:uid="{00000000-0005-0000-0000-0000282F0000}"/>
    <cellStyle name="20 % - Accent4 2 5 2 5" xfId="6683" xr:uid="{00000000-0005-0000-0000-0000292F0000}"/>
    <cellStyle name="20 % - Accent4 2 5 2 5 2" xfId="21773" xr:uid="{00000000-0005-0000-0000-00002A2F0000}"/>
    <cellStyle name="20 % - Accent4 2 5 2 5 2 2" xfId="34966" xr:uid="{00000000-0005-0000-0000-00002B2F0000}"/>
    <cellStyle name="20 % - Accent4 2 5 2 5 3" xfId="12674" xr:uid="{00000000-0005-0000-0000-00002C2F0000}"/>
    <cellStyle name="20 % - Accent4 2 5 2 5 4" xfId="28976" xr:uid="{00000000-0005-0000-0000-00002D2F0000}"/>
    <cellStyle name="20 % - Accent4 2 5 2 6" xfId="7223" xr:uid="{00000000-0005-0000-0000-00002E2F0000}"/>
    <cellStyle name="20 % - Accent4 2 5 2 6 2" xfId="22475" xr:uid="{00000000-0005-0000-0000-00002F2F0000}"/>
    <cellStyle name="20 % - Accent4 2 5 2 6 2 2" xfId="35668" xr:uid="{00000000-0005-0000-0000-0000302F0000}"/>
    <cellStyle name="20 % - Accent4 2 5 2 6 3" xfId="13214" xr:uid="{00000000-0005-0000-0000-0000312F0000}"/>
    <cellStyle name="20 % - Accent4 2 5 2 6 4" xfId="29678" xr:uid="{00000000-0005-0000-0000-0000322F0000}"/>
    <cellStyle name="20 % - Accent4 2 5 2 7" xfId="7791" xr:uid="{00000000-0005-0000-0000-0000332F0000}"/>
    <cellStyle name="20 % - Accent4 2 5 2 7 2" xfId="23228" xr:uid="{00000000-0005-0000-0000-0000342F0000}"/>
    <cellStyle name="20 % - Accent4 2 5 2 7 2 2" xfId="36418" xr:uid="{00000000-0005-0000-0000-0000352F0000}"/>
    <cellStyle name="20 % - Accent4 2 5 2 7 3" xfId="13782" xr:uid="{00000000-0005-0000-0000-0000362F0000}"/>
    <cellStyle name="20 % - Accent4 2 5 2 7 4" xfId="30428" xr:uid="{00000000-0005-0000-0000-0000372F0000}"/>
    <cellStyle name="20 % - Accent4 2 5 2 8" xfId="8359" xr:uid="{00000000-0005-0000-0000-0000382F0000}"/>
    <cellStyle name="20 % - Accent4 2 5 2 8 2" xfId="14350" xr:uid="{00000000-0005-0000-0000-0000392F0000}"/>
    <cellStyle name="20 % - Accent4 2 5 2 8 2 2" xfId="32556" xr:uid="{00000000-0005-0000-0000-00003A2F0000}"/>
    <cellStyle name="20 % - Accent4 2 5 2 8 3" xfId="26552" xr:uid="{00000000-0005-0000-0000-00003B2F0000}"/>
    <cellStyle name="20 % - Accent4 2 5 2 9" xfId="8927" xr:uid="{00000000-0005-0000-0000-00003C2F0000}"/>
    <cellStyle name="20 % - Accent4 2 5 2 9 2" xfId="14918" xr:uid="{00000000-0005-0000-0000-00003D2F0000}"/>
    <cellStyle name="20 % - Accent4 2 5 2 9 3" xfId="25198" xr:uid="{00000000-0005-0000-0000-00003E2F0000}"/>
    <cellStyle name="20 % - Accent4 2 5 20" xfId="24299" xr:uid="{00000000-0005-0000-0000-00003F2F0000}"/>
    <cellStyle name="20 % - Accent4 2 5 21" xfId="2888" xr:uid="{00000000-0005-0000-0000-0000402F0000}"/>
    <cellStyle name="20 % - Accent4 2 5 3" xfId="232" xr:uid="{00000000-0005-0000-0000-0000412F0000}"/>
    <cellStyle name="20 % - Accent4 2 5 3 10" xfId="10703" xr:uid="{00000000-0005-0000-0000-0000422F0000}"/>
    <cellStyle name="20 % - Accent4 2 5 3 10 2" xfId="16694" xr:uid="{00000000-0005-0000-0000-0000432F0000}"/>
    <cellStyle name="20 % - Accent4 2 5 3 10 3" xfId="31232" xr:uid="{00000000-0005-0000-0000-0000442F0000}"/>
    <cellStyle name="20 % - Accent4 2 5 3 11" xfId="17318" xr:uid="{00000000-0005-0000-0000-0000452F0000}"/>
    <cellStyle name="20 % - Accent4 2 5 3 12" xfId="18331" xr:uid="{00000000-0005-0000-0000-0000462F0000}"/>
    <cellStyle name="20 % - Accent4 2 5 3 13" xfId="11617" xr:uid="{00000000-0005-0000-0000-0000472F0000}"/>
    <cellStyle name="20 % - Accent4 2 5 3 14" xfId="4380" xr:uid="{00000000-0005-0000-0000-0000482F0000}"/>
    <cellStyle name="20 % - Accent4 2 5 3 15" xfId="24301" xr:uid="{00000000-0005-0000-0000-0000492F0000}"/>
    <cellStyle name="20 % - Accent4 2 5 3 16" xfId="2891" xr:uid="{00000000-0005-0000-0000-00004A2F0000}"/>
    <cellStyle name="20 % - Accent4 2 5 3 2" xfId="6159" xr:uid="{00000000-0005-0000-0000-00004B2F0000}"/>
    <cellStyle name="20 % - Accent4 2 5 3 2 2" xfId="19997" xr:uid="{00000000-0005-0000-0000-00004C2F0000}"/>
    <cellStyle name="20 % - Accent4 2 5 3 2 2 2" xfId="33381" xr:uid="{00000000-0005-0000-0000-00004D2F0000}"/>
    <cellStyle name="20 % - Accent4 2 5 3 2 2 3" xfId="27379" xr:uid="{00000000-0005-0000-0000-00004E2F0000}"/>
    <cellStyle name="20 % - Accent4 2 5 3 2 3" xfId="12150" xr:uid="{00000000-0005-0000-0000-00004F2F0000}"/>
    <cellStyle name="20 % - Accent4 2 5 3 2 3 2" xfId="31812" xr:uid="{00000000-0005-0000-0000-0000502F0000}"/>
    <cellStyle name="20 % - Accent4 2 5 3 2 4" xfId="25792" xr:uid="{00000000-0005-0000-0000-0000512F0000}"/>
    <cellStyle name="20 % - Accent4 2 5 3 3" xfId="6685" xr:uid="{00000000-0005-0000-0000-0000522F0000}"/>
    <cellStyle name="20 % - Accent4 2 5 3 3 2" xfId="20559" xr:uid="{00000000-0005-0000-0000-0000532F0000}"/>
    <cellStyle name="20 % - Accent4 2 5 3 3 2 2" xfId="33776" xr:uid="{00000000-0005-0000-0000-0000542F0000}"/>
    <cellStyle name="20 % - Accent4 2 5 3 3 3" xfId="12676" xr:uid="{00000000-0005-0000-0000-0000552F0000}"/>
    <cellStyle name="20 % - Accent4 2 5 3 3 4" xfId="27786" xr:uid="{00000000-0005-0000-0000-0000562F0000}"/>
    <cellStyle name="20 % - Accent4 2 5 3 4" xfId="7225" xr:uid="{00000000-0005-0000-0000-0000572F0000}"/>
    <cellStyle name="20 % - Accent4 2 5 3 4 2" xfId="21150" xr:uid="{00000000-0005-0000-0000-0000582F0000}"/>
    <cellStyle name="20 % - Accent4 2 5 3 4 2 2" xfId="34367" xr:uid="{00000000-0005-0000-0000-0000592F0000}"/>
    <cellStyle name="20 % - Accent4 2 5 3 4 3" xfId="13216" xr:uid="{00000000-0005-0000-0000-00005A2F0000}"/>
    <cellStyle name="20 % - Accent4 2 5 3 4 4" xfId="28377" xr:uid="{00000000-0005-0000-0000-00005B2F0000}"/>
    <cellStyle name="20 % - Accent4 2 5 3 5" xfId="7793" xr:uid="{00000000-0005-0000-0000-00005C2F0000}"/>
    <cellStyle name="20 % - Accent4 2 5 3 5 2" xfId="21774" xr:uid="{00000000-0005-0000-0000-00005D2F0000}"/>
    <cellStyle name="20 % - Accent4 2 5 3 5 2 2" xfId="34967" xr:uid="{00000000-0005-0000-0000-00005E2F0000}"/>
    <cellStyle name="20 % - Accent4 2 5 3 5 3" xfId="13784" xr:uid="{00000000-0005-0000-0000-00005F2F0000}"/>
    <cellStyle name="20 % - Accent4 2 5 3 5 4" xfId="28977" xr:uid="{00000000-0005-0000-0000-0000602F0000}"/>
    <cellStyle name="20 % - Accent4 2 5 3 6" xfId="8361" xr:uid="{00000000-0005-0000-0000-0000612F0000}"/>
    <cellStyle name="20 % - Accent4 2 5 3 6 2" xfId="22476" xr:uid="{00000000-0005-0000-0000-0000622F0000}"/>
    <cellStyle name="20 % - Accent4 2 5 3 6 2 2" xfId="35669" xr:uid="{00000000-0005-0000-0000-0000632F0000}"/>
    <cellStyle name="20 % - Accent4 2 5 3 6 3" xfId="14352" xr:uid="{00000000-0005-0000-0000-0000642F0000}"/>
    <cellStyle name="20 % - Accent4 2 5 3 6 4" xfId="29679" xr:uid="{00000000-0005-0000-0000-0000652F0000}"/>
    <cellStyle name="20 % - Accent4 2 5 3 7" xfId="8929" xr:uid="{00000000-0005-0000-0000-0000662F0000}"/>
    <cellStyle name="20 % - Accent4 2 5 3 7 2" xfId="23229" xr:uid="{00000000-0005-0000-0000-0000672F0000}"/>
    <cellStyle name="20 % - Accent4 2 5 3 7 2 2" xfId="36419" xr:uid="{00000000-0005-0000-0000-0000682F0000}"/>
    <cellStyle name="20 % - Accent4 2 5 3 7 3" xfId="14920" xr:uid="{00000000-0005-0000-0000-0000692F0000}"/>
    <cellStyle name="20 % - Accent4 2 5 3 7 4" xfId="30429" xr:uid="{00000000-0005-0000-0000-00006A2F0000}"/>
    <cellStyle name="20 % - Accent4 2 5 3 8" xfId="9511" xr:uid="{00000000-0005-0000-0000-00006B2F0000}"/>
    <cellStyle name="20 % - Accent4 2 5 3 8 2" xfId="15502" xr:uid="{00000000-0005-0000-0000-00006C2F0000}"/>
    <cellStyle name="20 % - Accent4 2 5 3 8 2 2" xfId="32557" xr:uid="{00000000-0005-0000-0000-00006D2F0000}"/>
    <cellStyle name="20 % - Accent4 2 5 3 8 3" xfId="26553" xr:uid="{00000000-0005-0000-0000-00006E2F0000}"/>
    <cellStyle name="20 % - Accent4 2 5 3 9" xfId="10107" xr:uid="{00000000-0005-0000-0000-00006F2F0000}"/>
    <cellStyle name="20 % - Accent4 2 5 3 9 2" xfId="16098" xr:uid="{00000000-0005-0000-0000-0000702F0000}"/>
    <cellStyle name="20 % - Accent4 2 5 3 9 3" xfId="25199" xr:uid="{00000000-0005-0000-0000-0000712F0000}"/>
    <cellStyle name="20 % - Accent4 2 5 4" xfId="2892" xr:uid="{00000000-0005-0000-0000-0000722F0000}"/>
    <cellStyle name="20 % - Accent4 2 5 4 10" xfId="10704" xr:uid="{00000000-0005-0000-0000-0000732F0000}"/>
    <cellStyle name="20 % - Accent4 2 5 4 10 2" xfId="16695" xr:uid="{00000000-0005-0000-0000-0000742F0000}"/>
    <cellStyle name="20 % - Accent4 2 5 4 10 3" xfId="25200" xr:uid="{00000000-0005-0000-0000-0000752F0000}"/>
    <cellStyle name="20 % - Accent4 2 5 4 11" xfId="17319" xr:uid="{00000000-0005-0000-0000-0000762F0000}"/>
    <cellStyle name="20 % - Accent4 2 5 4 11 2" xfId="31233" xr:uid="{00000000-0005-0000-0000-0000772F0000}"/>
    <cellStyle name="20 % - Accent4 2 5 4 12" xfId="18332" xr:uid="{00000000-0005-0000-0000-0000782F0000}"/>
    <cellStyle name="20 % - Accent4 2 5 4 13" xfId="11618" xr:uid="{00000000-0005-0000-0000-0000792F0000}"/>
    <cellStyle name="20 % - Accent4 2 5 4 14" xfId="4381" xr:uid="{00000000-0005-0000-0000-00007A2F0000}"/>
    <cellStyle name="20 % - Accent4 2 5 4 15" xfId="24302" xr:uid="{00000000-0005-0000-0000-00007B2F0000}"/>
    <cellStyle name="20 % - Accent4 2 5 4 2" xfId="6160" xr:uid="{00000000-0005-0000-0000-00007C2F0000}"/>
    <cellStyle name="20 % - Accent4 2 5 4 2 10" xfId="31234" xr:uid="{00000000-0005-0000-0000-00007D2F0000}"/>
    <cellStyle name="20 % - Accent4 2 5 4 2 11" xfId="24303" xr:uid="{00000000-0005-0000-0000-00007E2F0000}"/>
    <cellStyle name="20 % - Accent4 2 5 4 2 2" xfId="19995" xr:uid="{00000000-0005-0000-0000-00007F2F0000}"/>
    <cellStyle name="20 % - Accent4 2 5 4 2 2 2" xfId="27377" xr:uid="{00000000-0005-0000-0000-0000802F0000}"/>
    <cellStyle name="20 % - Accent4 2 5 4 2 2 2 2" xfId="33379" xr:uid="{00000000-0005-0000-0000-0000812F0000}"/>
    <cellStyle name="20 % - Accent4 2 5 4 2 2 3" xfId="31814" xr:uid="{00000000-0005-0000-0000-0000822F0000}"/>
    <cellStyle name="20 % - Accent4 2 5 4 2 2 4" xfId="25794" xr:uid="{00000000-0005-0000-0000-0000832F0000}"/>
    <cellStyle name="20 % - Accent4 2 5 4 2 3" xfId="20561" xr:uid="{00000000-0005-0000-0000-0000842F0000}"/>
    <cellStyle name="20 % - Accent4 2 5 4 2 3 2" xfId="33778" xr:uid="{00000000-0005-0000-0000-0000852F0000}"/>
    <cellStyle name="20 % - Accent4 2 5 4 2 3 3" xfId="27788" xr:uid="{00000000-0005-0000-0000-0000862F0000}"/>
    <cellStyle name="20 % - Accent4 2 5 4 2 4" xfId="21152" xr:uid="{00000000-0005-0000-0000-0000872F0000}"/>
    <cellStyle name="20 % - Accent4 2 5 4 2 4 2" xfId="34369" xr:uid="{00000000-0005-0000-0000-0000882F0000}"/>
    <cellStyle name="20 % - Accent4 2 5 4 2 4 3" xfId="28379" xr:uid="{00000000-0005-0000-0000-0000892F0000}"/>
    <cellStyle name="20 % - Accent4 2 5 4 2 5" xfId="21776" xr:uid="{00000000-0005-0000-0000-00008A2F0000}"/>
    <cellStyle name="20 % - Accent4 2 5 4 2 5 2" xfId="34969" xr:uid="{00000000-0005-0000-0000-00008B2F0000}"/>
    <cellStyle name="20 % - Accent4 2 5 4 2 5 3" xfId="28979" xr:uid="{00000000-0005-0000-0000-00008C2F0000}"/>
    <cellStyle name="20 % - Accent4 2 5 4 2 6" xfId="22478" xr:uid="{00000000-0005-0000-0000-00008D2F0000}"/>
    <cellStyle name="20 % - Accent4 2 5 4 2 6 2" xfId="35671" xr:uid="{00000000-0005-0000-0000-00008E2F0000}"/>
    <cellStyle name="20 % - Accent4 2 5 4 2 6 3" xfId="29681" xr:uid="{00000000-0005-0000-0000-00008F2F0000}"/>
    <cellStyle name="20 % - Accent4 2 5 4 2 7" xfId="23231" xr:uid="{00000000-0005-0000-0000-0000902F0000}"/>
    <cellStyle name="20 % - Accent4 2 5 4 2 7 2" xfId="36421" xr:uid="{00000000-0005-0000-0000-0000912F0000}"/>
    <cellStyle name="20 % - Accent4 2 5 4 2 7 3" xfId="30431" xr:uid="{00000000-0005-0000-0000-0000922F0000}"/>
    <cellStyle name="20 % - Accent4 2 5 4 2 8" xfId="18333" xr:uid="{00000000-0005-0000-0000-0000932F0000}"/>
    <cellStyle name="20 % - Accent4 2 5 4 2 8 2" xfId="32559" xr:uid="{00000000-0005-0000-0000-0000942F0000}"/>
    <cellStyle name="20 % - Accent4 2 5 4 2 8 3" xfId="26555" xr:uid="{00000000-0005-0000-0000-0000952F0000}"/>
    <cellStyle name="20 % - Accent4 2 5 4 2 9" xfId="12151" xr:uid="{00000000-0005-0000-0000-0000962F0000}"/>
    <cellStyle name="20 % - Accent4 2 5 4 2 9 2" xfId="25201" xr:uid="{00000000-0005-0000-0000-0000972F0000}"/>
    <cellStyle name="20 % - Accent4 2 5 4 3" xfId="6686" xr:uid="{00000000-0005-0000-0000-0000982F0000}"/>
    <cellStyle name="20 % - Accent4 2 5 4 3 2" xfId="19996" xr:uid="{00000000-0005-0000-0000-0000992F0000}"/>
    <cellStyle name="20 % - Accent4 2 5 4 3 2 2" xfId="33380" xr:uid="{00000000-0005-0000-0000-00009A2F0000}"/>
    <cellStyle name="20 % - Accent4 2 5 4 3 2 3" xfId="27378" xr:uid="{00000000-0005-0000-0000-00009B2F0000}"/>
    <cellStyle name="20 % - Accent4 2 5 4 3 3" xfId="12677" xr:uid="{00000000-0005-0000-0000-00009C2F0000}"/>
    <cellStyle name="20 % - Accent4 2 5 4 3 3 2" xfId="31813" xr:uid="{00000000-0005-0000-0000-00009D2F0000}"/>
    <cellStyle name="20 % - Accent4 2 5 4 3 4" xfId="25793" xr:uid="{00000000-0005-0000-0000-00009E2F0000}"/>
    <cellStyle name="20 % - Accent4 2 5 4 4" xfId="7226" xr:uid="{00000000-0005-0000-0000-00009F2F0000}"/>
    <cellStyle name="20 % - Accent4 2 5 4 4 2" xfId="20560" xr:uid="{00000000-0005-0000-0000-0000A02F0000}"/>
    <cellStyle name="20 % - Accent4 2 5 4 4 2 2" xfId="33777" xr:uid="{00000000-0005-0000-0000-0000A12F0000}"/>
    <cellStyle name="20 % - Accent4 2 5 4 4 3" xfId="13217" xr:uid="{00000000-0005-0000-0000-0000A22F0000}"/>
    <cellStyle name="20 % - Accent4 2 5 4 4 4" xfId="27787" xr:uid="{00000000-0005-0000-0000-0000A32F0000}"/>
    <cellStyle name="20 % - Accent4 2 5 4 5" xfId="7794" xr:uid="{00000000-0005-0000-0000-0000A42F0000}"/>
    <cellStyle name="20 % - Accent4 2 5 4 5 2" xfId="21151" xr:uid="{00000000-0005-0000-0000-0000A52F0000}"/>
    <cellStyle name="20 % - Accent4 2 5 4 5 2 2" xfId="34368" xr:uid="{00000000-0005-0000-0000-0000A62F0000}"/>
    <cellStyle name="20 % - Accent4 2 5 4 5 3" xfId="13785" xr:uid="{00000000-0005-0000-0000-0000A72F0000}"/>
    <cellStyle name="20 % - Accent4 2 5 4 5 4" xfId="28378" xr:uid="{00000000-0005-0000-0000-0000A82F0000}"/>
    <cellStyle name="20 % - Accent4 2 5 4 6" xfId="8362" xr:uid="{00000000-0005-0000-0000-0000A92F0000}"/>
    <cellStyle name="20 % - Accent4 2 5 4 6 2" xfId="21775" xr:uid="{00000000-0005-0000-0000-0000AA2F0000}"/>
    <cellStyle name="20 % - Accent4 2 5 4 6 2 2" xfId="34968" xr:uid="{00000000-0005-0000-0000-0000AB2F0000}"/>
    <cellStyle name="20 % - Accent4 2 5 4 6 3" xfId="14353" xr:uid="{00000000-0005-0000-0000-0000AC2F0000}"/>
    <cellStyle name="20 % - Accent4 2 5 4 6 4" xfId="28978" xr:uid="{00000000-0005-0000-0000-0000AD2F0000}"/>
    <cellStyle name="20 % - Accent4 2 5 4 7" xfId="8930" xr:uid="{00000000-0005-0000-0000-0000AE2F0000}"/>
    <cellStyle name="20 % - Accent4 2 5 4 7 2" xfId="22477" xr:uid="{00000000-0005-0000-0000-0000AF2F0000}"/>
    <cellStyle name="20 % - Accent4 2 5 4 7 2 2" xfId="35670" xr:uid="{00000000-0005-0000-0000-0000B02F0000}"/>
    <cellStyle name="20 % - Accent4 2 5 4 7 3" xfId="14921" xr:uid="{00000000-0005-0000-0000-0000B12F0000}"/>
    <cellStyle name="20 % - Accent4 2 5 4 7 4" xfId="29680" xr:uid="{00000000-0005-0000-0000-0000B22F0000}"/>
    <cellStyle name="20 % - Accent4 2 5 4 8" xfId="9512" xr:uid="{00000000-0005-0000-0000-0000B32F0000}"/>
    <cellStyle name="20 % - Accent4 2 5 4 8 2" xfId="23230" xr:uid="{00000000-0005-0000-0000-0000B42F0000}"/>
    <cellStyle name="20 % - Accent4 2 5 4 8 2 2" xfId="36420" xr:uid="{00000000-0005-0000-0000-0000B52F0000}"/>
    <cellStyle name="20 % - Accent4 2 5 4 8 3" xfId="15503" xr:uid="{00000000-0005-0000-0000-0000B62F0000}"/>
    <cellStyle name="20 % - Accent4 2 5 4 8 4" xfId="30430" xr:uid="{00000000-0005-0000-0000-0000B72F0000}"/>
    <cellStyle name="20 % - Accent4 2 5 4 9" xfId="10108" xr:uid="{00000000-0005-0000-0000-0000B82F0000}"/>
    <cellStyle name="20 % - Accent4 2 5 4 9 2" xfId="16099" xr:uid="{00000000-0005-0000-0000-0000B92F0000}"/>
    <cellStyle name="20 % - Accent4 2 5 4 9 2 2" xfId="32558" xr:uid="{00000000-0005-0000-0000-0000BA2F0000}"/>
    <cellStyle name="20 % - Accent4 2 5 4 9 3" xfId="26554" xr:uid="{00000000-0005-0000-0000-0000BB2F0000}"/>
    <cellStyle name="20 % - Accent4 2 5 5" xfId="5287" xr:uid="{00000000-0005-0000-0000-0000BC2F0000}"/>
    <cellStyle name="20 % - Accent4 2 5 5 10" xfId="31235" xr:uid="{00000000-0005-0000-0000-0000BD2F0000}"/>
    <cellStyle name="20 % - Accent4 2 5 5 11" xfId="24304" xr:uid="{00000000-0005-0000-0000-0000BE2F0000}"/>
    <cellStyle name="20 % - Accent4 2 5 5 2" xfId="19994" xr:uid="{00000000-0005-0000-0000-0000BF2F0000}"/>
    <cellStyle name="20 % - Accent4 2 5 5 2 2" xfId="27376" xr:uid="{00000000-0005-0000-0000-0000C02F0000}"/>
    <cellStyle name="20 % - Accent4 2 5 5 2 2 2" xfId="33378" xr:uid="{00000000-0005-0000-0000-0000C12F0000}"/>
    <cellStyle name="20 % - Accent4 2 5 5 2 3" xfId="31815" xr:uid="{00000000-0005-0000-0000-0000C22F0000}"/>
    <cellStyle name="20 % - Accent4 2 5 5 2 4" xfId="25795" xr:uid="{00000000-0005-0000-0000-0000C32F0000}"/>
    <cellStyle name="20 % - Accent4 2 5 5 3" xfId="20562" xr:uid="{00000000-0005-0000-0000-0000C42F0000}"/>
    <cellStyle name="20 % - Accent4 2 5 5 3 2" xfId="33779" xr:uid="{00000000-0005-0000-0000-0000C52F0000}"/>
    <cellStyle name="20 % - Accent4 2 5 5 3 3" xfId="27789" xr:uid="{00000000-0005-0000-0000-0000C62F0000}"/>
    <cellStyle name="20 % - Accent4 2 5 5 4" xfId="21153" xr:uid="{00000000-0005-0000-0000-0000C72F0000}"/>
    <cellStyle name="20 % - Accent4 2 5 5 4 2" xfId="34370" xr:uid="{00000000-0005-0000-0000-0000C82F0000}"/>
    <cellStyle name="20 % - Accent4 2 5 5 4 3" xfId="28380" xr:uid="{00000000-0005-0000-0000-0000C92F0000}"/>
    <cellStyle name="20 % - Accent4 2 5 5 5" xfId="21777" xr:uid="{00000000-0005-0000-0000-0000CA2F0000}"/>
    <cellStyle name="20 % - Accent4 2 5 5 5 2" xfId="34970" xr:uid="{00000000-0005-0000-0000-0000CB2F0000}"/>
    <cellStyle name="20 % - Accent4 2 5 5 5 3" xfId="28980" xr:uid="{00000000-0005-0000-0000-0000CC2F0000}"/>
    <cellStyle name="20 % - Accent4 2 5 5 6" xfId="22479" xr:uid="{00000000-0005-0000-0000-0000CD2F0000}"/>
    <cellStyle name="20 % - Accent4 2 5 5 6 2" xfId="35672" xr:uid="{00000000-0005-0000-0000-0000CE2F0000}"/>
    <cellStyle name="20 % - Accent4 2 5 5 6 3" xfId="29682" xr:uid="{00000000-0005-0000-0000-0000CF2F0000}"/>
    <cellStyle name="20 % - Accent4 2 5 5 7" xfId="23232" xr:uid="{00000000-0005-0000-0000-0000D02F0000}"/>
    <cellStyle name="20 % - Accent4 2 5 5 7 2" xfId="36422" xr:uid="{00000000-0005-0000-0000-0000D12F0000}"/>
    <cellStyle name="20 % - Accent4 2 5 5 7 3" xfId="30432" xr:uid="{00000000-0005-0000-0000-0000D22F0000}"/>
    <cellStyle name="20 % - Accent4 2 5 5 8" xfId="18334" xr:uid="{00000000-0005-0000-0000-0000D32F0000}"/>
    <cellStyle name="20 % - Accent4 2 5 5 8 2" xfId="32560" xr:uid="{00000000-0005-0000-0000-0000D42F0000}"/>
    <cellStyle name="20 % - Accent4 2 5 5 8 3" xfId="26556" xr:uid="{00000000-0005-0000-0000-0000D52F0000}"/>
    <cellStyle name="20 % - Accent4 2 5 5 9" xfId="11614" xr:uid="{00000000-0005-0000-0000-0000D62F0000}"/>
    <cellStyle name="20 % - Accent4 2 5 5 9 2" xfId="25202" xr:uid="{00000000-0005-0000-0000-0000D72F0000}"/>
    <cellStyle name="20 % - Accent4 2 5 6" xfId="6156" xr:uid="{00000000-0005-0000-0000-0000D82F0000}"/>
    <cellStyle name="20 % - Accent4 2 5 6 2" xfId="19481" xr:uid="{00000000-0005-0000-0000-0000D92F0000}"/>
    <cellStyle name="20 % - Accent4 2 5 6 2 2" xfId="32988" xr:uid="{00000000-0005-0000-0000-0000DA2F0000}"/>
    <cellStyle name="20 % - Accent4 2 5 6 2 3" xfId="26984" xr:uid="{00000000-0005-0000-0000-0000DB2F0000}"/>
    <cellStyle name="20 % - Accent4 2 5 6 3" xfId="12147" xr:uid="{00000000-0005-0000-0000-0000DC2F0000}"/>
    <cellStyle name="20 % - Accent4 2 5 6 3 2" xfId="31810" xr:uid="{00000000-0005-0000-0000-0000DD2F0000}"/>
    <cellStyle name="20 % - Accent4 2 5 6 4" xfId="25790" xr:uid="{00000000-0005-0000-0000-0000DE2F0000}"/>
    <cellStyle name="20 % - Accent4 2 5 7" xfId="6682" xr:uid="{00000000-0005-0000-0000-0000DF2F0000}"/>
    <cellStyle name="20 % - Accent4 2 5 7 2" xfId="19999" xr:uid="{00000000-0005-0000-0000-0000E02F0000}"/>
    <cellStyle name="20 % - Accent4 2 5 7 2 2" xfId="33383" xr:uid="{00000000-0005-0000-0000-0000E12F0000}"/>
    <cellStyle name="20 % - Accent4 2 5 7 3" xfId="12673" xr:uid="{00000000-0005-0000-0000-0000E22F0000}"/>
    <cellStyle name="20 % - Accent4 2 5 7 4" xfId="27381" xr:uid="{00000000-0005-0000-0000-0000E32F0000}"/>
    <cellStyle name="20 % - Accent4 2 5 8" xfId="7222" xr:uid="{00000000-0005-0000-0000-0000E42F0000}"/>
    <cellStyle name="20 % - Accent4 2 5 8 2" xfId="20557" xr:uid="{00000000-0005-0000-0000-0000E52F0000}"/>
    <cellStyle name="20 % - Accent4 2 5 8 2 2" xfId="33774" xr:uid="{00000000-0005-0000-0000-0000E62F0000}"/>
    <cellStyle name="20 % - Accent4 2 5 8 3" xfId="13213" xr:uid="{00000000-0005-0000-0000-0000E72F0000}"/>
    <cellStyle name="20 % - Accent4 2 5 8 4" xfId="27784" xr:uid="{00000000-0005-0000-0000-0000E82F0000}"/>
    <cellStyle name="20 % - Accent4 2 5 9" xfId="7790" xr:uid="{00000000-0005-0000-0000-0000E92F0000}"/>
    <cellStyle name="20 % - Accent4 2 5 9 2" xfId="21148" xr:uid="{00000000-0005-0000-0000-0000EA2F0000}"/>
    <cellStyle name="20 % - Accent4 2 5 9 2 2" xfId="34365" xr:uid="{00000000-0005-0000-0000-0000EB2F0000}"/>
    <cellStyle name="20 % - Accent4 2 5 9 3" xfId="13781" xr:uid="{00000000-0005-0000-0000-0000EC2F0000}"/>
    <cellStyle name="20 % - Accent4 2 5 9 4" xfId="28375" xr:uid="{00000000-0005-0000-0000-0000ED2F0000}"/>
    <cellStyle name="20 % - Accent4 2 6" xfId="233" xr:uid="{00000000-0005-0000-0000-0000EE2F0000}"/>
    <cellStyle name="20 % - Accent4 2 6 10" xfId="9513" xr:uid="{00000000-0005-0000-0000-0000EF2F0000}"/>
    <cellStyle name="20 % - Accent4 2 6 10 2" xfId="15504" xr:uid="{00000000-0005-0000-0000-0000F02F0000}"/>
    <cellStyle name="20 % - Accent4 2 6 10 3" xfId="31236" xr:uid="{00000000-0005-0000-0000-0000F12F0000}"/>
    <cellStyle name="20 % - Accent4 2 6 11" xfId="10109" xr:uid="{00000000-0005-0000-0000-0000F22F0000}"/>
    <cellStyle name="20 % - Accent4 2 6 11 2" xfId="16100" xr:uid="{00000000-0005-0000-0000-0000F32F0000}"/>
    <cellStyle name="20 % - Accent4 2 6 12" xfId="10705" xr:uid="{00000000-0005-0000-0000-0000F42F0000}"/>
    <cellStyle name="20 % - Accent4 2 6 12 2" xfId="16696" xr:uid="{00000000-0005-0000-0000-0000F52F0000}"/>
    <cellStyle name="20 % - Accent4 2 6 13" xfId="4742" xr:uid="{00000000-0005-0000-0000-0000F62F0000}"/>
    <cellStyle name="20 % - Accent4 2 6 13 2" xfId="17320" xr:uid="{00000000-0005-0000-0000-0000F72F0000}"/>
    <cellStyle name="20 % - Accent4 2 6 14" xfId="17881" xr:uid="{00000000-0005-0000-0000-0000F82F0000}"/>
    <cellStyle name="20 % - Accent4 2 6 15" xfId="18335" xr:uid="{00000000-0005-0000-0000-0000F92F0000}"/>
    <cellStyle name="20 % - Accent4 2 6 16" xfId="11224" xr:uid="{00000000-0005-0000-0000-0000FA2F0000}"/>
    <cellStyle name="20 % - Accent4 2 6 17" xfId="4382" xr:uid="{00000000-0005-0000-0000-0000FB2F0000}"/>
    <cellStyle name="20 % - Accent4 2 6 18" xfId="24305" xr:uid="{00000000-0005-0000-0000-0000FC2F0000}"/>
    <cellStyle name="20 % - Accent4 2 6 19" xfId="2893" xr:uid="{00000000-0005-0000-0000-0000FD2F0000}"/>
    <cellStyle name="20 % - Accent4 2 6 2" xfId="2894" xr:uid="{00000000-0005-0000-0000-0000FE2F0000}"/>
    <cellStyle name="20 % - Accent4 2 6 2 10" xfId="10706" xr:uid="{00000000-0005-0000-0000-0000FF2F0000}"/>
    <cellStyle name="20 % - Accent4 2 6 2 10 2" xfId="16697" xr:uid="{00000000-0005-0000-0000-000000300000}"/>
    <cellStyle name="20 % - Accent4 2 6 2 11" xfId="17321" xr:uid="{00000000-0005-0000-0000-000001300000}"/>
    <cellStyle name="20 % - Accent4 2 6 2 12" xfId="19993" xr:uid="{00000000-0005-0000-0000-000002300000}"/>
    <cellStyle name="20 % - Accent4 2 6 2 13" xfId="11620" xr:uid="{00000000-0005-0000-0000-000003300000}"/>
    <cellStyle name="20 % - Accent4 2 6 2 14" xfId="5291" xr:uid="{00000000-0005-0000-0000-000004300000}"/>
    <cellStyle name="20 % - Accent4 2 6 2 15" xfId="25796" xr:uid="{00000000-0005-0000-0000-000005300000}"/>
    <cellStyle name="20 % - Accent4 2 6 2 2" xfId="6162" xr:uid="{00000000-0005-0000-0000-000006300000}"/>
    <cellStyle name="20 % - Accent4 2 6 2 2 2" xfId="12153" xr:uid="{00000000-0005-0000-0000-000007300000}"/>
    <cellStyle name="20 % - Accent4 2 6 2 2 2 2" xfId="33377" xr:uid="{00000000-0005-0000-0000-000008300000}"/>
    <cellStyle name="20 % - Accent4 2 6 2 2 3" xfId="27375" xr:uid="{00000000-0005-0000-0000-000009300000}"/>
    <cellStyle name="20 % - Accent4 2 6 2 3" xfId="6688" xr:uid="{00000000-0005-0000-0000-00000A300000}"/>
    <cellStyle name="20 % - Accent4 2 6 2 3 2" xfId="12679" xr:uid="{00000000-0005-0000-0000-00000B300000}"/>
    <cellStyle name="20 % - Accent4 2 6 2 3 3" xfId="31816" xr:uid="{00000000-0005-0000-0000-00000C300000}"/>
    <cellStyle name="20 % - Accent4 2 6 2 4" xfId="7228" xr:uid="{00000000-0005-0000-0000-00000D300000}"/>
    <cellStyle name="20 % - Accent4 2 6 2 4 2" xfId="13219" xr:uid="{00000000-0005-0000-0000-00000E300000}"/>
    <cellStyle name="20 % - Accent4 2 6 2 5" xfId="7796" xr:uid="{00000000-0005-0000-0000-00000F300000}"/>
    <cellStyle name="20 % - Accent4 2 6 2 5 2" xfId="13787" xr:uid="{00000000-0005-0000-0000-000010300000}"/>
    <cellStyle name="20 % - Accent4 2 6 2 6" xfId="8364" xr:uid="{00000000-0005-0000-0000-000011300000}"/>
    <cellStyle name="20 % - Accent4 2 6 2 6 2" xfId="14355" xr:uid="{00000000-0005-0000-0000-000012300000}"/>
    <cellStyle name="20 % - Accent4 2 6 2 7" xfId="8932" xr:uid="{00000000-0005-0000-0000-000013300000}"/>
    <cellStyle name="20 % - Accent4 2 6 2 7 2" xfId="14923" xr:uid="{00000000-0005-0000-0000-000014300000}"/>
    <cellStyle name="20 % - Accent4 2 6 2 8" xfId="9514" xr:uid="{00000000-0005-0000-0000-000015300000}"/>
    <cellStyle name="20 % - Accent4 2 6 2 8 2" xfId="15505" xr:uid="{00000000-0005-0000-0000-000016300000}"/>
    <cellStyle name="20 % - Accent4 2 6 2 9" xfId="10110" xr:uid="{00000000-0005-0000-0000-000017300000}"/>
    <cellStyle name="20 % - Accent4 2 6 2 9 2" xfId="16101" xr:uid="{00000000-0005-0000-0000-000018300000}"/>
    <cellStyle name="20 % - Accent4 2 6 3" xfId="5290" xr:uid="{00000000-0005-0000-0000-000019300000}"/>
    <cellStyle name="20 % - Accent4 2 6 3 2" xfId="20563" xr:uid="{00000000-0005-0000-0000-00001A300000}"/>
    <cellStyle name="20 % - Accent4 2 6 3 2 2" xfId="33780" xr:uid="{00000000-0005-0000-0000-00001B300000}"/>
    <cellStyle name="20 % - Accent4 2 6 3 3" xfId="11619" xr:uid="{00000000-0005-0000-0000-00001C300000}"/>
    <cellStyle name="20 % - Accent4 2 6 3 4" xfId="27790" xr:uid="{00000000-0005-0000-0000-00001D300000}"/>
    <cellStyle name="20 % - Accent4 2 6 4" xfId="6161" xr:uid="{00000000-0005-0000-0000-00001E300000}"/>
    <cellStyle name="20 % - Accent4 2 6 4 2" xfId="21154" xr:uid="{00000000-0005-0000-0000-00001F300000}"/>
    <cellStyle name="20 % - Accent4 2 6 4 2 2" xfId="34371" xr:uid="{00000000-0005-0000-0000-000020300000}"/>
    <cellStyle name="20 % - Accent4 2 6 4 3" xfId="12152" xr:uid="{00000000-0005-0000-0000-000021300000}"/>
    <cellStyle name="20 % - Accent4 2 6 4 4" xfId="28381" xr:uid="{00000000-0005-0000-0000-000022300000}"/>
    <cellStyle name="20 % - Accent4 2 6 5" xfId="6687" xr:uid="{00000000-0005-0000-0000-000023300000}"/>
    <cellStyle name="20 % - Accent4 2 6 5 2" xfId="21778" xr:uid="{00000000-0005-0000-0000-000024300000}"/>
    <cellStyle name="20 % - Accent4 2 6 5 2 2" xfId="34971" xr:uid="{00000000-0005-0000-0000-000025300000}"/>
    <cellStyle name="20 % - Accent4 2 6 5 3" xfId="12678" xr:uid="{00000000-0005-0000-0000-000026300000}"/>
    <cellStyle name="20 % - Accent4 2 6 5 4" xfId="28981" xr:uid="{00000000-0005-0000-0000-000027300000}"/>
    <cellStyle name="20 % - Accent4 2 6 6" xfId="7227" xr:uid="{00000000-0005-0000-0000-000028300000}"/>
    <cellStyle name="20 % - Accent4 2 6 6 2" xfId="22480" xr:uid="{00000000-0005-0000-0000-000029300000}"/>
    <cellStyle name="20 % - Accent4 2 6 6 2 2" xfId="35673" xr:uid="{00000000-0005-0000-0000-00002A300000}"/>
    <cellStyle name="20 % - Accent4 2 6 6 3" xfId="13218" xr:uid="{00000000-0005-0000-0000-00002B300000}"/>
    <cellStyle name="20 % - Accent4 2 6 6 4" xfId="29683" xr:uid="{00000000-0005-0000-0000-00002C300000}"/>
    <cellStyle name="20 % - Accent4 2 6 7" xfId="7795" xr:uid="{00000000-0005-0000-0000-00002D300000}"/>
    <cellStyle name="20 % - Accent4 2 6 7 2" xfId="23233" xr:uid="{00000000-0005-0000-0000-00002E300000}"/>
    <cellStyle name="20 % - Accent4 2 6 7 2 2" xfId="36423" xr:uid="{00000000-0005-0000-0000-00002F300000}"/>
    <cellStyle name="20 % - Accent4 2 6 7 3" xfId="13786" xr:uid="{00000000-0005-0000-0000-000030300000}"/>
    <cellStyle name="20 % - Accent4 2 6 7 4" xfId="30433" xr:uid="{00000000-0005-0000-0000-000031300000}"/>
    <cellStyle name="20 % - Accent4 2 6 8" xfId="8363" xr:uid="{00000000-0005-0000-0000-000032300000}"/>
    <cellStyle name="20 % - Accent4 2 6 8 2" xfId="14354" xr:uid="{00000000-0005-0000-0000-000033300000}"/>
    <cellStyle name="20 % - Accent4 2 6 8 2 2" xfId="32561" xr:uid="{00000000-0005-0000-0000-000034300000}"/>
    <cellStyle name="20 % - Accent4 2 6 8 3" xfId="26557" xr:uid="{00000000-0005-0000-0000-000035300000}"/>
    <cellStyle name="20 % - Accent4 2 6 9" xfId="8931" xr:uid="{00000000-0005-0000-0000-000036300000}"/>
    <cellStyle name="20 % - Accent4 2 6 9 2" xfId="14922" xr:uid="{00000000-0005-0000-0000-000037300000}"/>
    <cellStyle name="20 % - Accent4 2 6 9 3" xfId="25203" xr:uid="{00000000-0005-0000-0000-000038300000}"/>
    <cellStyle name="20 % - Accent4 2 7" xfId="5253" xr:uid="{00000000-0005-0000-0000-000039300000}"/>
    <cellStyle name="20 % - Accent4 2 7 2" xfId="23785" xr:uid="{00000000-0005-0000-0000-00003A300000}"/>
    <cellStyle name="20 % - Accent4 2 7 2 2" xfId="36818" xr:uid="{00000000-0005-0000-0000-00003B300000}"/>
    <cellStyle name="20 % - Accent4 2 7 2 3" xfId="30830" xr:uid="{00000000-0005-0000-0000-00003C300000}"/>
    <cellStyle name="20 % - Accent4 2 7 3" xfId="19461" xr:uid="{00000000-0005-0000-0000-00003D300000}"/>
    <cellStyle name="20 % - Accent4 2 7 3 2" xfId="32968" xr:uid="{00000000-0005-0000-0000-00003E300000}"/>
    <cellStyle name="20 % - Accent4 2 7 3 3" xfId="26964" xr:uid="{00000000-0005-0000-0000-00003F300000}"/>
    <cellStyle name="20 % - Accent4 2 7 4" xfId="11572" xr:uid="{00000000-0005-0000-0000-000040300000}"/>
    <cellStyle name="20 % - Accent4 2 7 4 2" xfId="31763" xr:uid="{00000000-0005-0000-0000-000041300000}"/>
    <cellStyle name="20 % - Accent4 2 7 5" xfId="25743" xr:uid="{00000000-0005-0000-0000-000042300000}"/>
    <cellStyle name="20 % - Accent4 2 8" xfId="6114" xr:uid="{00000000-0005-0000-0000-000043300000}"/>
    <cellStyle name="20 % - Accent4 2 8 2" xfId="23992" xr:uid="{00000000-0005-0000-0000-000044300000}"/>
    <cellStyle name="20 % - Accent4 2 8 2 2" xfId="36898" xr:uid="{00000000-0005-0000-0000-000045300000}"/>
    <cellStyle name="20 % - Accent4 2 8 2 3" xfId="30911" xr:uid="{00000000-0005-0000-0000-000046300000}"/>
    <cellStyle name="20 % - Accent4 2 8 3" xfId="20510" xr:uid="{00000000-0005-0000-0000-000047300000}"/>
    <cellStyle name="20 % - Accent4 2 8 3 2" xfId="33727" xr:uid="{00000000-0005-0000-0000-000048300000}"/>
    <cellStyle name="20 % - Accent4 2 8 4" xfId="12105" xr:uid="{00000000-0005-0000-0000-000049300000}"/>
    <cellStyle name="20 % - Accent4 2 8 5" xfId="27737" xr:uid="{00000000-0005-0000-0000-00004A300000}"/>
    <cellStyle name="20 % - Accent4 2 9" xfId="6640" xr:uid="{00000000-0005-0000-0000-00004B300000}"/>
    <cellStyle name="20 % - Accent4 2 9 2" xfId="21101" xr:uid="{00000000-0005-0000-0000-00004C300000}"/>
    <cellStyle name="20 % - Accent4 2 9 2 2" xfId="34318" xr:uid="{00000000-0005-0000-0000-00004D300000}"/>
    <cellStyle name="20 % - Accent4 2 9 3" xfId="12631" xr:uid="{00000000-0005-0000-0000-00004E300000}"/>
    <cellStyle name="20 % - Accent4 2 9 4" xfId="28328" xr:uid="{00000000-0005-0000-0000-00004F300000}"/>
    <cellStyle name="20 % - Accent4 2_2012-2013 - CF - Tour 1 - Ligue 04 - Résultats" xfId="234" xr:uid="{00000000-0005-0000-0000-000050300000}"/>
    <cellStyle name="20 % - Accent4 20" xfId="4167" xr:uid="{00000000-0005-0000-0000-000051300000}"/>
    <cellStyle name="20 % - Accent4 20 2" xfId="9883" xr:uid="{00000000-0005-0000-0000-000052300000}"/>
    <cellStyle name="20 % - Accent4 20 2 2" xfId="22877" xr:uid="{00000000-0005-0000-0000-000053300000}"/>
    <cellStyle name="20 % - Accent4 20 2 2 2" xfId="36070" xr:uid="{00000000-0005-0000-0000-000054300000}"/>
    <cellStyle name="20 % - Accent4 20 2 3" xfId="15874" xr:uid="{00000000-0005-0000-0000-000055300000}"/>
    <cellStyle name="20 % - Accent4 20 2 4" xfId="30080" xr:uid="{00000000-0005-0000-0000-000056300000}"/>
    <cellStyle name="20 % - Accent4 20 3" xfId="10479" xr:uid="{00000000-0005-0000-0000-000057300000}"/>
    <cellStyle name="20 % - Accent4 20 3 2" xfId="16470" xr:uid="{00000000-0005-0000-0000-000058300000}"/>
    <cellStyle name="20 % - Accent4 20 3 2 2" xfId="35368" xr:uid="{00000000-0005-0000-0000-000059300000}"/>
    <cellStyle name="20 % - Accent4 20 3 3" xfId="29378" xr:uid="{00000000-0005-0000-0000-00005A300000}"/>
    <cellStyle name="20 % - Accent4 20 4" xfId="11075" xr:uid="{00000000-0005-0000-0000-00005B300000}"/>
    <cellStyle name="20 % - Accent4 20 4 2" xfId="17066" xr:uid="{00000000-0005-0000-0000-00005C300000}"/>
    <cellStyle name="20 % - Accent4 20 4 3" xfId="26216" xr:uid="{00000000-0005-0000-0000-00005D300000}"/>
    <cellStyle name="20 % - Accent4 20 5" xfId="17690" xr:uid="{00000000-0005-0000-0000-00005E300000}"/>
    <cellStyle name="20 % - Accent4 20 5 2" xfId="32220" xr:uid="{00000000-0005-0000-0000-00005F300000}"/>
    <cellStyle name="20 % - Accent4 20 6" xfId="22175" xr:uid="{00000000-0005-0000-0000-000060300000}"/>
    <cellStyle name="20 % - Accent4 20 7" xfId="15292" xr:uid="{00000000-0005-0000-0000-000061300000}"/>
    <cellStyle name="20 % - Accent4 20 8" xfId="9301" xr:uid="{00000000-0005-0000-0000-000062300000}"/>
    <cellStyle name="20 % - Accent4 20 9" xfId="24849" xr:uid="{00000000-0005-0000-0000-000063300000}"/>
    <cellStyle name="20 % - Accent4 21" xfId="4181" xr:uid="{00000000-0005-0000-0000-000064300000}"/>
    <cellStyle name="20 % - Accent4 21 2" xfId="10493" xr:uid="{00000000-0005-0000-0000-000065300000}"/>
    <cellStyle name="20 % - Accent4 21 2 2" xfId="22888" xr:uid="{00000000-0005-0000-0000-000066300000}"/>
    <cellStyle name="20 % - Accent4 21 2 2 2" xfId="36081" xr:uid="{00000000-0005-0000-0000-000067300000}"/>
    <cellStyle name="20 % - Accent4 21 2 3" xfId="16484" xr:uid="{00000000-0005-0000-0000-000068300000}"/>
    <cellStyle name="20 % - Accent4 21 2 4" xfId="30091" xr:uid="{00000000-0005-0000-0000-000069300000}"/>
    <cellStyle name="20 % - Accent4 21 3" xfId="11089" xr:uid="{00000000-0005-0000-0000-00006A300000}"/>
    <cellStyle name="20 % - Accent4 21 3 2" xfId="17080" xr:uid="{00000000-0005-0000-0000-00006B300000}"/>
    <cellStyle name="20 % - Accent4 21 3 2 2" xfId="35379" xr:uid="{00000000-0005-0000-0000-00006C300000}"/>
    <cellStyle name="20 % - Accent4 21 3 3" xfId="29389" xr:uid="{00000000-0005-0000-0000-00006D300000}"/>
    <cellStyle name="20 % - Accent4 21 4" xfId="17704" xr:uid="{00000000-0005-0000-0000-00006E300000}"/>
    <cellStyle name="20 % - Accent4 21 4 2" xfId="26227" xr:uid="{00000000-0005-0000-0000-00006F300000}"/>
    <cellStyle name="20 % - Accent4 21 5" xfId="22186" xr:uid="{00000000-0005-0000-0000-000070300000}"/>
    <cellStyle name="20 % - Accent4 21 5 2" xfId="32231" xr:uid="{00000000-0005-0000-0000-000071300000}"/>
    <cellStyle name="20 % - Accent4 21 6" xfId="15888" xr:uid="{00000000-0005-0000-0000-000072300000}"/>
    <cellStyle name="20 % - Accent4 21 7" xfId="9897" xr:uid="{00000000-0005-0000-0000-000073300000}"/>
    <cellStyle name="20 % - Accent4 21 8" xfId="24860" xr:uid="{00000000-0005-0000-0000-000074300000}"/>
    <cellStyle name="20 % - Accent4 22" xfId="4195" xr:uid="{00000000-0005-0000-0000-000075300000}"/>
    <cellStyle name="20 % - Accent4 22 2" xfId="17718" xr:uid="{00000000-0005-0000-0000-000076300000}"/>
    <cellStyle name="20 % - Accent4 22 2 2" xfId="22891" xr:uid="{00000000-0005-0000-0000-000077300000}"/>
    <cellStyle name="20 % - Accent4 22 2 2 2" xfId="36084" xr:uid="{00000000-0005-0000-0000-000078300000}"/>
    <cellStyle name="20 % - Accent4 22 2 3" xfId="30094" xr:uid="{00000000-0005-0000-0000-000079300000}"/>
    <cellStyle name="20 % - Accent4 22 3" xfId="22189" xr:uid="{00000000-0005-0000-0000-00007A300000}"/>
    <cellStyle name="20 % - Accent4 22 3 2" xfId="35382" xr:uid="{00000000-0005-0000-0000-00007B300000}"/>
    <cellStyle name="20 % - Accent4 22 3 3" xfId="29392" xr:uid="{00000000-0005-0000-0000-00007C300000}"/>
    <cellStyle name="20 % - Accent4 22 4" xfId="17094" xr:uid="{00000000-0005-0000-0000-00007D300000}"/>
    <cellStyle name="20 % - Accent4 22 4 2" xfId="26230" xr:uid="{00000000-0005-0000-0000-00007E300000}"/>
    <cellStyle name="20 % - Accent4 22 5" xfId="11103" xr:uid="{00000000-0005-0000-0000-00007F300000}"/>
    <cellStyle name="20 % - Accent4 22 5 2" xfId="32234" xr:uid="{00000000-0005-0000-0000-000080300000}"/>
    <cellStyle name="20 % - Accent4 22 6" xfId="24863" xr:uid="{00000000-0005-0000-0000-000081300000}"/>
    <cellStyle name="20 % - Accent4 23" xfId="4209" xr:uid="{00000000-0005-0000-0000-000082300000}"/>
    <cellStyle name="20 % - Accent4 23 2" xfId="17732" xr:uid="{00000000-0005-0000-0000-000083300000}"/>
    <cellStyle name="20 % - Accent4 23 2 2" xfId="22899" xr:uid="{00000000-0005-0000-0000-000084300000}"/>
    <cellStyle name="20 % - Accent4 23 2 2 2" xfId="36092" xr:uid="{00000000-0005-0000-0000-000085300000}"/>
    <cellStyle name="20 % - Accent4 23 2 3" xfId="30102" xr:uid="{00000000-0005-0000-0000-000086300000}"/>
    <cellStyle name="20 % - Accent4 23 3" xfId="22197" xr:uid="{00000000-0005-0000-0000-000087300000}"/>
    <cellStyle name="20 % - Accent4 23 3 2" xfId="35390" xr:uid="{00000000-0005-0000-0000-000088300000}"/>
    <cellStyle name="20 % - Accent4 23 3 3" xfId="29400" xr:uid="{00000000-0005-0000-0000-000089300000}"/>
    <cellStyle name="20 % - Accent4 23 4" xfId="17108" xr:uid="{00000000-0005-0000-0000-00008A300000}"/>
    <cellStyle name="20 % - Accent4 23 4 2" xfId="26238" xr:uid="{00000000-0005-0000-0000-00008B300000}"/>
    <cellStyle name="20 % - Accent4 23 5" xfId="32242" xr:uid="{00000000-0005-0000-0000-00008C300000}"/>
    <cellStyle name="20 % - Accent4 23 6" xfId="24871" xr:uid="{00000000-0005-0000-0000-00008D300000}"/>
    <cellStyle name="20 % - Accent4 24" xfId="17746" xr:uid="{00000000-0005-0000-0000-00008E300000}"/>
    <cellStyle name="20 % - Accent4 24 2" xfId="22921" xr:uid="{00000000-0005-0000-0000-00008F300000}"/>
    <cellStyle name="20 % - Accent4 24 2 2" xfId="36114" xr:uid="{00000000-0005-0000-0000-000090300000}"/>
    <cellStyle name="20 % - Accent4 24 2 3" xfId="30124" xr:uid="{00000000-0005-0000-0000-000091300000}"/>
    <cellStyle name="20 % - Accent4 24 3" xfId="22219" xr:uid="{00000000-0005-0000-0000-000092300000}"/>
    <cellStyle name="20 % - Accent4 24 3 2" xfId="35412" xr:uid="{00000000-0005-0000-0000-000093300000}"/>
    <cellStyle name="20 % - Accent4 24 3 3" xfId="29422" xr:uid="{00000000-0005-0000-0000-000094300000}"/>
    <cellStyle name="20 % - Accent4 24 4" xfId="26260" xr:uid="{00000000-0005-0000-0000-000095300000}"/>
    <cellStyle name="20 % - Accent4 24 5" xfId="32264" xr:uid="{00000000-0005-0000-0000-000096300000}"/>
    <cellStyle name="20 % - Accent4 24 6" xfId="24893" xr:uid="{00000000-0005-0000-0000-000097300000}"/>
    <cellStyle name="20 % - Accent4 25" xfId="17760" xr:uid="{00000000-0005-0000-0000-000098300000}"/>
    <cellStyle name="20 % - Accent4 25 2" xfId="22932" xr:uid="{00000000-0005-0000-0000-000099300000}"/>
    <cellStyle name="20 % - Accent4 25 2 2" xfId="36125" xr:uid="{00000000-0005-0000-0000-00009A300000}"/>
    <cellStyle name="20 % - Accent4 25 2 3" xfId="30135" xr:uid="{00000000-0005-0000-0000-00009B300000}"/>
    <cellStyle name="20 % - Accent4 25 3" xfId="22230" xr:uid="{00000000-0005-0000-0000-00009C300000}"/>
    <cellStyle name="20 % - Accent4 25 3 2" xfId="35423" xr:uid="{00000000-0005-0000-0000-00009D300000}"/>
    <cellStyle name="20 % - Accent4 25 3 3" xfId="29433" xr:uid="{00000000-0005-0000-0000-00009E300000}"/>
    <cellStyle name="20 % - Accent4 25 4" xfId="26271" xr:uid="{00000000-0005-0000-0000-00009F300000}"/>
    <cellStyle name="20 % - Accent4 25 5" xfId="32275" xr:uid="{00000000-0005-0000-0000-0000A0300000}"/>
    <cellStyle name="20 % - Accent4 25 6" xfId="24904" xr:uid="{00000000-0005-0000-0000-0000A1300000}"/>
    <cellStyle name="20 % - Accent4 26" xfId="22233" xr:uid="{00000000-0005-0000-0000-0000A2300000}"/>
    <cellStyle name="20 % - Accent4 26 2" xfId="22935" xr:uid="{00000000-0005-0000-0000-0000A3300000}"/>
    <cellStyle name="20 % - Accent4 26 2 2" xfId="36128" xr:uid="{00000000-0005-0000-0000-0000A4300000}"/>
    <cellStyle name="20 % - Accent4 26 2 3" xfId="30138" xr:uid="{00000000-0005-0000-0000-0000A5300000}"/>
    <cellStyle name="20 % - Accent4 26 3" xfId="29436" xr:uid="{00000000-0005-0000-0000-0000A6300000}"/>
    <cellStyle name="20 % - Accent4 26 3 2" xfId="35426" xr:uid="{00000000-0005-0000-0000-0000A7300000}"/>
    <cellStyle name="20 % - Accent4 26 4" xfId="26274" xr:uid="{00000000-0005-0000-0000-0000A8300000}"/>
    <cellStyle name="20 % - Accent4 26 5" xfId="32278" xr:uid="{00000000-0005-0000-0000-0000A9300000}"/>
    <cellStyle name="20 % - Accent4 26 6" xfId="24907" xr:uid="{00000000-0005-0000-0000-0000AA300000}"/>
    <cellStyle name="20 % - Accent4 27" xfId="22241" xr:uid="{00000000-0005-0000-0000-0000AB300000}"/>
    <cellStyle name="20 % - Accent4 27 2" xfId="22943" xr:uid="{00000000-0005-0000-0000-0000AC300000}"/>
    <cellStyle name="20 % - Accent4 27 2 2" xfId="36136" xr:uid="{00000000-0005-0000-0000-0000AD300000}"/>
    <cellStyle name="20 % - Accent4 27 2 3" xfId="30146" xr:uid="{00000000-0005-0000-0000-0000AE300000}"/>
    <cellStyle name="20 % - Accent4 27 3" xfId="29444" xr:uid="{00000000-0005-0000-0000-0000AF300000}"/>
    <cellStyle name="20 % - Accent4 27 3 2" xfId="35434" xr:uid="{00000000-0005-0000-0000-0000B0300000}"/>
    <cellStyle name="20 % - Accent4 27 4" xfId="26282" xr:uid="{00000000-0005-0000-0000-0000B1300000}"/>
    <cellStyle name="20 % - Accent4 27 5" xfId="32286" xr:uid="{00000000-0005-0000-0000-0000B2300000}"/>
    <cellStyle name="20 % - Accent4 27 6" xfId="24915" xr:uid="{00000000-0005-0000-0000-0000B3300000}"/>
    <cellStyle name="20 % - Accent4 28" xfId="22965" xr:uid="{00000000-0005-0000-0000-0000B4300000}"/>
    <cellStyle name="20 % - Accent4 28 2" xfId="30168" xr:uid="{00000000-0005-0000-0000-0000B5300000}"/>
    <cellStyle name="20 % - Accent4 28 2 2" xfId="36158" xr:uid="{00000000-0005-0000-0000-0000B6300000}"/>
    <cellStyle name="20 % - Accent4 28 3" xfId="26304" xr:uid="{00000000-0005-0000-0000-0000B7300000}"/>
    <cellStyle name="20 % - Accent4 28 4" xfId="32308" xr:uid="{00000000-0005-0000-0000-0000B8300000}"/>
    <cellStyle name="20 % - Accent4 28 5" xfId="24937" xr:uid="{00000000-0005-0000-0000-0000B9300000}"/>
    <cellStyle name="20 % - Accent4 29" xfId="22976" xr:uid="{00000000-0005-0000-0000-0000BA300000}"/>
    <cellStyle name="20 % - Accent4 29 2" xfId="30179" xr:uid="{00000000-0005-0000-0000-0000BB300000}"/>
    <cellStyle name="20 % - Accent4 29 2 2" xfId="36169" xr:uid="{00000000-0005-0000-0000-0000BC300000}"/>
    <cellStyle name="20 % - Accent4 29 3" xfId="26315" xr:uid="{00000000-0005-0000-0000-0000BD300000}"/>
    <cellStyle name="20 % - Accent4 29 4" xfId="32319" xr:uid="{00000000-0005-0000-0000-0000BE300000}"/>
    <cellStyle name="20 % - Accent4 29 5" xfId="24948" xr:uid="{00000000-0005-0000-0000-0000BF300000}"/>
    <cellStyle name="20 % - Accent4 3" xfId="235" xr:uid="{00000000-0005-0000-0000-0000C0300000}"/>
    <cellStyle name="20 % - Accent4 3 2" xfId="236" xr:uid="{00000000-0005-0000-0000-0000C1300000}"/>
    <cellStyle name="20 % - Accent4 30" xfId="22979" xr:uid="{00000000-0005-0000-0000-0000C2300000}"/>
    <cellStyle name="20 % - Accent4 30 2" xfId="30182" xr:uid="{00000000-0005-0000-0000-0000C3300000}"/>
    <cellStyle name="20 % - Accent4 30 2 2" xfId="36172" xr:uid="{00000000-0005-0000-0000-0000C4300000}"/>
    <cellStyle name="20 % - Accent4 30 3" xfId="26318" xr:uid="{00000000-0005-0000-0000-0000C5300000}"/>
    <cellStyle name="20 % - Accent4 30 4" xfId="32322" xr:uid="{00000000-0005-0000-0000-0000C6300000}"/>
    <cellStyle name="20 % - Accent4 30 5" xfId="24951" xr:uid="{00000000-0005-0000-0000-0000C7300000}"/>
    <cellStyle name="20 % - Accent4 31" xfId="22987" xr:uid="{00000000-0005-0000-0000-0000C8300000}"/>
    <cellStyle name="20 % - Accent4 31 2" xfId="30190" xr:uid="{00000000-0005-0000-0000-0000C9300000}"/>
    <cellStyle name="20 % - Accent4 31 2 2" xfId="36180" xr:uid="{00000000-0005-0000-0000-0000CA300000}"/>
    <cellStyle name="20 % - Accent4 31 3" xfId="26326" xr:uid="{00000000-0005-0000-0000-0000CB300000}"/>
    <cellStyle name="20 % - Accent4 31 4" xfId="32330" xr:uid="{00000000-0005-0000-0000-0000CC300000}"/>
    <cellStyle name="20 % - Accent4 31 5" xfId="24959" xr:uid="{00000000-0005-0000-0000-0000CD300000}"/>
    <cellStyle name="20 % - Accent4 32" xfId="24054" xr:uid="{00000000-0005-0000-0000-0000CE300000}"/>
    <cellStyle name="20 % - Accent4 32 2" xfId="36966" xr:uid="{00000000-0005-0000-0000-0000CF300000}"/>
    <cellStyle name="20 % - Accent4 32 3" xfId="30979" xr:uid="{00000000-0005-0000-0000-0000D0300000}"/>
    <cellStyle name="20 % - Accent4 33" xfId="24068" xr:uid="{00000000-0005-0000-0000-0000D1300000}"/>
    <cellStyle name="20 % - Accent4 33 2" xfId="36977" xr:uid="{00000000-0005-0000-0000-0000D2300000}"/>
    <cellStyle name="20 % - Accent4 33 3" xfId="30990" xr:uid="{00000000-0005-0000-0000-0000D3300000}"/>
    <cellStyle name="20 % - Accent4 34" xfId="30993" xr:uid="{00000000-0005-0000-0000-0000D4300000}"/>
    <cellStyle name="20 % - Accent4 34 2" xfId="36980" xr:uid="{00000000-0005-0000-0000-0000D5300000}"/>
    <cellStyle name="20 % - Accent4 35" xfId="31001" xr:uid="{00000000-0005-0000-0000-0000D6300000}"/>
    <cellStyle name="20 % - Accent4 35 2" xfId="36988" xr:uid="{00000000-0005-0000-0000-0000D7300000}"/>
    <cellStyle name="20 % - Accent4 36" xfId="37004" xr:uid="{00000000-0005-0000-0000-0000D8300000}"/>
    <cellStyle name="20 % - Accent4 37" xfId="37025" xr:uid="{00000000-0005-0000-0000-0000D9300000}"/>
    <cellStyle name="20 % - Accent4 38" xfId="37036" xr:uid="{00000000-0005-0000-0000-0000DA300000}"/>
    <cellStyle name="20 % - Accent4 39" xfId="37040" xr:uid="{00000000-0005-0000-0000-0000DB300000}"/>
    <cellStyle name="20 % - Accent4 4" xfId="237" xr:uid="{00000000-0005-0000-0000-0000DC300000}"/>
    <cellStyle name="20 % - Accent4 40" xfId="37048" xr:uid="{00000000-0005-0000-0000-0000DD300000}"/>
    <cellStyle name="20 % - Accent4 41" xfId="37066" xr:uid="{00000000-0005-0000-0000-0000DE300000}"/>
    <cellStyle name="20 % - Accent4 42" xfId="37069" xr:uid="{00000000-0005-0000-0000-0000DF300000}"/>
    <cellStyle name="20 % - Accent4 43" xfId="37078" xr:uid="{00000000-0005-0000-0000-0000E0300000}"/>
    <cellStyle name="20 % - Accent4 44" xfId="37086" xr:uid="{00000000-0005-0000-0000-0000E1300000}"/>
    <cellStyle name="20 % - Accent4 45" xfId="37102" xr:uid="{00000000-0005-0000-0000-0000E2300000}"/>
    <cellStyle name="20 % - Accent4 46" xfId="37116" xr:uid="{00000000-0005-0000-0000-0000E3300000}"/>
    <cellStyle name="20 % - Accent4 47" xfId="37130" xr:uid="{00000000-0005-0000-0000-0000E4300000}"/>
    <cellStyle name="20 % - Accent4 48" xfId="37144" xr:uid="{00000000-0005-0000-0000-0000E5300000}"/>
    <cellStyle name="20 % - Accent4 49" xfId="37158" xr:uid="{00000000-0005-0000-0000-0000E6300000}"/>
    <cellStyle name="20 % - Accent4 5" xfId="238" xr:uid="{00000000-0005-0000-0000-0000E7300000}"/>
    <cellStyle name="20 % - Accent4 5 2" xfId="239" xr:uid="{00000000-0005-0000-0000-0000E8300000}"/>
    <cellStyle name="20 % - Accent4 5 2 2" xfId="240" xr:uid="{00000000-0005-0000-0000-0000E9300000}"/>
    <cellStyle name="20 % - Accent4 5 2 2 2" xfId="2896" xr:uid="{00000000-0005-0000-0000-0000EA300000}"/>
    <cellStyle name="20 % - Accent4 5 2 2 3" xfId="5292" xr:uid="{00000000-0005-0000-0000-0000EB300000}"/>
    <cellStyle name="20 % - Accent4 5 2 2 4" xfId="4743" xr:uid="{00000000-0005-0000-0000-0000EC300000}"/>
    <cellStyle name="20 % - Accent4 5 2 2 5" xfId="2895" xr:uid="{00000000-0005-0000-0000-0000ED300000}"/>
    <cellStyle name="20 % - Accent4 5 2 3" xfId="241" xr:uid="{00000000-0005-0000-0000-0000EE300000}"/>
    <cellStyle name="20 % - Accent4 5 2 4" xfId="2897" xr:uid="{00000000-0005-0000-0000-0000EF300000}"/>
    <cellStyle name="20 % - Accent4 5 2 4 2" xfId="18336" xr:uid="{00000000-0005-0000-0000-0000F0300000}"/>
    <cellStyle name="20 % - Accent4 5 2 5" xfId="18337" xr:uid="{00000000-0005-0000-0000-0000F1300000}"/>
    <cellStyle name="20 % - Accent4 5 2 6" xfId="19482" xr:uid="{00000000-0005-0000-0000-0000F2300000}"/>
    <cellStyle name="20 % - Accent4 5 3" xfId="242" xr:uid="{00000000-0005-0000-0000-0000F3300000}"/>
    <cellStyle name="20 % - Accent4 5 4" xfId="243" xr:uid="{00000000-0005-0000-0000-0000F4300000}"/>
    <cellStyle name="20 % - Accent4 5 5" xfId="244" xr:uid="{00000000-0005-0000-0000-0000F5300000}"/>
    <cellStyle name="20 % - Accent4 5 5 2" xfId="2899" xr:uid="{00000000-0005-0000-0000-0000F6300000}"/>
    <cellStyle name="20 % - Accent4 5 5 3" xfId="5293" xr:uid="{00000000-0005-0000-0000-0000F7300000}"/>
    <cellStyle name="20 % - Accent4 5 5 4" xfId="4744" xr:uid="{00000000-0005-0000-0000-0000F8300000}"/>
    <cellStyle name="20 % - Accent4 5 5 5" xfId="2898" xr:uid="{00000000-0005-0000-0000-0000F9300000}"/>
    <cellStyle name="20 % - Accent4 5 6" xfId="23234" xr:uid="{00000000-0005-0000-0000-0000FA300000}"/>
    <cellStyle name="20 % - Accent4 5 7" xfId="23792" xr:uid="{00000000-0005-0000-0000-0000FB300000}"/>
    <cellStyle name="20 % - Accent4 50" xfId="37172" xr:uid="{00000000-0005-0000-0000-0000FC300000}"/>
    <cellStyle name="20 % - Accent4 51" xfId="37186" xr:uid="{00000000-0005-0000-0000-0000FD300000}"/>
    <cellStyle name="20 % - Accent4 52" xfId="37200" xr:uid="{00000000-0005-0000-0000-0000FE300000}"/>
    <cellStyle name="20 % - Accent4 53" xfId="37214" xr:uid="{00000000-0005-0000-0000-0000FF300000}"/>
    <cellStyle name="20 % - Accent4 54" xfId="37228" xr:uid="{00000000-0005-0000-0000-000000310000}"/>
    <cellStyle name="20 % - Accent4 55" xfId="37242" xr:uid="{00000000-0005-0000-0000-000001310000}"/>
    <cellStyle name="20 % - Accent4 56" xfId="37260" xr:uid="{00000000-0005-0000-0000-000002310000}"/>
    <cellStyle name="20 % - Accent4 57" xfId="37268" xr:uid="{00000000-0005-0000-0000-000003310000}"/>
    <cellStyle name="20 % - Accent4 58" xfId="37281" xr:uid="{00000000-0005-0000-0000-000004310000}"/>
    <cellStyle name="20 % - Accent4 59" xfId="37295" xr:uid="{00000000-0005-0000-0000-000005310000}"/>
    <cellStyle name="20 % - Accent4 6" xfId="245" xr:uid="{00000000-0005-0000-0000-000006310000}"/>
    <cellStyle name="20 % - Accent4 60" xfId="37310" xr:uid="{00000000-0005-0000-0000-000007310000}"/>
    <cellStyle name="20 % - Accent4 61" xfId="37324" xr:uid="{00000000-0005-0000-0000-000008310000}"/>
    <cellStyle name="20 % - Accent4 62" xfId="37338" xr:uid="{00000000-0005-0000-0000-000009310000}"/>
    <cellStyle name="20 % - Accent4 63" xfId="37352" xr:uid="{00000000-0005-0000-0000-00000A310000}"/>
    <cellStyle name="20 % - Accent4 64" xfId="37370" xr:uid="{00000000-0005-0000-0000-00000B310000}"/>
    <cellStyle name="20 % - Accent4 65" xfId="37378" xr:uid="{00000000-0005-0000-0000-00000C310000}"/>
    <cellStyle name="20 % - Accent4 66" xfId="37391" xr:uid="{00000000-0005-0000-0000-00000D310000}"/>
    <cellStyle name="20 % - Accent4 67" xfId="37417" xr:uid="{00000000-0005-0000-0000-00000E310000}"/>
    <cellStyle name="20 % - Accent4 68" xfId="37431" xr:uid="{00000000-0005-0000-0000-00000F310000}"/>
    <cellStyle name="20 % - Accent4 69" xfId="37445" xr:uid="{00000000-0005-0000-0000-000010310000}"/>
    <cellStyle name="20 % - Accent4 7" xfId="246" xr:uid="{00000000-0005-0000-0000-000011310000}"/>
    <cellStyle name="20 % - Accent4 70" xfId="37459" xr:uid="{00000000-0005-0000-0000-000012310000}"/>
    <cellStyle name="20 % - Accent4 71" xfId="37477" xr:uid="{00000000-0005-0000-0000-000013310000}"/>
    <cellStyle name="20 % - Accent4 72" xfId="37485" xr:uid="{00000000-0005-0000-0000-000014310000}"/>
    <cellStyle name="20 % - Accent4 73" xfId="37498" xr:uid="{00000000-0005-0000-0000-000015310000}"/>
    <cellStyle name="20 % - Accent4 74" xfId="37513" xr:uid="{00000000-0005-0000-0000-000016310000}"/>
    <cellStyle name="20 % - Accent4 75" xfId="37527" xr:uid="{00000000-0005-0000-0000-000017310000}"/>
    <cellStyle name="20 % - Accent4 76" xfId="37541" xr:uid="{00000000-0005-0000-0000-000018310000}"/>
    <cellStyle name="20 % - Accent4 77" xfId="37555" xr:uid="{00000000-0005-0000-0000-000019310000}"/>
    <cellStyle name="20 % - Accent4 78" xfId="37578" xr:uid="{00000000-0005-0000-0000-00001A310000}"/>
    <cellStyle name="20 % - Accent4 79" xfId="37587" xr:uid="{00000000-0005-0000-0000-00001B310000}"/>
    <cellStyle name="20 % - Accent4 8" xfId="247" xr:uid="{00000000-0005-0000-0000-00001C310000}"/>
    <cellStyle name="20 % - Accent4 80" xfId="37593" xr:uid="{00000000-0005-0000-0000-00001D310000}"/>
    <cellStyle name="20 % - Accent4 81" xfId="37606" xr:uid="{00000000-0005-0000-0000-00001E310000}"/>
    <cellStyle name="20 % - Accent4 9" xfId="248" xr:uid="{00000000-0005-0000-0000-00001F310000}"/>
    <cellStyle name="20 % - Accent5" xfId="249" builtinId="46" customBuiltin="1"/>
    <cellStyle name="20 % - Accent5 10" xfId="4183" xr:uid="{00000000-0005-0000-0000-000021310000}"/>
    <cellStyle name="20 % - Accent5 10 2" xfId="10495" xr:uid="{00000000-0005-0000-0000-000022310000}"/>
    <cellStyle name="20 % - Accent5 10 2 2" xfId="16486" xr:uid="{00000000-0005-0000-0000-000023310000}"/>
    <cellStyle name="20 % - Accent5 10 2 2 2" xfId="36161" xr:uid="{00000000-0005-0000-0000-000024310000}"/>
    <cellStyle name="20 % - Accent5 10 2 3" xfId="30171" xr:uid="{00000000-0005-0000-0000-000025310000}"/>
    <cellStyle name="20 % - Accent5 10 3" xfId="11091" xr:uid="{00000000-0005-0000-0000-000026310000}"/>
    <cellStyle name="20 % - Accent5 10 3 2" xfId="17082" xr:uid="{00000000-0005-0000-0000-000027310000}"/>
    <cellStyle name="20 % - Accent5 10 3 3" xfId="26307" xr:uid="{00000000-0005-0000-0000-000028310000}"/>
    <cellStyle name="20 % - Accent5 10 4" xfId="17706" xr:uid="{00000000-0005-0000-0000-000029310000}"/>
    <cellStyle name="20 % - Accent5 10 4 2" xfId="32311" xr:uid="{00000000-0005-0000-0000-00002A310000}"/>
    <cellStyle name="20 % - Accent5 10 5" xfId="22968" xr:uid="{00000000-0005-0000-0000-00002B310000}"/>
    <cellStyle name="20 % - Accent5 10 6" xfId="15890" xr:uid="{00000000-0005-0000-0000-00002C310000}"/>
    <cellStyle name="20 % - Accent5 10 7" xfId="9899" xr:uid="{00000000-0005-0000-0000-00002D310000}"/>
    <cellStyle name="20 % - Accent5 10 8" xfId="24940" xr:uid="{00000000-0005-0000-0000-00002E310000}"/>
    <cellStyle name="20 % - Accent5 11" xfId="4197" xr:uid="{00000000-0005-0000-0000-00002F310000}"/>
    <cellStyle name="20 % - Accent5 11 2" xfId="17720" xr:uid="{00000000-0005-0000-0000-000030310000}"/>
    <cellStyle name="20 % - Accent5 11 2 2" xfId="36969" xr:uid="{00000000-0005-0000-0000-000031310000}"/>
    <cellStyle name="20 % - Accent5 11 3" xfId="17096" xr:uid="{00000000-0005-0000-0000-000032310000}"/>
    <cellStyle name="20 % - Accent5 11 4" xfId="11105" xr:uid="{00000000-0005-0000-0000-000033310000}"/>
    <cellStyle name="20 % - Accent5 11 5" xfId="30982" xr:uid="{00000000-0005-0000-0000-000034310000}"/>
    <cellStyle name="20 % - Accent5 12" xfId="4211" xr:uid="{00000000-0005-0000-0000-000035310000}"/>
    <cellStyle name="20 % - Accent5 12 2" xfId="17734" xr:uid="{00000000-0005-0000-0000-000036310000}"/>
    <cellStyle name="20 % - Accent5 12 3" xfId="17110" xr:uid="{00000000-0005-0000-0000-000037310000}"/>
    <cellStyle name="20 % - Accent5 12 4" xfId="37006" xr:uid="{00000000-0005-0000-0000-000038310000}"/>
    <cellStyle name="20 % - Accent5 13" xfId="17748" xr:uid="{00000000-0005-0000-0000-000039310000}"/>
    <cellStyle name="20 % - Accent5 13 2" xfId="37028" xr:uid="{00000000-0005-0000-0000-00003A310000}"/>
    <cellStyle name="20 % - Accent5 14" xfId="17762" xr:uid="{00000000-0005-0000-0000-00003B310000}"/>
    <cellStyle name="20 % - Accent5 15" xfId="24056" xr:uid="{00000000-0005-0000-0000-00003C310000}"/>
    <cellStyle name="20 % - Accent5 16" xfId="24070" xr:uid="{00000000-0005-0000-0000-00003D310000}"/>
    <cellStyle name="20 % - Accent5 17" xfId="37104" xr:uid="{00000000-0005-0000-0000-00003E310000}"/>
    <cellStyle name="20 % - Accent5 18" xfId="37118" xr:uid="{00000000-0005-0000-0000-00003F310000}"/>
    <cellStyle name="20 % - Accent5 19" xfId="37132" xr:uid="{00000000-0005-0000-0000-000040310000}"/>
    <cellStyle name="20 % - Accent5 2" xfId="250" xr:uid="{00000000-0005-0000-0000-000041310000}"/>
    <cellStyle name="20 % - Accent5 2 10" xfId="10111" xr:uid="{00000000-0005-0000-0000-000042310000}"/>
    <cellStyle name="20 % - Accent5 2 10 2" xfId="16102" xr:uid="{00000000-0005-0000-0000-000043310000}"/>
    <cellStyle name="20 % - Accent5 2 10 3" xfId="31237" xr:uid="{00000000-0005-0000-0000-000044310000}"/>
    <cellStyle name="20 % - Accent5 2 11" xfId="10707" xr:uid="{00000000-0005-0000-0000-000045310000}"/>
    <cellStyle name="20 % - Accent5 2 11 2" xfId="16698" xr:uid="{00000000-0005-0000-0000-000046310000}"/>
    <cellStyle name="20 % - Accent5 2 12" xfId="17322" xr:uid="{00000000-0005-0000-0000-000047310000}"/>
    <cellStyle name="20 % - Accent5 2 13" xfId="17882" xr:uid="{00000000-0005-0000-0000-000048310000}"/>
    <cellStyle name="20 % - Accent5 2 14" xfId="18338" xr:uid="{00000000-0005-0000-0000-000049310000}"/>
    <cellStyle name="20 % - Accent5 2 15" xfId="11225" xr:uid="{00000000-0005-0000-0000-00004A310000}"/>
    <cellStyle name="20 % - Accent5 2 16" xfId="4383" xr:uid="{00000000-0005-0000-0000-00004B310000}"/>
    <cellStyle name="20 % - Accent5 2 17" xfId="24306" xr:uid="{00000000-0005-0000-0000-00004C310000}"/>
    <cellStyle name="20 % - Accent5 2 18" xfId="2900" xr:uid="{00000000-0005-0000-0000-00004D310000}"/>
    <cellStyle name="20 % - Accent5 2 2" xfId="5294" xr:uid="{00000000-0005-0000-0000-00004E310000}"/>
    <cellStyle name="20 % - Accent5 2 2 2" xfId="23793" xr:uid="{00000000-0005-0000-0000-00004F310000}"/>
    <cellStyle name="20 % - Accent5 2 2 2 2" xfId="36825" xr:uid="{00000000-0005-0000-0000-000050310000}"/>
    <cellStyle name="20 % - Accent5 2 2 2 3" xfId="30837" xr:uid="{00000000-0005-0000-0000-000051310000}"/>
    <cellStyle name="20 % - Accent5 2 2 3" xfId="19483" xr:uid="{00000000-0005-0000-0000-000052310000}"/>
    <cellStyle name="20 % - Accent5 2 2 3 2" xfId="32989" xr:uid="{00000000-0005-0000-0000-000053310000}"/>
    <cellStyle name="20 % - Accent5 2 2 3 3" xfId="26985" xr:uid="{00000000-0005-0000-0000-000054310000}"/>
    <cellStyle name="20 % - Accent5 2 2 4" xfId="11621" xr:uid="{00000000-0005-0000-0000-000055310000}"/>
    <cellStyle name="20 % - Accent5 2 2 4 2" xfId="31817" xr:uid="{00000000-0005-0000-0000-000056310000}"/>
    <cellStyle name="20 % - Accent5 2 2 5" xfId="25797" xr:uid="{00000000-0005-0000-0000-000057310000}"/>
    <cellStyle name="20 % - Accent5 2 3" xfId="6163" xr:uid="{00000000-0005-0000-0000-000058310000}"/>
    <cellStyle name="20 % - Accent5 2 3 2" xfId="23999" xr:uid="{00000000-0005-0000-0000-000059310000}"/>
    <cellStyle name="20 % - Accent5 2 3 2 2" xfId="36905" xr:uid="{00000000-0005-0000-0000-00005A310000}"/>
    <cellStyle name="20 % - Accent5 2 3 2 3" xfId="30918" xr:uid="{00000000-0005-0000-0000-00005B310000}"/>
    <cellStyle name="20 % - Accent5 2 3 3" xfId="20564" xr:uid="{00000000-0005-0000-0000-00005C310000}"/>
    <cellStyle name="20 % - Accent5 2 3 3 2" xfId="33781" xr:uid="{00000000-0005-0000-0000-00005D310000}"/>
    <cellStyle name="20 % - Accent5 2 3 4" xfId="12154" xr:uid="{00000000-0005-0000-0000-00005E310000}"/>
    <cellStyle name="20 % - Accent5 2 3 5" xfId="27791" xr:uid="{00000000-0005-0000-0000-00005F310000}"/>
    <cellStyle name="20 % - Accent5 2 4" xfId="6689" xr:uid="{00000000-0005-0000-0000-000060310000}"/>
    <cellStyle name="20 % - Accent5 2 4 2" xfId="21155" xr:uid="{00000000-0005-0000-0000-000061310000}"/>
    <cellStyle name="20 % - Accent5 2 4 2 2" xfId="34372" xr:uid="{00000000-0005-0000-0000-000062310000}"/>
    <cellStyle name="20 % - Accent5 2 4 3" xfId="12680" xr:uid="{00000000-0005-0000-0000-000063310000}"/>
    <cellStyle name="20 % - Accent5 2 4 4" xfId="28382" xr:uid="{00000000-0005-0000-0000-000064310000}"/>
    <cellStyle name="20 % - Accent5 2 5" xfId="7229" xr:uid="{00000000-0005-0000-0000-000065310000}"/>
    <cellStyle name="20 % - Accent5 2 5 2" xfId="21779" xr:uid="{00000000-0005-0000-0000-000066310000}"/>
    <cellStyle name="20 % - Accent5 2 5 2 2" xfId="34972" xr:uid="{00000000-0005-0000-0000-000067310000}"/>
    <cellStyle name="20 % - Accent5 2 5 3" xfId="13220" xr:uid="{00000000-0005-0000-0000-000068310000}"/>
    <cellStyle name="20 % - Accent5 2 5 4" xfId="28982" xr:uid="{00000000-0005-0000-0000-000069310000}"/>
    <cellStyle name="20 % - Accent5 2 6" xfId="7797" xr:uid="{00000000-0005-0000-0000-00006A310000}"/>
    <cellStyle name="20 % - Accent5 2 6 2" xfId="22481" xr:uid="{00000000-0005-0000-0000-00006B310000}"/>
    <cellStyle name="20 % - Accent5 2 6 2 2" xfId="35674" xr:uid="{00000000-0005-0000-0000-00006C310000}"/>
    <cellStyle name="20 % - Accent5 2 6 3" xfId="13788" xr:uid="{00000000-0005-0000-0000-00006D310000}"/>
    <cellStyle name="20 % - Accent5 2 6 4" xfId="29684" xr:uid="{00000000-0005-0000-0000-00006E310000}"/>
    <cellStyle name="20 % - Accent5 2 7" xfId="8365" xr:uid="{00000000-0005-0000-0000-00006F310000}"/>
    <cellStyle name="20 % - Accent5 2 7 2" xfId="23235" xr:uid="{00000000-0005-0000-0000-000070310000}"/>
    <cellStyle name="20 % - Accent5 2 7 2 2" xfId="36424" xr:uid="{00000000-0005-0000-0000-000071310000}"/>
    <cellStyle name="20 % - Accent5 2 7 3" xfId="14356" xr:uid="{00000000-0005-0000-0000-000072310000}"/>
    <cellStyle name="20 % - Accent5 2 7 4" xfId="30434" xr:uid="{00000000-0005-0000-0000-000073310000}"/>
    <cellStyle name="20 % - Accent5 2 8" xfId="8933" xr:uid="{00000000-0005-0000-0000-000074310000}"/>
    <cellStyle name="20 % - Accent5 2 8 2" xfId="14924" xr:uid="{00000000-0005-0000-0000-000075310000}"/>
    <cellStyle name="20 % - Accent5 2 8 2 2" xfId="32562" xr:uid="{00000000-0005-0000-0000-000076310000}"/>
    <cellStyle name="20 % - Accent5 2 8 3" xfId="26558" xr:uid="{00000000-0005-0000-0000-000077310000}"/>
    <cellStyle name="20 % - Accent5 2 9" xfId="9515" xr:uid="{00000000-0005-0000-0000-000078310000}"/>
    <cellStyle name="20 % - Accent5 2 9 2" xfId="15506" xr:uid="{00000000-0005-0000-0000-000079310000}"/>
    <cellStyle name="20 % - Accent5 2 9 3" xfId="25204" xr:uid="{00000000-0005-0000-0000-00007A310000}"/>
    <cellStyle name="20 % - Accent5 20" xfId="37146" xr:uid="{00000000-0005-0000-0000-00007B310000}"/>
    <cellStyle name="20 % - Accent5 21" xfId="37160" xr:uid="{00000000-0005-0000-0000-00007C310000}"/>
    <cellStyle name="20 % - Accent5 22" xfId="37174" xr:uid="{00000000-0005-0000-0000-00007D310000}"/>
    <cellStyle name="20 % - Accent5 23" xfId="37188" xr:uid="{00000000-0005-0000-0000-00007E310000}"/>
    <cellStyle name="20 % - Accent5 24" xfId="37202" xr:uid="{00000000-0005-0000-0000-00007F310000}"/>
    <cellStyle name="20 % - Accent5 25" xfId="37216" xr:uid="{00000000-0005-0000-0000-000080310000}"/>
    <cellStyle name="20 % - Accent5 26" xfId="37230" xr:uid="{00000000-0005-0000-0000-000081310000}"/>
    <cellStyle name="20 % - Accent5 27" xfId="37244" xr:uid="{00000000-0005-0000-0000-000082310000}"/>
    <cellStyle name="20 % - Accent5 28" xfId="37262" xr:uid="{00000000-0005-0000-0000-000083310000}"/>
    <cellStyle name="20 % - Accent5 29" xfId="37283" xr:uid="{00000000-0005-0000-0000-000084310000}"/>
    <cellStyle name="20 % - Accent5 3" xfId="251" xr:uid="{00000000-0005-0000-0000-000085310000}"/>
    <cellStyle name="20 % - Accent5 30" xfId="37297" xr:uid="{00000000-0005-0000-0000-000086310000}"/>
    <cellStyle name="20 % - Accent5 31" xfId="37312" xr:uid="{00000000-0005-0000-0000-000087310000}"/>
    <cellStyle name="20 % - Accent5 32" xfId="37326" xr:uid="{00000000-0005-0000-0000-000088310000}"/>
    <cellStyle name="20 % - Accent5 33" xfId="37340" xr:uid="{00000000-0005-0000-0000-000089310000}"/>
    <cellStyle name="20 % - Accent5 34" xfId="37354" xr:uid="{00000000-0005-0000-0000-00008A310000}"/>
    <cellStyle name="20 % - Accent5 35" xfId="37372" xr:uid="{00000000-0005-0000-0000-00008B310000}"/>
    <cellStyle name="20 % - Accent5 36" xfId="37393" xr:uid="{00000000-0005-0000-0000-00008C310000}"/>
    <cellStyle name="20 % - Accent5 37" xfId="37419" xr:uid="{00000000-0005-0000-0000-00008D310000}"/>
    <cellStyle name="20 % - Accent5 38" xfId="37433" xr:uid="{00000000-0005-0000-0000-00008E310000}"/>
    <cellStyle name="20 % - Accent5 39" xfId="37447" xr:uid="{00000000-0005-0000-0000-00008F310000}"/>
    <cellStyle name="20 % - Accent5 4" xfId="252" xr:uid="{00000000-0005-0000-0000-000090310000}"/>
    <cellStyle name="20 % - Accent5 40" xfId="37461" xr:uid="{00000000-0005-0000-0000-000091310000}"/>
    <cellStyle name="20 % - Accent5 41" xfId="37479" xr:uid="{00000000-0005-0000-0000-000092310000}"/>
    <cellStyle name="20 % - Accent5 42" xfId="37500" xr:uid="{00000000-0005-0000-0000-000093310000}"/>
    <cellStyle name="20 % - Accent5 43" xfId="37515" xr:uid="{00000000-0005-0000-0000-000094310000}"/>
    <cellStyle name="20 % - Accent5 44" xfId="37529" xr:uid="{00000000-0005-0000-0000-000095310000}"/>
    <cellStyle name="20 % - Accent5 45" xfId="37543" xr:uid="{00000000-0005-0000-0000-000096310000}"/>
    <cellStyle name="20 % - Accent5 46" xfId="37557" xr:uid="{00000000-0005-0000-0000-000097310000}"/>
    <cellStyle name="20 % - Accent5 47" xfId="37580" xr:uid="{00000000-0005-0000-0000-000098310000}"/>
    <cellStyle name="20 % - Accent5 48" xfId="37608" xr:uid="{00000000-0005-0000-0000-000099310000}"/>
    <cellStyle name="20 % - Accent5 5" xfId="253" xr:uid="{00000000-0005-0000-0000-00009A310000}"/>
    <cellStyle name="20 % - Accent5 6" xfId="254" xr:uid="{00000000-0005-0000-0000-00009B310000}"/>
    <cellStyle name="20 % - Accent5 6 10" xfId="21514" xr:uid="{00000000-0005-0000-0000-00009C310000}"/>
    <cellStyle name="20 % - Accent5 6 11" xfId="13008" xr:uid="{00000000-0005-0000-0000-00009D310000}"/>
    <cellStyle name="20 % - Accent5 6 12" xfId="7017" xr:uid="{00000000-0005-0000-0000-00009E310000}"/>
    <cellStyle name="20 % - Accent5 6 13" xfId="24812" xr:uid="{00000000-0005-0000-0000-00009F310000}"/>
    <cellStyle name="20 % - Accent5 6 14" xfId="4127" xr:uid="{00000000-0005-0000-0000-0000A0310000}"/>
    <cellStyle name="20 % - Accent5 6 2" xfId="7557" xr:uid="{00000000-0005-0000-0000-0000A1310000}"/>
    <cellStyle name="20 % - Accent5 6 2 2" xfId="22138" xr:uid="{00000000-0005-0000-0000-0000A2310000}"/>
    <cellStyle name="20 % - Accent5 6 2 2 2" xfId="35331" xr:uid="{00000000-0005-0000-0000-0000A3310000}"/>
    <cellStyle name="20 % - Accent5 6 2 3" xfId="13548" xr:uid="{00000000-0005-0000-0000-0000A4310000}"/>
    <cellStyle name="20 % - Accent5 6 2 4" xfId="29341" xr:uid="{00000000-0005-0000-0000-0000A5310000}"/>
    <cellStyle name="20 % - Accent5 6 3" xfId="8125" xr:uid="{00000000-0005-0000-0000-0000A6310000}"/>
    <cellStyle name="20 % - Accent5 6 3 2" xfId="22840" xr:uid="{00000000-0005-0000-0000-0000A7310000}"/>
    <cellStyle name="20 % - Accent5 6 3 2 2" xfId="36033" xr:uid="{00000000-0005-0000-0000-0000A8310000}"/>
    <cellStyle name="20 % - Accent5 6 3 3" xfId="14116" xr:uid="{00000000-0005-0000-0000-0000A9310000}"/>
    <cellStyle name="20 % - Accent5 6 3 4" xfId="30043" xr:uid="{00000000-0005-0000-0000-0000AA310000}"/>
    <cellStyle name="20 % - Accent5 6 4" xfId="8693" xr:uid="{00000000-0005-0000-0000-0000AB310000}"/>
    <cellStyle name="20 % - Accent5 6 4 2" xfId="23754" xr:uid="{00000000-0005-0000-0000-0000AC310000}"/>
    <cellStyle name="20 % - Accent5 6 4 2 2" xfId="36793" xr:uid="{00000000-0005-0000-0000-0000AD310000}"/>
    <cellStyle name="20 % - Accent5 6 4 3" xfId="14684" xr:uid="{00000000-0005-0000-0000-0000AE310000}"/>
    <cellStyle name="20 % - Accent5 6 4 4" xfId="30805" xr:uid="{00000000-0005-0000-0000-0000AF310000}"/>
    <cellStyle name="20 % - Accent5 6 5" xfId="9261" xr:uid="{00000000-0005-0000-0000-0000B0310000}"/>
    <cellStyle name="20 % - Accent5 6 5 2" xfId="15252" xr:uid="{00000000-0005-0000-0000-0000B1310000}"/>
    <cellStyle name="20 % - Accent5 6 5 2 2" xfId="34731" xr:uid="{00000000-0005-0000-0000-0000B2310000}"/>
    <cellStyle name="20 % - Accent5 6 5 3" xfId="28741" xr:uid="{00000000-0005-0000-0000-0000B3310000}"/>
    <cellStyle name="20 % - Accent5 6 6" xfId="9843" xr:uid="{00000000-0005-0000-0000-0000B4310000}"/>
    <cellStyle name="20 % - Accent5 6 6 2" xfId="15834" xr:uid="{00000000-0005-0000-0000-0000B5310000}"/>
    <cellStyle name="20 % - Accent5 6 6 3" xfId="26179" xr:uid="{00000000-0005-0000-0000-0000B6310000}"/>
    <cellStyle name="20 % - Accent5 6 7" xfId="10439" xr:uid="{00000000-0005-0000-0000-0000B7310000}"/>
    <cellStyle name="20 % - Accent5 6 7 2" xfId="16430" xr:uid="{00000000-0005-0000-0000-0000B8310000}"/>
    <cellStyle name="20 % - Accent5 6 7 3" xfId="32183" xr:uid="{00000000-0005-0000-0000-0000B9310000}"/>
    <cellStyle name="20 % - Accent5 6 8" xfId="11035" xr:uid="{00000000-0005-0000-0000-0000BA310000}"/>
    <cellStyle name="20 % - Accent5 6 8 2" xfId="17026" xr:uid="{00000000-0005-0000-0000-0000BB310000}"/>
    <cellStyle name="20 % - Accent5 6 9" xfId="17650" xr:uid="{00000000-0005-0000-0000-0000BC310000}"/>
    <cellStyle name="20 % - Accent5 7" xfId="4141" xr:uid="{00000000-0005-0000-0000-0000BD310000}"/>
    <cellStyle name="20 % - Accent5 7 10" xfId="13562" xr:uid="{00000000-0005-0000-0000-0000BE310000}"/>
    <cellStyle name="20 % - Accent5 7 11" xfId="7571" xr:uid="{00000000-0005-0000-0000-0000BF310000}"/>
    <cellStyle name="20 % - Accent5 7 12" xfId="24831" xr:uid="{00000000-0005-0000-0000-0000C0310000}"/>
    <cellStyle name="20 % - Accent5 7 2" xfId="8139" xr:uid="{00000000-0005-0000-0000-0000C1310000}"/>
    <cellStyle name="20 % - Accent5 7 2 2" xfId="22859" xr:uid="{00000000-0005-0000-0000-0000C2310000}"/>
    <cellStyle name="20 % - Accent5 7 2 2 2" xfId="36052" xr:uid="{00000000-0005-0000-0000-0000C3310000}"/>
    <cellStyle name="20 % - Accent5 7 2 3" xfId="14130" xr:uid="{00000000-0005-0000-0000-0000C4310000}"/>
    <cellStyle name="20 % - Accent5 7 2 4" xfId="30062" xr:uid="{00000000-0005-0000-0000-0000C5310000}"/>
    <cellStyle name="20 % - Accent5 7 3" xfId="8707" xr:uid="{00000000-0005-0000-0000-0000C6310000}"/>
    <cellStyle name="20 % - Accent5 7 3 2" xfId="14698" xr:uid="{00000000-0005-0000-0000-0000C7310000}"/>
    <cellStyle name="20 % - Accent5 7 3 2 2" xfId="35350" xr:uid="{00000000-0005-0000-0000-0000C8310000}"/>
    <cellStyle name="20 % - Accent5 7 3 3" xfId="29360" xr:uid="{00000000-0005-0000-0000-0000C9310000}"/>
    <cellStyle name="20 % - Accent5 7 4" xfId="9275" xr:uid="{00000000-0005-0000-0000-0000CA310000}"/>
    <cellStyle name="20 % - Accent5 7 4 2" xfId="15266" xr:uid="{00000000-0005-0000-0000-0000CB310000}"/>
    <cellStyle name="20 % - Accent5 7 4 3" xfId="26198" xr:uid="{00000000-0005-0000-0000-0000CC310000}"/>
    <cellStyle name="20 % - Accent5 7 5" xfId="9857" xr:uid="{00000000-0005-0000-0000-0000CD310000}"/>
    <cellStyle name="20 % - Accent5 7 5 2" xfId="15848" xr:uid="{00000000-0005-0000-0000-0000CE310000}"/>
    <cellStyle name="20 % - Accent5 7 5 3" xfId="32202" xr:uid="{00000000-0005-0000-0000-0000CF310000}"/>
    <cellStyle name="20 % - Accent5 7 6" xfId="10453" xr:uid="{00000000-0005-0000-0000-0000D0310000}"/>
    <cellStyle name="20 % - Accent5 7 6 2" xfId="16444" xr:uid="{00000000-0005-0000-0000-0000D1310000}"/>
    <cellStyle name="20 % - Accent5 7 7" xfId="11049" xr:uid="{00000000-0005-0000-0000-0000D2310000}"/>
    <cellStyle name="20 % - Accent5 7 7 2" xfId="17040" xr:uid="{00000000-0005-0000-0000-0000D3310000}"/>
    <cellStyle name="20 % - Accent5 7 8" xfId="17664" xr:uid="{00000000-0005-0000-0000-0000D4310000}"/>
    <cellStyle name="20 % - Accent5 7 9" xfId="22157" xr:uid="{00000000-0005-0000-0000-0000D5310000}"/>
    <cellStyle name="20 % - Accent5 8" xfId="4155" xr:uid="{00000000-0005-0000-0000-0000D6310000}"/>
    <cellStyle name="20 % - Accent5 8 10" xfId="13576" xr:uid="{00000000-0005-0000-0000-0000D7310000}"/>
    <cellStyle name="20 % - Accent5 8 11" xfId="7585" xr:uid="{00000000-0005-0000-0000-0000D8310000}"/>
    <cellStyle name="20 % - Accent5 8 12" xfId="24852" xr:uid="{00000000-0005-0000-0000-0000D9310000}"/>
    <cellStyle name="20 % - Accent5 8 2" xfId="8153" xr:uid="{00000000-0005-0000-0000-0000DA310000}"/>
    <cellStyle name="20 % - Accent5 8 2 2" xfId="22880" xr:uid="{00000000-0005-0000-0000-0000DB310000}"/>
    <cellStyle name="20 % - Accent5 8 2 2 2" xfId="36073" xr:uid="{00000000-0005-0000-0000-0000DC310000}"/>
    <cellStyle name="20 % - Accent5 8 2 3" xfId="14144" xr:uid="{00000000-0005-0000-0000-0000DD310000}"/>
    <cellStyle name="20 % - Accent5 8 2 4" xfId="30083" xr:uid="{00000000-0005-0000-0000-0000DE310000}"/>
    <cellStyle name="20 % - Accent5 8 3" xfId="8721" xr:uid="{00000000-0005-0000-0000-0000DF310000}"/>
    <cellStyle name="20 % - Accent5 8 3 2" xfId="14712" xr:uid="{00000000-0005-0000-0000-0000E0310000}"/>
    <cellStyle name="20 % - Accent5 8 3 2 2" xfId="35371" xr:uid="{00000000-0005-0000-0000-0000E1310000}"/>
    <cellStyle name="20 % - Accent5 8 3 3" xfId="29381" xr:uid="{00000000-0005-0000-0000-0000E2310000}"/>
    <cellStyle name="20 % - Accent5 8 4" xfId="9289" xr:uid="{00000000-0005-0000-0000-0000E3310000}"/>
    <cellStyle name="20 % - Accent5 8 4 2" xfId="15280" xr:uid="{00000000-0005-0000-0000-0000E4310000}"/>
    <cellStyle name="20 % - Accent5 8 4 3" xfId="26219" xr:uid="{00000000-0005-0000-0000-0000E5310000}"/>
    <cellStyle name="20 % - Accent5 8 5" xfId="9871" xr:uid="{00000000-0005-0000-0000-0000E6310000}"/>
    <cellStyle name="20 % - Accent5 8 5 2" xfId="15862" xr:uid="{00000000-0005-0000-0000-0000E7310000}"/>
    <cellStyle name="20 % - Accent5 8 5 3" xfId="32223" xr:uid="{00000000-0005-0000-0000-0000E8310000}"/>
    <cellStyle name="20 % - Accent5 8 6" xfId="10467" xr:uid="{00000000-0005-0000-0000-0000E9310000}"/>
    <cellStyle name="20 % - Accent5 8 6 2" xfId="16458" xr:uid="{00000000-0005-0000-0000-0000EA310000}"/>
    <cellStyle name="20 % - Accent5 8 7" xfId="11063" xr:uid="{00000000-0005-0000-0000-0000EB310000}"/>
    <cellStyle name="20 % - Accent5 8 7 2" xfId="17054" xr:uid="{00000000-0005-0000-0000-0000EC310000}"/>
    <cellStyle name="20 % - Accent5 8 8" xfId="17678" xr:uid="{00000000-0005-0000-0000-0000ED310000}"/>
    <cellStyle name="20 % - Accent5 8 9" xfId="22178" xr:uid="{00000000-0005-0000-0000-0000EE310000}"/>
    <cellStyle name="20 % - Accent5 9" xfId="4169" xr:uid="{00000000-0005-0000-0000-0000EF310000}"/>
    <cellStyle name="20 % - Accent5 9 2" xfId="9885" xr:uid="{00000000-0005-0000-0000-0000F0310000}"/>
    <cellStyle name="20 % - Accent5 9 2 2" xfId="22924" xr:uid="{00000000-0005-0000-0000-0000F1310000}"/>
    <cellStyle name="20 % - Accent5 9 2 2 2" xfId="36117" xr:uid="{00000000-0005-0000-0000-0000F2310000}"/>
    <cellStyle name="20 % - Accent5 9 2 3" xfId="15876" xr:uid="{00000000-0005-0000-0000-0000F3310000}"/>
    <cellStyle name="20 % - Accent5 9 2 4" xfId="30127" xr:uid="{00000000-0005-0000-0000-0000F4310000}"/>
    <cellStyle name="20 % - Accent5 9 3" xfId="10481" xr:uid="{00000000-0005-0000-0000-0000F5310000}"/>
    <cellStyle name="20 % - Accent5 9 3 2" xfId="16472" xr:uid="{00000000-0005-0000-0000-0000F6310000}"/>
    <cellStyle name="20 % - Accent5 9 3 2 2" xfId="35415" xr:uid="{00000000-0005-0000-0000-0000F7310000}"/>
    <cellStyle name="20 % - Accent5 9 3 3" xfId="29425" xr:uid="{00000000-0005-0000-0000-0000F8310000}"/>
    <cellStyle name="20 % - Accent5 9 4" xfId="11077" xr:uid="{00000000-0005-0000-0000-0000F9310000}"/>
    <cellStyle name="20 % - Accent5 9 4 2" xfId="17068" xr:uid="{00000000-0005-0000-0000-0000FA310000}"/>
    <cellStyle name="20 % - Accent5 9 4 3" xfId="26263" xr:uid="{00000000-0005-0000-0000-0000FB310000}"/>
    <cellStyle name="20 % - Accent5 9 5" xfId="17692" xr:uid="{00000000-0005-0000-0000-0000FC310000}"/>
    <cellStyle name="20 % - Accent5 9 5 2" xfId="32267" xr:uid="{00000000-0005-0000-0000-0000FD310000}"/>
    <cellStyle name="20 % - Accent5 9 6" xfId="22222" xr:uid="{00000000-0005-0000-0000-0000FE310000}"/>
    <cellStyle name="20 % - Accent5 9 7" xfId="15294" xr:uid="{00000000-0005-0000-0000-0000FF310000}"/>
    <cellStyle name="20 % - Accent5 9 8" xfId="9303" xr:uid="{00000000-0005-0000-0000-000000320000}"/>
    <cellStyle name="20 % - Accent5 9 9" xfId="24896" xr:uid="{00000000-0005-0000-0000-000001320000}"/>
    <cellStyle name="20 % - Accent6" xfId="255" builtinId="50" customBuiltin="1"/>
    <cellStyle name="20 % - Accent6 10" xfId="256" xr:uid="{00000000-0005-0000-0000-000003320000}"/>
    <cellStyle name="20 % - Accent6 11" xfId="257" xr:uid="{00000000-0005-0000-0000-000004320000}"/>
    <cellStyle name="20 % - Accent6 12" xfId="258" xr:uid="{00000000-0005-0000-0000-000005320000}"/>
    <cellStyle name="20 % - Accent6 12 2" xfId="259" xr:uid="{00000000-0005-0000-0000-000006320000}"/>
    <cellStyle name="20 % - Accent6 12 2 2" xfId="2902" xr:uid="{00000000-0005-0000-0000-000007320000}"/>
    <cellStyle name="20 % - Accent6 12 2 3" xfId="5295" xr:uid="{00000000-0005-0000-0000-000008320000}"/>
    <cellStyle name="20 % - Accent6 12 2 4" xfId="4745" xr:uid="{00000000-0005-0000-0000-000009320000}"/>
    <cellStyle name="20 % - Accent6 12 2 5" xfId="2901" xr:uid="{00000000-0005-0000-0000-00000A320000}"/>
    <cellStyle name="20 % - Accent6 12 3" xfId="260" xr:uid="{00000000-0005-0000-0000-00000B320000}"/>
    <cellStyle name="20 % - Accent6 12 4" xfId="2903" xr:uid="{00000000-0005-0000-0000-00000C320000}"/>
    <cellStyle name="20 % - Accent6 12 4 2" xfId="18339" xr:uid="{00000000-0005-0000-0000-00000D320000}"/>
    <cellStyle name="20 % - Accent6 12 5" xfId="18340" xr:uid="{00000000-0005-0000-0000-00000E320000}"/>
    <cellStyle name="20 % - Accent6 12 6" xfId="19484" xr:uid="{00000000-0005-0000-0000-00000F320000}"/>
    <cellStyle name="20 % - Accent6 13" xfId="261" xr:uid="{00000000-0005-0000-0000-000010320000}"/>
    <cellStyle name="20 % - Accent6 13 10" xfId="10708" xr:uid="{00000000-0005-0000-0000-000011320000}"/>
    <cellStyle name="20 % - Accent6 13 10 2" xfId="16699" xr:uid="{00000000-0005-0000-0000-000012320000}"/>
    <cellStyle name="20 % - Accent6 13 11" xfId="17323" xr:uid="{00000000-0005-0000-0000-000013320000}"/>
    <cellStyle name="20 % - Accent6 13 12" xfId="18341" xr:uid="{00000000-0005-0000-0000-000014320000}"/>
    <cellStyle name="20 % - Accent6 13 13" xfId="11622" xr:uid="{00000000-0005-0000-0000-000015320000}"/>
    <cellStyle name="20 % - Accent6 13 14" xfId="4384" xr:uid="{00000000-0005-0000-0000-000016320000}"/>
    <cellStyle name="20 % - Accent6 13 15" xfId="2904" xr:uid="{00000000-0005-0000-0000-000017320000}"/>
    <cellStyle name="20 % - Accent6 13 2" xfId="6164" xr:uid="{00000000-0005-0000-0000-000018320000}"/>
    <cellStyle name="20 % - Accent6 13 2 2" xfId="12155" xr:uid="{00000000-0005-0000-0000-000019320000}"/>
    <cellStyle name="20 % - Accent6 13 3" xfId="6690" xr:uid="{00000000-0005-0000-0000-00001A320000}"/>
    <cellStyle name="20 % - Accent6 13 3 2" xfId="12681" xr:uid="{00000000-0005-0000-0000-00001B320000}"/>
    <cellStyle name="20 % - Accent6 13 4" xfId="7230" xr:uid="{00000000-0005-0000-0000-00001C320000}"/>
    <cellStyle name="20 % - Accent6 13 4 2" xfId="13221" xr:uid="{00000000-0005-0000-0000-00001D320000}"/>
    <cellStyle name="20 % - Accent6 13 5" xfId="7798" xr:uid="{00000000-0005-0000-0000-00001E320000}"/>
    <cellStyle name="20 % - Accent6 13 5 2" xfId="13789" xr:uid="{00000000-0005-0000-0000-00001F320000}"/>
    <cellStyle name="20 % - Accent6 13 6" xfId="8366" xr:uid="{00000000-0005-0000-0000-000020320000}"/>
    <cellStyle name="20 % - Accent6 13 6 2" xfId="14357" xr:uid="{00000000-0005-0000-0000-000021320000}"/>
    <cellStyle name="20 % - Accent6 13 7" xfId="8934" xr:uid="{00000000-0005-0000-0000-000022320000}"/>
    <cellStyle name="20 % - Accent6 13 7 2" xfId="14925" xr:uid="{00000000-0005-0000-0000-000023320000}"/>
    <cellStyle name="20 % - Accent6 13 8" xfId="9516" xr:uid="{00000000-0005-0000-0000-000024320000}"/>
    <cellStyle name="20 % - Accent6 13 8 2" xfId="15507" xr:uid="{00000000-0005-0000-0000-000025320000}"/>
    <cellStyle name="20 % - Accent6 13 9" xfId="10112" xr:uid="{00000000-0005-0000-0000-000026320000}"/>
    <cellStyle name="20 % - Accent6 13 9 2" xfId="16103" xr:uid="{00000000-0005-0000-0000-000027320000}"/>
    <cellStyle name="20 % - Accent6 14" xfId="2905" xr:uid="{00000000-0005-0000-0000-000028320000}"/>
    <cellStyle name="20 % - Accent6 14 10" xfId="10709" xr:uid="{00000000-0005-0000-0000-000029320000}"/>
    <cellStyle name="20 % - Accent6 14 10 2" xfId="16700" xr:uid="{00000000-0005-0000-0000-00002A320000}"/>
    <cellStyle name="20 % - Accent6 14 10 3" xfId="25205" xr:uid="{00000000-0005-0000-0000-00002B320000}"/>
    <cellStyle name="20 % - Accent6 14 11" xfId="5296" xr:uid="{00000000-0005-0000-0000-00002C320000}"/>
    <cellStyle name="20 % - Accent6 14 11 2" xfId="17324" xr:uid="{00000000-0005-0000-0000-00002D320000}"/>
    <cellStyle name="20 % - Accent6 14 11 3" xfId="31238" xr:uid="{00000000-0005-0000-0000-00002E320000}"/>
    <cellStyle name="20 % - Accent6 14 12" xfId="18342" xr:uid="{00000000-0005-0000-0000-00002F320000}"/>
    <cellStyle name="20 % - Accent6 14 13" xfId="11623" xr:uid="{00000000-0005-0000-0000-000030320000}"/>
    <cellStyle name="20 % - Accent6 14 14" xfId="4385" xr:uid="{00000000-0005-0000-0000-000031320000}"/>
    <cellStyle name="20 % - Accent6 14 15" xfId="24307" xr:uid="{00000000-0005-0000-0000-000032320000}"/>
    <cellStyle name="20 % - Accent6 14 2" xfId="6165" xr:uid="{00000000-0005-0000-0000-000033320000}"/>
    <cellStyle name="20 % - Accent6 14 2 10" xfId="24308" xr:uid="{00000000-0005-0000-0000-000034320000}"/>
    <cellStyle name="20 % - Accent6 14 2 2" xfId="20566" xr:uid="{00000000-0005-0000-0000-000035320000}"/>
    <cellStyle name="20 % - Accent6 14 2 2 2" xfId="27793" xr:uid="{00000000-0005-0000-0000-000036320000}"/>
    <cellStyle name="20 % - Accent6 14 2 2 2 2" xfId="33783" xr:uid="{00000000-0005-0000-0000-000037320000}"/>
    <cellStyle name="20 % - Accent6 14 2 2 3" xfId="31819" xr:uid="{00000000-0005-0000-0000-000038320000}"/>
    <cellStyle name="20 % - Accent6 14 2 2 4" xfId="25799" xr:uid="{00000000-0005-0000-0000-000039320000}"/>
    <cellStyle name="20 % - Accent6 14 2 3" xfId="21157" xr:uid="{00000000-0005-0000-0000-00003A320000}"/>
    <cellStyle name="20 % - Accent6 14 2 3 2" xfId="34374" xr:uid="{00000000-0005-0000-0000-00003B320000}"/>
    <cellStyle name="20 % - Accent6 14 2 3 3" xfId="28384" xr:uid="{00000000-0005-0000-0000-00003C320000}"/>
    <cellStyle name="20 % - Accent6 14 2 4" xfId="21781" xr:uid="{00000000-0005-0000-0000-00003D320000}"/>
    <cellStyle name="20 % - Accent6 14 2 4 2" xfId="34974" xr:uid="{00000000-0005-0000-0000-00003E320000}"/>
    <cellStyle name="20 % - Accent6 14 2 4 3" xfId="28984" xr:uid="{00000000-0005-0000-0000-00003F320000}"/>
    <cellStyle name="20 % - Accent6 14 2 5" xfId="22483" xr:uid="{00000000-0005-0000-0000-000040320000}"/>
    <cellStyle name="20 % - Accent6 14 2 5 2" xfId="35676" xr:uid="{00000000-0005-0000-0000-000041320000}"/>
    <cellStyle name="20 % - Accent6 14 2 5 3" xfId="29686" xr:uid="{00000000-0005-0000-0000-000042320000}"/>
    <cellStyle name="20 % - Accent6 14 2 6" xfId="23237" xr:uid="{00000000-0005-0000-0000-000043320000}"/>
    <cellStyle name="20 % - Accent6 14 2 6 2" xfId="36426" xr:uid="{00000000-0005-0000-0000-000044320000}"/>
    <cellStyle name="20 % - Accent6 14 2 6 3" xfId="30436" xr:uid="{00000000-0005-0000-0000-000045320000}"/>
    <cellStyle name="20 % - Accent6 14 2 7" xfId="19991" xr:uid="{00000000-0005-0000-0000-000046320000}"/>
    <cellStyle name="20 % - Accent6 14 2 7 2" xfId="33375" xr:uid="{00000000-0005-0000-0000-000047320000}"/>
    <cellStyle name="20 % - Accent6 14 2 7 3" xfId="27373" xr:uid="{00000000-0005-0000-0000-000048320000}"/>
    <cellStyle name="20 % - Accent6 14 2 8" xfId="12156" xr:uid="{00000000-0005-0000-0000-000049320000}"/>
    <cellStyle name="20 % - Accent6 14 2 8 2" xfId="25206" xr:uid="{00000000-0005-0000-0000-00004A320000}"/>
    <cellStyle name="20 % - Accent6 14 2 9" xfId="31239" xr:uid="{00000000-0005-0000-0000-00004B320000}"/>
    <cellStyle name="20 % - Accent6 14 3" xfId="6691" xr:uid="{00000000-0005-0000-0000-00004C320000}"/>
    <cellStyle name="20 % - Accent6 14 3 2" xfId="19992" xr:uid="{00000000-0005-0000-0000-00004D320000}"/>
    <cellStyle name="20 % - Accent6 14 3 2 2" xfId="33376" xr:uid="{00000000-0005-0000-0000-00004E320000}"/>
    <cellStyle name="20 % - Accent6 14 3 2 3" xfId="27374" xr:uid="{00000000-0005-0000-0000-00004F320000}"/>
    <cellStyle name="20 % - Accent6 14 3 3" xfId="12682" xr:uid="{00000000-0005-0000-0000-000050320000}"/>
    <cellStyle name="20 % - Accent6 14 3 3 2" xfId="31818" xr:uid="{00000000-0005-0000-0000-000051320000}"/>
    <cellStyle name="20 % - Accent6 14 3 4" xfId="25798" xr:uid="{00000000-0005-0000-0000-000052320000}"/>
    <cellStyle name="20 % - Accent6 14 4" xfId="7231" xr:uid="{00000000-0005-0000-0000-000053320000}"/>
    <cellStyle name="20 % - Accent6 14 4 2" xfId="20565" xr:uid="{00000000-0005-0000-0000-000054320000}"/>
    <cellStyle name="20 % - Accent6 14 4 2 2" xfId="33782" xr:uid="{00000000-0005-0000-0000-000055320000}"/>
    <cellStyle name="20 % - Accent6 14 4 3" xfId="13222" xr:uid="{00000000-0005-0000-0000-000056320000}"/>
    <cellStyle name="20 % - Accent6 14 4 4" xfId="27792" xr:uid="{00000000-0005-0000-0000-000057320000}"/>
    <cellStyle name="20 % - Accent6 14 5" xfId="7799" xr:uid="{00000000-0005-0000-0000-000058320000}"/>
    <cellStyle name="20 % - Accent6 14 5 2" xfId="21156" xr:uid="{00000000-0005-0000-0000-000059320000}"/>
    <cellStyle name="20 % - Accent6 14 5 2 2" xfId="34373" xr:uid="{00000000-0005-0000-0000-00005A320000}"/>
    <cellStyle name="20 % - Accent6 14 5 3" xfId="13790" xr:uid="{00000000-0005-0000-0000-00005B320000}"/>
    <cellStyle name="20 % - Accent6 14 5 4" xfId="28383" xr:uid="{00000000-0005-0000-0000-00005C320000}"/>
    <cellStyle name="20 % - Accent6 14 6" xfId="8367" xr:uid="{00000000-0005-0000-0000-00005D320000}"/>
    <cellStyle name="20 % - Accent6 14 6 2" xfId="21780" xr:uid="{00000000-0005-0000-0000-00005E320000}"/>
    <cellStyle name="20 % - Accent6 14 6 2 2" xfId="34973" xr:uid="{00000000-0005-0000-0000-00005F320000}"/>
    <cellStyle name="20 % - Accent6 14 6 3" xfId="14358" xr:uid="{00000000-0005-0000-0000-000060320000}"/>
    <cellStyle name="20 % - Accent6 14 6 4" xfId="28983" xr:uid="{00000000-0005-0000-0000-000061320000}"/>
    <cellStyle name="20 % - Accent6 14 7" xfId="8935" xr:uid="{00000000-0005-0000-0000-000062320000}"/>
    <cellStyle name="20 % - Accent6 14 7 2" xfId="22482" xr:uid="{00000000-0005-0000-0000-000063320000}"/>
    <cellStyle name="20 % - Accent6 14 7 2 2" xfId="35675" xr:uid="{00000000-0005-0000-0000-000064320000}"/>
    <cellStyle name="20 % - Accent6 14 7 3" xfId="14926" xr:uid="{00000000-0005-0000-0000-000065320000}"/>
    <cellStyle name="20 % - Accent6 14 7 4" xfId="29685" xr:uid="{00000000-0005-0000-0000-000066320000}"/>
    <cellStyle name="20 % - Accent6 14 8" xfId="9517" xr:uid="{00000000-0005-0000-0000-000067320000}"/>
    <cellStyle name="20 % - Accent6 14 8 2" xfId="23236" xr:uid="{00000000-0005-0000-0000-000068320000}"/>
    <cellStyle name="20 % - Accent6 14 8 2 2" xfId="36425" xr:uid="{00000000-0005-0000-0000-000069320000}"/>
    <cellStyle name="20 % - Accent6 14 8 3" xfId="15508" xr:uid="{00000000-0005-0000-0000-00006A320000}"/>
    <cellStyle name="20 % - Accent6 14 8 4" xfId="30435" xr:uid="{00000000-0005-0000-0000-00006B320000}"/>
    <cellStyle name="20 % - Accent6 14 9" xfId="10113" xr:uid="{00000000-0005-0000-0000-00006C320000}"/>
    <cellStyle name="20 % - Accent6 14 9 2" xfId="16104" xr:uid="{00000000-0005-0000-0000-00006D320000}"/>
    <cellStyle name="20 % - Accent6 14 9 2 2" xfId="32563" xr:uid="{00000000-0005-0000-0000-00006E320000}"/>
    <cellStyle name="20 % - Accent6 14 9 3" xfId="26559" xr:uid="{00000000-0005-0000-0000-00006F320000}"/>
    <cellStyle name="20 % - Accent6 15" xfId="2906" xr:uid="{00000000-0005-0000-0000-000070320000}"/>
    <cellStyle name="20 % - Accent6 15 10" xfId="31240" xr:uid="{00000000-0005-0000-0000-000071320000}"/>
    <cellStyle name="20 % - Accent6 15 11" xfId="24309" xr:uid="{00000000-0005-0000-0000-000072320000}"/>
    <cellStyle name="20 % - Accent6 15 2" xfId="19990" xr:uid="{00000000-0005-0000-0000-000073320000}"/>
    <cellStyle name="20 % - Accent6 15 2 2" xfId="27372" xr:uid="{00000000-0005-0000-0000-000074320000}"/>
    <cellStyle name="20 % - Accent6 15 2 2 2" xfId="33374" xr:uid="{00000000-0005-0000-0000-000075320000}"/>
    <cellStyle name="20 % - Accent6 15 2 3" xfId="31820" xr:uid="{00000000-0005-0000-0000-000076320000}"/>
    <cellStyle name="20 % - Accent6 15 2 4" xfId="25800" xr:uid="{00000000-0005-0000-0000-000077320000}"/>
    <cellStyle name="20 % - Accent6 15 3" xfId="20567" xr:uid="{00000000-0005-0000-0000-000078320000}"/>
    <cellStyle name="20 % - Accent6 15 3 2" xfId="33784" xr:uid="{00000000-0005-0000-0000-000079320000}"/>
    <cellStyle name="20 % - Accent6 15 3 3" xfId="27794" xr:uid="{00000000-0005-0000-0000-00007A320000}"/>
    <cellStyle name="20 % - Accent6 15 4" xfId="21158" xr:uid="{00000000-0005-0000-0000-00007B320000}"/>
    <cellStyle name="20 % - Accent6 15 4 2" xfId="34375" xr:uid="{00000000-0005-0000-0000-00007C320000}"/>
    <cellStyle name="20 % - Accent6 15 4 3" xfId="28385" xr:uid="{00000000-0005-0000-0000-00007D320000}"/>
    <cellStyle name="20 % - Accent6 15 5" xfId="21782" xr:uid="{00000000-0005-0000-0000-00007E320000}"/>
    <cellStyle name="20 % - Accent6 15 5 2" xfId="34975" xr:uid="{00000000-0005-0000-0000-00007F320000}"/>
    <cellStyle name="20 % - Accent6 15 5 3" xfId="28985" xr:uid="{00000000-0005-0000-0000-000080320000}"/>
    <cellStyle name="20 % - Accent6 15 6" xfId="22484" xr:uid="{00000000-0005-0000-0000-000081320000}"/>
    <cellStyle name="20 % - Accent6 15 6 2" xfId="35677" xr:uid="{00000000-0005-0000-0000-000082320000}"/>
    <cellStyle name="20 % - Accent6 15 6 3" xfId="29687" xr:uid="{00000000-0005-0000-0000-000083320000}"/>
    <cellStyle name="20 % - Accent6 15 7" xfId="23238" xr:uid="{00000000-0005-0000-0000-000084320000}"/>
    <cellStyle name="20 % - Accent6 15 7 2" xfId="36427" xr:uid="{00000000-0005-0000-0000-000085320000}"/>
    <cellStyle name="20 % - Accent6 15 7 3" xfId="30437" xr:uid="{00000000-0005-0000-0000-000086320000}"/>
    <cellStyle name="20 % - Accent6 15 8" xfId="18343" xr:uid="{00000000-0005-0000-0000-000087320000}"/>
    <cellStyle name="20 % - Accent6 15 8 2" xfId="32564" xr:uid="{00000000-0005-0000-0000-000088320000}"/>
    <cellStyle name="20 % - Accent6 15 8 3" xfId="26560" xr:uid="{00000000-0005-0000-0000-000089320000}"/>
    <cellStyle name="20 % - Accent6 15 9" xfId="25207" xr:uid="{00000000-0005-0000-0000-00008A320000}"/>
    <cellStyle name="20 % - Accent6 16" xfId="2907" xr:uid="{00000000-0005-0000-0000-00008B320000}"/>
    <cellStyle name="20 % - Accent6 16 10" xfId="10710" xr:uid="{00000000-0005-0000-0000-00008C320000}"/>
    <cellStyle name="20 % - Accent6 16 10 2" xfId="16701" xr:uid="{00000000-0005-0000-0000-00008D320000}"/>
    <cellStyle name="20 % - Accent6 16 11" xfId="17325" xr:uid="{00000000-0005-0000-0000-00008E320000}"/>
    <cellStyle name="20 % - Accent6 16 12" xfId="19989" xr:uid="{00000000-0005-0000-0000-00008F320000}"/>
    <cellStyle name="20 % - Accent6 16 13" xfId="11624" xr:uid="{00000000-0005-0000-0000-000090320000}"/>
    <cellStyle name="20 % - Accent6 16 14" xfId="5297" xr:uid="{00000000-0005-0000-0000-000091320000}"/>
    <cellStyle name="20 % - Accent6 16 2" xfId="6166" xr:uid="{00000000-0005-0000-0000-000092320000}"/>
    <cellStyle name="20 % - Accent6 16 2 2" xfId="23758" xr:uid="{00000000-0005-0000-0000-000093320000}"/>
    <cellStyle name="20 % - Accent6 16 2 2 2" xfId="36795" xr:uid="{00000000-0005-0000-0000-000094320000}"/>
    <cellStyle name="20 % - Accent6 16 2 3" xfId="12157" xr:uid="{00000000-0005-0000-0000-000095320000}"/>
    <cellStyle name="20 % - Accent6 16 2 4" xfId="30807" xr:uid="{00000000-0005-0000-0000-000096320000}"/>
    <cellStyle name="20 % - Accent6 16 3" xfId="6692" xr:uid="{00000000-0005-0000-0000-000097320000}"/>
    <cellStyle name="20 % - Accent6 16 3 2" xfId="12683" xr:uid="{00000000-0005-0000-0000-000098320000}"/>
    <cellStyle name="20 % - Accent6 16 4" xfId="7232" xr:uid="{00000000-0005-0000-0000-000099320000}"/>
    <cellStyle name="20 % - Accent6 16 4 2" xfId="13223" xr:uid="{00000000-0005-0000-0000-00009A320000}"/>
    <cellStyle name="20 % - Accent6 16 5" xfId="7800" xr:uid="{00000000-0005-0000-0000-00009B320000}"/>
    <cellStyle name="20 % - Accent6 16 5 2" xfId="13791" xr:uid="{00000000-0005-0000-0000-00009C320000}"/>
    <cellStyle name="20 % - Accent6 16 6" xfId="8368" xr:uid="{00000000-0005-0000-0000-00009D320000}"/>
    <cellStyle name="20 % - Accent6 16 6 2" xfId="14359" xr:uid="{00000000-0005-0000-0000-00009E320000}"/>
    <cellStyle name="20 % - Accent6 16 7" xfId="8936" xr:uid="{00000000-0005-0000-0000-00009F320000}"/>
    <cellStyle name="20 % - Accent6 16 7 2" xfId="14927" xr:uid="{00000000-0005-0000-0000-0000A0320000}"/>
    <cellStyle name="20 % - Accent6 16 8" xfId="9518" xr:uid="{00000000-0005-0000-0000-0000A1320000}"/>
    <cellStyle name="20 % - Accent6 16 8 2" xfId="15509" xr:uid="{00000000-0005-0000-0000-0000A2320000}"/>
    <cellStyle name="20 % - Accent6 16 9" xfId="10114" xr:uid="{00000000-0005-0000-0000-0000A3320000}"/>
    <cellStyle name="20 % - Accent6 16 9 2" xfId="16105" xr:uid="{00000000-0005-0000-0000-0000A4320000}"/>
    <cellStyle name="20 % - Accent6 17" xfId="4129" xr:uid="{00000000-0005-0000-0000-0000A5320000}"/>
    <cellStyle name="20 % - Accent6 17 10" xfId="19988" xr:uid="{00000000-0005-0000-0000-0000A6320000}"/>
    <cellStyle name="20 % - Accent6 17 11" xfId="13010" xr:uid="{00000000-0005-0000-0000-0000A7320000}"/>
    <cellStyle name="20 % - Accent6 17 12" xfId="7019" xr:uid="{00000000-0005-0000-0000-0000A8320000}"/>
    <cellStyle name="20 % - Accent6 17 13" xfId="24310" xr:uid="{00000000-0005-0000-0000-0000A9320000}"/>
    <cellStyle name="20 % - Accent6 17 2" xfId="7559" xr:uid="{00000000-0005-0000-0000-0000AA320000}"/>
    <cellStyle name="20 % - Accent6 17 2 2" xfId="20568" xr:uid="{00000000-0005-0000-0000-0000AB320000}"/>
    <cellStyle name="20 % - Accent6 17 2 2 2" xfId="33785" xr:uid="{00000000-0005-0000-0000-0000AC320000}"/>
    <cellStyle name="20 % - Accent6 17 2 3" xfId="13550" xr:uid="{00000000-0005-0000-0000-0000AD320000}"/>
    <cellStyle name="20 % - Accent6 17 2 4" xfId="27795" xr:uid="{00000000-0005-0000-0000-0000AE320000}"/>
    <cellStyle name="20 % - Accent6 17 3" xfId="8127" xr:uid="{00000000-0005-0000-0000-0000AF320000}"/>
    <cellStyle name="20 % - Accent6 17 3 2" xfId="21159" xr:uid="{00000000-0005-0000-0000-0000B0320000}"/>
    <cellStyle name="20 % - Accent6 17 3 2 2" xfId="34376" xr:uid="{00000000-0005-0000-0000-0000B1320000}"/>
    <cellStyle name="20 % - Accent6 17 3 3" xfId="14118" xr:uid="{00000000-0005-0000-0000-0000B2320000}"/>
    <cellStyle name="20 % - Accent6 17 3 4" xfId="28386" xr:uid="{00000000-0005-0000-0000-0000B3320000}"/>
    <cellStyle name="20 % - Accent6 17 4" xfId="8695" xr:uid="{00000000-0005-0000-0000-0000B4320000}"/>
    <cellStyle name="20 % - Accent6 17 4 2" xfId="21783" xr:uid="{00000000-0005-0000-0000-0000B5320000}"/>
    <cellStyle name="20 % - Accent6 17 4 2 2" xfId="34976" xr:uid="{00000000-0005-0000-0000-0000B6320000}"/>
    <cellStyle name="20 % - Accent6 17 4 3" xfId="14686" xr:uid="{00000000-0005-0000-0000-0000B7320000}"/>
    <cellStyle name="20 % - Accent6 17 4 4" xfId="28986" xr:uid="{00000000-0005-0000-0000-0000B8320000}"/>
    <cellStyle name="20 % - Accent6 17 5" xfId="9263" xr:uid="{00000000-0005-0000-0000-0000B9320000}"/>
    <cellStyle name="20 % - Accent6 17 5 2" xfId="22485" xr:uid="{00000000-0005-0000-0000-0000BA320000}"/>
    <cellStyle name="20 % - Accent6 17 5 2 2" xfId="35678" xr:uid="{00000000-0005-0000-0000-0000BB320000}"/>
    <cellStyle name="20 % - Accent6 17 5 3" xfId="15254" xr:uid="{00000000-0005-0000-0000-0000BC320000}"/>
    <cellStyle name="20 % - Accent6 17 5 4" xfId="29688" xr:uid="{00000000-0005-0000-0000-0000BD320000}"/>
    <cellStyle name="20 % - Accent6 17 6" xfId="9845" xr:uid="{00000000-0005-0000-0000-0000BE320000}"/>
    <cellStyle name="20 % - Accent6 17 6 2" xfId="15836" xr:uid="{00000000-0005-0000-0000-0000BF320000}"/>
    <cellStyle name="20 % - Accent6 17 6 2 2" xfId="33373" xr:uid="{00000000-0005-0000-0000-0000C0320000}"/>
    <cellStyle name="20 % - Accent6 17 6 3" xfId="27371" xr:uid="{00000000-0005-0000-0000-0000C1320000}"/>
    <cellStyle name="20 % - Accent6 17 7" xfId="10441" xr:uid="{00000000-0005-0000-0000-0000C2320000}"/>
    <cellStyle name="20 % - Accent6 17 7 2" xfId="16432" xr:uid="{00000000-0005-0000-0000-0000C3320000}"/>
    <cellStyle name="20 % - Accent6 17 7 3" xfId="25801" xr:uid="{00000000-0005-0000-0000-0000C4320000}"/>
    <cellStyle name="20 % - Accent6 17 8" xfId="11037" xr:uid="{00000000-0005-0000-0000-0000C5320000}"/>
    <cellStyle name="20 % - Accent6 17 8 2" xfId="17028" xr:uid="{00000000-0005-0000-0000-0000C6320000}"/>
    <cellStyle name="20 % - Accent6 17 8 3" xfId="31821" xr:uid="{00000000-0005-0000-0000-0000C7320000}"/>
    <cellStyle name="20 % - Accent6 17 9" xfId="17652" xr:uid="{00000000-0005-0000-0000-0000C8320000}"/>
    <cellStyle name="20 % - Accent6 18" xfId="4143" xr:uid="{00000000-0005-0000-0000-0000C9320000}"/>
    <cellStyle name="20 % - Accent6 18 10" xfId="13564" xr:uid="{00000000-0005-0000-0000-0000CA320000}"/>
    <cellStyle name="20 % - Accent6 18 11" xfId="7573" xr:uid="{00000000-0005-0000-0000-0000CB320000}"/>
    <cellStyle name="20 % - Accent6 18 12" xfId="24813" xr:uid="{00000000-0005-0000-0000-0000CC320000}"/>
    <cellStyle name="20 % - Accent6 18 2" xfId="8141" xr:uid="{00000000-0005-0000-0000-0000CD320000}"/>
    <cellStyle name="20 % - Accent6 18 2 2" xfId="22139" xr:uid="{00000000-0005-0000-0000-0000CE320000}"/>
    <cellStyle name="20 % - Accent6 18 2 2 2" xfId="35332" xr:uid="{00000000-0005-0000-0000-0000CF320000}"/>
    <cellStyle name="20 % - Accent6 18 2 3" xfId="14132" xr:uid="{00000000-0005-0000-0000-0000D0320000}"/>
    <cellStyle name="20 % - Accent6 18 2 4" xfId="29342" xr:uid="{00000000-0005-0000-0000-0000D1320000}"/>
    <cellStyle name="20 % - Accent6 18 3" xfId="8709" xr:uid="{00000000-0005-0000-0000-0000D2320000}"/>
    <cellStyle name="20 % - Accent6 18 3 2" xfId="22841" xr:uid="{00000000-0005-0000-0000-0000D3320000}"/>
    <cellStyle name="20 % - Accent6 18 3 2 2" xfId="36034" xr:uid="{00000000-0005-0000-0000-0000D4320000}"/>
    <cellStyle name="20 % - Accent6 18 3 3" xfId="14700" xr:uid="{00000000-0005-0000-0000-0000D5320000}"/>
    <cellStyle name="20 % - Accent6 18 3 4" xfId="30044" xr:uid="{00000000-0005-0000-0000-0000D6320000}"/>
    <cellStyle name="20 % - Accent6 18 4" xfId="9277" xr:uid="{00000000-0005-0000-0000-0000D7320000}"/>
    <cellStyle name="20 % - Accent6 18 4 2" xfId="15268" xr:uid="{00000000-0005-0000-0000-0000D8320000}"/>
    <cellStyle name="20 % - Accent6 18 4 2 2" xfId="34732" xr:uid="{00000000-0005-0000-0000-0000D9320000}"/>
    <cellStyle name="20 % - Accent6 18 4 3" xfId="28742" xr:uid="{00000000-0005-0000-0000-0000DA320000}"/>
    <cellStyle name="20 % - Accent6 18 5" xfId="9859" xr:uid="{00000000-0005-0000-0000-0000DB320000}"/>
    <cellStyle name="20 % - Accent6 18 5 2" xfId="15850" xr:uid="{00000000-0005-0000-0000-0000DC320000}"/>
    <cellStyle name="20 % - Accent6 18 5 3" xfId="26180" xr:uid="{00000000-0005-0000-0000-0000DD320000}"/>
    <cellStyle name="20 % - Accent6 18 6" xfId="10455" xr:uid="{00000000-0005-0000-0000-0000DE320000}"/>
    <cellStyle name="20 % - Accent6 18 6 2" xfId="16446" xr:uid="{00000000-0005-0000-0000-0000DF320000}"/>
    <cellStyle name="20 % - Accent6 18 6 3" xfId="32184" xr:uid="{00000000-0005-0000-0000-0000E0320000}"/>
    <cellStyle name="20 % - Accent6 18 7" xfId="11051" xr:uid="{00000000-0005-0000-0000-0000E1320000}"/>
    <cellStyle name="20 % - Accent6 18 7 2" xfId="17042" xr:uid="{00000000-0005-0000-0000-0000E2320000}"/>
    <cellStyle name="20 % - Accent6 18 8" xfId="17666" xr:uid="{00000000-0005-0000-0000-0000E3320000}"/>
    <cellStyle name="20 % - Accent6 18 9" xfId="21515" xr:uid="{00000000-0005-0000-0000-0000E4320000}"/>
    <cellStyle name="20 % - Accent6 19" xfId="4157" xr:uid="{00000000-0005-0000-0000-0000E5320000}"/>
    <cellStyle name="20 % - Accent6 19 10" xfId="13578" xr:uid="{00000000-0005-0000-0000-0000E6320000}"/>
    <cellStyle name="20 % - Accent6 19 11" xfId="7587" xr:uid="{00000000-0005-0000-0000-0000E7320000}"/>
    <cellStyle name="20 % - Accent6 19 12" xfId="24833" xr:uid="{00000000-0005-0000-0000-0000E8320000}"/>
    <cellStyle name="20 % - Accent6 19 2" xfId="8155" xr:uid="{00000000-0005-0000-0000-0000E9320000}"/>
    <cellStyle name="20 % - Accent6 19 2 2" xfId="22861" xr:uid="{00000000-0005-0000-0000-0000EA320000}"/>
    <cellStyle name="20 % - Accent6 19 2 2 2" xfId="36054" xr:uid="{00000000-0005-0000-0000-0000EB320000}"/>
    <cellStyle name="20 % - Accent6 19 2 3" xfId="14146" xr:uid="{00000000-0005-0000-0000-0000EC320000}"/>
    <cellStyle name="20 % - Accent6 19 2 4" xfId="30064" xr:uid="{00000000-0005-0000-0000-0000ED320000}"/>
    <cellStyle name="20 % - Accent6 19 3" xfId="8723" xr:uid="{00000000-0005-0000-0000-0000EE320000}"/>
    <cellStyle name="20 % - Accent6 19 3 2" xfId="14714" xr:uid="{00000000-0005-0000-0000-0000EF320000}"/>
    <cellStyle name="20 % - Accent6 19 3 2 2" xfId="35352" xr:uid="{00000000-0005-0000-0000-0000F0320000}"/>
    <cellStyle name="20 % - Accent6 19 3 3" xfId="29362" xr:uid="{00000000-0005-0000-0000-0000F1320000}"/>
    <cellStyle name="20 % - Accent6 19 4" xfId="9291" xr:uid="{00000000-0005-0000-0000-0000F2320000}"/>
    <cellStyle name="20 % - Accent6 19 4 2" xfId="15282" xr:uid="{00000000-0005-0000-0000-0000F3320000}"/>
    <cellStyle name="20 % - Accent6 19 4 3" xfId="26200" xr:uid="{00000000-0005-0000-0000-0000F4320000}"/>
    <cellStyle name="20 % - Accent6 19 5" xfId="9873" xr:uid="{00000000-0005-0000-0000-0000F5320000}"/>
    <cellStyle name="20 % - Accent6 19 5 2" xfId="15864" xr:uid="{00000000-0005-0000-0000-0000F6320000}"/>
    <cellStyle name="20 % - Accent6 19 5 3" xfId="32204" xr:uid="{00000000-0005-0000-0000-0000F7320000}"/>
    <cellStyle name="20 % - Accent6 19 6" xfId="10469" xr:uid="{00000000-0005-0000-0000-0000F8320000}"/>
    <cellStyle name="20 % - Accent6 19 6 2" xfId="16460" xr:uid="{00000000-0005-0000-0000-0000F9320000}"/>
    <cellStyle name="20 % - Accent6 19 7" xfId="11065" xr:uid="{00000000-0005-0000-0000-0000FA320000}"/>
    <cellStyle name="20 % - Accent6 19 7 2" xfId="17056" xr:uid="{00000000-0005-0000-0000-0000FB320000}"/>
    <cellStyle name="20 % - Accent6 19 8" xfId="17680" xr:uid="{00000000-0005-0000-0000-0000FC320000}"/>
    <cellStyle name="20 % - Accent6 19 9" xfId="22159" xr:uid="{00000000-0005-0000-0000-0000FD320000}"/>
    <cellStyle name="20 % - Accent6 2" xfId="262" xr:uid="{00000000-0005-0000-0000-0000FE320000}"/>
    <cellStyle name="20 % - Accent6 2 10" xfId="7233" xr:uid="{00000000-0005-0000-0000-0000FF320000}"/>
    <cellStyle name="20 % - Accent6 2 10 2" xfId="21784" xr:uid="{00000000-0005-0000-0000-000000330000}"/>
    <cellStyle name="20 % - Accent6 2 10 2 2" xfId="34977" xr:uid="{00000000-0005-0000-0000-000001330000}"/>
    <cellStyle name="20 % - Accent6 2 10 3" xfId="13224" xr:uid="{00000000-0005-0000-0000-000002330000}"/>
    <cellStyle name="20 % - Accent6 2 10 4" xfId="28987" xr:uid="{00000000-0005-0000-0000-000003330000}"/>
    <cellStyle name="20 % - Accent6 2 11" xfId="7801" xr:uid="{00000000-0005-0000-0000-000004330000}"/>
    <cellStyle name="20 % - Accent6 2 11 2" xfId="22486" xr:uid="{00000000-0005-0000-0000-000005330000}"/>
    <cellStyle name="20 % - Accent6 2 11 2 2" xfId="35679" xr:uid="{00000000-0005-0000-0000-000006330000}"/>
    <cellStyle name="20 % - Accent6 2 11 3" xfId="13792" xr:uid="{00000000-0005-0000-0000-000007330000}"/>
    <cellStyle name="20 % - Accent6 2 11 4" xfId="29689" xr:uid="{00000000-0005-0000-0000-000008330000}"/>
    <cellStyle name="20 % - Accent6 2 12" xfId="8369" xr:uid="{00000000-0005-0000-0000-000009330000}"/>
    <cellStyle name="20 % - Accent6 2 12 2" xfId="23239" xr:uid="{00000000-0005-0000-0000-00000A330000}"/>
    <cellStyle name="20 % - Accent6 2 12 2 2" xfId="36428" xr:uid="{00000000-0005-0000-0000-00000B330000}"/>
    <cellStyle name="20 % - Accent6 2 12 3" xfId="14360" xr:uid="{00000000-0005-0000-0000-00000C330000}"/>
    <cellStyle name="20 % - Accent6 2 12 4" xfId="30438" xr:uid="{00000000-0005-0000-0000-00000D330000}"/>
    <cellStyle name="20 % - Accent6 2 13" xfId="8937" xr:uid="{00000000-0005-0000-0000-00000E330000}"/>
    <cellStyle name="20 % - Accent6 2 13 2" xfId="14928" xr:uid="{00000000-0005-0000-0000-00000F330000}"/>
    <cellStyle name="20 % - Accent6 2 13 2 2" xfId="32565" xr:uid="{00000000-0005-0000-0000-000010330000}"/>
    <cellStyle name="20 % - Accent6 2 13 3" xfId="26561" xr:uid="{00000000-0005-0000-0000-000011330000}"/>
    <cellStyle name="20 % - Accent6 2 14" xfId="9519" xr:uid="{00000000-0005-0000-0000-000012330000}"/>
    <cellStyle name="20 % - Accent6 2 14 2" xfId="15510" xr:uid="{00000000-0005-0000-0000-000013330000}"/>
    <cellStyle name="20 % - Accent6 2 14 3" xfId="25208" xr:uid="{00000000-0005-0000-0000-000014330000}"/>
    <cellStyle name="20 % - Accent6 2 15" xfId="10115" xr:uid="{00000000-0005-0000-0000-000015330000}"/>
    <cellStyle name="20 % - Accent6 2 15 2" xfId="16106" xr:uid="{00000000-0005-0000-0000-000016330000}"/>
    <cellStyle name="20 % - Accent6 2 15 3" xfId="31241" xr:uid="{00000000-0005-0000-0000-000017330000}"/>
    <cellStyle name="20 % - Accent6 2 16" xfId="10711" xr:uid="{00000000-0005-0000-0000-000018330000}"/>
    <cellStyle name="20 % - Accent6 2 16 2" xfId="16702" xr:uid="{00000000-0005-0000-0000-000019330000}"/>
    <cellStyle name="20 % - Accent6 2 17" xfId="17326" xr:uid="{00000000-0005-0000-0000-00001A330000}"/>
    <cellStyle name="20 % - Accent6 2 18" xfId="17883" xr:uid="{00000000-0005-0000-0000-00001B330000}"/>
    <cellStyle name="20 % - Accent6 2 19" xfId="18344" xr:uid="{00000000-0005-0000-0000-00001C330000}"/>
    <cellStyle name="20 % - Accent6 2 2" xfId="263" xr:uid="{00000000-0005-0000-0000-00001D330000}"/>
    <cellStyle name="20 % - Accent6 2 2 10" xfId="8370" xr:uid="{00000000-0005-0000-0000-00001E330000}"/>
    <cellStyle name="20 % - Accent6 2 2 10 2" xfId="23240" xr:uid="{00000000-0005-0000-0000-00001F330000}"/>
    <cellStyle name="20 % - Accent6 2 2 10 2 2" xfId="36429" xr:uid="{00000000-0005-0000-0000-000020330000}"/>
    <cellStyle name="20 % - Accent6 2 2 10 3" xfId="14361" xr:uid="{00000000-0005-0000-0000-000021330000}"/>
    <cellStyle name="20 % - Accent6 2 2 10 4" xfId="30439" xr:uid="{00000000-0005-0000-0000-000022330000}"/>
    <cellStyle name="20 % - Accent6 2 2 11" xfId="8938" xr:uid="{00000000-0005-0000-0000-000023330000}"/>
    <cellStyle name="20 % - Accent6 2 2 11 2" xfId="14929" xr:uid="{00000000-0005-0000-0000-000024330000}"/>
    <cellStyle name="20 % - Accent6 2 2 11 2 2" xfId="32566" xr:uid="{00000000-0005-0000-0000-000025330000}"/>
    <cellStyle name="20 % - Accent6 2 2 11 3" xfId="26562" xr:uid="{00000000-0005-0000-0000-000026330000}"/>
    <cellStyle name="20 % - Accent6 2 2 12" xfId="9520" xr:uid="{00000000-0005-0000-0000-000027330000}"/>
    <cellStyle name="20 % - Accent6 2 2 12 2" xfId="15511" xr:uid="{00000000-0005-0000-0000-000028330000}"/>
    <cellStyle name="20 % - Accent6 2 2 12 3" xfId="25209" xr:uid="{00000000-0005-0000-0000-000029330000}"/>
    <cellStyle name="20 % - Accent6 2 2 13" xfId="10116" xr:uid="{00000000-0005-0000-0000-00002A330000}"/>
    <cellStyle name="20 % - Accent6 2 2 13 2" xfId="16107" xr:uid="{00000000-0005-0000-0000-00002B330000}"/>
    <cellStyle name="20 % - Accent6 2 2 13 3" xfId="31242" xr:uid="{00000000-0005-0000-0000-00002C330000}"/>
    <cellStyle name="20 % - Accent6 2 2 14" xfId="10712" xr:uid="{00000000-0005-0000-0000-00002D330000}"/>
    <cellStyle name="20 % - Accent6 2 2 14 2" xfId="16703" xr:uid="{00000000-0005-0000-0000-00002E330000}"/>
    <cellStyle name="20 % - Accent6 2 2 15" xfId="17327" xr:uid="{00000000-0005-0000-0000-00002F330000}"/>
    <cellStyle name="20 % - Accent6 2 2 16" xfId="17884" xr:uid="{00000000-0005-0000-0000-000030330000}"/>
    <cellStyle name="20 % - Accent6 2 2 17" xfId="18345" xr:uid="{00000000-0005-0000-0000-000031330000}"/>
    <cellStyle name="20 % - Accent6 2 2 18" xfId="11227" xr:uid="{00000000-0005-0000-0000-000032330000}"/>
    <cellStyle name="20 % - Accent6 2 2 19" xfId="4387" xr:uid="{00000000-0005-0000-0000-000033330000}"/>
    <cellStyle name="20 % - Accent6 2 2 2" xfId="264" xr:uid="{00000000-0005-0000-0000-000034330000}"/>
    <cellStyle name="20 % - Accent6 2 2 2 10" xfId="7803" xr:uid="{00000000-0005-0000-0000-000035330000}"/>
    <cellStyle name="20 % - Accent6 2 2 2 10 2" xfId="22488" xr:uid="{00000000-0005-0000-0000-000036330000}"/>
    <cellStyle name="20 % - Accent6 2 2 2 10 2 2" xfId="35681" xr:uid="{00000000-0005-0000-0000-000037330000}"/>
    <cellStyle name="20 % - Accent6 2 2 2 10 3" xfId="13794" xr:uid="{00000000-0005-0000-0000-000038330000}"/>
    <cellStyle name="20 % - Accent6 2 2 2 10 4" xfId="29691" xr:uid="{00000000-0005-0000-0000-000039330000}"/>
    <cellStyle name="20 % - Accent6 2 2 2 11" xfId="8371" xr:uid="{00000000-0005-0000-0000-00003A330000}"/>
    <cellStyle name="20 % - Accent6 2 2 2 11 2" xfId="23241" xr:uid="{00000000-0005-0000-0000-00003B330000}"/>
    <cellStyle name="20 % - Accent6 2 2 2 11 2 2" xfId="36430" xr:uid="{00000000-0005-0000-0000-00003C330000}"/>
    <cellStyle name="20 % - Accent6 2 2 2 11 3" xfId="14362" xr:uid="{00000000-0005-0000-0000-00003D330000}"/>
    <cellStyle name="20 % - Accent6 2 2 2 11 4" xfId="30440" xr:uid="{00000000-0005-0000-0000-00003E330000}"/>
    <cellStyle name="20 % - Accent6 2 2 2 12" xfId="8939" xr:uid="{00000000-0005-0000-0000-00003F330000}"/>
    <cellStyle name="20 % - Accent6 2 2 2 12 2" xfId="14930" xr:uid="{00000000-0005-0000-0000-000040330000}"/>
    <cellStyle name="20 % - Accent6 2 2 2 12 2 2" xfId="32567" xr:uid="{00000000-0005-0000-0000-000041330000}"/>
    <cellStyle name="20 % - Accent6 2 2 2 12 3" xfId="26563" xr:uid="{00000000-0005-0000-0000-000042330000}"/>
    <cellStyle name="20 % - Accent6 2 2 2 13" xfId="9521" xr:uid="{00000000-0005-0000-0000-000043330000}"/>
    <cellStyle name="20 % - Accent6 2 2 2 13 2" xfId="15512" xr:uid="{00000000-0005-0000-0000-000044330000}"/>
    <cellStyle name="20 % - Accent6 2 2 2 13 3" xfId="25210" xr:uid="{00000000-0005-0000-0000-000045330000}"/>
    <cellStyle name="20 % - Accent6 2 2 2 14" xfId="10117" xr:uid="{00000000-0005-0000-0000-000046330000}"/>
    <cellStyle name="20 % - Accent6 2 2 2 14 2" xfId="16108" xr:uid="{00000000-0005-0000-0000-000047330000}"/>
    <cellStyle name="20 % - Accent6 2 2 2 14 3" xfId="31243" xr:uid="{00000000-0005-0000-0000-000048330000}"/>
    <cellStyle name="20 % - Accent6 2 2 2 15" xfId="10713" xr:uid="{00000000-0005-0000-0000-000049330000}"/>
    <cellStyle name="20 % - Accent6 2 2 2 15 2" xfId="16704" xr:uid="{00000000-0005-0000-0000-00004A330000}"/>
    <cellStyle name="20 % - Accent6 2 2 2 16" xfId="17328" xr:uid="{00000000-0005-0000-0000-00004B330000}"/>
    <cellStyle name="20 % - Accent6 2 2 2 17" xfId="17885" xr:uid="{00000000-0005-0000-0000-00004C330000}"/>
    <cellStyle name="20 % - Accent6 2 2 2 18" xfId="18346" xr:uid="{00000000-0005-0000-0000-00004D330000}"/>
    <cellStyle name="20 % - Accent6 2 2 2 19" xfId="11228" xr:uid="{00000000-0005-0000-0000-00004E330000}"/>
    <cellStyle name="20 % - Accent6 2 2 2 2" xfId="265" xr:uid="{00000000-0005-0000-0000-00004F330000}"/>
    <cellStyle name="20 % - Accent6 2 2 2 2 10" xfId="8940" xr:uid="{00000000-0005-0000-0000-000050330000}"/>
    <cellStyle name="20 % - Accent6 2 2 2 2 10 2" xfId="23242" xr:uid="{00000000-0005-0000-0000-000051330000}"/>
    <cellStyle name="20 % - Accent6 2 2 2 2 10 2 2" xfId="36431" xr:uid="{00000000-0005-0000-0000-000052330000}"/>
    <cellStyle name="20 % - Accent6 2 2 2 2 10 3" xfId="14931" xr:uid="{00000000-0005-0000-0000-000053330000}"/>
    <cellStyle name="20 % - Accent6 2 2 2 2 10 4" xfId="30441" xr:uid="{00000000-0005-0000-0000-000054330000}"/>
    <cellStyle name="20 % - Accent6 2 2 2 2 11" xfId="9522" xr:uid="{00000000-0005-0000-0000-000055330000}"/>
    <cellStyle name="20 % - Accent6 2 2 2 2 11 2" xfId="15513" xr:uid="{00000000-0005-0000-0000-000056330000}"/>
    <cellStyle name="20 % - Accent6 2 2 2 2 11 2 2" xfId="32568" xr:uid="{00000000-0005-0000-0000-000057330000}"/>
    <cellStyle name="20 % - Accent6 2 2 2 2 11 3" xfId="26564" xr:uid="{00000000-0005-0000-0000-000058330000}"/>
    <cellStyle name="20 % - Accent6 2 2 2 2 12" xfId="10118" xr:uid="{00000000-0005-0000-0000-000059330000}"/>
    <cellStyle name="20 % - Accent6 2 2 2 2 12 2" xfId="16109" xr:uid="{00000000-0005-0000-0000-00005A330000}"/>
    <cellStyle name="20 % - Accent6 2 2 2 2 12 3" xfId="25211" xr:uid="{00000000-0005-0000-0000-00005B330000}"/>
    <cellStyle name="20 % - Accent6 2 2 2 2 13" xfId="10714" xr:uid="{00000000-0005-0000-0000-00005C330000}"/>
    <cellStyle name="20 % - Accent6 2 2 2 2 13 2" xfId="16705" xr:uid="{00000000-0005-0000-0000-00005D330000}"/>
    <cellStyle name="20 % - Accent6 2 2 2 2 13 3" xfId="31244" xr:uid="{00000000-0005-0000-0000-00005E330000}"/>
    <cellStyle name="20 % - Accent6 2 2 2 2 14" xfId="17329" xr:uid="{00000000-0005-0000-0000-00005F330000}"/>
    <cellStyle name="20 % - Accent6 2 2 2 2 15" xfId="17886" xr:uid="{00000000-0005-0000-0000-000060330000}"/>
    <cellStyle name="20 % - Accent6 2 2 2 2 16" xfId="18347" xr:uid="{00000000-0005-0000-0000-000061330000}"/>
    <cellStyle name="20 % - Accent6 2 2 2 2 17" xfId="11229" xr:uid="{00000000-0005-0000-0000-000062330000}"/>
    <cellStyle name="20 % - Accent6 2 2 2 2 18" xfId="4389" xr:uid="{00000000-0005-0000-0000-000063330000}"/>
    <cellStyle name="20 % - Accent6 2 2 2 2 19" xfId="24314" xr:uid="{00000000-0005-0000-0000-000064330000}"/>
    <cellStyle name="20 % - Accent6 2 2 2 2 2" xfId="266" xr:uid="{00000000-0005-0000-0000-000065330000}"/>
    <cellStyle name="20 % - Accent6 2 2 2 2 2 10" xfId="8373" xr:uid="{00000000-0005-0000-0000-000066330000}"/>
    <cellStyle name="20 % - Accent6 2 2 2 2 2 10 2" xfId="21788" xr:uid="{00000000-0005-0000-0000-000067330000}"/>
    <cellStyle name="20 % - Accent6 2 2 2 2 2 10 2 2" xfId="34981" xr:uid="{00000000-0005-0000-0000-000068330000}"/>
    <cellStyle name="20 % - Accent6 2 2 2 2 2 10 3" xfId="14364" xr:uid="{00000000-0005-0000-0000-000069330000}"/>
    <cellStyle name="20 % - Accent6 2 2 2 2 2 10 4" xfId="28991" xr:uid="{00000000-0005-0000-0000-00006A330000}"/>
    <cellStyle name="20 % - Accent6 2 2 2 2 2 11" xfId="8941" xr:uid="{00000000-0005-0000-0000-00006B330000}"/>
    <cellStyle name="20 % - Accent6 2 2 2 2 2 11 2" xfId="22490" xr:uid="{00000000-0005-0000-0000-00006C330000}"/>
    <cellStyle name="20 % - Accent6 2 2 2 2 2 11 2 2" xfId="35683" xr:uid="{00000000-0005-0000-0000-00006D330000}"/>
    <cellStyle name="20 % - Accent6 2 2 2 2 2 11 3" xfId="14932" xr:uid="{00000000-0005-0000-0000-00006E330000}"/>
    <cellStyle name="20 % - Accent6 2 2 2 2 2 11 4" xfId="29693" xr:uid="{00000000-0005-0000-0000-00006F330000}"/>
    <cellStyle name="20 % - Accent6 2 2 2 2 2 12" xfId="9523" xr:uid="{00000000-0005-0000-0000-000070330000}"/>
    <cellStyle name="20 % - Accent6 2 2 2 2 2 12 2" xfId="23243" xr:uid="{00000000-0005-0000-0000-000071330000}"/>
    <cellStyle name="20 % - Accent6 2 2 2 2 2 12 2 2" xfId="36432" xr:uid="{00000000-0005-0000-0000-000072330000}"/>
    <cellStyle name="20 % - Accent6 2 2 2 2 2 12 3" xfId="15514" xr:uid="{00000000-0005-0000-0000-000073330000}"/>
    <cellStyle name="20 % - Accent6 2 2 2 2 2 12 4" xfId="30442" xr:uid="{00000000-0005-0000-0000-000074330000}"/>
    <cellStyle name="20 % - Accent6 2 2 2 2 2 13" xfId="10119" xr:uid="{00000000-0005-0000-0000-000075330000}"/>
    <cellStyle name="20 % - Accent6 2 2 2 2 2 13 2" xfId="16110" xr:uid="{00000000-0005-0000-0000-000076330000}"/>
    <cellStyle name="20 % - Accent6 2 2 2 2 2 13 2 2" xfId="32569" xr:uid="{00000000-0005-0000-0000-000077330000}"/>
    <cellStyle name="20 % - Accent6 2 2 2 2 2 13 3" xfId="26565" xr:uid="{00000000-0005-0000-0000-000078330000}"/>
    <cellStyle name="20 % - Accent6 2 2 2 2 2 14" xfId="10715" xr:uid="{00000000-0005-0000-0000-000079330000}"/>
    <cellStyle name="20 % - Accent6 2 2 2 2 2 14 2" xfId="16706" xr:uid="{00000000-0005-0000-0000-00007A330000}"/>
    <cellStyle name="20 % - Accent6 2 2 2 2 2 14 3" xfId="25212" xr:uid="{00000000-0005-0000-0000-00007B330000}"/>
    <cellStyle name="20 % - Accent6 2 2 2 2 2 15" xfId="17330" xr:uid="{00000000-0005-0000-0000-00007C330000}"/>
    <cellStyle name="20 % - Accent6 2 2 2 2 2 15 2" xfId="31245" xr:uid="{00000000-0005-0000-0000-00007D330000}"/>
    <cellStyle name="20 % - Accent6 2 2 2 2 2 16" xfId="17887" xr:uid="{00000000-0005-0000-0000-00007E330000}"/>
    <cellStyle name="20 % - Accent6 2 2 2 2 2 17" xfId="18348" xr:uid="{00000000-0005-0000-0000-00007F330000}"/>
    <cellStyle name="20 % - Accent6 2 2 2 2 2 18" xfId="11230" xr:uid="{00000000-0005-0000-0000-000080330000}"/>
    <cellStyle name="20 % - Accent6 2 2 2 2 2 19" xfId="4390" xr:uid="{00000000-0005-0000-0000-000081330000}"/>
    <cellStyle name="20 % - Accent6 2 2 2 2 2 2" xfId="267" xr:uid="{00000000-0005-0000-0000-000082330000}"/>
    <cellStyle name="20 % - Accent6 2 2 2 2 2 2 10" xfId="9524" xr:uid="{00000000-0005-0000-0000-000083330000}"/>
    <cellStyle name="20 % - Accent6 2 2 2 2 2 2 10 2" xfId="15515" xr:uid="{00000000-0005-0000-0000-000084330000}"/>
    <cellStyle name="20 % - Accent6 2 2 2 2 2 2 10 3" xfId="31246" xr:uid="{00000000-0005-0000-0000-000085330000}"/>
    <cellStyle name="20 % - Accent6 2 2 2 2 2 2 11" xfId="10120" xr:uid="{00000000-0005-0000-0000-000086330000}"/>
    <cellStyle name="20 % - Accent6 2 2 2 2 2 2 11 2" xfId="16111" xr:uid="{00000000-0005-0000-0000-000087330000}"/>
    <cellStyle name="20 % - Accent6 2 2 2 2 2 2 12" xfId="10716" xr:uid="{00000000-0005-0000-0000-000088330000}"/>
    <cellStyle name="20 % - Accent6 2 2 2 2 2 2 12 2" xfId="16707" xr:uid="{00000000-0005-0000-0000-000089330000}"/>
    <cellStyle name="20 % - Accent6 2 2 2 2 2 2 13" xfId="4746" xr:uid="{00000000-0005-0000-0000-00008A330000}"/>
    <cellStyle name="20 % - Accent6 2 2 2 2 2 2 13 2" xfId="17331" xr:uid="{00000000-0005-0000-0000-00008B330000}"/>
    <cellStyle name="20 % - Accent6 2 2 2 2 2 2 14" xfId="17888" xr:uid="{00000000-0005-0000-0000-00008C330000}"/>
    <cellStyle name="20 % - Accent6 2 2 2 2 2 2 15" xfId="18349" xr:uid="{00000000-0005-0000-0000-00008D330000}"/>
    <cellStyle name="20 % - Accent6 2 2 2 2 2 2 16" xfId="11231" xr:uid="{00000000-0005-0000-0000-00008E330000}"/>
    <cellStyle name="20 % - Accent6 2 2 2 2 2 2 17" xfId="4391" xr:uid="{00000000-0005-0000-0000-00008F330000}"/>
    <cellStyle name="20 % - Accent6 2 2 2 2 2 2 18" xfId="24316" xr:uid="{00000000-0005-0000-0000-000090330000}"/>
    <cellStyle name="20 % - Accent6 2 2 2 2 2 2 19" xfId="2913" xr:uid="{00000000-0005-0000-0000-000091330000}"/>
    <cellStyle name="20 % - Accent6 2 2 2 2 2 2 2" xfId="2914" xr:uid="{00000000-0005-0000-0000-000092330000}"/>
    <cellStyle name="20 % - Accent6 2 2 2 2 2 2 2 10" xfId="10717" xr:uid="{00000000-0005-0000-0000-000093330000}"/>
    <cellStyle name="20 % - Accent6 2 2 2 2 2 2 2 10 2" xfId="16708" xr:uid="{00000000-0005-0000-0000-000094330000}"/>
    <cellStyle name="20 % - Accent6 2 2 2 2 2 2 2 11" xfId="17332" xr:uid="{00000000-0005-0000-0000-000095330000}"/>
    <cellStyle name="20 % - Accent6 2 2 2 2 2 2 2 12" xfId="19986" xr:uid="{00000000-0005-0000-0000-000096330000}"/>
    <cellStyle name="20 % - Accent6 2 2 2 2 2 2 2 13" xfId="11631" xr:uid="{00000000-0005-0000-0000-000097330000}"/>
    <cellStyle name="20 % - Accent6 2 2 2 2 2 2 2 14" xfId="5304" xr:uid="{00000000-0005-0000-0000-000098330000}"/>
    <cellStyle name="20 % - Accent6 2 2 2 2 2 2 2 15" xfId="25807" xr:uid="{00000000-0005-0000-0000-000099330000}"/>
    <cellStyle name="20 % - Accent6 2 2 2 2 2 2 2 2" xfId="6173" xr:uid="{00000000-0005-0000-0000-00009A330000}"/>
    <cellStyle name="20 % - Accent6 2 2 2 2 2 2 2 2 2" xfId="12164" xr:uid="{00000000-0005-0000-0000-00009B330000}"/>
    <cellStyle name="20 % - Accent6 2 2 2 2 2 2 2 2 2 2" xfId="33371" xr:uid="{00000000-0005-0000-0000-00009C330000}"/>
    <cellStyle name="20 % - Accent6 2 2 2 2 2 2 2 2 3" xfId="27369" xr:uid="{00000000-0005-0000-0000-00009D330000}"/>
    <cellStyle name="20 % - Accent6 2 2 2 2 2 2 2 3" xfId="6699" xr:uid="{00000000-0005-0000-0000-00009E330000}"/>
    <cellStyle name="20 % - Accent6 2 2 2 2 2 2 2 3 2" xfId="12690" xr:uid="{00000000-0005-0000-0000-00009F330000}"/>
    <cellStyle name="20 % - Accent6 2 2 2 2 2 2 2 3 3" xfId="31827" xr:uid="{00000000-0005-0000-0000-0000A0330000}"/>
    <cellStyle name="20 % - Accent6 2 2 2 2 2 2 2 4" xfId="7239" xr:uid="{00000000-0005-0000-0000-0000A1330000}"/>
    <cellStyle name="20 % - Accent6 2 2 2 2 2 2 2 4 2" xfId="13230" xr:uid="{00000000-0005-0000-0000-0000A2330000}"/>
    <cellStyle name="20 % - Accent6 2 2 2 2 2 2 2 5" xfId="7807" xr:uid="{00000000-0005-0000-0000-0000A3330000}"/>
    <cellStyle name="20 % - Accent6 2 2 2 2 2 2 2 5 2" xfId="13798" xr:uid="{00000000-0005-0000-0000-0000A4330000}"/>
    <cellStyle name="20 % - Accent6 2 2 2 2 2 2 2 6" xfId="8375" xr:uid="{00000000-0005-0000-0000-0000A5330000}"/>
    <cellStyle name="20 % - Accent6 2 2 2 2 2 2 2 6 2" xfId="14366" xr:uid="{00000000-0005-0000-0000-0000A6330000}"/>
    <cellStyle name="20 % - Accent6 2 2 2 2 2 2 2 7" xfId="8943" xr:uid="{00000000-0005-0000-0000-0000A7330000}"/>
    <cellStyle name="20 % - Accent6 2 2 2 2 2 2 2 7 2" xfId="14934" xr:uid="{00000000-0005-0000-0000-0000A8330000}"/>
    <cellStyle name="20 % - Accent6 2 2 2 2 2 2 2 8" xfId="9525" xr:uid="{00000000-0005-0000-0000-0000A9330000}"/>
    <cellStyle name="20 % - Accent6 2 2 2 2 2 2 2 8 2" xfId="15516" xr:uid="{00000000-0005-0000-0000-0000AA330000}"/>
    <cellStyle name="20 % - Accent6 2 2 2 2 2 2 2 9" xfId="10121" xr:uid="{00000000-0005-0000-0000-0000AB330000}"/>
    <cellStyle name="20 % - Accent6 2 2 2 2 2 2 2 9 2" xfId="16112" xr:uid="{00000000-0005-0000-0000-0000AC330000}"/>
    <cellStyle name="20 % - Accent6 2 2 2 2 2 2 3" xfId="5303" xr:uid="{00000000-0005-0000-0000-0000AD330000}"/>
    <cellStyle name="20 % - Accent6 2 2 2 2 2 2 3 2" xfId="20574" xr:uid="{00000000-0005-0000-0000-0000AE330000}"/>
    <cellStyle name="20 % - Accent6 2 2 2 2 2 2 3 2 2" xfId="33791" xr:uid="{00000000-0005-0000-0000-0000AF330000}"/>
    <cellStyle name="20 % - Accent6 2 2 2 2 2 2 3 3" xfId="11630" xr:uid="{00000000-0005-0000-0000-0000B0330000}"/>
    <cellStyle name="20 % - Accent6 2 2 2 2 2 2 3 4" xfId="27801" xr:uid="{00000000-0005-0000-0000-0000B1330000}"/>
    <cellStyle name="20 % - Accent6 2 2 2 2 2 2 4" xfId="6172" xr:uid="{00000000-0005-0000-0000-0000B2330000}"/>
    <cellStyle name="20 % - Accent6 2 2 2 2 2 2 4 2" xfId="21165" xr:uid="{00000000-0005-0000-0000-0000B3330000}"/>
    <cellStyle name="20 % - Accent6 2 2 2 2 2 2 4 2 2" xfId="34382" xr:uid="{00000000-0005-0000-0000-0000B4330000}"/>
    <cellStyle name="20 % - Accent6 2 2 2 2 2 2 4 3" xfId="12163" xr:uid="{00000000-0005-0000-0000-0000B5330000}"/>
    <cellStyle name="20 % - Accent6 2 2 2 2 2 2 4 4" xfId="28392" xr:uid="{00000000-0005-0000-0000-0000B6330000}"/>
    <cellStyle name="20 % - Accent6 2 2 2 2 2 2 5" xfId="6698" xr:uid="{00000000-0005-0000-0000-0000B7330000}"/>
    <cellStyle name="20 % - Accent6 2 2 2 2 2 2 5 2" xfId="21789" xr:uid="{00000000-0005-0000-0000-0000B8330000}"/>
    <cellStyle name="20 % - Accent6 2 2 2 2 2 2 5 2 2" xfId="34982" xr:uid="{00000000-0005-0000-0000-0000B9330000}"/>
    <cellStyle name="20 % - Accent6 2 2 2 2 2 2 5 3" xfId="12689" xr:uid="{00000000-0005-0000-0000-0000BA330000}"/>
    <cellStyle name="20 % - Accent6 2 2 2 2 2 2 5 4" xfId="28992" xr:uid="{00000000-0005-0000-0000-0000BB330000}"/>
    <cellStyle name="20 % - Accent6 2 2 2 2 2 2 6" xfId="7238" xr:uid="{00000000-0005-0000-0000-0000BC330000}"/>
    <cellStyle name="20 % - Accent6 2 2 2 2 2 2 6 2" xfId="22491" xr:uid="{00000000-0005-0000-0000-0000BD330000}"/>
    <cellStyle name="20 % - Accent6 2 2 2 2 2 2 6 2 2" xfId="35684" xr:uid="{00000000-0005-0000-0000-0000BE330000}"/>
    <cellStyle name="20 % - Accent6 2 2 2 2 2 2 6 3" xfId="13229" xr:uid="{00000000-0005-0000-0000-0000BF330000}"/>
    <cellStyle name="20 % - Accent6 2 2 2 2 2 2 6 4" xfId="29694" xr:uid="{00000000-0005-0000-0000-0000C0330000}"/>
    <cellStyle name="20 % - Accent6 2 2 2 2 2 2 7" xfId="7806" xr:uid="{00000000-0005-0000-0000-0000C1330000}"/>
    <cellStyle name="20 % - Accent6 2 2 2 2 2 2 7 2" xfId="23244" xr:uid="{00000000-0005-0000-0000-0000C2330000}"/>
    <cellStyle name="20 % - Accent6 2 2 2 2 2 2 7 2 2" xfId="36433" xr:uid="{00000000-0005-0000-0000-0000C3330000}"/>
    <cellStyle name="20 % - Accent6 2 2 2 2 2 2 7 3" xfId="13797" xr:uid="{00000000-0005-0000-0000-0000C4330000}"/>
    <cellStyle name="20 % - Accent6 2 2 2 2 2 2 7 4" xfId="30443" xr:uid="{00000000-0005-0000-0000-0000C5330000}"/>
    <cellStyle name="20 % - Accent6 2 2 2 2 2 2 8" xfId="8374" xr:uid="{00000000-0005-0000-0000-0000C6330000}"/>
    <cellStyle name="20 % - Accent6 2 2 2 2 2 2 8 2" xfId="14365" xr:uid="{00000000-0005-0000-0000-0000C7330000}"/>
    <cellStyle name="20 % - Accent6 2 2 2 2 2 2 8 2 2" xfId="32570" xr:uid="{00000000-0005-0000-0000-0000C8330000}"/>
    <cellStyle name="20 % - Accent6 2 2 2 2 2 2 8 3" xfId="26566" xr:uid="{00000000-0005-0000-0000-0000C9330000}"/>
    <cellStyle name="20 % - Accent6 2 2 2 2 2 2 9" xfId="8942" xr:uid="{00000000-0005-0000-0000-0000CA330000}"/>
    <cellStyle name="20 % - Accent6 2 2 2 2 2 2 9 2" xfId="14933" xr:uid="{00000000-0005-0000-0000-0000CB330000}"/>
    <cellStyle name="20 % - Accent6 2 2 2 2 2 2 9 3" xfId="25213" xr:uid="{00000000-0005-0000-0000-0000CC330000}"/>
    <cellStyle name="20 % - Accent6 2 2 2 2 2 20" xfId="24315" xr:uid="{00000000-0005-0000-0000-0000CD330000}"/>
    <cellStyle name="20 % - Accent6 2 2 2 2 2 21" xfId="2912" xr:uid="{00000000-0005-0000-0000-0000CE330000}"/>
    <cellStyle name="20 % - Accent6 2 2 2 2 2 3" xfId="268" xr:uid="{00000000-0005-0000-0000-0000CF330000}"/>
    <cellStyle name="20 % - Accent6 2 2 2 2 2 3 10" xfId="10718" xr:uid="{00000000-0005-0000-0000-0000D0330000}"/>
    <cellStyle name="20 % - Accent6 2 2 2 2 2 3 10 2" xfId="16709" xr:uid="{00000000-0005-0000-0000-0000D1330000}"/>
    <cellStyle name="20 % - Accent6 2 2 2 2 2 3 10 3" xfId="31247" xr:uid="{00000000-0005-0000-0000-0000D2330000}"/>
    <cellStyle name="20 % - Accent6 2 2 2 2 2 3 11" xfId="17333" xr:uid="{00000000-0005-0000-0000-0000D3330000}"/>
    <cellStyle name="20 % - Accent6 2 2 2 2 2 3 12" xfId="18350" xr:uid="{00000000-0005-0000-0000-0000D4330000}"/>
    <cellStyle name="20 % - Accent6 2 2 2 2 2 3 13" xfId="11632" xr:uid="{00000000-0005-0000-0000-0000D5330000}"/>
    <cellStyle name="20 % - Accent6 2 2 2 2 2 3 14" xfId="4392" xr:uid="{00000000-0005-0000-0000-0000D6330000}"/>
    <cellStyle name="20 % - Accent6 2 2 2 2 2 3 15" xfId="24317" xr:uid="{00000000-0005-0000-0000-0000D7330000}"/>
    <cellStyle name="20 % - Accent6 2 2 2 2 2 3 16" xfId="2915" xr:uid="{00000000-0005-0000-0000-0000D8330000}"/>
    <cellStyle name="20 % - Accent6 2 2 2 2 2 3 2" xfId="6174" xr:uid="{00000000-0005-0000-0000-0000D9330000}"/>
    <cellStyle name="20 % - Accent6 2 2 2 2 2 3 2 2" xfId="19985" xr:uid="{00000000-0005-0000-0000-0000DA330000}"/>
    <cellStyle name="20 % - Accent6 2 2 2 2 2 3 2 2 2" xfId="33370" xr:uid="{00000000-0005-0000-0000-0000DB330000}"/>
    <cellStyle name="20 % - Accent6 2 2 2 2 2 3 2 2 3" xfId="27368" xr:uid="{00000000-0005-0000-0000-0000DC330000}"/>
    <cellStyle name="20 % - Accent6 2 2 2 2 2 3 2 3" xfId="12165" xr:uid="{00000000-0005-0000-0000-0000DD330000}"/>
    <cellStyle name="20 % - Accent6 2 2 2 2 2 3 2 3 2" xfId="31828" xr:uid="{00000000-0005-0000-0000-0000DE330000}"/>
    <cellStyle name="20 % - Accent6 2 2 2 2 2 3 2 4" xfId="25808" xr:uid="{00000000-0005-0000-0000-0000DF330000}"/>
    <cellStyle name="20 % - Accent6 2 2 2 2 2 3 3" xfId="6700" xr:uid="{00000000-0005-0000-0000-0000E0330000}"/>
    <cellStyle name="20 % - Accent6 2 2 2 2 2 3 3 2" xfId="20575" xr:uid="{00000000-0005-0000-0000-0000E1330000}"/>
    <cellStyle name="20 % - Accent6 2 2 2 2 2 3 3 2 2" xfId="33792" xr:uid="{00000000-0005-0000-0000-0000E2330000}"/>
    <cellStyle name="20 % - Accent6 2 2 2 2 2 3 3 3" xfId="12691" xr:uid="{00000000-0005-0000-0000-0000E3330000}"/>
    <cellStyle name="20 % - Accent6 2 2 2 2 2 3 3 4" xfId="27802" xr:uid="{00000000-0005-0000-0000-0000E4330000}"/>
    <cellStyle name="20 % - Accent6 2 2 2 2 2 3 4" xfId="7240" xr:uid="{00000000-0005-0000-0000-0000E5330000}"/>
    <cellStyle name="20 % - Accent6 2 2 2 2 2 3 4 2" xfId="21166" xr:uid="{00000000-0005-0000-0000-0000E6330000}"/>
    <cellStyle name="20 % - Accent6 2 2 2 2 2 3 4 2 2" xfId="34383" xr:uid="{00000000-0005-0000-0000-0000E7330000}"/>
    <cellStyle name="20 % - Accent6 2 2 2 2 2 3 4 3" xfId="13231" xr:uid="{00000000-0005-0000-0000-0000E8330000}"/>
    <cellStyle name="20 % - Accent6 2 2 2 2 2 3 4 4" xfId="28393" xr:uid="{00000000-0005-0000-0000-0000E9330000}"/>
    <cellStyle name="20 % - Accent6 2 2 2 2 2 3 5" xfId="7808" xr:uid="{00000000-0005-0000-0000-0000EA330000}"/>
    <cellStyle name="20 % - Accent6 2 2 2 2 2 3 5 2" xfId="21790" xr:uid="{00000000-0005-0000-0000-0000EB330000}"/>
    <cellStyle name="20 % - Accent6 2 2 2 2 2 3 5 2 2" xfId="34983" xr:uid="{00000000-0005-0000-0000-0000EC330000}"/>
    <cellStyle name="20 % - Accent6 2 2 2 2 2 3 5 3" xfId="13799" xr:uid="{00000000-0005-0000-0000-0000ED330000}"/>
    <cellStyle name="20 % - Accent6 2 2 2 2 2 3 5 4" xfId="28993" xr:uid="{00000000-0005-0000-0000-0000EE330000}"/>
    <cellStyle name="20 % - Accent6 2 2 2 2 2 3 6" xfId="8376" xr:uid="{00000000-0005-0000-0000-0000EF330000}"/>
    <cellStyle name="20 % - Accent6 2 2 2 2 2 3 6 2" xfId="22492" xr:uid="{00000000-0005-0000-0000-0000F0330000}"/>
    <cellStyle name="20 % - Accent6 2 2 2 2 2 3 6 2 2" xfId="35685" xr:uid="{00000000-0005-0000-0000-0000F1330000}"/>
    <cellStyle name="20 % - Accent6 2 2 2 2 2 3 6 3" xfId="14367" xr:uid="{00000000-0005-0000-0000-0000F2330000}"/>
    <cellStyle name="20 % - Accent6 2 2 2 2 2 3 6 4" xfId="29695" xr:uid="{00000000-0005-0000-0000-0000F3330000}"/>
    <cellStyle name="20 % - Accent6 2 2 2 2 2 3 7" xfId="8944" xr:uid="{00000000-0005-0000-0000-0000F4330000}"/>
    <cellStyle name="20 % - Accent6 2 2 2 2 2 3 7 2" xfId="23245" xr:uid="{00000000-0005-0000-0000-0000F5330000}"/>
    <cellStyle name="20 % - Accent6 2 2 2 2 2 3 7 2 2" xfId="36434" xr:uid="{00000000-0005-0000-0000-0000F6330000}"/>
    <cellStyle name="20 % - Accent6 2 2 2 2 2 3 7 3" xfId="14935" xr:uid="{00000000-0005-0000-0000-0000F7330000}"/>
    <cellStyle name="20 % - Accent6 2 2 2 2 2 3 7 4" xfId="30444" xr:uid="{00000000-0005-0000-0000-0000F8330000}"/>
    <cellStyle name="20 % - Accent6 2 2 2 2 2 3 8" xfId="9526" xr:uid="{00000000-0005-0000-0000-0000F9330000}"/>
    <cellStyle name="20 % - Accent6 2 2 2 2 2 3 8 2" xfId="15517" xr:uid="{00000000-0005-0000-0000-0000FA330000}"/>
    <cellStyle name="20 % - Accent6 2 2 2 2 2 3 8 2 2" xfId="32571" xr:uid="{00000000-0005-0000-0000-0000FB330000}"/>
    <cellStyle name="20 % - Accent6 2 2 2 2 2 3 8 3" xfId="26567" xr:uid="{00000000-0005-0000-0000-0000FC330000}"/>
    <cellStyle name="20 % - Accent6 2 2 2 2 2 3 9" xfId="10122" xr:uid="{00000000-0005-0000-0000-0000FD330000}"/>
    <cellStyle name="20 % - Accent6 2 2 2 2 2 3 9 2" xfId="16113" xr:uid="{00000000-0005-0000-0000-0000FE330000}"/>
    <cellStyle name="20 % - Accent6 2 2 2 2 2 3 9 3" xfId="25214" xr:uid="{00000000-0005-0000-0000-0000FF330000}"/>
    <cellStyle name="20 % - Accent6 2 2 2 2 2 4" xfId="2916" xr:uid="{00000000-0005-0000-0000-000000340000}"/>
    <cellStyle name="20 % - Accent6 2 2 2 2 2 4 10" xfId="10719" xr:uid="{00000000-0005-0000-0000-000001340000}"/>
    <cellStyle name="20 % - Accent6 2 2 2 2 2 4 10 2" xfId="16710" xr:uid="{00000000-0005-0000-0000-000002340000}"/>
    <cellStyle name="20 % - Accent6 2 2 2 2 2 4 10 3" xfId="25215" xr:uid="{00000000-0005-0000-0000-000003340000}"/>
    <cellStyle name="20 % - Accent6 2 2 2 2 2 4 11" xfId="17334" xr:uid="{00000000-0005-0000-0000-000004340000}"/>
    <cellStyle name="20 % - Accent6 2 2 2 2 2 4 11 2" xfId="31248" xr:uid="{00000000-0005-0000-0000-000005340000}"/>
    <cellStyle name="20 % - Accent6 2 2 2 2 2 4 12" xfId="18351" xr:uid="{00000000-0005-0000-0000-000006340000}"/>
    <cellStyle name="20 % - Accent6 2 2 2 2 2 4 13" xfId="11633" xr:uid="{00000000-0005-0000-0000-000007340000}"/>
    <cellStyle name="20 % - Accent6 2 2 2 2 2 4 14" xfId="4393" xr:uid="{00000000-0005-0000-0000-000008340000}"/>
    <cellStyle name="20 % - Accent6 2 2 2 2 2 4 15" xfId="24318" xr:uid="{00000000-0005-0000-0000-000009340000}"/>
    <cellStyle name="20 % - Accent6 2 2 2 2 2 4 2" xfId="6175" xr:uid="{00000000-0005-0000-0000-00000A340000}"/>
    <cellStyle name="20 % - Accent6 2 2 2 2 2 4 2 10" xfId="31249" xr:uid="{00000000-0005-0000-0000-00000B340000}"/>
    <cellStyle name="20 % - Accent6 2 2 2 2 2 4 2 11" xfId="24319" xr:uid="{00000000-0005-0000-0000-00000C340000}"/>
    <cellStyle name="20 % - Accent6 2 2 2 2 2 4 2 2" xfId="19983" xr:uid="{00000000-0005-0000-0000-00000D340000}"/>
    <cellStyle name="20 % - Accent6 2 2 2 2 2 4 2 2 2" xfId="27366" xr:uid="{00000000-0005-0000-0000-00000E340000}"/>
    <cellStyle name="20 % - Accent6 2 2 2 2 2 4 2 2 2 2" xfId="33368" xr:uid="{00000000-0005-0000-0000-00000F340000}"/>
    <cellStyle name="20 % - Accent6 2 2 2 2 2 4 2 2 3" xfId="31830" xr:uid="{00000000-0005-0000-0000-000010340000}"/>
    <cellStyle name="20 % - Accent6 2 2 2 2 2 4 2 2 4" xfId="25810" xr:uid="{00000000-0005-0000-0000-000011340000}"/>
    <cellStyle name="20 % - Accent6 2 2 2 2 2 4 2 3" xfId="20577" xr:uid="{00000000-0005-0000-0000-000012340000}"/>
    <cellStyle name="20 % - Accent6 2 2 2 2 2 4 2 3 2" xfId="33794" xr:uid="{00000000-0005-0000-0000-000013340000}"/>
    <cellStyle name="20 % - Accent6 2 2 2 2 2 4 2 3 3" xfId="27804" xr:uid="{00000000-0005-0000-0000-000014340000}"/>
    <cellStyle name="20 % - Accent6 2 2 2 2 2 4 2 4" xfId="21168" xr:uid="{00000000-0005-0000-0000-000015340000}"/>
    <cellStyle name="20 % - Accent6 2 2 2 2 2 4 2 4 2" xfId="34385" xr:uid="{00000000-0005-0000-0000-000016340000}"/>
    <cellStyle name="20 % - Accent6 2 2 2 2 2 4 2 4 3" xfId="28395" xr:uid="{00000000-0005-0000-0000-000017340000}"/>
    <cellStyle name="20 % - Accent6 2 2 2 2 2 4 2 5" xfId="21792" xr:uid="{00000000-0005-0000-0000-000018340000}"/>
    <cellStyle name="20 % - Accent6 2 2 2 2 2 4 2 5 2" xfId="34985" xr:uid="{00000000-0005-0000-0000-000019340000}"/>
    <cellStyle name="20 % - Accent6 2 2 2 2 2 4 2 5 3" xfId="28995" xr:uid="{00000000-0005-0000-0000-00001A340000}"/>
    <cellStyle name="20 % - Accent6 2 2 2 2 2 4 2 6" xfId="22494" xr:uid="{00000000-0005-0000-0000-00001B340000}"/>
    <cellStyle name="20 % - Accent6 2 2 2 2 2 4 2 6 2" xfId="35687" xr:uid="{00000000-0005-0000-0000-00001C340000}"/>
    <cellStyle name="20 % - Accent6 2 2 2 2 2 4 2 6 3" xfId="29697" xr:uid="{00000000-0005-0000-0000-00001D340000}"/>
    <cellStyle name="20 % - Accent6 2 2 2 2 2 4 2 7" xfId="23247" xr:uid="{00000000-0005-0000-0000-00001E340000}"/>
    <cellStyle name="20 % - Accent6 2 2 2 2 2 4 2 7 2" xfId="36436" xr:uid="{00000000-0005-0000-0000-00001F340000}"/>
    <cellStyle name="20 % - Accent6 2 2 2 2 2 4 2 7 3" xfId="30446" xr:uid="{00000000-0005-0000-0000-000020340000}"/>
    <cellStyle name="20 % - Accent6 2 2 2 2 2 4 2 8" xfId="18352" xr:uid="{00000000-0005-0000-0000-000021340000}"/>
    <cellStyle name="20 % - Accent6 2 2 2 2 2 4 2 8 2" xfId="32573" xr:uid="{00000000-0005-0000-0000-000022340000}"/>
    <cellStyle name="20 % - Accent6 2 2 2 2 2 4 2 8 3" xfId="26569" xr:uid="{00000000-0005-0000-0000-000023340000}"/>
    <cellStyle name="20 % - Accent6 2 2 2 2 2 4 2 9" xfId="12166" xr:uid="{00000000-0005-0000-0000-000024340000}"/>
    <cellStyle name="20 % - Accent6 2 2 2 2 2 4 2 9 2" xfId="25216" xr:uid="{00000000-0005-0000-0000-000025340000}"/>
    <cellStyle name="20 % - Accent6 2 2 2 2 2 4 3" xfId="6701" xr:uid="{00000000-0005-0000-0000-000026340000}"/>
    <cellStyle name="20 % - Accent6 2 2 2 2 2 4 3 2" xfId="19984" xr:uid="{00000000-0005-0000-0000-000027340000}"/>
    <cellStyle name="20 % - Accent6 2 2 2 2 2 4 3 2 2" xfId="33369" xr:uid="{00000000-0005-0000-0000-000028340000}"/>
    <cellStyle name="20 % - Accent6 2 2 2 2 2 4 3 2 3" xfId="27367" xr:uid="{00000000-0005-0000-0000-000029340000}"/>
    <cellStyle name="20 % - Accent6 2 2 2 2 2 4 3 3" xfId="12692" xr:uid="{00000000-0005-0000-0000-00002A340000}"/>
    <cellStyle name="20 % - Accent6 2 2 2 2 2 4 3 3 2" xfId="31829" xr:uid="{00000000-0005-0000-0000-00002B340000}"/>
    <cellStyle name="20 % - Accent6 2 2 2 2 2 4 3 4" xfId="25809" xr:uid="{00000000-0005-0000-0000-00002C340000}"/>
    <cellStyle name="20 % - Accent6 2 2 2 2 2 4 4" xfId="7241" xr:uid="{00000000-0005-0000-0000-00002D340000}"/>
    <cellStyle name="20 % - Accent6 2 2 2 2 2 4 4 2" xfId="20576" xr:uid="{00000000-0005-0000-0000-00002E340000}"/>
    <cellStyle name="20 % - Accent6 2 2 2 2 2 4 4 2 2" xfId="33793" xr:uid="{00000000-0005-0000-0000-00002F340000}"/>
    <cellStyle name="20 % - Accent6 2 2 2 2 2 4 4 3" xfId="13232" xr:uid="{00000000-0005-0000-0000-000030340000}"/>
    <cellStyle name="20 % - Accent6 2 2 2 2 2 4 4 4" xfId="27803" xr:uid="{00000000-0005-0000-0000-000031340000}"/>
    <cellStyle name="20 % - Accent6 2 2 2 2 2 4 5" xfId="7809" xr:uid="{00000000-0005-0000-0000-000032340000}"/>
    <cellStyle name="20 % - Accent6 2 2 2 2 2 4 5 2" xfId="21167" xr:uid="{00000000-0005-0000-0000-000033340000}"/>
    <cellStyle name="20 % - Accent6 2 2 2 2 2 4 5 2 2" xfId="34384" xr:uid="{00000000-0005-0000-0000-000034340000}"/>
    <cellStyle name="20 % - Accent6 2 2 2 2 2 4 5 3" xfId="13800" xr:uid="{00000000-0005-0000-0000-000035340000}"/>
    <cellStyle name="20 % - Accent6 2 2 2 2 2 4 5 4" xfId="28394" xr:uid="{00000000-0005-0000-0000-000036340000}"/>
    <cellStyle name="20 % - Accent6 2 2 2 2 2 4 6" xfId="8377" xr:uid="{00000000-0005-0000-0000-000037340000}"/>
    <cellStyle name="20 % - Accent6 2 2 2 2 2 4 6 2" xfId="21791" xr:uid="{00000000-0005-0000-0000-000038340000}"/>
    <cellStyle name="20 % - Accent6 2 2 2 2 2 4 6 2 2" xfId="34984" xr:uid="{00000000-0005-0000-0000-000039340000}"/>
    <cellStyle name="20 % - Accent6 2 2 2 2 2 4 6 3" xfId="14368" xr:uid="{00000000-0005-0000-0000-00003A340000}"/>
    <cellStyle name="20 % - Accent6 2 2 2 2 2 4 6 4" xfId="28994" xr:uid="{00000000-0005-0000-0000-00003B340000}"/>
    <cellStyle name="20 % - Accent6 2 2 2 2 2 4 7" xfId="8945" xr:uid="{00000000-0005-0000-0000-00003C340000}"/>
    <cellStyle name="20 % - Accent6 2 2 2 2 2 4 7 2" xfId="22493" xr:uid="{00000000-0005-0000-0000-00003D340000}"/>
    <cellStyle name="20 % - Accent6 2 2 2 2 2 4 7 2 2" xfId="35686" xr:uid="{00000000-0005-0000-0000-00003E340000}"/>
    <cellStyle name="20 % - Accent6 2 2 2 2 2 4 7 3" xfId="14936" xr:uid="{00000000-0005-0000-0000-00003F340000}"/>
    <cellStyle name="20 % - Accent6 2 2 2 2 2 4 7 4" xfId="29696" xr:uid="{00000000-0005-0000-0000-000040340000}"/>
    <cellStyle name="20 % - Accent6 2 2 2 2 2 4 8" xfId="9527" xr:uid="{00000000-0005-0000-0000-000041340000}"/>
    <cellStyle name="20 % - Accent6 2 2 2 2 2 4 8 2" xfId="23246" xr:uid="{00000000-0005-0000-0000-000042340000}"/>
    <cellStyle name="20 % - Accent6 2 2 2 2 2 4 8 2 2" xfId="36435" xr:uid="{00000000-0005-0000-0000-000043340000}"/>
    <cellStyle name="20 % - Accent6 2 2 2 2 2 4 8 3" xfId="15518" xr:uid="{00000000-0005-0000-0000-000044340000}"/>
    <cellStyle name="20 % - Accent6 2 2 2 2 2 4 8 4" xfId="30445" xr:uid="{00000000-0005-0000-0000-000045340000}"/>
    <cellStyle name="20 % - Accent6 2 2 2 2 2 4 9" xfId="10123" xr:uid="{00000000-0005-0000-0000-000046340000}"/>
    <cellStyle name="20 % - Accent6 2 2 2 2 2 4 9 2" xfId="16114" xr:uid="{00000000-0005-0000-0000-000047340000}"/>
    <cellStyle name="20 % - Accent6 2 2 2 2 2 4 9 2 2" xfId="32572" xr:uid="{00000000-0005-0000-0000-000048340000}"/>
    <cellStyle name="20 % - Accent6 2 2 2 2 2 4 9 3" xfId="26568" xr:uid="{00000000-0005-0000-0000-000049340000}"/>
    <cellStyle name="20 % - Accent6 2 2 2 2 2 5" xfId="5302" xr:uid="{00000000-0005-0000-0000-00004A340000}"/>
    <cellStyle name="20 % - Accent6 2 2 2 2 2 5 10" xfId="31250" xr:uid="{00000000-0005-0000-0000-00004B340000}"/>
    <cellStyle name="20 % - Accent6 2 2 2 2 2 5 11" xfId="24320" xr:uid="{00000000-0005-0000-0000-00004C340000}"/>
    <cellStyle name="20 % - Accent6 2 2 2 2 2 5 2" xfId="19982" xr:uid="{00000000-0005-0000-0000-00004D340000}"/>
    <cellStyle name="20 % - Accent6 2 2 2 2 2 5 2 2" xfId="27365" xr:uid="{00000000-0005-0000-0000-00004E340000}"/>
    <cellStyle name="20 % - Accent6 2 2 2 2 2 5 2 2 2" xfId="33367" xr:uid="{00000000-0005-0000-0000-00004F340000}"/>
    <cellStyle name="20 % - Accent6 2 2 2 2 2 5 2 3" xfId="31831" xr:uid="{00000000-0005-0000-0000-000050340000}"/>
    <cellStyle name="20 % - Accent6 2 2 2 2 2 5 2 4" xfId="25811" xr:uid="{00000000-0005-0000-0000-000051340000}"/>
    <cellStyle name="20 % - Accent6 2 2 2 2 2 5 3" xfId="20578" xr:uid="{00000000-0005-0000-0000-000052340000}"/>
    <cellStyle name="20 % - Accent6 2 2 2 2 2 5 3 2" xfId="33795" xr:uid="{00000000-0005-0000-0000-000053340000}"/>
    <cellStyle name="20 % - Accent6 2 2 2 2 2 5 3 3" xfId="27805" xr:uid="{00000000-0005-0000-0000-000054340000}"/>
    <cellStyle name="20 % - Accent6 2 2 2 2 2 5 4" xfId="21169" xr:uid="{00000000-0005-0000-0000-000055340000}"/>
    <cellStyle name="20 % - Accent6 2 2 2 2 2 5 4 2" xfId="34386" xr:uid="{00000000-0005-0000-0000-000056340000}"/>
    <cellStyle name="20 % - Accent6 2 2 2 2 2 5 4 3" xfId="28396" xr:uid="{00000000-0005-0000-0000-000057340000}"/>
    <cellStyle name="20 % - Accent6 2 2 2 2 2 5 5" xfId="21793" xr:uid="{00000000-0005-0000-0000-000058340000}"/>
    <cellStyle name="20 % - Accent6 2 2 2 2 2 5 5 2" xfId="34986" xr:uid="{00000000-0005-0000-0000-000059340000}"/>
    <cellStyle name="20 % - Accent6 2 2 2 2 2 5 5 3" xfId="28996" xr:uid="{00000000-0005-0000-0000-00005A340000}"/>
    <cellStyle name="20 % - Accent6 2 2 2 2 2 5 6" xfId="22495" xr:uid="{00000000-0005-0000-0000-00005B340000}"/>
    <cellStyle name="20 % - Accent6 2 2 2 2 2 5 6 2" xfId="35688" xr:uid="{00000000-0005-0000-0000-00005C340000}"/>
    <cellStyle name="20 % - Accent6 2 2 2 2 2 5 6 3" xfId="29698" xr:uid="{00000000-0005-0000-0000-00005D340000}"/>
    <cellStyle name="20 % - Accent6 2 2 2 2 2 5 7" xfId="23248" xr:uid="{00000000-0005-0000-0000-00005E340000}"/>
    <cellStyle name="20 % - Accent6 2 2 2 2 2 5 7 2" xfId="36437" xr:uid="{00000000-0005-0000-0000-00005F340000}"/>
    <cellStyle name="20 % - Accent6 2 2 2 2 2 5 7 3" xfId="30447" xr:uid="{00000000-0005-0000-0000-000060340000}"/>
    <cellStyle name="20 % - Accent6 2 2 2 2 2 5 8" xfId="18353" xr:uid="{00000000-0005-0000-0000-000061340000}"/>
    <cellStyle name="20 % - Accent6 2 2 2 2 2 5 8 2" xfId="32574" xr:uid="{00000000-0005-0000-0000-000062340000}"/>
    <cellStyle name="20 % - Accent6 2 2 2 2 2 5 8 3" xfId="26570" xr:uid="{00000000-0005-0000-0000-000063340000}"/>
    <cellStyle name="20 % - Accent6 2 2 2 2 2 5 9" xfId="11629" xr:uid="{00000000-0005-0000-0000-000064340000}"/>
    <cellStyle name="20 % - Accent6 2 2 2 2 2 5 9 2" xfId="25217" xr:uid="{00000000-0005-0000-0000-000065340000}"/>
    <cellStyle name="20 % - Accent6 2 2 2 2 2 6" xfId="6171" xr:uid="{00000000-0005-0000-0000-000066340000}"/>
    <cellStyle name="20 % - Accent6 2 2 2 2 2 6 2" xfId="19489" xr:uid="{00000000-0005-0000-0000-000067340000}"/>
    <cellStyle name="20 % - Accent6 2 2 2 2 2 6 2 2" xfId="32994" xr:uid="{00000000-0005-0000-0000-000068340000}"/>
    <cellStyle name="20 % - Accent6 2 2 2 2 2 6 2 3" xfId="26990" xr:uid="{00000000-0005-0000-0000-000069340000}"/>
    <cellStyle name="20 % - Accent6 2 2 2 2 2 6 3" xfId="12162" xr:uid="{00000000-0005-0000-0000-00006A340000}"/>
    <cellStyle name="20 % - Accent6 2 2 2 2 2 6 3 2" xfId="31826" xr:uid="{00000000-0005-0000-0000-00006B340000}"/>
    <cellStyle name="20 % - Accent6 2 2 2 2 2 6 4" xfId="25806" xr:uid="{00000000-0005-0000-0000-00006C340000}"/>
    <cellStyle name="20 % - Accent6 2 2 2 2 2 7" xfId="6697" xr:uid="{00000000-0005-0000-0000-00006D340000}"/>
    <cellStyle name="20 % - Accent6 2 2 2 2 2 7 2" xfId="19987" xr:uid="{00000000-0005-0000-0000-00006E340000}"/>
    <cellStyle name="20 % - Accent6 2 2 2 2 2 7 2 2" xfId="33372" xr:uid="{00000000-0005-0000-0000-00006F340000}"/>
    <cellStyle name="20 % - Accent6 2 2 2 2 2 7 3" xfId="12688" xr:uid="{00000000-0005-0000-0000-000070340000}"/>
    <cellStyle name="20 % - Accent6 2 2 2 2 2 7 4" xfId="27370" xr:uid="{00000000-0005-0000-0000-000071340000}"/>
    <cellStyle name="20 % - Accent6 2 2 2 2 2 8" xfId="7237" xr:uid="{00000000-0005-0000-0000-000072340000}"/>
    <cellStyle name="20 % - Accent6 2 2 2 2 2 8 2" xfId="20573" xr:uid="{00000000-0005-0000-0000-000073340000}"/>
    <cellStyle name="20 % - Accent6 2 2 2 2 2 8 2 2" xfId="33790" xr:uid="{00000000-0005-0000-0000-000074340000}"/>
    <cellStyle name="20 % - Accent6 2 2 2 2 2 8 3" xfId="13228" xr:uid="{00000000-0005-0000-0000-000075340000}"/>
    <cellStyle name="20 % - Accent6 2 2 2 2 2 8 4" xfId="27800" xr:uid="{00000000-0005-0000-0000-000076340000}"/>
    <cellStyle name="20 % - Accent6 2 2 2 2 2 9" xfId="7805" xr:uid="{00000000-0005-0000-0000-000077340000}"/>
    <cellStyle name="20 % - Accent6 2 2 2 2 2 9 2" xfId="21164" xr:uid="{00000000-0005-0000-0000-000078340000}"/>
    <cellStyle name="20 % - Accent6 2 2 2 2 2 9 2 2" xfId="34381" xr:uid="{00000000-0005-0000-0000-000079340000}"/>
    <cellStyle name="20 % - Accent6 2 2 2 2 2 9 3" xfId="13796" xr:uid="{00000000-0005-0000-0000-00007A340000}"/>
    <cellStyle name="20 % - Accent6 2 2 2 2 2 9 4" xfId="28391" xr:uid="{00000000-0005-0000-0000-00007B340000}"/>
    <cellStyle name="20 % - Accent6 2 2 2 2 20" xfId="2911" xr:uid="{00000000-0005-0000-0000-00007C340000}"/>
    <cellStyle name="20 % - Accent6 2 2 2 2 3" xfId="269" xr:uid="{00000000-0005-0000-0000-00007D340000}"/>
    <cellStyle name="20 % - Accent6 2 2 2 2 3 10" xfId="10124" xr:uid="{00000000-0005-0000-0000-00007E340000}"/>
    <cellStyle name="20 % - Accent6 2 2 2 2 3 10 2" xfId="16115" xr:uid="{00000000-0005-0000-0000-00007F340000}"/>
    <cellStyle name="20 % - Accent6 2 2 2 2 3 10 3" xfId="31251" xr:uid="{00000000-0005-0000-0000-000080340000}"/>
    <cellStyle name="20 % - Accent6 2 2 2 2 3 11" xfId="10720" xr:uid="{00000000-0005-0000-0000-000081340000}"/>
    <cellStyle name="20 % - Accent6 2 2 2 2 3 11 2" xfId="16711" xr:uid="{00000000-0005-0000-0000-000082340000}"/>
    <cellStyle name="20 % - Accent6 2 2 2 2 3 12" xfId="17335" xr:uid="{00000000-0005-0000-0000-000083340000}"/>
    <cellStyle name="20 % - Accent6 2 2 2 2 3 13" xfId="17889" xr:uid="{00000000-0005-0000-0000-000084340000}"/>
    <cellStyle name="20 % - Accent6 2 2 2 2 3 14" xfId="18354" xr:uid="{00000000-0005-0000-0000-000085340000}"/>
    <cellStyle name="20 % - Accent6 2 2 2 2 3 15" xfId="11232" xr:uid="{00000000-0005-0000-0000-000086340000}"/>
    <cellStyle name="20 % - Accent6 2 2 2 2 3 16" xfId="4394" xr:uid="{00000000-0005-0000-0000-000087340000}"/>
    <cellStyle name="20 % - Accent6 2 2 2 2 3 17" xfId="24321" xr:uid="{00000000-0005-0000-0000-000088340000}"/>
    <cellStyle name="20 % - Accent6 2 2 2 2 3 18" xfId="2917" xr:uid="{00000000-0005-0000-0000-000089340000}"/>
    <cellStyle name="20 % - Accent6 2 2 2 2 3 2" xfId="5305" xr:uid="{00000000-0005-0000-0000-00008A340000}"/>
    <cellStyle name="20 % - Accent6 2 2 2 2 3 2 2" xfId="19490" xr:uid="{00000000-0005-0000-0000-00008B340000}"/>
    <cellStyle name="20 % - Accent6 2 2 2 2 3 2 2 2" xfId="32995" xr:uid="{00000000-0005-0000-0000-00008C340000}"/>
    <cellStyle name="20 % - Accent6 2 2 2 2 3 2 2 3" xfId="26991" xr:uid="{00000000-0005-0000-0000-00008D340000}"/>
    <cellStyle name="20 % - Accent6 2 2 2 2 3 2 3" xfId="11634" xr:uid="{00000000-0005-0000-0000-00008E340000}"/>
    <cellStyle name="20 % - Accent6 2 2 2 2 3 2 3 2" xfId="31832" xr:uid="{00000000-0005-0000-0000-00008F340000}"/>
    <cellStyle name="20 % - Accent6 2 2 2 2 3 2 4" xfId="25812" xr:uid="{00000000-0005-0000-0000-000090340000}"/>
    <cellStyle name="20 % - Accent6 2 2 2 2 3 3" xfId="6176" xr:uid="{00000000-0005-0000-0000-000091340000}"/>
    <cellStyle name="20 % - Accent6 2 2 2 2 3 3 2" xfId="20579" xr:uid="{00000000-0005-0000-0000-000092340000}"/>
    <cellStyle name="20 % - Accent6 2 2 2 2 3 3 2 2" xfId="33796" xr:uid="{00000000-0005-0000-0000-000093340000}"/>
    <cellStyle name="20 % - Accent6 2 2 2 2 3 3 3" xfId="12167" xr:uid="{00000000-0005-0000-0000-000094340000}"/>
    <cellStyle name="20 % - Accent6 2 2 2 2 3 3 4" xfId="27806" xr:uid="{00000000-0005-0000-0000-000095340000}"/>
    <cellStyle name="20 % - Accent6 2 2 2 2 3 4" xfId="6702" xr:uid="{00000000-0005-0000-0000-000096340000}"/>
    <cellStyle name="20 % - Accent6 2 2 2 2 3 4 2" xfId="21170" xr:uid="{00000000-0005-0000-0000-000097340000}"/>
    <cellStyle name="20 % - Accent6 2 2 2 2 3 4 2 2" xfId="34387" xr:uid="{00000000-0005-0000-0000-000098340000}"/>
    <cellStyle name="20 % - Accent6 2 2 2 2 3 4 3" xfId="12693" xr:uid="{00000000-0005-0000-0000-000099340000}"/>
    <cellStyle name="20 % - Accent6 2 2 2 2 3 4 4" xfId="28397" xr:uid="{00000000-0005-0000-0000-00009A340000}"/>
    <cellStyle name="20 % - Accent6 2 2 2 2 3 5" xfId="7242" xr:uid="{00000000-0005-0000-0000-00009B340000}"/>
    <cellStyle name="20 % - Accent6 2 2 2 2 3 5 2" xfId="21794" xr:uid="{00000000-0005-0000-0000-00009C340000}"/>
    <cellStyle name="20 % - Accent6 2 2 2 2 3 5 2 2" xfId="34987" xr:uid="{00000000-0005-0000-0000-00009D340000}"/>
    <cellStyle name="20 % - Accent6 2 2 2 2 3 5 3" xfId="13233" xr:uid="{00000000-0005-0000-0000-00009E340000}"/>
    <cellStyle name="20 % - Accent6 2 2 2 2 3 5 4" xfId="28997" xr:uid="{00000000-0005-0000-0000-00009F340000}"/>
    <cellStyle name="20 % - Accent6 2 2 2 2 3 6" xfId="7810" xr:uid="{00000000-0005-0000-0000-0000A0340000}"/>
    <cellStyle name="20 % - Accent6 2 2 2 2 3 6 2" xfId="22496" xr:uid="{00000000-0005-0000-0000-0000A1340000}"/>
    <cellStyle name="20 % - Accent6 2 2 2 2 3 6 2 2" xfId="35689" xr:uid="{00000000-0005-0000-0000-0000A2340000}"/>
    <cellStyle name="20 % - Accent6 2 2 2 2 3 6 3" xfId="13801" xr:uid="{00000000-0005-0000-0000-0000A3340000}"/>
    <cellStyle name="20 % - Accent6 2 2 2 2 3 6 4" xfId="29699" xr:uid="{00000000-0005-0000-0000-0000A4340000}"/>
    <cellStyle name="20 % - Accent6 2 2 2 2 3 7" xfId="8378" xr:uid="{00000000-0005-0000-0000-0000A5340000}"/>
    <cellStyle name="20 % - Accent6 2 2 2 2 3 7 2" xfId="23249" xr:uid="{00000000-0005-0000-0000-0000A6340000}"/>
    <cellStyle name="20 % - Accent6 2 2 2 2 3 7 2 2" xfId="36438" xr:uid="{00000000-0005-0000-0000-0000A7340000}"/>
    <cellStyle name="20 % - Accent6 2 2 2 2 3 7 3" xfId="14369" xr:uid="{00000000-0005-0000-0000-0000A8340000}"/>
    <cellStyle name="20 % - Accent6 2 2 2 2 3 7 4" xfId="30448" xr:uid="{00000000-0005-0000-0000-0000A9340000}"/>
    <cellStyle name="20 % - Accent6 2 2 2 2 3 8" xfId="8946" xr:uid="{00000000-0005-0000-0000-0000AA340000}"/>
    <cellStyle name="20 % - Accent6 2 2 2 2 3 8 2" xfId="14937" xr:uid="{00000000-0005-0000-0000-0000AB340000}"/>
    <cellStyle name="20 % - Accent6 2 2 2 2 3 8 2 2" xfId="32575" xr:uid="{00000000-0005-0000-0000-0000AC340000}"/>
    <cellStyle name="20 % - Accent6 2 2 2 2 3 8 3" xfId="26571" xr:uid="{00000000-0005-0000-0000-0000AD340000}"/>
    <cellStyle name="20 % - Accent6 2 2 2 2 3 9" xfId="9528" xr:uid="{00000000-0005-0000-0000-0000AE340000}"/>
    <cellStyle name="20 % - Accent6 2 2 2 2 3 9 2" xfId="15519" xr:uid="{00000000-0005-0000-0000-0000AF340000}"/>
    <cellStyle name="20 % - Accent6 2 2 2 2 3 9 3" xfId="25218" xr:uid="{00000000-0005-0000-0000-0000B0340000}"/>
    <cellStyle name="20 % - Accent6 2 2 2 2 4" xfId="5301" xr:uid="{00000000-0005-0000-0000-0000B1340000}"/>
    <cellStyle name="20 % - Accent6 2 2 2 2 4 10" xfId="31252" xr:uid="{00000000-0005-0000-0000-0000B2340000}"/>
    <cellStyle name="20 % - Accent6 2 2 2 2 4 11" xfId="24322" xr:uid="{00000000-0005-0000-0000-0000B3340000}"/>
    <cellStyle name="20 % - Accent6 2 2 2 2 4 2" xfId="19981" xr:uid="{00000000-0005-0000-0000-0000B4340000}"/>
    <cellStyle name="20 % - Accent6 2 2 2 2 4 2 2" xfId="27364" xr:uid="{00000000-0005-0000-0000-0000B5340000}"/>
    <cellStyle name="20 % - Accent6 2 2 2 2 4 2 2 2" xfId="33366" xr:uid="{00000000-0005-0000-0000-0000B6340000}"/>
    <cellStyle name="20 % - Accent6 2 2 2 2 4 2 3" xfId="31833" xr:uid="{00000000-0005-0000-0000-0000B7340000}"/>
    <cellStyle name="20 % - Accent6 2 2 2 2 4 2 4" xfId="25813" xr:uid="{00000000-0005-0000-0000-0000B8340000}"/>
    <cellStyle name="20 % - Accent6 2 2 2 2 4 3" xfId="20580" xr:uid="{00000000-0005-0000-0000-0000B9340000}"/>
    <cellStyle name="20 % - Accent6 2 2 2 2 4 3 2" xfId="33797" xr:uid="{00000000-0005-0000-0000-0000BA340000}"/>
    <cellStyle name="20 % - Accent6 2 2 2 2 4 3 3" xfId="27807" xr:uid="{00000000-0005-0000-0000-0000BB340000}"/>
    <cellStyle name="20 % - Accent6 2 2 2 2 4 4" xfId="21171" xr:uid="{00000000-0005-0000-0000-0000BC340000}"/>
    <cellStyle name="20 % - Accent6 2 2 2 2 4 4 2" xfId="34388" xr:uid="{00000000-0005-0000-0000-0000BD340000}"/>
    <cellStyle name="20 % - Accent6 2 2 2 2 4 4 3" xfId="28398" xr:uid="{00000000-0005-0000-0000-0000BE340000}"/>
    <cellStyle name="20 % - Accent6 2 2 2 2 4 5" xfId="21795" xr:uid="{00000000-0005-0000-0000-0000BF340000}"/>
    <cellStyle name="20 % - Accent6 2 2 2 2 4 5 2" xfId="34988" xr:uid="{00000000-0005-0000-0000-0000C0340000}"/>
    <cellStyle name="20 % - Accent6 2 2 2 2 4 5 3" xfId="28998" xr:uid="{00000000-0005-0000-0000-0000C1340000}"/>
    <cellStyle name="20 % - Accent6 2 2 2 2 4 6" xfId="22497" xr:uid="{00000000-0005-0000-0000-0000C2340000}"/>
    <cellStyle name="20 % - Accent6 2 2 2 2 4 6 2" xfId="35690" xr:uid="{00000000-0005-0000-0000-0000C3340000}"/>
    <cellStyle name="20 % - Accent6 2 2 2 2 4 6 3" xfId="29700" xr:uid="{00000000-0005-0000-0000-0000C4340000}"/>
    <cellStyle name="20 % - Accent6 2 2 2 2 4 7" xfId="23250" xr:uid="{00000000-0005-0000-0000-0000C5340000}"/>
    <cellStyle name="20 % - Accent6 2 2 2 2 4 7 2" xfId="36439" xr:uid="{00000000-0005-0000-0000-0000C6340000}"/>
    <cellStyle name="20 % - Accent6 2 2 2 2 4 7 3" xfId="30449" xr:uid="{00000000-0005-0000-0000-0000C7340000}"/>
    <cellStyle name="20 % - Accent6 2 2 2 2 4 8" xfId="18355" xr:uid="{00000000-0005-0000-0000-0000C8340000}"/>
    <cellStyle name="20 % - Accent6 2 2 2 2 4 8 2" xfId="32576" xr:uid="{00000000-0005-0000-0000-0000C9340000}"/>
    <cellStyle name="20 % - Accent6 2 2 2 2 4 8 3" xfId="26572" xr:uid="{00000000-0005-0000-0000-0000CA340000}"/>
    <cellStyle name="20 % - Accent6 2 2 2 2 4 9" xfId="11628" xr:uid="{00000000-0005-0000-0000-0000CB340000}"/>
    <cellStyle name="20 % - Accent6 2 2 2 2 4 9 2" xfId="25219" xr:uid="{00000000-0005-0000-0000-0000CC340000}"/>
    <cellStyle name="20 % - Accent6 2 2 2 2 5" xfId="6170" xr:uid="{00000000-0005-0000-0000-0000CD340000}"/>
    <cellStyle name="20 % - Accent6 2 2 2 2 5 2" xfId="23251" xr:uid="{00000000-0005-0000-0000-0000CE340000}"/>
    <cellStyle name="20 % - Accent6 2 2 2 2 5 2 2" xfId="36440" xr:uid="{00000000-0005-0000-0000-0000CF340000}"/>
    <cellStyle name="20 % - Accent6 2 2 2 2 5 2 3" xfId="30450" xr:uid="{00000000-0005-0000-0000-0000D0340000}"/>
    <cellStyle name="20 % - Accent6 2 2 2 2 5 3" xfId="19488" xr:uid="{00000000-0005-0000-0000-0000D1340000}"/>
    <cellStyle name="20 % - Accent6 2 2 2 2 5 3 2" xfId="32993" xr:uid="{00000000-0005-0000-0000-0000D2340000}"/>
    <cellStyle name="20 % - Accent6 2 2 2 2 5 3 3" xfId="26989" xr:uid="{00000000-0005-0000-0000-0000D3340000}"/>
    <cellStyle name="20 % - Accent6 2 2 2 2 5 4" xfId="12161" xr:uid="{00000000-0005-0000-0000-0000D4340000}"/>
    <cellStyle name="20 % - Accent6 2 2 2 2 5 4 2" xfId="31825" xr:uid="{00000000-0005-0000-0000-0000D5340000}"/>
    <cellStyle name="20 % - Accent6 2 2 2 2 5 5" xfId="25805" xr:uid="{00000000-0005-0000-0000-0000D6340000}"/>
    <cellStyle name="20 % - Accent6 2 2 2 2 6" xfId="6696" xr:uid="{00000000-0005-0000-0000-0000D7340000}"/>
    <cellStyle name="20 % - Accent6 2 2 2 2 6 2" xfId="23797" xr:uid="{00000000-0005-0000-0000-0000D8340000}"/>
    <cellStyle name="20 % - Accent6 2 2 2 2 6 2 2" xfId="36829" xr:uid="{00000000-0005-0000-0000-0000D9340000}"/>
    <cellStyle name="20 % - Accent6 2 2 2 2 6 2 3" xfId="30841" xr:uid="{00000000-0005-0000-0000-0000DA340000}"/>
    <cellStyle name="20 % - Accent6 2 2 2 2 6 3" xfId="20572" xr:uid="{00000000-0005-0000-0000-0000DB340000}"/>
    <cellStyle name="20 % - Accent6 2 2 2 2 6 3 2" xfId="33789" xr:uid="{00000000-0005-0000-0000-0000DC340000}"/>
    <cellStyle name="20 % - Accent6 2 2 2 2 6 4" xfId="12687" xr:uid="{00000000-0005-0000-0000-0000DD340000}"/>
    <cellStyle name="20 % - Accent6 2 2 2 2 6 5" xfId="27799" xr:uid="{00000000-0005-0000-0000-0000DE340000}"/>
    <cellStyle name="20 % - Accent6 2 2 2 2 7" xfId="7236" xr:uid="{00000000-0005-0000-0000-0000DF340000}"/>
    <cellStyle name="20 % - Accent6 2 2 2 2 7 2" xfId="24003" xr:uid="{00000000-0005-0000-0000-0000E0340000}"/>
    <cellStyle name="20 % - Accent6 2 2 2 2 7 2 2" xfId="36909" xr:uid="{00000000-0005-0000-0000-0000E1340000}"/>
    <cellStyle name="20 % - Accent6 2 2 2 2 7 2 3" xfId="30922" xr:uid="{00000000-0005-0000-0000-0000E2340000}"/>
    <cellStyle name="20 % - Accent6 2 2 2 2 7 3" xfId="21163" xr:uid="{00000000-0005-0000-0000-0000E3340000}"/>
    <cellStyle name="20 % - Accent6 2 2 2 2 7 3 2" xfId="34380" xr:uid="{00000000-0005-0000-0000-0000E4340000}"/>
    <cellStyle name="20 % - Accent6 2 2 2 2 7 4" xfId="13227" xr:uid="{00000000-0005-0000-0000-0000E5340000}"/>
    <cellStyle name="20 % - Accent6 2 2 2 2 7 5" xfId="28390" xr:uid="{00000000-0005-0000-0000-0000E6340000}"/>
    <cellStyle name="20 % - Accent6 2 2 2 2 8" xfId="7804" xr:uid="{00000000-0005-0000-0000-0000E7340000}"/>
    <cellStyle name="20 % - Accent6 2 2 2 2 8 2" xfId="21787" xr:uid="{00000000-0005-0000-0000-0000E8340000}"/>
    <cellStyle name="20 % - Accent6 2 2 2 2 8 2 2" xfId="34980" xr:uid="{00000000-0005-0000-0000-0000E9340000}"/>
    <cellStyle name="20 % - Accent6 2 2 2 2 8 3" xfId="13795" xr:uid="{00000000-0005-0000-0000-0000EA340000}"/>
    <cellStyle name="20 % - Accent6 2 2 2 2 8 4" xfId="28990" xr:uid="{00000000-0005-0000-0000-0000EB340000}"/>
    <cellStyle name="20 % - Accent6 2 2 2 2 9" xfId="8372" xr:uid="{00000000-0005-0000-0000-0000EC340000}"/>
    <cellStyle name="20 % - Accent6 2 2 2 2 9 2" xfId="22489" xr:uid="{00000000-0005-0000-0000-0000ED340000}"/>
    <cellStyle name="20 % - Accent6 2 2 2 2 9 2 2" xfId="35682" xr:uid="{00000000-0005-0000-0000-0000EE340000}"/>
    <cellStyle name="20 % - Accent6 2 2 2 2 9 3" xfId="14363" xr:uid="{00000000-0005-0000-0000-0000EF340000}"/>
    <cellStyle name="20 % - Accent6 2 2 2 2 9 4" xfId="29692" xr:uid="{00000000-0005-0000-0000-0000F0340000}"/>
    <cellStyle name="20 % - Accent6 2 2 2 20" xfId="4388" xr:uid="{00000000-0005-0000-0000-0000F1340000}"/>
    <cellStyle name="20 % - Accent6 2 2 2 21" xfId="24313" xr:uid="{00000000-0005-0000-0000-0000F2340000}"/>
    <cellStyle name="20 % - Accent6 2 2 2 22" xfId="2910" xr:uid="{00000000-0005-0000-0000-0000F3340000}"/>
    <cellStyle name="20 % - Accent6 2 2 2 3" xfId="270" xr:uid="{00000000-0005-0000-0000-0000F4340000}"/>
    <cellStyle name="20 % - Accent6 2 2 2 3 10" xfId="10125" xr:uid="{00000000-0005-0000-0000-0000F5340000}"/>
    <cellStyle name="20 % - Accent6 2 2 2 3 10 2" xfId="16116" xr:uid="{00000000-0005-0000-0000-0000F6340000}"/>
    <cellStyle name="20 % - Accent6 2 2 2 3 10 3" xfId="31253" xr:uid="{00000000-0005-0000-0000-0000F7340000}"/>
    <cellStyle name="20 % - Accent6 2 2 2 3 11" xfId="10721" xr:uid="{00000000-0005-0000-0000-0000F8340000}"/>
    <cellStyle name="20 % - Accent6 2 2 2 3 11 2" xfId="16712" xr:uid="{00000000-0005-0000-0000-0000F9340000}"/>
    <cellStyle name="20 % - Accent6 2 2 2 3 12" xfId="17336" xr:uid="{00000000-0005-0000-0000-0000FA340000}"/>
    <cellStyle name="20 % - Accent6 2 2 2 3 13" xfId="17890" xr:uid="{00000000-0005-0000-0000-0000FB340000}"/>
    <cellStyle name="20 % - Accent6 2 2 2 3 14" xfId="18356" xr:uid="{00000000-0005-0000-0000-0000FC340000}"/>
    <cellStyle name="20 % - Accent6 2 2 2 3 15" xfId="11233" xr:uid="{00000000-0005-0000-0000-0000FD340000}"/>
    <cellStyle name="20 % - Accent6 2 2 2 3 16" xfId="4395" xr:uid="{00000000-0005-0000-0000-0000FE340000}"/>
    <cellStyle name="20 % - Accent6 2 2 2 3 17" xfId="24323" xr:uid="{00000000-0005-0000-0000-0000FF340000}"/>
    <cellStyle name="20 % - Accent6 2 2 2 3 18" xfId="2918" xr:uid="{00000000-0005-0000-0000-000000350000}"/>
    <cellStyle name="20 % - Accent6 2 2 2 3 2" xfId="5306" xr:uid="{00000000-0005-0000-0000-000001350000}"/>
    <cellStyle name="20 % - Accent6 2 2 2 3 2 2" xfId="19491" xr:uid="{00000000-0005-0000-0000-000002350000}"/>
    <cellStyle name="20 % - Accent6 2 2 2 3 2 2 2" xfId="32996" xr:uid="{00000000-0005-0000-0000-000003350000}"/>
    <cellStyle name="20 % - Accent6 2 2 2 3 2 2 3" xfId="26992" xr:uid="{00000000-0005-0000-0000-000004350000}"/>
    <cellStyle name="20 % - Accent6 2 2 2 3 2 3" xfId="11635" xr:uid="{00000000-0005-0000-0000-000005350000}"/>
    <cellStyle name="20 % - Accent6 2 2 2 3 2 3 2" xfId="31834" xr:uid="{00000000-0005-0000-0000-000006350000}"/>
    <cellStyle name="20 % - Accent6 2 2 2 3 2 4" xfId="25814" xr:uid="{00000000-0005-0000-0000-000007350000}"/>
    <cellStyle name="20 % - Accent6 2 2 2 3 3" xfId="6177" xr:uid="{00000000-0005-0000-0000-000008350000}"/>
    <cellStyle name="20 % - Accent6 2 2 2 3 3 2" xfId="20581" xr:uid="{00000000-0005-0000-0000-000009350000}"/>
    <cellStyle name="20 % - Accent6 2 2 2 3 3 2 2" xfId="33798" xr:uid="{00000000-0005-0000-0000-00000A350000}"/>
    <cellStyle name="20 % - Accent6 2 2 2 3 3 3" xfId="12168" xr:uid="{00000000-0005-0000-0000-00000B350000}"/>
    <cellStyle name="20 % - Accent6 2 2 2 3 3 4" xfId="27808" xr:uid="{00000000-0005-0000-0000-00000C350000}"/>
    <cellStyle name="20 % - Accent6 2 2 2 3 4" xfId="6703" xr:uid="{00000000-0005-0000-0000-00000D350000}"/>
    <cellStyle name="20 % - Accent6 2 2 2 3 4 2" xfId="21172" xr:uid="{00000000-0005-0000-0000-00000E350000}"/>
    <cellStyle name="20 % - Accent6 2 2 2 3 4 2 2" xfId="34389" xr:uid="{00000000-0005-0000-0000-00000F350000}"/>
    <cellStyle name="20 % - Accent6 2 2 2 3 4 3" xfId="12694" xr:uid="{00000000-0005-0000-0000-000010350000}"/>
    <cellStyle name="20 % - Accent6 2 2 2 3 4 4" xfId="28399" xr:uid="{00000000-0005-0000-0000-000011350000}"/>
    <cellStyle name="20 % - Accent6 2 2 2 3 5" xfId="7243" xr:uid="{00000000-0005-0000-0000-000012350000}"/>
    <cellStyle name="20 % - Accent6 2 2 2 3 5 2" xfId="21796" xr:uid="{00000000-0005-0000-0000-000013350000}"/>
    <cellStyle name="20 % - Accent6 2 2 2 3 5 2 2" xfId="34989" xr:uid="{00000000-0005-0000-0000-000014350000}"/>
    <cellStyle name="20 % - Accent6 2 2 2 3 5 3" xfId="13234" xr:uid="{00000000-0005-0000-0000-000015350000}"/>
    <cellStyle name="20 % - Accent6 2 2 2 3 5 4" xfId="28999" xr:uid="{00000000-0005-0000-0000-000016350000}"/>
    <cellStyle name="20 % - Accent6 2 2 2 3 6" xfId="7811" xr:uid="{00000000-0005-0000-0000-000017350000}"/>
    <cellStyle name="20 % - Accent6 2 2 2 3 6 2" xfId="22498" xr:uid="{00000000-0005-0000-0000-000018350000}"/>
    <cellStyle name="20 % - Accent6 2 2 2 3 6 2 2" xfId="35691" xr:uid="{00000000-0005-0000-0000-000019350000}"/>
    <cellStyle name="20 % - Accent6 2 2 2 3 6 3" xfId="13802" xr:uid="{00000000-0005-0000-0000-00001A350000}"/>
    <cellStyle name="20 % - Accent6 2 2 2 3 6 4" xfId="29701" xr:uid="{00000000-0005-0000-0000-00001B350000}"/>
    <cellStyle name="20 % - Accent6 2 2 2 3 7" xfId="8379" xr:uid="{00000000-0005-0000-0000-00001C350000}"/>
    <cellStyle name="20 % - Accent6 2 2 2 3 7 2" xfId="23252" xr:uid="{00000000-0005-0000-0000-00001D350000}"/>
    <cellStyle name="20 % - Accent6 2 2 2 3 7 2 2" xfId="36441" xr:uid="{00000000-0005-0000-0000-00001E350000}"/>
    <cellStyle name="20 % - Accent6 2 2 2 3 7 3" xfId="14370" xr:uid="{00000000-0005-0000-0000-00001F350000}"/>
    <cellStyle name="20 % - Accent6 2 2 2 3 7 4" xfId="30451" xr:uid="{00000000-0005-0000-0000-000020350000}"/>
    <cellStyle name="20 % - Accent6 2 2 2 3 8" xfId="8947" xr:uid="{00000000-0005-0000-0000-000021350000}"/>
    <cellStyle name="20 % - Accent6 2 2 2 3 8 2" xfId="14938" xr:uid="{00000000-0005-0000-0000-000022350000}"/>
    <cellStyle name="20 % - Accent6 2 2 2 3 8 2 2" xfId="32577" xr:uid="{00000000-0005-0000-0000-000023350000}"/>
    <cellStyle name="20 % - Accent6 2 2 2 3 8 3" xfId="26573" xr:uid="{00000000-0005-0000-0000-000024350000}"/>
    <cellStyle name="20 % - Accent6 2 2 2 3 9" xfId="9529" xr:uid="{00000000-0005-0000-0000-000025350000}"/>
    <cellStyle name="20 % - Accent6 2 2 2 3 9 2" xfId="15520" xr:uid="{00000000-0005-0000-0000-000026350000}"/>
    <cellStyle name="20 % - Accent6 2 2 2 3 9 3" xfId="25220" xr:uid="{00000000-0005-0000-0000-000027350000}"/>
    <cellStyle name="20 % - Accent6 2 2 2 4" xfId="271" xr:uid="{00000000-0005-0000-0000-000028350000}"/>
    <cellStyle name="20 % - Accent6 2 2 2 4 10" xfId="10126" xr:uid="{00000000-0005-0000-0000-000029350000}"/>
    <cellStyle name="20 % - Accent6 2 2 2 4 10 2" xfId="16117" xr:uid="{00000000-0005-0000-0000-00002A350000}"/>
    <cellStyle name="20 % - Accent6 2 2 2 4 10 3" xfId="31254" xr:uid="{00000000-0005-0000-0000-00002B350000}"/>
    <cellStyle name="20 % - Accent6 2 2 2 4 11" xfId="10722" xr:uid="{00000000-0005-0000-0000-00002C350000}"/>
    <cellStyle name="20 % - Accent6 2 2 2 4 11 2" xfId="16713" xr:uid="{00000000-0005-0000-0000-00002D350000}"/>
    <cellStyle name="20 % - Accent6 2 2 2 4 12" xfId="17337" xr:uid="{00000000-0005-0000-0000-00002E350000}"/>
    <cellStyle name="20 % - Accent6 2 2 2 4 13" xfId="17891" xr:uid="{00000000-0005-0000-0000-00002F350000}"/>
    <cellStyle name="20 % - Accent6 2 2 2 4 14" xfId="18357" xr:uid="{00000000-0005-0000-0000-000030350000}"/>
    <cellStyle name="20 % - Accent6 2 2 2 4 15" xfId="11234" xr:uid="{00000000-0005-0000-0000-000031350000}"/>
    <cellStyle name="20 % - Accent6 2 2 2 4 16" xfId="4396" xr:uid="{00000000-0005-0000-0000-000032350000}"/>
    <cellStyle name="20 % - Accent6 2 2 2 4 17" xfId="24324" xr:uid="{00000000-0005-0000-0000-000033350000}"/>
    <cellStyle name="20 % - Accent6 2 2 2 4 18" xfId="2919" xr:uid="{00000000-0005-0000-0000-000034350000}"/>
    <cellStyle name="20 % - Accent6 2 2 2 4 2" xfId="5307" xr:uid="{00000000-0005-0000-0000-000035350000}"/>
    <cellStyle name="20 % - Accent6 2 2 2 4 2 2" xfId="19492" xr:uid="{00000000-0005-0000-0000-000036350000}"/>
    <cellStyle name="20 % - Accent6 2 2 2 4 2 2 2" xfId="32997" xr:uid="{00000000-0005-0000-0000-000037350000}"/>
    <cellStyle name="20 % - Accent6 2 2 2 4 2 2 3" xfId="26993" xr:uid="{00000000-0005-0000-0000-000038350000}"/>
    <cellStyle name="20 % - Accent6 2 2 2 4 2 3" xfId="11636" xr:uid="{00000000-0005-0000-0000-000039350000}"/>
    <cellStyle name="20 % - Accent6 2 2 2 4 2 3 2" xfId="31835" xr:uid="{00000000-0005-0000-0000-00003A350000}"/>
    <cellStyle name="20 % - Accent6 2 2 2 4 2 4" xfId="25815" xr:uid="{00000000-0005-0000-0000-00003B350000}"/>
    <cellStyle name="20 % - Accent6 2 2 2 4 3" xfId="6178" xr:uid="{00000000-0005-0000-0000-00003C350000}"/>
    <cellStyle name="20 % - Accent6 2 2 2 4 3 2" xfId="20582" xr:uid="{00000000-0005-0000-0000-00003D350000}"/>
    <cellStyle name="20 % - Accent6 2 2 2 4 3 2 2" xfId="33799" xr:uid="{00000000-0005-0000-0000-00003E350000}"/>
    <cellStyle name="20 % - Accent6 2 2 2 4 3 3" xfId="12169" xr:uid="{00000000-0005-0000-0000-00003F350000}"/>
    <cellStyle name="20 % - Accent6 2 2 2 4 3 4" xfId="27809" xr:uid="{00000000-0005-0000-0000-000040350000}"/>
    <cellStyle name="20 % - Accent6 2 2 2 4 4" xfId="6704" xr:uid="{00000000-0005-0000-0000-000041350000}"/>
    <cellStyle name="20 % - Accent6 2 2 2 4 4 2" xfId="21173" xr:uid="{00000000-0005-0000-0000-000042350000}"/>
    <cellStyle name="20 % - Accent6 2 2 2 4 4 2 2" xfId="34390" xr:uid="{00000000-0005-0000-0000-000043350000}"/>
    <cellStyle name="20 % - Accent6 2 2 2 4 4 3" xfId="12695" xr:uid="{00000000-0005-0000-0000-000044350000}"/>
    <cellStyle name="20 % - Accent6 2 2 2 4 4 4" xfId="28400" xr:uid="{00000000-0005-0000-0000-000045350000}"/>
    <cellStyle name="20 % - Accent6 2 2 2 4 5" xfId="7244" xr:uid="{00000000-0005-0000-0000-000046350000}"/>
    <cellStyle name="20 % - Accent6 2 2 2 4 5 2" xfId="21797" xr:uid="{00000000-0005-0000-0000-000047350000}"/>
    <cellStyle name="20 % - Accent6 2 2 2 4 5 2 2" xfId="34990" xr:uid="{00000000-0005-0000-0000-000048350000}"/>
    <cellStyle name="20 % - Accent6 2 2 2 4 5 3" xfId="13235" xr:uid="{00000000-0005-0000-0000-000049350000}"/>
    <cellStyle name="20 % - Accent6 2 2 2 4 5 4" xfId="29000" xr:uid="{00000000-0005-0000-0000-00004A350000}"/>
    <cellStyle name="20 % - Accent6 2 2 2 4 6" xfId="7812" xr:uid="{00000000-0005-0000-0000-00004B350000}"/>
    <cellStyle name="20 % - Accent6 2 2 2 4 6 2" xfId="22499" xr:uid="{00000000-0005-0000-0000-00004C350000}"/>
    <cellStyle name="20 % - Accent6 2 2 2 4 6 2 2" xfId="35692" xr:uid="{00000000-0005-0000-0000-00004D350000}"/>
    <cellStyle name="20 % - Accent6 2 2 2 4 6 3" xfId="13803" xr:uid="{00000000-0005-0000-0000-00004E350000}"/>
    <cellStyle name="20 % - Accent6 2 2 2 4 6 4" xfId="29702" xr:uid="{00000000-0005-0000-0000-00004F350000}"/>
    <cellStyle name="20 % - Accent6 2 2 2 4 7" xfId="8380" xr:uid="{00000000-0005-0000-0000-000050350000}"/>
    <cellStyle name="20 % - Accent6 2 2 2 4 7 2" xfId="23253" xr:uid="{00000000-0005-0000-0000-000051350000}"/>
    <cellStyle name="20 % - Accent6 2 2 2 4 7 2 2" xfId="36442" xr:uid="{00000000-0005-0000-0000-000052350000}"/>
    <cellStyle name="20 % - Accent6 2 2 2 4 7 3" xfId="14371" xr:uid="{00000000-0005-0000-0000-000053350000}"/>
    <cellStyle name="20 % - Accent6 2 2 2 4 7 4" xfId="30452" xr:uid="{00000000-0005-0000-0000-000054350000}"/>
    <cellStyle name="20 % - Accent6 2 2 2 4 8" xfId="8948" xr:uid="{00000000-0005-0000-0000-000055350000}"/>
    <cellStyle name="20 % - Accent6 2 2 2 4 8 2" xfId="14939" xr:uid="{00000000-0005-0000-0000-000056350000}"/>
    <cellStyle name="20 % - Accent6 2 2 2 4 8 2 2" xfId="32578" xr:uid="{00000000-0005-0000-0000-000057350000}"/>
    <cellStyle name="20 % - Accent6 2 2 2 4 8 3" xfId="26574" xr:uid="{00000000-0005-0000-0000-000058350000}"/>
    <cellStyle name="20 % - Accent6 2 2 2 4 9" xfId="9530" xr:uid="{00000000-0005-0000-0000-000059350000}"/>
    <cellStyle name="20 % - Accent6 2 2 2 4 9 2" xfId="15521" xr:uid="{00000000-0005-0000-0000-00005A350000}"/>
    <cellStyle name="20 % - Accent6 2 2 2 4 9 3" xfId="25221" xr:uid="{00000000-0005-0000-0000-00005B350000}"/>
    <cellStyle name="20 % - Accent6 2 2 2 5" xfId="272" xr:uid="{00000000-0005-0000-0000-00005C350000}"/>
    <cellStyle name="20 % - Accent6 2 2 2 5 10" xfId="9531" xr:uid="{00000000-0005-0000-0000-00005D350000}"/>
    <cellStyle name="20 % - Accent6 2 2 2 5 10 2" xfId="15522" xr:uid="{00000000-0005-0000-0000-00005E350000}"/>
    <cellStyle name="20 % - Accent6 2 2 2 5 10 3" xfId="31255" xr:uid="{00000000-0005-0000-0000-00005F350000}"/>
    <cellStyle name="20 % - Accent6 2 2 2 5 11" xfId="10127" xr:uid="{00000000-0005-0000-0000-000060350000}"/>
    <cellStyle name="20 % - Accent6 2 2 2 5 11 2" xfId="16118" xr:uid="{00000000-0005-0000-0000-000061350000}"/>
    <cellStyle name="20 % - Accent6 2 2 2 5 12" xfId="10723" xr:uid="{00000000-0005-0000-0000-000062350000}"/>
    <cellStyle name="20 % - Accent6 2 2 2 5 12 2" xfId="16714" xr:uid="{00000000-0005-0000-0000-000063350000}"/>
    <cellStyle name="20 % - Accent6 2 2 2 5 13" xfId="4747" xr:uid="{00000000-0005-0000-0000-000064350000}"/>
    <cellStyle name="20 % - Accent6 2 2 2 5 13 2" xfId="17338" xr:uid="{00000000-0005-0000-0000-000065350000}"/>
    <cellStyle name="20 % - Accent6 2 2 2 5 14" xfId="17892" xr:uid="{00000000-0005-0000-0000-000066350000}"/>
    <cellStyle name="20 % - Accent6 2 2 2 5 15" xfId="18358" xr:uid="{00000000-0005-0000-0000-000067350000}"/>
    <cellStyle name="20 % - Accent6 2 2 2 5 16" xfId="11235" xr:uid="{00000000-0005-0000-0000-000068350000}"/>
    <cellStyle name="20 % - Accent6 2 2 2 5 17" xfId="4397" xr:uid="{00000000-0005-0000-0000-000069350000}"/>
    <cellStyle name="20 % - Accent6 2 2 2 5 18" xfId="24325" xr:uid="{00000000-0005-0000-0000-00006A350000}"/>
    <cellStyle name="20 % - Accent6 2 2 2 5 19" xfId="2920" xr:uid="{00000000-0005-0000-0000-00006B350000}"/>
    <cellStyle name="20 % - Accent6 2 2 2 5 2" xfId="2921" xr:uid="{00000000-0005-0000-0000-00006C350000}"/>
    <cellStyle name="20 % - Accent6 2 2 2 5 2 10" xfId="10724" xr:uid="{00000000-0005-0000-0000-00006D350000}"/>
    <cellStyle name="20 % - Accent6 2 2 2 5 2 10 2" xfId="16715" xr:uid="{00000000-0005-0000-0000-00006E350000}"/>
    <cellStyle name="20 % - Accent6 2 2 2 5 2 11" xfId="17339" xr:uid="{00000000-0005-0000-0000-00006F350000}"/>
    <cellStyle name="20 % - Accent6 2 2 2 5 2 12" xfId="19980" xr:uid="{00000000-0005-0000-0000-000070350000}"/>
    <cellStyle name="20 % - Accent6 2 2 2 5 2 13" xfId="11638" xr:uid="{00000000-0005-0000-0000-000071350000}"/>
    <cellStyle name="20 % - Accent6 2 2 2 5 2 14" xfId="5309" xr:uid="{00000000-0005-0000-0000-000072350000}"/>
    <cellStyle name="20 % - Accent6 2 2 2 5 2 15" xfId="25816" xr:uid="{00000000-0005-0000-0000-000073350000}"/>
    <cellStyle name="20 % - Accent6 2 2 2 5 2 2" xfId="6180" xr:uid="{00000000-0005-0000-0000-000074350000}"/>
    <cellStyle name="20 % - Accent6 2 2 2 5 2 2 2" xfId="12171" xr:uid="{00000000-0005-0000-0000-000075350000}"/>
    <cellStyle name="20 % - Accent6 2 2 2 5 2 2 2 2" xfId="33365" xr:uid="{00000000-0005-0000-0000-000076350000}"/>
    <cellStyle name="20 % - Accent6 2 2 2 5 2 2 3" xfId="27363" xr:uid="{00000000-0005-0000-0000-000077350000}"/>
    <cellStyle name="20 % - Accent6 2 2 2 5 2 3" xfId="6706" xr:uid="{00000000-0005-0000-0000-000078350000}"/>
    <cellStyle name="20 % - Accent6 2 2 2 5 2 3 2" xfId="12697" xr:uid="{00000000-0005-0000-0000-000079350000}"/>
    <cellStyle name="20 % - Accent6 2 2 2 5 2 3 3" xfId="31836" xr:uid="{00000000-0005-0000-0000-00007A350000}"/>
    <cellStyle name="20 % - Accent6 2 2 2 5 2 4" xfId="7246" xr:uid="{00000000-0005-0000-0000-00007B350000}"/>
    <cellStyle name="20 % - Accent6 2 2 2 5 2 4 2" xfId="13237" xr:uid="{00000000-0005-0000-0000-00007C350000}"/>
    <cellStyle name="20 % - Accent6 2 2 2 5 2 5" xfId="7814" xr:uid="{00000000-0005-0000-0000-00007D350000}"/>
    <cellStyle name="20 % - Accent6 2 2 2 5 2 5 2" xfId="13805" xr:uid="{00000000-0005-0000-0000-00007E350000}"/>
    <cellStyle name="20 % - Accent6 2 2 2 5 2 6" xfId="8382" xr:uid="{00000000-0005-0000-0000-00007F350000}"/>
    <cellStyle name="20 % - Accent6 2 2 2 5 2 6 2" xfId="14373" xr:uid="{00000000-0005-0000-0000-000080350000}"/>
    <cellStyle name="20 % - Accent6 2 2 2 5 2 7" xfId="8950" xr:uid="{00000000-0005-0000-0000-000081350000}"/>
    <cellStyle name="20 % - Accent6 2 2 2 5 2 7 2" xfId="14941" xr:uid="{00000000-0005-0000-0000-000082350000}"/>
    <cellStyle name="20 % - Accent6 2 2 2 5 2 8" xfId="9532" xr:uid="{00000000-0005-0000-0000-000083350000}"/>
    <cellStyle name="20 % - Accent6 2 2 2 5 2 8 2" xfId="15523" xr:uid="{00000000-0005-0000-0000-000084350000}"/>
    <cellStyle name="20 % - Accent6 2 2 2 5 2 9" xfId="10128" xr:uid="{00000000-0005-0000-0000-000085350000}"/>
    <cellStyle name="20 % - Accent6 2 2 2 5 2 9 2" xfId="16119" xr:uid="{00000000-0005-0000-0000-000086350000}"/>
    <cellStyle name="20 % - Accent6 2 2 2 5 3" xfId="5308" xr:uid="{00000000-0005-0000-0000-000087350000}"/>
    <cellStyle name="20 % - Accent6 2 2 2 5 3 2" xfId="20583" xr:uid="{00000000-0005-0000-0000-000088350000}"/>
    <cellStyle name="20 % - Accent6 2 2 2 5 3 2 2" xfId="33800" xr:uid="{00000000-0005-0000-0000-000089350000}"/>
    <cellStyle name="20 % - Accent6 2 2 2 5 3 3" xfId="11637" xr:uid="{00000000-0005-0000-0000-00008A350000}"/>
    <cellStyle name="20 % - Accent6 2 2 2 5 3 4" xfId="27810" xr:uid="{00000000-0005-0000-0000-00008B350000}"/>
    <cellStyle name="20 % - Accent6 2 2 2 5 4" xfId="6179" xr:uid="{00000000-0005-0000-0000-00008C350000}"/>
    <cellStyle name="20 % - Accent6 2 2 2 5 4 2" xfId="21174" xr:uid="{00000000-0005-0000-0000-00008D350000}"/>
    <cellStyle name="20 % - Accent6 2 2 2 5 4 2 2" xfId="34391" xr:uid="{00000000-0005-0000-0000-00008E350000}"/>
    <cellStyle name="20 % - Accent6 2 2 2 5 4 3" xfId="12170" xr:uid="{00000000-0005-0000-0000-00008F350000}"/>
    <cellStyle name="20 % - Accent6 2 2 2 5 4 4" xfId="28401" xr:uid="{00000000-0005-0000-0000-000090350000}"/>
    <cellStyle name="20 % - Accent6 2 2 2 5 5" xfId="6705" xr:uid="{00000000-0005-0000-0000-000091350000}"/>
    <cellStyle name="20 % - Accent6 2 2 2 5 5 2" xfId="21798" xr:uid="{00000000-0005-0000-0000-000092350000}"/>
    <cellStyle name="20 % - Accent6 2 2 2 5 5 2 2" xfId="34991" xr:uid="{00000000-0005-0000-0000-000093350000}"/>
    <cellStyle name="20 % - Accent6 2 2 2 5 5 3" xfId="12696" xr:uid="{00000000-0005-0000-0000-000094350000}"/>
    <cellStyle name="20 % - Accent6 2 2 2 5 5 4" xfId="29001" xr:uid="{00000000-0005-0000-0000-000095350000}"/>
    <cellStyle name="20 % - Accent6 2 2 2 5 6" xfId="7245" xr:uid="{00000000-0005-0000-0000-000096350000}"/>
    <cellStyle name="20 % - Accent6 2 2 2 5 6 2" xfId="22500" xr:uid="{00000000-0005-0000-0000-000097350000}"/>
    <cellStyle name="20 % - Accent6 2 2 2 5 6 2 2" xfId="35693" xr:uid="{00000000-0005-0000-0000-000098350000}"/>
    <cellStyle name="20 % - Accent6 2 2 2 5 6 3" xfId="13236" xr:uid="{00000000-0005-0000-0000-000099350000}"/>
    <cellStyle name="20 % - Accent6 2 2 2 5 6 4" xfId="29703" xr:uid="{00000000-0005-0000-0000-00009A350000}"/>
    <cellStyle name="20 % - Accent6 2 2 2 5 7" xfId="7813" xr:uid="{00000000-0005-0000-0000-00009B350000}"/>
    <cellStyle name="20 % - Accent6 2 2 2 5 7 2" xfId="23254" xr:uid="{00000000-0005-0000-0000-00009C350000}"/>
    <cellStyle name="20 % - Accent6 2 2 2 5 7 2 2" xfId="36443" xr:uid="{00000000-0005-0000-0000-00009D350000}"/>
    <cellStyle name="20 % - Accent6 2 2 2 5 7 3" xfId="13804" xr:uid="{00000000-0005-0000-0000-00009E350000}"/>
    <cellStyle name="20 % - Accent6 2 2 2 5 7 4" xfId="30453" xr:uid="{00000000-0005-0000-0000-00009F350000}"/>
    <cellStyle name="20 % - Accent6 2 2 2 5 8" xfId="8381" xr:uid="{00000000-0005-0000-0000-0000A0350000}"/>
    <cellStyle name="20 % - Accent6 2 2 2 5 8 2" xfId="14372" xr:uid="{00000000-0005-0000-0000-0000A1350000}"/>
    <cellStyle name="20 % - Accent6 2 2 2 5 8 2 2" xfId="32579" xr:uid="{00000000-0005-0000-0000-0000A2350000}"/>
    <cellStyle name="20 % - Accent6 2 2 2 5 8 3" xfId="26575" xr:uid="{00000000-0005-0000-0000-0000A3350000}"/>
    <cellStyle name="20 % - Accent6 2 2 2 5 9" xfId="8949" xr:uid="{00000000-0005-0000-0000-0000A4350000}"/>
    <cellStyle name="20 % - Accent6 2 2 2 5 9 2" xfId="14940" xr:uid="{00000000-0005-0000-0000-0000A5350000}"/>
    <cellStyle name="20 % - Accent6 2 2 2 5 9 3" xfId="25222" xr:uid="{00000000-0005-0000-0000-0000A6350000}"/>
    <cellStyle name="20 % - Accent6 2 2 2 6" xfId="5300" xr:uid="{00000000-0005-0000-0000-0000A7350000}"/>
    <cellStyle name="20 % - Accent6 2 2 2 6 2" xfId="23796" xr:uid="{00000000-0005-0000-0000-0000A8350000}"/>
    <cellStyle name="20 % - Accent6 2 2 2 6 2 2" xfId="36828" xr:uid="{00000000-0005-0000-0000-0000A9350000}"/>
    <cellStyle name="20 % - Accent6 2 2 2 6 2 3" xfId="30840" xr:uid="{00000000-0005-0000-0000-0000AA350000}"/>
    <cellStyle name="20 % - Accent6 2 2 2 6 3" xfId="19487" xr:uid="{00000000-0005-0000-0000-0000AB350000}"/>
    <cellStyle name="20 % - Accent6 2 2 2 6 3 2" xfId="32992" xr:uid="{00000000-0005-0000-0000-0000AC350000}"/>
    <cellStyle name="20 % - Accent6 2 2 2 6 3 3" xfId="26988" xr:uid="{00000000-0005-0000-0000-0000AD350000}"/>
    <cellStyle name="20 % - Accent6 2 2 2 6 4" xfId="11627" xr:uid="{00000000-0005-0000-0000-0000AE350000}"/>
    <cellStyle name="20 % - Accent6 2 2 2 6 4 2" xfId="31824" xr:uid="{00000000-0005-0000-0000-0000AF350000}"/>
    <cellStyle name="20 % - Accent6 2 2 2 6 5" xfId="25804" xr:uid="{00000000-0005-0000-0000-0000B0350000}"/>
    <cellStyle name="20 % - Accent6 2 2 2 7" xfId="6169" xr:uid="{00000000-0005-0000-0000-0000B1350000}"/>
    <cellStyle name="20 % - Accent6 2 2 2 7 2" xfId="24002" xr:uid="{00000000-0005-0000-0000-0000B2350000}"/>
    <cellStyle name="20 % - Accent6 2 2 2 7 2 2" xfId="36908" xr:uid="{00000000-0005-0000-0000-0000B3350000}"/>
    <cellStyle name="20 % - Accent6 2 2 2 7 2 3" xfId="30921" xr:uid="{00000000-0005-0000-0000-0000B4350000}"/>
    <cellStyle name="20 % - Accent6 2 2 2 7 3" xfId="20571" xr:uid="{00000000-0005-0000-0000-0000B5350000}"/>
    <cellStyle name="20 % - Accent6 2 2 2 7 3 2" xfId="33788" xr:uid="{00000000-0005-0000-0000-0000B6350000}"/>
    <cellStyle name="20 % - Accent6 2 2 2 7 4" xfId="12160" xr:uid="{00000000-0005-0000-0000-0000B7350000}"/>
    <cellStyle name="20 % - Accent6 2 2 2 7 5" xfId="27798" xr:uid="{00000000-0005-0000-0000-0000B8350000}"/>
    <cellStyle name="20 % - Accent6 2 2 2 8" xfId="6695" xr:uid="{00000000-0005-0000-0000-0000B9350000}"/>
    <cellStyle name="20 % - Accent6 2 2 2 8 2" xfId="21162" xr:uid="{00000000-0005-0000-0000-0000BA350000}"/>
    <cellStyle name="20 % - Accent6 2 2 2 8 2 2" xfId="34379" xr:uid="{00000000-0005-0000-0000-0000BB350000}"/>
    <cellStyle name="20 % - Accent6 2 2 2 8 3" xfId="12686" xr:uid="{00000000-0005-0000-0000-0000BC350000}"/>
    <cellStyle name="20 % - Accent6 2 2 2 8 4" xfId="28389" xr:uid="{00000000-0005-0000-0000-0000BD350000}"/>
    <cellStyle name="20 % - Accent6 2 2 2 9" xfId="7235" xr:uid="{00000000-0005-0000-0000-0000BE350000}"/>
    <cellStyle name="20 % - Accent6 2 2 2 9 2" xfId="21786" xr:uid="{00000000-0005-0000-0000-0000BF350000}"/>
    <cellStyle name="20 % - Accent6 2 2 2 9 2 2" xfId="34979" xr:uid="{00000000-0005-0000-0000-0000C0350000}"/>
    <cellStyle name="20 % - Accent6 2 2 2 9 3" xfId="13226" xr:uid="{00000000-0005-0000-0000-0000C1350000}"/>
    <cellStyle name="20 % - Accent6 2 2 2 9 4" xfId="28989" xr:uid="{00000000-0005-0000-0000-0000C2350000}"/>
    <cellStyle name="20 % - Accent6 2 2 2_2012-2013 - CF - Tour 1 - Ligue 04 - Résultats" xfId="273" xr:uid="{00000000-0005-0000-0000-0000C3350000}"/>
    <cellStyle name="20 % - Accent6 2 2 20" xfId="24312" xr:uid="{00000000-0005-0000-0000-0000C4350000}"/>
    <cellStyle name="20 % - Accent6 2 2 21" xfId="2909" xr:uid="{00000000-0005-0000-0000-0000C5350000}"/>
    <cellStyle name="20 % - Accent6 2 2 3" xfId="274" xr:uid="{00000000-0005-0000-0000-0000C6350000}"/>
    <cellStyle name="20 % - Accent6 2 2 3 10" xfId="8951" xr:uid="{00000000-0005-0000-0000-0000C7350000}"/>
    <cellStyle name="20 % - Accent6 2 2 3 10 2" xfId="23255" xr:uid="{00000000-0005-0000-0000-0000C8350000}"/>
    <cellStyle name="20 % - Accent6 2 2 3 10 2 2" xfId="36444" xr:uid="{00000000-0005-0000-0000-0000C9350000}"/>
    <cellStyle name="20 % - Accent6 2 2 3 10 3" xfId="14942" xr:uid="{00000000-0005-0000-0000-0000CA350000}"/>
    <cellStyle name="20 % - Accent6 2 2 3 10 4" xfId="30454" xr:uid="{00000000-0005-0000-0000-0000CB350000}"/>
    <cellStyle name="20 % - Accent6 2 2 3 11" xfId="9533" xr:uid="{00000000-0005-0000-0000-0000CC350000}"/>
    <cellStyle name="20 % - Accent6 2 2 3 11 2" xfId="15524" xr:uid="{00000000-0005-0000-0000-0000CD350000}"/>
    <cellStyle name="20 % - Accent6 2 2 3 11 2 2" xfId="32580" xr:uid="{00000000-0005-0000-0000-0000CE350000}"/>
    <cellStyle name="20 % - Accent6 2 2 3 11 3" xfId="26576" xr:uid="{00000000-0005-0000-0000-0000CF350000}"/>
    <cellStyle name="20 % - Accent6 2 2 3 12" xfId="10129" xr:uid="{00000000-0005-0000-0000-0000D0350000}"/>
    <cellStyle name="20 % - Accent6 2 2 3 12 2" xfId="16120" xr:uid="{00000000-0005-0000-0000-0000D1350000}"/>
    <cellStyle name="20 % - Accent6 2 2 3 12 3" xfId="25223" xr:uid="{00000000-0005-0000-0000-0000D2350000}"/>
    <cellStyle name="20 % - Accent6 2 2 3 13" xfId="10725" xr:uid="{00000000-0005-0000-0000-0000D3350000}"/>
    <cellStyle name="20 % - Accent6 2 2 3 13 2" xfId="16716" xr:uid="{00000000-0005-0000-0000-0000D4350000}"/>
    <cellStyle name="20 % - Accent6 2 2 3 13 3" xfId="31256" xr:uid="{00000000-0005-0000-0000-0000D5350000}"/>
    <cellStyle name="20 % - Accent6 2 2 3 14" xfId="17340" xr:uid="{00000000-0005-0000-0000-0000D6350000}"/>
    <cellStyle name="20 % - Accent6 2 2 3 15" xfId="17893" xr:uid="{00000000-0005-0000-0000-0000D7350000}"/>
    <cellStyle name="20 % - Accent6 2 2 3 16" xfId="18359" xr:uid="{00000000-0005-0000-0000-0000D8350000}"/>
    <cellStyle name="20 % - Accent6 2 2 3 17" xfId="11236" xr:uid="{00000000-0005-0000-0000-0000D9350000}"/>
    <cellStyle name="20 % - Accent6 2 2 3 18" xfId="4398" xr:uid="{00000000-0005-0000-0000-0000DA350000}"/>
    <cellStyle name="20 % - Accent6 2 2 3 19" xfId="24326" xr:uid="{00000000-0005-0000-0000-0000DB350000}"/>
    <cellStyle name="20 % - Accent6 2 2 3 2" xfId="275" xr:uid="{00000000-0005-0000-0000-0000DC350000}"/>
    <cellStyle name="20 % - Accent6 2 2 3 2 10" xfId="10130" xr:uid="{00000000-0005-0000-0000-0000DD350000}"/>
    <cellStyle name="20 % - Accent6 2 2 3 2 10 2" xfId="16121" xr:uid="{00000000-0005-0000-0000-0000DE350000}"/>
    <cellStyle name="20 % - Accent6 2 2 3 2 10 3" xfId="25224" xr:uid="{00000000-0005-0000-0000-0000DF350000}"/>
    <cellStyle name="20 % - Accent6 2 2 3 2 11" xfId="10726" xr:uid="{00000000-0005-0000-0000-0000E0350000}"/>
    <cellStyle name="20 % - Accent6 2 2 3 2 11 2" xfId="16717" xr:uid="{00000000-0005-0000-0000-0000E1350000}"/>
    <cellStyle name="20 % - Accent6 2 2 3 2 11 3" xfId="31257" xr:uid="{00000000-0005-0000-0000-0000E2350000}"/>
    <cellStyle name="20 % - Accent6 2 2 3 2 12" xfId="17341" xr:uid="{00000000-0005-0000-0000-0000E3350000}"/>
    <cellStyle name="20 % - Accent6 2 2 3 2 13" xfId="17894" xr:uid="{00000000-0005-0000-0000-0000E4350000}"/>
    <cellStyle name="20 % - Accent6 2 2 3 2 14" xfId="18360" xr:uid="{00000000-0005-0000-0000-0000E5350000}"/>
    <cellStyle name="20 % - Accent6 2 2 3 2 15" xfId="11237" xr:uid="{00000000-0005-0000-0000-0000E6350000}"/>
    <cellStyle name="20 % - Accent6 2 2 3 2 16" xfId="4399" xr:uid="{00000000-0005-0000-0000-0000E7350000}"/>
    <cellStyle name="20 % - Accent6 2 2 3 2 17" xfId="24327" xr:uid="{00000000-0005-0000-0000-0000E8350000}"/>
    <cellStyle name="20 % - Accent6 2 2 3 2 18" xfId="2923" xr:uid="{00000000-0005-0000-0000-0000E9350000}"/>
    <cellStyle name="20 % - Accent6 2 2 3 2 2" xfId="5311" xr:uid="{00000000-0005-0000-0000-0000EA350000}"/>
    <cellStyle name="20 % - Accent6 2 2 3 2 2 10" xfId="31258" xr:uid="{00000000-0005-0000-0000-0000EB350000}"/>
    <cellStyle name="20 % - Accent6 2 2 3 2 2 11" xfId="24328" xr:uid="{00000000-0005-0000-0000-0000EC350000}"/>
    <cellStyle name="20 % - Accent6 2 2 3 2 2 2" xfId="19979" xr:uid="{00000000-0005-0000-0000-0000ED350000}"/>
    <cellStyle name="20 % - Accent6 2 2 3 2 2 2 2" xfId="27362" xr:uid="{00000000-0005-0000-0000-0000EE350000}"/>
    <cellStyle name="20 % - Accent6 2 2 3 2 2 2 2 2" xfId="33364" xr:uid="{00000000-0005-0000-0000-0000EF350000}"/>
    <cellStyle name="20 % - Accent6 2 2 3 2 2 2 3" xfId="31839" xr:uid="{00000000-0005-0000-0000-0000F0350000}"/>
    <cellStyle name="20 % - Accent6 2 2 3 2 2 2 4" xfId="25819" xr:uid="{00000000-0005-0000-0000-0000F1350000}"/>
    <cellStyle name="20 % - Accent6 2 2 3 2 2 3" xfId="20586" xr:uid="{00000000-0005-0000-0000-0000F2350000}"/>
    <cellStyle name="20 % - Accent6 2 2 3 2 2 3 2" xfId="33803" xr:uid="{00000000-0005-0000-0000-0000F3350000}"/>
    <cellStyle name="20 % - Accent6 2 2 3 2 2 3 3" xfId="27813" xr:uid="{00000000-0005-0000-0000-0000F4350000}"/>
    <cellStyle name="20 % - Accent6 2 2 3 2 2 4" xfId="21177" xr:uid="{00000000-0005-0000-0000-0000F5350000}"/>
    <cellStyle name="20 % - Accent6 2 2 3 2 2 4 2" xfId="34394" xr:uid="{00000000-0005-0000-0000-0000F6350000}"/>
    <cellStyle name="20 % - Accent6 2 2 3 2 2 4 3" xfId="28404" xr:uid="{00000000-0005-0000-0000-0000F7350000}"/>
    <cellStyle name="20 % - Accent6 2 2 3 2 2 5" xfId="21801" xr:uid="{00000000-0005-0000-0000-0000F8350000}"/>
    <cellStyle name="20 % - Accent6 2 2 3 2 2 5 2" xfId="34994" xr:uid="{00000000-0005-0000-0000-0000F9350000}"/>
    <cellStyle name="20 % - Accent6 2 2 3 2 2 5 3" xfId="29004" xr:uid="{00000000-0005-0000-0000-0000FA350000}"/>
    <cellStyle name="20 % - Accent6 2 2 3 2 2 6" xfId="22503" xr:uid="{00000000-0005-0000-0000-0000FB350000}"/>
    <cellStyle name="20 % - Accent6 2 2 3 2 2 6 2" xfId="35696" xr:uid="{00000000-0005-0000-0000-0000FC350000}"/>
    <cellStyle name="20 % - Accent6 2 2 3 2 2 6 3" xfId="29706" xr:uid="{00000000-0005-0000-0000-0000FD350000}"/>
    <cellStyle name="20 % - Accent6 2 2 3 2 2 7" xfId="23256" xr:uid="{00000000-0005-0000-0000-0000FE350000}"/>
    <cellStyle name="20 % - Accent6 2 2 3 2 2 7 2" xfId="36445" xr:uid="{00000000-0005-0000-0000-0000FF350000}"/>
    <cellStyle name="20 % - Accent6 2 2 3 2 2 7 3" xfId="30455" xr:uid="{00000000-0005-0000-0000-000000360000}"/>
    <cellStyle name="20 % - Accent6 2 2 3 2 2 8" xfId="18361" xr:uid="{00000000-0005-0000-0000-000001360000}"/>
    <cellStyle name="20 % - Accent6 2 2 3 2 2 8 2" xfId="32582" xr:uid="{00000000-0005-0000-0000-000002360000}"/>
    <cellStyle name="20 % - Accent6 2 2 3 2 2 8 3" xfId="26578" xr:uid="{00000000-0005-0000-0000-000003360000}"/>
    <cellStyle name="20 % - Accent6 2 2 3 2 2 9" xfId="11640" xr:uid="{00000000-0005-0000-0000-000004360000}"/>
    <cellStyle name="20 % - Accent6 2 2 3 2 2 9 2" xfId="25225" xr:uid="{00000000-0005-0000-0000-000005360000}"/>
    <cellStyle name="20 % - Accent6 2 2 3 2 3" xfId="6182" xr:uid="{00000000-0005-0000-0000-000006360000}"/>
    <cellStyle name="20 % - Accent6 2 2 3 2 3 2" xfId="18362" xr:uid="{00000000-0005-0000-0000-000007360000}"/>
    <cellStyle name="20 % - Accent6 2 2 3 2 3 3" xfId="12173" xr:uid="{00000000-0005-0000-0000-000008360000}"/>
    <cellStyle name="20 % - Accent6 2 2 3 2 4" xfId="6708" xr:uid="{00000000-0005-0000-0000-000009360000}"/>
    <cellStyle name="20 % - Accent6 2 2 3 2 4 2" xfId="19494" xr:uid="{00000000-0005-0000-0000-00000A360000}"/>
    <cellStyle name="20 % - Accent6 2 2 3 2 4 2 2" xfId="32999" xr:uid="{00000000-0005-0000-0000-00000B360000}"/>
    <cellStyle name="20 % - Accent6 2 2 3 2 4 2 3" xfId="26995" xr:uid="{00000000-0005-0000-0000-00000C360000}"/>
    <cellStyle name="20 % - Accent6 2 2 3 2 4 3" xfId="12699" xr:uid="{00000000-0005-0000-0000-00000D360000}"/>
    <cellStyle name="20 % - Accent6 2 2 3 2 4 3 2" xfId="31838" xr:uid="{00000000-0005-0000-0000-00000E360000}"/>
    <cellStyle name="20 % - Accent6 2 2 3 2 4 4" xfId="25818" xr:uid="{00000000-0005-0000-0000-00000F360000}"/>
    <cellStyle name="20 % - Accent6 2 2 3 2 5" xfId="7248" xr:uid="{00000000-0005-0000-0000-000010360000}"/>
    <cellStyle name="20 % - Accent6 2 2 3 2 5 2" xfId="20585" xr:uid="{00000000-0005-0000-0000-000011360000}"/>
    <cellStyle name="20 % - Accent6 2 2 3 2 5 2 2" xfId="33802" xr:uid="{00000000-0005-0000-0000-000012360000}"/>
    <cellStyle name="20 % - Accent6 2 2 3 2 5 3" xfId="13239" xr:uid="{00000000-0005-0000-0000-000013360000}"/>
    <cellStyle name="20 % - Accent6 2 2 3 2 5 4" xfId="27812" xr:uid="{00000000-0005-0000-0000-000014360000}"/>
    <cellStyle name="20 % - Accent6 2 2 3 2 6" xfId="7816" xr:uid="{00000000-0005-0000-0000-000015360000}"/>
    <cellStyle name="20 % - Accent6 2 2 3 2 6 2" xfId="21176" xr:uid="{00000000-0005-0000-0000-000016360000}"/>
    <cellStyle name="20 % - Accent6 2 2 3 2 6 2 2" xfId="34393" xr:uid="{00000000-0005-0000-0000-000017360000}"/>
    <cellStyle name="20 % - Accent6 2 2 3 2 6 3" xfId="13807" xr:uid="{00000000-0005-0000-0000-000018360000}"/>
    <cellStyle name="20 % - Accent6 2 2 3 2 6 4" xfId="28403" xr:uid="{00000000-0005-0000-0000-000019360000}"/>
    <cellStyle name="20 % - Accent6 2 2 3 2 7" xfId="8384" xr:uid="{00000000-0005-0000-0000-00001A360000}"/>
    <cellStyle name="20 % - Accent6 2 2 3 2 7 2" xfId="21800" xr:uid="{00000000-0005-0000-0000-00001B360000}"/>
    <cellStyle name="20 % - Accent6 2 2 3 2 7 2 2" xfId="34993" xr:uid="{00000000-0005-0000-0000-00001C360000}"/>
    <cellStyle name="20 % - Accent6 2 2 3 2 7 3" xfId="14375" xr:uid="{00000000-0005-0000-0000-00001D360000}"/>
    <cellStyle name="20 % - Accent6 2 2 3 2 7 4" xfId="29003" xr:uid="{00000000-0005-0000-0000-00001E360000}"/>
    <cellStyle name="20 % - Accent6 2 2 3 2 8" xfId="8952" xr:uid="{00000000-0005-0000-0000-00001F360000}"/>
    <cellStyle name="20 % - Accent6 2 2 3 2 8 2" xfId="22502" xr:uid="{00000000-0005-0000-0000-000020360000}"/>
    <cellStyle name="20 % - Accent6 2 2 3 2 8 2 2" xfId="35695" xr:uid="{00000000-0005-0000-0000-000021360000}"/>
    <cellStyle name="20 % - Accent6 2 2 3 2 8 3" xfId="14943" xr:uid="{00000000-0005-0000-0000-000022360000}"/>
    <cellStyle name="20 % - Accent6 2 2 3 2 8 4" xfId="29705" xr:uid="{00000000-0005-0000-0000-000023360000}"/>
    <cellStyle name="20 % - Accent6 2 2 3 2 9" xfId="9534" xr:uid="{00000000-0005-0000-0000-000024360000}"/>
    <cellStyle name="20 % - Accent6 2 2 3 2 9 2" xfId="15525" xr:uid="{00000000-0005-0000-0000-000025360000}"/>
    <cellStyle name="20 % - Accent6 2 2 3 2 9 2 2" xfId="32581" xr:uid="{00000000-0005-0000-0000-000026360000}"/>
    <cellStyle name="20 % - Accent6 2 2 3 2 9 3" xfId="26577" xr:uid="{00000000-0005-0000-0000-000027360000}"/>
    <cellStyle name="20 % - Accent6 2 2 3 20" xfId="2922" xr:uid="{00000000-0005-0000-0000-000028360000}"/>
    <cellStyle name="20 % - Accent6 2 2 3 3" xfId="276" xr:uid="{00000000-0005-0000-0000-000029360000}"/>
    <cellStyle name="20 % - Accent6 2 2 3 3 10" xfId="8385" xr:uid="{00000000-0005-0000-0000-00002A360000}"/>
    <cellStyle name="20 % - Accent6 2 2 3 3 10 2" xfId="21802" xr:uid="{00000000-0005-0000-0000-00002B360000}"/>
    <cellStyle name="20 % - Accent6 2 2 3 3 10 2 2" xfId="34995" xr:uid="{00000000-0005-0000-0000-00002C360000}"/>
    <cellStyle name="20 % - Accent6 2 2 3 3 10 3" xfId="14376" xr:uid="{00000000-0005-0000-0000-00002D360000}"/>
    <cellStyle name="20 % - Accent6 2 2 3 3 10 4" xfId="29005" xr:uid="{00000000-0005-0000-0000-00002E360000}"/>
    <cellStyle name="20 % - Accent6 2 2 3 3 11" xfId="8953" xr:uid="{00000000-0005-0000-0000-00002F360000}"/>
    <cellStyle name="20 % - Accent6 2 2 3 3 11 2" xfId="22504" xr:uid="{00000000-0005-0000-0000-000030360000}"/>
    <cellStyle name="20 % - Accent6 2 2 3 3 11 2 2" xfId="35697" xr:uid="{00000000-0005-0000-0000-000031360000}"/>
    <cellStyle name="20 % - Accent6 2 2 3 3 11 3" xfId="14944" xr:uid="{00000000-0005-0000-0000-000032360000}"/>
    <cellStyle name="20 % - Accent6 2 2 3 3 11 4" xfId="29707" xr:uid="{00000000-0005-0000-0000-000033360000}"/>
    <cellStyle name="20 % - Accent6 2 2 3 3 12" xfId="9535" xr:uid="{00000000-0005-0000-0000-000034360000}"/>
    <cellStyle name="20 % - Accent6 2 2 3 3 12 2" xfId="23257" xr:uid="{00000000-0005-0000-0000-000035360000}"/>
    <cellStyle name="20 % - Accent6 2 2 3 3 12 2 2" xfId="36446" xr:uid="{00000000-0005-0000-0000-000036360000}"/>
    <cellStyle name="20 % - Accent6 2 2 3 3 12 3" xfId="15526" xr:uid="{00000000-0005-0000-0000-000037360000}"/>
    <cellStyle name="20 % - Accent6 2 2 3 3 12 4" xfId="30456" xr:uid="{00000000-0005-0000-0000-000038360000}"/>
    <cellStyle name="20 % - Accent6 2 2 3 3 13" xfId="10131" xr:uid="{00000000-0005-0000-0000-000039360000}"/>
    <cellStyle name="20 % - Accent6 2 2 3 3 13 2" xfId="16122" xr:uid="{00000000-0005-0000-0000-00003A360000}"/>
    <cellStyle name="20 % - Accent6 2 2 3 3 13 2 2" xfId="32583" xr:uid="{00000000-0005-0000-0000-00003B360000}"/>
    <cellStyle name="20 % - Accent6 2 2 3 3 13 3" xfId="26579" xr:uid="{00000000-0005-0000-0000-00003C360000}"/>
    <cellStyle name="20 % - Accent6 2 2 3 3 14" xfId="10727" xr:uid="{00000000-0005-0000-0000-00003D360000}"/>
    <cellStyle name="20 % - Accent6 2 2 3 3 14 2" xfId="16718" xr:uid="{00000000-0005-0000-0000-00003E360000}"/>
    <cellStyle name="20 % - Accent6 2 2 3 3 14 3" xfId="25226" xr:uid="{00000000-0005-0000-0000-00003F360000}"/>
    <cellStyle name="20 % - Accent6 2 2 3 3 15" xfId="17342" xr:uid="{00000000-0005-0000-0000-000040360000}"/>
    <cellStyle name="20 % - Accent6 2 2 3 3 15 2" xfId="31259" xr:uid="{00000000-0005-0000-0000-000041360000}"/>
    <cellStyle name="20 % - Accent6 2 2 3 3 16" xfId="17895" xr:uid="{00000000-0005-0000-0000-000042360000}"/>
    <cellStyle name="20 % - Accent6 2 2 3 3 17" xfId="18363" xr:uid="{00000000-0005-0000-0000-000043360000}"/>
    <cellStyle name="20 % - Accent6 2 2 3 3 18" xfId="11238" xr:uid="{00000000-0005-0000-0000-000044360000}"/>
    <cellStyle name="20 % - Accent6 2 2 3 3 19" xfId="4400" xr:uid="{00000000-0005-0000-0000-000045360000}"/>
    <cellStyle name="20 % - Accent6 2 2 3 3 2" xfId="277" xr:uid="{00000000-0005-0000-0000-000046360000}"/>
    <cellStyle name="20 % - Accent6 2 2 3 3 2 10" xfId="9536" xr:uid="{00000000-0005-0000-0000-000047360000}"/>
    <cellStyle name="20 % - Accent6 2 2 3 3 2 10 2" xfId="15527" xr:uid="{00000000-0005-0000-0000-000048360000}"/>
    <cellStyle name="20 % - Accent6 2 2 3 3 2 10 3" xfId="31260" xr:uid="{00000000-0005-0000-0000-000049360000}"/>
    <cellStyle name="20 % - Accent6 2 2 3 3 2 11" xfId="10132" xr:uid="{00000000-0005-0000-0000-00004A360000}"/>
    <cellStyle name="20 % - Accent6 2 2 3 3 2 11 2" xfId="16123" xr:uid="{00000000-0005-0000-0000-00004B360000}"/>
    <cellStyle name="20 % - Accent6 2 2 3 3 2 12" xfId="10728" xr:uid="{00000000-0005-0000-0000-00004C360000}"/>
    <cellStyle name="20 % - Accent6 2 2 3 3 2 12 2" xfId="16719" xr:uid="{00000000-0005-0000-0000-00004D360000}"/>
    <cellStyle name="20 % - Accent6 2 2 3 3 2 13" xfId="4748" xr:uid="{00000000-0005-0000-0000-00004E360000}"/>
    <cellStyle name="20 % - Accent6 2 2 3 3 2 13 2" xfId="17343" xr:uid="{00000000-0005-0000-0000-00004F360000}"/>
    <cellStyle name="20 % - Accent6 2 2 3 3 2 14" xfId="17896" xr:uid="{00000000-0005-0000-0000-000050360000}"/>
    <cellStyle name="20 % - Accent6 2 2 3 3 2 15" xfId="18364" xr:uid="{00000000-0005-0000-0000-000051360000}"/>
    <cellStyle name="20 % - Accent6 2 2 3 3 2 16" xfId="11239" xr:uid="{00000000-0005-0000-0000-000052360000}"/>
    <cellStyle name="20 % - Accent6 2 2 3 3 2 17" xfId="4401" xr:uid="{00000000-0005-0000-0000-000053360000}"/>
    <cellStyle name="20 % - Accent6 2 2 3 3 2 18" xfId="24330" xr:uid="{00000000-0005-0000-0000-000054360000}"/>
    <cellStyle name="20 % - Accent6 2 2 3 3 2 19" xfId="2925" xr:uid="{00000000-0005-0000-0000-000055360000}"/>
    <cellStyle name="20 % - Accent6 2 2 3 3 2 2" xfId="2926" xr:uid="{00000000-0005-0000-0000-000056360000}"/>
    <cellStyle name="20 % - Accent6 2 2 3 3 2 2 10" xfId="10729" xr:uid="{00000000-0005-0000-0000-000057360000}"/>
    <cellStyle name="20 % - Accent6 2 2 3 3 2 2 10 2" xfId="16720" xr:uid="{00000000-0005-0000-0000-000058360000}"/>
    <cellStyle name="20 % - Accent6 2 2 3 3 2 2 11" xfId="17344" xr:uid="{00000000-0005-0000-0000-000059360000}"/>
    <cellStyle name="20 % - Accent6 2 2 3 3 2 2 12" xfId="19977" xr:uid="{00000000-0005-0000-0000-00005A360000}"/>
    <cellStyle name="20 % - Accent6 2 2 3 3 2 2 13" xfId="11643" xr:uid="{00000000-0005-0000-0000-00005B360000}"/>
    <cellStyle name="20 % - Accent6 2 2 3 3 2 2 14" xfId="5314" xr:uid="{00000000-0005-0000-0000-00005C360000}"/>
    <cellStyle name="20 % - Accent6 2 2 3 3 2 2 15" xfId="25821" xr:uid="{00000000-0005-0000-0000-00005D360000}"/>
    <cellStyle name="20 % - Accent6 2 2 3 3 2 2 2" xfId="6185" xr:uid="{00000000-0005-0000-0000-00005E360000}"/>
    <cellStyle name="20 % - Accent6 2 2 3 3 2 2 2 2" xfId="12176" xr:uid="{00000000-0005-0000-0000-00005F360000}"/>
    <cellStyle name="20 % - Accent6 2 2 3 3 2 2 2 2 2" xfId="33362" xr:uid="{00000000-0005-0000-0000-000060360000}"/>
    <cellStyle name="20 % - Accent6 2 2 3 3 2 2 2 3" xfId="27360" xr:uid="{00000000-0005-0000-0000-000061360000}"/>
    <cellStyle name="20 % - Accent6 2 2 3 3 2 2 3" xfId="6711" xr:uid="{00000000-0005-0000-0000-000062360000}"/>
    <cellStyle name="20 % - Accent6 2 2 3 3 2 2 3 2" xfId="12702" xr:uid="{00000000-0005-0000-0000-000063360000}"/>
    <cellStyle name="20 % - Accent6 2 2 3 3 2 2 3 3" xfId="31841" xr:uid="{00000000-0005-0000-0000-000064360000}"/>
    <cellStyle name="20 % - Accent6 2 2 3 3 2 2 4" xfId="7251" xr:uid="{00000000-0005-0000-0000-000065360000}"/>
    <cellStyle name="20 % - Accent6 2 2 3 3 2 2 4 2" xfId="13242" xr:uid="{00000000-0005-0000-0000-000066360000}"/>
    <cellStyle name="20 % - Accent6 2 2 3 3 2 2 5" xfId="7819" xr:uid="{00000000-0005-0000-0000-000067360000}"/>
    <cellStyle name="20 % - Accent6 2 2 3 3 2 2 5 2" xfId="13810" xr:uid="{00000000-0005-0000-0000-000068360000}"/>
    <cellStyle name="20 % - Accent6 2 2 3 3 2 2 6" xfId="8387" xr:uid="{00000000-0005-0000-0000-000069360000}"/>
    <cellStyle name="20 % - Accent6 2 2 3 3 2 2 6 2" xfId="14378" xr:uid="{00000000-0005-0000-0000-00006A360000}"/>
    <cellStyle name="20 % - Accent6 2 2 3 3 2 2 7" xfId="8955" xr:uid="{00000000-0005-0000-0000-00006B360000}"/>
    <cellStyle name="20 % - Accent6 2 2 3 3 2 2 7 2" xfId="14946" xr:uid="{00000000-0005-0000-0000-00006C360000}"/>
    <cellStyle name="20 % - Accent6 2 2 3 3 2 2 8" xfId="9537" xr:uid="{00000000-0005-0000-0000-00006D360000}"/>
    <cellStyle name="20 % - Accent6 2 2 3 3 2 2 8 2" xfId="15528" xr:uid="{00000000-0005-0000-0000-00006E360000}"/>
    <cellStyle name="20 % - Accent6 2 2 3 3 2 2 9" xfId="10133" xr:uid="{00000000-0005-0000-0000-00006F360000}"/>
    <cellStyle name="20 % - Accent6 2 2 3 3 2 2 9 2" xfId="16124" xr:uid="{00000000-0005-0000-0000-000070360000}"/>
    <cellStyle name="20 % - Accent6 2 2 3 3 2 3" xfId="5313" xr:uid="{00000000-0005-0000-0000-000071360000}"/>
    <cellStyle name="20 % - Accent6 2 2 3 3 2 3 2" xfId="20588" xr:uid="{00000000-0005-0000-0000-000072360000}"/>
    <cellStyle name="20 % - Accent6 2 2 3 3 2 3 2 2" xfId="33805" xr:uid="{00000000-0005-0000-0000-000073360000}"/>
    <cellStyle name="20 % - Accent6 2 2 3 3 2 3 3" xfId="11642" xr:uid="{00000000-0005-0000-0000-000074360000}"/>
    <cellStyle name="20 % - Accent6 2 2 3 3 2 3 4" xfId="27815" xr:uid="{00000000-0005-0000-0000-000075360000}"/>
    <cellStyle name="20 % - Accent6 2 2 3 3 2 4" xfId="6184" xr:uid="{00000000-0005-0000-0000-000076360000}"/>
    <cellStyle name="20 % - Accent6 2 2 3 3 2 4 2" xfId="21179" xr:uid="{00000000-0005-0000-0000-000077360000}"/>
    <cellStyle name="20 % - Accent6 2 2 3 3 2 4 2 2" xfId="34396" xr:uid="{00000000-0005-0000-0000-000078360000}"/>
    <cellStyle name="20 % - Accent6 2 2 3 3 2 4 3" xfId="12175" xr:uid="{00000000-0005-0000-0000-000079360000}"/>
    <cellStyle name="20 % - Accent6 2 2 3 3 2 4 4" xfId="28406" xr:uid="{00000000-0005-0000-0000-00007A360000}"/>
    <cellStyle name="20 % - Accent6 2 2 3 3 2 5" xfId="6710" xr:uid="{00000000-0005-0000-0000-00007B360000}"/>
    <cellStyle name="20 % - Accent6 2 2 3 3 2 5 2" xfId="21803" xr:uid="{00000000-0005-0000-0000-00007C360000}"/>
    <cellStyle name="20 % - Accent6 2 2 3 3 2 5 2 2" xfId="34996" xr:uid="{00000000-0005-0000-0000-00007D360000}"/>
    <cellStyle name="20 % - Accent6 2 2 3 3 2 5 3" xfId="12701" xr:uid="{00000000-0005-0000-0000-00007E360000}"/>
    <cellStyle name="20 % - Accent6 2 2 3 3 2 5 4" xfId="29006" xr:uid="{00000000-0005-0000-0000-00007F360000}"/>
    <cellStyle name="20 % - Accent6 2 2 3 3 2 6" xfId="7250" xr:uid="{00000000-0005-0000-0000-000080360000}"/>
    <cellStyle name="20 % - Accent6 2 2 3 3 2 6 2" xfId="22505" xr:uid="{00000000-0005-0000-0000-000081360000}"/>
    <cellStyle name="20 % - Accent6 2 2 3 3 2 6 2 2" xfId="35698" xr:uid="{00000000-0005-0000-0000-000082360000}"/>
    <cellStyle name="20 % - Accent6 2 2 3 3 2 6 3" xfId="13241" xr:uid="{00000000-0005-0000-0000-000083360000}"/>
    <cellStyle name="20 % - Accent6 2 2 3 3 2 6 4" xfId="29708" xr:uid="{00000000-0005-0000-0000-000084360000}"/>
    <cellStyle name="20 % - Accent6 2 2 3 3 2 7" xfId="7818" xr:uid="{00000000-0005-0000-0000-000085360000}"/>
    <cellStyle name="20 % - Accent6 2 2 3 3 2 7 2" xfId="23258" xr:uid="{00000000-0005-0000-0000-000086360000}"/>
    <cellStyle name="20 % - Accent6 2 2 3 3 2 7 2 2" xfId="36447" xr:uid="{00000000-0005-0000-0000-000087360000}"/>
    <cellStyle name="20 % - Accent6 2 2 3 3 2 7 3" xfId="13809" xr:uid="{00000000-0005-0000-0000-000088360000}"/>
    <cellStyle name="20 % - Accent6 2 2 3 3 2 7 4" xfId="30457" xr:uid="{00000000-0005-0000-0000-000089360000}"/>
    <cellStyle name="20 % - Accent6 2 2 3 3 2 8" xfId="8386" xr:uid="{00000000-0005-0000-0000-00008A360000}"/>
    <cellStyle name="20 % - Accent6 2 2 3 3 2 8 2" xfId="14377" xr:uid="{00000000-0005-0000-0000-00008B360000}"/>
    <cellStyle name="20 % - Accent6 2 2 3 3 2 8 2 2" xfId="32584" xr:uid="{00000000-0005-0000-0000-00008C360000}"/>
    <cellStyle name="20 % - Accent6 2 2 3 3 2 8 3" xfId="26580" xr:uid="{00000000-0005-0000-0000-00008D360000}"/>
    <cellStyle name="20 % - Accent6 2 2 3 3 2 9" xfId="8954" xr:uid="{00000000-0005-0000-0000-00008E360000}"/>
    <cellStyle name="20 % - Accent6 2 2 3 3 2 9 2" xfId="14945" xr:uid="{00000000-0005-0000-0000-00008F360000}"/>
    <cellStyle name="20 % - Accent6 2 2 3 3 2 9 3" xfId="25227" xr:uid="{00000000-0005-0000-0000-000090360000}"/>
    <cellStyle name="20 % - Accent6 2 2 3 3 20" xfId="24329" xr:uid="{00000000-0005-0000-0000-000091360000}"/>
    <cellStyle name="20 % - Accent6 2 2 3 3 21" xfId="2924" xr:uid="{00000000-0005-0000-0000-000092360000}"/>
    <cellStyle name="20 % - Accent6 2 2 3 3 3" xfId="278" xr:uid="{00000000-0005-0000-0000-000093360000}"/>
    <cellStyle name="20 % - Accent6 2 2 3 3 3 10" xfId="10730" xr:uid="{00000000-0005-0000-0000-000094360000}"/>
    <cellStyle name="20 % - Accent6 2 2 3 3 3 10 2" xfId="16721" xr:uid="{00000000-0005-0000-0000-000095360000}"/>
    <cellStyle name="20 % - Accent6 2 2 3 3 3 10 3" xfId="31261" xr:uid="{00000000-0005-0000-0000-000096360000}"/>
    <cellStyle name="20 % - Accent6 2 2 3 3 3 11" xfId="17345" xr:uid="{00000000-0005-0000-0000-000097360000}"/>
    <cellStyle name="20 % - Accent6 2 2 3 3 3 12" xfId="18365" xr:uid="{00000000-0005-0000-0000-000098360000}"/>
    <cellStyle name="20 % - Accent6 2 2 3 3 3 13" xfId="11644" xr:uid="{00000000-0005-0000-0000-000099360000}"/>
    <cellStyle name="20 % - Accent6 2 2 3 3 3 14" xfId="4402" xr:uid="{00000000-0005-0000-0000-00009A360000}"/>
    <cellStyle name="20 % - Accent6 2 2 3 3 3 15" xfId="24331" xr:uid="{00000000-0005-0000-0000-00009B360000}"/>
    <cellStyle name="20 % - Accent6 2 2 3 3 3 16" xfId="2927" xr:uid="{00000000-0005-0000-0000-00009C360000}"/>
    <cellStyle name="20 % - Accent6 2 2 3 3 3 2" xfId="6186" xr:uid="{00000000-0005-0000-0000-00009D360000}"/>
    <cellStyle name="20 % - Accent6 2 2 3 3 3 2 2" xfId="19976" xr:uid="{00000000-0005-0000-0000-00009E360000}"/>
    <cellStyle name="20 % - Accent6 2 2 3 3 3 2 2 2" xfId="33361" xr:uid="{00000000-0005-0000-0000-00009F360000}"/>
    <cellStyle name="20 % - Accent6 2 2 3 3 3 2 2 3" xfId="27359" xr:uid="{00000000-0005-0000-0000-0000A0360000}"/>
    <cellStyle name="20 % - Accent6 2 2 3 3 3 2 3" xfId="12177" xr:uid="{00000000-0005-0000-0000-0000A1360000}"/>
    <cellStyle name="20 % - Accent6 2 2 3 3 3 2 3 2" xfId="31842" xr:uid="{00000000-0005-0000-0000-0000A2360000}"/>
    <cellStyle name="20 % - Accent6 2 2 3 3 3 2 4" xfId="25822" xr:uid="{00000000-0005-0000-0000-0000A3360000}"/>
    <cellStyle name="20 % - Accent6 2 2 3 3 3 3" xfId="6712" xr:uid="{00000000-0005-0000-0000-0000A4360000}"/>
    <cellStyle name="20 % - Accent6 2 2 3 3 3 3 2" xfId="20589" xr:uid="{00000000-0005-0000-0000-0000A5360000}"/>
    <cellStyle name="20 % - Accent6 2 2 3 3 3 3 2 2" xfId="33806" xr:uid="{00000000-0005-0000-0000-0000A6360000}"/>
    <cellStyle name="20 % - Accent6 2 2 3 3 3 3 3" xfId="12703" xr:uid="{00000000-0005-0000-0000-0000A7360000}"/>
    <cellStyle name="20 % - Accent6 2 2 3 3 3 3 4" xfId="27816" xr:uid="{00000000-0005-0000-0000-0000A8360000}"/>
    <cellStyle name="20 % - Accent6 2 2 3 3 3 4" xfId="7252" xr:uid="{00000000-0005-0000-0000-0000A9360000}"/>
    <cellStyle name="20 % - Accent6 2 2 3 3 3 4 2" xfId="21180" xr:uid="{00000000-0005-0000-0000-0000AA360000}"/>
    <cellStyle name="20 % - Accent6 2 2 3 3 3 4 2 2" xfId="34397" xr:uid="{00000000-0005-0000-0000-0000AB360000}"/>
    <cellStyle name="20 % - Accent6 2 2 3 3 3 4 3" xfId="13243" xr:uid="{00000000-0005-0000-0000-0000AC360000}"/>
    <cellStyle name="20 % - Accent6 2 2 3 3 3 4 4" xfId="28407" xr:uid="{00000000-0005-0000-0000-0000AD360000}"/>
    <cellStyle name="20 % - Accent6 2 2 3 3 3 5" xfId="7820" xr:uid="{00000000-0005-0000-0000-0000AE360000}"/>
    <cellStyle name="20 % - Accent6 2 2 3 3 3 5 2" xfId="21804" xr:uid="{00000000-0005-0000-0000-0000AF360000}"/>
    <cellStyle name="20 % - Accent6 2 2 3 3 3 5 2 2" xfId="34997" xr:uid="{00000000-0005-0000-0000-0000B0360000}"/>
    <cellStyle name="20 % - Accent6 2 2 3 3 3 5 3" xfId="13811" xr:uid="{00000000-0005-0000-0000-0000B1360000}"/>
    <cellStyle name="20 % - Accent6 2 2 3 3 3 5 4" xfId="29007" xr:uid="{00000000-0005-0000-0000-0000B2360000}"/>
    <cellStyle name="20 % - Accent6 2 2 3 3 3 6" xfId="8388" xr:uid="{00000000-0005-0000-0000-0000B3360000}"/>
    <cellStyle name="20 % - Accent6 2 2 3 3 3 6 2" xfId="22506" xr:uid="{00000000-0005-0000-0000-0000B4360000}"/>
    <cellStyle name="20 % - Accent6 2 2 3 3 3 6 2 2" xfId="35699" xr:uid="{00000000-0005-0000-0000-0000B5360000}"/>
    <cellStyle name="20 % - Accent6 2 2 3 3 3 6 3" xfId="14379" xr:uid="{00000000-0005-0000-0000-0000B6360000}"/>
    <cellStyle name="20 % - Accent6 2 2 3 3 3 6 4" xfId="29709" xr:uid="{00000000-0005-0000-0000-0000B7360000}"/>
    <cellStyle name="20 % - Accent6 2 2 3 3 3 7" xfId="8956" xr:uid="{00000000-0005-0000-0000-0000B8360000}"/>
    <cellStyle name="20 % - Accent6 2 2 3 3 3 7 2" xfId="23259" xr:uid="{00000000-0005-0000-0000-0000B9360000}"/>
    <cellStyle name="20 % - Accent6 2 2 3 3 3 7 2 2" xfId="36448" xr:uid="{00000000-0005-0000-0000-0000BA360000}"/>
    <cellStyle name="20 % - Accent6 2 2 3 3 3 7 3" xfId="14947" xr:uid="{00000000-0005-0000-0000-0000BB360000}"/>
    <cellStyle name="20 % - Accent6 2 2 3 3 3 7 4" xfId="30458" xr:uid="{00000000-0005-0000-0000-0000BC360000}"/>
    <cellStyle name="20 % - Accent6 2 2 3 3 3 8" xfId="9538" xr:uid="{00000000-0005-0000-0000-0000BD360000}"/>
    <cellStyle name="20 % - Accent6 2 2 3 3 3 8 2" xfId="15529" xr:uid="{00000000-0005-0000-0000-0000BE360000}"/>
    <cellStyle name="20 % - Accent6 2 2 3 3 3 8 2 2" xfId="32585" xr:uid="{00000000-0005-0000-0000-0000BF360000}"/>
    <cellStyle name="20 % - Accent6 2 2 3 3 3 8 3" xfId="26581" xr:uid="{00000000-0005-0000-0000-0000C0360000}"/>
    <cellStyle name="20 % - Accent6 2 2 3 3 3 9" xfId="10134" xr:uid="{00000000-0005-0000-0000-0000C1360000}"/>
    <cellStyle name="20 % - Accent6 2 2 3 3 3 9 2" xfId="16125" xr:uid="{00000000-0005-0000-0000-0000C2360000}"/>
    <cellStyle name="20 % - Accent6 2 2 3 3 3 9 3" xfId="25228" xr:uid="{00000000-0005-0000-0000-0000C3360000}"/>
    <cellStyle name="20 % - Accent6 2 2 3 3 4" xfId="2928" xr:uid="{00000000-0005-0000-0000-0000C4360000}"/>
    <cellStyle name="20 % - Accent6 2 2 3 3 4 10" xfId="10731" xr:uid="{00000000-0005-0000-0000-0000C5360000}"/>
    <cellStyle name="20 % - Accent6 2 2 3 3 4 10 2" xfId="16722" xr:uid="{00000000-0005-0000-0000-0000C6360000}"/>
    <cellStyle name="20 % - Accent6 2 2 3 3 4 10 3" xfId="25229" xr:uid="{00000000-0005-0000-0000-0000C7360000}"/>
    <cellStyle name="20 % - Accent6 2 2 3 3 4 11" xfId="17346" xr:uid="{00000000-0005-0000-0000-0000C8360000}"/>
    <cellStyle name="20 % - Accent6 2 2 3 3 4 11 2" xfId="31262" xr:uid="{00000000-0005-0000-0000-0000C9360000}"/>
    <cellStyle name="20 % - Accent6 2 2 3 3 4 12" xfId="18366" xr:uid="{00000000-0005-0000-0000-0000CA360000}"/>
    <cellStyle name="20 % - Accent6 2 2 3 3 4 13" xfId="11645" xr:uid="{00000000-0005-0000-0000-0000CB360000}"/>
    <cellStyle name="20 % - Accent6 2 2 3 3 4 14" xfId="4403" xr:uid="{00000000-0005-0000-0000-0000CC360000}"/>
    <cellStyle name="20 % - Accent6 2 2 3 3 4 15" xfId="24332" xr:uid="{00000000-0005-0000-0000-0000CD360000}"/>
    <cellStyle name="20 % - Accent6 2 2 3 3 4 2" xfId="6187" xr:uid="{00000000-0005-0000-0000-0000CE360000}"/>
    <cellStyle name="20 % - Accent6 2 2 3 3 4 2 10" xfId="31263" xr:uid="{00000000-0005-0000-0000-0000CF360000}"/>
    <cellStyle name="20 % - Accent6 2 2 3 3 4 2 11" xfId="24333" xr:uid="{00000000-0005-0000-0000-0000D0360000}"/>
    <cellStyle name="20 % - Accent6 2 2 3 3 4 2 2" xfId="19974" xr:uid="{00000000-0005-0000-0000-0000D1360000}"/>
    <cellStyle name="20 % - Accent6 2 2 3 3 4 2 2 2" xfId="27357" xr:uid="{00000000-0005-0000-0000-0000D2360000}"/>
    <cellStyle name="20 % - Accent6 2 2 3 3 4 2 2 2 2" xfId="33359" xr:uid="{00000000-0005-0000-0000-0000D3360000}"/>
    <cellStyle name="20 % - Accent6 2 2 3 3 4 2 2 3" xfId="31844" xr:uid="{00000000-0005-0000-0000-0000D4360000}"/>
    <cellStyle name="20 % - Accent6 2 2 3 3 4 2 2 4" xfId="25824" xr:uid="{00000000-0005-0000-0000-0000D5360000}"/>
    <cellStyle name="20 % - Accent6 2 2 3 3 4 2 3" xfId="20591" xr:uid="{00000000-0005-0000-0000-0000D6360000}"/>
    <cellStyle name="20 % - Accent6 2 2 3 3 4 2 3 2" xfId="33808" xr:uid="{00000000-0005-0000-0000-0000D7360000}"/>
    <cellStyle name="20 % - Accent6 2 2 3 3 4 2 3 3" xfId="27818" xr:uid="{00000000-0005-0000-0000-0000D8360000}"/>
    <cellStyle name="20 % - Accent6 2 2 3 3 4 2 4" xfId="21182" xr:uid="{00000000-0005-0000-0000-0000D9360000}"/>
    <cellStyle name="20 % - Accent6 2 2 3 3 4 2 4 2" xfId="34399" xr:uid="{00000000-0005-0000-0000-0000DA360000}"/>
    <cellStyle name="20 % - Accent6 2 2 3 3 4 2 4 3" xfId="28409" xr:uid="{00000000-0005-0000-0000-0000DB360000}"/>
    <cellStyle name="20 % - Accent6 2 2 3 3 4 2 5" xfId="21806" xr:uid="{00000000-0005-0000-0000-0000DC360000}"/>
    <cellStyle name="20 % - Accent6 2 2 3 3 4 2 5 2" xfId="34999" xr:uid="{00000000-0005-0000-0000-0000DD360000}"/>
    <cellStyle name="20 % - Accent6 2 2 3 3 4 2 5 3" xfId="29009" xr:uid="{00000000-0005-0000-0000-0000DE360000}"/>
    <cellStyle name="20 % - Accent6 2 2 3 3 4 2 6" xfId="22508" xr:uid="{00000000-0005-0000-0000-0000DF360000}"/>
    <cellStyle name="20 % - Accent6 2 2 3 3 4 2 6 2" xfId="35701" xr:uid="{00000000-0005-0000-0000-0000E0360000}"/>
    <cellStyle name="20 % - Accent6 2 2 3 3 4 2 6 3" xfId="29711" xr:uid="{00000000-0005-0000-0000-0000E1360000}"/>
    <cellStyle name="20 % - Accent6 2 2 3 3 4 2 7" xfId="23261" xr:uid="{00000000-0005-0000-0000-0000E2360000}"/>
    <cellStyle name="20 % - Accent6 2 2 3 3 4 2 7 2" xfId="36450" xr:uid="{00000000-0005-0000-0000-0000E3360000}"/>
    <cellStyle name="20 % - Accent6 2 2 3 3 4 2 7 3" xfId="30460" xr:uid="{00000000-0005-0000-0000-0000E4360000}"/>
    <cellStyle name="20 % - Accent6 2 2 3 3 4 2 8" xfId="18367" xr:uid="{00000000-0005-0000-0000-0000E5360000}"/>
    <cellStyle name="20 % - Accent6 2 2 3 3 4 2 8 2" xfId="32587" xr:uid="{00000000-0005-0000-0000-0000E6360000}"/>
    <cellStyle name="20 % - Accent6 2 2 3 3 4 2 8 3" xfId="26583" xr:uid="{00000000-0005-0000-0000-0000E7360000}"/>
    <cellStyle name="20 % - Accent6 2 2 3 3 4 2 9" xfId="12178" xr:uid="{00000000-0005-0000-0000-0000E8360000}"/>
    <cellStyle name="20 % - Accent6 2 2 3 3 4 2 9 2" xfId="25230" xr:uid="{00000000-0005-0000-0000-0000E9360000}"/>
    <cellStyle name="20 % - Accent6 2 2 3 3 4 3" xfId="6713" xr:uid="{00000000-0005-0000-0000-0000EA360000}"/>
    <cellStyle name="20 % - Accent6 2 2 3 3 4 3 2" xfId="19975" xr:uid="{00000000-0005-0000-0000-0000EB360000}"/>
    <cellStyle name="20 % - Accent6 2 2 3 3 4 3 2 2" xfId="33360" xr:uid="{00000000-0005-0000-0000-0000EC360000}"/>
    <cellStyle name="20 % - Accent6 2 2 3 3 4 3 2 3" xfId="27358" xr:uid="{00000000-0005-0000-0000-0000ED360000}"/>
    <cellStyle name="20 % - Accent6 2 2 3 3 4 3 3" xfId="12704" xr:uid="{00000000-0005-0000-0000-0000EE360000}"/>
    <cellStyle name="20 % - Accent6 2 2 3 3 4 3 3 2" xfId="31843" xr:uid="{00000000-0005-0000-0000-0000EF360000}"/>
    <cellStyle name="20 % - Accent6 2 2 3 3 4 3 4" xfId="25823" xr:uid="{00000000-0005-0000-0000-0000F0360000}"/>
    <cellStyle name="20 % - Accent6 2 2 3 3 4 4" xfId="7253" xr:uid="{00000000-0005-0000-0000-0000F1360000}"/>
    <cellStyle name="20 % - Accent6 2 2 3 3 4 4 2" xfId="20590" xr:uid="{00000000-0005-0000-0000-0000F2360000}"/>
    <cellStyle name="20 % - Accent6 2 2 3 3 4 4 2 2" xfId="33807" xr:uid="{00000000-0005-0000-0000-0000F3360000}"/>
    <cellStyle name="20 % - Accent6 2 2 3 3 4 4 3" xfId="13244" xr:uid="{00000000-0005-0000-0000-0000F4360000}"/>
    <cellStyle name="20 % - Accent6 2 2 3 3 4 4 4" xfId="27817" xr:uid="{00000000-0005-0000-0000-0000F5360000}"/>
    <cellStyle name="20 % - Accent6 2 2 3 3 4 5" xfId="7821" xr:uid="{00000000-0005-0000-0000-0000F6360000}"/>
    <cellStyle name="20 % - Accent6 2 2 3 3 4 5 2" xfId="21181" xr:uid="{00000000-0005-0000-0000-0000F7360000}"/>
    <cellStyle name="20 % - Accent6 2 2 3 3 4 5 2 2" xfId="34398" xr:uid="{00000000-0005-0000-0000-0000F8360000}"/>
    <cellStyle name="20 % - Accent6 2 2 3 3 4 5 3" xfId="13812" xr:uid="{00000000-0005-0000-0000-0000F9360000}"/>
    <cellStyle name="20 % - Accent6 2 2 3 3 4 5 4" xfId="28408" xr:uid="{00000000-0005-0000-0000-0000FA360000}"/>
    <cellStyle name="20 % - Accent6 2 2 3 3 4 6" xfId="8389" xr:uid="{00000000-0005-0000-0000-0000FB360000}"/>
    <cellStyle name="20 % - Accent6 2 2 3 3 4 6 2" xfId="21805" xr:uid="{00000000-0005-0000-0000-0000FC360000}"/>
    <cellStyle name="20 % - Accent6 2 2 3 3 4 6 2 2" xfId="34998" xr:uid="{00000000-0005-0000-0000-0000FD360000}"/>
    <cellStyle name="20 % - Accent6 2 2 3 3 4 6 3" xfId="14380" xr:uid="{00000000-0005-0000-0000-0000FE360000}"/>
    <cellStyle name="20 % - Accent6 2 2 3 3 4 6 4" xfId="29008" xr:uid="{00000000-0005-0000-0000-0000FF360000}"/>
    <cellStyle name="20 % - Accent6 2 2 3 3 4 7" xfId="8957" xr:uid="{00000000-0005-0000-0000-000000370000}"/>
    <cellStyle name="20 % - Accent6 2 2 3 3 4 7 2" xfId="22507" xr:uid="{00000000-0005-0000-0000-000001370000}"/>
    <cellStyle name="20 % - Accent6 2 2 3 3 4 7 2 2" xfId="35700" xr:uid="{00000000-0005-0000-0000-000002370000}"/>
    <cellStyle name="20 % - Accent6 2 2 3 3 4 7 3" xfId="14948" xr:uid="{00000000-0005-0000-0000-000003370000}"/>
    <cellStyle name="20 % - Accent6 2 2 3 3 4 7 4" xfId="29710" xr:uid="{00000000-0005-0000-0000-000004370000}"/>
    <cellStyle name="20 % - Accent6 2 2 3 3 4 8" xfId="9539" xr:uid="{00000000-0005-0000-0000-000005370000}"/>
    <cellStyle name="20 % - Accent6 2 2 3 3 4 8 2" xfId="23260" xr:uid="{00000000-0005-0000-0000-000006370000}"/>
    <cellStyle name="20 % - Accent6 2 2 3 3 4 8 2 2" xfId="36449" xr:uid="{00000000-0005-0000-0000-000007370000}"/>
    <cellStyle name="20 % - Accent6 2 2 3 3 4 8 3" xfId="15530" xr:uid="{00000000-0005-0000-0000-000008370000}"/>
    <cellStyle name="20 % - Accent6 2 2 3 3 4 8 4" xfId="30459" xr:uid="{00000000-0005-0000-0000-000009370000}"/>
    <cellStyle name="20 % - Accent6 2 2 3 3 4 9" xfId="10135" xr:uid="{00000000-0005-0000-0000-00000A370000}"/>
    <cellStyle name="20 % - Accent6 2 2 3 3 4 9 2" xfId="16126" xr:uid="{00000000-0005-0000-0000-00000B370000}"/>
    <cellStyle name="20 % - Accent6 2 2 3 3 4 9 2 2" xfId="32586" xr:uid="{00000000-0005-0000-0000-00000C370000}"/>
    <cellStyle name="20 % - Accent6 2 2 3 3 4 9 3" xfId="26582" xr:uid="{00000000-0005-0000-0000-00000D370000}"/>
    <cellStyle name="20 % - Accent6 2 2 3 3 5" xfId="5312" xr:uid="{00000000-0005-0000-0000-00000E370000}"/>
    <cellStyle name="20 % - Accent6 2 2 3 3 5 10" xfId="31264" xr:uid="{00000000-0005-0000-0000-00000F370000}"/>
    <cellStyle name="20 % - Accent6 2 2 3 3 5 11" xfId="24334" xr:uid="{00000000-0005-0000-0000-000010370000}"/>
    <cellStyle name="20 % - Accent6 2 2 3 3 5 2" xfId="19973" xr:uid="{00000000-0005-0000-0000-000011370000}"/>
    <cellStyle name="20 % - Accent6 2 2 3 3 5 2 2" xfId="27356" xr:uid="{00000000-0005-0000-0000-000012370000}"/>
    <cellStyle name="20 % - Accent6 2 2 3 3 5 2 2 2" xfId="33358" xr:uid="{00000000-0005-0000-0000-000013370000}"/>
    <cellStyle name="20 % - Accent6 2 2 3 3 5 2 3" xfId="31845" xr:uid="{00000000-0005-0000-0000-000014370000}"/>
    <cellStyle name="20 % - Accent6 2 2 3 3 5 2 4" xfId="25825" xr:uid="{00000000-0005-0000-0000-000015370000}"/>
    <cellStyle name="20 % - Accent6 2 2 3 3 5 3" xfId="20592" xr:uid="{00000000-0005-0000-0000-000016370000}"/>
    <cellStyle name="20 % - Accent6 2 2 3 3 5 3 2" xfId="33809" xr:uid="{00000000-0005-0000-0000-000017370000}"/>
    <cellStyle name="20 % - Accent6 2 2 3 3 5 3 3" xfId="27819" xr:uid="{00000000-0005-0000-0000-000018370000}"/>
    <cellStyle name="20 % - Accent6 2 2 3 3 5 4" xfId="21183" xr:uid="{00000000-0005-0000-0000-000019370000}"/>
    <cellStyle name="20 % - Accent6 2 2 3 3 5 4 2" xfId="34400" xr:uid="{00000000-0005-0000-0000-00001A370000}"/>
    <cellStyle name="20 % - Accent6 2 2 3 3 5 4 3" xfId="28410" xr:uid="{00000000-0005-0000-0000-00001B370000}"/>
    <cellStyle name="20 % - Accent6 2 2 3 3 5 5" xfId="21807" xr:uid="{00000000-0005-0000-0000-00001C370000}"/>
    <cellStyle name="20 % - Accent6 2 2 3 3 5 5 2" xfId="35000" xr:uid="{00000000-0005-0000-0000-00001D370000}"/>
    <cellStyle name="20 % - Accent6 2 2 3 3 5 5 3" xfId="29010" xr:uid="{00000000-0005-0000-0000-00001E370000}"/>
    <cellStyle name="20 % - Accent6 2 2 3 3 5 6" xfId="22509" xr:uid="{00000000-0005-0000-0000-00001F370000}"/>
    <cellStyle name="20 % - Accent6 2 2 3 3 5 6 2" xfId="35702" xr:uid="{00000000-0005-0000-0000-000020370000}"/>
    <cellStyle name="20 % - Accent6 2 2 3 3 5 6 3" xfId="29712" xr:uid="{00000000-0005-0000-0000-000021370000}"/>
    <cellStyle name="20 % - Accent6 2 2 3 3 5 7" xfId="23262" xr:uid="{00000000-0005-0000-0000-000022370000}"/>
    <cellStyle name="20 % - Accent6 2 2 3 3 5 7 2" xfId="36451" xr:uid="{00000000-0005-0000-0000-000023370000}"/>
    <cellStyle name="20 % - Accent6 2 2 3 3 5 7 3" xfId="30461" xr:uid="{00000000-0005-0000-0000-000024370000}"/>
    <cellStyle name="20 % - Accent6 2 2 3 3 5 8" xfId="18368" xr:uid="{00000000-0005-0000-0000-000025370000}"/>
    <cellStyle name="20 % - Accent6 2 2 3 3 5 8 2" xfId="32588" xr:uid="{00000000-0005-0000-0000-000026370000}"/>
    <cellStyle name="20 % - Accent6 2 2 3 3 5 8 3" xfId="26584" xr:uid="{00000000-0005-0000-0000-000027370000}"/>
    <cellStyle name="20 % - Accent6 2 2 3 3 5 9" xfId="11641" xr:uid="{00000000-0005-0000-0000-000028370000}"/>
    <cellStyle name="20 % - Accent6 2 2 3 3 5 9 2" xfId="25231" xr:uid="{00000000-0005-0000-0000-000029370000}"/>
    <cellStyle name="20 % - Accent6 2 2 3 3 6" xfId="6183" xr:uid="{00000000-0005-0000-0000-00002A370000}"/>
    <cellStyle name="20 % - Accent6 2 2 3 3 6 2" xfId="19495" xr:uid="{00000000-0005-0000-0000-00002B370000}"/>
    <cellStyle name="20 % - Accent6 2 2 3 3 6 2 2" xfId="33000" xr:uid="{00000000-0005-0000-0000-00002C370000}"/>
    <cellStyle name="20 % - Accent6 2 2 3 3 6 2 3" xfId="26996" xr:uid="{00000000-0005-0000-0000-00002D370000}"/>
    <cellStyle name="20 % - Accent6 2 2 3 3 6 3" xfId="12174" xr:uid="{00000000-0005-0000-0000-00002E370000}"/>
    <cellStyle name="20 % - Accent6 2 2 3 3 6 3 2" xfId="31840" xr:uid="{00000000-0005-0000-0000-00002F370000}"/>
    <cellStyle name="20 % - Accent6 2 2 3 3 6 4" xfId="25820" xr:uid="{00000000-0005-0000-0000-000030370000}"/>
    <cellStyle name="20 % - Accent6 2 2 3 3 7" xfId="6709" xr:uid="{00000000-0005-0000-0000-000031370000}"/>
    <cellStyle name="20 % - Accent6 2 2 3 3 7 2" xfId="19978" xr:uid="{00000000-0005-0000-0000-000032370000}"/>
    <cellStyle name="20 % - Accent6 2 2 3 3 7 2 2" xfId="33363" xr:uid="{00000000-0005-0000-0000-000033370000}"/>
    <cellStyle name="20 % - Accent6 2 2 3 3 7 3" xfId="12700" xr:uid="{00000000-0005-0000-0000-000034370000}"/>
    <cellStyle name="20 % - Accent6 2 2 3 3 7 4" xfId="27361" xr:uid="{00000000-0005-0000-0000-000035370000}"/>
    <cellStyle name="20 % - Accent6 2 2 3 3 8" xfId="7249" xr:uid="{00000000-0005-0000-0000-000036370000}"/>
    <cellStyle name="20 % - Accent6 2 2 3 3 8 2" xfId="20587" xr:uid="{00000000-0005-0000-0000-000037370000}"/>
    <cellStyle name="20 % - Accent6 2 2 3 3 8 2 2" xfId="33804" xr:uid="{00000000-0005-0000-0000-000038370000}"/>
    <cellStyle name="20 % - Accent6 2 2 3 3 8 3" xfId="13240" xr:uid="{00000000-0005-0000-0000-000039370000}"/>
    <cellStyle name="20 % - Accent6 2 2 3 3 8 4" xfId="27814" xr:uid="{00000000-0005-0000-0000-00003A370000}"/>
    <cellStyle name="20 % - Accent6 2 2 3 3 9" xfId="7817" xr:uid="{00000000-0005-0000-0000-00003B370000}"/>
    <cellStyle name="20 % - Accent6 2 2 3 3 9 2" xfId="21178" xr:uid="{00000000-0005-0000-0000-00003C370000}"/>
    <cellStyle name="20 % - Accent6 2 2 3 3 9 2 2" xfId="34395" xr:uid="{00000000-0005-0000-0000-00003D370000}"/>
    <cellStyle name="20 % - Accent6 2 2 3 3 9 3" xfId="13808" xr:uid="{00000000-0005-0000-0000-00003E370000}"/>
    <cellStyle name="20 % - Accent6 2 2 3 3 9 4" xfId="28405" xr:uid="{00000000-0005-0000-0000-00003F370000}"/>
    <cellStyle name="20 % - Accent6 2 2 3 4" xfId="5310" xr:uid="{00000000-0005-0000-0000-000040370000}"/>
    <cellStyle name="20 % - Accent6 2 2 3 4 10" xfId="31265" xr:uid="{00000000-0005-0000-0000-000041370000}"/>
    <cellStyle name="20 % - Accent6 2 2 3 4 11" xfId="24335" xr:uid="{00000000-0005-0000-0000-000042370000}"/>
    <cellStyle name="20 % - Accent6 2 2 3 4 2" xfId="19972" xr:uid="{00000000-0005-0000-0000-000043370000}"/>
    <cellStyle name="20 % - Accent6 2 2 3 4 2 2" xfId="27355" xr:uid="{00000000-0005-0000-0000-000044370000}"/>
    <cellStyle name="20 % - Accent6 2 2 3 4 2 2 2" xfId="33357" xr:uid="{00000000-0005-0000-0000-000045370000}"/>
    <cellStyle name="20 % - Accent6 2 2 3 4 2 3" xfId="31846" xr:uid="{00000000-0005-0000-0000-000046370000}"/>
    <cellStyle name="20 % - Accent6 2 2 3 4 2 4" xfId="25826" xr:uid="{00000000-0005-0000-0000-000047370000}"/>
    <cellStyle name="20 % - Accent6 2 2 3 4 3" xfId="20593" xr:uid="{00000000-0005-0000-0000-000048370000}"/>
    <cellStyle name="20 % - Accent6 2 2 3 4 3 2" xfId="33810" xr:uid="{00000000-0005-0000-0000-000049370000}"/>
    <cellStyle name="20 % - Accent6 2 2 3 4 3 3" xfId="27820" xr:uid="{00000000-0005-0000-0000-00004A370000}"/>
    <cellStyle name="20 % - Accent6 2 2 3 4 4" xfId="21184" xr:uid="{00000000-0005-0000-0000-00004B370000}"/>
    <cellStyle name="20 % - Accent6 2 2 3 4 4 2" xfId="34401" xr:uid="{00000000-0005-0000-0000-00004C370000}"/>
    <cellStyle name="20 % - Accent6 2 2 3 4 4 3" xfId="28411" xr:uid="{00000000-0005-0000-0000-00004D370000}"/>
    <cellStyle name="20 % - Accent6 2 2 3 4 5" xfId="21808" xr:uid="{00000000-0005-0000-0000-00004E370000}"/>
    <cellStyle name="20 % - Accent6 2 2 3 4 5 2" xfId="35001" xr:uid="{00000000-0005-0000-0000-00004F370000}"/>
    <cellStyle name="20 % - Accent6 2 2 3 4 5 3" xfId="29011" xr:uid="{00000000-0005-0000-0000-000050370000}"/>
    <cellStyle name="20 % - Accent6 2 2 3 4 6" xfId="22510" xr:uid="{00000000-0005-0000-0000-000051370000}"/>
    <cellStyle name="20 % - Accent6 2 2 3 4 6 2" xfId="35703" xr:uid="{00000000-0005-0000-0000-000052370000}"/>
    <cellStyle name="20 % - Accent6 2 2 3 4 6 3" xfId="29713" xr:uid="{00000000-0005-0000-0000-000053370000}"/>
    <cellStyle name="20 % - Accent6 2 2 3 4 7" xfId="23263" xr:uid="{00000000-0005-0000-0000-000054370000}"/>
    <cellStyle name="20 % - Accent6 2 2 3 4 7 2" xfId="36452" xr:uid="{00000000-0005-0000-0000-000055370000}"/>
    <cellStyle name="20 % - Accent6 2 2 3 4 7 3" xfId="30462" xr:uid="{00000000-0005-0000-0000-000056370000}"/>
    <cellStyle name="20 % - Accent6 2 2 3 4 8" xfId="18369" xr:uid="{00000000-0005-0000-0000-000057370000}"/>
    <cellStyle name="20 % - Accent6 2 2 3 4 8 2" xfId="32589" xr:uid="{00000000-0005-0000-0000-000058370000}"/>
    <cellStyle name="20 % - Accent6 2 2 3 4 8 3" xfId="26585" xr:uid="{00000000-0005-0000-0000-000059370000}"/>
    <cellStyle name="20 % - Accent6 2 2 3 4 9" xfId="11639" xr:uid="{00000000-0005-0000-0000-00005A370000}"/>
    <cellStyle name="20 % - Accent6 2 2 3 4 9 2" xfId="25232" xr:uid="{00000000-0005-0000-0000-00005B370000}"/>
    <cellStyle name="20 % - Accent6 2 2 3 5" xfId="6181" xr:uid="{00000000-0005-0000-0000-00005C370000}"/>
    <cellStyle name="20 % - Accent6 2 2 3 5 2" xfId="23264" xr:uid="{00000000-0005-0000-0000-00005D370000}"/>
    <cellStyle name="20 % - Accent6 2 2 3 5 2 2" xfId="36453" xr:uid="{00000000-0005-0000-0000-00005E370000}"/>
    <cellStyle name="20 % - Accent6 2 2 3 5 2 3" xfId="30463" xr:uid="{00000000-0005-0000-0000-00005F370000}"/>
    <cellStyle name="20 % - Accent6 2 2 3 5 3" xfId="19493" xr:uid="{00000000-0005-0000-0000-000060370000}"/>
    <cellStyle name="20 % - Accent6 2 2 3 5 3 2" xfId="32998" xr:uid="{00000000-0005-0000-0000-000061370000}"/>
    <cellStyle name="20 % - Accent6 2 2 3 5 3 3" xfId="26994" xr:uid="{00000000-0005-0000-0000-000062370000}"/>
    <cellStyle name="20 % - Accent6 2 2 3 5 4" xfId="12172" xr:uid="{00000000-0005-0000-0000-000063370000}"/>
    <cellStyle name="20 % - Accent6 2 2 3 5 4 2" xfId="31837" xr:uid="{00000000-0005-0000-0000-000064370000}"/>
    <cellStyle name="20 % - Accent6 2 2 3 5 5" xfId="25817" xr:uid="{00000000-0005-0000-0000-000065370000}"/>
    <cellStyle name="20 % - Accent6 2 2 3 6" xfId="6707" xr:uid="{00000000-0005-0000-0000-000066370000}"/>
    <cellStyle name="20 % - Accent6 2 2 3 6 2" xfId="23798" xr:uid="{00000000-0005-0000-0000-000067370000}"/>
    <cellStyle name="20 % - Accent6 2 2 3 6 2 2" xfId="36830" xr:uid="{00000000-0005-0000-0000-000068370000}"/>
    <cellStyle name="20 % - Accent6 2 2 3 6 2 3" xfId="30842" xr:uid="{00000000-0005-0000-0000-000069370000}"/>
    <cellStyle name="20 % - Accent6 2 2 3 6 3" xfId="20584" xr:uid="{00000000-0005-0000-0000-00006A370000}"/>
    <cellStyle name="20 % - Accent6 2 2 3 6 3 2" xfId="33801" xr:uid="{00000000-0005-0000-0000-00006B370000}"/>
    <cellStyle name="20 % - Accent6 2 2 3 6 4" xfId="12698" xr:uid="{00000000-0005-0000-0000-00006C370000}"/>
    <cellStyle name="20 % - Accent6 2 2 3 6 5" xfId="27811" xr:uid="{00000000-0005-0000-0000-00006D370000}"/>
    <cellStyle name="20 % - Accent6 2 2 3 7" xfId="7247" xr:uid="{00000000-0005-0000-0000-00006E370000}"/>
    <cellStyle name="20 % - Accent6 2 2 3 7 2" xfId="24004" xr:uid="{00000000-0005-0000-0000-00006F370000}"/>
    <cellStyle name="20 % - Accent6 2 2 3 7 2 2" xfId="36910" xr:uid="{00000000-0005-0000-0000-000070370000}"/>
    <cellStyle name="20 % - Accent6 2 2 3 7 2 3" xfId="30923" xr:uid="{00000000-0005-0000-0000-000071370000}"/>
    <cellStyle name="20 % - Accent6 2 2 3 7 3" xfId="21175" xr:uid="{00000000-0005-0000-0000-000072370000}"/>
    <cellStyle name="20 % - Accent6 2 2 3 7 3 2" xfId="34392" xr:uid="{00000000-0005-0000-0000-000073370000}"/>
    <cellStyle name="20 % - Accent6 2 2 3 7 4" xfId="13238" xr:uid="{00000000-0005-0000-0000-000074370000}"/>
    <cellStyle name="20 % - Accent6 2 2 3 7 5" xfId="28402" xr:uid="{00000000-0005-0000-0000-000075370000}"/>
    <cellStyle name="20 % - Accent6 2 2 3 8" xfId="7815" xr:uid="{00000000-0005-0000-0000-000076370000}"/>
    <cellStyle name="20 % - Accent6 2 2 3 8 2" xfId="21799" xr:uid="{00000000-0005-0000-0000-000077370000}"/>
    <cellStyle name="20 % - Accent6 2 2 3 8 2 2" xfId="34992" xr:uid="{00000000-0005-0000-0000-000078370000}"/>
    <cellStyle name="20 % - Accent6 2 2 3 8 3" xfId="13806" xr:uid="{00000000-0005-0000-0000-000079370000}"/>
    <cellStyle name="20 % - Accent6 2 2 3 8 4" xfId="29002" xr:uid="{00000000-0005-0000-0000-00007A370000}"/>
    <cellStyle name="20 % - Accent6 2 2 3 9" xfId="8383" xr:uid="{00000000-0005-0000-0000-00007B370000}"/>
    <cellStyle name="20 % - Accent6 2 2 3 9 2" xfId="22501" xr:uid="{00000000-0005-0000-0000-00007C370000}"/>
    <cellStyle name="20 % - Accent6 2 2 3 9 2 2" xfId="35694" xr:uid="{00000000-0005-0000-0000-00007D370000}"/>
    <cellStyle name="20 % - Accent6 2 2 3 9 3" xfId="14374" xr:uid="{00000000-0005-0000-0000-00007E370000}"/>
    <cellStyle name="20 % - Accent6 2 2 3 9 4" xfId="29704" xr:uid="{00000000-0005-0000-0000-00007F370000}"/>
    <cellStyle name="20 % - Accent6 2 2 3_2012-2013 - CF - Tour 1 - Ligue 04 - Résultats" xfId="279" xr:uid="{00000000-0005-0000-0000-000080370000}"/>
    <cellStyle name="20 % - Accent6 2 2 4" xfId="280" xr:uid="{00000000-0005-0000-0000-000081370000}"/>
    <cellStyle name="20 % - Accent6 2 2 4 10" xfId="9540" xr:uid="{00000000-0005-0000-0000-000082370000}"/>
    <cellStyle name="20 % - Accent6 2 2 4 10 2" xfId="15531" xr:uid="{00000000-0005-0000-0000-000083370000}"/>
    <cellStyle name="20 % - Accent6 2 2 4 10 3" xfId="31266" xr:uid="{00000000-0005-0000-0000-000084370000}"/>
    <cellStyle name="20 % - Accent6 2 2 4 11" xfId="10136" xr:uid="{00000000-0005-0000-0000-000085370000}"/>
    <cellStyle name="20 % - Accent6 2 2 4 11 2" xfId="16127" xr:uid="{00000000-0005-0000-0000-000086370000}"/>
    <cellStyle name="20 % - Accent6 2 2 4 12" xfId="10732" xr:uid="{00000000-0005-0000-0000-000087370000}"/>
    <cellStyle name="20 % - Accent6 2 2 4 12 2" xfId="16723" xr:uid="{00000000-0005-0000-0000-000088370000}"/>
    <cellStyle name="20 % - Accent6 2 2 4 13" xfId="4749" xr:uid="{00000000-0005-0000-0000-000089370000}"/>
    <cellStyle name="20 % - Accent6 2 2 4 13 2" xfId="17347" xr:uid="{00000000-0005-0000-0000-00008A370000}"/>
    <cellStyle name="20 % - Accent6 2 2 4 14" xfId="17897" xr:uid="{00000000-0005-0000-0000-00008B370000}"/>
    <cellStyle name="20 % - Accent6 2 2 4 15" xfId="18370" xr:uid="{00000000-0005-0000-0000-00008C370000}"/>
    <cellStyle name="20 % - Accent6 2 2 4 16" xfId="11240" xr:uid="{00000000-0005-0000-0000-00008D370000}"/>
    <cellStyle name="20 % - Accent6 2 2 4 17" xfId="4404" xr:uid="{00000000-0005-0000-0000-00008E370000}"/>
    <cellStyle name="20 % - Accent6 2 2 4 18" xfId="24336" xr:uid="{00000000-0005-0000-0000-00008F370000}"/>
    <cellStyle name="20 % - Accent6 2 2 4 19" xfId="2929" xr:uid="{00000000-0005-0000-0000-000090370000}"/>
    <cellStyle name="20 % - Accent6 2 2 4 2" xfId="2930" xr:uid="{00000000-0005-0000-0000-000091370000}"/>
    <cellStyle name="20 % - Accent6 2 2 4 2 10" xfId="10733" xr:uid="{00000000-0005-0000-0000-000092370000}"/>
    <cellStyle name="20 % - Accent6 2 2 4 2 10 2" xfId="16724" xr:uid="{00000000-0005-0000-0000-000093370000}"/>
    <cellStyle name="20 % - Accent6 2 2 4 2 11" xfId="17348" xr:uid="{00000000-0005-0000-0000-000094370000}"/>
    <cellStyle name="20 % - Accent6 2 2 4 2 12" xfId="19971" xr:uid="{00000000-0005-0000-0000-000095370000}"/>
    <cellStyle name="20 % - Accent6 2 2 4 2 13" xfId="11647" xr:uid="{00000000-0005-0000-0000-000096370000}"/>
    <cellStyle name="20 % - Accent6 2 2 4 2 14" xfId="5316" xr:uid="{00000000-0005-0000-0000-000097370000}"/>
    <cellStyle name="20 % - Accent6 2 2 4 2 15" xfId="25827" xr:uid="{00000000-0005-0000-0000-000098370000}"/>
    <cellStyle name="20 % - Accent6 2 2 4 2 2" xfId="6189" xr:uid="{00000000-0005-0000-0000-000099370000}"/>
    <cellStyle name="20 % - Accent6 2 2 4 2 2 2" xfId="12180" xr:uid="{00000000-0005-0000-0000-00009A370000}"/>
    <cellStyle name="20 % - Accent6 2 2 4 2 2 2 2" xfId="33356" xr:uid="{00000000-0005-0000-0000-00009B370000}"/>
    <cellStyle name="20 % - Accent6 2 2 4 2 2 3" xfId="27354" xr:uid="{00000000-0005-0000-0000-00009C370000}"/>
    <cellStyle name="20 % - Accent6 2 2 4 2 3" xfId="6715" xr:uid="{00000000-0005-0000-0000-00009D370000}"/>
    <cellStyle name="20 % - Accent6 2 2 4 2 3 2" xfId="12706" xr:uid="{00000000-0005-0000-0000-00009E370000}"/>
    <cellStyle name="20 % - Accent6 2 2 4 2 3 3" xfId="31847" xr:uid="{00000000-0005-0000-0000-00009F370000}"/>
    <cellStyle name="20 % - Accent6 2 2 4 2 4" xfId="7255" xr:uid="{00000000-0005-0000-0000-0000A0370000}"/>
    <cellStyle name="20 % - Accent6 2 2 4 2 4 2" xfId="13246" xr:uid="{00000000-0005-0000-0000-0000A1370000}"/>
    <cellStyle name="20 % - Accent6 2 2 4 2 5" xfId="7823" xr:uid="{00000000-0005-0000-0000-0000A2370000}"/>
    <cellStyle name="20 % - Accent6 2 2 4 2 5 2" xfId="13814" xr:uid="{00000000-0005-0000-0000-0000A3370000}"/>
    <cellStyle name="20 % - Accent6 2 2 4 2 6" xfId="8391" xr:uid="{00000000-0005-0000-0000-0000A4370000}"/>
    <cellStyle name="20 % - Accent6 2 2 4 2 6 2" xfId="14382" xr:uid="{00000000-0005-0000-0000-0000A5370000}"/>
    <cellStyle name="20 % - Accent6 2 2 4 2 7" xfId="8959" xr:uid="{00000000-0005-0000-0000-0000A6370000}"/>
    <cellStyle name="20 % - Accent6 2 2 4 2 7 2" xfId="14950" xr:uid="{00000000-0005-0000-0000-0000A7370000}"/>
    <cellStyle name="20 % - Accent6 2 2 4 2 8" xfId="9541" xr:uid="{00000000-0005-0000-0000-0000A8370000}"/>
    <cellStyle name="20 % - Accent6 2 2 4 2 8 2" xfId="15532" xr:uid="{00000000-0005-0000-0000-0000A9370000}"/>
    <cellStyle name="20 % - Accent6 2 2 4 2 9" xfId="10137" xr:uid="{00000000-0005-0000-0000-0000AA370000}"/>
    <cellStyle name="20 % - Accent6 2 2 4 2 9 2" xfId="16128" xr:uid="{00000000-0005-0000-0000-0000AB370000}"/>
    <cellStyle name="20 % - Accent6 2 2 4 3" xfId="5315" xr:uid="{00000000-0005-0000-0000-0000AC370000}"/>
    <cellStyle name="20 % - Accent6 2 2 4 3 2" xfId="20594" xr:uid="{00000000-0005-0000-0000-0000AD370000}"/>
    <cellStyle name="20 % - Accent6 2 2 4 3 2 2" xfId="33811" xr:uid="{00000000-0005-0000-0000-0000AE370000}"/>
    <cellStyle name="20 % - Accent6 2 2 4 3 3" xfId="11646" xr:uid="{00000000-0005-0000-0000-0000AF370000}"/>
    <cellStyle name="20 % - Accent6 2 2 4 3 4" xfId="27821" xr:uid="{00000000-0005-0000-0000-0000B0370000}"/>
    <cellStyle name="20 % - Accent6 2 2 4 4" xfId="6188" xr:uid="{00000000-0005-0000-0000-0000B1370000}"/>
    <cellStyle name="20 % - Accent6 2 2 4 4 2" xfId="21185" xr:uid="{00000000-0005-0000-0000-0000B2370000}"/>
    <cellStyle name="20 % - Accent6 2 2 4 4 2 2" xfId="34402" xr:uid="{00000000-0005-0000-0000-0000B3370000}"/>
    <cellStyle name="20 % - Accent6 2 2 4 4 3" xfId="12179" xr:uid="{00000000-0005-0000-0000-0000B4370000}"/>
    <cellStyle name="20 % - Accent6 2 2 4 4 4" xfId="28412" xr:uid="{00000000-0005-0000-0000-0000B5370000}"/>
    <cellStyle name="20 % - Accent6 2 2 4 5" xfId="6714" xr:uid="{00000000-0005-0000-0000-0000B6370000}"/>
    <cellStyle name="20 % - Accent6 2 2 4 5 2" xfId="21809" xr:uid="{00000000-0005-0000-0000-0000B7370000}"/>
    <cellStyle name="20 % - Accent6 2 2 4 5 2 2" xfId="35002" xr:uid="{00000000-0005-0000-0000-0000B8370000}"/>
    <cellStyle name="20 % - Accent6 2 2 4 5 3" xfId="12705" xr:uid="{00000000-0005-0000-0000-0000B9370000}"/>
    <cellStyle name="20 % - Accent6 2 2 4 5 4" xfId="29012" xr:uid="{00000000-0005-0000-0000-0000BA370000}"/>
    <cellStyle name="20 % - Accent6 2 2 4 6" xfId="7254" xr:uid="{00000000-0005-0000-0000-0000BB370000}"/>
    <cellStyle name="20 % - Accent6 2 2 4 6 2" xfId="22511" xr:uid="{00000000-0005-0000-0000-0000BC370000}"/>
    <cellStyle name="20 % - Accent6 2 2 4 6 2 2" xfId="35704" xr:uid="{00000000-0005-0000-0000-0000BD370000}"/>
    <cellStyle name="20 % - Accent6 2 2 4 6 3" xfId="13245" xr:uid="{00000000-0005-0000-0000-0000BE370000}"/>
    <cellStyle name="20 % - Accent6 2 2 4 6 4" xfId="29714" xr:uid="{00000000-0005-0000-0000-0000BF370000}"/>
    <cellStyle name="20 % - Accent6 2 2 4 7" xfId="7822" xr:uid="{00000000-0005-0000-0000-0000C0370000}"/>
    <cellStyle name="20 % - Accent6 2 2 4 7 2" xfId="23265" xr:uid="{00000000-0005-0000-0000-0000C1370000}"/>
    <cellStyle name="20 % - Accent6 2 2 4 7 2 2" xfId="36454" xr:uid="{00000000-0005-0000-0000-0000C2370000}"/>
    <cellStyle name="20 % - Accent6 2 2 4 7 3" xfId="13813" xr:uid="{00000000-0005-0000-0000-0000C3370000}"/>
    <cellStyle name="20 % - Accent6 2 2 4 7 4" xfId="30464" xr:uid="{00000000-0005-0000-0000-0000C4370000}"/>
    <cellStyle name="20 % - Accent6 2 2 4 8" xfId="8390" xr:uid="{00000000-0005-0000-0000-0000C5370000}"/>
    <cellStyle name="20 % - Accent6 2 2 4 8 2" xfId="14381" xr:uid="{00000000-0005-0000-0000-0000C6370000}"/>
    <cellStyle name="20 % - Accent6 2 2 4 8 2 2" xfId="32590" xr:uid="{00000000-0005-0000-0000-0000C7370000}"/>
    <cellStyle name="20 % - Accent6 2 2 4 8 3" xfId="26586" xr:uid="{00000000-0005-0000-0000-0000C8370000}"/>
    <cellStyle name="20 % - Accent6 2 2 4 9" xfId="8958" xr:uid="{00000000-0005-0000-0000-0000C9370000}"/>
    <cellStyle name="20 % - Accent6 2 2 4 9 2" xfId="14949" xr:uid="{00000000-0005-0000-0000-0000CA370000}"/>
    <cellStyle name="20 % - Accent6 2 2 4 9 3" xfId="25233" xr:uid="{00000000-0005-0000-0000-0000CB370000}"/>
    <cellStyle name="20 % - Accent6 2 2 5" xfId="5299" xr:uid="{00000000-0005-0000-0000-0000CC370000}"/>
    <cellStyle name="20 % - Accent6 2 2 5 2" xfId="23266" xr:uid="{00000000-0005-0000-0000-0000CD370000}"/>
    <cellStyle name="20 % - Accent6 2 2 5 2 2" xfId="36455" xr:uid="{00000000-0005-0000-0000-0000CE370000}"/>
    <cellStyle name="20 % - Accent6 2 2 5 2 3" xfId="30465" xr:uid="{00000000-0005-0000-0000-0000CF370000}"/>
    <cellStyle name="20 % - Accent6 2 2 5 3" xfId="19486" xr:uid="{00000000-0005-0000-0000-0000D0370000}"/>
    <cellStyle name="20 % - Accent6 2 2 5 3 2" xfId="32991" xr:uid="{00000000-0005-0000-0000-0000D1370000}"/>
    <cellStyle name="20 % - Accent6 2 2 5 3 3" xfId="26987" xr:uid="{00000000-0005-0000-0000-0000D2370000}"/>
    <cellStyle name="20 % - Accent6 2 2 5 4" xfId="11626" xr:uid="{00000000-0005-0000-0000-0000D3370000}"/>
    <cellStyle name="20 % - Accent6 2 2 5 4 2" xfId="31823" xr:uid="{00000000-0005-0000-0000-0000D4370000}"/>
    <cellStyle name="20 % - Accent6 2 2 5 5" xfId="25803" xr:uid="{00000000-0005-0000-0000-0000D5370000}"/>
    <cellStyle name="20 % - Accent6 2 2 6" xfId="6168" xr:uid="{00000000-0005-0000-0000-0000D6370000}"/>
    <cellStyle name="20 % - Accent6 2 2 6 2" xfId="23795" xr:uid="{00000000-0005-0000-0000-0000D7370000}"/>
    <cellStyle name="20 % - Accent6 2 2 6 2 2" xfId="36827" xr:uid="{00000000-0005-0000-0000-0000D8370000}"/>
    <cellStyle name="20 % - Accent6 2 2 6 2 3" xfId="30839" xr:uid="{00000000-0005-0000-0000-0000D9370000}"/>
    <cellStyle name="20 % - Accent6 2 2 6 3" xfId="20570" xr:uid="{00000000-0005-0000-0000-0000DA370000}"/>
    <cellStyle name="20 % - Accent6 2 2 6 3 2" xfId="33787" xr:uid="{00000000-0005-0000-0000-0000DB370000}"/>
    <cellStyle name="20 % - Accent6 2 2 6 4" xfId="12159" xr:uid="{00000000-0005-0000-0000-0000DC370000}"/>
    <cellStyle name="20 % - Accent6 2 2 6 5" xfId="27797" xr:uid="{00000000-0005-0000-0000-0000DD370000}"/>
    <cellStyle name="20 % - Accent6 2 2 7" xfId="6694" xr:uid="{00000000-0005-0000-0000-0000DE370000}"/>
    <cellStyle name="20 % - Accent6 2 2 7 2" xfId="24001" xr:uid="{00000000-0005-0000-0000-0000DF370000}"/>
    <cellStyle name="20 % - Accent6 2 2 7 2 2" xfId="36907" xr:uid="{00000000-0005-0000-0000-0000E0370000}"/>
    <cellStyle name="20 % - Accent6 2 2 7 2 3" xfId="30920" xr:uid="{00000000-0005-0000-0000-0000E1370000}"/>
    <cellStyle name="20 % - Accent6 2 2 7 3" xfId="21161" xr:uid="{00000000-0005-0000-0000-0000E2370000}"/>
    <cellStyle name="20 % - Accent6 2 2 7 3 2" xfId="34378" xr:uid="{00000000-0005-0000-0000-0000E3370000}"/>
    <cellStyle name="20 % - Accent6 2 2 7 4" xfId="12685" xr:uid="{00000000-0005-0000-0000-0000E4370000}"/>
    <cellStyle name="20 % - Accent6 2 2 7 5" xfId="28388" xr:uid="{00000000-0005-0000-0000-0000E5370000}"/>
    <cellStyle name="20 % - Accent6 2 2 8" xfId="7234" xr:uid="{00000000-0005-0000-0000-0000E6370000}"/>
    <cellStyle name="20 % - Accent6 2 2 8 2" xfId="21785" xr:uid="{00000000-0005-0000-0000-0000E7370000}"/>
    <cellStyle name="20 % - Accent6 2 2 8 2 2" xfId="34978" xr:uid="{00000000-0005-0000-0000-0000E8370000}"/>
    <cellStyle name="20 % - Accent6 2 2 8 3" xfId="13225" xr:uid="{00000000-0005-0000-0000-0000E9370000}"/>
    <cellStyle name="20 % - Accent6 2 2 8 4" xfId="28988" xr:uid="{00000000-0005-0000-0000-0000EA370000}"/>
    <cellStyle name="20 % - Accent6 2 2 9" xfId="7802" xr:uid="{00000000-0005-0000-0000-0000EB370000}"/>
    <cellStyle name="20 % - Accent6 2 2 9 2" xfId="22487" xr:uid="{00000000-0005-0000-0000-0000EC370000}"/>
    <cellStyle name="20 % - Accent6 2 2 9 2 2" xfId="35680" xr:uid="{00000000-0005-0000-0000-0000ED370000}"/>
    <cellStyle name="20 % - Accent6 2 2 9 3" xfId="13793" xr:uid="{00000000-0005-0000-0000-0000EE370000}"/>
    <cellStyle name="20 % - Accent6 2 2 9 4" xfId="29690" xr:uid="{00000000-0005-0000-0000-0000EF370000}"/>
    <cellStyle name="20 % - Accent6 2 2_2012-2013 - CF - Tour 1 - Ligue 04 - Résultats" xfId="281" xr:uid="{00000000-0005-0000-0000-0000F0370000}"/>
    <cellStyle name="20 % - Accent6 2 20" xfId="11226" xr:uid="{00000000-0005-0000-0000-0000F1370000}"/>
    <cellStyle name="20 % - Accent6 2 21" xfId="4386" xr:uid="{00000000-0005-0000-0000-0000F2370000}"/>
    <cellStyle name="20 % - Accent6 2 22" xfId="24311" xr:uid="{00000000-0005-0000-0000-0000F3370000}"/>
    <cellStyle name="20 % - Accent6 2 23" xfId="2908" xr:uid="{00000000-0005-0000-0000-0000F4370000}"/>
    <cellStyle name="20 % - Accent6 2 3" xfId="282" xr:uid="{00000000-0005-0000-0000-0000F5370000}"/>
    <cellStyle name="20 % - Accent6 2 3 10" xfId="7256" xr:uid="{00000000-0005-0000-0000-0000F6370000}"/>
    <cellStyle name="20 % - Accent6 2 3 10 2" xfId="24005" xr:uid="{00000000-0005-0000-0000-0000F7370000}"/>
    <cellStyle name="20 % - Accent6 2 3 10 2 2" xfId="36911" xr:uid="{00000000-0005-0000-0000-0000F8370000}"/>
    <cellStyle name="20 % - Accent6 2 3 10 2 3" xfId="30924" xr:uid="{00000000-0005-0000-0000-0000F9370000}"/>
    <cellStyle name="20 % - Accent6 2 3 10 3" xfId="21186" xr:uid="{00000000-0005-0000-0000-0000FA370000}"/>
    <cellStyle name="20 % - Accent6 2 3 10 3 2" xfId="34403" xr:uid="{00000000-0005-0000-0000-0000FB370000}"/>
    <cellStyle name="20 % - Accent6 2 3 10 4" xfId="13247" xr:uid="{00000000-0005-0000-0000-0000FC370000}"/>
    <cellStyle name="20 % - Accent6 2 3 10 5" xfId="28413" xr:uid="{00000000-0005-0000-0000-0000FD370000}"/>
    <cellStyle name="20 % - Accent6 2 3 11" xfId="7824" xr:uid="{00000000-0005-0000-0000-0000FE370000}"/>
    <cellStyle name="20 % - Accent6 2 3 11 2" xfId="21810" xr:uid="{00000000-0005-0000-0000-0000FF370000}"/>
    <cellStyle name="20 % - Accent6 2 3 11 2 2" xfId="35003" xr:uid="{00000000-0005-0000-0000-000000380000}"/>
    <cellStyle name="20 % - Accent6 2 3 11 3" xfId="13815" xr:uid="{00000000-0005-0000-0000-000001380000}"/>
    <cellStyle name="20 % - Accent6 2 3 11 4" xfId="29013" xr:uid="{00000000-0005-0000-0000-000002380000}"/>
    <cellStyle name="20 % - Accent6 2 3 12" xfId="8392" xr:uid="{00000000-0005-0000-0000-000003380000}"/>
    <cellStyle name="20 % - Accent6 2 3 12 2" xfId="22512" xr:uid="{00000000-0005-0000-0000-000004380000}"/>
    <cellStyle name="20 % - Accent6 2 3 12 2 2" xfId="35705" xr:uid="{00000000-0005-0000-0000-000005380000}"/>
    <cellStyle name="20 % - Accent6 2 3 12 3" xfId="14383" xr:uid="{00000000-0005-0000-0000-000006380000}"/>
    <cellStyle name="20 % - Accent6 2 3 12 4" xfId="29715" xr:uid="{00000000-0005-0000-0000-000007380000}"/>
    <cellStyle name="20 % - Accent6 2 3 13" xfId="8960" xr:uid="{00000000-0005-0000-0000-000008380000}"/>
    <cellStyle name="20 % - Accent6 2 3 13 2" xfId="23267" xr:uid="{00000000-0005-0000-0000-000009380000}"/>
    <cellStyle name="20 % - Accent6 2 3 13 2 2" xfId="36456" xr:uid="{00000000-0005-0000-0000-00000A380000}"/>
    <cellStyle name="20 % - Accent6 2 3 13 3" xfId="14951" xr:uid="{00000000-0005-0000-0000-00000B380000}"/>
    <cellStyle name="20 % - Accent6 2 3 13 4" xfId="30466" xr:uid="{00000000-0005-0000-0000-00000C380000}"/>
    <cellStyle name="20 % - Accent6 2 3 14" xfId="9542" xr:uid="{00000000-0005-0000-0000-00000D380000}"/>
    <cellStyle name="20 % - Accent6 2 3 14 2" xfId="15533" xr:uid="{00000000-0005-0000-0000-00000E380000}"/>
    <cellStyle name="20 % - Accent6 2 3 14 2 2" xfId="32591" xr:uid="{00000000-0005-0000-0000-00000F380000}"/>
    <cellStyle name="20 % - Accent6 2 3 14 3" xfId="26587" xr:uid="{00000000-0005-0000-0000-000010380000}"/>
    <cellStyle name="20 % - Accent6 2 3 15" xfId="10138" xr:uid="{00000000-0005-0000-0000-000011380000}"/>
    <cellStyle name="20 % - Accent6 2 3 15 2" xfId="16129" xr:uid="{00000000-0005-0000-0000-000012380000}"/>
    <cellStyle name="20 % - Accent6 2 3 15 3" xfId="25234" xr:uid="{00000000-0005-0000-0000-000013380000}"/>
    <cellStyle name="20 % - Accent6 2 3 16" xfId="10734" xr:uid="{00000000-0005-0000-0000-000014380000}"/>
    <cellStyle name="20 % - Accent6 2 3 16 2" xfId="16725" xr:uid="{00000000-0005-0000-0000-000015380000}"/>
    <cellStyle name="20 % - Accent6 2 3 16 3" xfId="31267" xr:uid="{00000000-0005-0000-0000-000016380000}"/>
    <cellStyle name="20 % - Accent6 2 3 17" xfId="17349" xr:uid="{00000000-0005-0000-0000-000017380000}"/>
    <cellStyle name="20 % - Accent6 2 3 18" xfId="18371" xr:uid="{00000000-0005-0000-0000-000018380000}"/>
    <cellStyle name="20 % - Accent6 2 3 19" xfId="4405" xr:uid="{00000000-0005-0000-0000-000019380000}"/>
    <cellStyle name="20 % - Accent6 2 3 2" xfId="283" xr:uid="{00000000-0005-0000-0000-00001A380000}"/>
    <cellStyle name="20 % - Accent6 2 3 20" xfId="24337" xr:uid="{00000000-0005-0000-0000-00001B380000}"/>
    <cellStyle name="20 % - Accent6 2 3 21" xfId="2931" xr:uid="{00000000-0005-0000-0000-00001C380000}"/>
    <cellStyle name="20 % - Accent6 2 3 3" xfId="284" xr:uid="{00000000-0005-0000-0000-00001D380000}"/>
    <cellStyle name="20 % - Accent6 2 3 3 10" xfId="7825" xr:uid="{00000000-0005-0000-0000-00001E380000}"/>
    <cellStyle name="20 % - Accent6 2 3 3 10 2" xfId="21811" xr:uid="{00000000-0005-0000-0000-00001F380000}"/>
    <cellStyle name="20 % - Accent6 2 3 3 10 2 2" xfId="35004" xr:uid="{00000000-0005-0000-0000-000020380000}"/>
    <cellStyle name="20 % - Accent6 2 3 3 10 3" xfId="13816" xr:uid="{00000000-0005-0000-0000-000021380000}"/>
    <cellStyle name="20 % - Accent6 2 3 3 10 4" xfId="29014" xr:uid="{00000000-0005-0000-0000-000022380000}"/>
    <cellStyle name="20 % - Accent6 2 3 3 11" xfId="8393" xr:uid="{00000000-0005-0000-0000-000023380000}"/>
    <cellStyle name="20 % - Accent6 2 3 3 11 2" xfId="22513" xr:uid="{00000000-0005-0000-0000-000024380000}"/>
    <cellStyle name="20 % - Accent6 2 3 3 11 2 2" xfId="35706" xr:uid="{00000000-0005-0000-0000-000025380000}"/>
    <cellStyle name="20 % - Accent6 2 3 3 11 3" xfId="14384" xr:uid="{00000000-0005-0000-0000-000026380000}"/>
    <cellStyle name="20 % - Accent6 2 3 3 11 4" xfId="29716" xr:uid="{00000000-0005-0000-0000-000027380000}"/>
    <cellStyle name="20 % - Accent6 2 3 3 12" xfId="8961" xr:uid="{00000000-0005-0000-0000-000028380000}"/>
    <cellStyle name="20 % - Accent6 2 3 3 12 2" xfId="14952" xr:uid="{00000000-0005-0000-0000-000029380000}"/>
    <cellStyle name="20 % - Accent6 2 3 3 12 2 2" xfId="32592" xr:uid="{00000000-0005-0000-0000-00002A380000}"/>
    <cellStyle name="20 % - Accent6 2 3 3 12 3" xfId="26588" xr:uid="{00000000-0005-0000-0000-00002B380000}"/>
    <cellStyle name="20 % - Accent6 2 3 3 13" xfId="9543" xr:uid="{00000000-0005-0000-0000-00002C380000}"/>
    <cellStyle name="20 % - Accent6 2 3 3 13 2" xfId="15534" xr:uid="{00000000-0005-0000-0000-00002D380000}"/>
    <cellStyle name="20 % - Accent6 2 3 3 13 3" xfId="25235" xr:uid="{00000000-0005-0000-0000-00002E380000}"/>
    <cellStyle name="20 % - Accent6 2 3 3 14" xfId="10139" xr:uid="{00000000-0005-0000-0000-00002F380000}"/>
    <cellStyle name="20 % - Accent6 2 3 3 14 2" xfId="16130" xr:uid="{00000000-0005-0000-0000-000030380000}"/>
    <cellStyle name="20 % - Accent6 2 3 3 14 3" xfId="31268" xr:uid="{00000000-0005-0000-0000-000031380000}"/>
    <cellStyle name="20 % - Accent6 2 3 3 15" xfId="10735" xr:uid="{00000000-0005-0000-0000-000032380000}"/>
    <cellStyle name="20 % - Accent6 2 3 3 15 2" xfId="16726" xr:uid="{00000000-0005-0000-0000-000033380000}"/>
    <cellStyle name="20 % - Accent6 2 3 3 16" xfId="17350" xr:uid="{00000000-0005-0000-0000-000034380000}"/>
    <cellStyle name="20 % - Accent6 2 3 3 17" xfId="17898" xr:uid="{00000000-0005-0000-0000-000035380000}"/>
    <cellStyle name="20 % - Accent6 2 3 3 18" xfId="18372" xr:uid="{00000000-0005-0000-0000-000036380000}"/>
    <cellStyle name="20 % - Accent6 2 3 3 19" xfId="11241" xr:uid="{00000000-0005-0000-0000-000037380000}"/>
    <cellStyle name="20 % - Accent6 2 3 3 2" xfId="285" xr:uid="{00000000-0005-0000-0000-000038380000}"/>
    <cellStyle name="20 % - Accent6 2 3 3 2 10" xfId="8394" xr:uid="{00000000-0005-0000-0000-000039380000}"/>
    <cellStyle name="20 % - Accent6 2 3 3 2 10 2" xfId="21812" xr:uid="{00000000-0005-0000-0000-00003A380000}"/>
    <cellStyle name="20 % - Accent6 2 3 3 2 10 2 2" xfId="35005" xr:uid="{00000000-0005-0000-0000-00003B380000}"/>
    <cellStyle name="20 % - Accent6 2 3 3 2 10 3" xfId="14385" xr:uid="{00000000-0005-0000-0000-00003C380000}"/>
    <cellStyle name="20 % - Accent6 2 3 3 2 10 4" xfId="29015" xr:uid="{00000000-0005-0000-0000-00003D380000}"/>
    <cellStyle name="20 % - Accent6 2 3 3 2 11" xfId="8962" xr:uid="{00000000-0005-0000-0000-00003E380000}"/>
    <cellStyle name="20 % - Accent6 2 3 3 2 11 2" xfId="22514" xr:uid="{00000000-0005-0000-0000-00003F380000}"/>
    <cellStyle name="20 % - Accent6 2 3 3 2 11 2 2" xfId="35707" xr:uid="{00000000-0005-0000-0000-000040380000}"/>
    <cellStyle name="20 % - Accent6 2 3 3 2 11 3" xfId="14953" xr:uid="{00000000-0005-0000-0000-000041380000}"/>
    <cellStyle name="20 % - Accent6 2 3 3 2 11 4" xfId="29717" xr:uid="{00000000-0005-0000-0000-000042380000}"/>
    <cellStyle name="20 % - Accent6 2 3 3 2 12" xfId="9544" xr:uid="{00000000-0005-0000-0000-000043380000}"/>
    <cellStyle name="20 % - Accent6 2 3 3 2 12 2" xfId="23268" xr:uid="{00000000-0005-0000-0000-000044380000}"/>
    <cellStyle name="20 % - Accent6 2 3 3 2 12 2 2" xfId="36457" xr:uid="{00000000-0005-0000-0000-000045380000}"/>
    <cellStyle name="20 % - Accent6 2 3 3 2 12 3" xfId="15535" xr:uid="{00000000-0005-0000-0000-000046380000}"/>
    <cellStyle name="20 % - Accent6 2 3 3 2 12 4" xfId="30467" xr:uid="{00000000-0005-0000-0000-000047380000}"/>
    <cellStyle name="20 % - Accent6 2 3 3 2 13" xfId="10140" xr:uid="{00000000-0005-0000-0000-000048380000}"/>
    <cellStyle name="20 % - Accent6 2 3 3 2 13 2" xfId="16131" xr:uid="{00000000-0005-0000-0000-000049380000}"/>
    <cellStyle name="20 % - Accent6 2 3 3 2 13 2 2" xfId="32593" xr:uid="{00000000-0005-0000-0000-00004A380000}"/>
    <cellStyle name="20 % - Accent6 2 3 3 2 13 3" xfId="26589" xr:uid="{00000000-0005-0000-0000-00004B380000}"/>
    <cellStyle name="20 % - Accent6 2 3 3 2 14" xfId="10736" xr:uid="{00000000-0005-0000-0000-00004C380000}"/>
    <cellStyle name="20 % - Accent6 2 3 3 2 14 2" xfId="16727" xr:uid="{00000000-0005-0000-0000-00004D380000}"/>
    <cellStyle name="20 % - Accent6 2 3 3 2 14 3" xfId="25236" xr:uid="{00000000-0005-0000-0000-00004E380000}"/>
    <cellStyle name="20 % - Accent6 2 3 3 2 15" xfId="17351" xr:uid="{00000000-0005-0000-0000-00004F380000}"/>
    <cellStyle name="20 % - Accent6 2 3 3 2 15 2" xfId="31269" xr:uid="{00000000-0005-0000-0000-000050380000}"/>
    <cellStyle name="20 % - Accent6 2 3 3 2 16" xfId="17899" xr:uid="{00000000-0005-0000-0000-000051380000}"/>
    <cellStyle name="20 % - Accent6 2 3 3 2 17" xfId="18373" xr:uid="{00000000-0005-0000-0000-000052380000}"/>
    <cellStyle name="20 % - Accent6 2 3 3 2 18" xfId="11242" xr:uid="{00000000-0005-0000-0000-000053380000}"/>
    <cellStyle name="20 % - Accent6 2 3 3 2 19" xfId="4407" xr:uid="{00000000-0005-0000-0000-000054380000}"/>
    <cellStyle name="20 % - Accent6 2 3 3 2 2" xfId="286" xr:uid="{00000000-0005-0000-0000-000055380000}"/>
    <cellStyle name="20 % - Accent6 2 3 3 2 2 10" xfId="9545" xr:uid="{00000000-0005-0000-0000-000056380000}"/>
    <cellStyle name="20 % - Accent6 2 3 3 2 2 10 2" xfId="15536" xr:uid="{00000000-0005-0000-0000-000057380000}"/>
    <cellStyle name="20 % - Accent6 2 3 3 2 2 10 3" xfId="31270" xr:uid="{00000000-0005-0000-0000-000058380000}"/>
    <cellStyle name="20 % - Accent6 2 3 3 2 2 11" xfId="10141" xr:uid="{00000000-0005-0000-0000-000059380000}"/>
    <cellStyle name="20 % - Accent6 2 3 3 2 2 11 2" xfId="16132" xr:uid="{00000000-0005-0000-0000-00005A380000}"/>
    <cellStyle name="20 % - Accent6 2 3 3 2 2 12" xfId="10737" xr:uid="{00000000-0005-0000-0000-00005B380000}"/>
    <cellStyle name="20 % - Accent6 2 3 3 2 2 12 2" xfId="16728" xr:uid="{00000000-0005-0000-0000-00005C380000}"/>
    <cellStyle name="20 % - Accent6 2 3 3 2 2 13" xfId="4750" xr:uid="{00000000-0005-0000-0000-00005D380000}"/>
    <cellStyle name="20 % - Accent6 2 3 3 2 2 13 2" xfId="17352" xr:uid="{00000000-0005-0000-0000-00005E380000}"/>
    <cellStyle name="20 % - Accent6 2 3 3 2 2 14" xfId="17900" xr:uid="{00000000-0005-0000-0000-00005F380000}"/>
    <cellStyle name="20 % - Accent6 2 3 3 2 2 15" xfId="18374" xr:uid="{00000000-0005-0000-0000-000060380000}"/>
    <cellStyle name="20 % - Accent6 2 3 3 2 2 16" xfId="11243" xr:uid="{00000000-0005-0000-0000-000061380000}"/>
    <cellStyle name="20 % - Accent6 2 3 3 2 2 17" xfId="4408" xr:uid="{00000000-0005-0000-0000-000062380000}"/>
    <cellStyle name="20 % - Accent6 2 3 3 2 2 18" xfId="24340" xr:uid="{00000000-0005-0000-0000-000063380000}"/>
    <cellStyle name="20 % - Accent6 2 3 3 2 2 19" xfId="2934" xr:uid="{00000000-0005-0000-0000-000064380000}"/>
    <cellStyle name="20 % - Accent6 2 3 3 2 2 2" xfId="2935" xr:uid="{00000000-0005-0000-0000-000065380000}"/>
    <cellStyle name="20 % - Accent6 2 3 3 2 2 2 10" xfId="10738" xr:uid="{00000000-0005-0000-0000-000066380000}"/>
    <cellStyle name="20 % - Accent6 2 3 3 2 2 2 10 2" xfId="16729" xr:uid="{00000000-0005-0000-0000-000067380000}"/>
    <cellStyle name="20 % - Accent6 2 3 3 2 2 2 11" xfId="17353" xr:uid="{00000000-0005-0000-0000-000068380000}"/>
    <cellStyle name="20 % - Accent6 2 3 3 2 2 2 12" xfId="19969" xr:uid="{00000000-0005-0000-0000-000069380000}"/>
    <cellStyle name="20 % - Accent6 2 3 3 2 2 2 13" xfId="11652" xr:uid="{00000000-0005-0000-0000-00006A380000}"/>
    <cellStyle name="20 % - Accent6 2 3 3 2 2 2 14" xfId="5321" xr:uid="{00000000-0005-0000-0000-00006B380000}"/>
    <cellStyle name="20 % - Accent6 2 3 3 2 2 2 15" xfId="25831" xr:uid="{00000000-0005-0000-0000-00006C380000}"/>
    <cellStyle name="20 % - Accent6 2 3 3 2 2 2 2" xfId="6194" xr:uid="{00000000-0005-0000-0000-00006D380000}"/>
    <cellStyle name="20 % - Accent6 2 3 3 2 2 2 2 2" xfId="12185" xr:uid="{00000000-0005-0000-0000-00006E380000}"/>
    <cellStyle name="20 % - Accent6 2 3 3 2 2 2 2 2 2" xfId="33354" xr:uid="{00000000-0005-0000-0000-00006F380000}"/>
    <cellStyle name="20 % - Accent6 2 3 3 2 2 2 2 3" xfId="27352" xr:uid="{00000000-0005-0000-0000-000070380000}"/>
    <cellStyle name="20 % - Accent6 2 3 3 2 2 2 3" xfId="6720" xr:uid="{00000000-0005-0000-0000-000071380000}"/>
    <cellStyle name="20 % - Accent6 2 3 3 2 2 2 3 2" xfId="12711" xr:uid="{00000000-0005-0000-0000-000072380000}"/>
    <cellStyle name="20 % - Accent6 2 3 3 2 2 2 3 3" xfId="31851" xr:uid="{00000000-0005-0000-0000-000073380000}"/>
    <cellStyle name="20 % - Accent6 2 3 3 2 2 2 4" xfId="7260" xr:uid="{00000000-0005-0000-0000-000074380000}"/>
    <cellStyle name="20 % - Accent6 2 3 3 2 2 2 4 2" xfId="13251" xr:uid="{00000000-0005-0000-0000-000075380000}"/>
    <cellStyle name="20 % - Accent6 2 3 3 2 2 2 5" xfId="7828" xr:uid="{00000000-0005-0000-0000-000076380000}"/>
    <cellStyle name="20 % - Accent6 2 3 3 2 2 2 5 2" xfId="13819" xr:uid="{00000000-0005-0000-0000-000077380000}"/>
    <cellStyle name="20 % - Accent6 2 3 3 2 2 2 6" xfId="8396" xr:uid="{00000000-0005-0000-0000-000078380000}"/>
    <cellStyle name="20 % - Accent6 2 3 3 2 2 2 6 2" xfId="14387" xr:uid="{00000000-0005-0000-0000-000079380000}"/>
    <cellStyle name="20 % - Accent6 2 3 3 2 2 2 7" xfId="8964" xr:uid="{00000000-0005-0000-0000-00007A380000}"/>
    <cellStyle name="20 % - Accent6 2 3 3 2 2 2 7 2" xfId="14955" xr:uid="{00000000-0005-0000-0000-00007B380000}"/>
    <cellStyle name="20 % - Accent6 2 3 3 2 2 2 8" xfId="9546" xr:uid="{00000000-0005-0000-0000-00007C380000}"/>
    <cellStyle name="20 % - Accent6 2 3 3 2 2 2 8 2" xfId="15537" xr:uid="{00000000-0005-0000-0000-00007D380000}"/>
    <cellStyle name="20 % - Accent6 2 3 3 2 2 2 9" xfId="10142" xr:uid="{00000000-0005-0000-0000-00007E380000}"/>
    <cellStyle name="20 % - Accent6 2 3 3 2 2 2 9 2" xfId="16133" xr:uid="{00000000-0005-0000-0000-00007F380000}"/>
    <cellStyle name="20 % - Accent6 2 3 3 2 2 3" xfId="5320" xr:uid="{00000000-0005-0000-0000-000080380000}"/>
    <cellStyle name="20 % - Accent6 2 3 3 2 2 3 2" xfId="20598" xr:uid="{00000000-0005-0000-0000-000081380000}"/>
    <cellStyle name="20 % - Accent6 2 3 3 2 2 3 2 2" xfId="33815" xr:uid="{00000000-0005-0000-0000-000082380000}"/>
    <cellStyle name="20 % - Accent6 2 3 3 2 2 3 3" xfId="11651" xr:uid="{00000000-0005-0000-0000-000083380000}"/>
    <cellStyle name="20 % - Accent6 2 3 3 2 2 3 4" xfId="27825" xr:uid="{00000000-0005-0000-0000-000084380000}"/>
    <cellStyle name="20 % - Accent6 2 3 3 2 2 4" xfId="6193" xr:uid="{00000000-0005-0000-0000-000085380000}"/>
    <cellStyle name="20 % - Accent6 2 3 3 2 2 4 2" xfId="21189" xr:uid="{00000000-0005-0000-0000-000086380000}"/>
    <cellStyle name="20 % - Accent6 2 3 3 2 2 4 2 2" xfId="34406" xr:uid="{00000000-0005-0000-0000-000087380000}"/>
    <cellStyle name="20 % - Accent6 2 3 3 2 2 4 3" xfId="12184" xr:uid="{00000000-0005-0000-0000-000088380000}"/>
    <cellStyle name="20 % - Accent6 2 3 3 2 2 4 4" xfId="28416" xr:uid="{00000000-0005-0000-0000-000089380000}"/>
    <cellStyle name="20 % - Accent6 2 3 3 2 2 5" xfId="6719" xr:uid="{00000000-0005-0000-0000-00008A380000}"/>
    <cellStyle name="20 % - Accent6 2 3 3 2 2 5 2" xfId="21813" xr:uid="{00000000-0005-0000-0000-00008B380000}"/>
    <cellStyle name="20 % - Accent6 2 3 3 2 2 5 2 2" xfId="35006" xr:uid="{00000000-0005-0000-0000-00008C380000}"/>
    <cellStyle name="20 % - Accent6 2 3 3 2 2 5 3" xfId="12710" xr:uid="{00000000-0005-0000-0000-00008D380000}"/>
    <cellStyle name="20 % - Accent6 2 3 3 2 2 5 4" xfId="29016" xr:uid="{00000000-0005-0000-0000-00008E380000}"/>
    <cellStyle name="20 % - Accent6 2 3 3 2 2 6" xfId="7259" xr:uid="{00000000-0005-0000-0000-00008F380000}"/>
    <cellStyle name="20 % - Accent6 2 3 3 2 2 6 2" xfId="22515" xr:uid="{00000000-0005-0000-0000-000090380000}"/>
    <cellStyle name="20 % - Accent6 2 3 3 2 2 6 2 2" xfId="35708" xr:uid="{00000000-0005-0000-0000-000091380000}"/>
    <cellStyle name="20 % - Accent6 2 3 3 2 2 6 3" xfId="13250" xr:uid="{00000000-0005-0000-0000-000092380000}"/>
    <cellStyle name="20 % - Accent6 2 3 3 2 2 6 4" xfId="29718" xr:uid="{00000000-0005-0000-0000-000093380000}"/>
    <cellStyle name="20 % - Accent6 2 3 3 2 2 7" xfId="7827" xr:uid="{00000000-0005-0000-0000-000094380000}"/>
    <cellStyle name="20 % - Accent6 2 3 3 2 2 7 2" xfId="23269" xr:uid="{00000000-0005-0000-0000-000095380000}"/>
    <cellStyle name="20 % - Accent6 2 3 3 2 2 7 2 2" xfId="36458" xr:uid="{00000000-0005-0000-0000-000096380000}"/>
    <cellStyle name="20 % - Accent6 2 3 3 2 2 7 3" xfId="13818" xr:uid="{00000000-0005-0000-0000-000097380000}"/>
    <cellStyle name="20 % - Accent6 2 3 3 2 2 7 4" xfId="30468" xr:uid="{00000000-0005-0000-0000-000098380000}"/>
    <cellStyle name="20 % - Accent6 2 3 3 2 2 8" xfId="8395" xr:uid="{00000000-0005-0000-0000-000099380000}"/>
    <cellStyle name="20 % - Accent6 2 3 3 2 2 8 2" xfId="14386" xr:uid="{00000000-0005-0000-0000-00009A380000}"/>
    <cellStyle name="20 % - Accent6 2 3 3 2 2 8 2 2" xfId="32594" xr:uid="{00000000-0005-0000-0000-00009B380000}"/>
    <cellStyle name="20 % - Accent6 2 3 3 2 2 8 3" xfId="26590" xr:uid="{00000000-0005-0000-0000-00009C380000}"/>
    <cellStyle name="20 % - Accent6 2 3 3 2 2 9" xfId="8963" xr:uid="{00000000-0005-0000-0000-00009D380000}"/>
    <cellStyle name="20 % - Accent6 2 3 3 2 2 9 2" xfId="14954" xr:uid="{00000000-0005-0000-0000-00009E380000}"/>
    <cellStyle name="20 % - Accent6 2 3 3 2 2 9 3" xfId="25237" xr:uid="{00000000-0005-0000-0000-00009F380000}"/>
    <cellStyle name="20 % - Accent6 2 3 3 2 20" xfId="24339" xr:uid="{00000000-0005-0000-0000-0000A0380000}"/>
    <cellStyle name="20 % - Accent6 2 3 3 2 21" xfId="2933" xr:uid="{00000000-0005-0000-0000-0000A1380000}"/>
    <cellStyle name="20 % - Accent6 2 3 3 2 3" xfId="287" xr:uid="{00000000-0005-0000-0000-0000A2380000}"/>
    <cellStyle name="20 % - Accent6 2 3 3 2 3 10" xfId="10739" xr:uid="{00000000-0005-0000-0000-0000A3380000}"/>
    <cellStyle name="20 % - Accent6 2 3 3 2 3 10 2" xfId="16730" xr:uid="{00000000-0005-0000-0000-0000A4380000}"/>
    <cellStyle name="20 % - Accent6 2 3 3 2 3 10 3" xfId="31271" xr:uid="{00000000-0005-0000-0000-0000A5380000}"/>
    <cellStyle name="20 % - Accent6 2 3 3 2 3 11" xfId="17354" xr:uid="{00000000-0005-0000-0000-0000A6380000}"/>
    <cellStyle name="20 % - Accent6 2 3 3 2 3 12" xfId="18375" xr:uid="{00000000-0005-0000-0000-0000A7380000}"/>
    <cellStyle name="20 % - Accent6 2 3 3 2 3 13" xfId="11653" xr:uid="{00000000-0005-0000-0000-0000A8380000}"/>
    <cellStyle name="20 % - Accent6 2 3 3 2 3 14" xfId="4409" xr:uid="{00000000-0005-0000-0000-0000A9380000}"/>
    <cellStyle name="20 % - Accent6 2 3 3 2 3 15" xfId="24341" xr:uid="{00000000-0005-0000-0000-0000AA380000}"/>
    <cellStyle name="20 % - Accent6 2 3 3 2 3 16" xfId="2936" xr:uid="{00000000-0005-0000-0000-0000AB380000}"/>
    <cellStyle name="20 % - Accent6 2 3 3 2 3 2" xfId="6195" xr:uid="{00000000-0005-0000-0000-0000AC380000}"/>
    <cellStyle name="20 % - Accent6 2 3 3 2 3 2 2" xfId="19968" xr:uid="{00000000-0005-0000-0000-0000AD380000}"/>
    <cellStyle name="20 % - Accent6 2 3 3 2 3 2 2 2" xfId="33353" xr:uid="{00000000-0005-0000-0000-0000AE380000}"/>
    <cellStyle name="20 % - Accent6 2 3 3 2 3 2 2 3" xfId="27351" xr:uid="{00000000-0005-0000-0000-0000AF380000}"/>
    <cellStyle name="20 % - Accent6 2 3 3 2 3 2 3" xfId="12186" xr:uid="{00000000-0005-0000-0000-0000B0380000}"/>
    <cellStyle name="20 % - Accent6 2 3 3 2 3 2 3 2" xfId="31852" xr:uid="{00000000-0005-0000-0000-0000B1380000}"/>
    <cellStyle name="20 % - Accent6 2 3 3 2 3 2 4" xfId="25832" xr:uid="{00000000-0005-0000-0000-0000B2380000}"/>
    <cellStyle name="20 % - Accent6 2 3 3 2 3 3" xfId="6721" xr:uid="{00000000-0005-0000-0000-0000B3380000}"/>
    <cellStyle name="20 % - Accent6 2 3 3 2 3 3 2" xfId="20599" xr:uid="{00000000-0005-0000-0000-0000B4380000}"/>
    <cellStyle name="20 % - Accent6 2 3 3 2 3 3 2 2" xfId="33816" xr:uid="{00000000-0005-0000-0000-0000B5380000}"/>
    <cellStyle name="20 % - Accent6 2 3 3 2 3 3 3" xfId="12712" xr:uid="{00000000-0005-0000-0000-0000B6380000}"/>
    <cellStyle name="20 % - Accent6 2 3 3 2 3 3 4" xfId="27826" xr:uid="{00000000-0005-0000-0000-0000B7380000}"/>
    <cellStyle name="20 % - Accent6 2 3 3 2 3 4" xfId="7261" xr:uid="{00000000-0005-0000-0000-0000B8380000}"/>
    <cellStyle name="20 % - Accent6 2 3 3 2 3 4 2" xfId="21190" xr:uid="{00000000-0005-0000-0000-0000B9380000}"/>
    <cellStyle name="20 % - Accent6 2 3 3 2 3 4 2 2" xfId="34407" xr:uid="{00000000-0005-0000-0000-0000BA380000}"/>
    <cellStyle name="20 % - Accent6 2 3 3 2 3 4 3" xfId="13252" xr:uid="{00000000-0005-0000-0000-0000BB380000}"/>
    <cellStyle name="20 % - Accent6 2 3 3 2 3 4 4" xfId="28417" xr:uid="{00000000-0005-0000-0000-0000BC380000}"/>
    <cellStyle name="20 % - Accent6 2 3 3 2 3 5" xfId="7829" xr:uid="{00000000-0005-0000-0000-0000BD380000}"/>
    <cellStyle name="20 % - Accent6 2 3 3 2 3 5 2" xfId="21814" xr:uid="{00000000-0005-0000-0000-0000BE380000}"/>
    <cellStyle name="20 % - Accent6 2 3 3 2 3 5 2 2" xfId="35007" xr:uid="{00000000-0005-0000-0000-0000BF380000}"/>
    <cellStyle name="20 % - Accent6 2 3 3 2 3 5 3" xfId="13820" xr:uid="{00000000-0005-0000-0000-0000C0380000}"/>
    <cellStyle name="20 % - Accent6 2 3 3 2 3 5 4" xfId="29017" xr:uid="{00000000-0005-0000-0000-0000C1380000}"/>
    <cellStyle name="20 % - Accent6 2 3 3 2 3 6" xfId="8397" xr:uid="{00000000-0005-0000-0000-0000C2380000}"/>
    <cellStyle name="20 % - Accent6 2 3 3 2 3 6 2" xfId="22516" xr:uid="{00000000-0005-0000-0000-0000C3380000}"/>
    <cellStyle name="20 % - Accent6 2 3 3 2 3 6 2 2" xfId="35709" xr:uid="{00000000-0005-0000-0000-0000C4380000}"/>
    <cellStyle name="20 % - Accent6 2 3 3 2 3 6 3" xfId="14388" xr:uid="{00000000-0005-0000-0000-0000C5380000}"/>
    <cellStyle name="20 % - Accent6 2 3 3 2 3 6 4" xfId="29719" xr:uid="{00000000-0005-0000-0000-0000C6380000}"/>
    <cellStyle name="20 % - Accent6 2 3 3 2 3 7" xfId="8965" xr:uid="{00000000-0005-0000-0000-0000C7380000}"/>
    <cellStyle name="20 % - Accent6 2 3 3 2 3 7 2" xfId="23270" xr:uid="{00000000-0005-0000-0000-0000C8380000}"/>
    <cellStyle name="20 % - Accent6 2 3 3 2 3 7 2 2" xfId="36459" xr:uid="{00000000-0005-0000-0000-0000C9380000}"/>
    <cellStyle name="20 % - Accent6 2 3 3 2 3 7 3" xfId="14956" xr:uid="{00000000-0005-0000-0000-0000CA380000}"/>
    <cellStyle name="20 % - Accent6 2 3 3 2 3 7 4" xfId="30469" xr:uid="{00000000-0005-0000-0000-0000CB380000}"/>
    <cellStyle name="20 % - Accent6 2 3 3 2 3 8" xfId="9547" xr:uid="{00000000-0005-0000-0000-0000CC380000}"/>
    <cellStyle name="20 % - Accent6 2 3 3 2 3 8 2" xfId="15538" xr:uid="{00000000-0005-0000-0000-0000CD380000}"/>
    <cellStyle name="20 % - Accent6 2 3 3 2 3 8 2 2" xfId="32595" xr:uid="{00000000-0005-0000-0000-0000CE380000}"/>
    <cellStyle name="20 % - Accent6 2 3 3 2 3 8 3" xfId="26591" xr:uid="{00000000-0005-0000-0000-0000CF380000}"/>
    <cellStyle name="20 % - Accent6 2 3 3 2 3 9" xfId="10143" xr:uid="{00000000-0005-0000-0000-0000D0380000}"/>
    <cellStyle name="20 % - Accent6 2 3 3 2 3 9 2" xfId="16134" xr:uid="{00000000-0005-0000-0000-0000D1380000}"/>
    <cellStyle name="20 % - Accent6 2 3 3 2 3 9 3" xfId="25238" xr:uid="{00000000-0005-0000-0000-0000D2380000}"/>
    <cellStyle name="20 % - Accent6 2 3 3 2 4" xfId="2937" xr:uid="{00000000-0005-0000-0000-0000D3380000}"/>
    <cellStyle name="20 % - Accent6 2 3 3 2 4 10" xfId="10740" xr:uid="{00000000-0005-0000-0000-0000D4380000}"/>
    <cellStyle name="20 % - Accent6 2 3 3 2 4 10 2" xfId="16731" xr:uid="{00000000-0005-0000-0000-0000D5380000}"/>
    <cellStyle name="20 % - Accent6 2 3 3 2 4 10 3" xfId="25239" xr:uid="{00000000-0005-0000-0000-0000D6380000}"/>
    <cellStyle name="20 % - Accent6 2 3 3 2 4 11" xfId="17355" xr:uid="{00000000-0005-0000-0000-0000D7380000}"/>
    <cellStyle name="20 % - Accent6 2 3 3 2 4 11 2" xfId="31272" xr:uid="{00000000-0005-0000-0000-0000D8380000}"/>
    <cellStyle name="20 % - Accent6 2 3 3 2 4 12" xfId="18376" xr:uid="{00000000-0005-0000-0000-0000D9380000}"/>
    <cellStyle name="20 % - Accent6 2 3 3 2 4 13" xfId="11654" xr:uid="{00000000-0005-0000-0000-0000DA380000}"/>
    <cellStyle name="20 % - Accent6 2 3 3 2 4 14" xfId="4410" xr:uid="{00000000-0005-0000-0000-0000DB380000}"/>
    <cellStyle name="20 % - Accent6 2 3 3 2 4 15" xfId="24342" xr:uid="{00000000-0005-0000-0000-0000DC380000}"/>
    <cellStyle name="20 % - Accent6 2 3 3 2 4 2" xfId="6196" xr:uid="{00000000-0005-0000-0000-0000DD380000}"/>
    <cellStyle name="20 % - Accent6 2 3 3 2 4 2 10" xfId="31273" xr:uid="{00000000-0005-0000-0000-0000DE380000}"/>
    <cellStyle name="20 % - Accent6 2 3 3 2 4 2 11" xfId="24343" xr:uid="{00000000-0005-0000-0000-0000DF380000}"/>
    <cellStyle name="20 % - Accent6 2 3 3 2 4 2 2" xfId="19966" xr:uid="{00000000-0005-0000-0000-0000E0380000}"/>
    <cellStyle name="20 % - Accent6 2 3 3 2 4 2 2 2" xfId="27349" xr:uid="{00000000-0005-0000-0000-0000E1380000}"/>
    <cellStyle name="20 % - Accent6 2 3 3 2 4 2 2 2 2" xfId="33351" xr:uid="{00000000-0005-0000-0000-0000E2380000}"/>
    <cellStyle name="20 % - Accent6 2 3 3 2 4 2 2 3" xfId="31854" xr:uid="{00000000-0005-0000-0000-0000E3380000}"/>
    <cellStyle name="20 % - Accent6 2 3 3 2 4 2 2 4" xfId="25834" xr:uid="{00000000-0005-0000-0000-0000E4380000}"/>
    <cellStyle name="20 % - Accent6 2 3 3 2 4 2 3" xfId="20601" xr:uid="{00000000-0005-0000-0000-0000E5380000}"/>
    <cellStyle name="20 % - Accent6 2 3 3 2 4 2 3 2" xfId="33818" xr:uid="{00000000-0005-0000-0000-0000E6380000}"/>
    <cellStyle name="20 % - Accent6 2 3 3 2 4 2 3 3" xfId="27828" xr:uid="{00000000-0005-0000-0000-0000E7380000}"/>
    <cellStyle name="20 % - Accent6 2 3 3 2 4 2 4" xfId="21192" xr:uid="{00000000-0005-0000-0000-0000E8380000}"/>
    <cellStyle name="20 % - Accent6 2 3 3 2 4 2 4 2" xfId="34409" xr:uid="{00000000-0005-0000-0000-0000E9380000}"/>
    <cellStyle name="20 % - Accent6 2 3 3 2 4 2 4 3" xfId="28419" xr:uid="{00000000-0005-0000-0000-0000EA380000}"/>
    <cellStyle name="20 % - Accent6 2 3 3 2 4 2 5" xfId="21816" xr:uid="{00000000-0005-0000-0000-0000EB380000}"/>
    <cellStyle name="20 % - Accent6 2 3 3 2 4 2 5 2" xfId="35009" xr:uid="{00000000-0005-0000-0000-0000EC380000}"/>
    <cellStyle name="20 % - Accent6 2 3 3 2 4 2 5 3" xfId="29019" xr:uid="{00000000-0005-0000-0000-0000ED380000}"/>
    <cellStyle name="20 % - Accent6 2 3 3 2 4 2 6" xfId="22518" xr:uid="{00000000-0005-0000-0000-0000EE380000}"/>
    <cellStyle name="20 % - Accent6 2 3 3 2 4 2 6 2" xfId="35711" xr:uid="{00000000-0005-0000-0000-0000EF380000}"/>
    <cellStyle name="20 % - Accent6 2 3 3 2 4 2 6 3" xfId="29721" xr:uid="{00000000-0005-0000-0000-0000F0380000}"/>
    <cellStyle name="20 % - Accent6 2 3 3 2 4 2 7" xfId="23272" xr:uid="{00000000-0005-0000-0000-0000F1380000}"/>
    <cellStyle name="20 % - Accent6 2 3 3 2 4 2 7 2" xfId="36461" xr:uid="{00000000-0005-0000-0000-0000F2380000}"/>
    <cellStyle name="20 % - Accent6 2 3 3 2 4 2 7 3" xfId="30471" xr:uid="{00000000-0005-0000-0000-0000F3380000}"/>
    <cellStyle name="20 % - Accent6 2 3 3 2 4 2 8" xfId="18377" xr:uid="{00000000-0005-0000-0000-0000F4380000}"/>
    <cellStyle name="20 % - Accent6 2 3 3 2 4 2 8 2" xfId="32597" xr:uid="{00000000-0005-0000-0000-0000F5380000}"/>
    <cellStyle name="20 % - Accent6 2 3 3 2 4 2 8 3" xfId="26593" xr:uid="{00000000-0005-0000-0000-0000F6380000}"/>
    <cellStyle name="20 % - Accent6 2 3 3 2 4 2 9" xfId="12187" xr:uid="{00000000-0005-0000-0000-0000F7380000}"/>
    <cellStyle name="20 % - Accent6 2 3 3 2 4 2 9 2" xfId="25240" xr:uid="{00000000-0005-0000-0000-0000F8380000}"/>
    <cellStyle name="20 % - Accent6 2 3 3 2 4 3" xfId="6722" xr:uid="{00000000-0005-0000-0000-0000F9380000}"/>
    <cellStyle name="20 % - Accent6 2 3 3 2 4 3 2" xfId="19967" xr:uid="{00000000-0005-0000-0000-0000FA380000}"/>
    <cellStyle name="20 % - Accent6 2 3 3 2 4 3 2 2" xfId="33352" xr:uid="{00000000-0005-0000-0000-0000FB380000}"/>
    <cellStyle name="20 % - Accent6 2 3 3 2 4 3 2 3" xfId="27350" xr:uid="{00000000-0005-0000-0000-0000FC380000}"/>
    <cellStyle name="20 % - Accent6 2 3 3 2 4 3 3" xfId="12713" xr:uid="{00000000-0005-0000-0000-0000FD380000}"/>
    <cellStyle name="20 % - Accent6 2 3 3 2 4 3 3 2" xfId="31853" xr:uid="{00000000-0005-0000-0000-0000FE380000}"/>
    <cellStyle name="20 % - Accent6 2 3 3 2 4 3 4" xfId="25833" xr:uid="{00000000-0005-0000-0000-0000FF380000}"/>
    <cellStyle name="20 % - Accent6 2 3 3 2 4 4" xfId="7262" xr:uid="{00000000-0005-0000-0000-000000390000}"/>
    <cellStyle name="20 % - Accent6 2 3 3 2 4 4 2" xfId="20600" xr:uid="{00000000-0005-0000-0000-000001390000}"/>
    <cellStyle name="20 % - Accent6 2 3 3 2 4 4 2 2" xfId="33817" xr:uid="{00000000-0005-0000-0000-000002390000}"/>
    <cellStyle name="20 % - Accent6 2 3 3 2 4 4 3" xfId="13253" xr:uid="{00000000-0005-0000-0000-000003390000}"/>
    <cellStyle name="20 % - Accent6 2 3 3 2 4 4 4" xfId="27827" xr:uid="{00000000-0005-0000-0000-000004390000}"/>
    <cellStyle name="20 % - Accent6 2 3 3 2 4 5" xfId="7830" xr:uid="{00000000-0005-0000-0000-000005390000}"/>
    <cellStyle name="20 % - Accent6 2 3 3 2 4 5 2" xfId="21191" xr:uid="{00000000-0005-0000-0000-000006390000}"/>
    <cellStyle name="20 % - Accent6 2 3 3 2 4 5 2 2" xfId="34408" xr:uid="{00000000-0005-0000-0000-000007390000}"/>
    <cellStyle name="20 % - Accent6 2 3 3 2 4 5 3" xfId="13821" xr:uid="{00000000-0005-0000-0000-000008390000}"/>
    <cellStyle name="20 % - Accent6 2 3 3 2 4 5 4" xfId="28418" xr:uid="{00000000-0005-0000-0000-000009390000}"/>
    <cellStyle name="20 % - Accent6 2 3 3 2 4 6" xfId="8398" xr:uid="{00000000-0005-0000-0000-00000A390000}"/>
    <cellStyle name="20 % - Accent6 2 3 3 2 4 6 2" xfId="21815" xr:uid="{00000000-0005-0000-0000-00000B390000}"/>
    <cellStyle name="20 % - Accent6 2 3 3 2 4 6 2 2" xfId="35008" xr:uid="{00000000-0005-0000-0000-00000C390000}"/>
    <cellStyle name="20 % - Accent6 2 3 3 2 4 6 3" xfId="14389" xr:uid="{00000000-0005-0000-0000-00000D390000}"/>
    <cellStyle name="20 % - Accent6 2 3 3 2 4 6 4" xfId="29018" xr:uid="{00000000-0005-0000-0000-00000E390000}"/>
    <cellStyle name="20 % - Accent6 2 3 3 2 4 7" xfId="8966" xr:uid="{00000000-0005-0000-0000-00000F390000}"/>
    <cellStyle name="20 % - Accent6 2 3 3 2 4 7 2" xfId="22517" xr:uid="{00000000-0005-0000-0000-000010390000}"/>
    <cellStyle name="20 % - Accent6 2 3 3 2 4 7 2 2" xfId="35710" xr:uid="{00000000-0005-0000-0000-000011390000}"/>
    <cellStyle name="20 % - Accent6 2 3 3 2 4 7 3" xfId="14957" xr:uid="{00000000-0005-0000-0000-000012390000}"/>
    <cellStyle name="20 % - Accent6 2 3 3 2 4 7 4" xfId="29720" xr:uid="{00000000-0005-0000-0000-000013390000}"/>
    <cellStyle name="20 % - Accent6 2 3 3 2 4 8" xfId="9548" xr:uid="{00000000-0005-0000-0000-000014390000}"/>
    <cellStyle name="20 % - Accent6 2 3 3 2 4 8 2" xfId="23271" xr:uid="{00000000-0005-0000-0000-000015390000}"/>
    <cellStyle name="20 % - Accent6 2 3 3 2 4 8 2 2" xfId="36460" xr:uid="{00000000-0005-0000-0000-000016390000}"/>
    <cellStyle name="20 % - Accent6 2 3 3 2 4 8 3" xfId="15539" xr:uid="{00000000-0005-0000-0000-000017390000}"/>
    <cellStyle name="20 % - Accent6 2 3 3 2 4 8 4" xfId="30470" xr:uid="{00000000-0005-0000-0000-000018390000}"/>
    <cellStyle name="20 % - Accent6 2 3 3 2 4 9" xfId="10144" xr:uid="{00000000-0005-0000-0000-000019390000}"/>
    <cellStyle name="20 % - Accent6 2 3 3 2 4 9 2" xfId="16135" xr:uid="{00000000-0005-0000-0000-00001A390000}"/>
    <cellStyle name="20 % - Accent6 2 3 3 2 4 9 2 2" xfId="32596" xr:uid="{00000000-0005-0000-0000-00001B390000}"/>
    <cellStyle name="20 % - Accent6 2 3 3 2 4 9 3" xfId="26592" xr:uid="{00000000-0005-0000-0000-00001C390000}"/>
    <cellStyle name="20 % - Accent6 2 3 3 2 5" xfId="5319" xr:uid="{00000000-0005-0000-0000-00001D390000}"/>
    <cellStyle name="20 % - Accent6 2 3 3 2 5 10" xfId="31274" xr:uid="{00000000-0005-0000-0000-00001E390000}"/>
    <cellStyle name="20 % - Accent6 2 3 3 2 5 11" xfId="24344" xr:uid="{00000000-0005-0000-0000-00001F390000}"/>
    <cellStyle name="20 % - Accent6 2 3 3 2 5 2" xfId="19965" xr:uid="{00000000-0005-0000-0000-000020390000}"/>
    <cellStyle name="20 % - Accent6 2 3 3 2 5 2 2" xfId="27348" xr:uid="{00000000-0005-0000-0000-000021390000}"/>
    <cellStyle name="20 % - Accent6 2 3 3 2 5 2 2 2" xfId="33350" xr:uid="{00000000-0005-0000-0000-000022390000}"/>
    <cellStyle name="20 % - Accent6 2 3 3 2 5 2 3" xfId="31855" xr:uid="{00000000-0005-0000-0000-000023390000}"/>
    <cellStyle name="20 % - Accent6 2 3 3 2 5 2 4" xfId="25835" xr:uid="{00000000-0005-0000-0000-000024390000}"/>
    <cellStyle name="20 % - Accent6 2 3 3 2 5 3" xfId="20602" xr:uid="{00000000-0005-0000-0000-000025390000}"/>
    <cellStyle name="20 % - Accent6 2 3 3 2 5 3 2" xfId="33819" xr:uid="{00000000-0005-0000-0000-000026390000}"/>
    <cellStyle name="20 % - Accent6 2 3 3 2 5 3 3" xfId="27829" xr:uid="{00000000-0005-0000-0000-000027390000}"/>
    <cellStyle name="20 % - Accent6 2 3 3 2 5 4" xfId="21193" xr:uid="{00000000-0005-0000-0000-000028390000}"/>
    <cellStyle name="20 % - Accent6 2 3 3 2 5 4 2" xfId="34410" xr:uid="{00000000-0005-0000-0000-000029390000}"/>
    <cellStyle name="20 % - Accent6 2 3 3 2 5 4 3" xfId="28420" xr:uid="{00000000-0005-0000-0000-00002A390000}"/>
    <cellStyle name="20 % - Accent6 2 3 3 2 5 5" xfId="21817" xr:uid="{00000000-0005-0000-0000-00002B390000}"/>
    <cellStyle name="20 % - Accent6 2 3 3 2 5 5 2" xfId="35010" xr:uid="{00000000-0005-0000-0000-00002C390000}"/>
    <cellStyle name="20 % - Accent6 2 3 3 2 5 5 3" xfId="29020" xr:uid="{00000000-0005-0000-0000-00002D390000}"/>
    <cellStyle name="20 % - Accent6 2 3 3 2 5 6" xfId="22519" xr:uid="{00000000-0005-0000-0000-00002E390000}"/>
    <cellStyle name="20 % - Accent6 2 3 3 2 5 6 2" xfId="35712" xr:uid="{00000000-0005-0000-0000-00002F390000}"/>
    <cellStyle name="20 % - Accent6 2 3 3 2 5 6 3" xfId="29722" xr:uid="{00000000-0005-0000-0000-000030390000}"/>
    <cellStyle name="20 % - Accent6 2 3 3 2 5 7" xfId="23273" xr:uid="{00000000-0005-0000-0000-000031390000}"/>
    <cellStyle name="20 % - Accent6 2 3 3 2 5 7 2" xfId="36462" xr:uid="{00000000-0005-0000-0000-000032390000}"/>
    <cellStyle name="20 % - Accent6 2 3 3 2 5 7 3" xfId="30472" xr:uid="{00000000-0005-0000-0000-000033390000}"/>
    <cellStyle name="20 % - Accent6 2 3 3 2 5 8" xfId="18378" xr:uid="{00000000-0005-0000-0000-000034390000}"/>
    <cellStyle name="20 % - Accent6 2 3 3 2 5 8 2" xfId="32598" xr:uid="{00000000-0005-0000-0000-000035390000}"/>
    <cellStyle name="20 % - Accent6 2 3 3 2 5 8 3" xfId="26594" xr:uid="{00000000-0005-0000-0000-000036390000}"/>
    <cellStyle name="20 % - Accent6 2 3 3 2 5 9" xfId="11650" xr:uid="{00000000-0005-0000-0000-000037390000}"/>
    <cellStyle name="20 % - Accent6 2 3 3 2 5 9 2" xfId="25241" xr:uid="{00000000-0005-0000-0000-000038390000}"/>
    <cellStyle name="20 % - Accent6 2 3 3 2 6" xfId="6192" xr:uid="{00000000-0005-0000-0000-000039390000}"/>
    <cellStyle name="20 % - Accent6 2 3 3 2 6 2" xfId="19498" xr:uid="{00000000-0005-0000-0000-00003A390000}"/>
    <cellStyle name="20 % - Accent6 2 3 3 2 6 2 2" xfId="33003" xr:uid="{00000000-0005-0000-0000-00003B390000}"/>
    <cellStyle name="20 % - Accent6 2 3 3 2 6 2 3" xfId="26999" xr:uid="{00000000-0005-0000-0000-00003C390000}"/>
    <cellStyle name="20 % - Accent6 2 3 3 2 6 3" xfId="12183" xr:uid="{00000000-0005-0000-0000-00003D390000}"/>
    <cellStyle name="20 % - Accent6 2 3 3 2 6 3 2" xfId="31850" xr:uid="{00000000-0005-0000-0000-00003E390000}"/>
    <cellStyle name="20 % - Accent6 2 3 3 2 6 4" xfId="25830" xr:uid="{00000000-0005-0000-0000-00003F390000}"/>
    <cellStyle name="20 % - Accent6 2 3 3 2 7" xfId="6718" xr:uid="{00000000-0005-0000-0000-000040390000}"/>
    <cellStyle name="20 % - Accent6 2 3 3 2 7 2" xfId="19970" xr:uid="{00000000-0005-0000-0000-000041390000}"/>
    <cellStyle name="20 % - Accent6 2 3 3 2 7 2 2" xfId="33355" xr:uid="{00000000-0005-0000-0000-000042390000}"/>
    <cellStyle name="20 % - Accent6 2 3 3 2 7 3" xfId="12709" xr:uid="{00000000-0005-0000-0000-000043390000}"/>
    <cellStyle name="20 % - Accent6 2 3 3 2 7 4" xfId="27353" xr:uid="{00000000-0005-0000-0000-000044390000}"/>
    <cellStyle name="20 % - Accent6 2 3 3 2 8" xfId="7258" xr:uid="{00000000-0005-0000-0000-000045390000}"/>
    <cellStyle name="20 % - Accent6 2 3 3 2 8 2" xfId="20597" xr:uid="{00000000-0005-0000-0000-000046390000}"/>
    <cellStyle name="20 % - Accent6 2 3 3 2 8 2 2" xfId="33814" xr:uid="{00000000-0005-0000-0000-000047390000}"/>
    <cellStyle name="20 % - Accent6 2 3 3 2 8 3" xfId="13249" xr:uid="{00000000-0005-0000-0000-000048390000}"/>
    <cellStyle name="20 % - Accent6 2 3 3 2 8 4" xfId="27824" xr:uid="{00000000-0005-0000-0000-000049390000}"/>
    <cellStyle name="20 % - Accent6 2 3 3 2 9" xfId="7826" xr:uid="{00000000-0005-0000-0000-00004A390000}"/>
    <cellStyle name="20 % - Accent6 2 3 3 2 9 2" xfId="21188" xr:uid="{00000000-0005-0000-0000-00004B390000}"/>
    <cellStyle name="20 % - Accent6 2 3 3 2 9 2 2" xfId="34405" xr:uid="{00000000-0005-0000-0000-00004C390000}"/>
    <cellStyle name="20 % - Accent6 2 3 3 2 9 3" xfId="13817" xr:uid="{00000000-0005-0000-0000-00004D390000}"/>
    <cellStyle name="20 % - Accent6 2 3 3 2 9 4" xfId="28415" xr:uid="{00000000-0005-0000-0000-00004E390000}"/>
    <cellStyle name="20 % - Accent6 2 3 3 20" xfId="4406" xr:uid="{00000000-0005-0000-0000-00004F390000}"/>
    <cellStyle name="20 % - Accent6 2 3 3 21" xfId="24338" xr:uid="{00000000-0005-0000-0000-000050390000}"/>
    <cellStyle name="20 % - Accent6 2 3 3 22" xfId="2932" xr:uid="{00000000-0005-0000-0000-000051390000}"/>
    <cellStyle name="20 % - Accent6 2 3 3 3" xfId="288" xr:uid="{00000000-0005-0000-0000-000052390000}"/>
    <cellStyle name="20 % - Accent6 2 3 3 3 10" xfId="10145" xr:uid="{00000000-0005-0000-0000-000053390000}"/>
    <cellStyle name="20 % - Accent6 2 3 3 3 10 2" xfId="16136" xr:uid="{00000000-0005-0000-0000-000054390000}"/>
    <cellStyle name="20 % - Accent6 2 3 3 3 10 3" xfId="31275" xr:uid="{00000000-0005-0000-0000-000055390000}"/>
    <cellStyle name="20 % - Accent6 2 3 3 3 11" xfId="10741" xr:uid="{00000000-0005-0000-0000-000056390000}"/>
    <cellStyle name="20 % - Accent6 2 3 3 3 11 2" xfId="16732" xr:uid="{00000000-0005-0000-0000-000057390000}"/>
    <cellStyle name="20 % - Accent6 2 3 3 3 12" xfId="17356" xr:uid="{00000000-0005-0000-0000-000058390000}"/>
    <cellStyle name="20 % - Accent6 2 3 3 3 13" xfId="17901" xr:uid="{00000000-0005-0000-0000-000059390000}"/>
    <cellStyle name="20 % - Accent6 2 3 3 3 14" xfId="18379" xr:uid="{00000000-0005-0000-0000-00005A390000}"/>
    <cellStyle name="20 % - Accent6 2 3 3 3 15" xfId="11244" xr:uid="{00000000-0005-0000-0000-00005B390000}"/>
    <cellStyle name="20 % - Accent6 2 3 3 3 16" xfId="4411" xr:uid="{00000000-0005-0000-0000-00005C390000}"/>
    <cellStyle name="20 % - Accent6 2 3 3 3 17" xfId="24345" xr:uid="{00000000-0005-0000-0000-00005D390000}"/>
    <cellStyle name="20 % - Accent6 2 3 3 3 18" xfId="2938" xr:uid="{00000000-0005-0000-0000-00005E390000}"/>
    <cellStyle name="20 % - Accent6 2 3 3 3 2" xfId="5322" xr:uid="{00000000-0005-0000-0000-00005F390000}"/>
    <cellStyle name="20 % - Accent6 2 3 3 3 2 2" xfId="19499" xr:uid="{00000000-0005-0000-0000-000060390000}"/>
    <cellStyle name="20 % - Accent6 2 3 3 3 2 2 2" xfId="33004" xr:uid="{00000000-0005-0000-0000-000061390000}"/>
    <cellStyle name="20 % - Accent6 2 3 3 3 2 2 3" xfId="27000" xr:uid="{00000000-0005-0000-0000-000062390000}"/>
    <cellStyle name="20 % - Accent6 2 3 3 3 2 3" xfId="11655" xr:uid="{00000000-0005-0000-0000-000063390000}"/>
    <cellStyle name="20 % - Accent6 2 3 3 3 2 3 2" xfId="31856" xr:uid="{00000000-0005-0000-0000-000064390000}"/>
    <cellStyle name="20 % - Accent6 2 3 3 3 2 4" xfId="25836" xr:uid="{00000000-0005-0000-0000-000065390000}"/>
    <cellStyle name="20 % - Accent6 2 3 3 3 3" xfId="6197" xr:uid="{00000000-0005-0000-0000-000066390000}"/>
    <cellStyle name="20 % - Accent6 2 3 3 3 3 2" xfId="20603" xr:uid="{00000000-0005-0000-0000-000067390000}"/>
    <cellStyle name="20 % - Accent6 2 3 3 3 3 2 2" xfId="33820" xr:uid="{00000000-0005-0000-0000-000068390000}"/>
    <cellStyle name="20 % - Accent6 2 3 3 3 3 3" xfId="12188" xr:uid="{00000000-0005-0000-0000-000069390000}"/>
    <cellStyle name="20 % - Accent6 2 3 3 3 3 4" xfId="27830" xr:uid="{00000000-0005-0000-0000-00006A390000}"/>
    <cellStyle name="20 % - Accent6 2 3 3 3 4" xfId="6723" xr:uid="{00000000-0005-0000-0000-00006B390000}"/>
    <cellStyle name="20 % - Accent6 2 3 3 3 4 2" xfId="21194" xr:uid="{00000000-0005-0000-0000-00006C390000}"/>
    <cellStyle name="20 % - Accent6 2 3 3 3 4 2 2" xfId="34411" xr:uid="{00000000-0005-0000-0000-00006D390000}"/>
    <cellStyle name="20 % - Accent6 2 3 3 3 4 3" xfId="12714" xr:uid="{00000000-0005-0000-0000-00006E390000}"/>
    <cellStyle name="20 % - Accent6 2 3 3 3 4 4" xfId="28421" xr:uid="{00000000-0005-0000-0000-00006F390000}"/>
    <cellStyle name="20 % - Accent6 2 3 3 3 5" xfId="7263" xr:uid="{00000000-0005-0000-0000-000070390000}"/>
    <cellStyle name="20 % - Accent6 2 3 3 3 5 2" xfId="21818" xr:uid="{00000000-0005-0000-0000-000071390000}"/>
    <cellStyle name="20 % - Accent6 2 3 3 3 5 2 2" xfId="35011" xr:uid="{00000000-0005-0000-0000-000072390000}"/>
    <cellStyle name="20 % - Accent6 2 3 3 3 5 3" xfId="13254" xr:uid="{00000000-0005-0000-0000-000073390000}"/>
    <cellStyle name="20 % - Accent6 2 3 3 3 5 4" xfId="29021" xr:uid="{00000000-0005-0000-0000-000074390000}"/>
    <cellStyle name="20 % - Accent6 2 3 3 3 6" xfId="7831" xr:uid="{00000000-0005-0000-0000-000075390000}"/>
    <cellStyle name="20 % - Accent6 2 3 3 3 6 2" xfId="22520" xr:uid="{00000000-0005-0000-0000-000076390000}"/>
    <cellStyle name="20 % - Accent6 2 3 3 3 6 2 2" xfId="35713" xr:uid="{00000000-0005-0000-0000-000077390000}"/>
    <cellStyle name="20 % - Accent6 2 3 3 3 6 3" xfId="13822" xr:uid="{00000000-0005-0000-0000-000078390000}"/>
    <cellStyle name="20 % - Accent6 2 3 3 3 6 4" xfId="29723" xr:uid="{00000000-0005-0000-0000-000079390000}"/>
    <cellStyle name="20 % - Accent6 2 3 3 3 7" xfId="8399" xr:uid="{00000000-0005-0000-0000-00007A390000}"/>
    <cellStyle name="20 % - Accent6 2 3 3 3 7 2" xfId="23274" xr:uid="{00000000-0005-0000-0000-00007B390000}"/>
    <cellStyle name="20 % - Accent6 2 3 3 3 7 2 2" xfId="36463" xr:uid="{00000000-0005-0000-0000-00007C390000}"/>
    <cellStyle name="20 % - Accent6 2 3 3 3 7 3" xfId="14390" xr:uid="{00000000-0005-0000-0000-00007D390000}"/>
    <cellStyle name="20 % - Accent6 2 3 3 3 7 4" xfId="30473" xr:uid="{00000000-0005-0000-0000-00007E390000}"/>
    <cellStyle name="20 % - Accent6 2 3 3 3 8" xfId="8967" xr:uid="{00000000-0005-0000-0000-00007F390000}"/>
    <cellStyle name="20 % - Accent6 2 3 3 3 8 2" xfId="14958" xr:uid="{00000000-0005-0000-0000-000080390000}"/>
    <cellStyle name="20 % - Accent6 2 3 3 3 8 2 2" xfId="32599" xr:uid="{00000000-0005-0000-0000-000081390000}"/>
    <cellStyle name="20 % - Accent6 2 3 3 3 8 3" xfId="26595" xr:uid="{00000000-0005-0000-0000-000082390000}"/>
    <cellStyle name="20 % - Accent6 2 3 3 3 9" xfId="9549" xr:uid="{00000000-0005-0000-0000-000083390000}"/>
    <cellStyle name="20 % - Accent6 2 3 3 3 9 2" xfId="15540" xr:uid="{00000000-0005-0000-0000-000084390000}"/>
    <cellStyle name="20 % - Accent6 2 3 3 3 9 3" xfId="25242" xr:uid="{00000000-0005-0000-0000-000085390000}"/>
    <cellStyle name="20 % - Accent6 2 3 3 4" xfId="289" xr:uid="{00000000-0005-0000-0000-000086390000}"/>
    <cellStyle name="20 % - Accent6 2 3 3 4 10" xfId="10146" xr:uid="{00000000-0005-0000-0000-000087390000}"/>
    <cellStyle name="20 % - Accent6 2 3 3 4 10 2" xfId="16137" xr:uid="{00000000-0005-0000-0000-000088390000}"/>
    <cellStyle name="20 % - Accent6 2 3 3 4 10 3" xfId="31276" xr:uid="{00000000-0005-0000-0000-000089390000}"/>
    <cellStyle name="20 % - Accent6 2 3 3 4 11" xfId="10742" xr:uid="{00000000-0005-0000-0000-00008A390000}"/>
    <cellStyle name="20 % - Accent6 2 3 3 4 11 2" xfId="16733" xr:uid="{00000000-0005-0000-0000-00008B390000}"/>
    <cellStyle name="20 % - Accent6 2 3 3 4 12" xfId="17357" xr:uid="{00000000-0005-0000-0000-00008C390000}"/>
    <cellStyle name="20 % - Accent6 2 3 3 4 13" xfId="17902" xr:uid="{00000000-0005-0000-0000-00008D390000}"/>
    <cellStyle name="20 % - Accent6 2 3 3 4 14" xfId="18380" xr:uid="{00000000-0005-0000-0000-00008E390000}"/>
    <cellStyle name="20 % - Accent6 2 3 3 4 15" xfId="11245" xr:uid="{00000000-0005-0000-0000-00008F390000}"/>
    <cellStyle name="20 % - Accent6 2 3 3 4 16" xfId="4412" xr:uid="{00000000-0005-0000-0000-000090390000}"/>
    <cellStyle name="20 % - Accent6 2 3 3 4 17" xfId="24346" xr:uid="{00000000-0005-0000-0000-000091390000}"/>
    <cellStyle name="20 % - Accent6 2 3 3 4 18" xfId="2939" xr:uid="{00000000-0005-0000-0000-000092390000}"/>
    <cellStyle name="20 % - Accent6 2 3 3 4 2" xfId="5323" xr:uid="{00000000-0005-0000-0000-000093390000}"/>
    <cellStyle name="20 % - Accent6 2 3 3 4 2 2" xfId="19500" xr:uid="{00000000-0005-0000-0000-000094390000}"/>
    <cellStyle name="20 % - Accent6 2 3 3 4 2 2 2" xfId="33005" xr:uid="{00000000-0005-0000-0000-000095390000}"/>
    <cellStyle name="20 % - Accent6 2 3 3 4 2 2 3" xfId="27001" xr:uid="{00000000-0005-0000-0000-000096390000}"/>
    <cellStyle name="20 % - Accent6 2 3 3 4 2 3" xfId="11656" xr:uid="{00000000-0005-0000-0000-000097390000}"/>
    <cellStyle name="20 % - Accent6 2 3 3 4 2 3 2" xfId="31857" xr:uid="{00000000-0005-0000-0000-000098390000}"/>
    <cellStyle name="20 % - Accent6 2 3 3 4 2 4" xfId="25837" xr:uid="{00000000-0005-0000-0000-000099390000}"/>
    <cellStyle name="20 % - Accent6 2 3 3 4 3" xfId="6198" xr:uid="{00000000-0005-0000-0000-00009A390000}"/>
    <cellStyle name="20 % - Accent6 2 3 3 4 3 2" xfId="20604" xr:uid="{00000000-0005-0000-0000-00009B390000}"/>
    <cellStyle name="20 % - Accent6 2 3 3 4 3 2 2" xfId="33821" xr:uid="{00000000-0005-0000-0000-00009C390000}"/>
    <cellStyle name="20 % - Accent6 2 3 3 4 3 3" xfId="12189" xr:uid="{00000000-0005-0000-0000-00009D390000}"/>
    <cellStyle name="20 % - Accent6 2 3 3 4 3 4" xfId="27831" xr:uid="{00000000-0005-0000-0000-00009E390000}"/>
    <cellStyle name="20 % - Accent6 2 3 3 4 4" xfId="6724" xr:uid="{00000000-0005-0000-0000-00009F390000}"/>
    <cellStyle name="20 % - Accent6 2 3 3 4 4 2" xfId="21195" xr:uid="{00000000-0005-0000-0000-0000A0390000}"/>
    <cellStyle name="20 % - Accent6 2 3 3 4 4 2 2" xfId="34412" xr:uid="{00000000-0005-0000-0000-0000A1390000}"/>
    <cellStyle name="20 % - Accent6 2 3 3 4 4 3" xfId="12715" xr:uid="{00000000-0005-0000-0000-0000A2390000}"/>
    <cellStyle name="20 % - Accent6 2 3 3 4 4 4" xfId="28422" xr:uid="{00000000-0005-0000-0000-0000A3390000}"/>
    <cellStyle name="20 % - Accent6 2 3 3 4 5" xfId="7264" xr:uid="{00000000-0005-0000-0000-0000A4390000}"/>
    <cellStyle name="20 % - Accent6 2 3 3 4 5 2" xfId="21819" xr:uid="{00000000-0005-0000-0000-0000A5390000}"/>
    <cellStyle name="20 % - Accent6 2 3 3 4 5 2 2" xfId="35012" xr:uid="{00000000-0005-0000-0000-0000A6390000}"/>
    <cellStyle name="20 % - Accent6 2 3 3 4 5 3" xfId="13255" xr:uid="{00000000-0005-0000-0000-0000A7390000}"/>
    <cellStyle name="20 % - Accent6 2 3 3 4 5 4" xfId="29022" xr:uid="{00000000-0005-0000-0000-0000A8390000}"/>
    <cellStyle name="20 % - Accent6 2 3 3 4 6" xfId="7832" xr:uid="{00000000-0005-0000-0000-0000A9390000}"/>
    <cellStyle name="20 % - Accent6 2 3 3 4 6 2" xfId="22521" xr:uid="{00000000-0005-0000-0000-0000AA390000}"/>
    <cellStyle name="20 % - Accent6 2 3 3 4 6 2 2" xfId="35714" xr:uid="{00000000-0005-0000-0000-0000AB390000}"/>
    <cellStyle name="20 % - Accent6 2 3 3 4 6 3" xfId="13823" xr:uid="{00000000-0005-0000-0000-0000AC390000}"/>
    <cellStyle name="20 % - Accent6 2 3 3 4 6 4" xfId="29724" xr:uid="{00000000-0005-0000-0000-0000AD390000}"/>
    <cellStyle name="20 % - Accent6 2 3 3 4 7" xfId="8400" xr:uid="{00000000-0005-0000-0000-0000AE390000}"/>
    <cellStyle name="20 % - Accent6 2 3 3 4 7 2" xfId="23275" xr:uid="{00000000-0005-0000-0000-0000AF390000}"/>
    <cellStyle name="20 % - Accent6 2 3 3 4 7 2 2" xfId="36464" xr:uid="{00000000-0005-0000-0000-0000B0390000}"/>
    <cellStyle name="20 % - Accent6 2 3 3 4 7 3" xfId="14391" xr:uid="{00000000-0005-0000-0000-0000B1390000}"/>
    <cellStyle name="20 % - Accent6 2 3 3 4 7 4" xfId="30474" xr:uid="{00000000-0005-0000-0000-0000B2390000}"/>
    <cellStyle name="20 % - Accent6 2 3 3 4 8" xfId="8968" xr:uid="{00000000-0005-0000-0000-0000B3390000}"/>
    <cellStyle name="20 % - Accent6 2 3 3 4 8 2" xfId="14959" xr:uid="{00000000-0005-0000-0000-0000B4390000}"/>
    <cellStyle name="20 % - Accent6 2 3 3 4 8 2 2" xfId="32600" xr:uid="{00000000-0005-0000-0000-0000B5390000}"/>
    <cellStyle name="20 % - Accent6 2 3 3 4 8 3" xfId="26596" xr:uid="{00000000-0005-0000-0000-0000B6390000}"/>
    <cellStyle name="20 % - Accent6 2 3 3 4 9" xfId="9550" xr:uid="{00000000-0005-0000-0000-0000B7390000}"/>
    <cellStyle name="20 % - Accent6 2 3 3 4 9 2" xfId="15541" xr:uid="{00000000-0005-0000-0000-0000B8390000}"/>
    <cellStyle name="20 % - Accent6 2 3 3 4 9 3" xfId="25243" xr:uid="{00000000-0005-0000-0000-0000B9390000}"/>
    <cellStyle name="20 % - Accent6 2 3 3 5" xfId="290" xr:uid="{00000000-0005-0000-0000-0000BA390000}"/>
    <cellStyle name="20 % - Accent6 2 3 3 5 10" xfId="9551" xr:uid="{00000000-0005-0000-0000-0000BB390000}"/>
    <cellStyle name="20 % - Accent6 2 3 3 5 10 2" xfId="15542" xr:uid="{00000000-0005-0000-0000-0000BC390000}"/>
    <cellStyle name="20 % - Accent6 2 3 3 5 10 3" xfId="31277" xr:uid="{00000000-0005-0000-0000-0000BD390000}"/>
    <cellStyle name="20 % - Accent6 2 3 3 5 11" xfId="10147" xr:uid="{00000000-0005-0000-0000-0000BE390000}"/>
    <cellStyle name="20 % - Accent6 2 3 3 5 11 2" xfId="16138" xr:uid="{00000000-0005-0000-0000-0000BF390000}"/>
    <cellStyle name="20 % - Accent6 2 3 3 5 12" xfId="10743" xr:uid="{00000000-0005-0000-0000-0000C0390000}"/>
    <cellStyle name="20 % - Accent6 2 3 3 5 12 2" xfId="16734" xr:uid="{00000000-0005-0000-0000-0000C1390000}"/>
    <cellStyle name="20 % - Accent6 2 3 3 5 13" xfId="4751" xr:uid="{00000000-0005-0000-0000-0000C2390000}"/>
    <cellStyle name="20 % - Accent6 2 3 3 5 13 2" xfId="17358" xr:uid="{00000000-0005-0000-0000-0000C3390000}"/>
    <cellStyle name="20 % - Accent6 2 3 3 5 14" xfId="17903" xr:uid="{00000000-0005-0000-0000-0000C4390000}"/>
    <cellStyle name="20 % - Accent6 2 3 3 5 15" xfId="18381" xr:uid="{00000000-0005-0000-0000-0000C5390000}"/>
    <cellStyle name="20 % - Accent6 2 3 3 5 16" xfId="11246" xr:uid="{00000000-0005-0000-0000-0000C6390000}"/>
    <cellStyle name="20 % - Accent6 2 3 3 5 17" xfId="4413" xr:uid="{00000000-0005-0000-0000-0000C7390000}"/>
    <cellStyle name="20 % - Accent6 2 3 3 5 18" xfId="24347" xr:uid="{00000000-0005-0000-0000-0000C8390000}"/>
    <cellStyle name="20 % - Accent6 2 3 3 5 19" xfId="2940" xr:uid="{00000000-0005-0000-0000-0000C9390000}"/>
    <cellStyle name="20 % - Accent6 2 3 3 5 2" xfId="2941" xr:uid="{00000000-0005-0000-0000-0000CA390000}"/>
    <cellStyle name="20 % - Accent6 2 3 3 5 2 10" xfId="10744" xr:uid="{00000000-0005-0000-0000-0000CB390000}"/>
    <cellStyle name="20 % - Accent6 2 3 3 5 2 10 2" xfId="16735" xr:uid="{00000000-0005-0000-0000-0000CC390000}"/>
    <cellStyle name="20 % - Accent6 2 3 3 5 2 11" xfId="17359" xr:uid="{00000000-0005-0000-0000-0000CD390000}"/>
    <cellStyle name="20 % - Accent6 2 3 3 5 2 12" xfId="19964" xr:uid="{00000000-0005-0000-0000-0000CE390000}"/>
    <cellStyle name="20 % - Accent6 2 3 3 5 2 13" xfId="11658" xr:uid="{00000000-0005-0000-0000-0000CF390000}"/>
    <cellStyle name="20 % - Accent6 2 3 3 5 2 14" xfId="5325" xr:uid="{00000000-0005-0000-0000-0000D0390000}"/>
    <cellStyle name="20 % - Accent6 2 3 3 5 2 15" xfId="25838" xr:uid="{00000000-0005-0000-0000-0000D1390000}"/>
    <cellStyle name="20 % - Accent6 2 3 3 5 2 2" xfId="6200" xr:uid="{00000000-0005-0000-0000-0000D2390000}"/>
    <cellStyle name="20 % - Accent6 2 3 3 5 2 2 2" xfId="12191" xr:uid="{00000000-0005-0000-0000-0000D3390000}"/>
    <cellStyle name="20 % - Accent6 2 3 3 5 2 2 2 2" xfId="33349" xr:uid="{00000000-0005-0000-0000-0000D4390000}"/>
    <cellStyle name="20 % - Accent6 2 3 3 5 2 2 3" xfId="27347" xr:uid="{00000000-0005-0000-0000-0000D5390000}"/>
    <cellStyle name="20 % - Accent6 2 3 3 5 2 3" xfId="6726" xr:uid="{00000000-0005-0000-0000-0000D6390000}"/>
    <cellStyle name="20 % - Accent6 2 3 3 5 2 3 2" xfId="12717" xr:uid="{00000000-0005-0000-0000-0000D7390000}"/>
    <cellStyle name="20 % - Accent6 2 3 3 5 2 3 3" xfId="31858" xr:uid="{00000000-0005-0000-0000-0000D8390000}"/>
    <cellStyle name="20 % - Accent6 2 3 3 5 2 4" xfId="7266" xr:uid="{00000000-0005-0000-0000-0000D9390000}"/>
    <cellStyle name="20 % - Accent6 2 3 3 5 2 4 2" xfId="13257" xr:uid="{00000000-0005-0000-0000-0000DA390000}"/>
    <cellStyle name="20 % - Accent6 2 3 3 5 2 5" xfId="7834" xr:uid="{00000000-0005-0000-0000-0000DB390000}"/>
    <cellStyle name="20 % - Accent6 2 3 3 5 2 5 2" xfId="13825" xr:uid="{00000000-0005-0000-0000-0000DC390000}"/>
    <cellStyle name="20 % - Accent6 2 3 3 5 2 6" xfId="8402" xr:uid="{00000000-0005-0000-0000-0000DD390000}"/>
    <cellStyle name="20 % - Accent6 2 3 3 5 2 6 2" xfId="14393" xr:uid="{00000000-0005-0000-0000-0000DE390000}"/>
    <cellStyle name="20 % - Accent6 2 3 3 5 2 7" xfId="8970" xr:uid="{00000000-0005-0000-0000-0000DF390000}"/>
    <cellStyle name="20 % - Accent6 2 3 3 5 2 7 2" xfId="14961" xr:uid="{00000000-0005-0000-0000-0000E0390000}"/>
    <cellStyle name="20 % - Accent6 2 3 3 5 2 8" xfId="9552" xr:uid="{00000000-0005-0000-0000-0000E1390000}"/>
    <cellStyle name="20 % - Accent6 2 3 3 5 2 8 2" xfId="15543" xr:uid="{00000000-0005-0000-0000-0000E2390000}"/>
    <cellStyle name="20 % - Accent6 2 3 3 5 2 9" xfId="10148" xr:uid="{00000000-0005-0000-0000-0000E3390000}"/>
    <cellStyle name="20 % - Accent6 2 3 3 5 2 9 2" xfId="16139" xr:uid="{00000000-0005-0000-0000-0000E4390000}"/>
    <cellStyle name="20 % - Accent6 2 3 3 5 3" xfId="5324" xr:uid="{00000000-0005-0000-0000-0000E5390000}"/>
    <cellStyle name="20 % - Accent6 2 3 3 5 3 2" xfId="20605" xr:uid="{00000000-0005-0000-0000-0000E6390000}"/>
    <cellStyle name="20 % - Accent6 2 3 3 5 3 2 2" xfId="33822" xr:uid="{00000000-0005-0000-0000-0000E7390000}"/>
    <cellStyle name="20 % - Accent6 2 3 3 5 3 3" xfId="11657" xr:uid="{00000000-0005-0000-0000-0000E8390000}"/>
    <cellStyle name="20 % - Accent6 2 3 3 5 3 4" xfId="27832" xr:uid="{00000000-0005-0000-0000-0000E9390000}"/>
    <cellStyle name="20 % - Accent6 2 3 3 5 4" xfId="6199" xr:uid="{00000000-0005-0000-0000-0000EA390000}"/>
    <cellStyle name="20 % - Accent6 2 3 3 5 4 2" xfId="21196" xr:uid="{00000000-0005-0000-0000-0000EB390000}"/>
    <cellStyle name="20 % - Accent6 2 3 3 5 4 2 2" xfId="34413" xr:uid="{00000000-0005-0000-0000-0000EC390000}"/>
    <cellStyle name="20 % - Accent6 2 3 3 5 4 3" xfId="12190" xr:uid="{00000000-0005-0000-0000-0000ED390000}"/>
    <cellStyle name="20 % - Accent6 2 3 3 5 4 4" xfId="28423" xr:uid="{00000000-0005-0000-0000-0000EE390000}"/>
    <cellStyle name="20 % - Accent6 2 3 3 5 5" xfId="6725" xr:uid="{00000000-0005-0000-0000-0000EF390000}"/>
    <cellStyle name="20 % - Accent6 2 3 3 5 5 2" xfId="21820" xr:uid="{00000000-0005-0000-0000-0000F0390000}"/>
    <cellStyle name="20 % - Accent6 2 3 3 5 5 2 2" xfId="35013" xr:uid="{00000000-0005-0000-0000-0000F1390000}"/>
    <cellStyle name="20 % - Accent6 2 3 3 5 5 3" xfId="12716" xr:uid="{00000000-0005-0000-0000-0000F2390000}"/>
    <cellStyle name="20 % - Accent6 2 3 3 5 5 4" xfId="29023" xr:uid="{00000000-0005-0000-0000-0000F3390000}"/>
    <cellStyle name="20 % - Accent6 2 3 3 5 6" xfId="7265" xr:uid="{00000000-0005-0000-0000-0000F4390000}"/>
    <cellStyle name="20 % - Accent6 2 3 3 5 6 2" xfId="22522" xr:uid="{00000000-0005-0000-0000-0000F5390000}"/>
    <cellStyle name="20 % - Accent6 2 3 3 5 6 2 2" xfId="35715" xr:uid="{00000000-0005-0000-0000-0000F6390000}"/>
    <cellStyle name="20 % - Accent6 2 3 3 5 6 3" xfId="13256" xr:uid="{00000000-0005-0000-0000-0000F7390000}"/>
    <cellStyle name="20 % - Accent6 2 3 3 5 6 4" xfId="29725" xr:uid="{00000000-0005-0000-0000-0000F8390000}"/>
    <cellStyle name="20 % - Accent6 2 3 3 5 7" xfId="7833" xr:uid="{00000000-0005-0000-0000-0000F9390000}"/>
    <cellStyle name="20 % - Accent6 2 3 3 5 7 2" xfId="23276" xr:uid="{00000000-0005-0000-0000-0000FA390000}"/>
    <cellStyle name="20 % - Accent6 2 3 3 5 7 2 2" xfId="36465" xr:uid="{00000000-0005-0000-0000-0000FB390000}"/>
    <cellStyle name="20 % - Accent6 2 3 3 5 7 3" xfId="13824" xr:uid="{00000000-0005-0000-0000-0000FC390000}"/>
    <cellStyle name="20 % - Accent6 2 3 3 5 7 4" xfId="30475" xr:uid="{00000000-0005-0000-0000-0000FD390000}"/>
    <cellStyle name="20 % - Accent6 2 3 3 5 8" xfId="8401" xr:uid="{00000000-0005-0000-0000-0000FE390000}"/>
    <cellStyle name="20 % - Accent6 2 3 3 5 8 2" xfId="14392" xr:uid="{00000000-0005-0000-0000-0000FF390000}"/>
    <cellStyle name="20 % - Accent6 2 3 3 5 8 2 2" xfId="32601" xr:uid="{00000000-0005-0000-0000-0000003A0000}"/>
    <cellStyle name="20 % - Accent6 2 3 3 5 8 3" xfId="26597" xr:uid="{00000000-0005-0000-0000-0000013A0000}"/>
    <cellStyle name="20 % - Accent6 2 3 3 5 9" xfId="8969" xr:uid="{00000000-0005-0000-0000-0000023A0000}"/>
    <cellStyle name="20 % - Accent6 2 3 3 5 9 2" xfId="14960" xr:uid="{00000000-0005-0000-0000-0000033A0000}"/>
    <cellStyle name="20 % - Accent6 2 3 3 5 9 3" xfId="25244" xr:uid="{00000000-0005-0000-0000-0000043A0000}"/>
    <cellStyle name="20 % - Accent6 2 3 3 6" xfId="5318" xr:uid="{00000000-0005-0000-0000-0000053A0000}"/>
    <cellStyle name="20 % - Accent6 2 3 3 6 2" xfId="18382" xr:uid="{00000000-0005-0000-0000-0000063A0000}"/>
    <cellStyle name="20 % - Accent6 2 3 3 6 3" xfId="11649" xr:uid="{00000000-0005-0000-0000-0000073A0000}"/>
    <cellStyle name="20 % - Accent6 2 3 3 7" xfId="6191" xr:uid="{00000000-0005-0000-0000-0000083A0000}"/>
    <cellStyle name="20 % - Accent6 2 3 3 7 2" xfId="19497" xr:uid="{00000000-0005-0000-0000-0000093A0000}"/>
    <cellStyle name="20 % - Accent6 2 3 3 7 2 2" xfId="33002" xr:uid="{00000000-0005-0000-0000-00000A3A0000}"/>
    <cellStyle name="20 % - Accent6 2 3 3 7 2 3" xfId="26998" xr:uid="{00000000-0005-0000-0000-00000B3A0000}"/>
    <cellStyle name="20 % - Accent6 2 3 3 7 3" xfId="12182" xr:uid="{00000000-0005-0000-0000-00000C3A0000}"/>
    <cellStyle name="20 % - Accent6 2 3 3 7 3 2" xfId="31849" xr:uid="{00000000-0005-0000-0000-00000D3A0000}"/>
    <cellStyle name="20 % - Accent6 2 3 3 7 4" xfId="25829" xr:uid="{00000000-0005-0000-0000-00000E3A0000}"/>
    <cellStyle name="20 % - Accent6 2 3 3 8" xfId="6717" xr:uid="{00000000-0005-0000-0000-00000F3A0000}"/>
    <cellStyle name="20 % - Accent6 2 3 3 8 2" xfId="20596" xr:uid="{00000000-0005-0000-0000-0000103A0000}"/>
    <cellStyle name="20 % - Accent6 2 3 3 8 2 2" xfId="33813" xr:uid="{00000000-0005-0000-0000-0000113A0000}"/>
    <cellStyle name="20 % - Accent6 2 3 3 8 3" xfId="12708" xr:uid="{00000000-0005-0000-0000-0000123A0000}"/>
    <cellStyle name="20 % - Accent6 2 3 3 8 4" xfId="27823" xr:uid="{00000000-0005-0000-0000-0000133A0000}"/>
    <cellStyle name="20 % - Accent6 2 3 3 9" xfId="7257" xr:uid="{00000000-0005-0000-0000-0000143A0000}"/>
    <cellStyle name="20 % - Accent6 2 3 3 9 2" xfId="21187" xr:uid="{00000000-0005-0000-0000-0000153A0000}"/>
    <cellStyle name="20 % - Accent6 2 3 3 9 2 2" xfId="34404" xr:uid="{00000000-0005-0000-0000-0000163A0000}"/>
    <cellStyle name="20 % - Accent6 2 3 3 9 3" xfId="13248" xr:uid="{00000000-0005-0000-0000-0000173A0000}"/>
    <cellStyle name="20 % - Accent6 2 3 3 9 4" xfId="28414" xr:uid="{00000000-0005-0000-0000-0000183A0000}"/>
    <cellStyle name="20 % - Accent6 2 3 4" xfId="291" xr:uid="{00000000-0005-0000-0000-0000193A0000}"/>
    <cellStyle name="20 % - Accent6 2 3 4 10" xfId="8403" xr:uid="{00000000-0005-0000-0000-00001A3A0000}"/>
    <cellStyle name="20 % - Accent6 2 3 4 10 2" xfId="21821" xr:uid="{00000000-0005-0000-0000-00001B3A0000}"/>
    <cellStyle name="20 % - Accent6 2 3 4 10 2 2" xfId="35014" xr:uid="{00000000-0005-0000-0000-00001C3A0000}"/>
    <cellStyle name="20 % - Accent6 2 3 4 10 3" xfId="14394" xr:uid="{00000000-0005-0000-0000-00001D3A0000}"/>
    <cellStyle name="20 % - Accent6 2 3 4 10 4" xfId="29024" xr:uid="{00000000-0005-0000-0000-00001E3A0000}"/>
    <cellStyle name="20 % - Accent6 2 3 4 11" xfId="8971" xr:uid="{00000000-0005-0000-0000-00001F3A0000}"/>
    <cellStyle name="20 % - Accent6 2 3 4 11 2" xfId="22523" xr:uid="{00000000-0005-0000-0000-0000203A0000}"/>
    <cellStyle name="20 % - Accent6 2 3 4 11 2 2" xfId="35716" xr:uid="{00000000-0005-0000-0000-0000213A0000}"/>
    <cellStyle name="20 % - Accent6 2 3 4 11 3" xfId="14962" xr:uid="{00000000-0005-0000-0000-0000223A0000}"/>
    <cellStyle name="20 % - Accent6 2 3 4 11 4" xfId="29726" xr:uid="{00000000-0005-0000-0000-0000233A0000}"/>
    <cellStyle name="20 % - Accent6 2 3 4 12" xfId="9553" xr:uid="{00000000-0005-0000-0000-0000243A0000}"/>
    <cellStyle name="20 % - Accent6 2 3 4 12 2" xfId="23277" xr:uid="{00000000-0005-0000-0000-0000253A0000}"/>
    <cellStyle name="20 % - Accent6 2 3 4 12 2 2" xfId="36466" xr:uid="{00000000-0005-0000-0000-0000263A0000}"/>
    <cellStyle name="20 % - Accent6 2 3 4 12 3" xfId="15544" xr:uid="{00000000-0005-0000-0000-0000273A0000}"/>
    <cellStyle name="20 % - Accent6 2 3 4 12 4" xfId="30476" xr:uid="{00000000-0005-0000-0000-0000283A0000}"/>
    <cellStyle name="20 % - Accent6 2 3 4 13" xfId="10149" xr:uid="{00000000-0005-0000-0000-0000293A0000}"/>
    <cellStyle name="20 % - Accent6 2 3 4 13 2" xfId="16140" xr:uid="{00000000-0005-0000-0000-00002A3A0000}"/>
    <cellStyle name="20 % - Accent6 2 3 4 13 2 2" xfId="32602" xr:uid="{00000000-0005-0000-0000-00002B3A0000}"/>
    <cellStyle name="20 % - Accent6 2 3 4 13 3" xfId="26598" xr:uid="{00000000-0005-0000-0000-00002C3A0000}"/>
    <cellStyle name="20 % - Accent6 2 3 4 14" xfId="10745" xr:uid="{00000000-0005-0000-0000-00002D3A0000}"/>
    <cellStyle name="20 % - Accent6 2 3 4 14 2" xfId="16736" xr:uid="{00000000-0005-0000-0000-00002E3A0000}"/>
    <cellStyle name="20 % - Accent6 2 3 4 14 3" xfId="25245" xr:uid="{00000000-0005-0000-0000-00002F3A0000}"/>
    <cellStyle name="20 % - Accent6 2 3 4 15" xfId="17360" xr:uid="{00000000-0005-0000-0000-0000303A0000}"/>
    <cellStyle name="20 % - Accent6 2 3 4 15 2" xfId="31278" xr:uid="{00000000-0005-0000-0000-0000313A0000}"/>
    <cellStyle name="20 % - Accent6 2 3 4 16" xfId="17904" xr:uid="{00000000-0005-0000-0000-0000323A0000}"/>
    <cellStyle name="20 % - Accent6 2 3 4 17" xfId="18383" xr:uid="{00000000-0005-0000-0000-0000333A0000}"/>
    <cellStyle name="20 % - Accent6 2 3 4 18" xfId="11247" xr:uid="{00000000-0005-0000-0000-0000343A0000}"/>
    <cellStyle name="20 % - Accent6 2 3 4 19" xfId="4414" xr:uid="{00000000-0005-0000-0000-0000353A0000}"/>
    <cellStyle name="20 % - Accent6 2 3 4 2" xfId="292" xr:uid="{00000000-0005-0000-0000-0000363A0000}"/>
    <cellStyle name="20 % - Accent6 2 3 4 2 10" xfId="9554" xr:uid="{00000000-0005-0000-0000-0000373A0000}"/>
    <cellStyle name="20 % - Accent6 2 3 4 2 10 2" xfId="15545" xr:uid="{00000000-0005-0000-0000-0000383A0000}"/>
    <cellStyle name="20 % - Accent6 2 3 4 2 10 3" xfId="31279" xr:uid="{00000000-0005-0000-0000-0000393A0000}"/>
    <cellStyle name="20 % - Accent6 2 3 4 2 11" xfId="10150" xr:uid="{00000000-0005-0000-0000-00003A3A0000}"/>
    <cellStyle name="20 % - Accent6 2 3 4 2 11 2" xfId="16141" xr:uid="{00000000-0005-0000-0000-00003B3A0000}"/>
    <cellStyle name="20 % - Accent6 2 3 4 2 12" xfId="10746" xr:uid="{00000000-0005-0000-0000-00003C3A0000}"/>
    <cellStyle name="20 % - Accent6 2 3 4 2 12 2" xfId="16737" xr:uid="{00000000-0005-0000-0000-00003D3A0000}"/>
    <cellStyle name="20 % - Accent6 2 3 4 2 13" xfId="4752" xr:uid="{00000000-0005-0000-0000-00003E3A0000}"/>
    <cellStyle name="20 % - Accent6 2 3 4 2 13 2" xfId="17361" xr:uid="{00000000-0005-0000-0000-00003F3A0000}"/>
    <cellStyle name="20 % - Accent6 2 3 4 2 14" xfId="17905" xr:uid="{00000000-0005-0000-0000-0000403A0000}"/>
    <cellStyle name="20 % - Accent6 2 3 4 2 15" xfId="18384" xr:uid="{00000000-0005-0000-0000-0000413A0000}"/>
    <cellStyle name="20 % - Accent6 2 3 4 2 16" xfId="11248" xr:uid="{00000000-0005-0000-0000-0000423A0000}"/>
    <cellStyle name="20 % - Accent6 2 3 4 2 17" xfId="4415" xr:uid="{00000000-0005-0000-0000-0000433A0000}"/>
    <cellStyle name="20 % - Accent6 2 3 4 2 18" xfId="24349" xr:uid="{00000000-0005-0000-0000-0000443A0000}"/>
    <cellStyle name="20 % - Accent6 2 3 4 2 19" xfId="2943" xr:uid="{00000000-0005-0000-0000-0000453A0000}"/>
    <cellStyle name="20 % - Accent6 2 3 4 2 2" xfId="2944" xr:uid="{00000000-0005-0000-0000-0000463A0000}"/>
    <cellStyle name="20 % - Accent6 2 3 4 2 2 10" xfId="10747" xr:uid="{00000000-0005-0000-0000-0000473A0000}"/>
    <cellStyle name="20 % - Accent6 2 3 4 2 2 10 2" xfId="16738" xr:uid="{00000000-0005-0000-0000-0000483A0000}"/>
    <cellStyle name="20 % - Accent6 2 3 4 2 2 11" xfId="17362" xr:uid="{00000000-0005-0000-0000-0000493A0000}"/>
    <cellStyle name="20 % - Accent6 2 3 4 2 2 12" xfId="19962" xr:uid="{00000000-0005-0000-0000-00004A3A0000}"/>
    <cellStyle name="20 % - Accent6 2 3 4 2 2 13" xfId="11661" xr:uid="{00000000-0005-0000-0000-00004B3A0000}"/>
    <cellStyle name="20 % - Accent6 2 3 4 2 2 14" xfId="5328" xr:uid="{00000000-0005-0000-0000-00004C3A0000}"/>
    <cellStyle name="20 % - Accent6 2 3 4 2 2 15" xfId="25840" xr:uid="{00000000-0005-0000-0000-00004D3A0000}"/>
    <cellStyle name="20 % - Accent6 2 3 4 2 2 2" xfId="6203" xr:uid="{00000000-0005-0000-0000-00004E3A0000}"/>
    <cellStyle name="20 % - Accent6 2 3 4 2 2 2 2" xfId="12194" xr:uid="{00000000-0005-0000-0000-00004F3A0000}"/>
    <cellStyle name="20 % - Accent6 2 3 4 2 2 2 2 2" xfId="33347" xr:uid="{00000000-0005-0000-0000-0000503A0000}"/>
    <cellStyle name="20 % - Accent6 2 3 4 2 2 2 3" xfId="27345" xr:uid="{00000000-0005-0000-0000-0000513A0000}"/>
    <cellStyle name="20 % - Accent6 2 3 4 2 2 3" xfId="6729" xr:uid="{00000000-0005-0000-0000-0000523A0000}"/>
    <cellStyle name="20 % - Accent6 2 3 4 2 2 3 2" xfId="12720" xr:uid="{00000000-0005-0000-0000-0000533A0000}"/>
    <cellStyle name="20 % - Accent6 2 3 4 2 2 3 3" xfId="31860" xr:uid="{00000000-0005-0000-0000-0000543A0000}"/>
    <cellStyle name="20 % - Accent6 2 3 4 2 2 4" xfId="7269" xr:uid="{00000000-0005-0000-0000-0000553A0000}"/>
    <cellStyle name="20 % - Accent6 2 3 4 2 2 4 2" xfId="13260" xr:uid="{00000000-0005-0000-0000-0000563A0000}"/>
    <cellStyle name="20 % - Accent6 2 3 4 2 2 5" xfId="7837" xr:uid="{00000000-0005-0000-0000-0000573A0000}"/>
    <cellStyle name="20 % - Accent6 2 3 4 2 2 5 2" xfId="13828" xr:uid="{00000000-0005-0000-0000-0000583A0000}"/>
    <cellStyle name="20 % - Accent6 2 3 4 2 2 6" xfId="8405" xr:uid="{00000000-0005-0000-0000-0000593A0000}"/>
    <cellStyle name="20 % - Accent6 2 3 4 2 2 6 2" xfId="14396" xr:uid="{00000000-0005-0000-0000-00005A3A0000}"/>
    <cellStyle name="20 % - Accent6 2 3 4 2 2 7" xfId="8973" xr:uid="{00000000-0005-0000-0000-00005B3A0000}"/>
    <cellStyle name="20 % - Accent6 2 3 4 2 2 7 2" xfId="14964" xr:uid="{00000000-0005-0000-0000-00005C3A0000}"/>
    <cellStyle name="20 % - Accent6 2 3 4 2 2 8" xfId="9555" xr:uid="{00000000-0005-0000-0000-00005D3A0000}"/>
    <cellStyle name="20 % - Accent6 2 3 4 2 2 8 2" xfId="15546" xr:uid="{00000000-0005-0000-0000-00005E3A0000}"/>
    <cellStyle name="20 % - Accent6 2 3 4 2 2 9" xfId="10151" xr:uid="{00000000-0005-0000-0000-00005F3A0000}"/>
    <cellStyle name="20 % - Accent6 2 3 4 2 2 9 2" xfId="16142" xr:uid="{00000000-0005-0000-0000-0000603A0000}"/>
    <cellStyle name="20 % - Accent6 2 3 4 2 3" xfId="5327" xr:uid="{00000000-0005-0000-0000-0000613A0000}"/>
    <cellStyle name="20 % - Accent6 2 3 4 2 3 2" xfId="20607" xr:uid="{00000000-0005-0000-0000-0000623A0000}"/>
    <cellStyle name="20 % - Accent6 2 3 4 2 3 2 2" xfId="33824" xr:uid="{00000000-0005-0000-0000-0000633A0000}"/>
    <cellStyle name="20 % - Accent6 2 3 4 2 3 3" xfId="11660" xr:uid="{00000000-0005-0000-0000-0000643A0000}"/>
    <cellStyle name="20 % - Accent6 2 3 4 2 3 4" xfId="27834" xr:uid="{00000000-0005-0000-0000-0000653A0000}"/>
    <cellStyle name="20 % - Accent6 2 3 4 2 4" xfId="6202" xr:uid="{00000000-0005-0000-0000-0000663A0000}"/>
    <cellStyle name="20 % - Accent6 2 3 4 2 4 2" xfId="21198" xr:uid="{00000000-0005-0000-0000-0000673A0000}"/>
    <cellStyle name="20 % - Accent6 2 3 4 2 4 2 2" xfId="34415" xr:uid="{00000000-0005-0000-0000-0000683A0000}"/>
    <cellStyle name="20 % - Accent6 2 3 4 2 4 3" xfId="12193" xr:uid="{00000000-0005-0000-0000-0000693A0000}"/>
    <cellStyle name="20 % - Accent6 2 3 4 2 4 4" xfId="28425" xr:uid="{00000000-0005-0000-0000-00006A3A0000}"/>
    <cellStyle name="20 % - Accent6 2 3 4 2 5" xfId="6728" xr:uid="{00000000-0005-0000-0000-00006B3A0000}"/>
    <cellStyle name="20 % - Accent6 2 3 4 2 5 2" xfId="21822" xr:uid="{00000000-0005-0000-0000-00006C3A0000}"/>
    <cellStyle name="20 % - Accent6 2 3 4 2 5 2 2" xfId="35015" xr:uid="{00000000-0005-0000-0000-00006D3A0000}"/>
    <cellStyle name="20 % - Accent6 2 3 4 2 5 3" xfId="12719" xr:uid="{00000000-0005-0000-0000-00006E3A0000}"/>
    <cellStyle name="20 % - Accent6 2 3 4 2 5 4" xfId="29025" xr:uid="{00000000-0005-0000-0000-00006F3A0000}"/>
    <cellStyle name="20 % - Accent6 2 3 4 2 6" xfId="7268" xr:uid="{00000000-0005-0000-0000-0000703A0000}"/>
    <cellStyle name="20 % - Accent6 2 3 4 2 6 2" xfId="22524" xr:uid="{00000000-0005-0000-0000-0000713A0000}"/>
    <cellStyle name="20 % - Accent6 2 3 4 2 6 2 2" xfId="35717" xr:uid="{00000000-0005-0000-0000-0000723A0000}"/>
    <cellStyle name="20 % - Accent6 2 3 4 2 6 3" xfId="13259" xr:uid="{00000000-0005-0000-0000-0000733A0000}"/>
    <cellStyle name="20 % - Accent6 2 3 4 2 6 4" xfId="29727" xr:uid="{00000000-0005-0000-0000-0000743A0000}"/>
    <cellStyle name="20 % - Accent6 2 3 4 2 7" xfId="7836" xr:uid="{00000000-0005-0000-0000-0000753A0000}"/>
    <cellStyle name="20 % - Accent6 2 3 4 2 7 2" xfId="23278" xr:uid="{00000000-0005-0000-0000-0000763A0000}"/>
    <cellStyle name="20 % - Accent6 2 3 4 2 7 2 2" xfId="36467" xr:uid="{00000000-0005-0000-0000-0000773A0000}"/>
    <cellStyle name="20 % - Accent6 2 3 4 2 7 3" xfId="13827" xr:uid="{00000000-0005-0000-0000-0000783A0000}"/>
    <cellStyle name="20 % - Accent6 2 3 4 2 7 4" xfId="30477" xr:uid="{00000000-0005-0000-0000-0000793A0000}"/>
    <cellStyle name="20 % - Accent6 2 3 4 2 8" xfId="8404" xr:uid="{00000000-0005-0000-0000-00007A3A0000}"/>
    <cellStyle name="20 % - Accent6 2 3 4 2 8 2" xfId="14395" xr:uid="{00000000-0005-0000-0000-00007B3A0000}"/>
    <cellStyle name="20 % - Accent6 2 3 4 2 8 2 2" xfId="32603" xr:uid="{00000000-0005-0000-0000-00007C3A0000}"/>
    <cellStyle name="20 % - Accent6 2 3 4 2 8 3" xfId="26599" xr:uid="{00000000-0005-0000-0000-00007D3A0000}"/>
    <cellStyle name="20 % - Accent6 2 3 4 2 9" xfId="8972" xr:uid="{00000000-0005-0000-0000-00007E3A0000}"/>
    <cellStyle name="20 % - Accent6 2 3 4 2 9 2" xfId="14963" xr:uid="{00000000-0005-0000-0000-00007F3A0000}"/>
    <cellStyle name="20 % - Accent6 2 3 4 2 9 3" xfId="25246" xr:uid="{00000000-0005-0000-0000-0000803A0000}"/>
    <cellStyle name="20 % - Accent6 2 3 4 20" xfId="24348" xr:uid="{00000000-0005-0000-0000-0000813A0000}"/>
    <cellStyle name="20 % - Accent6 2 3 4 21" xfId="2942" xr:uid="{00000000-0005-0000-0000-0000823A0000}"/>
    <cellStyle name="20 % - Accent6 2 3 4 3" xfId="293" xr:uid="{00000000-0005-0000-0000-0000833A0000}"/>
    <cellStyle name="20 % - Accent6 2 3 4 3 10" xfId="10748" xr:uid="{00000000-0005-0000-0000-0000843A0000}"/>
    <cellStyle name="20 % - Accent6 2 3 4 3 10 2" xfId="16739" xr:uid="{00000000-0005-0000-0000-0000853A0000}"/>
    <cellStyle name="20 % - Accent6 2 3 4 3 10 3" xfId="31280" xr:uid="{00000000-0005-0000-0000-0000863A0000}"/>
    <cellStyle name="20 % - Accent6 2 3 4 3 11" xfId="17363" xr:uid="{00000000-0005-0000-0000-0000873A0000}"/>
    <cellStyle name="20 % - Accent6 2 3 4 3 12" xfId="18385" xr:uid="{00000000-0005-0000-0000-0000883A0000}"/>
    <cellStyle name="20 % - Accent6 2 3 4 3 13" xfId="11662" xr:uid="{00000000-0005-0000-0000-0000893A0000}"/>
    <cellStyle name="20 % - Accent6 2 3 4 3 14" xfId="4416" xr:uid="{00000000-0005-0000-0000-00008A3A0000}"/>
    <cellStyle name="20 % - Accent6 2 3 4 3 15" xfId="24350" xr:uid="{00000000-0005-0000-0000-00008B3A0000}"/>
    <cellStyle name="20 % - Accent6 2 3 4 3 16" xfId="2945" xr:uid="{00000000-0005-0000-0000-00008C3A0000}"/>
    <cellStyle name="20 % - Accent6 2 3 4 3 2" xfId="6204" xr:uid="{00000000-0005-0000-0000-00008D3A0000}"/>
    <cellStyle name="20 % - Accent6 2 3 4 3 2 2" xfId="19961" xr:uid="{00000000-0005-0000-0000-00008E3A0000}"/>
    <cellStyle name="20 % - Accent6 2 3 4 3 2 2 2" xfId="33346" xr:uid="{00000000-0005-0000-0000-00008F3A0000}"/>
    <cellStyle name="20 % - Accent6 2 3 4 3 2 2 3" xfId="27344" xr:uid="{00000000-0005-0000-0000-0000903A0000}"/>
    <cellStyle name="20 % - Accent6 2 3 4 3 2 3" xfId="12195" xr:uid="{00000000-0005-0000-0000-0000913A0000}"/>
    <cellStyle name="20 % - Accent6 2 3 4 3 2 3 2" xfId="31861" xr:uid="{00000000-0005-0000-0000-0000923A0000}"/>
    <cellStyle name="20 % - Accent6 2 3 4 3 2 4" xfId="25841" xr:uid="{00000000-0005-0000-0000-0000933A0000}"/>
    <cellStyle name="20 % - Accent6 2 3 4 3 3" xfId="6730" xr:uid="{00000000-0005-0000-0000-0000943A0000}"/>
    <cellStyle name="20 % - Accent6 2 3 4 3 3 2" xfId="20608" xr:uid="{00000000-0005-0000-0000-0000953A0000}"/>
    <cellStyle name="20 % - Accent6 2 3 4 3 3 2 2" xfId="33825" xr:uid="{00000000-0005-0000-0000-0000963A0000}"/>
    <cellStyle name="20 % - Accent6 2 3 4 3 3 3" xfId="12721" xr:uid="{00000000-0005-0000-0000-0000973A0000}"/>
    <cellStyle name="20 % - Accent6 2 3 4 3 3 4" xfId="27835" xr:uid="{00000000-0005-0000-0000-0000983A0000}"/>
    <cellStyle name="20 % - Accent6 2 3 4 3 4" xfId="7270" xr:uid="{00000000-0005-0000-0000-0000993A0000}"/>
    <cellStyle name="20 % - Accent6 2 3 4 3 4 2" xfId="21199" xr:uid="{00000000-0005-0000-0000-00009A3A0000}"/>
    <cellStyle name="20 % - Accent6 2 3 4 3 4 2 2" xfId="34416" xr:uid="{00000000-0005-0000-0000-00009B3A0000}"/>
    <cellStyle name="20 % - Accent6 2 3 4 3 4 3" xfId="13261" xr:uid="{00000000-0005-0000-0000-00009C3A0000}"/>
    <cellStyle name="20 % - Accent6 2 3 4 3 4 4" xfId="28426" xr:uid="{00000000-0005-0000-0000-00009D3A0000}"/>
    <cellStyle name="20 % - Accent6 2 3 4 3 5" xfId="7838" xr:uid="{00000000-0005-0000-0000-00009E3A0000}"/>
    <cellStyle name="20 % - Accent6 2 3 4 3 5 2" xfId="21823" xr:uid="{00000000-0005-0000-0000-00009F3A0000}"/>
    <cellStyle name="20 % - Accent6 2 3 4 3 5 2 2" xfId="35016" xr:uid="{00000000-0005-0000-0000-0000A03A0000}"/>
    <cellStyle name="20 % - Accent6 2 3 4 3 5 3" xfId="13829" xr:uid="{00000000-0005-0000-0000-0000A13A0000}"/>
    <cellStyle name="20 % - Accent6 2 3 4 3 5 4" xfId="29026" xr:uid="{00000000-0005-0000-0000-0000A23A0000}"/>
    <cellStyle name="20 % - Accent6 2 3 4 3 6" xfId="8406" xr:uid="{00000000-0005-0000-0000-0000A33A0000}"/>
    <cellStyle name="20 % - Accent6 2 3 4 3 6 2" xfId="22525" xr:uid="{00000000-0005-0000-0000-0000A43A0000}"/>
    <cellStyle name="20 % - Accent6 2 3 4 3 6 2 2" xfId="35718" xr:uid="{00000000-0005-0000-0000-0000A53A0000}"/>
    <cellStyle name="20 % - Accent6 2 3 4 3 6 3" xfId="14397" xr:uid="{00000000-0005-0000-0000-0000A63A0000}"/>
    <cellStyle name="20 % - Accent6 2 3 4 3 6 4" xfId="29728" xr:uid="{00000000-0005-0000-0000-0000A73A0000}"/>
    <cellStyle name="20 % - Accent6 2 3 4 3 7" xfId="8974" xr:uid="{00000000-0005-0000-0000-0000A83A0000}"/>
    <cellStyle name="20 % - Accent6 2 3 4 3 7 2" xfId="23279" xr:uid="{00000000-0005-0000-0000-0000A93A0000}"/>
    <cellStyle name="20 % - Accent6 2 3 4 3 7 2 2" xfId="36468" xr:uid="{00000000-0005-0000-0000-0000AA3A0000}"/>
    <cellStyle name="20 % - Accent6 2 3 4 3 7 3" xfId="14965" xr:uid="{00000000-0005-0000-0000-0000AB3A0000}"/>
    <cellStyle name="20 % - Accent6 2 3 4 3 7 4" xfId="30478" xr:uid="{00000000-0005-0000-0000-0000AC3A0000}"/>
    <cellStyle name="20 % - Accent6 2 3 4 3 8" xfId="9556" xr:uid="{00000000-0005-0000-0000-0000AD3A0000}"/>
    <cellStyle name="20 % - Accent6 2 3 4 3 8 2" xfId="15547" xr:uid="{00000000-0005-0000-0000-0000AE3A0000}"/>
    <cellStyle name="20 % - Accent6 2 3 4 3 8 2 2" xfId="32604" xr:uid="{00000000-0005-0000-0000-0000AF3A0000}"/>
    <cellStyle name="20 % - Accent6 2 3 4 3 8 3" xfId="26600" xr:uid="{00000000-0005-0000-0000-0000B03A0000}"/>
    <cellStyle name="20 % - Accent6 2 3 4 3 9" xfId="10152" xr:uid="{00000000-0005-0000-0000-0000B13A0000}"/>
    <cellStyle name="20 % - Accent6 2 3 4 3 9 2" xfId="16143" xr:uid="{00000000-0005-0000-0000-0000B23A0000}"/>
    <cellStyle name="20 % - Accent6 2 3 4 3 9 3" xfId="25247" xr:uid="{00000000-0005-0000-0000-0000B33A0000}"/>
    <cellStyle name="20 % - Accent6 2 3 4 4" xfId="2946" xr:uid="{00000000-0005-0000-0000-0000B43A0000}"/>
    <cellStyle name="20 % - Accent6 2 3 4 4 10" xfId="10749" xr:uid="{00000000-0005-0000-0000-0000B53A0000}"/>
    <cellStyle name="20 % - Accent6 2 3 4 4 10 2" xfId="16740" xr:uid="{00000000-0005-0000-0000-0000B63A0000}"/>
    <cellStyle name="20 % - Accent6 2 3 4 4 10 3" xfId="25248" xr:uid="{00000000-0005-0000-0000-0000B73A0000}"/>
    <cellStyle name="20 % - Accent6 2 3 4 4 11" xfId="17364" xr:uid="{00000000-0005-0000-0000-0000B83A0000}"/>
    <cellStyle name="20 % - Accent6 2 3 4 4 11 2" xfId="31281" xr:uid="{00000000-0005-0000-0000-0000B93A0000}"/>
    <cellStyle name="20 % - Accent6 2 3 4 4 12" xfId="18386" xr:uid="{00000000-0005-0000-0000-0000BA3A0000}"/>
    <cellStyle name="20 % - Accent6 2 3 4 4 13" xfId="11663" xr:uid="{00000000-0005-0000-0000-0000BB3A0000}"/>
    <cellStyle name="20 % - Accent6 2 3 4 4 14" xfId="4417" xr:uid="{00000000-0005-0000-0000-0000BC3A0000}"/>
    <cellStyle name="20 % - Accent6 2 3 4 4 15" xfId="24351" xr:uid="{00000000-0005-0000-0000-0000BD3A0000}"/>
    <cellStyle name="20 % - Accent6 2 3 4 4 2" xfId="6205" xr:uid="{00000000-0005-0000-0000-0000BE3A0000}"/>
    <cellStyle name="20 % - Accent6 2 3 4 4 2 10" xfId="31282" xr:uid="{00000000-0005-0000-0000-0000BF3A0000}"/>
    <cellStyle name="20 % - Accent6 2 3 4 4 2 11" xfId="24352" xr:uid="{00000000-0005-0000-0000-0000C03A0000}"/>
    <cellStyle name="20 % - Accent6 2 3 4 4 2 2" xfId="19959" xr:uid="{00000000-0005-0000-0000-0000C13A0000}"/>
    <cellStyle name="20 % - Accent6 2 3 4 4 2 2 2" xfId="27342" xr:uid="{00000000-0005-0000-0000-0000C23A0000}"/>
    <cellStyle name="20 % - Accent6 2 3 4 4 2 2 2 2" xfId="33344" xr:uid="{00000000-0005-0000-0000-0000C33A0000}"/>
    <cellStyle name="20 % - Accent6 2 3 4 4 2 2 3" xfId="31863" xr:uid="{00000000-0005-0000-0000-0000C43A0000}"/>
    <cellStyle name="20 % - Accent6 2 3 4 4 2 2 4" xfId="25843" xr:uid="{00000000-0005-0000-0000-0000C53A0000}"/>
    <cellStyle name="20 % - Accent6 2 3 4 4 2 3" xfId="20610" xr:uid="{00000000-0005-0000-0000-0000C63A0000}"/>
    <cellStyle name="20 % - Accent6 2 3 4 4 2 3 2" xfId="33827" xr:uid="{00000000-0005-0000-0000-0000C73A0000}"/>
    <cellStyle name="20 % - Accent6 2 3 4 4 2 3 3" xfId="27837" xr:uid="{00000000-0005-0000-0000-0000C83A0000}"/>
    <cellStyle name="20 % - Accent6 2 3 4 4 2 4" xfId="21201" xr:uid="{00000000-0005-0000-0000-0000C93A0000}"/>
    <cellStyle name="20 % - Accent6 2 3 4 4 2 4 2" xfId="34418" xr:uid="{00000000-0005-0000-0000-0000CA3A0000}"/>
    <cellStyle name="20 % - Accent6 2 3 4 4 2 4 3" xfId="28428" xr:uid="{00000000-0005-0000-0000-0000CB3A0000}"/>
    <cellStyle name="20 % - Accent6 2 3 4 4 2 5" xfId="21825" xr:uid="{00000000-0005-0000-0000-0000CC3A0000}"/>
    <cellStyle name="20 % - Accent6 2 3 4 4 2 5 2" xfId="35018" xr:uid="{00000000-0005-0000-0000-0000CD3A0000}"/>
    <cellStyle name="20 % - Accent6 2 3 4 4 2 5 3" xfId="29028" xr:uid="{00000000-0005-0000-0000-0000CE3A0000}"/>
    <cellStyle name="20 % - Accent6 2 3 4 4 2 6" xfId="22527" xr:uid="{00000000-0005-0000-0000-0000CF3A0000}"/>
    <cellStyle name="20 % - Accent6 2 3 4 4 2 6 2" xfId="35720" xr:uid="{00000000-0005-0000-0000-0000D03A0000}"/>
    <cellStyle name="20 % - Accent6 2 3 4 4 2 6 3" xfId="29730" xr:uid="{00000000-0005-0000-0000-0000D13A0000}"/>
    <cellStyle name="20 % - Accent6 2 3 4 4 2 7" xfId="23281" xr:uid="{00000000-0005-0000-0000-0000D23A0000}"/>
    <cellStyle name="20 % - Accent6 2 3 4 4 2 7 2" xfId="36470" xr:uid="{00000000-0005-0000-0000-0000D33A0000}"/>
    <cellStyle name="20 % - Accent6 2 3 4 4 2 7 3" xfId="30480" xr:uid="{00000000-0005-0000-0000-0000D43A0000}"/>
    <cellStyle name="20 % - Accent6 2 3 4 4 2 8" xfId="18387" xr:uid="{00000000-0005-0000-0000-0000D53A0000}"/>
    <cellStyle name="20 % - Accent6 2 3 4 4 2 8 2" xfId="32606" xr:uid="{00000000-0005-0000-0000-0000D63A0000}"/>
    <cellStyle name="20 % - Accent6 2 3 4 4 2 8 3" xfId="26602" xr:uid="{00000000-0005-0000-0000-0000D73A0000}"/>
    <cellStyle name="20 % - Accent6 2 3 4 4 2 9" xfId="12196" xr:uid="{00000000-0005-0000-0000-0000D83A0000}"/>
    <cellStyle name="20 % - Accent6 2 3 4 4 2 9 2" xfId="25249" xr:uid="{00000000-0005-0000-0000-0000D93A0000}"/>
    <cellStyle name="20 % - Accent6 2 3 4 4 3" xfId="6731" xr:uid="{00000000-0005-0000-0000-0000DA3A0000}"/>
    <cellStyle name="20 % - Accent6 2 3 4 4 3 2" xfId="19960" xr:uid="{00000000-0005-0000-0000-0000DB3A0000}"/>
    <cellStyle name="20 % - Accent6 2 3 4 4 3 2 2" xfId="33345" xr:uid="{00000000-0005-0000-0000-0000DC3A0000}"/>
    <cellStyle name="20 % - Accent6 2 3 4 4 3 2 3" xfId="27343" xr:uid="{00000000-0005-0000-0000-0000DD3A0000}"/>
    <cellStyle name="20 % - Accent6 2 3 4 4 3 3" xfId="12722" xr:uid="{00000000-0005-0000-0000-0000DE3A0000}"/>
    <cellStyle name="20 % - Accent6 2 3 4 4 3 3 2" xfId="31862" xr:uid="{00000000-0005-0000-0000-0000DF3A0000}"/>
    <cellStyle name="20 % - Accent6 2 3 4 4 3 4" xfId="25842" xr:uid="{00000000-0005-0000-0000-0000E03A0000}"/>
    <cellStyle name="20 % - Accent6 2 3 4 4 4" xfId="7271" xr:uid="{00000000-0005-0000-0000-0000E13A0000}"/>
    <cellStyle name="20 % - Accent6 2 3 4 4 4 2" xfId="20609" xr:uid="{00000000-0005-0000-0000-0000E23A0000}"/>
    <cellStyle name="20 % - Accent6 2 3 4 4 4 2 2" xfId="33826" xr:uid="{00000000-0005-0000-0000-0000E33A0000}"/>
    <cellStyle name="20 % - Accent6 2 3 4 4 4 3" xfId="13262" xr:uid="{00000000-0005-0000-0000-0000E43A0000}"/>
    <cellStyle name="20 % - Accent6 2 3 4 4 4 4" xfId="27836" xr:uid="{00000000-0005-0000-0000-0000E53A0000}"/>
    <cellStyle name="20 % - Accent6 2 3 4 4 5" xfId="7839" xr:uid="{00000000-0005-0000-0000-0000E63A0000}"/>
    <cellStyle name="20 % - Accent6 2 3 4 4 5 2" xfId="21200" xr:uid="{00000000-0005-0000-0000-0000E73A0000}"/>
    <cellStyle name="20 % - Accent6 2 3 4 4 5 2 2" xfId="34417" xr:uid="{00000000-0005-0000-0000-0000E83A0000}"/>
    <cellStyle name="20 % - Accent6 2 3 4 4 5 3" xfId="13830" xr:uid="{00000000-0005-0000-0000-0000E93A0000}"/>
    <cellStyle name="20 % - Accent6 2 3 4 4 5 4" xfId="28427" xr:uid="{00000000-0005-0000-0000-0000EA3A0000}"/>
    <cellStyle name="20 % - Accent6 2 3 4 4 6" xfId="8407" xr:uid="{00000000-0005-0000-0000-0000EB3A0000}"/>
    <cellStyle name="20 % - Accent6 2 3 4 4 6 2" xfId="21824" xr:uid="{00000000-0005-0000-0000-0000EC3A0000}"/>
    <cellStyle name="20 % - Accent6 2 3 4 4 6 2 2" xfId="35017" xr:uid="{00000000-0005-0000-0000-0000ED3A0000}"/>
    <cellStyle name="20 % - Accent6 2 3 4 4 6 3" xfId="14398" xr:uid="{00000000-0005-0000-0000-0000EE3A0000}"/>
    <cellStyle name="20 % - Accent6 2 3 4 4 6 4" xfId="29027" xr:uid="{00000000-0005-0000-0000-0000EF3A0000}"/>
    <cellStyle name="20 % - Accent6 2 3 4 4 7" xfId="8975" xr:uid="{00000000-0005-0000-0000-0000F03A0000}"/>
    <cellStyle name="20 % - Accent6 2 3 4 4 7 2" xfId="22526" xr:uid="{00000000-0005-0000-0000-0000F13A0000}"/>
    <cellStyle name="20 % - Accent6 2 3 4 4 7 2 2" xfId="35719" xr:uid="{00000000-0005-0000-0000-0000F23A0000}"/>
    <cellStyle name="20 % - Accent6 2 3 4 4 7 3" xfId="14966" xr:uid="{00000000-0005-0000-0000-0000F33A0000}"/>
    <cellStyle name="20 % - Accent6 2 3 4 4 7 4" xfId="29729" xr:uid="{00000000-0005-0000-0000-0000F43A0000}"/>
    <cellStyle name="20 % - Accent6 2 3 4 4 8" xfId="9557" xr:uid="{00000000-0005-0000-0000-0000F53A0000}"/>
    <cellStyle name="20 % - Accent6 2 3 4 4 8 2" xfId="23280" xr:uid="{00000000-0005-0000-0000-0000F63A0000}"/>
    <cellStyle name="20 % - Accent6 2 3 4 4 8 2 2" xfId="36469" xr:uid="{00000000-0005-0000-0000-0000F73A0000}"/>
    <cellStyle name="20 % - Accent6 2 3 4 4 8 3" xfId="15548" xr:uid="{00000000-0005-0000-0000-0000F83A0000}"/>
    <cellStyle name="20 % - Accent6 2 3 4 4 8 4" xfId="30479" xr:uid="{00000000-0005-0000-0000-0000F93A0000}"/>
    <cellStyle name="20 % - Accent6 2 3 4 4 9" xfId="10153" xr:uid="{00000000-0005-0000-0000-0000FA3A0000}"/>
    <cellStyle name="20 % - Accent6 2 3 4 4 9 2" xfId="16144" xr:uid="{00000000-0005-0000-0000-0000FB3A0000}"/>
    <cellStyle name="20 % - Accent6 2 3 4 4 9 2 2" xfId="32605" xr:uid="{00000000-0005-0000-0000-0000FC3A0000}"/>
    <cellStyle name="20 % - Accent6 2 3 4 4 9 3" xfId="26601" xr:uid="{00000000-0005-0000-0000-0000FD3A0000}"/>
    <cellStyle name="20 % - Accent6 2 3 4 5" xfId="5326" xr:uid="{00000000-0005-0000-0000-0000FE3A0000}"/>
    <cellStyle name="20 % - Accent6 2 3 4 5 10" xfId="31283" xr:uid="{00000000-0005-0000-0000-0000FF3A0000}"/>
    <cellStyle name="20 % - Accent6 2 3 4 5 11" xfId="24353" xr:uid="{00000000-0005-0000-0000-0000003B0000}"/>
    <cellStyle name="20 % - Accent6 2 3 4 5 2" xfId="19958" xr:uid="{00000000-0005-0000-0000-0000013B0000}"/>
    <cellStyle name="20 % - Accent6 2 3 4 5 2 2" xfId="27341" xr:uid="{00000000-0005-0000-0000-0000023B0000}"/>
    <cellStyle name="20 % - Accent6 2 3 4 5 2 2 2" xfId="33343" xr:uid="{00000000-0005-0000-0000-0000033B0000}"/>
    <cellStyle name="20 % - Accent6 2 3 4 5 2 3" xfId="31864" xr:uid="{00000000-0005-0000-0000-0000043B0000}"/>
    <cellStyle name="20 % - Accent6 2 3 4 5 2 4" xfId="25844" xr:uid="{00000000-0005-0000-0000-0000053B0000}"/>
    <cellStyle name="20 % - Accent6 2 3 4 5 3" xfId="20611" xr:uid="{00000000-0005-0000-0000-0000063B0000}"/>
    <cellStyle name="20 % - Accent6 2 3 4 5 3 2" xfId="33828" xr:uid="{00000000-0005-0000-0000-0000073B0000}"/>
    <cellStyle name="20 % - Accent6 2 3 4 5 3 3" xfId="27838" xr:uid="{00000000-0005-0000-0000-0000083B0000}"/>
    <cellStyle name="20 % - Accent6 2 3 4 5 4" xfId="21202" xr:uid="{00000000-0005-0000-0000-0000093B0000}"/>
    <cellStyle name="20 % - Accent6 2 3 4 5 4 2" xfId="34419" xr:uid="{00000000-0005-0000-0000-00000A3B0000}"/>
    <cellStyle name="20 % - Accent6 2 3 4 5 4 3" xfId="28429" xr:uid="{00000000-0005-0000-0000-00000B3B0000}"/>
    <cellStyle name="20 % - Accent6 2 3 4 5 5" xfId="21826" xr:uid="{00000000-0005-0000-0000-00000C3B0000}"/>
    <cellStyle name="20 % - Accent6 2 3 4 5 5 2" xfId="35019" xr:uid="{00000000-0005-0000-0000-00000D3B0000}"/>
    <cellStyle name="20 % - Accent6 2 3 4 5 5 3" xfId="29029" xr:uid="{00000000-0005-0000-0000-00000E3B0000}"/>
    <cellStyle name="20 % - Accent6 2 3 4 5 6" xfId="22528" xr:uid="{00000000-0005-0000-0000-00000F3B0000}"/>
    <cellStyle name="20 % - Accent6 2 3 4 5 6 2" xfId="35721" xr:uid="{00000000-0005-0000-0000-0000103B0000}"/>
    <cellStyle name="20 % - Accent6 2 3 4 5 6 3" xfId="29731" xr:uid="{00000000-0005-0000-0000-0000113B0000}"/>
    <cellStyle name="20 % - Accent6 2 3 4 5 7" xfId="23282" xr:uid="{00000000-0005-0000-0000-0000123B0000}"/>
    <cellStyle name="20 % - Accent6 2 3 4 5 7 2" xfId="36471" xr:uid="{00000000-0005-0000-0000-0000133B0000}"/>
    <cellStyle name="20 % - Accent6 2 3 4 5 7 3" xfId="30481" xr:uid="{00000000-0005-0000-0000-0000143B0000}"/>
    <cellStyle name="20 % - Accent6 2 3 4 5 8" xfId="18388" xr:uid="{00000000-0005-0000-0000-0000153B0000}"/>
    <cellStyle name="20 % - Accent6 2 3 4 5 8 2" xfId="32607" xr:uid="{00000000-0005-0000-0000-0000163B0000}"/>
    <cellStyle name="20 % - Accent6 2 3 4 5 8 3" xfId="26603" xr:uid="{00000000-0005-0000-0000-0000173B0000}"/>
    <cellStyle name="20 % - Accent6 2 3 4 5 9" xfId="11659" xr:uid="{00000000-0005-0000-0000-0000183B0000}"/>
    <cellStyle name="20 % - Accent6 2 3 4 5 9 2" xfId="25250" xr:uid="{00000000-0005-0000-0000-0000193B0000}"/>
    <cellStyle name="20 % - Accent6 2 3 4 6" xfId="6201" xr:uid="{00000000-0005-0000-0000-00001A3B0000}"/>
    <cellStyle name="20 % - Accent6 2 3 4 6 2" xfId="19501" xr:uid="{00000000-0005-0000-0000-00001B3B0000}"/>
    <cellStyle name="20 % - Accent6 2 3 4 6 2 2" xfId="33006" xr:uid="{00000000-0005-0000-0000-00001C3B0000}"/>
    <cellStyle name="20 % - Accent6 2 3 4 6 2 3" xfId="27002" xr:uid="{00000000-0005-0000-0000-00001D3B0000}"/>
    <cellStyle name="20 % - Accent6 2 3 4 6 3" xfId="12192" xr:uid="{00000000-0005-0000-0000-00001E3B0000}"/>
    <cellStyle name="20 % - Accent6 2 3 4 6 3 2" xfId="31859" xr:uid="{00000000-0005-0000-0000-00001F3B0000}"/>
    <cellStyle name="20 % - Accent6 2 3 4 6 4" xfId="25839" xr:uid="{00000000-0005-0000-0000-0000203B0000}"/>
    <cellStyle name="20 % - Accent6 2 3 4 7" xfId="6727" xr:uid="{00000000-0005-0000-0000-0000213B0000}"/>
    <cellStyle name="20 % - Accent6 2 3 4 7 2" xfId="19963" xr:uid="{00000000-0005-0000-0000-0000223B0000}"/>
    <cellStyle name="20 % - Accent6 2 3 4 7 2 2" xfId="33348" xr:uid="{00000000-0005-0000-0000-0000233B0000}"/>
    <cellStyle name="20 % - Accent6 2 3 4 7 3" xfId="12718" xr:uid="{00000000-0005-0000-0000-0000243B0000}"/>
    <cellStyle name="20 % - Accent6 2 3 4 7 4" xfId="27346" xr:uid="{00000000-0005-0000-0000-0000253B0000}"/>
    <cellStyle name="20 % - Accent6 2 3 4 8" xfId="7267" xr:uid="{00000000-0005-0000-0000-0000263B0000}"/>
    <cellStyle name="20 % - Accent6 2 3 4 8 2" xfId="20606" xr:uid="{00000000-0005-0000-0000-0000273B0000}"/>
    <cellStyle name="20 % - Accent6 2 3 4 8 2 2" xfId="33823" xr:uid="{00000000-0005-0000-0000-0000283B0000}"/>
    <cellStyle name="20 % - Accent6 2 3 4 8 3" xfId="13258" xr:uid="{00000000-0005-0000-0000-0000293B0000}"/>
    <cellStyle name="20 % - Accent6 2 3 4 8 4" xfId="27833" xr:uid="{00000000-0005-0000-0000-00002A3B0000}"/>
    <cellStyle name="20 % - Accent6 2 3 4 9" xfId="7835" xr:uid="{00000000-0005-0000-0000-00002B3B0000}"/>
    <cellStyle name="20 % - Accent6 2 3 4 9 2" xfId="21197" xr:uid="{00000000-0005-0000-0000-00002C3B0000}"/>
    <cellStyle name="20 % - Accent6 2 3 4 9 2 2" xfId="34414" xr:uid="{00000000-0005-0000-0000-00002D3B0000}"/>
    <cellStyle name="20 % - Accent6 2 3 4 9 3" xfId="13826" xr:uid="{00000000-0005-0000-0000-00002E3B0000}"/>
    <cellStyle name="20 % - Accent6 2 3 4 9 4" xfId="28424" xr:uid="{00000000-0005-0000-0000-00002F3B0000}"/>
    <cellStyle name="20 % - Accent6 2 3 5" xfId="294" xr:uid="{00000000-0005-0000-0000-0000303B0000}"/>
    <cellStyle name="20 % - Accent6 2 3 5 10" xfId="10154" xr:uid="{00000000-0005-0000-0000-0000313B0000}"/>
    <cellStyle name="20 % - Accent6 2 3 5 10 2" xfId="16145" xr:uid="{00000000-0005-0000-0000-0000323B0000}"/>
    <cellStyle name="20 % - Accent6 2 3 5 10 3" xfId="31284" xr:uid="{00000000-0005-0000-0000-0000333B0000}"/>
    <cellStyle name="20 % - Accent6 2 3 5 11" xfId="10750" xr:uid="{00000000-0005-0000-0000-0000343B0000}"/>
    <cellStyle name="20 % - Accent6 2 3 5 11 2" xfId="16741" xr:uid="{00000000-0005-0000-0000-0000353B0000}"/>
    <cellStyle name="20 % - Accent6 2 3 5 12" xfId="17365" xr:uid="{00000000-0005-0000-0000-0000363B0000}"/>
    <cellStyle name="20 % - Accent6 2 3 5 13" xfId="17906" xr:uid="{00000000-0005-0000-0000-0000373B0000}"/>
    <cellStyle name="20 % - Accent6 2 3 5 14" xfId="18389" xr:uid="{00000000-0005-0000-0000-0000383B0000}"/>
    <cellStyle name="20 % - Accent6 2 3 5 15" xfId="11249" xr:uid="{00000000-0005-0000-0000-0000393B0000}"/>
    <cellStyle name="20 % - Accent6 2 3 5 16" xfId="4418" xr:uid="{00000000-0005-0000-0000-00003A3B0000}"/>
    <cellStyle name="20 % - Accent6 2 3 5 17" xfId="24354" xr:uid="{00000000-0005-0000-0000-00003B3B0000}"/>
    <cellStyle name="20 % - Accent6 2 3 5 18" xfId="2947" xr:uid="{00000000-0005-0000-0000-00003C3B0000}"/>
    <cellStyle name="20 % - Accent6 2 3 5 2" xfId="5329" xr:uid="{00000000-0005-0000-0000-00003D3B0000}"/>
    <cellStyle name="20 % - Accent6 2 3 5 2 2" xfId="19502" xr:uid="{00000000-0005-0000-0000-00003E3B0000}"/>
    <cellStyle name="20 % - Accent6 2 3 5 2 2 2" xfId="33007" xr:uid="{00000000-0005-0000-0000-00003F3B0000}"/>
    <cellStyle name="20 % - Accent6 2 3 5 2 2 3" xfId="27003" xr:uid="{00000000-0005-0000-0000-0000403B0000}"/>
    <cellStyle name="20 % - Accent6 2 3 5 2 3" xfId="11664" xr:uid="{00000000-0005-0000-0000-0000413B0000}"/>
    <cellStyle name="20 % - Accent6 2 3 5 2 3 2" xfId="31865" xr:uid="{00000000-0005-0000-0000-0000423B0000}"/>
    <cellStyle name="20 % - Accent6 2 3 5 2 4" xfId="25845" xr:uid="{00000000-0005-0000-0000-0000433B0000}"/>
    <cellStyle name="20 % - Accent6 2 3 5 3" xfId="6206" xr:uid="{00000000-0005-0000-0000-0000443B0000}"/>
    <cellStyle name="20 % - Accent6 2 3 5 3 2" xfId="20612" xr:uid="{00000000-0005-0000-0000-0000453B0000}"/>
    <cellStyle name="20 % - Accent6 2 3 5 3 2 2" xfId="33829" xr:uid="{00000000-0005-0000-0000-0000463B0000}"/>
    <cellStyle name="20 % - Accent6 2 3 5 3 3" xfId="12197" xr:uid="{00000000-0005-0000-0000-0000473B0000}"/>
    <cellStyle name="20 % - Accent6 2 3 5 3 4" xfId="27839" xr:uid="{00000000-0005-0000-0000-0000483B0000}"/>
    <cellStyle name="20 % - Accent6 2 3 5 4" xfId="6732" xr:uid="{00000000-0005-0000-0000-0000493B0000}"/>
    <cellStyle name="20 % - Accent6 2 3 5 4 2" xfId="21203" xr:uid="{00000000-0005-0000-0000-00004A3B0000}"/>
    <cellStyle name="20 % - Accent6 2 3 5 4 2 2" xfId="34420" xr:uid="{00000000-0005-0000-0000-00004B3B0000}"/>
    <cellStyle name="20 % - Accent6 2 3 5 4 3" xfId="12723" xr:uid="{00000000-0005-0000-0000-00004C3B0000}"/>
    <cellStyle name="20 % - Accent6 2 3 5 4 4" xfId="28430" xr:uid="{00000000-0005-0000-0000-00004D3B0000}"/>
    <cellStyle name="20 % - Accent6 2 3 5 5" xfId="7272" xr:uid="{00000000-0005-0000-0000-00004E3B0000}"/>
    <cellStyle name="20 % - Accent6 2 3 5 5 2" xfId="21827" xr:uid="{00000000-0005-0000-0000-00004F3B0000}"/>
    <cellStyle name="20 % - Accent6 2 3 5 5 2 2" xfId="35020" xr:uid="{00000000-0005-0000-0000-0000503B0000}"/>
    <cellStyle name="20 % - Accent6 2 3 5 5 3" xfId="13263" xr:uid="{00000000-0005-0000-0000-0000513B0000}"/>
    <cellStyle name="20 % - Accent6 2 3 5 5 4" xfId="29030" xr:uid="{00000000-0005-0000-0000-0000523B0000}"/>
    <cellStyle name="20 % - Accent6 2 3 5 6" xfId="7840" xr:uid="{00000000-0005-0000-0000-0000533B0000}"/>
    <cellStyle name="20 % - Accent6 2 3 5 6 2" xfId="22529" xr:uid="{00000000-0005-0000-0000-0000543B0000}"/>
    <cellStyle name="20 % - Accent6 2 3 5 6 2 2" xfId="35722" xr:uid="{00000000-0005-0000-0000-0000553B0000}"/>
    <cellStyle name="20 % - Accent6 2 3 5 6 3" xfId="13831" xr:uid="{00000000-0005-0000-0000-0000563B0000}"/>
    <cellStyle name="20 % - Accent6 2 3 5 6 4" xfId="29732" xr:uid="{00000000-0005-0000-0000-0000573B0000}"/>
    <cellStyle name="20 % - Accent6 2 3 5 7" xfId="8408" xr:uid="{00000000-0005-0000-0000-0000583B0000}"/>
    <cellStyle name="20 % - Accent6 2 3 5 7 2" xfId="23283" xr:uid="{00000000-0005-0000-0000-0000593B0000}"/>
    <cellStyle name="20 % - Accent6 2 3 5 7 2 2" xfId="36472" xr:uid="{00000000-0005-0000-0000-00005A3B0000}"/>
    <cellStyle name="20 % - Accent6 2 3 5 7 3" xfId="14399" xr:uid="{00000000-0005-0000-0000-00005B3B0000}"/>
    <cellStyle name="20 % - Accent6 2 3 5 7 4" xfId="30482" xr:uid="{00000000-0005-0000-0000-00005C3B0000}"/>
    <cellStyle name="20 % - Accent6 2 3 5 8" xfId="8976" xr:uid="{00000000-0005-0000-0000-00005D3B0000}"/>
    <cellStyle name="20 % - Accent6 2 3 5 8 2" xfId="14967" xr:uid="{00000000-0005-0000-0000-00005E3B0000}"/>
    <cellStyle name="20 % - Accent6 2 3 5 8 2 2" xfId="32608" xr:uid="{00000000-0005-0000-0000-00005F3B0000}"/>
    <cellStyle name="20 % - Accent6 2 3 5 8 3" xfId="26604" xr:uid="{00000000-0005-0000-0000-0000603B0000}"/>
    <cellStyle name="20 % - Accent6 2 3 5 9" xfId="9558" xr:uid="{00000000-0005-0000-0000-0000613B0000}"/>
    <cellStyle name="20 % - Accent6 2 3 5 9 2" xfId="15549" xr:uid="{00000000-0005-0000-0000-0000623B0000}"/>
    <cellStyle name="20 % - Accent6 2 3 5 9 3" xfId="25251" xr:uid="{00000000-0005-0000-0000-0000633B0000}"/>
    <cellStyle name="20 % - Accent6 2 3 6" xfId="295" xr:uid="{00000000-0005-0000-0000-0000643B0000}"/>
    <cellStyle name="20 % - Accent6 2 3 6 10" xfId="10155" xr:uid="{00000000-0005-0000-0000-0000653B0000}"/>
    <cellStyle name="20 % - Accent6 2 3 6 10 2" xfId="16146" xr:uid="{00000000-0005-0000-0000-0000663B0000}"/>
    <cellStyle name="20 % - Accent6 2 3 6 10 3" xfId="31285" xr:uid="{00000000-0005-0000-0000-0000673B0000}"/>
    <cellStyle name="20 % - Accent6 2 3 6 11" xfId="10751" xr:uid="{00000000-0005-0000-0000-0000683B0000}"/>
    <cellStyle name="20 % - Accent6 2 3 6 11 2" xfId="16742" xr:uid="{00000000-0005-0000-0000-0000693B0000}"/>
    <cellStyle name="20 % - Accent6 2 3 6 12" xfId="17366" xr:uid="{00000000-0005-0000-0000-00006A3B0000}"/>
    <cellStyle name="20 % - Accent6 2 3 6 13" xfId="17907" xr:uid="{00000000-0005-0000-0000-00006B3B0000}"/>
    <cellStyle name="20 % - Accent6 2 3 6 14" xfId="18390" xr:uid="{00000000-0005-0000-0000-00006C3B0000}"/>
    <cellStyle name="20 % - Accent6 2 3 6 15" xfId="11250" xr:uid="{00000000-0005-0000-0000-00006D3B0000}"/>
    <cellStyle name="20 % - Accent6 2 3 6 16" xfId="4419" xr:uid="{00000000-0005-0000-0000-00006E3B0000}"/>
    <cellStyle name="20 % - Accent6 2 3 6 17" xfId="24355" xr:uid="{00000000-0005-0000-0000-00006F3B0000}"/>
    <cellStyle name="20 % - Accent6 2 3 6 18" xfId="2948" xr:uid="{00000000-0005-0000-0000-0000703B0000}"/>
    <cellStyle name="20 % - Accent6 2 3 6 2" xfId="5330" xr:uid="{00000000-0005-0000-0000-0000713B0000}"/>
    <cellStyle name="20 % - Accent6 2 3 6 2 2" xfId="19503" xr:uid="{00000000-0005-0000-0000-0000723B0000}"/>
    <cellStyle name="20 % - Accent6 2 3 6 2 2 2" xfId="33008" xr:uid="{00000000-0005-0000-0000-0000733B0000}"/>
    <cellStyle name="20 % - Accent6 2 3 6 2 2 3" xfId="27004" xr:uid="{00000000-0005-0000-0000-0000743B0000}"/>
    <cellStyle name="20 % - Accent6 2 3 6 2 3" xfId="11665" xr:uid="{00000000-0005-0000-0000-0000753B0000}"/>
    <cellStyle name="20 % - Accent6 2 3 6 2 3 2" xfId="31866" xr:uid="{00000000-0005-0000-0000-0000763B0000}"/>
    <cellStyle name="20 % - Accent6 2 3 6 2 4" xfId="25846" xr:uid="{00000000-0005-0000-0000-0000773B0000}"/>
    <cellStyle name="20 % - Accent6 2 3 6 3" xfId="6207" xr:uid="{00000000-0005-0000-0000-0000783B0000}"/>
    <cellStyle name="20 % - Accent6 2 3 6 3 2" xfId="20613" xr:uid="{00000000-0005-0000-0000-0000793B0000}"/>
    <cellStyle name="20 % - Accent6 2 3 6 3 2 2" xfId="33830" xr:uid="{00000000-0005-0000-0000-00007A3B0000}"/>
    <cellStyle name="20 % - Accent6 2 3 6 3 3" xfId="12198" xr:uid="{00000000-0005-0000-0000-00007B3B0000}"/>
    <cellStyle name="20 % - Accent6 2 3 6 3 4" xfId="27840" xr:uid="{00000000-0005-0000-0000-00007C3B0000}"/>
    <cellStyle name="20 % - Accent6 2 3 6 4" xfId="6733" xr:uid="{00000000-0005-0000-0000-00007D3B0000}"/>
    <cellStyle name="20 % - Accent6 2 3 6 4 2" xfId="21204" xr:uid="{00000000-0005-0000-0000-00007E3B0000}"/>
    <cellStyle name="20 % - Accent6 2 3 6 4 2 2" xfId="34421" xr:uid="{00000000-0005-0000-0000-00007F3B0000}"/>
    <cellStyle name="20 % - Accent6 2 3 6 4 3" xfId="12724" xr:uid="{00000000-0005-0000-0000-0000803B0000}"/>
    <cellStyle name="20 % - Accent6 2 3 6 4 4" xfId="28431" xr:uid="{00000000-0005-0000-0000-0000813B0000}"/>
    <cellStyle name="20 % - Accent6 2 3 6 5" xfId="7273" xr:uid="{00000000-0005-0000-0000-0000823B0000}"/>
    <cellStyle name="20 % - Accent6 2 3 6 5 2" xfId="21828" xr:uid="{00000000-0005-0000-0000-0000833B0000}"/>
    <cellStyle name="20 % - Accent6 2 3 6 5 2 2" xfId="35021" xr:uid="{00000000-0005-0000-0000-0000843B0000}"/>
    <cellStyle name="20 % - Accent6 2 3 6 5 3" xfId="13264" xr:uid="{00000000-0005-0000-0000-0000853B0000}"/>
    <cellStyle name="20 % - Accent6 2 3 6 5 4" xfId="29031" xr:uid="{00000000-0005-0000-0000-0000863B0000}"/>
    <cellStyle name="20 % - Accent6 2 3 6 6" xfId="7841" xr:uid="{00000000-0005-0000-0000-0000873B0000}"/>
    <cellStyle name="20 % - Accent6 2 3 6 6 2" xfId="22530" xr:uid="{00000000-0005-0000-0000-0000883B0000}"/>
    <cellStyle name="20 % - Accent6 2 3 6 6 2 2" xfId="35723" xr:uid="{00000000-0005-0000-0000-0000893B0000}"/>
    <cellStyle name="20 % - Accent6 2 3 6 6 3" xfId="13832" xr:uid="{00000000-0005-0000-0000-00008A3B0000}"/>
    <cellStyle name="20 % - Accent6 2 3 6 6 4" xfId="29733" xr:uid="{00000000-0005-0000-0000-00008B3B0000}"/>
    <cellStyle name="20 % - Accent6 2 3 6 7" xfId="8409" xr:uid="{00000000-0005-0000-0000-00008C3B0000}"/>
    <cellStyle name="20 % - Accent6 2 3 6 7 2" xfId="23284" xr:uid="{00000000-0005-0000-0000-00008D3B0000}"/>
    <cellStyle name="20 % - Accent6 2 3 6 7 2 2" xfId="36473" xr:uid="{00000000-0005-0000-0000-00008E3B0000}"/>
    <cellStyle name="20 % - Accent6 2 3 6 7 3" xfId="14400" xr:uid="{00000000-0005-0000-0000-00008F3B0000}"/>
    <cellStyle name="20 % - Accent6 2 3 6 7 4" xfId="30483" xr:uid="{00000000-0005-0000-0000-0000903B0000}"/>
    <cellStyle name="20 % - Accent6 2 3 6 8" xfId="8977" xr:uid="{00000000-0005-0000-0000-0000913B0000}"/>
    <cellStyle name="20 % - Accent6 2 3 6 8 2" xfId="14968" xr:uid="{00000000-0005-0000-0000-0000923B0000}"/>
    <cellStyle name="20 % - Accent6 2 3 6 8 2 2" xfId="32609" xr:uid="{00000000-0005-0000-0000-0000933B0000}"/>
    <cellStyle name="20 % - Accent6 2 3 6 8 3" xfId="26605" xr:uid="{00000000-0005-0000-0000-0000943B0000}"/>
    <cellStyle name="20 % - Accent6 2 3 6 9" xfId="9559" xr:uid="{00000000-0005-0000-0000-0000953B0000}"/>
    <cellStyle name="20 % - Accent6 2 3 6 9 2" xfId="15550" xr:uid="{00000000-0005-0000-0000-0000963B0000}"/>
    <cellStyle name="20 % - Accent6 2 3 6 9 3" xfId="25252" xr:uid="{00000000-0005-0000-0000-0000973B0000}"/>
    <cellStyle name="20 % - Accent6 2 3 7" xfId="5317" xr:uid="{00000000-0005-0000-0000-0000983B0000}"/>
    <cellStyle name="20 % - Accent6 2 3 7 10" xfId="31286" xr:uid="{00000000-0005-0000-0000-0000993B0000}"/>
    <cellStyle name="20 % - Accent6 2 3 7 11" xfId="24356" xr:uid="{00000000-0005-0000-0000-00009A3B0000}"/>
    <cellStyle name="20 % - Accent6 2 3 7 2" xfId="19957" xr:uid="{00000000-0005-0000-0000-00009B3B0000}"/>
    <cellStyle name="20 % - Accent6 2 3 7 2 2" xfId="27340" xr:uid="{00000000-0005-0000-0000-00009C3B0000}"/>
    <cellStyle name="20 % - Accent6 2 3 7 2 2 2" xfId="33342" xr:uid="{00000000-0005-0000-0000-00009D3B0000}"/>
    <cellStyle name="20 % - Accent6 2 3 7 2 3" xfId="31867" xr:uid="{00000000-0005-0000-0000-00009E3B0000}"/>
    <cellStyle name="20 % - Accent6 2 3 7 2 4" xfId="25847" xr:uid="{00000000-0005-0000-0000-00009F3B0000}"/>
    <cellStyle name="20 % - Accent6 2 3 7 3" xfId="20614" xr:uid="{00000000-0005-0000-0000-0000A03B0000}"/>
    <cellStyle name="20 % - Accent6 2 3 7 3 2" xfId="33831" xr:uid="{00000000-0005-0000-0000-0000A13B0000}"/>
    <cellStyle name="20 % - Accent6 2 3 7 3 3" xfId="27841" xr:uid="{00000000-0005-0000-0000-0000A23B0000}"/>
    <cellStyle name="20 % - Accent6 2 3 7 4" xfId="21205" xr:uid="{00000000-0005-0000-0000-0000A33B0000}"/>
    <cellStyle name="20 % - Accent6 2 3 7 4 2" xfId="34422" xr:uid="{00000000-0005-0000-0000-0000A43B0000}"/>
    <cellStyle name="20 % - Accent6 2 3 7 4 3" xfId="28432" xr:uid="{00000000-0005-0000-0000-0000A53B0000}"/>
    <cellStyle name="20 % - Accent6 2 3 7 5" xfId="21829" xr:uid="{00000000-0005-0000-0000-0000A63B0000}"/>
    <cellStyle name="20 % - Accent6 2 3 7 5 2" xfId="35022" xr:uid="{00000000-0005-0000-0000-0000A73B0000}"/>
    <cellStyle name="20 % - Accent6 2 3 7 5 3" xfId="29032" xr:uid="{00000000-0005-0000-0000-0000A83B0000}"/>
    <cellStyle name="20 % - Accent6 2 3 7 6" xfId="22531" xr:uid="{00000000-0005-0000-0000-0000A93B0000}"/>
    <cellStyle name="20 % - Accent6 2 3 7 6 2" xfId="35724" xr:uid="{00000000-0005-0000-0000-0000AA3B0000}"/>
    <cellStyle name="20 % - Accent6 2 3 7 6 3" xfId="29734" xr:uid="{00000000-0005-0000-0000-0000AB3B0000}"/>
    <cellStyle name="20 % - Accent6 2 3 7 7" xfId="23285" xr:uid="{00000000-0005-0000-0000-0000AC3B0000}"/>
    <cellStyle name="20 % - Accent6 2 3 7 7 2" xfId="36474" xr:uid="{00000000-0005-0000-0000-0000AD3B0000}"/>
    <cellStyle name="20 % - Accent6 2 3 7 7 3" xfId="30484" xr:uid="{00000000-0005-0000-0000-0000AE3B0000}"/>
    <cellStyle name="20 % - Accent6 2 3 7 8" xfId="18391" xr:uid="{00000000-0005-0000-0000-0000AF3B0000}"/>
    <cellStyle name="20 % - Accent6 2 3 7 8 2" xfId="32610" xr:uid="{00000000-0005-0000-0000-0000B03B0000}"/>
    <cellStyle name="20 % - Accent6 2 3 7 8 3" xfId="26606" xr:uid="{00000000-0005-0000-0000-0000B13B0000}"/>
    <cellStyle name="20 % - Accent6 2 3 7 9" xfId="11648" xr:uid="{00000000-0005-0000-0000-0000B23B0000}"/>
    <cellStyle name="20 % - Accent6 2 3 7 9 2" xfId="25253" xr:uid="{00000000-0005-0000-0000-0000B33B0000}"/>
    <cellStyle name="20 % - Accent6 2 3 8" xfId="6190" xr:uid="{00000000-0005-0000-0000-0000B43B0000}"/>
    <cellStyle name="20 % - Accent6 2 3 8 2" xfId="23286" xr:uid="{00000000-0005-0000-0000-0000B53B0000}"/>
    <cellStyle name="20 % - Accent6 2 3 8 2 2" xfId="36475" xr:uid="{00000000-0005-0000-0000-0000B63B0000}"/>
    <cellStyle name="20 % - Accent6 2 3 8 2 3" xfId="30485" xr:uid="{00000000-0005-0000-0000-0000B73B0000}"/>
    <cellStyle name="20 % - Accent6 2 3 8 3" xfId="19496" xr:uid="{00000000-0005-0000-0000-0000B83B0000}"/>
    <cellStyle name="20 % - Accent6 2 3 8 3 2" xfId="33001" xr:uid="{00000000-0005-0000-0000-0000B93B0000}"/>
    <cellStyle name="20 % - Accent6 2 3 8 3 3" xfId="26997" xr:uid="{00000000-0005-0000-0000-0000BA3B0000}"/>
    <cellStyle name="20 % - Accent6 2 3 8 4" xfId="12181" xr:uid="{00000000-0005-0000-0000-0000BB3B0000}"/>
    <cellStyle name="20 % - Accent6 2 3 8 4 2" xfId="31848" xr:uid="{00000000-0005-0000-0000-0000BC3B0000}"/>
    <cellStyle name="20 % - Accent6 2 3 8 5" xfId="25828" xr:uid="{00000000-0005-0000-0000-0000BD3B0000}"/>
    <cellStyle name="20 % - Accent6 2 3 9" xfId="6716" xr:uid="{00000000-0005-0000-0000-0000BE3B0000}"/>
    <cellStyle name="20 % - Accent6 2 3 9 2" xfId="23799" xr:uid="{00000000-0005-0000-0000-0000BF3B0000}"/>
    <cellStyle name="20 % - Accent6 2 3 9 2 2" xfId="36831" xr:uid="{00000000-0005-0000-0000-0000C03B0000}"/>
    <cellStyle name="20 % - Accent6 2 3 9 2 3" xfId="30843" xr:uid="{00000000-0005-0000-0000-0000C13B0000}"/>
    <cellStyle name="20 % - Accent6 2 3 9 3" xfId="20595" xr:uid="{00000000-0005-0000-0000-0000C23B0000}"/>
    <cellStyle name="20 % - Accent6 2 3 9 3 2" xfId="33812" xr:uid="{00000000-0005-0000-0000-0000C33B0000}"/>
    <cellStyle name="20 % - Accent6 2 3 9 4" xfId="12707" xr:uid="{00000000-0005-0000-0000-0000C43B0000}"/>
    <cellStyle name="20 % - Accent6 2 3 9 5" xfId="27822" xr:uid="{00000000-0005-0000-0000-0000C53B0000}"/>
    <cellStyle name="20 % - Accent6 2 3_2012-2013 - CF - Tour 1 - Ligue 04 - Résultats" xfId="296" xr:uid="{00000000-0005-0000-0000-0000C63B0000}"/>
    <cellStyle name="20 % - Accent6 2 4" xfId="297" xr:uid="{00000000-0005-0000-0000-0000C73B0000}"/>
    <cellStyle name="20 % - Accent6 2 4 10" xfId="10156" xr:uid="{00000000-0005-0000-0000-0000C83B0000}"/>
    <cellStyle name="20 % - Accent6 2 4 10 2" xfId="16147" xr:uid="{00000000-0005-0000-0000-0000C93B0000}"/>
    <cellStyle name="20 % - Accent6 2 4 10 3" xfId="31287" xr:uid="{00000000-0005-0000-0000-0000CA3B0000}"/>
    <cellStyle name="20 % - Accent6 2 4 11" xfId="10752" xr:uid="{00000000-0005-0000-0000-0000CB3B0000}"/>
    <cellStyle name="20 % - Accent6 2 4 11 2" xfId="16743" xr:uid="{00000000-0005-0000-0000-0000CC3B0000}"/>
    <cellStyle name="20 % - Accent6 2 4 12" xfId="17367" xr:uid="{00000000-0005-0000-0000-0000CD3B0000}"/>
    <cellStyle name="20 % - Accent6 2 4 13" xfId="17908" xr:uid="{00000000-0005-0000-0000-0000CE3B0000}"/>
    <cellStyle name="20 % - Accent6 2 4 14" xfId="18392" xr:uid="{00000000-0005-0000-0000-0000CF3B0000}"/>
    <cellStyle name="20 % - Accent6 2 4 15" xfId="11251" xr:uid="{00000000-0005-0000-0000-0000D03B0000}"/>
    <cellStyle name="20 % - Accent6 2 4 16" xfId="4420" xr:uid="{00000000-0005-0000-0000-0000D13B0000}"/>
    <cellStyle name="20 % - Accent6 2 4 17" xfId="24357" xr:uid="{00000000-0005-0000-0000-0000D23B0000}"/>
    <cellStyle name="20 % - Accent6 2 4 18" xfId="2949" xr:uid="{00000000-0005-0000-0000-0000D33B0000}"/>
    <cellStyle name="20 % - Accent6 2 4 2" xfId="5331" xr:uid="{00000000-0005-0000-0000-0000D43B0000}"/>
    <cellStyle name="20 % - Accent6 2 4 2 2" xfId="23800" xr:uid="{00000000-0005-0000-0000-0000D53B0000}"/>
    <cellStyle name="20 % - Accent6 2 4 2 2 2" xfId="36832" xr:uid="{00000000-0005-0000-0000-0000D63B0000}"/>
    <cellStyle name="20 % - Accent6 2 4 2 2 3" xfId="30844" xr:uid="{00000000-0005-0000-0000-0000D73B0000}"/>
    <cellStyle name="20 % - Accent6 2 4 2 3" xfId="19504" xr:uid="{00000000-0005-0000-0000-0000D83B0000}"/>
    <cellStyle name="20 % - Accent6 2 4 2 3 2" xfId="33009" xr:uid="{00000000-0005-0000-0000-0000D93B0000}"/>
    <cellStyle name="20 % - Accent6 2 4 2 3 3" xfId="27005" xr:uid="{00000000-0005-0000-0000-0000DA3B0000}"/>
    <cellStyle name="20 % - Accent6 2 4 2 4" xfId="11666" xr:uid="{00000000-0005-0000-0000-0000DB3B0000}"/>
    <cellStyle name="20 % - Accent6 2 4 2 4 2" xfId="31868" xr:uid="{00000000-0005-0000-0000-0000DC3B0000}"/>
    <cellStyle name="20 % - Accent6 2 4 2 5" xfId="25848" xr:uid="{00000000-0005-0000-0000-0000DD3B0000}"/>
    <cellStyle name="20 % - Accent6 2 4 3" xfId="6208" xr:uid="{00000000-0005-0000-0000-0000DE3B0000}"/>
    <cellStyle name="20 % - Accent6 2 4 3 2" xfId="24006" xr:uid="{00000000-0005-0000-0000-0000DF3B0000}"/>
    <cellStyle name="20 % - Accent6 2 4 3 2 2" xfId="36912" xr:uid="{00000000-0005-0000-0000-0000E03B0000}"/>
    <cellStyle name="20 % - Accent6 2 4 3 2 3" xfId="30925" xr:uid="{00000000-0005-0000-0000-0000E13B0000}"/>
    <cellStyle name="20 % - Accent6 2 4 3 3" xfId="20615" xr:uid="{00000000-0005-0000-0000-0000E23B0000}"/>
    <cellStyle name="20 % - Accent6 2 4 3 3 2" xfId="33832" xr:uid="{00000000-0005-0000-0000-0000E33B0000}"/>
    <cellStyle name="20 % - Accent6 2 4 3 4" xfId="12199" xr:uid="{00000000-0005-0000-0000-0000E43B0000}"/>
    <cellStyle name="20 % - Accent6 2 4 3 5" xfId="27842" xr:uid="{00000000-0005-0000-0000-0000E53B0000}"/>
    <cellStyle name="20 % - Accent6 2 4 4" xfId="6734" xr:uid="{00000000-0005-0000-0000-0000E63B0000}"/>
    <cellStyle name="20 % - Accent6 2 4 4 2" xfId="21206" xr:uid="{00000000-0005-0000-0000-0000E73B0000}"/>
    <cellStyle name="20 % - Accent6 2 4 4 2 2" xfId="34423" xr:uid="{00000000-0005-0000-0000-0000E83B0000}"/>
    <cellStyle name="20 % - Accent6 2 4 4 3" xfId="12725" xr:uid="{00000000-0005-0000-0000-0000E93B0000}"/>
    <cellStyle name="20 % - Accent6 2 4 4 4" xfId="28433" xr:uid="{00000000-0005-0000-0000-0000EA3B0000}"/>
    <cellStyle name="20 % - Accent6 2 4 5" xfId="7274" xr:uid="{00000000-0005-0000-0000-0000EB3B0000}"/>
    <cellStyle name="20 % - Accent6 2 4 5 2" xfId="21830" xr:uid="{00000000-0005-0000-0000-0000EC3B0000}"/>
    <cellStyle name="20 % - Accent6 2 4 5 2 2" xfId="35023" xr:uid="{00000000-0005-0000-0000-0000ED3B0000}"/>
    <cellStyle name="20 % - Accent6 2 4 5 3" xfId="13265" xr:uid="{00000000-0005-0000-0000-0000EE3B0000}"/>
    <cellStyle name="20 % - Accent6 2 4 5 4" xfId="29033" xr:uid="{00000000-0005-0000-0000-0000EF3B0000}"/>
    <cellStyle name="20 % - Accent6 2 4 6" xfId="7842" xr:uid="{00000000-0005-0000-0000-0000F03B0000}"/>
    <cellStyle name="20 % - Accent6 2 4 6 2" xfId="22532" xr:uid="{00000000-0005-0000-0000-0000F13B0000}"/>
    <cellStyle name="20 % - Accent6 2 4 6 2 2" xfId="35725" xr:uid="{00000000-0005-0000-0000-0000F23B0000}"/>
    <cellStyle name="20 % - Accent6 2 4 6 3" xfId="13833" xr:uid="{00000000-0005-0000-0000-0000F33B0000}"/>
    <cellStyle name="20 % - Accent6 2 4 6 4" xfId="29735" xr:uid="{00000000-0005-0000-0000-0000F43B0000}"/>
    <cellStyle name="20 % - Accent6 2 4 7" xfId="8410" xr:uid="{00000000-0005-0000-0000-0000F53B0000}"/>
    <cellStyle name="20 % - Accent6 2 4 7 2" xfId="23287" xr:uid="{00000000-0005-0000-0000-0000F63B0000}"/>
    <cellStyle name="20 % - Accent6 2 4 7 2 2" xfId="36476" xr:uid="{00000000-0005-0000-0000-0000F73B0000}"/>
    <cellStyle name="20 % - Accent6 2 4 7 3" xfId="14401" xr:uid="{00000000-0005-0000-0000-0000F83B0000}"/>
    <cellStyle name="20 % - Accent6 2 4 7 4" xfId="30486" xr:uid="{00000000-0005-0000-0000-0000F93B0000}"/>
    <cellStyle name="20 % - Accent6 2 4 8" xfId="8978" xr:uid="{00000000-0005-0000-0000-0000FA3B0000}"/>
    <cellStyle name="20 % - Accent6 2 4 8 2" xfId="14969" xr:uid="{00000000-0005-0000-0000-0000FB3B0000}"/>
    <cellStyle name="20 % - Accent6 2 4 8 2 2" xfId="32611" xr:uid="{00000000-0005-0000-0000-0000FC3B0000}"/>
    <cellStyle name="20 % - Accent6 2 4 8 3" xfId="26607" xr:uid="{00000000-0005-0000-0000-0000FD3B0000}"/>
    <cellStyle name="20 % - Accent6 2 4 9" xfId="9560" xr:uid="{00000000-0005-0000-0000-0000FE3B0000}"/>
    <cellStyle name="20 % - Accent6 2 4 9 2" xfId="15551" xr:uid="{00000000-0005-0000-0000-0000FF3B0000}"/>
    <cellStyle name="20 % - Accent6 2 4 9 3" xfId="25254" xr:uid="{00000000-0005-0000-0000-0000003C0000}"/>
    <cellStyle name="20 % - Accent6 2 5" xfId="298" xr:uid="{00000000-0005-0000-0000-0000013C0000}"/>
    <cellStyle name="20 % - Accent6 2 5 10" xfId="8411" xr:uid="{00000000-0005-0000-0000-0000023C0000}"/>
    <cellStyle name="20 % - Accent6 2 5 10 2" xfId="21831" xr:uid="{00000000-0005-0000-0000-0000033C0000}"/>
    <cellStyle name="20 % - Accent6 2 5 10 2 2" xfId="35024" xr:uid="{00000000-0005-0000-0000-0000043C0000}"/>
    <cellStyle name="20 % - Accent6 2 5 10 3" xfId="14402" xr:uid="{00000000-0005-0000-0000-0000053C0000}"/>
    <cellStyle name="20 % - Accent6 2 5 10 4" xfId="29034" xr:uid="{00000000-0005-0000-0000-0000063C0000}"/>
    <cellStyle name="20 % - Accent6 2 5 11" xfId="8979" xr:uid="{00000000-0005-0000-0000-0000073C0000}"/>
    <cellStyle name="20 % - Accent6 2 5 11 2" xfId="22533" xr:uid="{00000000-0005-0000-0000-0000083C0000}"/>
    <cellStyle name="20 % - Accent6 2 5 11 2 2" xfId="35726" xr:uid="{00000000-0005-0000-0000-0000093C0000}"/>
    <cellStyle name="20 % - Accent6 2 5 11 3" xfId="14970" xr:uid="{00000000-0005-0000-0000-00000A3C0000}"/>
    <cellStyle name="20 % - Accent6 2 5 11 4" xfId="29736" xr:uid="{00000000-0005-0000-0000-00000B3C0000}"/>
    <cellStyle name="20 % - Accent6 2 5 12" xfId="9561" xr:uid="{00000000-0005-0000-0000-00000C3C0000}"/>
    <cellStyle name="20 % - Accent6 2 5 12 2" xfId="23288" xr:uid="{00000000-0005-0000-0000-00000D3C0000}"/>
    <cellStyle name="20 % - Accent6 2 5 12 2 2" xfId="36477" xr:uid="{00000000-0005-0000-0000-00000E3C0000}"/>
    <cellStyle name="20 % - Accent6 2 5 12 3" xfId="15552" xr:uid="{00000000-0005-0000-0000-00000F3C0000}"/>
    <cellStyle name="20 % - Accent6 2 5 12 4" xfId="30487" xr:uid="{00000000-0005-0000-0000-0000103C0000}"/>
    <cellStyle name="20 % - Accent6 2 5 13" xfId="10157" xr:uid="{00000000-0005-0000-0000-0000113C0000}"/>
    <cellStyle name="20 % - Accent6 2 5 13 2" xfId="16148" xr:uid="{00000000-0005-0000-0000-0000123C0000}"/>
    <cellStyle name="20 % - Accent6 2 5 13 2 2" xfId="32612" xr:uid="{00000000-0005-0000-0000-0000133C0000}"/>
    <cellStyle name="20 % - Accent6 2 5 13 3" xfId="26608" xr:uid="{00000000-0005-0000-0000-0000143C0000}"/>
    <cellStyle name="20 % - Accent6 2 5 14" xfId="10753" xr:uid="{00000000-0005-0000-0000-0000153C0000}"/>
    <cellStyle name="20 % - Accent6 2 5 14 2" xfId="16744" xr:uid="{00000000-0005-0000-0000-0000163C0000}"/>
    <cellStyle name="20 % - Accent6 2 5 14 3" xfId="25255" xr:uid="{00000000-0005-0000-0000-0000173C0000}"/>
    <cellStyle name="20 % - Accent6 2 5 15" xfId="17368" xr:uid="{00000000-0005-0000-0000-0000183C0000}"/>
    <cellStyle name="20 % - Accent6 2 5 15 2" xfId="31288" xr:uid="{00000000-0005-0000-0000-0000193C0000}"/>
    <cellStyle name="20 % - Accent6 2 5 16" xfId="17909" xr:uid="{00000000-0005-0000-0000-00001A3C0000}"/>
    <cellStyle name="20 % - Accent6 2 5 17" xfId="18393" xr:uid="{00000000-0005-0000-0000-00001B3C0000}"/>
    <cellStyle name="20 % - Accent6 2 5 18" xfId="11252" xr:uid="{00000000-0005-0000-0000-00001C3C0000}"/>
    <cellStyle name="20 % - Accent6 2 5 19" xfId="4421" xr:uid="{00000000-0005-0000-0000-00001D3C0000}"/>
    <cellStyle name="20 % - Accent6 2 5 2" xfId="299" xr:uid="{00000000-0005-0000-0000-00001E3C0000}"/>
    <cellStyle name="20 % - Accent6 2 5 2 10" xfId="9562" xr:uid="{00000000-0005-0000-0000-00001F3C0000}"/>
    <cellStyle name="20 % - Accent6 2 5 2 10 2" xfId="15553" xr:uid="{00000000-0005-0000-0000-0000203C0000}"/>
    <cellStyle name="20 % - Accent6 2 5 2 10 3" xfId="31289" xr:uid="{00000000-0005-0000-0000-0000213C0000}"/>
    <cellStyle name="20 % - Accent6 2 5 2 11" xfId="10158" xr:uid="{00000000-0005-0000-0000-0000223C0000}"/>
    <cellStyle name="20 % - Accent6 2 5 2 11 2" xfId="16149" xr:uid="{00000000-0005-0000-0000-0000233C0000}"/>
    <cellStyle name="20 % - Accent6 2 5 2 12" xfId="10754" xr:uid="{00000000-0005-0000-0000-0000243C0000}"/>
    <cellStyle name="20 % - Accent6 2 5 2 12 2" xfId="16745" xr:uid="{00000000-0005-0000-0000-0000253C0000}"/>
    <cellStyle name="20 % - Accent6 2 5 2 13" xfId="4753" xr:uid="{00000000-0005-0000-0000-0000263C0000}"/>
    <cellStyle name="20 % - Accent6 2 5 2 13 2" xfId="17369" xr:uid="{00000000-0005-0000-0000-0000273C0000}"/>
    <cellStyle name="20 % - Accent6 2 5 2 14" xfId="17910" xr:uid="{00000000-0005-0000-0000-0000283C0000}"/>
    <cellStyle name="20 % - Accent6 2 5 2 15" xfId="18394" xr:uid="{00000000-0005-0000-0000-0000293C0000}"/>
    <cellStyle name="20 % - Accent6 2 5 2 16" xfId="11253" xr:uid="{00000000-0005-0000-0000-00002A3C0000}"/>
    <cellStyle name="20 % - Accent6 2 5 2 17" xfId="4422" xr:uid="{00000000-0005-0000-0000-00002B3C0000}"/>
    <cellStyle name="20 % - Accent6 2 5 2 18" xfId="24359" xr:uid="{00000000-0005-0000-0000-00002C3C0000}"/>
    <cellStyle name="20 % - Accent6 2 5 2 19" xfId="2951" xr:uid="{00000000-0005-0000-0000-00002D3C0000}"/>
    <cellStyle name="20 % - Accent6 2 5 2 2" xfId="2952" xr:uid="{00000000-0005-0000-0000-00002E3C0000}"/>
    <cellStyle name="20 % - Accent6 2 5 2 2 10" xfId="10755" xr:uid="{00000000-0005-0000-0000-00002F3C0000}"/>
    <cellStyle name="20 % - Accent6 2 5 2 2 10 2" xfId="16746" xr:uid="{00000000-0005-0000-0000-0000303C0000}"/>
    <cellStyle name="20 % - Accent6 2 5 2 2 11" xfId="17370" xr:uid="{00000000-0005-0000-0000-0000313C0000}"/>
    <cellStyle name="20 % - Accent6 2 5 2 2 12" xfId="19955" xr:uid="{00000000-0005-0000-0000-0000323C0000}"/>
    <cellStyle name="20 % - Accent6 2 5 2 2 13" xfId="11669" xr:uid="{00000000-0005-0000-0000-0000333C0000}"/>
    <cellStyle name="20 % - Accent6 2 5 2 2 14" xfId="5334" xr:uid="{00000000-0005-0000-0000-0000343C0000}"/>
    <cellStyle name="20 % - Accent6 2 5 2 2 15" xfId="25850" xr:uid="{00000000-0005-0000-0000-0000353C0000}"/>
    <cellStyle name="20 % - Accent6 2 5 2 2 2" xfId="6211" xr:uid="{00000000-0005-0000-0000-0000363C0000}"/>
    <cellStyle name="20 % - Accent6 2 5 2 2 2 2" xfId="12202" xr:uid="{00000000-0005-0000-0000-0000373C0000}"/>
    <cellStyle name="20 % - Accent6 2 5 2 2 2 2 2" xfId="33340" xr:uid="{00000000-0005-0000-0000-0000383C0000}"/>
    <cellStyle name="20 % - Accent6 2 5 2 2 2 3" xfId="27338" xr:uid="{00000000-0005-0000-0000-0000393C0000}"/>
    <cellStyle name="20 % - Accent6 2 5 2 2 3" xfId="6737" xr:uid="{00000000-0005-0000-0000-00003A3C0000}"/>
    <cellStyle name="20 % - Accent6 2 5 2 2 3 2" xfId="12728" xr:uid="{00000000-0005-0000-0000-00003B3C0000}"/>
    <cellStyle name="20 % - Accent6 2 5 2 2 3 3" xfId="31870" xr:uid="{00000000-0005-0000-0000-00003C3C0000}"/>
    <cellStyle name="20 % - Accent6 2 5 2 2 4" xfId="7277" xr:uid="{00000000-0005-0000-0000-00003D3C0000}"/>
    <cellStyle name="20 % - Accent6 2 5 2 2 4 2" xfId="13268" xr:uid="{00000000-0005-0000-0000-00003E3C0000}"/>
    <cellStyle name="20 % - Accent6 2 5 2 2 5" xfId="7845" xr:uid="{00000000-0005-0000-0000-00003F3C0000}"/>
    <cellStyle name="20 % - Accent6 2 5 2 2 5 2" xfId="13836" xr:uid="{00000000-0005-0000-0000-0000403C0000}"/>
    <cellStyle name="20 % - Accent6 2 5 2 2 6" xfId="8413" xr:uid="{00000000-0005-0000-0000-0000413C0000}"/>
    <cellStyle name="20 % - Accent6 2 5 2 2 6 2" xfId="14404" xr:uid="{00000000-0005-0000-0000-0000423C0000}"/>
    <cellStyle name="20 % - Accent6 2 5 2 2 7" xfId="8981" xr:uid="{00000000-0005-0000-0000-0000433C0000}"/>
    <cellStyle name="20 % - Accent6 2 5 2 2 7 2" xfId="14972" xr:uid="{00000000-0005-0000-0000-0000443C0000}"/>
    <cellStyle name="20 % - Accent6 2 5 2 2 8" xfId="9563" xr:uid="{00000000-0005-0000-0000-0000453C0000}"/>
    <cellStyle name="20 % - Accent6 2 5 2 2 8 2" xfId="15554" xr:uid="{00000000-0005-0000-0000-0000463C0000}"/>
    <cellStyle name="20 % - Accent6 2 5 2 2 9" xfId="10159" xr:uid="{00000000-0005-0000-0000-0000473C0000}"/>
    <cellStyle name="20 % - Accent6 2 5 2 2 9 2" xfId="16150" xr:uid="{00000000-0005-0000-0000-0000483C0000}"/>
    <cellStyle name="20 % - Accent6 2 5 2 3" xfId="5333" xr:uid="{00000000-0005-0000-0000-0000493C0000}"/>
    <cellStyle name="20 % - Accent6 2 5 2 3 2" xfId="20617" xr:uid="{00000000-0005-0000-0000-00004A3C0000}"/>
    <cellStyle name="20 % - Accent6 2 5 2 3 2 2" xfId="33834" xr:uid="{00000000-0005-0000-0000-00004B3C0000}"/>
    <cellStyle name="20 % - Accent6 2 5 2 3 3" xfId="11668" xr:uid="{00000000-0005-0000-0000-00004C3C0000}"/>
    <cellStyle name="20 % - Accent6 2 5 2 3 4" xfId="27844" xr:uid="{00000000-0005-0000-0000-00004D3C0000}"/>
    <cellStyle name="20 % - Accent6 2 5 2 4" xfId="6210" xr:uid="{00000000-0005-0000-0000-00004E3C0000}"/>
    <cellStyle name="20 % - Accent6 2 5 2 4 2" xfId="21208" xr:uid="{00000000-0005-0000-0000-00004F3C0000}"/>
    <cellStyle name="20 % - Accent6 2 5 2 4 2 2" xfId="34425" xr:uid="{00000000-0005-0000-0000-0000503C0000}"/>
    <cellStyle name="20 % - Accent6 2 5 2 4 3" xfId="12201" xr:uid="{00000000-0005-0000-0000-0000513C0000}"/>
    <cellStyle name="20 % - Accent6 2 5 2 4 4" xfId="28435" xr:uid="{00000000-0005-0000-0000-0000523C0000}"/>
    <cellStyle name="20 % - Accent6 2 5 2 5" xfId="6736" xr:uid="{00000000-0005-0000-0000-0000533C0000}"/>
    <cellStyle name="20 % - Accent6 2 5 2 5 2" xfId="21832" xr:uid="{00000000-0005-0000-0000-0000543C0000}"/>
    <cellStyle name="20 % - Accent6 2 5 2 5 2 2" xfId="35025" xr:uid="{00000000-0005-0000-0000-0000553C0000}"/>
    <cellStyle name="20 % - Accent6 2 5 2 5 3" xfId="12727" xr:uid="{00000000-0005-0000-0000-0000563C0000}"/>
    <cellStyle name="20 % - Accent6 2 5 2 5 4" xfId="29035" xr:uid="{00000000-0005-0000-0000-0000573C0000}"/>
    <cellStyle name="20 % - Accent6 2 5 2 6" xfId="7276" xr:uid="{00000000-0005-0000-0000-0000583C0000}"/>
    <cellStyle name="20 % - Accent6 2 5 2 6 2" xfId="22534" xr:uid="{00000000-0005-0000-0000-0000593C0000}"/>
    <cellStyle name="20 % - Accent6 2 5 2 6 2 2" xfId="35727" xr:uid="{00000000-0005-0000-0000-00005A3C0000}"/>
    <cellStyle name="20 % - Accent6 2 5 2 6 3" xfId="13267" xr:uid="{00000000-0005-0000-0000-00005B3C0000}"/>
    <cellStyle name="20 % - Accent6 2 5 2 6 4" xfId="29737" xr:uid="{00000000-0005-0000-0000-00005C3C0000}"/>
    <cellStyle name="20 % - Accent6 2 5 2 7" xfId="7844" xr:uid="{00000000-0005-0000-0000-00005D3C0000}"/>
    <cellStyle name="20 % - Accent6 2 5 2 7 2" xfId="23289" xr:uid="{00000000-0005-0000-0000-00005E3C0000}"/>
    <cellStyle name="20 % - Accent6 2 5 2 7 2 2" xfId="36478" xr:uid="{00000000-0005-0000-0000-00005F3C0000}"/>
    <cellStyle name="20 % - Accent6 2 5 2 7 3" xfId="13835" xr:uid="{00000000-0005-0000-0000-0000603C0000}"/>
    <cellStyle name="20 % - Accent6 2 5 2 7 4" xfId="30488" xr:uid="{00000000-0005-0000-0000-0000613C0000}"/>
    <cellStyle name="20 % - Accent6 2 5 2 8" xfId="8412" xr:uid="{00000000-0005-0000-0000-0000623C0000}"/>
    <cellStyle name="20 % - Accent6 2 5 2 8 2" xfId="14403" xr:uid="{00000000-0005-0000-0000-0000633C0000}"/>
    <cellStyle name="20 % - Accent6 2 5 2 8 2 2" xfId="32613" xr:uid="{00000000-0005-0000-0000-0000643C0000}"/>
    <cellStyle name="20 % - Accent6 2 5 2 8 3" xfId="26609" xr:uid="{00000000-0005-0000-0000-0000653C0000}"/>
    <cellStyle name="20 % - Accent6 2 5 2 9" xfId="8980" xr:uid="{00000000-0005-0000-0000-0000663C0000}"/>
    <cellStyle name="20 % - Accent6 2 5 2 9 2" xfId="14971" xr:uid="{00000000-0005-0000-0000-0000673C0000}"/>
    <cellStyle name="20 % - Accent6 2 5 2 9 3" xfId="25256" xr:uid="{00000000-0005-0000-0000-0000683C0000}"/>
    <cellStyle name="20 % - Accent6 2 5 20" xfId="24358" xr:uid="{00000000-0005-0000-0000-0000693C0000}"/>
    <cellStyle name="20 % - Accent6 2 5 21" xfId="2950" xr:uid="{00000000-0005-0000-0000-00006A3C0000}"/>
    <cellStyle name="20 % - Accent6 2 5 3" xfId="300" xr:uid="{00000000-0005-0000-0000-00006B3C0000}"/>
    <cellStyle name="20 % - Accent6 2 5 3 10" xfId="10756" xr:uid="{00000000-0005-0000-0000-00006C3C0000}"/>
    <cellStyle name="20 % - Accent6 2 5 3 10 2" xfId="16747" xr:uid="{00000000-0005-0000-0000-00006D3C0000}"/>
    <cellStyle name="20 % - Accent6 2 5 3 10 3" xfId="31290" xr:uid="{00000000-0005-0000-0000-00006E3C0000}"/>
    <cellStyle name="20 % - Accent6 2 5 3 11" xfId="17371" xr:uid="{00000000-0005-0000-0000-00006F3C0000}"/>
    <cellStyle name="20 % - Accent6 2 5 3 12" xfId="18395" xr:uid="{00000000-0005-0000-0000-0000703C0000}"/>
    <cellStyle name="20 % - Accent6 2 5 3 13" xfId="11670" xr:uid="{00000000-0005-0000-0000-0000713C0000}"/>
    <cellStyle name="20 % - Accent6 2 5 3 14" xfId="4423" xr:uid="{00000000-0005-0000-0000-0000723C0000}"/>
    <cellStyle name="20 % - Accent6 2 5 3 15" xfId="24360" xr:uid="{00000000-0005-0000-0000-0000733C0000}"/>
    <cellStyle name="20 % - Accent6 2 5 3 16" xfId="2953" xr:uid="{00000000-0005-0000-0000-0000743C0000}"/>
    <cellStyle name="20 % - Accent6 2 5 3 2" xfId="6212" xr:uid="{00000000-0005-0000-0000-0000753C0000}"/>
    <cellStyle name="20 % - Accent6 2 5 3 2 2" xfId="19954" xr:uid="{00000000-0005-0000-0000-0000763C0000}"/>
    <cellStyle name="20 % - Accent6 2 5 3 2 2 2" xfId="33339" xr:uid="{00000000-0005-0000-0000-0000773C0000}"/>
    <cellStyle name="20 % - Accent6 2 5 3 2 2 3" xfId="27337" xr:uid="{00000000-0005-0000-0000-0000783C0000}"/>
    <cellStyle name="20 % - Accent6 2 5 3 2 3" xfId="12203" xr:uid="{00000000-0005-0000-0000-0000793C0000}"/>
    <cellStyle name="20 % - Accent6 2 5 3 2 3 2" xfId="31871" xr:uid="{00000000-0005-0000-0000-00007A3C0000}"/>
    <cellStyle name="20 % - Accent6 2 5 3 2 4" xfId="25851" xr:uid="{00000000-0005-0000-0000-00007B3C0000}"/>
    <cellStyle name="20 % - Accent6 2 5 3 3" xfId="6738" xr:uid="{00000000-0005-0000-0000-00007C3C0000}"/>
    <cellStyle name="20 % - Accent6 2 5 3 3 2" xfId="20618" xr:uid="{00000000-0005-0000-0000-00007D3C0000}"/>
    <cellStyle name="20 % - Accent6 2 5 3 3 2 2" xfId="33835" xr:uid="{00000000-0005-0000-0000-00007E3C0000}"/>
    <cellStyle name="20 % - Accent6 2 5 3 3 3" xfId="12729" xr:uid="{00000000-0005-0000-0000-00007F3C0000}"/>
    <cellStyle name="20 % - Accent6 2 5 3 3 4" xfId="27845" xr:uid="{00000000-0005-0000-0000-0000803C0000}"/>
    <cellStyle name="20 % - Accent6 2 5 3 4" xfId="7278" xr:uid="{00000000-0005-0000-0000-0000813C0000}"/>
    <cellStyle name="20 % - Accent6 2 5 3 4 2" xfId="21209" xr:uid="{00000000-0005-0000-0000-0000823C0000}"/>
    <cellStyle name="20 % - Accent6 2 5 3 4 2 2" xfId="34426" xr:uid="{00000000-0005-0000-0000-0000833C0000}"/>
    <cellStyle name="20 % - Accent6 2 5 3 4 3" xfId="13269" xr:uid="{00000000-0005-0000-0000-0000843C0000}"/>
    <cellStyle name="20 % - Accent6 2 5 3 4 4" xfId="28436" xr:uid="{00000000-0005-0000-0000-0000853C0000}"/>
    <cellStyle name="20 % - Accent6 2 5 3 5" xfId="7846" xr:uid="{00000000-0005-0000-0000-0000863C0000}"/>
    <cellStyle name="20 % - Accent6 2 5 3 5 2" xfId="21833" xr:uid="{00000000-0005-0000-0000-0000873C0000}"/>
    <cellStyle name="20 % - Accent6 2 5 3 5 2 2" xfId="35026" xr:uid="{00000000-0005-0000-0000-0000883C0000}"/>
    <cellStyle name="20 % - Accent6 2 5 3 5 3" xfId="13837" xr:uid="{00000000-0005-0000-0000-0000893C0000}"/>
    <cellStyle name="20 % - Accent6 2 5 3 5 4" xfId="29036" xr:uid="{00000000-0005-0000-0000-00008A3C0000}"/>
    <cellStyle name="20 % - Accent6 2 5 3 6" xfId="8414" xr:uid="{00000000-0005-0000-0000-00008B3C0000}"/>
    <cellStyle name="20 % - Accent6 2 5 3 6 2" xfId="22535" xr:uid="{00000000-0005-0000-0000-00008C3C0000}"/>
    <cellStyle name="20 % - Accent6 2 5 3 6 2 2" xfId="35728" xr:uid="{00000000-0005-0000-0000-00008D3C0000}"/>
    <cellStyle name="20 % - Accent6 2 5 3 6 3" xfId="14405" xr:uid="{00000000-0005-0000-0000-00008E3C0000}"/>
    <cellStyle name="20 % - Accent6 2 5 3 6 4" xfId="29738" xr:uid="{00000000-0005-0000-0000-00008F3C0000}"/>
    <cellStyle name="20 % - Accent6 2 5 3 7" xfId="8982" xr:uid="{00000000-0005-0000-0000-0000903C0000}"/>
    <cellStyle name="20 % - Accent6 2 5 3 7 2" xfId="23290" xr:uid="{00000000-0005-0000-0000-0000913C0000}"/>
    <cellStyle name="20 % - Accent6 2 5 3 7 2 2" xfId="36479" xr:uid="{00000000-0005-0000-0000-0000923C0000}"/>
    <cellStyle name="20 % - Accent6 2 5 3 7 3" xfId="14973" xr:uid="{00000000-0005-0000-0000-0000933C0000}"/>
    <cellStyle name="20 % - Accent6 2 5 3 7 4" xfId="30489" xr:uid="{00000000-0005-0000-0000-0000943C0000}"/>
    <cellStyle name="20 % - Accent6 2 5 3 8" xfId="9564" xr:uid="{00000000-0005-0000-0000-0000953C0000}"/>
    <cellStyle name="20 % - Accent6 2 5 3 8 2" xfId="15555" xr:uid="{00000000-0005-0000-0000-0000963C0000}"/>
    <cellStyle name="20 % - Accent6 2 5 3 8 2 2" xfId="32614" xr:uid="{00000000-0005-0000-0000-0000973C0000}"/>
    <cellStyle name="20 % - Accent6 2 5 3 8 3" xfId="26610" xr:uid="{00000000-0005-0000-0000-0000983C0000}"/>
    <cellStyle name="20 % - Accent6 2 5 3 9" xfId="10160" xr:uid="{00000000-0005-0000-0000-0000993C0000}"/>
    <cellStyle name="20 % - Accent6 2 5 3 9 2" xfId="16151" xr:uid="{00000000-0005-0000-0000-00009A3C0000}"/>
    <cellStyle name="20 % - Accent6 2 5 3 9 3" xfId="25257" xr:uid="{00000000-0005-0000-0000-00009B3C0000}"/>
    <cellStyle name="20 % - Accent6 2 5 4" xfId="2954" xr:uid="{00000000-0005-0000-0000-00009C3C0000}"/>
    <cellStyle name="20 % - Accent6 2 5 4 10" xfId="10757" xr:uid="{00000000-0005-0000-0000-00009D3C0000}"/>
    <cellStyle name="20 % - Accent6 2 5 4 10 2" xfId="16748" xr:uid="{00000000-0005-0000-0000-00009E3C0000}"/>
    <cellStyle name="20 % - Accent6 2 5 4 10 3" xfId="25258" xr:uid="{00000000-0005-0000-0000-00009F3C0000}"/>
    <cellStyle name="20 % - Accent6 2 5 4 11" xfId="17372" xr:uid="{00000000-0005-0000-0000-0000A03C0000}"/>
    <cellStyle name="20 % - Accent6 2 5 4 11 2" xfId="31291" xr:uid="{00000000-0005-0000-0000-0000A13C0000}"/>
    <cellStyle name="20 % - Accent6 2 5 4 12" xfId="18396" xr:uid="{00000000-0005-0000-0000-0000A23C0000}"/>
    <cellStyle name="20 % - Accent6 2 5 4 13" xfId="11671" xr:uid="{00000000-0005-0000-0000-0000A33C0000}"/>
    <cellStyle name="20 % - Accent6 2 5 4 14" xfId="4424" xr:uid="{00000000-0005-0000-0000-0000A43C0000}"/>
    <cellStyle name="20 % - Accent6 2 5 4 15" xfId="24361" xr:uid="{00000000-0005-0000-0000-0000A53C0000}"/>
    <cellStyle name="20 % - Accent6 2 5 4 2" xfId="6213" xr:uid="{00000000-0005-0000-0000-0000A63C0000}"/>
    <cellStyle name="20 % - Accent6 2 5 4 2 10" xfId="31292" xr:uid="{00000000-0005-0000-0000-0000A73C0000}"/>
    <cellStyle name="20 % - Accent6 2 5 4 2 11" xfId="24362" xr:uid="{00000000-0005-0000-0000-0000A83C0000}"/>
    <cellStyle name="20 % - Accent6 2 5 4 2 2" xfId="19952" xr:uid="{00000000-0005-0000-0000-0000A93C0000}"/>
    <cellStyle name="20 % - Accent6 2 5 4 2 2 2" xfId="27335" xr:uid="{00000000-0005-0000-0000-0000AA3C0000}"/>
    <cellStyle name="20 % - Accent6 2 5 4 2 2 2 2" xfId="33337" xr:uid="{00000000-0005-0000-0000-0000AB3C0000}"/>
    <cellStyle name="20 % - Accent6 2 5 4 2 2 3" xfId="31873" xr:uid="{00000000-0005-0000-0000-0000AC3C0000}"/>
    <cellStyle name="20 % - Accent6 2 5 4 2 2 4" xfId="25853" xr:uid="{00000000-0005-0000-0000-0000AD3C0000}"/>
    <cellStyle name="20 % - Accent6 2 5 4 2 3" xfId="20620" xr:uid="{00000000-0005-0000-0000-0000AE3C0000}"/>
    <cellStyle name="20 % - Accent6 2 5 4 2 3 2" xfId="33837" xr:uid="{00000000-0005-0000-0000-0000AF3C0000}"/>
    <cellStyle name="20 % - Accent6 2 5 4 2 3 3" xfId="27847" xr:uid="{00000000-0005-0000-0000-0000B03C0000}"/>
    <cellStyle name="20 % - Accent6 2 5 4 2 4" xfId="21211" xr:uid="{00000000-0005-0000-0000-0000B13C0000}"/>
    <cellStyle name="20 % - Accent6 2 5 4 2 4 2" xfId="34428" xr:uid="{00000000-0005-0000-0000-0000B23C0000}"/>
    <cellStyle name="20 % - Accent6 2 5 4 2 4 3" xfId="28438" xr:uid="{00000000-0005-0000-0000-0000B33C0000}"/>
    <cellStyle name="20 % - Accent6 2 5 4 2 5" xfId="21835" xr:uid="{00000000-0005-0000-0000-0000B43C0000}"/>
    <cellStyle name="20 % - Accent6 2 5 4 2 5 2" xfId="35028" xr:uid="{00000000-0005-0000-0000-0000B53C0000}"/>
    <cellStyle name="20 % - Accent6 2 5 4 2 5 3" xfId="29038" xr:uid="{00000000-0005-0000-0000-0000B63C0000}"/>
    <cellStyle name="20 % - Accent6 2 5 4 2 6" xfId="22537" xr:uid="{00000000-0005-0000-0000-0000B73C0000}"/>
    <cellStyle name="20 % - Accent6 2 5 4 2 6 2" xfId="35730" xr:uid="{00000000-0005-0000-0000-0000B83C0000}"/>
    <cellStyle name="20 % - Accent6 2 5 4 2 6 3" xfId="29740" xr:uid="{00000000-0005-0000-0000-0000B93C0000}"/>
    <cellStyle name="20 % - Accent6 2 5 4 2 7" xfId="23292" xr:uid="{00000000-0005-0000-0000-0000BA3C0000}"/>
    <cellStyle name="20 % - Accent6 2 5 4 2 7 2" xfId="36481" xr:uid="{00000000-0005-0000-0000-0000BB3C0000}"/>
    <cellStyle name="20 % - Accent6 2 5 4 2 7 3" xfId="30491" xr:uid="{00000000-0005-0000-0000-0000BC3C0000}"/>
    <cellStyle name="20 % - Accent6 2 5 4 2 8" xfId="18397" xr:uid="{00000000-0005-0000-0000-0000BD3C0000}"/>
    <cellStyle name="20 % - Accent6 2 5 4 2 8 2" xfId="32616" xr:uid="{00000000-0005-0000-0000-0000BE3C0000}"/>
    <cellStyle name="20 % - Accent6 2 5 4 2 8 3" xfId="26612" xr:uid="{00000000-0005-0000-0000-0000BF3C0000}"/>
    <cellStyle name="20 % - Accent6 2 5 4 2 9" xfId="12204" xr:uid="{00000000-0005-0000-0000-0000C03C0000}"/>
    <cellStyle name="20 % - Accent6 2 5 4 2 9 2" xfId="25259" xr:uid="{00000000-0005-0000-0000-0000C13C0000}"/>
    <cellStyle name="20 % - Accent6 2 5 4 3" xfId="6739" xr:uid="{00000000-0005-0000-0000-0000C23C0000}"/>
    <cellStyle name="20 % - Accent6 2 5 4 3 2" xfId="19953" xr:uid="{00000000-0005-0000-0000-0000C33C0000}"/>
    <cellStyle name="20 % - Accent6 2 5 4 3 2 2" xfId="33338" xr:uid="{00000000-0005-0000-0000-0000C43C0000}"/>
    <cellStyle name="20 % - Accent6 2 5 4 3 2 3" xfId="27336" xr:uid="{00000000-0005-0000-0000-0000C53C0000}"/>
    <cellStyle name="20 % - Accent6 2 5 4 3 3" xfId="12730" xr:uid="{00000000-0005-0000-0000-0000C63C0000}"/>
    <cellStyle name="20 % - Accent6 2 5 4 3 3 2" xfId="31872" xr:uid="{00000000-0005-0000-0000-0000C73C0000}"/>
    <cellStyle name="20 % - Accent6 2 5 4 3 4" xfId="25852" xr:uid="{00000000-0005-0000-0000-0000C83C0000}"/>
    <cellStyle name="20 % - Accent6 2 5 4 4" xfId="7279" xr:uid="{00000000-0005-0000-0000-0000C93C0000}"/>
    <cellStyle name="20 % - Accent6 2 5 4 4 2" xfId="20619" xr:uid="{00000000-0005-0000-0000-0000CA3C0000}"/>
    <cellStyle name="20 % - Accent6 2 5 4 4 2 2" xfId="33836" xr:uid="{00000000-0005-0000-0000-0000CB3C0000}"/>
    <cellStyle name="20 % - Accent6 2 5 4 4 3" xfId="13270" xr:uid="{00000000-0005-0000-0000-0000CC3C0000}"/>
    <cellStyle name="20 % - Accent6 2 5 4 4 4" xfId="27846" xr:uid="{00000000-0005-0000-0000-0000CD3C0000}"/>
    <cellStyle name="20 % - Accent6 2 5 4 5" xfId="7847" xr:uid="{00000000-0005-0000-0000-0000CE3C0000}"/>
    <cellStyle name="20 % - Accent6 2 5 4 5 2" xfId="21210" xr:uid="{00000000-0005-0000-0000-0000CF3C0000}"/>
    <cellStyle name="20 % - Accent6 2 5 4 5 2 2" xfId="34427" xr:uid="{00000000-0005-0000-0000-0000D03C0000}"/>
    <cellStyle name="20 % - Accent6 2 5 4 5 3" xfId="13838" xr:uid="{00000000-0005-0000-0000-0000D13C0000}"/>
    <cellStyle name="20 % - Accent6 2 5 4 5 4" xfId="28437" xr:uid="{00000000-0005-0000-0000-0000D23C0000}"/>
    <cellStyle name="20 % - Accent6 2 5 4 6" xfId="8415" xr:uid="{00000000-0005-0000-0000-0000D33C0000}"/>
    <cellStyle name="20 % - Accent6 2 5 4 6 2" xfId="21834" xr:uid="{00000000-0005-0000-0000-0000D43C0000}"/>
    <cellStyle name="20 % - Accent6 2 5 4 6 2 2" xfId="35027" xr:uid="{00000000-0005-0000-0000-0000D53C0000}"/>
    <cellStyle name="20 % - Accent6 2 5 4 6 3" xfId="14406" xr:uid="{00000000-0005-0000-0000-0000D63C0000}"/>
    <cellStyle name="20 % - Accent6 2 5 4 6 4" xfId="29037" xr:uid="{00000000-0005-0000-0000-0000D73C0000}"/>
    <cellStyle name="20 % - Accent6 2 5 4 7" xfId="8983" xr:uid="{00000000-0005-0000-0000-0000D83C0000}"/>
    <cellStyle name="20 % - Accent6 2 5 4 7 2" xfId="22536" xr:uid="{00000000-0005-0000-0000-0000D93C0000}"/>
    <cellStyle name="20 % - Accent6 2 5 4 7 2 2" xfId="35729" xr:uid="{00000000-0005-0000-0000-0000DA3C0000}"/>
    <cellStyle name="20 % - Accent6 2 5 4 7 3" xfId="14974" xr:uid="{00000000-0005-0000-0000-0000DB3C0000}"/>
    <cellStyle name="20 % - Accent6 2 5 4 7 4" xfId="29739" xr:uid="{00000000-0005-0000-0000-0000DC3C0000}"/>
    <cellStyle name="20 % - Accent6 2 5 4 8" xfId="9565" xr:uid="{00000000-0005-0000-0000-0000DD3C0000}"/>
    <cellStyle name="20 % - Accent6 2 5 4 8 2" xfId="23291" xr:uid="{00000000-0005-0000-0000-0000DE3C0000}"/>
    <cellStyle name="20 % - Accent6 2 5 4 8 2 2" xfId="36480" xr:uid="{00000000-0005-0000-0000-0000DF3C0000}"/>
    <cellStyle name="20 % - Accent6 2 5 4 8 3" xfId="15556" xr:uid="{00000000-0005-0000-0000-0000E03C0000}"/>
    <cellStyle name="20 % - Accent6 2 5 4 8 4" xfId="30490" xr:uid="{00000000-0005-0000-0000-0000E13C0000}"/>
    <cellStyle name="20 % - Accent6 2 5 4 9" xfId="10161" xr:uid="{00000000-0005-0000-0000-0000E23C0000}"/>
    <cellStyle name="20 % - Accent6 2 5 4 9 2" xfId="16152" xr:uid="{00000000-0005-0000-0000-0000E33C0000}"/>
    <cellStyle name="20 % - Accent6 2 5 4 9 2 2" xfId="32615" xr:uid="{00000000-0005-0000-0000-0000E43C0000}"/>
    <cellStyle name="20 % - Accent6 2 5 4 9 3" xfId="26611" xr:uid="{00000000-0005-0000-0000-0000E53C0000}"/>
    <cellStyle name="20 % - Accent6 2 5 5" xfId="5332" xr:uid="{00000000-0005-0000-0000-0000E63C0000}"/>
    <cellStyle name="20 % - Accent6 2 5 5 10" xfId="31293" xr:uid="{00000000-0005-0000-0000-0000E73C0000}"/>
    <cellStyle name="20 % - Accent6 2 5 5 11" xfId="24363" xr:uid="{00000000-0005-0000-0000-0000E83C0000}"/>
    <cellStyle name="20 % - Accent6 2 5 5 2" xfId="19951" xr:uid="{00000000-0005-0000-0000-0000E93C0000}"/>
    <cellStyle name="20 % - Accent6 2 5 5 2 2" xfId="27334" xr:uid="{00000000-0005-0000-0000-0000EA3C0000}"/>
    <cellStyle name="20 % - Accent6 2 5 5 2 2 2" xfId="33336" xr:uid="{00000000-0005-0000-0000-0000EB3C0000}"/>
    <cellStyle name="20 % - Accent6 2 5 5 2 3" xfId="31874" xr:uid="{00000000-0005-0000-0000-0000EC3C0000}"/>
    <cellStyle name="20 % - Accent6 2 5 5 2 4" xfId="25854" xr:uid="{00000000-0005-0000-0000-0000ED3C0000}"/>
    <cellStyle name="20 % - Accent6 2 5 5 3" xfId="20621" xr:uid="{00000000-0005-0000-0000-0000EE3C0000}"/>
    <cellStyle name="20 % - Accent6 2 5 5 3 2" xfId="33838" xr:uid="{00000000-0005-0000-0000-0000EF3C0000}"/>
    <cellStyle name="20 % - Accent6 2 5 5 3 3" xfId="27848" xr:uid="{00000000-0005-0000-0000-0000F03C0000}"/>
    <cellStyle name="20 % - Accent6 2 5 5 4" xfId="21212" xr:uid="{00000000-0005-0000-0000-0000F13C0000}"/>
    <cellStyle name="20 % - Accent6 2 5 5 4 2" xfId="34429" xr:uid="{00000000-0005-0000-0000-0000F23C0000}"/>
    <cellStyle name="20 % - Accent6 2 5 5 4 3" xfId="28439" xr:uid="{00000000-0005-0000-0000-0000F33C0000}"/>
    <cellStyle name="20 % - Accent6 2 5 5 5" xfId="21836" xr:uid="{00000000-0005-0000-0000-0000F43C0000}"/>
    <cellStyle name="20 % - Accent6 2 5 5 5 2" xfId="35029" xr:uid="{00000000-0005-0000-0000-0000F53C0000}"/>
    <cellStyle name="20 % - Accent6 2 5 5 5 3" xfId="29039" xr:uid="{00000000-0005-0000-0000-0000F63C0000}"/>
    <cellStyle name="20 % - Accent6 2 5 5 6" xfId="22538" xr:uid="{00000000-0005-0000-0000-0000F73C0000}"/>
    <cellStyle name="20 % - Accent6 2 5 5 6 2" xfId="35731" xr:uid="{00000000-0005-0000-0000-0000F83C0000}"/>
    <cellStyle name="20 % - Accent6 2 5 5 6 3" xfId="29741" xr:uid="{00000000-0005-0000-0000-0000F93C0000}"/>
    <cellStyle name="20 % - Accent6 2 5 5 7" xfId="23293" xr:uid="{00000000-0005-0000-0000-0000FA3C0000}"/>
    <cellStyle name="20 % - Accent6 2 5 5 7 2" xfId="36482" xr:uid="{00000000-0005-0000-0000-0000FB3C0000}"/>
    <cellStyle name="20 % - Accent6 2 5 5 7 3" xfId="30492" xr:uid="{00000000-0005-0000-0000-0000FC3C0000}"/>
    <cellStyle name="20 % - Accent6 2 5 5 8" xfId="18398" xr:uid="{00000000-0005-0000-0000-0000FD3C0000}"/>
    <cellStyle name="20 % - Accent6 2 5 5 8 2" xfId="32617" xr:uid="{00000000-0005-0000-0000-0000FE3C0000}"/>
    <cellStyle name="20 % - Accent6 2 5 5 8 3" xfId="26613" xr:uid="{00000000-0005-0000-0000-0000FF3C0000}"/>
    <cellStyle name="20 % - Accent6 2 5 5 9" xfId="11667" xr:uid="{00000000-0005-0000-0000-0000003D0000}"/>
    <cellStyle name="20 % - Accent6 2 5 5 9 2" xfId="25260" xr:uid="{00000000-0005-0000-0000-0000013D0000}"/>
    <cellStyle name="20 % - Accent6 2 5 6" xfId="6209" xr:uid="{00000000-0005-0000-0000-0000023D0000}"/>
    <cellStyle name="20 % - Accent6 2 5 6 2" xfId="19505" xr:uid="{00000000-0005-0000-0000-0000033D0000}"/>
    <cellStyle name="20 % - Accent6 2 5 6 2 2" xfId="33010" xr:uid="{00000000-0005-0000-0000-0000043D0000}"/>
    <cellStyle name="20 % - Accent6 2 5 6 2 3" xfId="27006" xr:uid="{00000000-0005-0000-0000-0000053D0000}"/>
    <cellStyle name="20 % - Accent6 2 5 6 3" xfId="12200" xr:uid="{00000000-0005-0000-0000-0000063D0000}"/>
    <cellStyle name="20 % - Accent6 2 5 6 3 2" xfId="31869" xr:uid="{00000000-0005-0000-0000-0000073D0000}"/>
    <cellStyle name="20 % - Accent6 2 5 6 4" xfId="25849" xr:uid="{00000000-0005-0000-0000-0000083D0000}"/>
    <cellStyle name="20 % - Accent6 2 5 7" xfId="6735" xr:uid="{00000000-0005-0000-0000-0000093D0000}"/>
    <cellStyle name="20 % - Accent6 2 5 7 2" xfId="19956" xr:uid="{00000000-0005-0000-0000-00000A3D0000}"/>
    <cellStyle name="20 % - Accent6 2 5 7 2 2" xfId="33341" xr:uid="{00000000-0005-0000-0000-00000B3D0000}"/>
    <cellStyle name="20 % - Accent6 2 5 7 3" xfId="12726" xr:uid="{00000000-0005-0000-0000-00000C3D0000}"/>
    <cellStyle name="20 % - Accent6 2 5 7 4" xfId="27339" xr:uid="{00000000-0005-0000-0000-00000D3D0000}"/>
    <cellStyle name="20 % - Accent6 2 5 8" xfId="7275" xr:uid="{00000000-0005-0000-0000-00000E3D0000}"/>
    <cellStyle name="20 % - Accent6 2 5 8 2" xfId="20616" xr:uid="{00000000-0005-0000-0000-00000F3D0000}"/>
    <cellStyle name="20 % - Accent6 2 5 8 2 2" xfId="33833" xr:uid="{00000000-0005-0000-0000-0000103D0000}"/>
    <cellStyle name="20 % - Accent6 2 5 8 3" xfId="13266" xr:uid="{00000000-0005-0000-0000-0000113D0000}"/>
    <cellStyle name="20 % - Accent6 2 5 8 4" xfId="27843" xr:uid="{00000000-0005-0000-0000-0000123D0000}"/>
    <cellStyle name="20 % - Accent6 2 5 9" xfId="7843" xr:uid="{00000000-0005-0000-0000-0000133D0000}"/>
    <cellStyle name="20 % - Accent6 2 5 9 2" xfId="21207" xr:uid="{00000000-0005-0000-0000-0000143D0000}"/>
    <cellStyle name="20 % - Accent6 2 5 9 2 2" xfId="34424" xr:uid="{00000000-0005-0000-0000-0000153D0000}"/>
    <cellStyle name="20 % - Accent6 2 5 9 3" xfId="13834" xr:uid="{00000000-0005-0000-0000-0000163D0000}"/>
    <cellStyle name="20 % - Accent6 2 5 9 4" xfId="28434" xr:uid="{00000000-0005-0000-0000-0000173D0000}"/>
    <cellStyle name="20 % - Accent6 2 6" xfId="301" xr:uid="{00000000-0005-0000-0000-0000183D0000}"/>
    <cellStyle name="20 % - Accent6 2 6 10" xfId="9566" xr:uid="{00000000-0005-0000-0000-0000193D0000}"/>
    <cellStyle name="20 % - Accent6 2 6 10 2" xfId="15557" xr:uid="{00000000-0005-0000-0000-00001A3D0000}"/>
    <cellStyle name="20 % - Accent6 2 6 10 3" xfId="31294" xr:uid="{00000000-0005-0000-0000-00001B3D0000}"/>
    <cellStyle name="20 % - Accent6 2 6 11" xfId="10162" xr:uid="{00000000-0005-0000-0000-00001C3D0000}"/>
    <cellStyle name="20 % - Accent6 2 6 11 2" xfId="16153" xr:uid="{00000000-0005-0000-0000-00001D3D0000}"/>
    <cellStyle name="20 % - Accent6 2 6 12" xfId="10758" xr:uid="{00000000-0005-0000-0000-00001E3D0000}"/>
    <cellStyle name="20 % - Accent6 2 6 12 2" xfId="16749" xr:uid="{00000000-0005-0000-0000-00001F3D0000}"/>
    <cellStyle name="20 % - Accent6 2 6 13" xfId="4754" xr:uid="{00000000-0005-0000-0000-0000203D0000}"/>
    <cellStyle name="20 % - Accent6 2 6 13 2" xfId="17373" xr:uid="{00000000-0005-0000-0000-0000213D0000}"/>
    <cellStyle name="20 % - Accent6 2 6 14" xfId="17911" xr:uid="{00000000-0005-0000-0000-0000223D0000}"/>
    <cellStyle name="20 % - Accent6 2 6 15" xfId="18399" xr:uid="{00000000-0005-0000-0000-0000233D0000}"/>
    <cellStyle name="20 % - Accent6 2 6 16" xfId="11254" xr:uid="{00000000-0005-0000-0000-0000243D0000}"/>
    <cellStyle name="20 % - Accent6 2 6 17" xfId="4425" xr:uid="{00000000-0005-0000-0000-0000253D0000}"/>
    <cellStyle name="20 % - Accent6 2 6 18" xfId="24364" xr:uid="{00000000-0005-0000-0000-0000263D0000}"/>
    <cellStyle name="20 % - Accent6 2 6 19" xfId="2955" xr:uid="{00000000-0005-0000-0000-0000273D0000}"/>
    <cellStyle name="20 % - Accent6 2 6 2" xfId="2956" xr:uid="{00000000-0005-0000-0000-0000283D0000}"/>
    <cellStyle name="20 % - Accent6 2 6 2 10" xfId="10759" xr:uid="{00000000-0005-0000-0000-0000293D0000}"/>
    <cellStyle name="20 % - Accent6 2 6 2 10 2" xfId="16750" xr:uid="{00000000-0005-0000-0000-00002A3D0000}"/>
    <cellStyle name="20 % - Accent6 2 6 2 11" xfId="17374" xr:uid="{00000000-0005-0000-0000-00002B3D0000}"/>
    <cellStyle name="20 % - Accent6 2 6 2 12" xfId="19950" xr:uid="{00000000-0005-0000-0000-00002C3D0000}"/>
    <cellStyle name="20 % - Accent6 2 6 2 13" xfId="11673" xr:uid="{00000000-0005-0000-0000-00002D3D0000}"/>
    <cellStyle name="20 % - Accent6 2 6 2 14" xfId="5336" xr:uid="{00000000-0005-0000-0000-00002E3D0000}"/>
    <cellStyle name="20 % - Accent6 2 6 2 15" xfId="25855" xr:uid="{00000000-0005-0000-0000-00002F3D0000}"/>
    <cellStyle name="20 % - Accent6 2 6 2 2" xfId="6215" xr:uid="{00000000-0005-0000-0000-0000303D0000}"/>
    <cellStyle name="20 % - Accent6 2 6 2 2 2" xfId="12206" xr:uid="{00000000-0005-0000-0000-0000313D0000}"/>
    <cellStyle name="20 % - Accent6 2 6 2 2 2 2" xfId="33335" xr:uid="{00000000-0005-0000-0000-0000323D0000}"/>
    <cellStyle name="20 % - Accent6 2 6 2 2 3" xfId="27333" xr:uid="{00000000-0005-0000-0000-0000333D0000}"/>
    <cellStyle name="20 % - Accent6 2 6 2 3" xfId="6741" xr:uid="{00000000-0005-0000-0000-0000343D0000}"/>
    <cellStyle name="20 % - Accent6 2 6 2 3 2" xfId="12732" xr:uid="{00000000-0005-0000-0000-0000353D0000}"/>
    <cellStyle name="20 % - Accent6 2 6 2 3 3" xfId="31875" xr:uid="{00000000-0005-0000-0000-0000363D0000}"/>
    <cellStyle name="20 % - Accent6 2 6 2 4" xfId="7281" xr:uid="{00000000-0005-0000-0000-0000373D0000}"/>
    <cellStyle name="20 % - Accent6 2 6 2 4 2" xfId="13272" xr:uid="{00000000-0005-0000-0000-0000383D0000}"/>
    <cellStyle name="20 % - Accent6 2 6 2 5" xfId="7849" xr:uid="{00000000-0005-0000-0000-0000393D0000}"/>
    <cellStyle name="20 % - Accent6 2 6 2 5 2" xfId="13840" xr:uid="{00000000-0005-0000-0000-00003A3D0000}"/>
    <cellStyle name="20 % - Accent6 2 6 2 6" xfId="8417" xr:uid="{00000000-0005-0000-0000-00003B3D0000}"/>
    <cellStyle name="20 % - Accent6 2 6 2 6 2" xfId="14408" xr:uid="{00000000-0005-0000-0000-00003C3D0000}"/>
    <cellStyle name="20 % - Accent6 2 6 2 7" xfId="8985" xr:uid="{00000000-0005-0000-0000-00003D3D0000}"/>
    <cellStyle name="20 % - Accent6 2 6 2 7 2" xfId="14976" xr:uid="{00000000-0005-0000-0000-00003E3D0000}"/>
    <cellStyle name="20 % - Accent6 2 6 2 8" xfId="9567" xr:uid="{00000000-0005-0000-0000-00003F3D0000}"/>
    <cellStyle name="20 % - Accent6 2 6 2 8 2" xfId="15558" xr:uid="{00000000-0005-0000-0000-0000403D0000}"/>
    <cellStyle name="20 % - Accent6 2 6 2 9" xfId="10163" xr:uid="{00000000-0005-0000-0000-0000413D0000}"/>
    <cellStyle name="20 % - Accent6 2 6 2 9 2" xfId="16154" xr:uid="{00000000-0005-0000-0000-0000423D0000}"/>
    <cellStyle name="20 % - Accent6 2 6 3" xfId="5335" xr:uid="{00000000-0005-0000-0000-0000433D0000}"/>
    <cellStyle name="20 % - Accent6 2 6 3 2" xfId="20622" xr:uid="{00000000-0005-0000-0000-0000443D0000}"/>
    <cellStyle name="20 % - Accent6 2 6 3 2 2" xfId="33839" xr:uid="{00000000-0005-0000-0000-0000453D0000}"/>
    <cellStyle name="20 % - Accent6 2 6 3 3" xfId="11672" xr:uid="{00000000-0005-0000-0000-0000463D0000}"/>
    <cellStyle name="20 % - Accent6 2 6 3 4" xfId="27849" xr:uid="{00000000-0005-0000-0000-0000473D0000}"/>
    <cellStyle name="20 % - Accent6 2 6 4" xfId="6214" xr:uid="{00000000-0005-0000-0000-0000483D0000}"/>
    <cellStyle name="20 % - Accent6 2 6 4 2" xfId="21213" xr:uid="{00000000-0005-0000-0000-0000493D0000}"/>
    <cellStyle name="20 % - Accent6 2 6 4 2 2" xfId="34430" xr:uid="{00000000-0005-0000-0000-00004A3D0000}"/>
    <cellStyle name="20 % - Accent6 2 6 4 3" xfId="12205" xr:uid="{00000000-0005-0000-0000-00004B3D0000}"/>
    <cellStyle name="20 % - Accent6 2 6 4 4" xfId="28440" xr:uid="{00000000-0005-0000-0000-00004C3D0000}"/>
    <cellStyle name="20 % - Accent6 2 6 5" xfId="6740" xr:uid="{00000000-0005-0000-0000-00004D3D0000}"/>
    <cellStyle name="20 % - Accent6 2 6 5 2" xfId="21837" xr:uid="{00000000-0005-0000-0000-00004E3D0000}"/>
    <cellStyle name="20 % - Accent6 2 6 5 2 2" xfId="35030" xr:uid="{00000000-0005-0000-0000-00004F3D0000}"/>
    <cellStyle name="20 % - Accent6 2 6 5 3" xfId="12731" xr:uid="{00000000-0005-0000-0000-0000503D0000}"/>
    <cellStyle name="20 % - Accent6 2 6 5 4" xfId="29040" xr:uid="{00000000-0005-0000-0000-0000513D0000}"/>
    <cellStyle name="20 % - Accent6 2 6 6" xfId="7280" xr:uid="{00000000-0005-0000-0000-0000523D0000}"/>
    <cellStyle name="20 % - Accent6 2 6 6 2" xfId="22539" xr:uid="{00000000-0005-0000-0000-0000533D0000}"/>
    <cellStyle name="20 % - Accent6 2 6 6 2 2" xfId="35732" xr:uid="{00000000-0005-0000-0000-0000543D0000}"/>
    <cellStyle name="20 % - Accent6 2 6 6 3" xfId="13271" xr:uid="{00000000-0005-0000-0000-0000553D0000}"/>
    <cellStyle name="20 % - Accent6 2 6 6 4" xfId="29742" xr:uid="{00000000-0005-0000-0000-0000563D0000}"/>
    <cellStyle name="20 % - Accent6 2 6 7" xfId="7848" xr:uid="{00000000-0005-0000-0000-0000573D0000}"/>
    <cellStyle name="20 % - Accent6 2 6 7 2" xfId="23294" xr:uid="{00000000-0005-0000-0000-0000583D0000}"/>
    <cellStyle name="20 % - Accent6 2 6 7 2 2" xfId="36483" xr:uid="{00000000-0005-0000-0000-0000593D0000}"/>
    <cellStyle name="20 % - Accent6 2 6 7 3" xfId="13839" xr:uid="{00000000-0005-0000-0000-00005A3D0000}"/>
    <cellStyle name="20 % - Accent6 2 6 7 4" xfId="30493" xr:uid="{00000000-0005-0000-0000-00005B3D0000}"/>
    <cellStyle name="20 % - Accent6 2 6 8" xfId="8416" xr:uid="{00000000-0005-0000-0000-00005C3D0000}"/>
    <cellStyle name="20 % - Accent6 2 6 8 2" xfId="14407" xr:uid="{00000000-0005-0000-0000-00005D3D0000}"/>
    <cellStyle name="20 % - Accent6 2 6 8 2 2" xfId="32618" xr:uid="{00000000-0005-0000-0000-00005E3D0000}"/>
    <cellStyle name="20 % - Accent6 2 6 8 3" xfId="26614" xr:uid="{00000000-0005-0000-0000-00005F3D0000}"/>
    <cellStyle name="20 % - Accent6 2 6 9" xfId="8984" xr:uid="{00000000-0005-0000-0000-0000603D0000}"/>
    <cellStyle name="20 % - Accent6 2 6 9 2" xfId="14975" xr:uid="{00000000-0005-0000-0000-0000613D0000}"/>
    <cellStyle name="20 % - Accent6 2 6 9 3" xfId="25261" xr:uid="{00000000-0005-0000-0000-0000623D0000}"/>
    <cellStyle name="20 % - Accent6 2 7" xfId="5298" xr:uid="{00000000-0005-0000-0000-0000633D0000}"/>
    <cellStyle name="20 % - Accent6 2 7 2" xfId="23794" xr:uid="{00000000-0005-0000-0000-0000643D0000}"/>
    <cellStyle name="20 % - Accent6 2 7 2 2" xfId="36826" xr:uid="{00000000-0005-0000-0000-0000653D0000}"/>
    <cellStyle name="20 % - Accent6 2 7 2 3" xfId="30838" xr:uid="{00000000-0005-0000-0000-0000663D0000}"/>
    <cellStyle name="20 % - Accent6 2 7 3" xfId="19485" xr:uid="{00000000-0005-0000-0000-0000673D0000}"/>
    <cellStyle name="20 % - Accent6 2 7 3 2" xfId="32990" xr:uid="{00000000-0005-0000-0000-0000683D0000}"/>
    <cellStyle name="20 % - Accent6 2 7 3 3" xfId="26986" xr:uid="{00000000-0005-0000-0000-0000693D0000}"/>
    <cellStyle name="20 % - Accent6 2 7 4" xfId="11625" xr:uid="{00000000-0005-0000-0000-00006A3D0000}"/>
    <cellStyle name="20 % - Accent6 2 7 4 2" xfId="31822" xr:uid="{00000000-0005-0000-0000-00006B3D0000}"/>
    <cellStyle name="20 % - Accent6 2 7 5" xfId="25802" xr:uid="{00000000-0005-0000-0000-00006C3D0000}"/>
    <cellStyle name="20 % - Accent6 2 8" xfId="6167" xr:uid="{00000000-0005-0000-0000-00006D3D0000}"/>
    <cellStyle name="20 % - Accent6 2 8 2" xfId="24000" xr:uid="{00000000-0005-0000-0000-00006E3D0000}"/>
    <cellStyle name="20 % - Accent6 2 8 2 2" xfId="36906" xr:uid="{00000000-0005-0000-0000-00006F3D0000}"/>
    <cellStyle name="20 % - Accent6 2 8 2 3" xfId="30919" xr:uid="{00000000-0005-0000-0000-0000703D0000}"/>
    <cellStyle name="20 % - Accent6 2 8 3" xfId="20569" xr:uid="{00000000-0005-0000-0000-0000713D0000}"/>
    <cellStyle name="20 % - Accent6 2 8 3 2" xfId="33786" xr:uid="{00000000-0005-0000-0000-0000723D0000}"/>
    <cellStyle name="20 % - Accent6 2 8 4" xfId="12158" xr:uid="{00000000-0005-0000-0000-0000733D0000}"/>
    <cellStyle name="20 % - Accent6 2 8 5" xfId="27796" xr:uid="{00000000-0005-0000-0000-0000743D0000}"/>
    <cellStyle name="20 % - Accent6 2 9" xfId="6693" xr:uid="{00000000-0005-0000-0000-0000753D0000}"/>
    <cellStyle name="20 % - Accent6 2 9 2" xfId="21160" xr:uid="{00000000-0005-0000-0000-0000763D0000}"/>
    <cellStyle name="20 % - Accent6 2 9 2 2" xfId="34377" xr:uid="{00000000-0005-0000-0000-0000773D0000}"/>
    <cellStyle name="20 % - Accent6 2 9 3" xfId="12684" xr:uid="{00000000-0005-0000-0000-0000783D0000}"/>
    <cellStyle name="20 % - Accent6 2 9 4" xfId="28387" xr:uid="{00000000-0005-0000-0000-0000793D0000}"/>
    <cellStyle name="20 % - Accent6 2_2012-2013 - CF - Tour 1 - Ligue 04 - Résultats" xfId="302" xr:uid="{00000000-0005-0000-0000-00007A3D0000}"/>
    <cellStyle name="20 % - Accent6 20" xfId="4171" xr:uid="{00000000-0005-0000-0000-00007B3D0000}"/>
    <cellStyle name="20 % - Accent6 20 2" xfId="9887" xr:uid="{00000000-0005-0000-0000-00007C3D0000}"/>
    <cellStyle name="20 % - Accent6 20 2 2" xfId="22883" xr:uid="{00000000-0005-0000-0000-00007D3D0000}"/>
    <cellStyle name="20 % - Accent6 20 2 2 2" xfId="36076" xr:uid="{00000000-0005-0000-0000-00007E3D0000}"/>
    <cellStyle name="20 % - Accent6 20 2 3" xfId="15878" xr:uid="{00000000-0005-0000-0000-00007F3D0000}"/>
    <cellStyle name="20 % - Accent6 20 2 4" xfId="30086" xr:uid="{00000000-0005-0000-0000-0000803D0000}"/>
    <cellStyle name="20 % - Accent6 20 3" xfId="10483" xr:uid="{00000000-0005-0000-0000-0000813D0000}"/>
    <cellStyle name="20 % - Accent6 20 3 2" xfId="16474" xr:uid="{00000000-0005-0000-0000-0000823D0000}"/>
    <cellStyle name="20 % - Accent6 20 3 2 2" xfId="35374" xr:uid="{00000000-0005-0000-0000-0000833D0000}"/>
    <cellStyle name="20 % - Accent6 20 3 3" xfId="29384" xr:uid="{00000000-0005-0000-0000-0000843D0000}"/>
    <cellStyle name="20 % - Accent6 20 4" xfId="11079" xr:uid="{00000000-0005-0000-0000-0000853D0000}"/>
    <cellStyle name="20 % - Accent6 20 4 2" xfId="17070" xr:uid="{00000000-0005-0000-0000-0000863D0000}"/>
    <cellStyle name="20 % - Accent6 20 4 3" xfId="26222" xr:uid="{00000000-0005-0000-0000-0000873D0000}"/>
    <cellStyle name="20 % - Accent6 20 5" xfId="17694" xr:uid="{00000000-0005-0000-0000-0000883D0000}"/>
    <cellStyle name="20 % - Accent6 20 5 2" xfId="32226" xr:uid="{00000000-0005-0000-0000-0000893D0000}"/>
    <cellStyle name="20 % - Accent6 20 6" xfId="22181" xr:uid="{00000000-0005-0000-0000-00008A3D0000}"/>
    <cellStyle name="20 % - Accent6 20 7" xfId="15296" xr:uid="{00000000-0005-0000-0000-00008B3D0000}"/>
    <cellStyle name="20 % - Accent6 20 8" xfId="9305" xr:uid="{00000000-0005-0000-0000-00008C3D0000}"/>
    <cellStyle name="20 % - Accent6 20 9" xfId="24855" xr:uid="{00000000-0005-0000-0000-00008D3D0000}"/>
    <cellStyle name="20 % - Accent6 21" xfId="4185" xr:uid="{00000000-0005-0000-0000-00008E3D0000}"/>
    <cellStyle name="20 % - Accent6 21 2" xfId="10497" xr:uid="{00000000-0005-0000-0000-00008F3D0000}"/>
    <cellStyle name="20 % - Accent6 21 2 2" xfId="22895" xr:uid="{00000000-0005-0000-0000-0000903D0000}"/>
    <cellStyle name="20 % - Accent6 21 2 2 2" xfId="36088" xr:uid="{00000000-0005-0000-0000-0000913D0000}"/>
    <cellStyle name="20 % - Accent6 21 2 3" xfId="16488" xr:uid="{00000000-0005-0000-0000-0000923D0000}"/>
    <cellStyle name="20 % - Accent6 21 2 4" xfId="30098" xr:uid="{00000000-0005-0000-0000-0000933D0000}"/>
    <cellStyle name="20 % - Accent6 21 3" xfId="11093" xr:uid="{00000000-0005-0000-0000-0000943D0000}"/>
    <cellStyle name="20 % - Accent6 21 3 2" xfId="17084" xr:uid="{00000000-0005-0000-0000-0000953D0000}"/>
    <cellStyle name="20 % - Accent6 21 3 2 2" xfId="35386" xr:uid="{00000000-0005-0000-0000-0000963D0000}"/>
    <cellStyle name="20 % - Accent6 21 3 3" xfId="29396" xr:uid="{00000000-0005-0000-0000-0000973D0000}"/>
    <cellStyle name="20 % - Accent6 21 4" xfId="17708" xr:uid="{00000000-0005-0000-0000-0000983D0000}"/>
    <cellStyle name="20 % - Accent6 21 4 2" xfId="26234" xr:uid="{00000000-0005-0000-0000-0000993D0000}"/>
    <cellStyle name="20 % - Accent6 21 5" xfId="22193" xr:uid="{00000000-0005-0000-0000-00009A3D0000}"/>
    <cellStyle name="20 % - Accent6 21 5 2" xfId="32238" xr:uid="{00000000-0005-0000-0000-00009B3D0000}"/>
    <cellStyle name="20 % - Accent6 21 6" xfId="15892" xr:uid="{00000000-0005-0000-0000-00009C3D0000}"/>
    <cellStyle name="20 % - Accent6 21 7" xfId="9901" xr:uid="{00000000-0005-0000-0000-00009D3D0000}"/>
    <cellStyle name="20 % - Accent6 21 8" xfId="24867" xr:uid="{00000000-0005-0000-0000-00009E3D0000}"/>
    <cellStyle name="20 % - Accent6 22" xfId="4199" xr:uid="{00000000-0005-0000-0000-00009F3D0000}"/>
    <cellStyle name="20 % - Accent6 22 2" xfId="17722" xr:uid="{00000000-0005-0000-0000-0000A03D0000}"/>
    <cellStyle name="20 % - Accent6 22 2 2" xfId="22901" xr:uid="{00000000-0005-0000-0000-0000A13D0000}"/>
    <cellStyle name="20 % - Accent6 22 2 2 2" xfId="36094" xr:uid="{00000000-0005-0000-0000-0000A23D0000}"/>
    <cellStyle name="20 % - Accent6 22 2 3" xfId="30104" xr:uid="{00000000-0005-0000-0000-0000A33D0000}"/>
    <cellStyle name="20 % - Accent6 22 3" xfId="22199" xr:uid="{00000000-0005-0000-0000-0000A43D0000}"/>
    <cellStyle name="20 % - Accent6 22 3 2" xfId="35392" xr:uid="{00000000-0005-0000-0000-0000A53D0000}"/>
    <cellStyle name="20 % - Accent6 22 3 3" xfId="29402" xr:uid="{00000000-0005-0000-0000-0000A63D0000}"/>
    <cellStyle name="20 % - Accent6 22 4" xfId="17098" xr:uid="{00000000-0005-0000-0000-0000A73D0000}"/>
    <cellStyle name="20 % - Accent6 22 4 2" xfId="26240" xr:uid="{00000000-0005-0000-0000-0000A83D0000}"/>
    <cellStyle name="20 % - Accent6 22 5" xfId="11107" xr:uid="{00000000-0005-0000-0000-0000A93D0000}"/>
    <cellStyle name="20 % - Accent6 22 5 2" xfId="32244" xr:uid="{00000000-0005-0000-0000-0000AA3D0000}"/>
    <cellStyle name="20 % - Accent6 22 6" xfId="24873" xr:uid="{00000000-0005-0000-0000-0000AB3D0000}"/>
    <cellStyle name="20 % - Accent6 23" xfId="4213" xr:uid="{00000000-0005-0000-0000-0000AC3D0000}"/>
    <cellStyle name="20 % - Accent6 23 2" xfId="17736" xr:uid="{00000000-0005-0000-0000-0000AD3D0000}"/>
    <cellStyle name="20 % - Accent6 23 2 2" xfId="22905" xr:uid="{00000000-0005-0000-0000-0000AE3D0000}"/>
    <cellStyle name="20 % - Accent6 23 2 2 2" xfId="36098" xr:uid="{00000000-0005-0000-0000-0000AF3D0000}"/>
    <cellStyle name="20 % - Accent6 23 2 3" xfId="30108" xr:uid="{00000000-0005-0000-0000-0000B03D0000}"/>
    <cellStyle name="20 % - Accent6 23 3" xfId="22203" xr:uid="{00000000-0005-0000-0000-0000B13D0000}"/>
    <cellStyle name="20 % - Accent6 23 3 2" xfId="35396" xr:uid="{00000000-0005-0000-0000-0000B23D0000}"/>
    <cellStyle name="20 % - Accent6 23 3 3" xfId="29406" xr:uid="{00000000-0005-0000-0000-0000B33D0000}"/>
    <cellStyle name="20 % - Accent6 23 4" xfId="17112" xr:uid="{00000000-0005-0000-0000-0000B43D0000}"/>
    <cellStyle name="20 % - Accent6 23 4 2" xfId="26244" xr:uid="{00000000-0005-0000-0000-0000B53D0000}"/>
    <cellStyle name="20 % - Accent6 23 5" xfId="32248" xr:uid="{00000000-0005-0000-0000-0000B63D0000}"/>
    <cellStyle name="20 % - Accent6 23 6" xfId="24877" xr:uid="{00000000-0005-0000-0000-0000B73D0000}"/>
    <cellStyle name="20 % - Accent6 24" xfId="17750" xr:uid="{00000000-0005-0000-0000-0000B83D0000}"/>
    <cellStyle name="20 % - Accent6 24 2" xfId="22927" xr:uid="{00000000-0005-0000-0000-0000B93D0000}"/>
    <cellStyle name="20 % - Accent6 24 2 2" xfId="36120" xr:uid="{00000000-0005-0000-0000-0000BA3D0000}"/>
    <cellStyle name="20 % - Accent6 24 2 3" xfId="30130" xr:uid="{00000000-0005-0000-0000-0000BB3D0000}"/>
    <cellStyle name="20 % - Accent6 24 3" xfId="22225" xr:uid="{00000000-0005-0000-0000-0000BC3D0000}"/>
    <cellStyle name="20 % - Accent6 24 3 2" xfId="35418" xr:uid="{00000000-0005-0000-0000-0000BD3D0000}"/>
    <cellStyle name="20 % - Accent6 24 3 3" xfId="29428" xr:uid="{00000000-0005-0000-0000-0000BE3D0000}"/>
    <cellStyle name="20 % - Accent6 24 4" xfId="26266" xr:uid="{00000000-0005-0000-0000-0000BF3D0000}"/>
    <cellStyle name="20 % - Accent6 24 5" xfId="32270" xr:uid="{00000000-0005-0000-0000-0000C03D0000}"/>
    <cellStyle name="20 % - Accent6 24 6" xfId="24899" xr:uid="{00000000-0005-0000-0000-0000C13D0000}"/>
    <cellStyle name="20 % - Accent6 25" xfId="17764" xr:uid="{00000000-0005-0000-0000-0000C23D0000}"/>
    <cellStyle name="20 % - Accent6 25 2" xfId="22939" xr:uid="{00000000-0005-0000-0000-0000C33D0000}"/>
    <cellStyle name="20 % - Accent6 25 2 2" xfId="36132" xr:uid="{00000000-0005-0000-0000-0000C43D0000}"/>
    <cellStyle name="20 % - Accent6 25 2 3" xfId="30142" xr:uid="{00000000-0005-0000-0000-0000C53D0000}"/>
    <cellStyle name="20 % - Accent6 25 3" xfId="22237" xr:uid="{00000000-0005-0000-0000-0000C63D0000}"/>
    <cellStyle name="20 % - Accent6 25 3 2" xfId="35430" xr:uid="{00000000-0005-0000-0000-0000C73D0000}"/>
    <cellStyle name="20 % - Accent6 25 3 3" xfId="29440" xr:uid="{00000000-0005-0000-0000-0000C83D0000}"/>
    <cellStyle name="20 % - Accent6 25 4" xfId="26278" xr:uid="{00000000-0005-0000-0000-0000C93D0000}"/>
    <cellStyle name="20 % - Accent6 25 5" xfId="32282" xr:uid="{00000000-0005-0000-0000-0000CA3D0000}"/>
    <cellStyle name="20 % - Accent6 25 6" xfId="24911" xr:uid="{00000000-0005-0000-0000-0000CB3D0000}"/>
    <cellStyle name="20 % - Accent6 26" xfId="22243" xr:uid="{00000000-0005-0000-0000-0000CC3D0000}"/>
    <cellStyle name="20 % - Accent6 26 2" xfId="22945" xr:uid="{00000000-0005-0000-0000-0000CD3D0000}"/>
    <cellStyle name="20 % - Accent6 26 2 2" xfId="36138" xr:uid="{00000000-0005-0000-0000-0000CE3D0000}"/>
    <cellStyle name="20 % - Accent6 26 2 3" xfId="30148" xr:uid="{00000000-0005-0000-0000-0000CF3D0000}"/>
    <cellStyle name="20 % - Accent6 26 3" xfId="29446" xr:uid="{00000000-0005-0000-0000-0000D03D0000}"/>
    <cellStyle name="20 % - Accent6 26 3 2" xfId="35436" xr:uid="{00000000-0005-0000-0000-0000D13D0000}"/>
    <cellStyle name="20 % - Accent6 26 4" xfId="26284" xr:uid="{00000000-0005-0000-0000-0000D23D0000}"/>
    <cellStyle name="20 % - Accent6 26 5" xfId="32288" xr:uid="{00000000-0005-0000-0000-0000D33D0000}"/>
    <cellStyle name="20 % - Accent6 26 6" xfId="24917" xr:uid="{00000000-0005-0000-0000-0000D43D0000}"/>
    <cellStyle name="20 % - Accent6 27" xfId="22247" xr:uid="{00000000-0005-0000-0000-0000D53D0000}"/>
    <cellStyle name="20 % - Accent6 27 2" xfId="22949" xr:uid="{00000000-0005-0000-0000-0000D63D0000}"/>
    <cellStyle name="20 % - Accent6 27 2 2" xfId="36142" xr:uid="{00000000-0005-0000-0000-0000D73D0000}"/>
    <cellStyle name="20 % - Accent6 27 2 3" xfId="30152" xr:uid="{00000000-0005-0000-0000-0000D83D0000}"/>
    <cellStyle name="20 % - Accent6 27 3" xfId="29450" xr:uid="{00000000-0005-0000-0000-0000D93D0000}"/>
    <cellStyle name="20 % - Accent6 27 3 2" xfId="35440" xr:uid="{00000000-0005-0000-0000-0000DA3D0000}"/>
    <cellStyle name="20 % - Accent6 27 4" xfId="26288" xr:uid="{00000000-0005-0000-0000-0000DB3D0000}"/>
    <cellStyle name="20 % - Accent6 27 5" xfId="32292" xr:uid="{00000000-0005-0000-0000-0000DC3D0000}"/>
    <cellStyle name="20 % - Accent6 27 6" xfId="24921" xr:uid="{00000000-0005-0000-0000-0000DD3D0000}"/>
    <cellStyle name="20 % - Accent6 28" xfId="22971" xr:uid="{00000000-0005-0000-0000-0000DE3D0000}"/>
    <cellStyle name="20 % - Accent6 28 2" xfId="30174" xr:uid="{00000000-0005-0000-0000-0000DF3D0000}"/>
    <cellStyle name="20 % - Accent6 28 2 2" xfId="36164" xr:uid="{00000000-0005-0000-0000-0000E03D0000}"/>
    <cellStyle name="20 % - Accent6 28 3" xfId="26310" xr:uid="{00000000-0005-0000-0000-0000E13D0000}"/>
    <cellStyle name="20 % - Accent6 28 4" xfId="32314" xr:uid="{00000000-0005-0000-0000-0000E23D0000}"/>
    <cellStyle name="20 % - Accent6 28 5" xfId="24943" xr:uid="{00000000-0005-0000-0000-0000E33D0000}"/>
    <cellStyle name="20 % - Accent6 29" xfId="22983" xr:uid="{00000000-0005-0000-0000-0000E43D0000}"/>
    <cellStyle name="20 % - Accent6 29 2" xfId="30186" xr:uid="{00000000-0005-0000-0000-0000E53D0000}"/>
    <cellStyle name="20 % - Accent6 29 2 2" xfId="36176" xr:uid="{00000000-0005-0000-0000-0000E63D0000}"/>
    <cellStyle name="20 % - Accent6 29 3" xfId="26322" xr:uid="{00000000-0005-0000-0000-0000E73D0000}"/>
    <cellStyle name="20 % - Accent6 29 4" xfId="32326" xr:uid="{00000000-0005-0000-0000-0000E83D0000}"/>
    <cellStyle name="20 % - Accent6 29 5" xfId="24955" xr:uid="{00000000-0005-0000-0000-0000E93D0000}"/>
    <cellStyle name="20 % - Accent6 3" xfId="303" xr:uid="{00000000-0005-0000-0000-0000EA3D0000}"/>
    <cellStyle name="20 % - Accent6 3 2" xfId="304" xr:uid="{00000000-0005-0000-0000-0000EB3D0000}"/>
    <cellStyle name="20 % - Accent6 30" xfId="22989" xr:uid="{00000000-0005-0000-0000-0000EC3D0000}"/>
    <cellStyle name="20 % - Accent6 30 2" xfId="30192" xr:uid="{00000000-0005-0000-0000-0000ED3D0000}"/>
    <cellStyle name="20 % - Accent6 30 2 2" xfId="36182" xr:uid="{00000000-0005-0000-0000-0000EE3D0000}"/>
    <cellStyle name="20 % - Accent6 30 3" xfId="26328" xr:uid="{00000000-0005-0000-0000-0000EF3D0000}"/>
    <cellStyle name="20 % - Accent6 30 4" xfId="32332" xr:uid="{00000000-0005-0000-0000-0000F03D0000}"/>
    <cellStyle name="20 % - Accent6 30 5" xfId="24961" xr:uid="{00000000-0005-0000-0000-0000F13D0000}"/>
    <cellStyle name="20 % - Accent6 31" xfId="22993" xr:uid="{00000000-0005-0000-0000-0000F23D0000}"/>
    <cellStyle name="20 % - Accent6 31 2" xfId="30196" xr:uid="{00000000-0005-0000-0000-0000F33D0000}"/>
    <cellStyle name="20 % - Accent6 31 2 2" xfId="36186" xr:uid="{00000000-0005-0000-0000-0000F43D0000}"/>
    <cellStyle name="20 % - Accent6 31 3" xfId="26332" xr:uid="{00000000-0005-0000-0000-0000F53D0000}"/>
    <cellStyle name="20 % - Accent6 31 4" xfId="32336" xr:uid="{00000000-0005-0000-0000-0000F63D0000}"/>
    <cellStyle name="20 % - Accent6 31 5" xfId="24965" xr:uid="{00000000-0005-0000-0000-0000F73D0000}"/>
    <cellStyle name="20 % - Accent6 32" xfId="24058" xr:uid="{00000000-0005-0000-0000-0000F83D0000}"/>
    <cellStyle name="20 % - Accent6 32 2" xfId="36972" xr:uid="{00000000-0005-0000-0000-0000F93D0000}"/>
    <cellStyle name="20 % - Accent6 32 3" xfId="30985" xr:uid="{00000000-0005-0000-0000-0000FA3D0000}"/>
    <cellStyle name="20 % - Accent6 33" xfId="24072" xr:uid="{00000000-0005-0000-0000-0000FB3D0000}"/>
    <cellStyle name="20 % - Accent6 33 2" xfId="36984" xr:uid="{00000000-0005-0000-0000-0000FC3D0000}"/>
    <cellStyle name="20 % - Accent6 33 3" xfId="30997" xr:uid="{00000000-0005-0000-0000-0000FD3D0000}"/>
    <cellStyle name="20 % - Accent6 34" xfId="31003" xr:uid="{00000000-0005-0000-0000-0000FE3D0000}"/>
    <cellStyle name="20 % - Accent6 34 2" xfId="36990" xr:uid="{00000000-0005-0000-0000-0000FF3D0000}"/>
    <cellStyle name="20 % - Accent6 35" xfId="31007" xr:uid="{00000000-0005-0000-0000-0000003E0000}"/>
    <cellStyle name="20 % - Accent6 35 2" xfId="36994" xr:uid="{00000000-0005-0000-0000-0000013E0000}"/>
    <cellStyle name="20 % - Accent6 36" xfId="37008" xr:uid="{00000000-0005-0000-0000-0000023E0000}"/>
    <cellStyle name="20 % - Accent6 37" xfId="37031" xr:uid="{00000000-0005-0000-0000-0000033E0000}"/>
    <cellStyle name="20 % - Accent6 38" xfId="37044" xr:uid="{00000000-0005-0000-0000-0000043E0000}"/>
    <cellStyle name="20 % - Accent6 39" xfId="37051" xr:uid="{00000000-0005-0000-0000-0000053E0000}"/>
    <cellStyle name="20 % - Accent6 4" xfId="305" xr:uid="{00000000-0005-0000-0000-0000063E0000}"/>
    <cellStyle name="20 % - Accent6 40" xfId="37056" xr:uid="{00000000-0005-0000-0000-0000073E0000}"/>
    <cellStyle name="20 % - Accent6 41" xfId="37073" xr:uid="{00000000-0005-0000-0000-0000083E0000}"/>
    <cellStyle name="20 % - Accent6 42" xfId="37082" xr:uid="{00000000-0005-0000-0000-0000093E0000}"/>
    <cellStyle name="20 % - Accent6 43" xfId="37088" xr:uid="{00000000-0005-0000-0000-00000A3E0000}"/>
    <cellStyle name="20 % - Accent6 44" xfId="37092" xr:uid="{00000000-0005-0000-0000-00000B3E0000}"/>
    <cellStyle name="20 % - Accent6 45" xfId="37106" xr:uid="{00000000-0005-0000-0000-00000C3E0000}"/>
    <cellStyle name="20 % - Accent6 46" xfId="37120" xr:uid="{00000000-0005-0000-0000-00000D3E0000}"/>
    <cellStyle name="20 % - Accent6 47" xfId="37134" xr:uid="{00000000-0005-0000-0000-00000E3E0000}"/>
    <cellStyle name="20 % - Accent6 48" xfId="37148" xr:uid="{00000000-0005-0000-0000-00000F3E0000}"/>
    <cellStyle name="20 % - Accent6 49" xfId="37162" xr:uid="{00000000-0005-0000-0000-0000103E0000}"/>
    <cellStyle name="20 % - Accent6 5" xfId="306" xr:uid="{00000000-0005-0000-0000-0000113E0000}"/>
    <cellStyle name="20 % - Accent6 5 2" xfId="307" xr:uid="{00000000-0005-0000-0000-0000123E0000}"/>
    <cellStyle name="20 % - Accent6 5 2 2" xfId="308" xr:uid="{00000000-0005-0000-0000-0000133E0000}"/>
    <cellStyle name="20 % - Accent6 5 2 2 2" xfId="2958" xr:uid="{00000000-0005-0000-0000-0000143E0000}"/>
    <cellStyle name="20 % - Accent6 5 2 2 3" xfId="5337" xr:uid="{00000000-0005-0000-0000-0000153E0000}"/>
    <cellStyle name="20 % - Accent6 5 2 2 4" xfId="4755" xr:uid="{00000000-0005-0000-0000-0000163E0000}"/>
    <cellStyle name="20 % - Accent6 5 2 2 5" xfId="2957" xr:uid="{00000000-0005-0000-0000-0000173E0000}"/>
    <cellStyle name="20 % - Accent6 5 2 3" xfId="309" xr:uid="{00000000-0005-0000-0000-0000183E0000}"/>
    <cellStyle name="20 % - Accent6 5 2 4" xfId="2959" xr:uid="{00000000-0005-0000-0000-0000193E0000}"/>
    <cellStyle name="20 % - Accent6 5 2 4 2" xfId="18400" xr:uid="{00000000-0005-0000-0000-00001A3E0000}"/>
    <cellStyle name="20 % - Accent6 5 2 5" xfId="18401" xr:uid="{00000000-0005-0000-0000-00001B3E0000}"/>
    <cellStyle name="20 % - Accent6 5 2 6" xfId="19508" xr:uid="{00000000-0005-0000-0000-00001C3E0000}"/>
    <cellStyle name="20 % - Accent6 5 3" xfId="310" xr:uid="{00000000-0005-0000-0000-00001D3E0000}"/>
    <cellStyle name="20 % - Accent6 5 4" xfId="311" xr:uid="{00000000-0005-0000-0000-00001E3E0000}"/>
    <cellStyle name="20 % - Accent6 5 5" xfId="312" xr:uid="{00000000-0005-0000-0000-00001F3E0000}"/>
    <cellStyle name="20 % - Accent6 5 5 2" xfId="2961" xr:uid="{00000000-0005-0000-0000-0000203E0000}"/>
    <cellStyle name="20 % - Accent6 5 5 3" xfId="5338" xr:uid="{00000000-0005-0000-0000-0000213E0000}"/>
    <cellStyle name="20 % - Accent6 5 5 4" xfId="4756" xr:uid="{00000000-0005-0000-0000-0000223E0000}"/>
    <cellStyle name="20 % - Accent6 5 5 5" xfId="2960" xr:uid="{00000000-0005-0000-0000-0000233E0000}"/>
    <cellStyle name="20 % - Accent6 5 6" xfId="23295" xr:uid="{00000000-0005-0000-0000-0000243E0000}"/>
    <cellStyle name="20 % - Accent6 5 7" xfId="23801" xr:uid="{00000000-0005-0000-0000-0000253E0000}"/>
    <cellStyle name="20 % - Accent6 50" xfId="37176" xr:uid="{00000000-0005-0000-0000-0000263E0000}"/>
    <cellStyle name="20 % - Accent6 51" xfId="37190" xr:uid="{00000000-0005-0000-0000-0000273E0000}"/>
    <cellStyle name="20 % - Accent6 52" xfId="37204" xr:uid="{00000000-0005-0000-0000-0000283E0000}"/>
    <cellStyle name="20 % - Accent6 53" xfId="37218" xr:uid="{00000000-0005-0000-0000-0000293E0000}"/>
    <cellStyle name="20 % - Accent6 54" xfId="37232" xr:uid="{00000000-0005-0000-0000-00002A3E0000}"/>
    <cellStyle name="20 % - Accent6 55" xfId="37246" xr:uid="{00000000-0005-0000-0000-00002B3E0000}"/>
    <cellStyle name="20 % - Accent6 56" xfId="37265" xr:uid="{00000000-0005-0000-0000-00002C3E0000}"/>
    <cellStyle name="20 % - Accent6 57" xfId="37271" xr:uid="{00000000-0005-0000-0000-00002D3E0000}"/>
    <cellStyle name="20 % - Accent6 58" xfId="37285" xr:uid="{00000000-0005-0000-0000-00002E3E0000}"/>
    <cellStyle name="20 % - Accent6 59" xfId="37299" xr:uid="{00000000-0005-0000-0000-00002F3E0000}"/>
    <cellStyle name="20 % - Accent6 6" xfId="313" xr:uid="{00000000-0005-0000-0000-0000303E0000}"/>
    <cellStyle name="20 % - Accent6 60" xfId="37314" xr:uid="{00000000-0005-0000-0000-0000313E0000}"/>
    <cellStyle name="20 % - Accent6 61" xfId="37328" xr:uid="{00000000-0005-0000-0000-0000323E0000}"/>
    <cellStyle name="20 % - Accent6 62" xfId="37342" xr:uid="{00000000-0005-0000-0000-0000333E0000}"/>
    <cellStyle name="20 % - Accent6 63" xfId="37356" xr:uid="{00000000-0005-0000-0000-0000343E0000}"/>
    <cellStyle name="20 % - Accent6 64" xfId="37375" xr:uid="{00000000-0005-0000-0000-0000353E0000}"/>
    <cellStyle name="20 % - Accent6 65" xfId="37381" xr:uid="{00000000-0005-0000-0000-0000363E0000}"/>
    <cellStyle name="20 % - Accent6 66" xfId="37395" xr:uid="{00000000-0005-0000-0000-0000373E0000}"/>
    <cellStyle name="20 % - Accent6 67" xfId="37421" xr:uid="{00000000-0005-0000-0000-0000383E0000}"/>
    <cellStyle name="20 % - Accent6 68" xfId="37435" xr:uid="{00000000-0005-0000-0000-0000393E0000}"/>
    <cellStyle name="20 % - Accent6 69" xfId="37449" xr:uid="{00000000-0005-0000-0000-00003A3E0000}"/>
    <cellStyle name="20 % - Accent6 7" xfId="314" xr:uid="{00000000-0005-0000-0000-00003B3E0000}"/>
    <cellStyle name="20 % - Accent6 70" xfId="37463" xr:uid="{00000000-0005-0000-0000-00003C3E0000}"/>
    <cellStyle name="20 % - Accent6 71" xfId="37482" xr:uid="{00000000-0005-0000-0000-00003D3E0000}"/>
    <cellStyle name="20 % - Accent6 72" xfId="37488" xr:uid="{00000000-0005-0000-0000-00003E3E0000}"/>
    <cellStyle name="20 % - Accent6 73" xfId="37502" xr:uid="{00000000-0005-0000-0000-00003F3E0000}"/>
    <cellStyle name="20 % - Accent6 74" xfId="37517" xr:uid="{00000000-0005-0000-0000-0000403E0000}"/>
    <cellStyle name="20 % - Accent6 75" xfId="37531" xr:uid="{00000000-0005-0000-0000-0000413E0000}"/>
    <cellStyle name="20 % - Accent6 76" xfId="37545" xr:uid="{00000000-0005-0000-0000-0000423E0000}"/>
    <cellStyle name="20 % - Accent6 77" xfId="37559" xr:uid="{00000000-0005-0000-0000-0000433E0000}"/>
    <cellStyle name="20 % - Accent6 78" xfId="37583" xr:uid="{00000000-0005-0000-0000-0000443E0000}"/>
    <cellStyle name="20 % - Accent6 79" xfId="37590" xr:uid="{00000000-0005-0000-0000-0000453E0000}"/>
    <cellStyle name="20 % - Accent6 8" xfId="315" xr:uid="{00000000-0005-0000-0000-0000463E0000}"/>
    <cellStyle name="20 % - Accent6 80" xfId="37596" xr:uid="{00000000-0005-0000-0000-0000473E0000}"/>
    <cellStyle name="20 % - Accent6 81" xfId="37610" xr:uid="{00000000-0005-0000-0000-0000483E0000}"/>
    <cellStyle name="20 % - Accent6 9" xfId="316" xr:uid="{00000000-0005-0000-0000-0000493E0000}"/>
    <cellStyle name="40 % - Accent1" xfId="317" builtinId="31" customBuiltin="1"/>
    <cellStyle name="40 % - Accent1 10" xfId="318" xr:uid="{00000000-0005-0000-0000-00004B3E0000}"/>
    <cellStyle name="40 % - Accent1 11" xfId="319" xr:uid="{00000000-0005-0000-0000-00004C3E0000}"/>
    <cellStyle name="40 % - Accent1 12" xfId="320" xr:uid="{00000000-0005-0000-0000-00004D3E0000}"/>
    <cellStyle name="40 % - Accent1 12 2" xfId="321" xr:uid="{00000000-0005-0000-0000-00004E3E0000}"/>
    <cellStyle name="40 % - Accent1 12 2 2" xfId="2963" xr:uid="{00000000-0005-0000-0000-00004F3E0000}"/>
    <cellStyle name="40 % - Accent1 12 2 3" xfId="5339" xr:uid="{00000000-0005-0000-0000-0000503E0000}"/>
    <cellStyle name="40 % - Accent1 12 2 4" xfId="4757" xr:uid="{00000000-0005-0000-0000-0000513E0000}"/>
    <cellStyle name="40 % - Accent1 12 2 5" xfId="2962" xr:uid="{00000000-0005-0000-0000-0000523E0000}"/>
    <cellStyle name="40 % - Accent1 12 3" xfId="322" xr:uid="{00000000-0005-0000-0000-0000533E0000}"/>
    <cellStyle name="40 % - Accent1 12 4" xfId="2964" xr:uid="{00000000-0005-0000-0000-0000543E0000}"/>
    <cellStyle name="40 % - Accent1 12 4 2" xfId="18402" xr:uid="{00000000-0005-0000-0000-0000553E0000}"/>
    <cellStyle name="40 % - Accent1 12 5" xfId="18403" xr:uid="{00000000-0005-0000-0000-0000563E0000}"/>
    <cellStyle name="40 % - Accent1 12 6" xfId="19510" xr:uid="{00000000-0005-0000-0000-0000573E0000}"/>
    <cellStyle name="40 % - Accent1 13" xfId="323" xr:uid="{00000000-0005-0000-0000-0000583E0000}"/>
    <cellStyle name="40 % - Accent1 13 10" xfId="10760" xr:uid="{00000000-0005-0000-0000-0000593E0000}"/>
    <cellStyle name="40 % - Accent1 13 10 2" xfId="16751" xr:uid="{00000000-0005-0000-0000-00005A3E0000}"/>
    <cellStyle name="40 % - Accent1 13 11" xfId="17375" xr:uid="{00000000-0005-0000-0000-00005B3E0000}"/>
    <cellStyle name="40 % - Accent1 13 12" xfId="18404" xr:uid="{00000000-0005-0000-0000-00005C3E0000}"/>
    <cellStyle name="40 % - Accent1 13 13" xfId="11674" xr:uid="{00000000-0005-0000-0000-00005D3E0000}"/>
    <cellStyle name="40 % - Accent1 13 14" xfId="4426" xr:uid="{00000000-0005-0000-0000-00005E3E0000}"/>
    <cellStyle name="40 % - Accent1 13 15" xfId="2965" xr:uid="{00000000-0005-0000-0000-00005F3E0000}"/>
    <cellStyle name="40 % - Accent1 13 2" xfId="6216" xr:uid="{00000000-0005-0000-0000-0000603E0000}"/>
    <cellStyle name="40 % - Accent1 13 2 2" xfId="12207" xr:uid="{00000000-0005-0000-0000-0000613E0000}"/>
    <cellStyle name="40 % - Accent1 13 3" xfId="6742" xr:uid="{00000000-0005-0000-0000-0000623E0000}"/>
    <cellStyle name="40 % - Accent1 13 3 2" xfId="12733" xr:uid="{00000000-0005-0000-0000-0000633E0000}"/>
    <cellStyle name="40 % - Accent1 13 4" xfId="7282" xr:uid="{00000000-0005-0000-0000-0000643E0000}"/>
    <cellStyle name="40 % - Accent1 13 4 2" xfId="13273" xr:uid="{00000000-0005-0000-0000-0000653E0000}"/>
    <cellStyle name="40 % - Accent1 13 5" xfId="7850" xr:uid="{00000000-0005-0000-0000-0000663E0000}"/>
    <cellStyle name="40 % - Accent1 13 5 2" xfId="13841" xr:uid="{00000000-0005-0000-0000-0000673E0000}"/>
    <cellStyle name="40 % - Accent1 13 6" xfId="8418" xr:uid="{00000000-0005-0000-0000-0000683E0000}"/>
    <cellStyle name="40 % - Accent1 13 6 2" xfId="14409" xr:uid="{00000000-0005-0000-0000-0000693E0000}"/>
    <cellStyle name="40 % - Accent1 13 7" xfId="8986" xr:uid="{00000000-0005-0000-0000-00006A3E0000}"/>
    <cellStyle name="40 % - Accent1 13 7 2" xfId="14977" xr:uid="{00000000-0005-0000-0000-00006B3E0000}"/>
    <cellStyle name="40 % - Accent1 13 8" xfId="9568" xr:uid="{00000000-0005-0000-0000-00006C3E0000}"/>
    <cellStyle name="40 % - Accent1 13 8 2" xfId="15559" xr:uid="{00000000-0005-0000-0000-00006D3E0000}"/>
    <cellStyle name="40 % - Accent1 13 9" xfId="10164" xr:uid="{00000000-0005-0000-0000-00006E3E0000}"/>
    <cellStyle name="40 % - Accent1 13 9 2" xfId="16155" xr:uid="{00000000-0005-0000-0000-00006F3E0000}"/>
    <cellStyle name="40 % - Accent1 14" xfId="2966" xr:uid="{00000000-0005-0000-0000-0000703E0000}"/>
    <cellStyle name="40 % - Accent1 14 10" xfId="10761" xr:uid="{00000000-0005-0000-0000-0000713E0000}"/>
    <cellStyle name="40 % - Accent1 14 10 2" xfId="16752" xr:uid="{00000000-0005-0000-0000-0000723E0000}"/>
    <cellStyle name="40 % - Accent1 14 10 3" xfId="25262" xr:uid="{00000000-0005-0000-0000-0000733E0000}"/>
    <cellStyle name="40 % - Accent1 14 11" xfId="5340" xr:uid="{00000000-0005-0000-0000-0000743E0000}"/>
    <cellStyle name="40 % - Accent1 14 11 2" xfId="17376" xr:uid="{00000000-0005-0000-0000-0000753E0000}"/>
    <cellStyle name="40 % - Accent1 14 11 3" xfId="31295" xr:uid="{00000000-0005-0000-0000-0000763E0000}"/>
    <cellStyle name="40 % - Accent1 14 12" xfId="18405" xr:uid="{00000000-0005-0000-0000-0000773E0000}"/>
    <cellStyle name="40 % - Accent1 14 13" xfId="11675" xr:uid="{00000000-0005-0000-0000-0000783E0000}"/>
    <cellStyle name="40 % - Accent1 14 14" xfId="4427" xr:uid="{00000000-0005-0000-0000-0000793E0000}"/>
    <cellStyle name="40 % - Accent1 14 15" xfId="24365" xr:uid="{00000000-0005-0000-0000-00007A3E0000}"/>
    <cellStyle name="40 % - Accent1 14 2" xfId="6217" xr:uid="{00000000-0005-0000-0000-00007B3E0000}"/>
    <cellStyle name="40 % - Accent1 14 2 10" xfId="24366" xr:uid="{00000000-0005-0000-0000-00007C3E0000}"/>
    <cellStyle name="40 % - Accent1 14 2 2" xfId="20624" xr:uid="{00000000-0005-0000-0000-00007D3E0000}"/>
    <cellStyle name="40 % - Accent1 14 2 2 2" xfId="27851" xr:uid="{00000000-0005-0000-0000-00007E3E0000}"/>
    <cellStyle name="40 % - Accent1 14 2 2 2 2" xfId="33841" xr:uid="{00000000-0005-0000-0000-00007F3E0000}"/>
    <cellStyle name="40 % - Accent1 14 2 2 3" xfId="31877" xr:uid="{00000000-0005-0000-0000-0000803E0000}"/>
    <cellStyle name="40 % - Accent1 14 2 2 4" xfId="25857" xr:uid="{00000000-0005-0000-0000-0000813E0000}"/>
    <cellStyle name="40 % - Accent1 14 2 3" xfId="21215" xr:uid="{00000000-0005-0000-0000-0000823E0000}"/>
    <cellStyle name="40 % - Accent1 14 2 3 2" xfId="34432" xr:uid="{00000000-0005-0000-0000-0000833E0000}"/>
    <cellStyle name="40 % - Accent1 14 2 3 3" xfId="28442" xr:uid="{00000000-0005-0000-0000-0000843E0000}"/>
    <cellStyle name="40 % - Accent1 14 2 4" xfId="21839" xr:uid="{00000000-0005-0000-0000-0000853E0000}"/>
    <cellStyle name="40 % - Accent1 14 2 4 2" xfId="35032" xr:uid="{00000000-0005-0000-0000-0000863E0000}"/>
    <cellStyle name="40 % - Accent1 14 2 4 3" xfId="29042" xr:uid="{00000000-0005-0000-0000-0000873E0000}"/>
    <cellStyle name="40 % - Accent1 14 2 5" xfId="22541" xr:uid="{00000000-0005-0000-0000-0000883E0000}"/>
    <cellStyle name="40 % - Accent1 14 2 5 2" xfId="35734" xr:uid="{00000000-0005-0000-0000-0000893E0000}"/>
    <cellStyle name="40 % - Accent1 14 2 5 3" xfId="29744" xr:uid="{00000000-0005-0000-0000-00008A3E0000}"/>
    <cellStyle name="40 % - Accent1 14 2 6" xfId="23297" xr:uid="{00000000-0005-0000-0000-00008B3E0000}"/>
    <cellStyle name="40 % - Accent1 14 2 6 2" xfId="36485" xr:uid="{00000000-0005-0000-0000-00008C3E0000}"/>
    <cellStyle name="40 % - Accent1 14 2 6 3" xfId="30495" xr:uid="{00000000-0005-0000-0000-00008D3E0000}"/>
    <cellStyle name="40 % - Accent1 14 2 7" xfId="19942" xr:uid="{00000000-0005-0000-0000-00008E3E0000}"/>
    <cellStyle name="40 % - Accent1 14 2 7 2" xfId="33333" xr:uid="{00000000-0005-0000-0000-00008F3E0000}"/>
    <cellStyle name="40 % - Accent1 14 2 7 3" xfId="27331" xr:uid="{00000000-0005-0000-0000-0000903E0000}"/>
    <cellStyle name="40 % - Accent1 14 2 8" xfId="12208" xr:uid="{00000000-0005-0000-0000-0000913E0000}"/>
    <cellStyle name="40 % - Accent1 14 2 8 2" xfId="25263" xr:uid="{00000000-0005-0000-0000-0000923E0000}"/>
    <cellStyle name="40 % - Accent1 14 2 9" xfId="31296" xr:uid="{00000000-0005-0000-0000-0000933E0000}"/>
    <cellStyle name="40 % - Accent1 14 3" xfId="6743" xr:uid="{00000000-0005-0000-0000-0000943E0000}"/>
    <cellStyle name="40 % - Accent1 14 3 2" xfId="19943" xr:uid="{00000000-0005-0000-0000-0000953E0000}"/>
    <cellStyle name="40 % - Accent1 14 3 2 2" xfId="33334" xr:uid="{00000000-0005-0000-0000-0000963E0000}"/>
    <cellStyle name="40 % - Accent1 14 3 2 3" xfId="27332" xr:uid="{00000000-0005-0000-0000-0000973E0000}"/>
    <cellStyle name="40 % - Accent1 14 3 3" xfId="12734" xr:uid="{00000000-0005-0000-0000-0000983E0000}"/>
    <cellStyle name="40 % - Accent1 14 3 3 2" xfId="31876" xr:uid="{00000000-0005-0000-0000-0000993E0000}"/>
    <cellStyle name="40 % - Accent1 14 3 4" xfId="25856" xr:uid="{00000000-0005-0000-0000-00009A3E0000}"/>
    <cellStyle name="40 % - Accent1 14 4" xfId="7283" xr:uid="{00000000-0005-0000-0000-00009B3E0000}"/>
    <cellStyle name="40 % - Accent1 14 4 2" xfId="20623" xr:uid="{00000000-0005-0000-0000-00009C3E0000}"/>
    <cellStyle name="40 % - Accent1 14 4 2 2" xfId="33840" xr:uid="{00000000-0005-0000-0000-00009D3E0000}"/>
    <cellStyle name="40 % - Accent1 14 4 3" xfId="13274" xr:uid="{00000000-0005-0000-0000-00009E3E0000}"/>
    <cellStyle name="40 % - Accent1 14 4 4" xfId="27850" xr:uid="{00000000-0005-0000-0000-00009F3E0000}"/>
    <cellStyle name="40 % - Accent1 14 5" xfId="7851" xr:uid="{00000000-0005-0000-0000-0000A03E0000}"/>
    <cellStyle name="40 % - Accent1 14 5 2" xfId="21214" xr:uid="{00000000-0005-0000-0000-0000A13E0000}"/>
    <cellStyle name="40 % - Accent1 14 5 2 2" xfId="34431" xr:uid="{00000000-0005-0000-0000-0000A23E0000}"/>
    <cellStyle name="40 % - Accent1 14 5 3" xfId="13842" xr:uid="{00000000-0005-0000-0000-0000A33E0000}"/>
    <cellStyle name="40 % - Accent1 14 5 4" xfId="28441" xr:uid="{00000000-0005-0000-0000-0000A43E0000}"/>
    <cellStyle name="40 % - Accent1 14 6" xfId="8419" xr:uid="{00000000-0005-0000-0000-0000A53E0000}"/>
    <cellStyle name="40 % - Accent1 14 6 2" xfId="21838" xr:uid="{00000000-0005-0000-0000-0000A63E0000}"/>
    <cellStyle name="40 % - Accent1 14 6 2 2" xfId="35031" xr:uid="{00000000-0005-0000-0000-0000A73E0000}"/>
    <cellStyle name="40 % - Accent1 14 6 3" xfId="14410" xr:uid="{00000000-0005-0000-0000-0000A83E0000}"/>
    <cellStyle name="40 % - Accent1 14 6 4" xfId="29041" xr:uid="{00000000-0005-0000-0000-0000A93E0000}"/>
    <cellStyle name="40 % - Accent1 14 7" xfId="8987" xr:uid="{00000000-0005-0000-0000-0000AA3E0000}"/>
    <cellStyle name="40 % - Accent1 14 7 2" xfId="22540" xr:uid="{00000000-0005-0000-0000-0000AB3E0000}"/>
    <cellStyle name="40 % - Accent1 14 7 2 2" xfId="35733" xr:uid="{00000000-0005-0000-0000-0000AC3E0000}"/>
    <cellStyle name="40 % - Accent1 14 7 3" xfId="14978" xr:uid="{00000000-0005-0000-0000-0000AD3E0000}"/>
    <cellStyle name="40 % - Accent1 14 7 4" xfId="29743" xr:uid="{00000000-0005-0000-0000-0000AE3E0000}"/>
    <cellStyle name="40 % - Accent1 14 8" xfId="9569" xr:uid="{00000000-0005-0000-0000-0000AF3E0000}"/>
    <cellStyle name="40 % - Accent1 14 8 2" xfId="23296" xr:uid="{00000000-0005-0000-0000-0000B03E0000}"/>
    <cellStyle name="40 % - Accent1 14 8 2 2" xfId="36484" xr:uid="{00000000-0005-0000-0000-0000B13E0000}"/>
    <cellStyle name="40 % - Accent1 14 8 3" xfId="15560" xr:uid="{00000000-0005-0000-0000-0000B23E0000}"/>
    <cellStyle name="40 % - Accent1 14 8 4" xfId="30494" xr:uid="{00000000-0005-0000-0000-0000B33E0000}"/>
    <cellStyle name="40 % - Accent1 14 9" xfId="10165" xr:uid="{00000000-0005-0000-0000-0000B43E0000}"/>
    <cellStyle name="40 % - Accent1 14 9 2" xfId="16156" xr:uid="{00000000-0005-0000-0000-0000B53E0000}"/>
    <cellStyle name="40 % - Accent1 14 9 2 2" xfId="32619" xr:uid="{00000000-0005-0000-0000-0000B63E0000}"/>
    <cellStyle name="40 % - Accent1 14 9 3" xfId="26615" xr:uid="{00000000-0005-0000-0000-0000B73E0000}"/>
    <cellStyle name="40 % - Accent1 15" xfId="2967" xr:uid="{00000000-0005-0000-0000-0000B83E0000}"/>
    <cellStyle name="40 % - Accent1 15 10" xfId="31297" xr:uid="{00000000-0005-0000-0000-0000B93E0000}"/>
    <cellStyle name="40 % - Accent1 15 11" xfId="24367" xr:uid="{00000000-0005-0000-0000-0000BA3E0000}"/>
    <cellStyle name="40 % - Accent1 15 2" xfId="19941" xr:uid="{00000000-0005-0000-0000-0000BB3E0000}"/>
    <cellStyle name="40 % - Accent1 15 2 2" xfId="27330" xr:uid="{00000000-0005-0000-0000-0000BC3E0000}"/>
    <cellStyle name="40 % - Accent1 15 2 2 2" xfId="33332" xr:uid="{00000000-0005-0000-0000-0000BD3E0000}"/>
    <cellStyle name="40 % - Accent1 15 2 3" xfId="31878" xr:uid="{00000000-0005-0000-0000-0000BE3E0000}"/>
    <cellStyle name="40 % - Accent1 15 2 4" xfId="25858" xr:uid="{00000000-0005-0000-0000-0000BF3E0000}"/>
    <cellStyle name="40 % - Accent1 15 3" xfId="20625" xr:uid="{00000000-0005-0000-0000-0000C03E0000}"/>
    <cellStyle name="40 % - Accent1 15 3 2" xfId="33842" xr:uid="{00000000-0005-0000-0000-0000C13E0000}"/>
    <cellStyle name="40 % - Accent1 15 3 3" xfId="27852" xr:uid="{00000000-0005-0000-0000-0000C23E0000}"/>
    <cellStyle name="40 % - Accent1 15 4" xfId="21216" xr:uid="{00000000-0005-0000-0000-0000C33E0000}"/>
    <cellStyle name="40 % - Accent1 15 4 2" xfId="34433" xr:uid="{00000000-0005-0000-0000-0000C43E0000}"/>
    <cellStyle name="40 % - Accent1 15 4 3" xfId="28443" xr:uid="{00000000-0005-0000-0000-0000C53E0000}"/>
    <cellStyle name="40 % - Accent1 15 5" xfId="21840" xr:uid="{00000000-0005-0000-0000-0000C63E0000}"/>
    <cellStyle name="40 % - Accent1 15 5 2" xfId="35033" xr:uid="{00000000-0005-0000-0000-0000C73E0000}"/>
    <cellStyle name="40 % - Accent1 15 5 3" xfId="29043" xr:uid="{00000000-0005-0000-0000-0000C83E0000}"/>
    <cellStyle name="40 % - Accent1 15 6" xfId="22542" xr:uid="{00000000-0005-0000-0000-0000C93E0000}"/>
    <cellStyle name="40 % - Accent1 15 6 2" xfId="35735" xr:uid="{00000000-0005-0000-0000-0000CA3E0000}"/>
    <cellStyle name="40 % - Accent1 15 6 3" xfId="29745" xr:uid="{00000000-0005-0000-0000-0000CB3E0000}"/>
    <cellStyle name="40 % - Accent1 15 7" xfId="23298" xr:uid="{00000000-0005-0000-0000-0000CC3E0000}"/>
    <cellStyle name="40 % - Accent1 15 7 2" xfId="36486" xr:uid="{00000000-0005-0000-0000-0000CD3E0000}"/>
    <cellStyle name="40 % - Accent1 15 7 3" xfId="30496" xr:uid="{00000000-0005-0000-0000-0000CE3E0000}"/>
    <cellStyle name="40 % - Accent1 15 8" xfId="18406" xr:uid="{00000000-0005-0000-0000-0000CF3E0000}"/>
    <cellStyle name="40 % - Accent1 15 8 2" xfId="32620" xr:uid="{00000000-0005-0000-0000-0000D03E0000}"/>
    <cellStyle name="40 % - Accent1 15 8 3" xfId="26616" xr:uid="{00000000-0005-0000-0000-0000D13E0000}"/>
    <cellStyle name="40 % - Accent1 15 9" xfId="25264" xr:uid="{00000000-0005-0000-0000-0000D23E0000}"/>
    <cellStyle name="40 % - Accent1 16" xfId="2968" xr:uid="{00000000-0005-0000-0000-0000D33E0000}"/>
    <cellStyle name="40 % - Accent1 16 10" xfId="10762" xr:uid="{00000000-0005-0000-0000-0000D43E0000}"/>
    <cellStyle name="40 % - Accent1 16 10 2" xfId="16753" xr:uid="{00000000-0005-0000-0000-0000D53E0000}"/>
    <cellStyle name="40 % - Accent1 16 11" xfId="17377" xr:uid="{00000000-0005-0000-0000-0000D63E0000}"/>
    <cellStyle name="40 % - Accent1 16 12" xfId="19940" xr:uid="{00000000-0005-0000-0000-0000D73E0000}"/>
    <cellStyle name="40 % - Accent1 16 13" xfId="11676" xr:uid="{00000000-0005-0000-0000-0000D83E0000}"/>
    <cellStyle name="40 % - Accent1 16 14" xfId="5341" xr:uid="{00000000-0005-0000-0000-0000D93E0000}"/>
    <cellStyle name="40 % - Accent1 16 2" xfId="6218" xr:uid="{00000000-0005-0000-0000-0000DA3E0000}"/>
    <cellStyle name="40 % - Accent1 16 2 2" xfId="23740" xr:uid="{00000000-0005-0000-0000-0000DB3E0000}"/>
    <cellStyle name="40 % - Accent1 16 2 2 2" xfId="36786" xr:uid="{00000000-0005-0000-0000-0000DC3E0000}"/>
    <cellStyle name="40 % - Accent1 16 2 3" xfId="12209" xr:uid="{00000000-0005-0000-0000-0000DD3E0000}"/>
    <cellStyle name="40 % - Accent1 16 2 4" xfId="30798" xr:uid="{00000000-0005-0000-0000-0000DE3E0000}"/>
    <cellStyle name="40 % - Accent1 16 3" xfId="6744" xr:uid="{00000000-0005-0000-0000-0000DF3E0000}"/>
    <cellStyle name="40 % - Accent1 16 3 2" xfId="12735" xr:uid="{00000000-0005-0000-0000-0000E03E0000}"/>
    <cellStyle name="40 % - Accent1 16 4" xfId="7284" xr:uid="{00000000-0005-0000-0000-0000E13E0000}"/>
    <cellStyle name="40 % - Accent1 16 4 2" xfId="13275" xr:uid="{00000000-0005-0000-0000-0000E23E0000}"/>
    <cellStyle name="40 % - Accent1 16 5" xfId="7852" xr:uid="{00000000-0005-0000-0000-0000E33E0000}"/>
    <cellStyle name="40 % - Accent1 16 5 2" xfId="13843" xr:uid="{00000000-0005-0000-0000-0000E43E0000}"/>
    <cellStyle name="40 % - Accent1 16 6" xfId="8420" xr:uid="{00000000-0005-0000-0000-0000E53E0000}"/>
    <cellStyle name="40 % - Accent1 16 6 2" xfId="14411" xr:uid="{00000000-0005-0000-0000-0000E63E0000}"/>
    <cellStyle name="40 % - Accent1 16 7" xfId="8988" xr:uid="{00000000-0005-0000-0000-0000E73E0000}"/>
    <cellStyle name="40 % - Accent1 16 7 2" xfId="14979" xr:uid="{00000000-0005-0000-0000-0000E83E0000}"/>
    <cellStyle name="40 % - Accent1 16 8" xfId="9570" xr:uid="{00000000-0005-0000-0000-0000E93E0000}"/>
    <cellStyle name="40 % - Accent1 16 8 2" xfId="15561" xr:uid="{00000000-0005-0000-0000-0000EA3E0000}"/>
    <cellStyle name="40 % - Accent1 16 9" xfId="10166" xr:uid="{00000000-0005-0000-0000-0000EB3E0000}"/>
    <cellStyle name="40 % - Accent1 16 9 2" xfId="16157" xr:uid="{00000000-0005-0000-0000-0000EC3E0000}"/>
    <cellStyle name="40 % - Accent1 17" xfId="4120" xr:uid="{00000000-0005-0000-0000-0000ED3E0000}"/>
    <cellStyle name="40 % - Accent1 17 10" xfId="19939" xr:uid="{00000000-0005-0000-0000-0000EE3E0000}"/>
    <cellStyle name="40 % - Accent1 17 11" xfId="13001" xr:uid="{00000000-0005-0000-0000-0000EF3E0000}"/>
    <cellStyle name="40 % - Accent1 17 12" xfId="7010" xr:uid="{00000000-0005-0000-0000-0000F03E0000}"/>
    <cellStyle name="40 % - Accent1 17 13" xfId="24368" xr:uid="{00000000-0005-0000-0000-0000F13E0000}"/>
    <cellStyle name="40 % - Accent1 17 2" xfId="7550" xr:uid="{00000000-0005-0000-0000-0000F23E0000}"/>
    <cellStyle name="40 % - Accent1 17 2 2" xfId="20626" xr:uid="{00000000-0005-0000-0000-0000F33E0000}"/>
    <cellStyle name="40 % - Accent1 17 2 2 2" xfId="33843" xr:uid="{00000000-0005-0000-0000-0000F43E0000}"/>
    <cellStyle name="40 % - Accent1 17 2 3" xfId="13541" xr:uid="{00000000-0005-0000-0000-0000F53E0000}"/>
    <cellStyle name="40 % - Accent1 17 2 4" xfId="27853" xr:uid="{00000000-0005-0000-0000-0000F63E0000}"/>
    <cellStyle name="40 % - Accent1 17 3" xfId="8118" xr:uid="{00000000-0005-0000-0000-0000F73E0000}"/>
    <cellStyle name="40 % - Accent1 17 3 2" xfId="21217" xr:uid="{00000000-0005-0000-0000-0000F83E0000}"/>
    <cellStyle name="40 % - Accent1 17 3 2 2" xfId="34434" xr:uid="{00000000-0005-0000-0000-0000F93E0000}"/>
    <cellStyle name="40 % - Accent1 17 3 3" xfId="14109" xr:uid="{00000000-0005-0000-0000-0000FA3E0000}"/>
    <cellStyle name="40 % - Accent1 17 3 4" xfId="28444" xr:uid="{00000000-0005-0000-0000-0000FB3E0000}"/>
    <cellStyle name="40 % - Accent1 17 4" xfId="8686" xr:uid="{00000000-0005-0000-0000-0000FC3E0000}"/>
    <cellStyle name="40 % - Accent1 17 4 2" xfId="21841" xr:uid="{00000000-0005-0000-0000-0000FD3E0000}"/>
    <cellStyle name="40 % - Accent1 17 4 2 2" xfId="35034" xr:uid="{00000000-0005-0000-0000-0000FE3E0000}"/>
    <cellStyle name="40 % - Accent1 17 4 3" xfId="14677" xr:uid="{00000000-0005-0000-0000-0000FF3E0000}"/>
    <cellStyle name="40 % - Accent1 17 4 4" xfId="29044" xr:uid="{00000000-0005-0000-0000-0000003F0000}"/>
    <cellStyle name="40 % - Accent1 17 5" xfId="9254" xr:uid="{00000000-0005-0000-0000-0000013F0000}"/>
    <cellStyle name="40 % - Accent1 17 5 2" xfId="22543" xr:uid="{00000000-0005-0000-0000-0000023F0000}"/>
    <cellStyle name="40 % - Accent1 17 5 2 2" xfId="35736" xr:uid="{00000000-0005-0000-0000-0000033F0000}"/>
    <cellStyle name="40 % - Accent1 17 5 3" xfId="15245" xr:uid="{00000000-0005-0000-0000-0000043F0000}"/>
    <cellStyle name="40 % - Accent1 17 5 4" xfId="29746" xr:uid="{00000000-0005-0000-0000-0000053F0000}"/>
    <cellStyle name="40 % - Accent1 17 6" xfId="9836" xr:uid="{00000000-0005-0000-0000-0000063F0000}"/>
    <cellStyle name="40 % - Accent1 17 6 2" xfId="15827" xr:uid="{00000000-0005-0000-0000-0000073F0000}"/>
    <cellStyle name="40 % - Accent1 17 6 2 2" xfId="33331" xr:uid="{00000000-0005-0000-0000-0000083F0000}"/>
    <cellStyle name="40 % - Accent1 17 6 3" xfId="27329" xr:uid="{00000000-0005-0000-0000-0000093F0000}"/>
    <cellStyle name="40 % - Accent1 17 7" xfId="10432" xr:uid="{00000000-0005-0000-0000-00000A3F0000}"/>
    <cellStyle name="40 % - Accent1 17 7 2" xfId="16423" xr:uid="{00000000-0005-0000-0000-00000B3F0000}"/>
    <cellStyle name="40 % - Accent1 17 7 3" xfId="25859" xr:uid="{00000000-0005-0000-0000-00000C3F0000}"/>
    <cellStyle name="40 % - Accent1 17 8" xfId="11028" xr:uid="{00000000-0005-0000-0000-00000D3F0000}"/>
    <cellStyle name="40 % - Accent1 17 8 2" xfId="17019" xr:uid="{00000000-0005-0000-0000-00000E3F0000}"/>
    <cellStyle name="40 % - Accent1 17 8 3" xfId="31879" xr:uid="{00000000-0005-0000-0000-00000F3F0000}"/>
    <cellStyle name="40 % - Accent1 17 9" xfId="17643" xr:uid="{00000000-0005-0000-0000-0000103F0000}"/>
    <cellStyle name="40 % - Accent1 18" xfId="4134" xr:uid="{00000000-0005-0000-0000-0000113F0000}"/>
    <cellStyle name="40 % - Accent1 18 10" xfId="13555" xr:uid="{00000000-0005-0000-0000-0000123F0000}"/>
    <cellStyle name="40 % - Accent1 18 11" xfId="7564" xr:uid="{00000000-0005-0000-0000-0000133F0000}"/>
    <cellStyle name="40 % - Accent1 18 12" xfId="24814" xr:uid="{00000000-0005-0000-0000-0000143F0000}"/>
    <cellStyle name="40 % - Accent1 18 2" xfId="8132" xr:uid="{00000000-0005-0000-0000-0000153F0000}"/>
    <cellStyle name="40 % - Accent1 18 2 2" xfId="22140" xr:uid="{00000000-0005-0000-0000-0000163F0000}"/>
    <cellStyle name="40 % - Accent1 18 2 2 2" xfId="35333" xr:uid="{00000000-0005-0000-0000-0000173F0000}"/>
    <cellStyle name="40 % - Accent1 18 2 3" xfId="14123" xr:uid="{00000000-0005-0000-0000-0000183F0000}"/>
    <cellStyle name="40 % - Accent1 18 2 4" xfId="29343" xr:uid="{00000000-0005-0000-0000-0000193F0000}"/>
    <cellStyle name="40 % - Accent1 18 3" xfId="8700" xr:uid="{00000000-0005-0000-0000-00001A3F0000}"/>
    <cellStyle name="40 % - Accent1 18 3 2" xfId="22842" xr:uid="{00000000-0005-0000-0000-00001B3F0000}"/>
    <cellStyle name="40 % - Accent1 18 3 2 2" xfId="36035" xr:uid="{00000000-0005-0000-0000-00001C3F0000}"/>
    <cellStyle name="40 % - Accent1 18 3 3" xfId="14691" xr:uid="{00000000-0005-0000-0000-00001D3F0000}"/>
    <cellStyle name="40 % - Accent1 18 3 4" xfId="30045" xr:uid="{00000000-0005-0000-0000-00001E3F0000}"/>
    <cellStyle name="40 % - Accent1 18 4" xfId="9268" xr:uid="{00000000-0005-0000-0000-00001F3F0000}"/>
    <cellStyle name="40 % - Accent1 18 4 2" xfId="15259" xr:uid="{00000000-0005-0000-0000-0000203F0000}"/>
    <cellStyle name="40 % - Accent1 18 4 2 2" xfId="34733" xr:uid="{00000000-0005-0000-0000-0000213F0000}"/>
    <cellStyle name="40 % - Accent1 18 4 3" xfId="28743" xr:uid="{00000000-0005-0000-0000-0000223F0000}"/>
    <cellStyle name="40 % - Accent1 18 5" xfId="9850" xr:uid="{00000000-0005-0000-0000-0000233F0000}"/>
    <cellStyle name="40 % - Accent1 18 5 2" xfId="15841" xr:uid="{00000000-0005-0000-0000-0000243F0000}"/>
    <cellStyle name="40 % - Accent1 18 5 3" xfId="26181" xr:uid="{00000000-0005-0000-0000-0000253F0000}"/>
    <cellStyle name="40 % - Accent1 18 6" xfId="10446" xr:uid="{00000000-0005-0000-0000-0000263F0000}"/>
    <cellStyle name="40 % - Accent1 18 6 2" xfId="16437" xr:uid="{00000000-0005-0000-0000-0000273F0000}"/>
    <cellStyle name="40 % - Accent1 18 6 3" xfId="32185" xr:uid="{00000000-0005-0000-0000-0000283F0000}"/>
    <cellStyle name="40 % - Accent1 18 7" xfId="11042" xr:uid="{00000000-0005-0000-0000-0000293F0000}"/>
    <cellStyle name="40 % - Accent1 18 7 2" xfId="17033" xr:uid="{00000000-0005-0000-0000-00002A3F0000}"/>
    <cellStyle name="40 % - Accent1 18 8" xfId="17657" xr:uid="{00000000-0005-0000-0000-00002B3F0000}"/>
    <cellStyle name="40 % - Accent1 18 9" xfId="21516" xr:uid="{00000000-0005-0000-0000-00002C3F0000}"/>
    <cellStyle name="40 % - Accent1 19" xfId="4148" xr:uid="{00000000-0005-0000-0000-00002D3F0000}"/>
    <cellStyle name="40 % - Accent1 19 10" xfId="13569" xr:uid="{00000000-0005-0000-0000-00002E3F0000}"/>
    <cellStyle name="40 % - Accent1 19 11" xfId="7578" xr:uid="{00000000-0005-0000-0000-00002F3F0000}"/>
    <cellStyle name="40 % - Accent1 19 12" xfId="24824" xr:uid="{00000000-0005-0000-0000-0000303F0000}"/>
    <cellStyle name="40 % - Accent1 19 2" xfId="8146" xr:uid="{00000000-0005-0000-0000-0000313F0000}"/>
    <cellStyle name="40 % - Accent1 19 2 2" xfId="22852" xr:uid="{00000000-0005-0000-0000-0000323F0000}"/>
    <cellStyle name="40 % - Accent1 19 2 2 2" xfId="36045" xr:uid="{00000000-0005-0000-0000-0000333F0000}"/>
    <cellStyle name="40 % - Accent1 19 2 3" xfId="14137" xr:uid="{00000000-0005-0000-0000-0000343F0000}"/>
    <cellStyle name="40 % - Accent1 19 2 4" xfId="30055" xr:uid="{00000000-0005-0000-0000-0000353F0000}"/>
    <cellStyle name="40 % - Accent1 19 3" xfId="8714" xr:uid="{00000000-0005-0000-0000-0000363F0000}"/>
    <cellStyle name="40 % - Accent1 19 3 2" xfId="14705" xr:uid="{00000000-0005-0000-0000-0000373F0000}"/>
    <cellStyle name="40 % - Accent1 19 3 2 2" xfId="35343" xr:uid="{00000000-0005-0000-0000-0000383F0000}"/>
    <cellStyle name="40 % - Accent1 19 3 3" xfId="29353" xr:uid="{00000000-0005-0000-0000-0000393F0000}"/>
    <cellStyle name="40 % - Accent1 19 4" xfId="9282" xr:uid="{00000000-0005-0000-0000-00003A3F0000}"/>
    <cellStyle name="40 % - Accent1 19 4 2" xfId="15273" xr:uid="{00000000-0005-0000-0000-00003B3F0000}"/>
    <cellStyle name="40 % - Accent1 19 4 3" xfId="26191" xr:uid="{00000000-0005-0000-0000-00003C3F0000}"/>
    <cellStyle name="40 % - Accent1 19 5" xfId="9864" xr:uid="{00000000-0005-0000-0000-00003D3F0000}"/>
    <cellStyle name="40 % - Accent1 19 5 2" xfId="15855" xr:uid="{00000000-0005-0000-0000-00003E3F0000}"/>
    <cellStyle name="40 % - Accent1 19 5 3" xfId="32195" xr:uid="{00000000-0005-0000-0000-00003F3F0000}"/>
    <cellStyle name="40 % - Accent1 19 6" xfId="10460" xr:uid="{00000000-0005-0000-0000-0000403F0000}"/>
    <cellStyle name="40 % - Accent1 19 6 2" xfId="16451" xr:uid="{00000000-0005-0000-0000-0000413F0000}"/>
    <cellStyle name="40 % - Accent1 19 7" xfId="11056" xr:uid="{00000000-0005-0000-0000-0000423F0000}"/>
    <cellStyle name="40 % - Accent1 19 7 2" xfId="17047" xr:uid="{00000000-0005-0000-0000-0000433F0000}"/>
    <cellStyle name="40 % - Accent1 19 8" xfId="17671" xr:uid="{00000000-0005-0000-0000-0000443F0000}"/>
    <cellStyle name="40 % - Accent1 19 9" xfId="22150" xr:uid="{00000000-0005-0000-0000-0000453F0000}"/>
    <cellStyle name="40 % - Accent1 2" xfId="324" xr:uid="{00000000-0005-0000-0000-0000463F0000}"/>
    <cellStyle name="40 % - Accent1 2 10" xfId="7285" xr:uid="{00000000-0005-0000-0000-0000473F0000}"/>
    <cellStyle name="40 % - Accent1 2 10 2" xfId="21842" xr:uid="{00000000-0005-0000-0000-0000483F0000}"/>
    <cellStyle name="40 % - Accent1 2 10 2 2" xfId="35035" xr:uid="{00000000-0005-0000-0000-0000493F0000}"/>
    <cellStyle name="40 % - Accent1 2 10 3" xfId="13276" xr:uid="{00000000-0005-0000-0000-00004A3F0000}"/>
    <cellStyle name="40 % - Accent1 2 10 4" xfId="29045" xr:uid="{00000000-0005-0000-0000-00004B3F0000}"/>
    <cellStyle name="40 % - Accent1 2 11" xfId="7853" xr:uid="{00000000-0005-0000-0000-00004C3F0000}"/>
    <cellStyle name="40 % - Accent1 2 11 2" xfId="22544" xr:uid="{00000000-0005-0000-0000-00004D3F0000}"/>
    <cellStyle name="40 % - Accent1 2 11 2 2" xfId="35737" xr:uid="{00000000-0005-0000-0000-00004E3F0000}"/>
    <cellStyle name="40 % - Accent1 2 11 3" xfId="13844" xr:uid="{00000000-0005-0000-0000-00004F3F0000}"/>
    <cellStyle name="40 % - Accent1 2 11 4" xfId="29747" xr:uid="{00000000-0005-0000-0000-0000503F0000}"/>
    <cellStyle name="40 % - Accent1 2 12" xfId="8421" xr:uid="{00000000-0005-0000-0000-0000513F0000}"/>
    <cellStyle name="40 % - Accent1 2 12 2" xfId="23299" xr:uid="{00000000-0005-0000-0000-0000523F0000}"/>
    <cellStyle name="40 % - Accent1 2 12 2 2" xfId="36487" xr:uid="{00000000-0005-0000-0000-0000533F0000}"/>
    <cellStyle name="40 % - Accent1 2 12 3" xfId="14412" xr:uid="{00000000-0005-0000-0000-0000543F0000}"/>
    <cellStyle name="40 % - Accent1 2 12 4" xfId="30497" xr:uid="{00000000-0005-0000-0000-0000553F0000}"/>
    <cellStyle name="40 % - Accent1 2 13" xfId="8989" xr:uid="{00000000-0005-0000-0000-0000563F0000}"/>
    <cellStyle name="40 % - Accent1 2 13 2" xfId="14980" xr:uid="{00000000-0005-0000-0000-0000573F0000}"/>
    <cellStyle name="40 % - Accent1 2 13 2 2" xfId="32621" xr:uid="{00000000-0005-0000-0000-0000583F0000}"/>
    <cellStyle name="40 % - Accent1 2 13 3" xfId="26617" xr:uid="{00000000-0005-0000-0000-0000593F0000}"/>
    <cellStyle name="40 % - Accent1 2 14" xfId="9571" xr:uid="{00000000-0005-0000-0000-00005A3F0000}"/>
    <cellStyle name="40 % - Accent1 2 14 2" xfId="15562" xr:uid="{00000000-0005-0000-0000-00005B3F0000}"/>
    <cellStyle name="40 % - Accent1 2 14 3" xfId="25265" xr:uid="{00000000-0005-0000-0000-00005C3F0000}"/>
    <cellStyle name="40 % - Accent1 2 15" xfId="10167" xr:uid="{00000000-0005-0000-0000-00005D3F0000}"/>
    <cellStyle name="40 % - Accent1 2 15 2" xfId="16158" xr:uid="{00000000-0005-0000-0000-00005E3F0000}"/>
    <cellStyle name="40 % - Accent1 2 15 3" xfId="31298" xr:uid="{00000000-0005-0000-0000-00005F3F0000}"/>
    <cellStyle name="40 % - Accent1 2 16" xfId="10763" xr:uid="{00000000-0005-0000-0000-0000603F0000}"/>
    <cellStyle name="40 % - Accent1 2 16 2" xfId="16754" xr:uid="{00000000-0005-0000-0000-0000613F0000}"/>
    <cellStyle name="40 % - Accent1 2 17" xfId="17378" xr:uid="{00000000-0005-0000-0000-0000623F0000}"/>
    <cellStyle name="40 % - Accent1 2 18" xfId="17912" xr:uid="{00000000-0005-0000-0000-0000633F0000}"/>
    <cellStyle name="40 % - Accent1 2 19" xfId="18407" xr:uid="{00000000-0005-0000-0000-0000643F0000}"/>
    <cellStyle name="40 % - Accent1 2 2" xfId="325" xr:uid="{00000000-0005-0000-0000-0000653F0000}"/>
    <cellStyle name="40 % - Accent1 2 2 10" xfId="8422" xr:uid="{00000000-0005-0000-0000-0000663F0000}"/>
    <cellStyle name="40 % - Accent1 2 2 10 2" xfId="23300" xr:uid="{00000000-0005-0000-0000-0000673F0000}"/>
    <cellStyle name="40 % - Accent1 2 2 10 2 2" xfId="36488" xr:uid="{00000000-0005-0000-0000-0000683F0000}"/>
    <cellStyle name="40 % - Accent1 2 2 10 3" xfId="14413" xr:uid="{00000000-0005-0000-0000-0000693F0000}"/>
    <cellStyle name="40 % - Accent1 2 2 10 4" xfId="30498" xr:uid="{00000000-0005-0000-0000-00006A3F0000}"/>
    <cellStyle name="40 % - Accent1 2 2 11" xfId="8990" xr:uid="{00000000-0005-0000-0000-00006B3F0000}"/>
    <cellStyle name="40 % - Accent1 2 2 11 2" xfId="14981" xr:uid="{00000000-0005-0000-0000-00006C3F0000}"/>
    <cellStyle name="40 % - Accent1 2 2 11 2 2" xfId="32622" xr:uid="{00000000-0005-0000-0000-00006D3F0000}"/>
    <cellStyle name="40 % - Accent1 2 2 11 3" xfId="26618" xr:uid="{00000000-0005-0000-0000-00006E3F0000}"/>
    <cellStyle name="40 % - Accent1 2 2 12" xfId="9572" xr:uid="{00000000-0005-0000-0000-00006F3F0000}"/>
    <cellStyle name="40 % - Accent1 2 2 12 2" xfId="15563" xr:uid="{00000000-0005-0000-0000-0000703F0000}"/>
    <cellStyle name="40 % - Accent1 2 2 12 3" xfId="25266" xr:uid="{00000000-0005-0000-0000-0000713F0000}"/>
    <cellStyle name="40 % - Accent1 2 2 13" xfId="10168" xr:uid="{00000000-0005-0000-0000-0000723F0000}"/>
    <cellStyle name="40 % - Accent1 2 2 13 2" xfId="16159" xr:uid="{00000000-0005-0000-0000-0000733F0000}"/>
    <cellStyle name="40 % - Accent1 2 2 13 3" xfId="31299" xr:uid="{00000000-0005-0000-0000-0000743F0000}"/>
    <cellStyle name="40 % - Accent1 2 2 14" xfId="10764" xr:uid="{00000000-0005-0000-0000-0000753F0000}"/>
    <cellStyle name="40 % - Accent1 2 2 14 2" xfId="16755" xr:uid="{00000000-0005-0000-0000-0000763F0000}"/>
    <cellStyle name="40 % - Accent1 2 2 15" xfId="17379" xr:uid="{00000000-0005-0000-0000-0000773F0000}"/>
    <cellStyle name="40 % - Accent1 2 2 16" xfId="17913" xr:uid="{00000000-0005-0000-0000-0000783F0000}"/>
    <cellStyle name="40 % - Accent1 2 2 17" xfId="18408" xr:uid="{00000000-0005-0000-0000-0000793F0000}"/>
    <cellStyle name="40 % - Accent1 2 2 18" xfId="11256" xr:uid="{00000000-0005-0000-0000-00007A3F0000}"/>
    <cellStyle name="40 % - Accent1 2 2 19" xfId="4429" xr:uid="{00000000-0005-0000-0000-00007B3F0000}"/>
    <cellStyle name="40 % - Accent1 2 2 2" xfId="326" xr:uid="{00000000-0005-0000-0000-00007C3F0000}"/>
    <cellStyle name="40 % - Accent1 2 2 2 10" xfId="7855" xr:uid="{00000000-0005-0000-0000-00007D3F0000}"/>
    <cellStyle name="40 % - Accent1 2 2 2 10 2" xfId="22546" xr:uid="{00000000-0005-0000-0000-00007E3F0000}"/>
    <cellStyle name="40 % - Accent1 2 2 2 10 2 2" xfId="35739" xr:uid="{00000000-0005-0000-0000-00007F3F0000}"/>
    <cellStyle name="40 % - Accent1 2 2 2 10 3" xfId="13846" xr:uid="{00000000-0005-0000-0000-0000803F0000}"/>
    <cellStyle name="40 % - Accent1 2 2 2 10 4" xfId="29749" xr:uid="{00000000-0005-0000-0000-0000813F0000}"/>
    <cellStyle name="40 % - Accent1 2 2 2 11" xfId="8423" xr:uid="{00000000-0005-0000-0000-0000823F0000}"/>
    <cellStyle name="40 % - Accent1 2 2 2 11 2" xfId="23301" xr:uid="{00000000-0005-0000-0000-0000833F0000}"/>
    <cellStyle name="40 % - Accent1 2 2 2 11 2 2" xfId="36489" xr:uid="{00000000-0005-0000-0000-0000843F0000}"/>
    <cellStyle name="40 % - Accent1 2 2 2 11 3" xfId="14414" xr:uid="{00000000-0005-0000-0000-0000853F0000}"/>
    <cellStyle name="40 % - Accent1 2 2 2 11 4" xfId="30499" xr:uid="{00000000-0005-0000-0000-0000863F0000}"/>
    <cellStyle name="40 % - Accent1 2 2 2 12" xfId="8991" xr:uid="{00000000-0005-0000-0000-0000873F0000}"/>
    <cellStyle name="40 % - Accent1 2 2 2 12 2" xfId="14982" xr:uid="{00000000-0005-0000-0000-0000883F0000}"/>
    <cellStyle name="40 % - Accent1 2 2 2 12 2 2" xfId="32623" xr:uid="{00000000-0005-0000-0000-0000893F0000}"/>
    <cellStyle name="40 % - Accent1 2 2 2 12 3" xfId="26619" xr:uid="{00000000-0005-0000-0000-00008A3F0000}"/>
    <cellStyle name="40 % - Accent1 2 2 2 13" xfId="9573" xr:uid="{00000000-0005-0000-0000-00008B3F0000}"/>
    <cellStyle name="40 % - Accent1 2 2 2 13 2" xfId="15564" xr:uid="{00000000-0005-0000-0000-00008C3F0000}"/>
    <cellStyle name="40 % - Accent1 2 2 2 13 3" xfId="25267" xr:uid="{00000000-0005-0000-0000-00008D3F0000}"/>
    <cellStyle name="40 % - Accent1 2 2 2 14" xfId="10169" xr:uid="{00000000-0005-0000-0000-00008E3F0000}"/>
    <cellStyle name="40 % - Accent1 2 2 2 14 2" xfId="16160" xr:uid="{00000000-0005-0000-0000-00008F3F0000}"/>
    <cellStyle name="40 % - Accent1 2 2 2 14 3" xfId="31300" xr:uid="{00000000-0005-0000-0000-0000903F0000}"/>
    <cellStyle name="40 % - Accent1 2 2 2 15" xfId="10765" xr:uid="{00000000-0005-0000-0000-0000913F0000}"/>
    <cellStyle name="40 % - Accent1 2 2 2 15 2" xfId="16756" xr:uid="{00000000-0005-0000-0000-0000923F0000}"/>
    <cellStyle name="40 % - Accent1 2 2 2 16" xfId="17380" xr:uid="{00000000-0005-0000-0000-0000933F0000}"/>
    <cellStyle name="40 % - Accent1 2 2 2 17" xfId="17914" xr:uid="{00000000-0005-0000-0000-0000943F0000}"/>
    <cellStyle name="40 % - Accent1 2 2 2 18" xfId="18409" xr:uid="{00000000-0005-0000-0000-0000953F0000}"/>
    <cellStyle name="40 % - Accent1 2 2 2 19" xfId="11257" xr:uid="{00000000-0005-0000-0000-0000963F0000}"/>
    <cellStyle name="40 % - Accent1 2 2 2 2" xfId="327" xr:uid="{00000000-0005-0000-0000-0000973F0000}"/>
    <cellStyle name="40 % - Accent1 2 2 2 2 10" xfId="8992" xr:uid="{00000000-0005-0000-0000-0000983F0000}"/>
    <cellStyle name="40 % - Accent1 2 2 2 2 10 2" xfId="23302" xr:uid="{00000000-0005-0000-0000-0000993F0000}"/>
    <cellStyle name="40 % - Accent1 2 2 2 2 10 2 2" xfId="36490" xr:uid="{00000000-0005-0000-0000-00009A3F0000}"/>
    <cellStyle name="40 % - Accent1 2 2 2 2 10 3" xfId="14983" xr:uid="{00000000-0005-0000-0000-00009B3F0000}"/>
    <cellStyle name="40 % - Accent1 2 2 2 2 10 4" xfId="30500" xr:uid="{00000000-0005-0000-0000-00009C3F0000}"/>
    <cellStyle name="40 % - Accent1 2 2 2 2 11" xfId="9574" xr:uid="{00000000-0005-0000-0000-00009D3F0000}"/>
    <cellStyle name="40 % - Accent1 2 2 2 2 11 2" xfId="15565" xr:uid="{00000000-0005-0000-0000-00009E3F0000}"/>
    <cellStyle name="40 % - Accent1 2 2 2 2 11 2 2" xfId="32624" xr:uid="{00000000-0005-0000-0000-00009F3F0000}"/>
    <cellStyle name="40 % - Accent1 2 2 2 2 11 3" xfId="26620" xr:uid="{00000000-0005-0000-0000-0000A03F0000}"/>
    <cellStyle name="40 % - Accent1 2 2 2 2 12" xfId="10170" xr:uid="{00000000-0005-0000-0000-0000A13F0000}"/>
    <cellStyle name="40 % - Accent1 2 2 2 2 12 2" xfId="16161" xr:uid="{00000000-0005-0000-0000-0000A23F0000}"/>
    <cellStyle name="40 % - Accent1 2 2 2 2 12 3" xfId="25268" xr:uid="{00000000-0005-0000-0000-0000A33F0000}"/>
    <cellStyle name="40 % - Accent1 2 2 2 2 13" xfId="10766" xr:uid="{00000000-0005-0000-0000-0000A43F0000}"/>
    <cellStyle name="40 % - Accent1 2 2 2 2 13 2" xfId="16757" xr:uid="{00000000-0005-0000-0000-0000A53F0000}"/>
    <cellStyle name="40 % - Accent1 2 2 2 2 13 3" xfId="31301" xr:uid="{00000000-0005-0000-0000-0000A63F0000}"/>
    <cellStyle name="40 % - Accent1 2 2 2 2 14" xfId="17381" xr:uid="{00000000-0005-0000-0000-0000A73F0000}"/>
    <cellStyle name="40 % - Accent1 2 2 2 2 15" xfId="17915" xr:uid="{00000000-0005-0000-0000-0000A83F0000}"/>
    <cellStyle name="40 % - Accent1 2 2 2 2 16" xfId="18410" xr:uid="{00000000-0005-0000-0000-0000A93F0000}"/>
    <cellStyle name="40 % - Accent1 2 2 2 2 17" xfId="11258" xr:uid="{00000000-0005-0000-0000-0000AA3F0000}"/>
    <cellStyle name="40 % - Accent1 2 2 2 2 18" xfId="4431" xr:uid="{00000000-0005-0000-0000-0000AB3F0000}"/>
    <cellStyle name="40 % - Accent1 2 2 2 2 19" xfId="24372" xr:uid="{00000000-0005-0000-0000-0000AC3F0000}"/>
    <cellStyle name="40 % - Accent1 2 2 2 2 2" xfId="328" xr:uid="{00000000-0005-0000-0000-0000AD3F0000}"/>
    <cellStyle name="40 % - Accent1 2 2 2 2 2 10" xfId="8425" xr:uid="{00000000-0005-0000-0000-0000AE3F0000}"/>
    <cellStyle name="40 % - Accent1 2 2 2 2 2 10 2" xfId="21846" xr:uid="{00000000-0005-0000-0000-0000AF3F0000}"/>
    <cellStyle name="40 % - Accent1 2 2 2 2 2 10 2 2" xfId="35039" xr:uid="{00000000-0005-0000-0000-0000B03F0000}"/>
    <cellStyle name="40 % - Accent1 2 2 2 2 2 10 3" xfId="14416" xr:uid="{00000000-0005-0000-0000-0000B13F0000}"/>
    <cellStyle name="40 % - Accent1 2 2 2 2 2 10 4" xfId="29049" xr:uid="{00000000-0005-0000-0000-0000B23F0000}"/>
    <cellStyle name="40 % - Accent1 2 2 2 2 2 11" xfId="8993" xr:uid="{00000000-0005-0000-0000-0000B33F0000}"/>
    <cellStyle name="40 % - Accent1 2 2 2 2 2 11 2" xfId="22548" xr:uid="{00000000-0005-0000-0000-0000B43F0000}"/>
    <cellStyle name="40 % - Accent1 2 2 2 2 2 11 2 2" xfId="35741" xr:uid="{00000000-0005-0000-0000-0000B53F0000}"/>
    <cellStyle name="40 % - Accent1 2 2 2 2 2 11 3" xfId="14984" xr:uid="{00000000-0005-0000-0000-0000B63F0000}"/>
    <cellStyle name="40 % - Accent1 2 2 2 2 2 11 4" xfId="29751" xr:uid="{00000000-0005-0000-0000-0000B73F0000}"/>
    <cellStyle name="40 % - Accent1 2 2 2 2 2 12" xfId="9575" xr:uid="{00000000-0005-0000-0000-0000B83F0000}"/>
    <cellStyle name="40 % - Accent1 2 2 2 2 2 12 2" xfId="23303" xr:uid="{00000000-0005-0000-0000-0000B93F0000}"/>
    <cellStyle name="40 % - Accent1 2 2 2 2 2 12 2 2" xfId="36491" xr:uid="{00000000-0005-0000-0000-0000BA3F0000}"/>
    <cellStyle name="40 % - Accent1 2 2 2 2 2 12 3" xfId="15566" xr:uid="{00000000-0005-0000-0000-0000BB3F0000}"/>
    <cellStyle name="40 % - Accent1 2 2 2 2 2 12 4" xfId="30501" xr:uid="{00000000-0005-0000-0000-0000BC3F0000}"/>
    <cellStyle name="40 % - Accent1 2 2 2 2 2 13" xfId="10171" xr:uid="{00000000-0005-0000-0000-0000BD3F0000}"/>
    <cellStyle name="40 % - Accent1 2 2 2 2 2 13 2" xfId="16162" xr:uid="{00000000-0005-0000-0000-0000BE3F0000}"/>
    <cellStyle name="40 % - Accent1 2 2 2 2 2 13 2 2" xfId="32625" xr:uid="{00000000-0005-0000-0000-0000BF3F0000}"/>
    <cellStyle name="40 % - Accent1 2 2 2 2 2 13 3" xfId="26621" xr:uid="{00000000-0005-0000-0000-0000C03F0000}"/>
    <cellStyle name="40 % - Accent1 2 2 2 2 2 14" xfId="10767" xr:uid="{00000000-0005-0000-0000-0000C13F0000}"/>
    <cellStyle name="40 % - Accent1 2 2 2 2 2 14 2" xfId="16758" xr:uid="{00000000-0005-0000-0000-0000C23F0000}"/>
    <cellStyle name="40 % - Accent1 2 2 2 2 2 14 3" xfId="25269" xr:uid="{00000000-0005-0000-0000-0000C33F0000}"/>
    <cellStyle name="40 % - Accent1 2 2 2 2 2 15" xfId="17382" xr:uid="{00000000-0005-0000-0000-0000C43F0000}"/>
    <cellStyle name="40 % - Accent1 2 2 2 2 2 15 2" xfId="31302" xr:uid="{00000000-0005-0000-0000-0000C53F0000}"/>
    <cellStyle name="40 % - Accent1 2 2 2 2 2 16" xfId="17916" xr:uid="{00000000-0005-0000-0000-0000C63F0000}"/>
    <cellStyle name="40 % - Accent1 2 2 2 2 2 17" xfId="18411" xr:uid="{00000000-0005-0000-0000-0000C73F0000}"/>
    <cellStyle name="40 % - Accent1 2 2 2 2 2 18" xfId="11259" xr:uid="{00000000-0005-0000-0000-0000C83F0000}"/>
    <cellStyle name="40 % - Accent1 2 2 2 2 2 19" xfId="4432" xr:uid="{00000000-0005-0000-0000-0000C93F0000}"/>
    <cellStyle name="40 % - Accent1 2 2 2 2 2 2" xfId="329" xr:uid="{00000000-0005-0000-0000-0000CA3F0000}"/>
    <cellStyle name="40 % - Accent1 2 2 2 2 2 2 10" xfId="9576" xr:uid="{00000000-0005-0000-0000-0000CB3F0000}"/>
    <cellStyle name="40 % - Accent1 2 2 2 2 2 2 10 2" xfId="15567" xr:uid="{00000000-0005-0000-0000-0000CC3F0000}"/>
    <cellStyle name="40 % - Accent1 2 2 2 2 2 2 10 3" xfId="31303" xr:uid="{00000000-0005-0000-0000-0000CD3F0000}"/>
    <cellStyle name="40 % - Accent1 2 2 2 2 2 2 11" xfId="10172" xr:uid="{00000000-0005-0000-0000-0000CE3F0000}"/>
    <cellStyle name="40 % - Accent1 2 2 2 2 2 2 11 2" xfId="16163" xr:uid="{00000000-0005-0000-0000-0000CF3F0000}"/>
    <cellStyle name="40 % - Accent1 2 2 2 2 2 2 12" xfId="10768" xr:uid="{00000000-0005-0000-0000-0000D03F0000}"/>
    <cellStyle name="40 % - Accent1 2 2 2 2 2 2 12 2" xfId="16759" xr:uid="{00000000-0005-0000-0000-0000D13F0000}"/>
    <cellStyle name="40 % - Accent1 2 2 2 2 2 2 13" xfId="4758" xr:uid="{00000000-0005-0000-0000-0000D23F0000}"/>
    <cellStyle name="40 % - Accent1 2 2 2 2 2 2 13 2" xfId="17383" xr:uid="{00000000-0005-0000-0000-0000D33F0000}"/>
    <cellStyle name="40 % - Accent1 2 2 2 2 2 2 14" xfId="17917" xr:uid="{00000000-0005-0000-0000-0000D43F0000}"/>
    <cellStyle name="40 % - Accent1 2 2 2 2 2 2 15" xfId="18412" xr:uid="{00000000-0005-0000-0000-0000D53F0000}"/>
    <cellStyle name="40 % - Accent1 2 2 2 2 2 2 16" xfId="11260" xr:uid="{00000000-0005-0000-0000-0000D63F0000}"/>
    <cellStyle name="40 % - Accent1 2 2 2 2 2 2 17" xfId="4433" xr:uid="{00000000-0005-0000-0000-0000D73F0000}"/>
    <cellStyle name="40 % - Accent1 2 2 2 2 2 2 18" xfId="24374" xr:uid="{00000000-0005-0000-0000-0000D83F0000}"/>
    <cellStyle name="40 % - Accent1 2 2 2 2 2 2 19" xfId="2974" xr:uid="{00000000-0005-0000-0000-0000D93F0000}"/>
    <cellStyle name="40 % - Accent1 2 2 2 2 2 2 2" xfId="2975" xr:uid="{00000000-0005-0000-0000-0000DA3F0000}"/>
    <cellStyle name="40 % - Accent1 2 2 2 2 2 2 2 10" xfId="10769" xr:uid="{00000000-0005-0000-0000-0000DB3F0000}"/>
    <cellStyle name="40 % - Accent1 2 2 2 2 2 2 2 10 2" xfId="16760" xr:uid="{00000000-0005-0000-0000-0000DC3F0000}"/>
    <cellStyle name="40 % - Accent1 2 2 2 2 2 2 2 11" xfId="17384" xr:uid="{00000000-0005-0000-0000-0000DD3F0000}"/>
    <cellStyle name="40 % - Accent1 2 2 2 2 2 2 2 12" xfId="19937" xr:uid="{00000000-0005-0000-0000-0000DE3F0000}"/>
    <cellStyle name="40 % - Accent1 2 2 2 2 2 2 2 13" xfId="11683" xr:uid="{00000000-0005-0000-0000-0000DF3F0000}"/>
    <cellStyle name="40 % - Accent1 2 2 2 2 2 2 2 14" xfId="5348" xr:uid="{00000000-0005-0000-0000-0000E03F0000}"/>
    <cellStyle name="40 % - Accent1 2 2 2 2 2 2 2 15" xfId="25865" xr:uid="{00000000-0005-0000-0000-0000E13F0000}"/>
    <cellStyle name="40 % - Accent1 2 2 2 2 2 2 2 2" xfId="6225" xr:uid="{00000000-0005-0000-0000-0000E23F0000}"/>
    <cellStyle name="40 % - Accent1 2 2 2 2 2 2 2 2 2" xfId="12216" xr:uid="{00000000-0005-0000-0000-0000E33F0000}"/>
    <cellStyle name="40 % - Accent1 2 2 2 2 2 2 2 2 2 2" xfId="33329" xr:uid="{00000000-0005-0000-0000-0000E43F0000}"/>
    <cellStyle name="40 % - Accent1 2 2 2 2 2 2 2 2 3" xfId="27327" xr:uid="{00000000-0005-0000-0000-0000E53F0000}"/>
    <cellStyle name="40 % - Accent1 2 2 2 2 2 2 2 3" xfId="6751" xr:uid="{00000000-0005-0000-0000-0000E63F0000}"/>
    <cellStyle name="40 % - Accent1 2 2 2 2 2 2 2 3 2" xfId="12742" xr:uid="{00000000-0005-0000-0000-0000E73F0000}"/>
    <cellStyle name="40 % - Accent1 2 2 2 2 2 2 2 3 3" xfId="31885" xr:uid="{00000000-0005-0000-0000-0000E83F0000}"/>
    <cellStyle name="40 % - Accent1 2 2 2 2 2 2 2 4" xfId="7291" xr:uid="{00000000-0005-0000-0000-0000E93F0000}"/>
    <cellStyle name="40 % - Accent1 2 2 2 2 2 2 2 4 2" xfId="13282" xr:uid="{00000000-0005-0000-0000-0000EA3F0000}"/>
    <cellStyle name="40 % - Accent1 2 2 2 2 2 2 2 5" xfId="7859" xr:uid="{00000000-0005-0000-0000-0000EB3F0000}"/>
    <cellStyle name="40 % - Accent1 2 2 2 2 2 2 2 5 2" xfId="13850" xr:uid="{00000000-0005-0000-0000-0000EC3F0000}"/>
    <cellStyle name="40 % - Accent1 2 2 2 2 2 2 2 6" xfId="8427" xr:uid="{00000000-0005-0000-0000-0000ED3F0000}"/>
    <cellStyle name="40 % - Accent1 2 2 2 2 2 2 2 6 2" xfId="14418" xr:uid="{00000000-0005-0000-0000-0000EE3F0000}"/>
    <cellStyle name="40 % - Accent1 2 2 2 2 2 2 2 7" xfId="8995" xr:uid="{00000000-0005-0000-0000-0000EF3F0000}"/>
    <cellStyle name="40 % - Accent1 2 2 2 2 2 2 2 7 2" xfId="14986" xr:uid="{00000000-0005-0000-0000-0000F03F0000}"/>
    <cellStyle name="40 % - Accent1 2 2 2 2 2 2 2 8" xfId="9577" xr:uid="{00000000-0005-0000-0000-0000F13F0000}"/>
    <cellStyle name="40 % - Accent1 2 2 2 2 2 2 2 8 2" xfId="15568" xr:uid="{00000000-0005-0000-0000-0000F23F0000}"/>
    <cellStyle name="40 % - Accent1 2 2 2 2 2 2 2 9" xfId="10173" xr:uid="{00000000-0005-0000-0000-0000F33F0000}"/>
    <cellStyle name="40 % - Accent1 2 2 2 2 2 2 2 9 2" xfId="16164" xr:uid="{00000000-0005-0000-0000-0000F43F0000}"/>
    <cellStyle name="40 % - Accent1 2 2 2 2 2 2 3" xfId="5347" xr:uid="{00000000-0005-0000-0000-0000F53F0000}"/>
    <cellStyle name="40 % - Accent1 2 2 2 2 2 2 3 2" xfId="20632" xr:uid="{00000000-0005-0000-0000-0000F63F0000}"/>
    <cellStyle name="40 % - Accent1 2 2 2 2 2 2 3 2 2" xfId="33849" xr:uid="{00000000-0005-0000-0000-0000F73F0000}"/>
    <cellStyle name="40 % - Accent1 2 2 2 2 2 2 3 3" xfId="11682" xr:uid="{00000000-0005-0000-0000-0000F83F0000}"/>
    <cellStyle name="40 % - Accent1 2 2 2 2 2 2 3 4" xfId="27859" xr:uid="{00000000-0005-0000-0000-0000F93F0000}"/>
    <cellStyle name="40 % - Accent1 2 2 2 2 2 2 4" xfId="6224" xr:uid="{00000000-0005-0000-0000-0000FA3F0000}"/>
    <cellStyle name="40 % - Accent1 2 2 2 2 2 2 4 2" xfId="21223" xr:uid="{00000000-0005-0000-0000-0000FB3F0000}"/>
    <cellStyle name="40 % - Accent1 2 2 2 2 2 2 4 2 2" xfId="34440" xr:uid="{00000000-0005-0000-0000-0000FC3F0000}"/>
    <cellStyle name="40 % - Accent1 2 2 2 2 2 2 4 3" xfId="12215" xr:uid="{00000000-0005-0000-0000-0000FD3F0000}"/>
    <cellStyle name="40 % - Accent1 2 2 2 2 2 2 4 4" xfId="28450" xr:uid="{00000000-0005-0000-0000-0000FE3F0000}"/>
    <cellStyle name="40 % - Accent1 2 2 2 2 2 2 5" xfId="6750" xr:uid="{00000000-0005-0000-0000-0000FF3F0000}"/>
    <cellStyle name="40 % - Accent1 2 2 2 2 2 2 5 2" xfId="21847" xr:uid="{00000000-0005-0000-0000-000000400000}"/>
    <cellStyle name="40 % - Accent1 2 2 2 2 2 2 5 2 2" xfId="35040" xr:uid="{00000000-0005-0000-0000-000001400000}"/>
    <cellStyle name="40 % - Accent1 2 2 2 2 2 2 5 3" xfId="12741" xr:uid="{00000000-0005-0000-0000-000002400000}"/>
    <cellStyle name="40 % - Accent1 2 2 2 2 2 2 5 4" xfId="29050" xr:uid="{00000000-0005-0000-0000-000003400000}"/>
    <cellStyle name="40 % - Accent1 2 2 2 2 2 2 6" xfId="7290" xr:uid="{00000000-0005-0000-0000-000004400000}"/>
    <cellStyle name="40 % - Accent1 2 2 2 2 2 2 6 2" xfId="22549" xr:uid="{00000000-0005-0000-0000-000005400000}"/>
    <cellStyle name="40 % - Accent1 2 2 2 2 2 2 6 2 2" xfId="35742" xr:uid="{00000000-0005-0000-0000-000006400000}"/>
    <cellStyle name="40 % - Accent1 2 2 2 2 2 2 6 3" xfId="13281" xr:uid="{00000000-0005-0000-0000-000007400000}"/>
    <cellStyle name="40 % - Accent1 2 2 2 2 2 2 6 4" xfId="29752" xr:uid="{00000000-0005-0000-0000-000008400000}"/>
    <cellStyle name="40 % - Accent1 2 2 2 2 2 2 7" xfId="7858" xr:uid="{00000000-0005-0000-0000-000009400000}"/>
    <cellStyle name="40 % - Accent1 2 2 2 2 2 2 7 2" xfId="23304" xr:uid="{00000000-0005-0000-0000-00000A400000}"/>
    <cellStyle name="40 % - Accent1 2 2 2 2 2 2 7 2 2" xfId="36492" xr:uid="{00000000-0005-0000-0000-00000B400000}"/>
    <cellStyle name="40 % - Accent1 2 2 2 2 2 2 7 3" xfId="13849" xr:uid="{00000000-0005-0000-0000-00000C400000}"/>
    <cellStyle name="40 % - Accent1 2 2 2 2 2 2 7 4" xfId="30502" xr:uid="{00000000-0005-0000-0000-00000D400000}"/>
    <cellStyle name="40 % - Accent1 2 2 2 2 2 2 8" xfId="8426" xr:uid="{00000000-0005-0000-0000-00000E400000}"/>
    <cellStyle name="40 % - Accent1 2 2 2 2 2 2 8 2" xfId="14417" xr:uid="{00000000-0005-0000-0000-00000F400000}"/>
    <cellStyle name="40 % - Accent1 2 2 2 2 2 2 8 2 2" xfId="32626" xr:uid="{00000000-0005-0000-0000-000010400000}"/>
    <cellStyle name="40 % - Accent1 2 2 2 2 2 2 8 3" xfId="26622" xr:uid="{00000000-0005-0000-0000-000011400000}"/>
    <cellStyle name="40 % - Accent1 2 2 2 2 2 2 9" xfId="8994" xr:uid="{00000000-0005-0000-0000-000012400000}"/>
    <cellStyle name="40 % - Accent1 2 2 2 2 2 2 9 2" xfId="14985" xr:uid="{00000000-0005-0000-0000-000013400000}"/>
    <cellStyle name="40 % - Accent1 2 2 2 2 2 2 9 3" xfId="25270" xr:uid="{00000000-0005-0000-0000-000014400000}"/>
    <cellStyle name="40 % - Accent1 2 2 2 2 2 20" xfId="24373" xr:uid="{00000000-0005-0000-0000-000015400000}"/>
    <cellStyle name="40 % - Accent1 2 2 2 2 2 21" xfId="2973" xr:uid="{00000000-0005-0000-0000-000016400000}"/>
    <cellStyle name="40 % - Accent1 2 2 2 2 2 3" xfId="330" xr:uid="{00000000-0005-0000-0000-000017400000}"/>
    <cellStyle name="40 % - Accent1 2 2 2 2 2 3 10" xfId="10770" xr:uid="{00000000-0005-0000-0000-000018400000}"/>
    <cellStyle name="40 % - Accent1 2 2 2 2 2 3 10 2" xfId="16761" xr:uid="{00000000-0005-0000-0000-000019400000}"/>
    <cellStyle name="40 % - Accent1 2 2 2 2 2 3 10 3" xfId="31304" xr:uid="{00000000-0005-0000-0000-00001A400000}"/>
    <cellStyle name="40 % - Accent1 2 2 2 2 2 3 11" xfId="17385" xr:uid="{00000000-0005-0000-0000-00001B400000}"/>
    <cellStyle name="40 % - Accent1 2 2 2 2 2 3 12" xfId="18413" xr:uid="{00000000-0005-0000-0000-00001C400000}"/>
    <cellStyle name="40 % - Accent1 2 2 2 2 2 3 13" xfId="11684" xr:uid="{00000000-0005-0000-0000-00001D400000}"/>
    <cellStyle name="40 % - Accent1 2 2 2 2 2 3 14" xfId="4434" xr:uid="{00000000-0005-0000-0000-00001E400000}"/>
    <cellStyle name="40 % - Accent1 2 2 2 2 2 3 15" xfId="24375" xr:uid="{00000000-0005-0000-0000-00001F400000}"/>
    <cellStyle name="40 % - Accent1 2 2 2 2 2 3 16" xfId="2976" xr:uid="{00000000-0005-0000-0000-000020400000}"/>
    <cellStyle name="40 % - Accent1 2 2 2 2 2 3 2" xfId="6226" xr:uid="{00000000-0005-0000-0000-000021400000}"/>
    <cellStyle name="40 % - Accent1 2 2 2 2 2 3 2 2" xfId="19936" xr:uid="{00000000-0005-0000-0000-000022400000}"/>
    <cellStyle name="40 % - Accent1 2 2 2 2 2 3 2 2 2" xfId="33328" xr:uid="{00000000-0005-0000-0000-000023400000}"/>
    <cellStyle name="40 % - Accent1 2 2 2 2 2 3 2 2 3" xfId="27326" xr:uid="{00000000-0005-0000-0000-000024400000}"/>
    <cellStyle name="40 % - Accent1 2 2 2 2 2 3 2 3" xfId="12217" xr:uid="{00000000-0005-0000-0000-000025400000}"/>
    <cellStyle name="40 % - Accent1 2 2 2 2 2 3 2 3 2" xfId="31886" xr:uid="{00000000-0005-0000-0000-000026400000}"/>
    <cellStyle name="40 % - Accent1 2 2 2 2 2 3 2 4" xfId="25866" xr:uid="{00000000-0005-0000-0000-000027400000}"/>
    <cellStyle name="40 % - Accent1 2 2 2 2 2 3 3" xfId="6752" xr:uid="{00000000-0005-0000-0000-000028400000}"/>
    <cellStyle name="40 % - Accent1 2 2 2 2 2 3 3 2" xfId="20633" xr:uid="{00000000-0005-0000-0000-000029400000}"/>
    <cellStyle name="40 % - Accent1 2 2 2 2 2 3 3 2 2" xfId="33850" xr:uid="{00000000-0005-0000-0000-00002A400000}"/>
    <cellStyle name="40 % - Accent1 2 2 2 2 2 3 3 3" xfId="12743" xr:uid="{00000000-0005-0000-0000-00002B400000}"/>
    <cellStyle name="40 % - Accent1 2 2 2 2 2 3 3 4" xfId="27860" xr:uid="{00000000-0005-0000-0000-00002C400000}"/>
    <cellStyle name="40 % - Accent1 2 2 2 2 2 3 4" xfId="7292" xr:uid="{00000000-0005-0000-0000-00002D400000}"/>
    <cellStyle name="40 % - Accent1 2 2 2 2 2 3 4 2" xfId="21224" xr:uid="{00000000-0005-0000-0000-00002E400000}"/>
    <cellStyle name="40 % - Accent1 2 2 2 2 2 3 4 2 2" xfId="34441" xr:uid="{00000000-0005-0000-0000-00002F400000}"/>
    <cellStyle name="40 % - Accent1 2 2 2 2 2 3 4 3" xfId="13283" xr:uid="{00000000-0005-0000-0000-000030400000}"/>
    <cellStyle name="40 % - Accent1 2 2 2 2 2 3 4 4" xfId="28451" xr:uid="{00000000-0005-0000-0000-000031400000}"/>
    <cellStyle name="40 % - Accent1 2 2 2 2 2 3 5" xfId="7860" xr:uid="{00000000-0005-0000-0000-000032400000}"/>
    <cellStyle name="40 % - Accent1 2 2 2 2 2 3 5 2" xfId="21848" xr:uid="{00000000-0005-0000-0000-000033400000}"/>
    <cellStyle name="40 % - Accent1 2 2 2 2 2 3 5 2 2" xfId="35041" xr:uid="{00000000-0005-0000-0000-000034400000}"/>
    <cellStyle name="40 % - Accent1 2 2 2 2 2 3 5 3" xfId="13851" xr:uid="{00000000-0005-0000-0000-000035400000}"/>
    <cellStyle name="40 % - Accent1 2 2 2 2 2 3 5 4" xfId="29051" xr:uid="{00000000-0005-0000-0000-000036400000}"/>
    <cellStyle name="40 % - Accent1 2 2 2 2 2 3 6" xfId="8428" xr:uid="{00000000-0005-0000-0000-000037400000}"/>
    <cellStyle name="40 % - Accent1 2 2 2 2 2 3 6 2" xfId="22550" xr:uid="{00000000-0005-0000-0000-000038400000}"/>
    <cellStyle name="40 % - Accent1 2 2 2 2 2 3 6 2 2" xfId="35743" xr:uid="{00000000-0005-0000-0000-000039400000}"/>
    <cellStyle name="40 % - Accent1 2 2 2 2 2 3 6 3" xfId="14419" xr:uid="{00000000-0005-0000-0000-00003A400000}"/>
    <cellStyle name="40 % - Accent1 2 2 2 2 2 3 6 4" xfId="29753" xr:uid="{00000000-0005-0000-0000-00003B400000}"/>
    <cellStyle name="40 % - Accent1 2 2 2 2 2 3 7" xfId="8996" xr:uid="{00000000-0005-0000-0000-00003C400000}"/>
    <cellStyle name="40 % - Accent1 2 2 2 2 2 3 7 2" xfId="23305" xr:uid="{00000000-0005-0000-0000-00003D400000}"/>
    <cellStyle name="40 % - Accent1 2 2 2 2 2 3 7 2 2" xfId="36493" xr:uid="{00000000-0005-0000-0000-00003E400000}"/>
    <cellStyle name="40 % - Accent1 2 2 2 2 2 3 7 3" xfId="14987" xr:uid="{00000000-0005-0000-0000-00003F400000}"/>
    <cellStyle name="40 % - Accent1 2 2 2 2 2 3 7 4" xfId="30503" xr:uid="{00000000-0005-0000-0000-000040400000}"/>
    <cellStyle name="40 % - Accent1 2 2 2 2 2 3 8" xfId="9578" xr:uid="{00000000-0005-0000-0000-000041400000}"/>
    <cellStyle name="40 % - Accent1 2 2 2 2 2 3 8 2" xfId="15569" xr:uid="{00000000-0005-0000-0000-000042400000}"/>
    <cellStyle name="40 % - Accent1 2 2 2 2 2 3 8 2 2" xfId="32627" xr:uid="{00000000-0005-0000-0000-000043400000}"/>
    <cellStyle name="40 % - Accent1 2 2 2 2 2 3 8 3" xfId="26623" xr:uid="{00000000-0005-0000-0000-000044400000}"/>
    <cellStyle name="40 % - Accent1 2 2 2 2 2 3 9" xfId="10174" xr:uid="{00000000-0005-0000-0000-000045400000}"/>
    <cellStyle name="40 % - Accent1 2 2 2 2 2 3 9 2" xfId="16165" xr:uid="{00000000-0005-0000-0000-000046400000}"/>
    <cellStyle name="40 % - Accent1 2 2 2 2 2 3 9 3" xfId="25271" xr:uid="{00000000-0005-0000-0000-000047400000}"/>
    <cellStyle name="40 % - Accent1 2 2 2 2 2 4" xfId="2977" xr:uid="{00000000-0005-0000-0000-000048400000}"/>
    <cellStyle name="40 % - Accent1 2 2 2 2 2 4 10" xfId="10771" xr:uid="{00000000-0005-0000-0000-000049400000}"/>
    <cellStyle name="40 % - Accent1 2 2 2 2 2 4 10 2" xfId="16762" xr:uid="{00000000-0005-0000-0000-00004A400000}"/>
    <cellStyle name="40 % - Accent1 2 2 2 2 2 4 10 3" xfId="25272" xr:uid="{00000000-0005-0000-0000-00004B400000}"/>
    <cellStyle name="40 % - Accent1 2 2 2 2 2 4 11" xfId="17386" xr:uid="{00000000-0005-0000-0000-00004C400000}"/>
    <cellStyle name="40 % - Accent1 2 2 2 2 2 4 11 2" xfId="31305" xr:uid="{00000000-0005-0000-0000-00004D400000}"/>
    <cellStyle name="40 % - Accent1 2 2 2 2 2 4 12" xfId="18414" xr:uid="{00000000-0005-0000-0000-00004E400000}"/>
    <cellStyle name="40 % - Accent1 2 2 2 2 2 4 13" xfId="11685" xr:uid="{00000000-0005-0000-0000-00004F400000}"/>
    <cellStyle name="40 % - Accent1 2 2 2 2 2 4 14" xfId="4435" xr:uid="{00000000-0005-0000-0000-000050400000}"/>
    <cellStyle name="40 % - Accent1 2 2 2 2 2 4 15" xfId="24376" xr:uid="{00000000-0005-0000-0000-000051400000}"/>
    <cellStyle name="40 % - Accent1 2 2 2 2 2 4 2" xfId="6227" xr:uid="{00000000-0005-0000-0000-000052400000}"/>
    <cellStyle name="40 % - Accent1 2 2 2 2 2 4 2 10" xfId="31306" xr:uid="{00000000-0005-0000-0000-000053400000}"/>
    <cellStyle name="40 % - Accent1 2 2 2 2 2 4 2 11" xfId="24377" xr:uid="{00000000-0005-0000-0000-000054400000}"/>
    <cellStyle name="40 % - Accent1 2 2 2 2 2 4 2 2" xfId="19934" xr:uid="{00000000-0005-0000-0000-000055400000}"/>
    <cellStyle name="40 % - Accent1 2 2 2 2 2 4 2 2 2" xfId="27324" xr:uid="{00000000-0005-0000-0000-000056400000}"/>
    <cellStyle name="40 % - Accent1 2 2 2 2 2 4 2 2 2 2" xfId="33326" xr:uid="{00000000-0005-0000-0000-000057400000}"/>
    <cellStyle name="40 % - Accent1 2 2 2 2 2 4 2 2 3" xfId="31888" xr:uid="{00000000-0005-0000-0000-000058400000}"/>
    <cellStyle name="40 % - Accent1 2 2 2 2 2 4 2 2 4" xfId="25868" xr:uid="{00000000-0005-0000-0000-000059400000}"/>
    <cellStyle name="40 % - Accent1 2 2 2 2 2 4 2 3" xfId="20635" xr:uid="{00000000-0005-0000-0000-00005A400000}"/>
    <cellStyle name="40 % - Accent1 2 2 2 2 2 4 2 3 2" xfId="33852" xr:uid="{00000000-0005-0000-0000-00005B400000}"/>
    <cellStyle name="40 % - Accent1 2 2 2 2 2 4 2 3 3" xfId="27862" xr:uid="{00000000-0005-0000-0000-00005C400000}"/>
    <cellStyle name="40 % - Accent1 2 2 2 2 2 4 2 4" xfId="21226" xr:uid="{00000000-0005-0000-0000-00005D400000}"/>
    <cellStyle name="40 % - Accent1 2 2 2 2 2 4 2 4 2" xfId="34443" xr:uid="{00000000-0005-0000-0000-00005E400000}"/>
    <cellStyle name="40 % - Accent1 2 2 2 2 2 4 2 4 3" xfId="28453" xr:uid="{00000000-0005-0000-0000-00005F400000}"/>
    <cellStyle name="40 % - Accent1 2 2 2 2 2 4 2 5" xfId="21850" xr:uid="{00000000-0005-0000-0000-000060400000}"/>
    <cellStyle name="40 % - Accent1 2 2 2 2 2 4 2 5 2" xfId="35043" xr:uid="{00000000-0005-0000-0000-000061400000}"/>
    <cellStyle name="40 % - Accent1 2 2 2 2 2 4 2 5 3" xfId="29053" xr:uid="{00000000-0005-0000-0000-000062400000}"/>
    <cellStyle name="40 % - Accent1 2 2 2 2 2 4 2 6" xfId="22552" xr:uid="{00000000-0005-0000-0000-000063400000}"/>
    <cellStyle name="40 % - Accent1 2 2 2 2 2 4 2 6 2" xfId="35745" xr:uid="{00000000-0005-0000-0000-000064400000}"/>
    <cellStyle name="40 % - Accent1 2 2 2 2 2 4 2 6 3" xfId="29755" xr:uid="{00000000-0005-0000-0000-000065400000}"/>
    <cellStyle name="40 % - Accent1 2 2 2 2 2 4 2 7" xfId="23307" xr:uid="{00000000-0005-0000-0000-000066400000}"/>
    <cellStyle name="40 % - Accent1 2 2 2 2 2 4 2 7 2" xfId="36495" xr:uid="{00000000-0005-0000-0000-000067400000}"/>
    <cellStyle name="40 % - Accent1 2 2 2 2 2 4 2 7 3" xfId="30505" xr:uid="{00000000-0005-0000-0000-000068400000}"/>
    <cellStyle name="40 % - Accent1 2 2 2 2 2 4 2 8" xfId="18415" xr:uid="{00000000-0005-0000-0000-000069400000}"/>
    <cellStyle name="40 % - Accent1 2 2 2 2 2 4 2 8 2" xfId="32629" xr:uid="{00000000-0005-0000-0000-00006A400000}"/>
    <cellStyle name="40 % - Accent1 2 2 2 2 2 4 2 8 3" xfId="26625" xr:uid="{00000000-0005-0000-0000-00006B400000}"/>
    <cellStyle name="40 % - Accent1 2 2 2 2 2 4 2 9" xfId="12218" xr:uid="{00000000-0005-0000-0000-00006C400000}"/>
    <cellStyle name="40 % - Accent1 2 2 2 2 2 4 2 9 2" xfId="25273" xr:uid="{00000000-0005-0000-0000-00006D400000}"/>
    <cellStyle name="40 % - Accent1 2 2 2 2 2 4 3" xfId="6753" xr:uid="{00000000-0005-0000-0000-00006E400000}"/>
    <cellStyle name="40 % - Accent1 2 2 2 2 2 4 3 2" xfId="19935" xr:uid="{00000000-0005-0000-0000-00006F400000}"/>
    <cellStyle name="40 % - Accent1 2 2 2 2 2 4 3 2 2" xfId="33327" xr:uid="{00000000-0005-0000-0000-000070400000}"/>
    <cellStyle name="40 % - Accent1 2 2 2 2 2 4 3 2 3" xfId="27325" xr:uid="{00000000-0005-0000-0000-000071400000}"/>
    <cellStyle name="40 % - Accent1 2 2 2 2 2 4 3 3" xfId="12744" xr:uid="{00000000-0005-0000-0000-000072400000}"/>
    <cellStyle name="40 % - Accent1 2 2 2 2 2 4 3 3 2" xfId="31887" xr:uid="{00000000-0005-0000-0000-000073400000}"/>
    <cellStyle name="40 % - Accent1 2 2 2 2 2 4 3 4" xfId="25867" xr:uid="{00000000-0005-0000-0000-000074400000}"/>
    <cellStyle name="40 % - Accent1 2 2 2 2 2 4 4" xfId="7293" xr:uid="{00000000-0005-0000-0000-000075400000}"/>
    <cellStyle name="40 % - Accent1 2 2 2 2 2 4 4 2" xfId="20634" xr:uid="{00000000-0005-0000-0000-000076400000}"/>
    <cellStyle name="40 % - Accent1 2 2 2 2 2 4 4 2 2" xfId="33851" xr:uid="{00000000-0005-0000-0000-000077400000}"/>
    <cellStyle name="40 % - Accent1 2 2 2 2 2 4 4 3" xfId="13284" xr:uid="{00000000-0005-0000-0000-000078400000}"/>
    <cellStyle name="40 % - Accent1 2 2 2 2 2 4 4 4" xfId="27861" xr:uid="{00000000-0005-0000-0000-000079400000}"/>
    <cellStyle name="40 % - Accent1 2 2 2 2 2 4 5" xfId="7861" xr:uid="{00000000-0005-0000-0000-00007A400000}"/>
    <cellStyle name="40 % - Accent1 2 2 2 2 2 4 5 2" xfId="21225" xr:uid="{00000000-0005-0000-0000-00007B400000}"/>
    <cellStyle name="40 % - Accent1 2 2 2 2 2 4 5 2 2" xfId="34442" xr:uid="{00000000-0005-0000-0000-00007C400000}"/>
    <cellStyle name="40 % - Accent1 2 2 2 2 2 4 5 3" xfId="13852" xr:uid="{00000000-0005-0000-0000-00007D400000}"/>
    <cellStyle name="40 % - Accent1 2 2 2 2 2 4 5 4" xfId="28452" xr:uid="{00000000-0005-0000-0000-00007E400000}"/>
    <cellStyle name="40 % - Accent1 2 2 2 2 2 4 6" xfId="8429" xr:uid="{00000000-0005-0000-0000-00007F400000}"/>
    <cellStyle name="40 % - Accent1 2 2 2 2 2 4 6 2" xfId="21849" xr:uid="{00000000-0005-0000-0000-000080400000}"/>
    <cellStyle name="40 % - Accent1 2 2 2 2 2 4 6 2 2" xfId="35042" xr:uid="{00000000-0005-0000-0000-000081400000}"/>
    <cellStyle name="40 % - Accent1 2 2 2 2 2 4 6 3" xfId="14420" xr:uid="{00000000-0005-0000-0000-000082400000}"/>
    <cellStyle name="40 % - Accent1 2 2 2 2 2 4 6 4" xfId="29052" xr:uid="{00000000-0005-0000-0000-000083400000}"/>
    <cellStyle name="40 % - Accent1 2 2 2 2 2 4 7" xfId="8997" xr:uid="{00000000-0005-0000-0000-000084400000}"/>
    <cellStyle name="40 % - Accent1 2 2 2 2 2 4 7 2" xfId="22551" xr:uid="{00000000-0005-0000-0000-000085400000}"/>
    <cellStyle name="40 % - Accent1 2 2 2 2 2 4 7 2 2" xfId="35744" xr:uid="{00000000-0005-0000-0000-000086400000}"/>
    <cellStyle name="40 % - Accent1 2 2 2 2 2 4 7 3" xfId="14988" xr:uid="{00000000-0005-0000-0000-000087400000}"/>
    <cellStyle name="40 % - Accent1 2 2 2 2 2 4 7 4" xfId="29754" xr:uid="{00000000-0005-0000-0000-000088400000}"/>
    <cellStyle name="40 % - Accent1 2 2 2 2 2 4 8" xfId="9579" xr:uid="{00000000-0005-0000-0000-000089400000}"/>
    <cellStyle name="40 % - Accent1 2 2 2 2 2 4 8 2" xfId="23306" xr:uid="{00000000-0005-0000-0000-00008A400000}"/>
    <cellStyle name="40 % - Accent1 2 2 2 2 2 4 8 2 2" xfId="36494" xr:uid="{00000000-0005-0000-0000-00008B400000}"/>
    <cellStyle name="40 % - Accent1 2 2 2 2 2 4 8 3" xfId="15570" xr:uid="{00000000-0005-0000-0000-00008C400000}"/>
    <cellStyle name="40 % - Accent1 2 2 2 2 2 4 8 4" xfId="30504" xr:uid="{00000000-0005-0000-0000-00008D400000}"/>
    <cellStyle name="40 % - Accent1 2 2 2 2 2 4 9" xfId="10175" xr:uid="{00000000-0005-0000-0000-00008E400000}"/>
    <cellStyle name="40 % - Accent1 2 2 2 2 2 4 9 2" xfId="16166" xr:uid="{00000000-0005-0000-0000-00008F400000}"/>
    <cellStyle name="40 % - Accent1 2 2 2 2 2 4 9 2 2" xfId="32628" xr:uid="{00000000-0005-0000-0000-000090400000}"/>
    <cellStyle name="40 % - Accent1 2 2 2 2 2 4 9 3" xfId="26624" xr:uid="{00000000-0005-0000-0000-000091400000}"/>
    <cellStyle name="40 % - Accent1 2 2 2 2 2 5" xfId="5346" xr:uid="{00000000-0005-0000-0000-000092400000}"/>
    <cellStyle name="40 % - Accent1 2 2 2 2 2 5 10" xfId="31307" xr:uid="{00000000-0005-0000-0000-000093400000}"/>
    <cellStyle name="40 % - Accent1 2 2 2 2 2 5 11" xfId="24378" xr:uid="{00000000-0005-0000-0000-000094400000}"/>
    <cellStyle name="40 % - Accent1 2 2 2 2 2 5 2" xfId="19933" xr:uid="{00000000-0005-0000-0000-000095400000}"/>
    <cellStyle name="40 % - Accent1 2 2 2 2 2 5 2 2" xfId="27323" xr:uid="{00000000-0005-0000-0000-000096400000}"/>
    <cellStyle name="40 % - Accent1 2 2 2 2 2 5 2 2 2" xfId="33325" xr:uid="{00000000-0005-0000-0000-000097400000}"/>
    <cellStyle name="40 % - Accent1 2 2 2 2 2 5 2 3" xfId="31889" xr:uid="{00000000-0005-0000-0000-000098400000}"/>
    <cellStyle name="40 % - Accent1 2 2 2 2 2 5 2 4" xfId="25869" xr:uid="{00000000-0005-0000-0000-000099400000}"/>
    <cellStyle name="40 % - Accent1 2 2 2 2 2 5 3" xfId="20636" xr:uid="{00000000-0005-0000-0000-00009A400000}"/>
    <cellStyle name="40 % - Accent1 2 2 2 2 2 5 3 2" xfId="33853" xr:uid="{00000000-0005-0000-0000-00009B400000}"/>
    <cellStyle name="40 % - Accent1 2 2 2 2 2 5 3 3" xfId="27863" xr:uid="{00000000-0005-0000-0000-00009C400000}"/>
    <cellStyle name="40 % - Accent1 2 2 2 2 2 5 4" xfId="21227" xr:uid="{00000000-0005-0000-0000-00009D400000}"/>
    <cellStyle name="40 % - Accent1 2 2 2 2 2 5 4 2" xfId="34444" xr:uid="{00000000-0005-0000-0000-00009E400000}"/>
    <cellStyle name="40 % - Accent1 2 2 2 2 2 5 4 3" xfId="28454" xr:uid="{00000000-0005-0000-0000-00009F400000}"/>
    <cellStyle name="40 % - Accent1 2 2 2 2 2 5 5" xfId="21851" xr:uid="{00000000-0005-0000-0000-0000A0400000}"/>
    <cellStyle name="40 % - Accent1 2 2 2 2 2 5 5 2" xfId="35044" xr:uid="{00000000-0005-0000-0000-0000A1400000}"/>
    <cellStyle name="40 % - Accent1 2 2 2 2 2 5 5 3" xfId="29054" xr:uid="{00000000-0005-0000-0000-0000A2400000}"/>
    <cellStyle name="40 % - Accent1 2 2 2 2 2 5 6" xfId="22553" xr:uid="{00000000-0005-0000-0000-0000A3400000}"/>
    <cellStyle name="40 % - Accent1 2 2 2 2 2 5 6 2" xfId="35746" xr:uid="{00000000-0005-0000-0000-0000A4400000}"/>
    <cellStyle name="40 % - Accent1 2 2 2 2 2 5 6 3" xfId="29756" xr:uid="{00000000-0005-0000-0000-0000A5400000}"/>
    <cellStyle name="40 % - Accent1 2 2 2 2 2 5 7" xfId="23308" xr:uid="{00000000-0005-0000-0000-0000A6400000}"/>
    <cellStyle name="40 % - Accent1 2 2 2 2 2 5 7 2" xfId="36496" xr:uid="{00000000-0005-0000-0000-0000A7400000}"/>
    <cellStyle name="40 % - Accent1 2 2 2 2 2 5 7 3" xfId="30506" xr:uid="{00000000-0005-0000-0000-0000A8400000}"/>
    <cellStyle name="40 % - Accent1 2 2 2 2 2 5 8" xfId="18416" xr:uid="{00000000-0005-0000-0000-0000A9400000}"/>
    <cellStyle name="40 % - Accent1 2 2 2 2 2 5 8 2" xfId="32630" xr:uid="{00000000-0005-0000-0000-0000AA400000}"/>
    <cellStyle name="40 % - Accent1 2 2 2 2 2 5 8 3" xfId="26626" xr:uid="{00000000-0005-0000-0000-0000AB400000}"/>
    <cellStyle name="40 % - Accent1 2 2 2 2 2 5 9" xfId="11681" xr:uid="{00000000-0005-0000-0000-0000AC400000}"/>
    <cellStyle name="40 % - Accent1 2 2 2 2 2 5 9 2" xfId="25274" xr:uid="{00000000-0005-0000-0000-0000AD400000}"/>
    <cellStyle name="40 % - Accent1 2 2 2 2 2 6" xfId="6223" xr:uid="{00000000-0005-0000-0000-0000AE400000}"/>
    <cellStyle name="40 % - Accent1 2 2 2 2 2 6 2" xfId="19515" xr:uid="{00000000-0005-0000-0000-0000AF400000}"/>
    <cellStyle name="40 % - Accent1 2 2 2 2 2 6 2 2" xfId="33015" xr:uid="{00000000-0005-0000-0000-0000B0400000}"/>
    <cellStyle name="40 % - Accent1 2 2 2 2 2 6 2 3" xfId="27011" xr:uid="{00000000-0005-0000-0000-0000B1400000}"/>
    <cellStyle name="40 % - Accent1 2 2 2 2 2 6 3" xfId="12214" xr:uid="{00000000-0005-0000-0000-0000B2400000}"/>
    <cellStyle name="40 % - Accent1 2 2 2 2 2 6 3 2" xfId="31884" xr:uid="{00000000-0005-0000-0000-0000B3400000}"/>
    <cellStyle name="40 % - Accent1 2 2 2 2 2 6 4" xfId="25864" xr:uid="{00000000-0005-0000-0000-0000B4400000}"/>
    <cellStyle name="40 % - Accent1 2 2 2 2 2 7" xfId="6749" xr:uid="{00000000-0005-0000-0000-0000B5400000}"/>
    <cellStyle name="40 % - Accent1 2 2 2 2 2 7 2" xfId="19938" xr:uid="{00000000-0005-0000-0000-0000B6400000}"/>
    <cellStyle name="40 % - Accent1 2 2 2 2 2 7 2 2" xfId="33330" xr:uid="{00000000-0005-0000-0000-0000B7400000}"/>
    <cellStyle name="40 % - Accent1 2 2 2 2 2 7 3" xfId="12740" xr:uid="{00000000-0005-0000-0000-0000B8400000}"/>
    <cellStyle name="40 % - Accent1 2 2 2 2 2 7 4" xfId="27328" xr:uid="{00000000-0005-0000-0000-0000B9400000}"/>
    <cellStyle name="40 % - Accent1 2 2 2 2 2 8" xfId="7289" xr:uid="{00000000-0005-0000-0000-0000BA400000}"/>
    <cellStyle name="40 % - Accent1 2 2 2 2 2 8 2" xfId="20631" xr:uid="{00000000-0005-0000-0000-0000BB400000}"/>
    <cellStyle name="40 % - Accent1 2 2 2 2 2 8 2 2" xfId="33848" xr:uid="{00000000-0005-0000-0000-0000BC400000}"/>
    <cellStyle name="40 % - Accent1 2 2 2 2 2 8 3" xfId="13280" xr:uid="{00000000-0005-0000-0000-0000BD400000}"/>
    <cellStyle name="40 % - Accent1 2 2 2 2 2 8 4" xfId="27858" xr:uid="{00000000-0005-0000-0000-0000BE400000}"/>
    <cellStyle name="40 % - Accent1 2 2 2 2 2 9" xfId="7857" xr:uid="{00000000-0005-0000-0000-0000BF400000}"/>
    <cellStyle name="40 % - Accent1 2 2 2 2 2 9 2" xfId="21222" xr:uid="{00000000-0005-0000-0000-0000C0400000}"/>
    <cellStyle name="40 % - Accent1 2 2 2 2 2 9 2 2" xfId="34439" xr:uid="{00000000-0005-0000-0000-0000C1400000}"/>
    <cellStyle name="40 % - Accent1 2 2 2 2 2 9 3" xfId="13848" xr:uid="{00000000-0005-0000-0000-0000C2400000}"/>
    <cellStyle name="40 % - Accent1 2 2 2 2 2 9 4" xfId="28449" xr:uid="{00000000-0005-0000-0000-0000C3400000}"/>
    <cellStyle name="40 % - Accent1 2 2 2 2 20" xfId="2972" xr:uid="{00000000-0005-0000-0000-0000C4400000}"/>
    <cellStyle name="40 % - Accent1 2 2 2 2 3" xfId="331" xr:uid="{00000000-0005-0000-0000-0000C5400000}"/>
    <cellStyle name="40 % - Accent1 2 2 2 2 3 10" xfId="10176" xr:uid="{00000000-0005-0000-0000-0000C6400000}"/>
    <cellStyle name="40 % - Accent1 2 2 2 2 3 10 2" xfId="16167" xr:uid="{00000000-0005-0000-0000-0000C7400000}"/>
    <cellStyle name="40 % - Accent1 2 2 2 2 3 10 3" xfId="31308" xr:uid="{00000000-0005-0000-0000-0000C8400000}"/>
    <cellStyle name="40 % - Accent1 2 2 2 2 3 11" xfId="10772" xr:uid="{00000000-0005-0000-0000-0000C9400000}"/>
    <cellStyle name="40 % - Accent1 2 2 2 2 3 11 2" xfId="16763" xr:uid="{00000000-0005-0000-0000-0000CA400000}"/>
    <cellStyle name="40 % - Accent1 2 2 2 2 3 12" xfId="17387" xr:uid="{00000000-0005-0000-0000-0000CB400000}"/>
    <cellStyle name="40 % - Accent1 2 2 2 2 3 13" xfId="17918" xr:uid="{00000000-0005-0000-0000-0000CC400000}"/>
    <cellStyle name="40 % - Accent1 2 2 2 2 3 14" xfId="18417" xr:uid="{00000000-0005-0000-0000-0000CD400000}"/>
    <cellStyle name="40 % - Accent1 2 2 2 2 3 15" xfId="11261" xr:uid="{00000000-0005-0000-0000-0000CE400000}"/>
    <cellStyle name="40 % - Accent1 2 2 2 2 3 16" xfId="4436" xr:uid="{00000000-0005-0000-0000-0000CF400000}"/>
    <cellStyle name="40 % - Accent1 2 2 2 2 3 17" xfId="24379" xr:uid="{00000000-0005-0000-0000-0000D0400000}"/>
    <cellStyle name="40 % - Accent1 2 2 2 2 3 18" xfId="2978" xr:uid="{00000000-0005-0000-0000-0000D1400000}"/>
    <cellStyle name="40 % - Accent1 2 2 2 2 3 2" xfId="5349" xr:uid="{00000000-0005-0000-0000-0000D2400000}"/>
    <cellStyle name="40 % - Accent1 2 2 2 2 3 2 2" xfId="19516" xr:uid="{00000000-0005-0000-0000-0000D3400000}"/>
    <cellStyle name="40 % - Accent1 2 2 2 2 3 2 2 2" xfId="33016" xr:uid="{00000000-0005-0000-0000-0000D4400000}"/>
    <cellStyle name="40 % - Accent1 2 2 2 2 3 2 2 3" xfId="27012" xr:uid="{00000000-0005-0000-0000-0000D5400000}"/>
    <cellStyle name="40 % - Accent1 2 2 2 2 3 2 3" xfId="11686" xr:uid="{00000000-0005-0000-0000-0000D6400000}"/>
    <cellStyle name="40 % - Accent1 2 2 2 2 3 2 3 2" xfId="31890" xr:uid="{00000000-0005-0000-0000-0000D7400000}"/>
    <cellStyle name="40 % - Accent1 2 2 2 2 3 2 4" xfId="25870" xr:uid="{00000000-0005-0000-0000-0000D8400000}"/>
    <cellStyle name="40 % - Accent1 2 2 2 2 3 3" xfId="6228" xr:uid="{00000000-0005-0000-0000-0000D9400000}"/>
    <cellStyle name="40 % - Accent1 2 2 2 2 3 3 2" xfId="20637" xr:uid="{00000000-0005-0000-0000-0000DA400000}"/>
    <cellStyle name="40 % - Accent1 2 2 2 2 3 3 2 2" xfId="33854" xr:uid="{00000000-0005-0000-0000-0000DB400000}"/>
    <cellStyle name="40 % - Accent1 2 2 2 2 3 3 3" xfId="12219" xr:uid="{00000000-0005-0000-0000-0000DC400000}"/>
    <cellStyle name="40 % - Accent1 2 2 2 2 3 3 4" xfId="27864" xr:uid="{00000000-0005-0000-0000-0000DD400000}"/>
    <cellStyle name="40 % - Accent1 2 2 2 2 3 4" xfId="6754" xr:uid="{00000000-0005-0000-0000-0000DE400000}"/>
    <cellStyle name="40 % - Accent1 2 2 2 2 3 4 2" xfId="21228" xr:uid="{00000000-0005-0000-0000-0000DF400000}"/>
    <cellStyle name="40 % - Accent1 2 2 2 2 3 4 2 2" xfId="34445" xr:uid="{00000000-0005-0000-0000-0000E0400000}"/>
    <cellStyle name="40 % - Accent1 2 2 2 2 3 4 3" xfId="12745" xr:uid="{00000000-0005-0000-0000-0000E1400000}"/>
    <cellStyle name="40 % - Accent1 2 2 2 2 3 4 4" xfId="28455" xr:uid="{00000000-0005-0000-0000-0000E2400000}"/>
    <cellStyle name="40 % - Accent1 2 2 2 2 3 5" xfId="7294" xr:uid="{00000000-0005-0000-0000-0000E3400000}"/>
    <cellStyle name="40 % - Accent1 2 2 2 2 3 5 2" xfId="21852" xr:uid="{00000000-0005-0000-0000-0000E4400000}"/>
    <cellStyle name="40 % - Accent1 2 2 2 2 3 5 2 2" xfId="35045" xr:uid="{00000000-0005-0000-0000-0000E5400000}"/>
    <cellStyle name="40 % - Accent1 2 2 2 2 3 5 3" xfId="13285" xr:uid="{00000000-0005-0000-0000-0000E6400000}"/>
    <cellStyle name="40 % - Accent1 2 2 2 2 3 5 4" xfId="29055" xr:uid="{00000000-0005-0000-0000-0000E7400000}"/>
    <cellStyle name="40 % - Accent1 2 2 2 2 3 6" xfId="7862" xr:uid="{00000000-0005-0000-0000-0000E8400000}"/>
    <cellStyle name="40 % - Accent1 2 2 2 2 3 6 2" xfId="22554" xr:uid="{00000000-0005-0000-0000-0000E9400000}"/>
    <cellStyle name="40 % - Accent1 2 2 2 2 3 6 2 2" xfId="35747" xr:uid="{00000000-0005-0000-0000-0000EA400000}"/>
    <cellStyle name="40 % - Accent1 2 2 2 2 3 6 3" xfId="13853" xr:uid="{00000000-0005-0000-0000-0000EB400000}"/>
    <cellStyle name="40 % - Accent1 2 2 2 2 3 6 4" xfId="29757" xr:uid="{00000000-0005-0000-0000-0000EC400000}"/>
    <cellStyle name="40 % - Accent1 2 2 2 2 3 7" xfId="8430" xr:uid="{00000000-0005-0000-0000-0000ED400000}"/>
    <cellStyle name="40 % - Accent1 2 2 2 2 3 7 2" xfId="23309" xr:uid="{00000000-0005-0000-0000-0000EE400000}"/>
    <cellStyle name="40 % - Accent1 2 2 2 2 3 7 2 2" xfId="36497" xr:uid="{00000000-0005-0000-0000-0000EF400000}"/>
    <cellStyle name="40 % - Accent1 2 2 2 2 3 7 3" xfId="14421" xr:uid="{00000000-0005-0000-0000-0000F0400000}"/>
    <cellStyle name="40 % - Accent1 2 2 2 2 3 7 4" xfId="30507" xr:uid="{00000000-0005-0000-0000-0000F1400000}"/>
    <cellStyle name="40 % - Accent1 2 2 2 2 3 8" xfId="8998" xr:uid="{00000000-0005-0000-0000-0000F2400000}"/>
    <cellStyle name="40 % - Accent1 2 2 2 2 3 8 2" xfId="14989" xr:uid="{00000000-0005-0000-0000-0000F3400000}"/>
    <cellStyle name="40 % - Accent1 2 2 2 2 3 8 2 2" xfId="32631" xr:uid="{00000000-0005-0000-0000-0000F4400000}"/>
    <cellStyle name="40 % - Accent1 2 2 2 2 3 8 3" xfId="26627" xr:uid="{00000000-0005-0000-0000-0000F5400000}"/>
    <cellStyle name="40 % - Accent1 2 2 2 2 3 9" xfId="9580" xr:uid="{00000000-0005-0000-0000-0000F6400000}"/>
    <cellStyle name="40 % - Accent1 2 2 2 2 3 9 2" xfId="15571" xr:uid="{00000000-0005-0000-0000-0000F7400000}"/>
    <cellStyle name="40 % - Accent1 2 2 2 2 3 9 3" xfId="25275" xr:uid="{00000000-0005-0000-0000-0000F8400000}"/>
    <cellStyle name="40 % - Accent1 2 2 2 2 4" xfId="5345" xr:uid="{00000000-0005-0000-0000-0000F9400000}"/>
    <cellStyle name="40 % - Accent1 2 2 2 2 4 10" xfId="31309" xr:uid="{00000000-0005-0000-0000-0000FA400000}"/>
    <cellStyle name="40 % - Accent1 2 2 2 2 4 11" xfId="24380" xr:uid="{00000000-0005-0000-0000-0000FB400000}"/>
    <cellStyle name="40 % - Accent1 2 2 2 2 4 2" xfId="19932" xr:uid="{00000000-0005-0000-0000-0000FC400000}"/>
    <cellStyle name="40 % - Accent1 2 2 2 2 4 2 2" xfId="27322" xr:uid="{00000000-0005-0000-0000-0000FD400000}"/>
    <cellStyle name="40 % - Accent1 2 2 2 2 4 2 2 2" xfId="33324" xr:uid="{00000000-0005-0000-0000-0000FE400000}"/>
    <cellStyle name="40 % - Accent1 2 2 2 2 4 2 3" xfId="31891" xr:uid="{00000000-0005-0000-0000-0000FF400000}"/>
    <cellStyle name="40 % - Accent1 2 2 2 2 4 2 4" xfId="25871" xr:uid="{00000000-0005-0000-0000-000000410000}"/>
    <cellStyle name="40 % - Accent1 2 2 2 2 4 3" xfId="20638" xr:uid="{00000000-0005-0000-0000-000001410000}"/>
    <cellStyle name="40 % - Accent1 2 2 2 2 4 3 2" xfId="33855" xr:uid="{00000000-0005-0000-0000-000002410000}"/>
    <cellStyle name="40 % - Accent1 2 2 2 2 4 3 3" xfId="27865" xr:uid="{00000000-0005-0000-0000-000003410000}"/>
    <cellStyle name="40 % - Accent1 2 2 2 2 4 4" xfId="21229" xr:uid="{00000000-0005-0000-0000-000004410000}"/>
    <cellStyle name="40 % - Accent1 2 2 2 2 4 4 2" xfId="34446" xr:uid="{00000000-0005-0000-0000-000005410000}"/>
    <cellStyle name="40 % - Accent1 2 2 2 2 4 4 3" xfId="28456" xr:uid="{00000000-0005-0000-0000-000006410000}"/>
    <cellStyle name="40 % - Accent1 2 2 2 2 4 5" xfId="21853" xr:uid="{00000000-0005-0000-0000-000007410000}"/>
    <cellStyle name="40 % - Accent1 2 2 2 2 4 5 2" xfId="35046" xr:uid="{00000000-0005-0000-0000-000008410000}"/>
    <cellStyle name="40 % - Accent1 2 2 2 2 4 5 3" xfId="29056" xr:uid="{00000000-0005-0000-0000-000009410000}"/>
    <cellStyle name="40 % - Accent1 2 2 2 2 4 6" xfId="22555" xr:uid="{00000000-0005-0000-0000-00000A410000}"/>
    <cellStyle name="40 % - Accent1 2 2 2 2 4 6 2" xfId="35748" xr:uid="{00000000-0005-0000-0000-00000B410000}"/>
    <cellStyle name="40 % - Accent1 2 2 2 2 4 6 3" xfId="29758" xr:uid="{00000000-0005-0000-0000-00000C410000}"/>
    <cellStyle name="40 % - Accent1 2 2 2 2 4 7" xfId="23310" xr:uid="{00000000-0005-0000-0000-00000D410000}"/>
    <cellStyle name="40 % - Accent1 2 2 2 2 4 7 2" xfId="36498" xr:uid="{00000000-0005-0000-0000-00000E410000}"/>
    <cellStyle name="40 % - Accent1 2 2 2 2 4 7 3" xfId="30508" xr:uid="{00000000-0005-0000-0000-00000F410000}"/>
    <cellStyle name="40 % - Accent1 2 2 2 2 4 8" xfId="18418" xr:uid="{00000000-0005-0000-0000-000010410000}"/>
    <cellStyle name="40 % - Accent1 2 2 2 2 4 8 2" xfId="32632" xr:uid="{00000000-0005-0000-0000-000011410000}"/>
    <cellStyle name="40 % - Accent1 2 2 2 2 4 8 3" xfId="26628" xr:uid="{00000000-0005-0000-0000-000012410000}"/>
    <cellStyle name="40 % - Accent1 2 2 2 2 4 9" xfId="11680" xr:uid="{00000000-0005-0000-0000-000013410000}"/>
    <cellStyle name="40 % - Accent1 2 2 2 2 4 9 2" xfId="25276" xr:uid="{00000000-0005-0000-0000-000014410000}"/>
    <cellStyle name="40 % - Accent1 2 2 2 2 5" xfId="6222" xr:uid="{00000000-0005-0000-0000-000015410000}"/>
    <cellStyle name="40 % - Accent1 2 2 2 2 5 2" xfId="23311" xr:uid="{00000000-0005-0000-0000-000016410000}"/>
    <cellStyle name="40 % - Accent1 2 2 2 2 5 2 2" xfId="36499" xr:uid="{00000000-0005-0000-0000-000017410000}"/>
    <cellStyle name="40 % - Accent1 2 2 2 2 5 2 3" xfId="30509" xr:uid="{00000000-0005-0000-0000-000018410000}"/>
    <cellStyle name="40 % - Accent1 2 2 2 2 5 3" xfId="19514" xr:uid="{00000000-0005-0000-0000-000019410000}"/>
    <cellStyle name="40 % - Accent1 2 2 2 2 5 3 2" xfId="33014" xr:uid="{00000000-0005-0000-0000-00001A410000}"/>
    <cellStyle name="40 % - Accent1 2 2 2 2 5 3 3" xfId="27010" xr:uid="{00000000-0005-0000-0000-00001B410000}"/>
    <cellStyle name="40 % - Accent1 2 2 2 2 5 4" xfId="12213" xr:uid="{00000000-0005-0000-0000-00001C410000}"/>
    <cellStyle name="40 % - Accent1 2 2 2 2 5 4 2" xfId="31883" xr:uid="{00000000-0005-0000-0000-00001D410000}"/>
    <cellStyle name="40 % - Accent1 2 2 2 2 5 5" xfId="25863" xr:uid="{00000000-0005-0000-0000-00001E410000}"/>
    <cellStyle name="40 % - Accent1 2 2 2 2 6" xfId="6748" xr:uid="{00000000-0005-0000-0000-00001F410000}"/>
    <cellStyle name="40 % - Accent1 2 2 2 2 6 2" xfId="23805" xr:uid="{00000000-0005-0000-0000-000020410000}"/>
    <cellStyle name="40 % - Accent1 2 2 2 2 6 2 2" xfId="36836" xr:uid="{00000000-0005-0000-0000-000021410000}"/>
    <cellStyle name="40 % - Accent1 2 2 2 2 6 2 3" xfId="30848" xr:uid="{00000000-0005-0000-0000-000022410000}"/>
    <cellStyle name="40 % - Accent1 2 2 2 2 6 3" xfId="20630" xr:uid="{00000000-0005-0000-0000-000023410000}"/>
    <cellStyle name="40 % - Accent1 2 2 2 2 6 3 2" xfId="33847" xr:uid="{00000000-0005-0000-0000-000024410000}"/>
    <cellStyle name="40 % - Accent1 2 2 2 2 6 4" xfId="12739" xr:uid="{00000000-0005-0000-0000-000025410000}"/>
    <cellStyle name="40 % - Accent1 2 2 2 2 6 5" xfId="27857" xr:uid="{00000000-0005-0000-0000-000026410000}"/>
    <cellStyle name="40 % - Accent1 2 2 2 2 7" xfId="7288" xr:uid="{00000000-0005-0000-0000-000027410000}"/>
    <cellStyle name="40 % - Accent1 2 2 2 2 7 2" xfId="24010" xr:uid="{00000000-0005-0000-0000-000028410000}"/>
    <cellStyle name="40 % - Accent1 2 2 2 2 7 2 2" xfId="36916" xr:uid="{00000000-0005-0000-0000-000029410000}"/>
    <cellStyle name="40 % - Accent1 2 2 2 2 7 2 3" xfId="30929" xr:uid="{00000000-0005-0000-0000-00002A410000}"/>
    <cellStyle name="40 % - Accent1 2 2 2 2 7 3" xfId="21221" xr:uid="{00000000-0005-0000-0000-00002B410000}"/>
    <cellStyle name="40 % - Accent1 2 2 2 2 7 3 2" xfId="34438" xr:uid="{00000000-0005-0000-0000-00002C410000}"/>
    <cellStyle name="40 % - Accent1 2 2 2 2 7 4" xfId="13279" xr:uid="{00000000-0005-0000-0000-00002D410000}"/>
    <cellStyle name="40 % - Accent1 2 2 2 2 7 5" xfId="28448" xr:uid="{00000000-0005-0000-0000-00002E410000}"/>
    <cellStyle name="40 % - Accent1 2 2 2 2 8" xfId="7856" xr:uid="{00000000-0005-0000-0000-00002F410000}"/>
    <cellStyle name="40 % - Accent1 2 2 2 2 8 2" xfId="21845" xr:uid="{00000000-0005-0000-0000-000030410000}"/>
    <cellStyle name="40 % - Accent1 2 2 2 2 8 2 2" xfId="35038" xr:uid="{00000000-0005-0000-0000-000031410000}"/>
    <cellStyle name="40 % - Accent1 2 2 2 2 8 3" xfId="13847" xr:uid="{00000000-0005-0000-0000-000032410000}"/>
    <cellStyle name="40 % - Accent1 2 2 2 2 8 4" xfId="29048" xr:uid="{00000000-0005-0000-0000-000033410000}"/>
    <cellStyle name="40 % - Accent1 2 2 2 2 9" xfId="8424" xr:uid="{00000000-0005-0000-0000-000034410000}"/>
    <cellStyle name="40 % - Accent1 2 2 2 2 9 2" xfId="22547" xr:uid="{00000000-0005-0000-0000-000035410000}"/>
    <cellStyle name="40 % - Accent1 2 2 2 2 9 2 2" xfId="35740" xr:uid="{00000000-0005-0000-0000-000036410000}"/>
    <cellStyle name="40 % - Accent1 2 2 2 2 9 3" xfId="14415" xr:uid="{00000000-0005-0000-0000-000037410000}"/>
    <cellStyle name="40 % - Accent1 2 2 2 2 9 4" xfId="29750" xr:uid="{00000000-0005-0000-0000-000038410000}"/>
    <cellStyle name="40 % - Accent1 2 2 2 20" xfId="4430" xr:uid="{00000000-0005-0000-0000-000039410000}"/>
    <cellStyle name="40 % - Accent1 2 2 2 21" xfId="24371" xr:uid="{00000000-0005-0000-0000-00003A410000}"/>
    <cellStyle name="40 % - Accent1 2 2 2 22" xfId="2971" xr:uid="{00000000-0005-0000-0000-00003B410000}"/>
    <cellStyle name="40 % - Accent1 2 2 2 3" xfId="332" xr:uid="{00000000-0005-0000-0000-00003C410000}"/>
    <cellStyle name="40 % - Accent1 2 2 2 3 10" xfId="10177" xr:uid="{00000000-0005-0000-0000-00003D410000}"/>
    <cellStyle name="40 % - Accent1 2 2 2 3 10 2" xfId="16168" xr:uid="{00000000-0005-0000-0000-00003E410000}"/>
    <cellStyle name="40 % - Accent1 2 2 2 3 10 3" xfId="31310" xr:uid="{00000000-0005-0000-0000-00003F410000}"/>
    <cellStyle name="40 % - Accent1 2 2 2 3 11" xfId="10773" xr:uid="{00000000-0005-0000-0000-000040410000}"/>
    <cellStyle name="40 % - Accent1 2 2 2 3 11 2" xfId="16764" xr:uid="{00000000-0005-0000-0000-000041410000}"/>
    <cellStyle name="40 % - Accent1 2 2 2 3 12" xfId="17388" xr:uid="{00000000-0005-0000-0000-000042410000}"/>
    <cellStyle name="40 % - Accent1 2 2 2 3 13" xfId="17919" xr:uid="{00000000-0005-0000-0000-000043410000}"/>
    <cellStyle name="40 % - Accent1 2 2 2 3 14" xfId="18419" xr:uid="{00000000-0005-0000-0000-000044410000}"/>
    <cellStyle name="40 % - Accent1 2 2 2 3 15" xfId="11262" xr:uid="{00000000-0005-0000-0000-000045410000}"/>
    <cellStyle name="40 % - Accent1 2 2 2 3 16" xfId="4437" xr:uid="{00000000-0005-0000-0000-000046410000}"/>
    <cellStyle name="40 % - Accent1 2 2 2 3 17" xfId="24381" xr:uid="{00000000-0005-0000-0000-000047410000}"/>
    <cellStyle name="40 % - Accent1 2 2 2 3 18" xfId="2979" xr:uid="{00000000-0005-0000-0000-000048410000}"/>
    <cellStyle name="40 % - Accent1 2 2 2 3 2" xfId="5350" xr:uid="{00000000-0005-0000-0000-000049410000}"/>
    <cellStyle name="40 % - Accent1 2 2 2 3 2 2" xfId="19517" xr:uid="{00000000-0005-0000-0000-00004A410000}"/>
    <cellStyle name="40 % - Accent1 2 2 2 3 2 2 2" xfId="33017" xr:uid="{00000000-0005-0000-0000-00004B410000}"/>
    <cellStyle name="40 % - Accent1 2 2 2 3 2 2 3" xfId="27013" xr:uid="{00000000-0005-0000-0000-00004C410000}"/>
    <cellStyle name="40 % - Accent1 2 2 2 3 2 3" xfId="11687" xr:uid="{00000000-0005-0000-0000-00004D410000}"/>
    <cellStyle name="40 % - Accent1 2 2 2 3 2 3 2" xfId="31892" xr:uid="{00000000-0005-0000-0000-00004E410000}"/>
    <cellStyle name="40 % - Accent1 2 2 2 3 2 4" xfId="25872" xr:uid="{00000000-0005-0000-0000-00004F410000}"/>
    <cellStyle name="40 % - Accent1 2 2 2 3 3" xfId="6229" xr:uid="{00000000-0005-0000-0000-000050410000}"/>
    <cellStyle name="40 % - Accent1 2 2 2 3 3 2" xfId="20639" xr:uid="{00000000-0005-0000-0000-000051410000}"/>
    <cellStyle name="40 % - Accent1 2 2 2 3 3 2 2" xfId="33856" xr:uid="{00000000-0005-0000-0000-000052410000}"/>
    <cellStyle name="40 % - Accent1 2 2 2 3 3 3" xfId="12220" xr:uid="{00000000-0005-0000-0000-000053410000}"/>
    <cellStyle name="40 % - Accent1 2 2 2 3 3 4" xfId="27866" xr:uid="{00000000-0005-0000-0000-000054410000}"/>
    <cellStyle name="40 % - Accent1 2 2 2 3 4" xfId="6755" xr:uid="{00000000-0005-0000-0000-000055410000}"/>
    <cellStyle name="40 % - Accent1 2 2 2 3 4 2" xfId="21230" xr:uid="{00000000-0005-0000-0000-000056410000}"/>
    <cellStyle name="40 % - Accent1 2 2 2 3 4 2 2" xfId="34447" xr:uid="{00000000-0005-0000-0000-000057410000}"/>
    <cellStyle name="40 % - Accent1 2 2 2 3 4 3" xfId="12746" xr:uid="{00000000-0005-0000-0000-000058410000}"/>
    <cellStyle name="40 % - Accent1 2 2 2 3 4 4" xfId="28457" xr:uid="{00000000-0005-0000-0000-000059410000}"/>
    <cellStyle name="40 % - Accent1 2 2 2 3 5" xfId="7295" xr:uid="{00000000-0005-0000-0000-00005A410000}"/>
    <cellStyle name="40 % - Accent1 2 2 2 3 5 2" xfId="21854" xr:uid="{00000000-0005-0000-0000-00005B410000}"/>
    <cellStyle name="40 % - Accent1 2 2 2 3 5 2 2" xfId="35047" xr:uid="{00000000-0005-0000-0000-00005C410000}"/>
    <cellStyle name="40 % - Accent1 2 2 2 3 5 3" xfId="13286" xr:uid="{00000000-0005-0000-0000-00005D410000}"/>
    <cellStyle name="40 % - Accent1 2 2 2 3 5 4" xfId="29057" xr:uid="{00000000-0005-0000-0000-00005E410000}"/>
    <cellStyle name="40 % - Accent1 2 2 2 3 6" xfId="7863" xr:uid="{00000000-0005-0000-0000-00005F410000}"/>
    <cellStyle name="40 % - Accent1 2 2 2 3 6 2" xfId="22556" xr:uid="{00000000-0005-0000-0000-000060410000}"/>
    <cellStyle name="40 % - Accent1 2 2 2 3 6 2 2" xfId="35749" xr:uid="{00000000-0005-0000-0000-000061410000}"/>
    <cellStyle name="40 % - Accent1 2 2 2 3 6 3" xfId="13854" xr:uid="{00000000-0005-0000-0000-000062410000}"/>
    <cellStyle name="40 % - Accent1 2 2 2 3 6 4" xfId="29759" xr:uid="{00000000-0005-0000-0000-000063410000}"/>
    <cellStyle name="40 % - Accent1 2 2 2 3 7" xfId="8431" xr:uid="{00000000-0005-0000-0000-000064410000}"/>
    <cellStyle name="40 % - Accent1 2 2 2 3 7 2" xfId="23312" xr:uid="{00000000-0005-0000-0000-000065410000}"/>
    <cellStyle name="40 % - Accent1 2 2 2 3 7 2 2" xfId="36500" xr:uid="{00000000-0005-0000-0000-000066410000}"/>
    <cellStyle name="40 % - Accent1 2 2 2 3 7 3" xfId="14422" xr:uid="{00000000-0005-0000-0000-000067410000}"/>
    <cellStyle name="40 % - Accent1 2 2 2 3 7 4" xfId="30510" xr:uid="{00000000-0005-0000-0000-000068410000}"/>
    <cellStyle name="40 % - Accent1 2 2 2 3 8" xfId="8999" xr:uid="{00000000-0005-0000-0000-000069410000}"/>
    <cellStyle name="40 % - Accent1 2 2 2 3 8 2" xfId="14990" xr:uid="{00000000-0005-0000-0000-00006A410000}"/>
    <cellStyle name="40 % - Accent1 2 2 2 3 8 2 2" xfId="32633" xr:uid="{00000000-0005-0000-0000-00006B410000}"/>
    <cellStyle name="40 % - Accent1 2 2 2 3 8 3" xfId="26629" xr:uid="{00000000-0005-0000-0000-00006C410000}"/>
    <cellStyle name="40 % - Accent1 2 2 2 3 9" xfId="9581" xr:uid="{00000000-0005-0000-0000-00006D410000}"/>
    <cellStyle name="40 % - Accent1 2 2 2 3 9 2" xfId="15572" xr:uid="{00000000-0005-0000-0000-00006E410000}"/>
    <cellStyle name="40 % - Accent1 2 2 2 3 9 3" xfId="25277" xr:uid="{00000000-0005-0000-0000-00006F410000}"/>
    <cellStyle name="40 % - Accent1 2 2 2 4" xfId="333" xr:uid="{00000000-0005-0000-0000-000070410000}"/>
    <cellStyle name="40 % - Accent1 2 2 2 4 10" xfId="10178" xr:uid="{00000000-0005-0000-0000-000071410000}"/>
    <cellStyle name="40 % - Accent1 2 2 2 4 10 2" xfId="16169" xr:uid="{00000000-0005-0000-0000-000072410000}"/>
    <cellStyle name="40 % - Accent1 2 2 2 4 10 3" xfId="31311" xr:uid="{00000000-0005-0000-0000-000073410000}"/>
    <cellStyle name="40 % - Accent1 2 2 2 4 11" xfId="10774" xr:uid="{00000000-0005-0000-0000-000074410000}"/>
    <cellStyle name="40 % - Accent1 2 2 2 4 11 2" xfId="16765" xr:uid="{00000000-0005-0000-0000-000075410000}"/>
    <cellStyle name="40 % - Accent1 2 2 2 4 12" xfId="17389" xr:uid="{00000000-0005-0000-0000-000076410000}"/>
    <cellStyle name="40 % - Accent1 2 2 2 4 13" xfId="17920" xr:uid="{00000000-0005-0000-0000-000077410000}"/>
    <cellStyle name="40 % - Accent1 2 2 2 4 14" xfId="18420" xr:uid="{00000000-0005-0000-0000-000078410000}"/>
    <cellStyle name="40 % - Accent1 2 2 2 4 15" xfId="11263" xr:uid="{00000000-0005-0000-0000-000079410000}"/>
    <cellStyle name="40 % - Accent1 2 2 2 4 16" xfId="4438" xr:uid="{00000000-0005-0000-0000-00007A410000}"/>
    <cellStyle name="40 % - Accent1 2 2 2 4 17" xfId="24382" xr:uid="{00000000-0005-0000-0000-00007B410000}"/>
    <cellStyle name="40 % - Accent1 2 2 2 4 18" xfId="2980" xr:uid="{00000000-0005-0000-0000-00007C410000}"/>
    <cellStyle name="40 % - Accent1 2 2 2 4 2" xfId="5351" xr:uid="{00000000-0005-0000-0000-00007D410000}"/>
    <cellStyle name="40 % - Accent1 2 2 2 4 2 2" xfId="19518" xr:uid="{00000000-0005-0000-0000-00007E410000}"/>
    <cellStyle name="40 % - Accent1 2 2 2 4 2 2 2" xfId="33018" xr:uid="{00000000-0005-0000-0000-00007F410000}"/>
    <cellStyle name="40 % - Accent1 2 2 2 4 2 2 3" xfId="27014" xr:uid="{00000000-0005-0000-0000-000080410000}"/>
    <cellStyle name="40 % - Accent1 2 2 2 4 2 3" xfId="11688" xr:uid="{00000000-0005-0000-0000-000081410000}"/>
    <cellStyle name="40 % - Accent1 2 2 2 4 2 3 2" xfId="31893" xr:uid="{00000000-0005-0000-0000-000082410000}"/>
    <cellStyle name="40 % - Accent1 2 2 2 4 2 4" xfId="25873" xr:uid="{00000000-0005-0000-0000-000083410000}"/>
    <cellStyle name="40 % - Accent1 2 2 2 4 3" xfId="6230" xr:uid="{00000000-0005-0000-0000-000084410000}"/>
    <cellStyle name="40 % - Accent1 2 2 2 4 3 2" xfId="20640" xr:uid="{00000000-0005-0000-0000-000085410000}"/>
    <cellStyle name="40 % - Accent1 2 2 2 4 3 2 2" xfId="33857" xr:uid="{00000000-0005-0000-0000-000086410000}"/>
    <cellStyle name="40 % - Accent1 2 2 2 4 3 3" xfId="12221" xr:uid="{00000000-0005-0000-0000-000087410000}"/>
    <cellStyle name="40 % - Accent1 2 2 2 4 3 4" xfId="27867" xr:uid="{00000000-0005-0000-0000-000088410000}"/>
    <cellStyle name="40 % - Accent1 2 2 2 4 4" xfId="6756" xr:uid="{00000000-0005-0000-0000-000089410000}"/>
    <cellStyle name="40 % - Accent1 2 2 2 4 4 2" xfId="21231" xr:uid="{00000000-0005-0000-0000-00008A410000}"/>
    <cellStyle name="40 % - Accent1 2 2 2 4 4 2 2" xfId="34448" xr:uid="{00000000-0005-0000-0000-00008B410000}"/>
    <cellStyle name="40 % - Accent1 2 2 2 4 4 3" xfId="12747" xr:uid="{00000000-0005-0000-0000-00008C410000}"/>
    <cellStyle name="40 % - Accent1 2 2 2 4 4 4" xfId="28458" xr:uid="{00000000-0005-0000-0000-00008D410000}"/>
    <cellStyle name="40 % - Accent1 2 2 2 4 5" xfId="7296" xr:uid="{00000000-0005-0000-0000-00008E410000}"/>
    <cellStyle name="40 % - Accent1 2 2 2 4 5 2" xfId="21855" xr:uid="{00000000-0005-0000-0000-00008F410000}"/>
    <cellStyle name="40 % - Accent1 2 2 2 4 5 2 2" xfId="35048" xr:uid="{00000000-0005-0000-0000-000090410000}"/>
    <cellStyle name="40 % - Accent1 2 2 2 4 5 3" xfId="13287" xr:uid="{00000000-0005-0000-0000-000091410000}"/>
    <cellStyle name="40 % - Accent1 2 2 2 4 5 4" xfId="29058" xr:uid="{00000000-0005-0000-0000-000092410000}"/>
    <cellStyle name="40 % - Accent1 2 2 2 4 6" xfId="7864" xr:uid="{00000000-0005-0000-0000-000093410000}"/>
    <cellStyle name="40 % - Accent1 2 2 2 4 6 2" xfId="22557" xr:uid="{00000000-0005-0000-0000-000094410000}"/>
    <cellStyle name="40 % - Accent1 2 2 2 4 6 2 2" xfId="35750" xr:uid="{00000000-0005-0000-0000-000095410000}"/>
    <cellStyle name="40 % - Accent1 2 2 2 4 6 3" xfId="13855" xr:uid="{00000000-0005-0000-0000-000096410000}"/>
    <cellStyle name="40 % - Accent1 2 2 2 4 6 4" xfId="29760" xr:uid="{00000000-0005-0000-0000-000097410000}"/>
    <cellStyle name="40 % - Accent1 2 2 2 4 7" xfId="8432" xr:uid="{00000000-0005-0000-0000-000098410000}"/>
    <cellStyle name="40 % - Accent1 2 2 2 4 7 2" xfId="23313" xr:uid="{00000000-0005-0000-0000-000099410000}"/>
    <cellStyle name="40 % - Accent1 2 2 2 4 7 2 2" xfId="36501" xr:uid="{00000000-0005-0000-0000-00009A410000}"/>
    <cellStyle name="40 % - Accent1 2 2 2 4 7 3" xfId="14423" xr:uid="{00000000-0005-0000-0000-00009B410000}"/>
    <cellStyle name="40 % - Accent1 2 2 2 4 7 4" xfId="30511" xr:uid="{00000000-0005-0000-0000-00009C410000}"/>
    <cellStyle name="40 % - Accent1 2 2 2 4 8" xfId="9000" xr:uid="{00000000-0005-0000-0000-00009D410000}"/>
    <cellStyle name="40 % - Accent1 2 2 2 4 8 2" xfId="14991" xr:uid="{00000000-0005-0000-0000-00009E410000}"/>
    <cellStyle name="40 % - Accent1 2 2 2 4 8 2 2" xfId="32634" xr:uid="{00000000-0005-0000-0000-00009F410000}"/>
    <cellStyle name="40 % - Accent1 2 2 2 4 8 3" xfId="26630" xr:uid="{00000000-0005-0000-0000-0000A0410000}"/>
    <cellStyle name="40 % - Accent1 2 2 2 4 9" xfId="9582" xr:uid="{00000000-0005-0000-0000-0000A1410000}"/>
    <cellStyle name="40 % - Accent1 2 2 2 4 9 2" xfId="15573" xr:uid="{00000000-0005-0000-0000-0000A2410000}"/>
    <cellStyle name="40 % - Accent1 2 2 2 4 9 3" xfId="25278" xr:uid="{00000000-0005-0000-0000-0000A3410000}"/>
    <cellStyle name="40 % - Accent1 2 2 2 5" xfId="334" xr:uid="{00000000-0005-0000-0000-0000A4410000}"/>
    <cellStyle name="40 % - Accent1 2 2 2 5 10" xfId="9583" xr:uid="{00000000-0005-0000-0000-0000A5410000}"/>
    <cellStyle name="40 % - Accent1 2 2 2 5 10 2" xfId="15574" xr:uid="{00000000-0005-0000-0000-0000A6410000}"/>
    <cellStyle name="40 % - Accent1 2 2 2 5 10 3" xfId="31312" xr:uid="{00000000-0005-0000-0000-0000A7410000}"/>
    <cellStyle name="40 % - Accent1 2 2 2 5 11" xfId="10179" xr:uid="{00000000-0005-0000-0000-0000A8410000}"/>
    <cellStyle name="40 % - Accent1 2 2 2 5 11 2" xfId="16170" xr:uid="{00000000-0005-0000-0000-0000A9410000}"/>
    <cellStyle name="40 % - Accent1 2 2 2 5 12" xfId="10775" xr:uid="{00000000-0005-0000-0000-0000AA410000}"/>
    <cellStyle name="40 % - Accent1 2 2 2 5 12 2" xfId="16766" xr:uid="{00000000-0005-0000-0000-0000AB410000}"/>
    <cellStyle name="40 % - Accent1 2 2 2 5 13" xfId="4759" xr:uid="{00000000-0005-0000-0000-0000AC410000}"/>
    <cellStyle name="40 % - Accent1 2 2 2 5 13 2" xfId="17390" xr:uid="{00000000-0005-0000-0000-0000AD410000}"/>
    <cellStyle name="40 % - Accent1 2 2 2 5 14" xfId="17921" xr:uid="{00000000-0005-0000-0000-0000AE410000}"/>
    <cellStyle name="40 % - Accent1 2 2 2 5 15" xfId="18421" xr:uid="{00000000-0005-0000-0000-0000AF410000}"/>
    <cellStyle name="40 % - Accent1 2 2 2 5 16" xfId="11264" xr:uid="{00000000-0005-0000-0000-0000B0410000}"/>
    <cellStyle name="40 % - Accent1 2 2 2 5 17" xfId="4439" xr:uid="{00000000-0005-0000-0000-0000B1410000}"/>
    <cellStyle name="40 % - Accent1 2 2 2 5 18" xfId="24383" xr:uid="{00000000-0005-0000-0000-0000B2410000}"/>
    <cellStyle name="40 % - Accent1 2 2 2 5 19" xfId="2981" xr:uid="{00000000-0005-0000-0000-0000B3410000}"/>
    <cellStyle name="40 % - Accent1 2 2 2 5 2" xfId="2982" xr:uid="{00000000-0005-0000-0000-0000B4410000}"/>
    <cellStyle name="40 % - Accent1 2 2 2 5 2 10" xfId="10776" xr:uid="{00000000-0005-0000-0000-0000B5410000}"/>
    <cellStyle name="40 % - Accent1 2 2 2 5 2 10 2" xfId="16767" xr:uid="{00000000-0005-0000-0000-0000B6410000}"/>
    <cellStyle name="40 % - Accent1 2 2 2 5 2 11" xfId="17391" xr:uid="{00000000-0005-0000-0000-0000B7410000}"/>
    <cellStyle name="40 % - Accent1 2 2 2 5 2 12" xfId="19931" xr:uid="{00000000-0005-0000-0000-0000B8410000}"/>
    <cellStyle name="40 % - Accent1 2 2 2 5 2 13" xfId="11690" xr:uid="{00000000-0005-0000-0000-0000B9410000}"/>
    <cellStyle name="40 % - Accent1 2 2 2 5 2 14" xfId="5353" xr:uid="{00000000-0005-0000-0000-0000BA410000}"/>
    <cellStyle name="40 % - Accent1 2 2 2 5 2 15" xfId="25874" xr:uid="{00000000-0005-0000-0000-0000BB410000}"/>
    <cellStyle name="40 % - Accent1 2 2 2 5 2 2" xfId="6232" xr:uid="{00000000-0005-0000-0000-0000BC410000}"/>
    <cellStyle name="40 % - Accent1 2 2 2 5 2 2 2" xfId="12223" xr:uid="{00000000-0005-0000-0000-0000BD410000}"/>
    <cellStyle name="40 % - Accent1 2 2 2 5 2 2 2 2" xfId="33323" xr:uid="{00000000-0005-0000-0000-0000BE410000}"/>
    <cellStyle name="40 % - Accent1 2 2 2 5 2 2 3" xfId="27321" xr:uid="{00000000-0005-0000-0000-0000BF410000}"/>
    <cellStyle name="40 % - Accent1 2 2 2 5 2 3" xfId="6758" xr:uid="{00000000-0005-0000-0000-0000C0410000}"/>
    <cellStyle name="40 % - Accent1 2 2 2 5 2 3 2" xfId="12749" xr:uid="{00000000-0005-0000-0000-0000C1410000}"/>
    <cellStyle name="40 % - Accent1 2 2 2 5 2 3 3" xfId="31894" xr:uid="{00000000-0005-0000-0000-0000C2410000}"/>
    <cellStyle name="40 % - Accent1 2 2 2 5 2 4" xfId="7298" xr:uid="{00000000-0005-0000-0000-0000C3410000}"/>
    <cellStyle name="40 % - Accent1 2 2 2 5 2 4 2" xfId="13289" xr:uid="{00000000-0005-0000-0000-0000C4410000}"/>
    <cellStyle name="40 % - Accent1 2 2 2 5 2 5" xfId="7866" xr:uid="{00000000-0005-0000-0000-0000C5410000}"/>
    <cellStyle name="40 % - Accent1 2 2 2 5 2 5 2" xfId="13857" xr:uid="{00000000-0005-0000-0000-0000C6410000}"/>
    <cellStyle name="40 % - Accent1 2 2 2 5 2 6" xfId="8434" xr:uid="{00000000-0005-0000-0000-0000C7410000}"/>
    <cellStyle name="40 % - Accent1 2 2 2 5 2 6 2" xfId="14425" xr:uid="{00000000-0005-0000-0000-0000C8410000}"/>
    <cellStyle name="40 % - Accent1 2 2 2 5 2 7" xfId="9002" xr:uid="{00000000-0005-0000-0000-0000C9410000}"/>
    <cellStyle name="40 % - Accent1 2 2 2 5 2 7 2" xfId="14993" xr:uid="{00000000-0005-0000-0000-0000CA410000}"/>
    <cellStyle name="40 % - Accent1 2 2 2 5 2 8" xfId="9584" xr:uid="{00000000-0005-0000-0000-0000CB410000}"/>
    <cellStyle name="40 % - Accent1 2 2 2 5 2 8 2" xfId="15575" xr:uid="{00000000-0005-0000-0000-0000CC410000}"/>
    <cellStyle name="40 % - Accent1 2 2 2 5 2 9" xfId="10180" xr:uid="{00000000-0005-0000-0000-0000CD410000}"/>
    <cellStyle name="40 % - Accent1 2 2 2 5 2 9 2" xfId="16171" xr:uid="{00000000-0005-0000-0000-0000CE410000}"/>
    <cellStyle name="40 % - Accent1 2 2 2 5 3" xfId="5352" xr:uid="{00000000-0005-0000-0000-0000CF410000}"/>
    <cellStyle name="40 % - Accent1 2 2 2 5 3 2" xfId="20641" xr:uid="{00000000-0005-0000-0000-0000D0410000}"/>
    <cellStyle name="40 % - Accent1 2 2 2 5 3 2 2" xfId="33858" xr:uid="{00000000-0005-0000-0000-0000D1410000}"/>
    <cellStyle name="40 % - Accent1 2 2 2 5 3 3" xfId="11689" xr:uid="{00000000-0005-0000-0000-0000D2410000}"/>
    <cellStyle name="40 % - Accent1 2 2 2 5 3 4" xfId="27868" xr:uid="{00000000-0005-0000-0000-0000D3410000}"/>
    <cellStyle name="40 % - Accent1 2 2 2 5 4" xfId="6231" xr:uid="{00000000-0005-0000-0000-0000D4410000}"/>
    <cellStyle name="40 % - Accent1 2 2 2 5 4 2" xfId="21232" xr:uid="{00000000-0005-0000-0000-0000D5410000}"/>
    <cellStyle name="40 % - Accent1 2 2 2 5 4 2 2" xfId="34449" xr:uid="{00000000-0005-0000-0000-0000D6410000}"/>
    <cellStyle name="40 % - Accent1 2 2 2 5 4 3" xfId="12222" xr:uid="{00000000-0005-0000-0000-0000D7410000}"/>
    <cellStyle name="40 % - Accent1 2 2 2 5 4 4" xfId="28459" xr:uid="{00000000-0005-0000-0000-0000D8410000}"/>
    <cellStyle name="40 % - Accent1 2 2 2 5 5" xfId="6757" xr:uid="{00000000-0005-0000-0000-0000D9410000}"/>
    <cellStyle name="40 % - Accent1 2 2 2 5 5 2" xfId="21856" xr:uid="{00000000-0005-0000-0000-0000DA410000}"/>
    <cellStyle name="40 % - Accent1 2 2 2 5 5 2 2" xfId="35049" xr:uid="{00000000-0005-0000-0000-0000DB410000}"/>
    <cellStyle name="40 % - Accent1 2 2 2 5 5 3" xfId="12748" xr:uid="{00000000-0005-0000-0000-0000DC410000}"/>
    <cellStyle name="40 % - Accent1 2 2 2 5 5 4" xfId="29059" xr:uid="{00000000-0005-0000-0000-0000DD410000}"/>
    <cellStyle name="40 % - Accent1 2 2 2 5 6" xfId="7297" xr:uid="{00000000-0005-0000-0000-0000DE410000}"/>
    <cellStyle name="40 % - Accent1 2 2 2 5 6 2" xfId="22558" xr:uid="{00000000-0005-0000-0000-0000DF410000}"/>
    <cellStyle name="40 % - Accent1 2 2 2 5 6 2 2" xfId="35751" xr:uid="{00000000-0005-0000-0000-0000E0410000}"/>
    <cellStyle name="40 % - Accent1 2 2 2 5 6 3" xfId="13288" xr:uid="{00000000-0005-0000-0000-0000E1410000}"/>
    <cellStyle name="40 % - Accent1 2 2 2 5 6 4" xfId="29761" xr:uid="{00000000-0005-0000-0000-0000E2410000}"/>
    <cellStyle name="40 % - Accent1 2 2 2 5 7" xfId="7865" xr:uid="{00000000-0005-0000-0000-0000E3410000}"/>
    <cellStyle name="40 % - Accent1 2 2 2 5 7 2" xfId="23314" xr:uid="{00000000-0005-0000-0000-0000E4410000}"/>
    <cellStyle name="40 % - Accent1 2 2 2 5 7 2 2" xfId="36502" xr:uid="{00000000-0005-0000-0000-0000E5410000}"/>
    <cellStyle name="40 % - Accent1 2 2 2 5 7 3" xfId="13856" xr:uid="{00000000-0005-0000-0000-0000E6410000}"/>
    <cellStyle name="40 % - Accent1 2 2 2 5 7 4" xfId="30512" xr:uid="{00000000-0005-0000-0000-0000E7410000}"/>
    <cellStyle name="40 % - Accent1 2 2 2 5 8" xfId="8433" xr:uid="{00000000-0005-0000-0000-0000E8410000}"/>
    <cellStyle name="40 % - Accent1 2 2 2 5 8 2" xfId="14424" xr:uid="{00000000-0005-0000-0000-0000E9410000}"/>
    <cellStyle name="40 % - Accent1 2 2 2 5 8 2 2" xfId="32635" xr:uid="{00000000-0005-0000-0000-0000EA410000}"/>
    <cellStyle name="40 % - Accent1 2 2 2 5 8 3" xfId="26631" xr:uid="{00000000-0005-0000-0000-0000EB410000}"/>
    <cellStyle name="40 % - Accent1 2 2 2 5 9" xfId="9001" xr:uid="{00000000-0005-0000-0000-0000EC410000}"/>
    <cellStyle name="40 % - Accent1 2 2 2 5 9 2" xfId="14992" xr:uid="{00000000-0005-0000-0000-0000ED410000}"/>
    <cellStyle name="40 % - Accent1 2 2 2 5 9 3" xfId="25279" xr:uid="{00000000-0005-0000-0000-0000EE410000}"/>
    <cellStyle name="40 % - Accent1 2 2 2 6" xfId="5344" xr:uid="{00000000-0005-0000-0000-0000EF410000}"/>
    <cellStyle name="40 % - Accent1 2 2 2 6 2" xfId="23804" xr:uid="{00000000-0005-0000-0000-0000F0410000}"/>
    <cellStyle name="40 % - Accent1 2 2 2 6 2 2" xfId="36835" xr:uid="{00000000-0005-0000-0000-0000F1410000}"/>
    <cellStyle name="40 % - Accent1 2 2 2 6 2 3" xfId="30847" xr:uid="{00000000-0005-0000-0000-0000F2410000}"/>
    <cellStyle name="40 % - Accent1 2 2 2 6 3" xfId="19513" xr:uid="{00000000-0005-0000-0000-0000F3410000}"/>
    <cellStyle name="40 % - Accent1 2 2 2 6 3 2" xfId="33013" xr:uid="{00000000-0005-0000-0000-0000F4410000}"/>
    <cellStyle name="40 % - Accent1 2 2 2 6 3 3" xfId="27009" xr:uid="{00000000-0005-0000-0000-0000F5410000}"/>
    <cellStyle name="40 % - Accent1 2 2 2 6 4" xfId="11679" xr:uid="{00000000-0005-0000-0000-0000F6410000}"/>
    <cellStyle name="40 % - Accent1 2 2 2 6 4 2" xfId="31882" xr:uid="{00000000-0005-0000-0000-0000F7410000}"/>
    <cellStyle name="40 % - Accent1 2 2 2 6 5" xfId="25862" xr:uid="{00000000-0005-0000-0000-0000F8410000}"/>
    <cellStyle name="40 % - Accent1 2 2 2 7" xfId="6221" xr:uid="{00000000-0005-0000-0000-0000F9410000}"/>
    <cellStyle name="40 % - Accent1 2 2 2 7 2" xfId="24009" xr:uid="{00000000-0005-0000-0000-0000FA410000}"/>
    <cellStyle name="40 % - Accent1 2 2 2 7 2 2" xfId="36915" xr:uid="{00000000-0005-0000-0000-0000FB410000}"/>
    <cellStyle name="40 % - Accent1 2 2 2 7 2 3" xfId="30928" xr:uid="{00000000-0005-0000-0000-0000FC410000}"/>
    <cellStyle name="40 % - Accent1 2 2 2 7 3" xfId="20629" xr:uid="{00000000-0005-0000-0000-0000FD410000}"/>
    <cellStyle name="40 % - Accent1 2 2 2 7 3 2" xfId="33846" xr:uid="{00000000-0005-0000-0000-0000FE410000}"/>
    <cellStyle name="40 % - Accent1 2 2 2 7 4" xfId="12212" xr:uid="{00000000-0005-0000-0000-0000FF410000}"/>
    <cellStyle name="40 % - Accent1 2 2 2 7 5" xfId="27856" xr:uid="{00000000-0005-0000-0000-000000420000}"/>
    <cellStyle name="40 % - Accent1 2 2 2 8" xfId="6747" xr:uid="{00000000-0005-0000-0000-000001420000}"/>
    <cellStyle name="40 % - Accent1 2 2 2 8 2" xfId="21220" xr:uid="{00000000-0005-0000-0000-000002420000}"/>
    <cellStyle name="40 % - Accent1 2 2 2 8 2 2" xfId="34437" xr:uid="{00000000-0005-0000-0000-000003420000}"/>
    <cellStyle name="40 % - Accent1 2 2 2 8 3" xfId="12738" xr:uid="{00000000-0005-0000-0000-000004420000}"/>
    <cellStyle name="40 % - Accent1 2 2 2 8 4" xfId="28447" xr:uid="{00000000-0005-0000-0000-000005420000}"/>
    <cellStyle name="40 % - Accent1 2 2 2 9" xfId="7287" xr:uid="{00000000-0005-0000-0000-000006420000}"/>
    <cellStyle name="40 % - Accent1 2 2 2 9 2" xfId="21844" xr:uid="{00000000-0005-0000-0000-000007420000}"/>
    <cellStyle name="40 % - Accent1 2 2 2 9 2 2" xfId="35037" xr:uid="{00000000-0005-0000-0000-000008420000}"/>
    <cellStyle name="40 % - Accent1 2 2 2 9 3" xfId="13278" xr:uid="{00000000-0005-0000-0000-000009420000}"/>
    <cellStyle name="40 % - Accent1 2 2 2 9 4" xfId="29047" xr:uid="{00000000-0005-0000-0000-00000A420000}"/>
    <cellStyle name="40 % - Accent1 2 2 2_2012-2013 - CF - Tour 1 - Ligue 04 - Résultats" xfId="335" xr:uid="{00000000-0005-0000-0000-00000B420000}"/>
    <cellStyle name="40 % - Accent1 2 2 20" xfId="24370" xr:uid="{00000000-0005-0000-0000-00000C420000}"/>
    <cellStyle name="40 % - Accent1 2 2 21" xfId="2970" xr:uid="{00000000-0005-0000-0000-00000D420000}"/>
    <cellStyle name="40 % - Accent1 2 2 3" xfId="336" xr:uid="{00000000-0005-0000-0000-00000E420000}"/>
    <cellStyle name="40 % - Accent1 2 2 3 10" xfId="9003" xr:uid="{00000000-0005-0000-0000-00000F420000}"/>
    <cellStyle name="40 % - Accent1 2 2 3 10 2" xfId="23315" xr:uid="{00000000-0005-0000-0000-000010420000}"/>
    <cellStyle name="40 % - Accent1 2 2 3 10 2 2" xfId="36503" xr:uid="{00000000-0005-0000-0000-000011420000}"/>
    <cellStyle name="40 % - Accent1 2 2 3 10 3" xfId="14994" xr:uid="{00000000-0005-0000-0000-000012420000}"/>
    <cellStyle name="40 % - Accent1 2 2 3 10 4" xfId="30513" xr:uid="{00000000-0005-0000-0000-000013420000}"/>
    <cellStyle name="40 % - Accent1 2 2 3 11" xfId="9585" xr:uid="{00000000-0005-0000-0000-000014420000}"/>
    <cellStyle name="40 % - Accent1 2 2 3 11 2" xfId="15576" xr:uid="{00000000-0005-0000-0000-000015420000}"/>
    <cellStyle name="40 % - Accent1 2 2 3 11 2 2" xfId="32636" xr:uid="{00000000-0005-0000-0000-000016420000}"/>
    <cellStyle name="40 % - Accent1 2 2 3 11 3" xfId="26632" xr:uid="{00000000-0005-0000-0000-000017420000}"/>
    <cellStyle name="40 % - Accent1 2 2 3 12" xfId="10181" xr:uid="{00000000-0005-0000-0000-000018420000}"/>
    <cellStyle name="40 % - Accent1 2 2 3 12 2" xfId="16172" xr:uid="{00000000-0005-0000-0000-000019420000}"/>
    <cellStyle name="40 % - Accent1 2 2 3 12 3" xfId="25280" xr:uid="{00000000-0005-0000-0000-00001A420000}"/>
    <cellStyle name="40 % - Accent1 2 2 3 13" xfId="10777" xr:uid="{00000000-0005-0000-0000-00001B420000}"/>
    <cellStyle name="40 % - Accent1 2 2 3 13 2" xfId="16768" xr:uid="{00000000-0005-0000-0000-00001C420000}"/>
    <cellStyle name="40 % - Accent1 2 2 3 13 3" xfId="31313" xr:uid="{00000000-0005-0000-0000-00001D420000}"/>
    <cellStyle name="40 % - Accent1 2 2 3 14" xfId="17392" xr:uid="{00000000-0005-0000-0000-00001E420000}"/>
    <cellStyle name="40 % - Accent1 2 2 3 15" xfId="17922" xr:uid="{00000000-0005-0000-0000-00001F420000}"/>
    <cellStyle name="40 % - Accent1 2 2 3 16" xfId="18422" xr:uid="{00000000-0005-0000-0000-000020420000}"/>
    <cellStyle name="40 % - Accent1 2 2 3 17" xfId="11265" xr:uid="{00000000-0005-0000-0000-000021420000}"/>
    <cellStyle name="40 % - Accent1 2 2 3 18" xfId="4440" xr:uid="{00000000-0005-0000-0000-000022420000}"/>
    <cellStyle name="40 % - Accent1 2 2 3 19" xfId="24384" xr:uid="{00000000-0005-0000-0000-000023420000}"/>
    <cellStyle name="40 % - Accent1 2 2 3 2" xfId="337" xr:uid="{00000000-0005-0000-0000-000024420000}"/>
    <cellStyle name="40 % - Accent1 2 2 3 2 10" xfId="10182" xr:uid="{00000000-0005-0000-0000-000025420000}"/>
    <cellStyle name="40 % - Accent1 2 2 3 2 10 2" xfId="16173" xr:uid="{00000000-0005-0000-0000-000026420000}"/>
    <cellStyle name="40 % - Accent1 2 2 3 2 10 3" xfId="25281" xr:uid="{00000000-0005-0000-0000-000027420000}"/>
    <cellStyle name="40 % - Accent1 2 2 3 2 11" xfId="10778" xr:uid="{00000000-0005-0000-0000-000028420000}"/>
    <cellStyle name="40 % - Accent1 2 2 3 2 11 2" xfId="16769" xr:uid="{00000000-0005-0000-0000-000029420000}"/>
    <cellStyle name="40 % - Accent1 2 2 3 2 11 3" xfId="31314" xr:uid="{00000000-0005-0000-0000-00002A420000}"/>
    <cellStyle name="40 % - Accent1 2 2 3 2 12" xfId="17393" xr:uid="{00000000-0005-0000-0000-00002B420000}"/>
    <cellStyle name="40 % - Accent1 2 2 3 2 13" xfId="17923" xr:uid="{00000000-0005-0000-0000-00002C420000}"/>
    <cellStyle name="40 % - Accent1 2 2 3 2 14" xfId="18423" xr:uid="{00000000-0005-0000-0000-00002D420000}"/>
    <cellStyle name="40 % - Accent1 2 2 3 2 15" xfId="11266" xr:uid="{00000000-0005-0000-0000-00002E420000}"/>
    <cellStyle name="40 % - Accent1 2 2 3 2 16" xfId="4441" xr:uid="{00000000-0005-0000-0000-00002F420000}"/>
    <cellStyle name="40 % - Accent1 2 2 3 2 17" xfId="24385" xr:uid="{00000000-0005-0000-0000-000030420000}"/>
    <cellStyle name="40 % - Accent1 2 2 3 2 18" xfId="2984" xr:uid="{00000000-0005-0000-0000-000031420000}"/>
    <cellStyle name="40 % - Accent1 2 2 3 2 2" xfId="5355" xr:uid="{00000000-0005-0000-0000-000032420000}"/>
    <cellStyle name="40 % - Accent1 2 2 3 2 2 10" xfId="31315" xr:uid="{00000000-0005-0000-0000-000033420000}"/>
    <cellStyle name="40 % - Accent1 2 2 3 2 2 11" xfId="24386" xr:uid="{00000000-0005-0000-0000-000034420000}"/>
    <cellStyle name="40 % - Accent1 2 2 3 2 2 2" xfId="19930" xr:uid="{00000000-0005-0000-0000-000035420000}"/>
    <cellStyle name="40 % - Accent1 2 2 3 2 2 2 2" xfId="27320" xr:uid="{00000000-0005-0000-0000-000036420000}"/>
    <cellStyle name="40 % - Accent1 2 2 3 2 2 2 2 2" xfId="33322" xr:uid="{00000000-0005-0000-0000-000037420000}"/>
    <cellStyle name="40 % - Accent1 2 2 3 2 2 2 3" xfId="31897" xr:uid="{00000000-0005-0000-0000-000038420000}"/>
    <cellStyle name="40 % - Accent1 2 2 3 2 2 2 4" xfId="25877" xr:uid="{00000000-0005-0000-0000-000039420000}"/>
    <cellStyle name="40 % - Accent1 2 2 3 2 2 3" xfId="20644" xr:uid="{00000000-0005-0000-0000-00003A420000}"/>
    <cellStyle name="40 % - Accent1 2 2 3 2 2 3 2" xfId="33861" xr:uid="{00000000-0005-0000-0000-00003B420000}"/>
    <cellStyle name="40 % - Accent1 2 2 3 2 2 3 3" xfId="27871" xr:uid="{00000000-0005-0000-0000-00003C420000}"/>
    <cellStyle name="40 % - Accent1 2 2 3 2 2 4" xfId="21235" xr:uid="{00000000-0005-0000-0000-00003D420000}"/>
    <cellStyle name="40 % - Accent1 2 2 3 2 2 4 2" xfId="34452" xr:uid="{00000000-0005-0000-0000-00003E420000}"/>
    <cellStyle name="40 % - Accent1 2 2 3 2 2 4 3" xfId="28462" xr:uid="{00000000-0005-0000-0000-00003F420000}"/>
    <cellStyle name="40 % - Accent1 2 2 3 2 2 5" xfId="21859" xr:uid="{00000000-0005-0000-0000-000040420000}"/>
    <cellStyle name="40 % - Accent1 2 2 3 2 2 5 2" xfId="35052" xr:uid="{00000000-0005-0000-0000-000041420000}"/>
    <cellStyle name="40 % - Accent1 2 2 3 2 2 5 3" xfId="29062" xr:uid="{00000000-0005-0000-0000-000042420000}"/>
    <cellStyle name="40 % - Accent1 2 2 3 2 2 6" xfId="22561" xr:uid="{00000000-0005-0000-0000-000043420000}"/>
    <cellStyle name="40 % - Accent1 2 2 3 2 2 6 2" xfId="35754" xr:uid="{00000000-0005-0000-0000-000044420000}"/>
    <cellStyle name="40 % - Accent1 2 2 3 2 2 6 3" xfId="29764" xr:uid="{00000000-0005-0000-0000-000045420000}"/>
    <cellStyle name="40 % - Accent1 2 2 3 2 2 7" xfId="23316" xr:uid="{00000000-0005-0000-0000-000046420000}"/>
    <cellStyle name="40 % - Accent1 2 2 3 2 2 7 2" xfId="36504" xr:uid="{00000000-0005-0000-0000-000047420000}"/>
    <cellStyle name="40 % - Accent1 2 2 3 2 2 7 3" xfId="30514" xr:uid="{00000000-0005-0000-0000-000048420000}"/>
    <cellStyle name="40 % - Accent1 2 2 3 2 2 8" xfId="18424" xr:uid="{00000000-0005-0000-0000-000049420000}"/>
    <cellStyle name="40 % - Accent1 2 2 3 2 2 8 2" xfId="32638" xr:uid="{00000000-0005-0000-0000-00004A420000}"/>
    <cellStyle name="40 % - Accent1 2 2 3 2 2 8 3" xfId="26634" xr:uid="{00000000-0005-0000-0000-00004B420000}"/>
    <cellStyle name="40 % - Accent1 2 2 3 2 2 9" xfId="11692" xr:uid="{00000000-0005-0000-0000-00004C420000}"/>
    <cellStyle name="40 % - Accent1 2 2 3 2 2 9 2" xfId="25282" xr:uid="{00000000-0005-0000-0000-00004D420000}"/>
    <cellStyle name="40 % - Accent1 2 2 3 2 3" xfId="6234" xr:uid="{00000000-0005-0000-0000-00004E420000}"/>
    <cellStyle name="40 % - Accent1 2 2 3 2 3 2" xfId="18425" xr:uid="{00000000-0005-0000-0000-00004F420000}"/>
    <cellStyle name="40 % - Accent1 2 2 3 2 3 3" xfId="12225" xr:uid="{00000000-0005-0000-0000-000050420000}"/>
    <cellStyle name="40 % - Accent1 2 2 3 2 4" xfId="6760" xr:uid="{00000000-0005-0000-0000-000051420000}"/>
    <cellStyle name="40 % - Accent1 2 2 3 2 4 2" xfId="19520" xr:uid="{00000000-0005-0000-0000-000052420000}"/>
    <cellStyle name="40 % - Accent1 2 2 3 2 4 2 2" xfId="33020" xr:uid="{00000000-0005-0000-0000-000053420000}"/>
    <cellStyle name="40 % - Accent1 2 2 3 2 4 2 3" xfId="27016" xr:uid="{00000000-0005-0000-0000-000054420000}"/>
    <cellStyle name="40 % - Accent1 2 2 3 2 4 3" xfId="12751" xr:uid="{00000000-0005-0000-0000-000055420000}"/>
    <cellStyle name="40 % - Accent1 2 2 3 2 4 3 2" xfId="31896" xr:uid="{00000000-0005-0000-0000-000056420000}"/>
    <cellStyle name="40 % - Accent1 2 2 3 2 4 4" xfId="25876" xr:uid="{00000000-0005-0000-0000-000057420000}"/>
    <cellStyle name="40 % - Accent1 2 2 3 2 5" xfId="7300" xr:uid="{00000000-0005-0000-0000-000058420000}"/>
    <cellStyle name="40 % - Accent1 2 2 3 2 5 2" xfId="20643" xr:uid="{00000000-0005-0000-0000-000059420000}"/>
    <cellStyle name="40 % - Accent1 2 2 3 2 5 2 2" xfId="33860" xr:uid="{00000000-0005-0000-0000-00005A420000}"/>
    <cellStyle name="40 % - Accent1 2 2 3 2 5 3" xfId="13291" xr:uid="{00000000-0005-0000-0000-00005B420000}"/>
    <cellStyle name="40 % - Accent1 2 2 3 2 5 4" xfId="27870" xr:uid="{00000000-0005-0000-0000-00005C420000}"/>
    <cellStyle name="40 % - Accent1 2 2 3 2 6" xfId="7868" xr:uid="{00000000-0005-0000-0000-00005D420000}"/>
    <cellStyle name="40 % - Accent1 2 2 3 2 6 2" xfId="21234" xr:uid="{00000000-0005-0000-0000-00005E420000}"/>
    <cellStyle name="40 % - Accent1 2 2 3 2 6 2 2" xfId="34451" xr:uid="{00000000-0005-0000-0000-00005F420000}"/>
    <cellStyle name="40 % - Accent1 2 2 3 2 6 3" xfId="13859" xr:uid="{00000000-0005-0000-0000-000060420000}"/>
    <cellStyle name="40 % - Accent1 2 2 3 2 6 4" xfId="28461" xr:uid="{00000000-0005-0000-0000-000061420000}"/>
    <cellStyle name="40 % - Accent1 2 2 3 2 7" xfId="8436" xr:uid="{00000000-0005-0000-0000-000062420000}"/>
    <cellStyle name="40 % - Accent1 2 2 3 2 7 2" xfId="21858" xr:uid="{00000000-0005-0000-0000-000063420000}"/>
    <cellStyle name="40 % - Accent1 2 2 3 2 7 2 2" xfId="35051" xr:uid="{00000000-0005-0000-0000-000064420000}"/>
    <cellStyle name="40 % - Accent1 2 2 3 2 7 3" xfId="14427" xr:uid="{00000000-0005-0000-0000-000065420000}"/>
    <cellStyle name="40 % - Accent1 2 2 3 2 7 4" xfId="29061" xr:uid="{00000000-0005-0000-0000-000066420000}"/>
    <cellStyle name="40 % - Accent1 2 2 3 2 8" xfId="9004" xr:uid="{00000000-0005-0000-0000-000067420000}"/>
    <cellStyle name="40 % - Accent1 2 2 3 2 8 2" xfId="22560" xr:uid="{00000000-0005-0000-0000-000068420000}"/>
    <cellStyle name="40 % - Accent1 2 2 3 2 8 2 2" xfId="35753" xr:uid="{00000000-0005-0000-0000-000069420000}"/>
    <cellStyle name="40 % - Accent1 2 2 3 2 8 3" xfId="14995" xr:uid="{00000000-0005-0000-0000-00006A420000}"/>
    <cellStyle name="40 % - Accent1 2 2 3 2 8 4" xfId="29763" xr:uid="{00000000-0005-0000-0000-00006B420000}"/>
    <cellStyle name="40 % - Accent1 2 2 3 2 9" xfId="9586" xr:uid="{00000000-0005-0000-0000-00006C420000}"/>
    <cellStyle name="40 % - Accent1 2 2 3 2 9 2" xfId="15577" xr:uid="{00000000-0005-0000-0000-00006D420000}"/>
    <cellStyle name="40 % - Accent1 2 2 3 2 9 2 2" xfId="32637" xr:uid="{00000000-0005-0000-0000-00006E420000}"/>
    <cellStyle name="40 % - Accent1 2 2 3 2 9 3" xfId="26633" xr:uid="{00000000-0005-0000-0000-00006F420000}"/>
    <cellStyle name="40 % - Accent1 2 2 3 20" xfId="2983" xr:uid="{00000000-0005-0000-0000-000070420000}"/>
    <cellStyle name="40 % - Accent1 2 2 3 3" xfId="338" xr:uid="{00000000-0005-0000-0000-000071420000}"/>
    <cellStyle name="40 % - Accent1 2 2 3 3 10" xfId="8437" xr:uid="{00000000-0005-0000-0000-000072420000}"/>
    <cellStyle name="40 % - Accent1 2 2 3 3 10 2" xfId="21860" xr:uid="{00000000-0005-0000-0000-000073420000}"/>
    <cellStyle name="40 % - Accent1 2 2 3 3 10 2 2" xfId="35053" xr:uid="{00000000-0005-0000-0000-000074420000}"/>
    <cellStyle name="40 % - Accent1 2 2 3 3 10 3" xfId="14428" xr:uid="{00000000-0005-0000-0000-000075420000}"/>
    <cellStyle name="40 % - Accent1 2 2 3 3 10 4" xfId="29063" xr:uid="{00000000-0005-0000-0000-000076420000}"/>
    <cellStyle name="40 % - Accent1 2 2 3 3 11" xfId="9005" xr:uid="{00000000-0005-0000-0000-000077420000}"/>
    <cellStyle name="40 % - Accent1 2 2 3 3 11 2" xfId="22562" xr:uid="{00000000-0005-0000-0000-000078420000}"/>
    <cellStyle name="40 % - Accent1 2 2 3 3 11 2 2" xfId="35755" xr:uid="{00000000-0005-0000-0000-000079420000}"/>
    <cellStyle name="40 % - Accent1 2 2 3 3 11 3" xfId="14996" xr:uid="{00000000-0005-0000-0000-00007A420000}"/>
    <cellStyle name="40 % - Accent1 2 2 3 3 11 4" xfId="29765" xr:uid="{00000000-0005-0000-0000-00007B420000}"/>
    <cellStyle name="40 % - Accent1 2 2 3 3 12" xfId="9587" xr:uid="{00000000-0005-0000-0000-00007C420000}"/>
    <cellStyle name="40 % - Accent1 2 2 3 3 12 2" xfId="23317" xr:uid="{00000000-0005-0000-0000-00007D420000}"/>
    <cellStyle name="40 % - Accent1 2 2 3 3 12 2 2" xfId="36505" xr:uid="{00000000-0005-0000-0000-00007E420000}"/>
    <cellStyle name="40 % - Accent1 2 2 3 3 12 3" xfId="15578" xr:uid="{00000000-0005-0000-0000-00007F420000}"/>
    <cellStyle name="40 % - Accent1 2 2 3 3 12 4" xfId="30515" xr:uid="{00000000-0005-0000-0000-000080420000}"/>
    <cellStyle name="40 % - Accent1 2 2 3 3 13" xfId="10183" xr:uid="{00000000-0005-0000-0000-000081420000}"/>
    <cellStyle name="40 % - Accent1 2 2 3 3 13 2" xfId="16174" xr:uid="{00000000-0005-0000-0000-000082420000}"/>
    <cellStyle name="40 % - Accent1 2 2 3 3 13 2 2" xfId="32639" xr:uid="{00000000-0005-0000-0000-000083420000}"/>
    <cellStyle name="40 % - Accent1 2 2 3 3 13 3" xfId="26635" xr:uid="{00000000-0005-0000-0000-000084420000}"/>
    <cellStyle name="40 % - Accent1 2 2 3 3 14" xfId="10779" xr:uid="{00000000-0005-0000-0000-000085420000}"/>
    <cellStyle name="40 % - Accent1 2 2 3 3 14 2" xfId="16770" xr:uid="{00000000-0005-0000-0000-000086420000}"/>
    <cellStyle name="40 % - Accent1 2 2 3 3 14 3" xfId="25283" xr:uid="{00000000-0005-0000-0000-000087420000}"/>
    <cellStyle name="40 % - Accent1 2 2 3 3 15" xfId="17394" xr:uid="{00000000-0005-0000-0000-000088420000}"/>
    <cellStyle name="40 % - Accent1 2 2 3 3 15 2" xfId="31316" xr:uid="{00000000-0005-0000-0000-000089420000}"/>
    <cellStyle name="40 % - Accent1 2 2 3 3 16" xfId="17924" xr:uid="{00000000-0005-0000-0000-00008A420000}"/>
    <cellStyle name="40 % - Accent1 2 2 3 3 17" xfId="18426" xr:uid="{00000000-0005-0000-0000-00008B420000}"/>
    <cellStyle name="40 % - Accent1 2 2 3 3 18" xfId="11267" xr:uid="{00000000-0005-0000-0000-00008C420000}"/>
    <cellStyle name="40 % - Accent1 2 2 3 3 19" xfId="4442" xr:uid="{00000000-0005-0000-0000-00008D420000}"/>
    <cellStyle name="40 % - Accent1 2 2 3 3 2" xfId="339" xr:uid="{00000000-0005-0000-0000-00008E420000}"/>
    <cellStyle name="40 % - Accent1 2 2 3 3 2 10" xfId="9588" xr:uid="{00000000-0005-0000-0000-00008F420000}"/>
    <cellStyle name="40 % - Accent1 2 2 3 3 2 10 2" xfId="15579" xr:uid="{00000000-0005-0000-0000-000090420000}"/>
    <cellStyle name="40 % - Accent1 2 2 3 3 2 10 3" xfId="31317" xr:uid="{00000000-0005-0000-0000-000091420000}"/>
    <cellStyle name="40 % - Accent1 2 2 3 3 2 11" xfId="10184" xr:uid="{00000000-0005-0000-0000-000092420000}"/>
    <cellStyle name="40 % - Accent1 2 2 3 3 2 11 2" xfId="16175" xr:uid="{00000000-0005-0000-0000-000093420000}"/>
    <cellStyle name="40 % - Accent1 2 2 3 3 2 12" xfId="10780" xr:uid="{00000000-0005-0000-0000-000094420000}"/>
    <cellStyle name="40 % - Accent1 2 2 3 3 2 12 2" xfId="16771" xr:uid="{00000000-0005-0000-0000-000095420000}"/>
    <cellStyle name="40 % - Accent1 2 2 3 3 2 13" xfId="4760" xr:uid="{00000000-0005-0000-0000-000096420000}"/>
    <cellStyle name="40 % - Accent1 2 2 3 3 2 13 2" xfId="17395" xr:uid="{00000000-0005-0000-0000-000097420000}"/>
    <cellStyle name="40 % - Accent1 2 2 3 3 2 14" xfId="17925" xr:uid="{00000000-0005-0000-0000-000098420000}"/>
    <cellStyle name="40 % - Accent1 2 2 3 3 2 15" xfId="18427" xr:uid="{00000000-0005-0000-0000-000099420000}"/>
    <cellStyle name="40 % - Accent1 2 2 3 3 2 16" xfId="11268" xr:uid="{00000000-0005-0000-0000-00009A420000}"/>
    <cellStyle name="40 % - Accent1 2 2 3 3 2 17" xfId="4443" xr:uid="{00000000-0005-0000-0000-00009B420000}"/>
    <cellStyle name="40 % - Accent1 2 2 3 3 2 18" xfId="24388" xr:uid="{00000000-0005-0000-0000-00009C420000}"/>
    <cellStyle name="40 % - Accent1 2 2 3 3 2 19" xfId="2986" xr:uid="{00000000-0005-0000-0000-00009D420000}"/>
    <cellStyle name="40 % - Accent1 2 2 3 3 2 2" xfId="2987" xr:uid="{00000000-0005-0000-0000-00009E420000}"/>
    <cellStyle name="40 % - Accent1 2 2 3 3 2 2 10" xfId="10781" xr:uid="{00000000-0005-0000-0000-00009F420000}"/>
    <cellStyle name="40 % - Accent1 2 2 3 3 2 2 10 2" xfId="16772" xr:uid="{00000000-0005-0000-0000-0000A0420000}"/>
    <cellStyle name="40 % - Accent1 2 2 3 3 2 2 11" xfId="17396" xr:uid="{00000000-0005-0000-0000-0000A1420000}"/>
    <cellStyle name="40 % - Accent1 2 2 3 3 2 2 12" xfId="19928" xr:uid="{00000000-0005-0000-0000-0000A2420000}"/>
    <cellStyle name="40 % - Accent1 2 2 3 3 2 2 13" xfId="11695" xr:uid="{00000000-0005-0000-0000-0000A3420000}"/>
    <cellStyle name="40 % - Accent1 2 2 3 3 2 2 14" xfId="5358" xr:uid="{00000000-0005-0000-0000-0000A4420000}"/>
    <cellStyle name="40 % - Accent1 2 2 3 3 2 2 15" xfId="25879" xr:uid="{00000000-0005-0000-0000-0000A5420000}"/>
    <cellStyle name="40 % - Accent1 2 2 3 3 2 2 2" xfId="6237" xr:uid="{00000000-0005-0000-0000-0000A6420000}"/>
    <cellStyle name="40 % - Accent1 2 2 3 3 2 2 2 2" xfId="12228" xr:uid="{00000000-0005-0000-0000-0000A7420000}"/>
    <cellStyle name="40 % - Accent1 2 2 3 3 2 2 2 2 2" xfId="33320" xr:uid="{00000000-0005-0000-0000-0000A8420000}"/>
    <cellStyle name="40 % - Accent1 2 2 3 3 2 2 2 3" xfId="27318" xr:uid="{00000000-0005-0000-0000-0000A9420000}"/>
    <cellStyle name="40 % - Accent1 2 2 3 3 2 2 3" xfId="6763" xr:uid="{00000000-0005-0000-0000-0000AA420000}"/>
    <cellStyle name="40 % - Accent1 2 2 3 3 2 2 3 2" xfId="12754" xr:uid="{00000000-0005-0000-0000-0000AB420000}"/>
    <cellStyle name="40 % - Accent1 2 2 3 3 2 2 3 3" xfId="31899" xr:uid="{00000000-0005-0000-0000-0000AC420000}"/>
    <cellStyle name="40 % - Accent1 2 2 3 3 2 2 4" xfId="7303" xr:uid="{00000000-0005-0000-0000-0000AD420000}"/>
    <cellStyle name="40 % - Accent1 2 2 3 3 2 2 4 2" xfId="13294" xr:uid="{00000000-0005-0000-0000-0000AE420000}"/>
    <cellStyle name="40 % - Accent1 2 2 3 3 2 2 5" xfId="7871" xr:uid="{00000000-0005-0000-0000-0000AF420000}"/>
    <cellStyle name="40 % - Accent1 2 2 3 3 2 2 5 2" xfId="13862" xr:uid="{00000000-0005-0000-0000-0000B0420000}"/>
    <cellStyle name="40 % - Accent1 2 2 3 3 2 2 6" xfId="8439" xr:uid="{00000000-0005-0000-0000-0000B1420000}"/>
    <cellStyle name="40 % - Accent1 2 2 3 3 2 2 6 2" xfId="14430" xr:uid="{00000000-0005-0000-0000-0000B2420000}"/>
    <cellStyle name="40 % - Accent1 2 2 3 3 2 2 7" xfId="9007" xr:uid="{00000000-0005-0000-0000-0000B3420000}"/>
    <cellStyle name="40 % - Accent1 2 2 3 3 2 2 7 2" xfId="14998" xr:uid="{00000000-0005-0000-0000-0000B4420000}"/>
    <cellStyle name="40 % - Accent1 2 2 3 3 2 2 8" xfId="9589" xr:uid="{00000000-0005-0000-0000-0000B5420000}"/>
    <cellStyle name="40 % - Accent1 2 2 3 3 2 2 8 2" xfId="15580" xr:uid="{00000000-0005-0000-0000-0000B6420000}"/>
    <cellStyle name="40 % - Accent1 2 2 3 3 2 2 9" xfId="10185" xr:uid="{00000000-0005-0000-0000-0000B7420000}"/>
    <cellStyle name="40 % - Accent1 2 2 3 3 2 2 9 2" xfId="16176" xr:uid="{00000000-0005-0000-0000-0000B8420000}"/>
    <cellStyle name="40 % - Accent1 2 2 3 3 2 3" xfId="5357" xr:uid="{00000000-0005-0000-0000-0000B9420000}"/>
    <cellStyle name="40 % - Accent1 2 2 3 3 2 3 2" xfId="20646" xr:uid="{00000000-0005-0000-0000-0000BA420000}"/>
    <cellStyle name="40 % - Accent1 2 2 3 3 2 3 2 2" xfId="33863" xr:uid="{00000000-0005-0000-0000-0000BB420000}"/>
    <cellStyle name="40 % - Accent1 2 2 3 3 2 3 3" xfId="11694" xr:uid="{00000000-0005-0000-0000-0000BC420000}"/>
    <cellStyle name="40 % - Accent1 2 2 3 3 2 3 4" xfId="27873" xr:uid="{00000000-0005-0000-0000-0000BD420000}"/>
    <cellStyle name="40 % - Accent1 2 2 3 3 2 4" xfId="6236" xr:uid="{00000000-0005-0000-0000-0000BE420000}"/>
    <cellStyle name="40 % - Accent1 2 2 3 3 2 4 2" xfId="21237" xr:uid="{00000000-0005-0000-0000-0000BF420000}"/>
    <cellStyle name="40 % - Accent1 2 2 3 3 2 4 2 2" xfId="34454" xr:uid="{00000000-0005-0000-0000-0000C0420000}"/>
    <cellStyle name="40 % - Accent1 2 2 3 3 2 4 3" xfId="12227" xr:uid="{00000000-0005-0000-0000-0000C1420000}"/>
    <cellStyle name="40 % - Accent1 2 2 3 3 2 4 4" xfId="28464" xr:uid="{00000000-0005-0000-0000-0000C2420000}"/>
    <cellStyle name="40 % - Accent1 2 2 3 3 2 5" xfId="6762" xr:uid="{00000000-0005-0000-0000-0000C3420000}"/>
    <cellStyle name="40 % - Accent1 2 2 3 3 2 5 2" xfId="21861" xr:uid="{00000000-0005-0000-0000-0000C4420000}"/>
    <cellStyle name="40 % - Accent1 2 2 3 3 2 5 2 2" xfId="35054" xr:uid="{00000000-0005-0000-0000-0000C5420000}"/>
    <cellStyle name="40 % - Accent1 2 2 3 3 2 5 3" xfId="12753" xr:uid="{00000000-0005-0000-0000-0000C6420000}"/>
    <cellStyle name="40 % - Accent1 2 2 3 3 2 5 4" xfId="29064" xr:uid="{00000000-0005-0000-0000-0000C7420000}"/>
    <cellStyle name="40 % - Accent1 2 2 3 3 2 6" xfId="7302" xr:uid="{00000000-0005-0000-0000-0000C8420000}"/>
    <cellStyle name="40 % - Accent1 2 2 3 3 2 6 2" xfId="22563" xr:uid="{00000000-0005-0000-0000-0000C9420000}"/>
    <cellStyle name="40 % - Accent1 2 2 3 3 2 6 2 2" xfId="35756" xr:uid="{00000000-0005-0000-0000-0000CA420000}"/>
    <cellStyle name="40 % - Accent1 2 2 3 3 2 6 3" xfId="13293" xr:uid="{00000000-0005-0000-0000-0000CB420000}"/>
    <cellStyle name="40 % - Accent1 2 2 3 3 2 6 4" xfId="29766" xr:uid="{00000000-0005-0000-0000-0000CC420000}"/>
    <cellStyle name="40 % - Accent1 2 2 3 3 2 7" xfId="7870" xr:uid="{00000000-0005-0000-0000-0000CD420000}"/>
    <cellStyle name="40 % - Accent1 2 2 3 3 2 7 2" xfId="23318" xr:uid="{00000000-0005-0000-0000-0000CE420000}"/>
    <cellStyle name="40 % - Accent1 2 2 3 3 2 7 2 2" xfId="36506" xr:uid="{00000000-0005-0000-0000-0000CF420000}"/>
    <cellStyle name="40 % - Accent1 2 2 3 3 2 7 3" xfId="13861" xr:uid="{00000000-0005-0000-0000-0000D0420000}"/>
    <cellStyle name="40 % - Accent1 2 2 3 3 2 7 4" xfId="30516" xr:uid="{00000000-0005-0000-0000-0000D1420000}"/>
    <cellStyle name="40 % - Accent1 2 2 3 3 2 8" xfId="8438" xr:uid="{00000000-0005-0000-0000-0000D2420000}"/>
    <cellStyle name="40 % - Accent1 2 2 3 3 2 8 2" xfId="14429" xr:uid="{00000000-0005-0000-0000-0000D3420000}"/>
    <cellStyle name="40 % - Accent1 2 2 3 3 2 8 2 2" xfId="32640" xr:uid="{00000000-0005-0000-0000-0000D4420000}"/>
    <cellStyle name="40 % - Accent1 2 2 3 3 2 8 3" xfId="26636" xr:uid="{00000000-0005-0000-0000-0000D5420000}"/>
    <cellStyle name="40 % - Accent1 2 2 3 3 2 9" xfId="9006" xr:uid="{00000000-0005-0000-0000-0000D6420000}"/>
    <cellStyle name="40 % - Accent1 2 2 3 3 2 9 2" xfId="14997" xr:uid="{00000000-0005-0000-0000-0000D7420000}"/>
    <cellStyle name="40 % - Accent1 2 2 3 3 2 9 3" xfId="25284" xr:uid="{00000000-0005-0000-0000-0000D8420000}"/>
    <cellStyle name="40 % - Accent1 2 2 3 3 20" xfId="24387" xr:uid="{00000000-0005-0000-0000-0000D9420000}"/>
    <cellStyle name="40 % - Accent1 2 2 3 3 21" xfId="2985" xr:uid="{00000000-0005-0000-0000-0000DA420000}"/>
    <cellStyle name="40 % - Accent1 2 2 3 3 3" xfId="340" xr:uid="{00000000-0005-0000-0000-0000DB420000}"/>
    <cellStyle name="40 % - Accent1 2 2 3 3 3 10" xfId="10782" xr:uid="{00000000-0005-0000-0000-0000DC420000}"/>
    <cellStyle name="40 % - Accent1 2 2 3 3 3 10 2" xfId="16773" xr:uid="{00000000-0005-0000-0000-0000DD420000}"/>
    <cellStyle name="40 % - Accent1 2 2 3 3 3 10 3" xfId="31318" xr:uid="{00000000-0005-0000-0000-0000DE420000}"/>
    <cellStyle name="40 % - Accent1 2 2 3 3 3 11" xfId="17397" xr:uid="{00000000-0005-0000-0000-0000DF420000}"/>
    <cellStyle name="40 % - Accent1 2 2 3 3 3 12" xfId="18428" xr:uid="{00000000-0005-0000-0000-0000E0420000}"/>
    <cellStyle name="40 % - Accent1 2 2 3 3 3 13" xfId="11696" xr:uid="{00000000-0005-0000-0000-0000E1420000}"/>
    <cellStyle name="40 % - Accent1 2 2 3 3 3 14" xfId="4444" xr:uid="{00000000-0005-0000-0000-0000E2420000}"/>
    <cellStyle name="40 % - Accent1 2 2 3 3 3 15" xfId="24389" xr:uid="{00000000-0005-0000-0000-0000E3420000}"/>
    <cellStyle name="40 % - Accent1 2 2 3 3 3 16" xfId="2988" xr:uid="{00000000-0005-0000-0000-0000E4420000}"/>
    <cellStyle name="40 % - Accent1 2 2 3 3 3 2" xfId="6238" xr:uid="{00000000-0005-0000-0000-0000E5420000}"/>
    <cellStyle name="40 % - Accent1 2 2 3 3 3 2 2" xfId="19927" xr:uid="{00000000-0005-0000-0000-0000E6420000}"/>
    <cellStyle name="40 % - Accent1 2 2 3 3 3 2 2 2" xfId="33319" xr:uid="{00000000-0005-0000-0000-0000E7420000}"/>
    <cellStyle name="40 % - Accent1 2 2 3 3 3 2 2 3" xfId="27317" xr:uid="{00000000-0005-0000-0000-0000E8420000}"/>
    <cellStyle name="40 % - Accent1 2 2 3 3 3 2 3" xfId="12229" xr:uid="{00000000-0005-0000-0000-0000E9420000}"/>
    <cellStyle name="40 % - Accent1 2 2 3 3 3 2 3 2" xfId="31900" xr:uid="{00000000-0005-0000-0000-0000EA420000}"/>
    <cellStyle name="40 % - Accent1 2 2 3 3 3 2 4" xfId="25880" xr:uid="{00000000-0005-0000-0000-0000EB420000}"/>
    <cellStyle name="40 % - Accent1 2 2 3 3 3 3" xfId="6764" xr:uid="{00000000-0005-0000-0000-0000EC420000}"/>
    <cellStyle name="40 % - Accent1 2 2 3 3 3 3 2" xfId="20647" xr:uid="{00000000-0005-0000-0000-0000ED420000}"/>
    <cellStyle name="40 % - Accent1 2 2 3 3 3 3 2 2" xfId="33864" xr:uid="{00000000-0005-0000-0000-0000EE420000}"/>
    <cellStyle name="40 % - Accent1 2 2 3 3 3 3 3" xfId="12755" xr:uid="{00000000-0005-0000-0000-0000EF420000}"/>
    <cellStyle name="40 % - Accent1 2 2 3 3 3 3 4" xfId="27874" xr:uid="{00000000-0005-0000-0000-0000F0420000}"/>
    <cellStyle name="40 % - Accent1 2 2 3 3 3 4" xfId="7304" xr:uid="{00000000-0005-0000-0000-0000F1420000}"/>
    <cellStyle name="40 % - Accent1 2 2 3 3 3 4 2" xfId="21238" xr:uid="{00000000-0005-0000-0000-0000F2420000}"/>
    <cellStyle name="40 % - Accent1 2 2 3 3 3 4 2 2" xfId="34455" xr:uid="{00000000-0005-0000-0000-0000F3420000}"/>
    <cellStyle name="40 % - Accent1 2 2 3 3 3 4 3" xfId="13295" xr:uid="{00000000-0005-0000-0000-0000F4420000}"/>
    <cellStyle name="40 % - Accent1 2 2 3 3 3 4 4" xfId="28465" xr:uid="{00000000-0005-0000-0000-0000F5420000}"/>
    <cellStyle name="40 % - Accent1 2 2 3 3 3 5" xfId="7872" xr:uid="{00000000-0005-0000-0000-0000F6420000}"/>
    <cellStyle name="40 % - Accent1 2 2 3 3 3 5 2" xfId="21862" xr:uid="{00000000-0005-0000-0000-0000F7420000}"/>
    <cellStyle name="40 % - Accent1 2 2 3 3 3 5 2 2" xfId="35055" xr:uid="{00000000-0005-0000-0000-0000F8420000}"/>
    <cellStyle name="40 % - Accent1 2 2 3 3 3 5 3" xfId="13863" xr:uid="{00000000-0005-0000-0000-0000F9420000}"/>
    <cellStyle name="40 % - Accent1 2 2 3 3 3 5 4" xfId="29065" xr:uid="{00000000-0005-0000-0000-0000FA420000}"/>
    <cellStyle name="40 % - Accent1 2 2 3 3 3 6" xfId="8440" xr:uid="{00000000-0005-0000-0000-0000FB420000}"/>
    <cellStyle name="40 % - Accent1 2 2 3 3 3 6 2" xfId="22564" xr:uid="{00000000-0005-0000-0000-0000FC420000}"/>
    <cellStyle name="40 % - Accent1 2 2 3 3 3 6 2 2" xfId="35757" xr:uid="{00000000-0005-0000-0000-0000FD420000}"/>
    <cellStyle name="40 % - Accent1 2 2 3 3 3 6 3" xfId="14431" xr:uid="{00000000-0005-0000-0000-0000FE420000}"/>
    <cellStyle name="40 % - Accent1 2 2 3 3 3 6 4" xfId="29767" xr:uid="{00000000-0005-0000-0000-0000FF420000}"/>
    <cellStyle name="40 % - Accent1 2 2 3 3 3 7" xfId="9008" xr:uid="{00000000-0005-0000-0000-000000430000}"/>
    <cellStyle name="40 % - Accent1 2 2 3 3 3 7 2" xfId="23319" xr:uid="{00000000-0005-0000-0000-000001430000}"/>
    <cellStyle name="40 % - Accent1 2 2 3 3 3 7 2 2" xfId="36507" xr:uid="{00000000-0005-0000-0000-000002430000}"/>
    <cellStyle name="40 % - Accent1 2 2 3 3 3 7 3" xfId="14999" xr:uid="{00000000-0005-0000-0000-000003430000}"/>
    <cellStyle name="40 % - Accent1 2 2 3 3 3 7 4" xfId="30517" xr:uid="{00000000-0005-0000-0000-000004430000}"/>
    <cellStyle name="40 % - Accent1 2 2 3 3 3 8" xfId="9590" xr:uid="{00000000-0005-0000-0000-000005430000}"/>
    <cellStyle name="40 % - Accent1 2 2 3 3 3 8 2" xfId="15581" xr:uid="{00000000-0005-0000-0000-000006430000}"/>
    <cellStyle name="40 % - Accent1 2 2 3 3 3 8 2 2" xfId="32641" xr:uid="{00000000-0005-0000-0000-000007430000}"/>
    <cellStyle name="40 % - Accent1 2 2 3 3 3 8 3" xfId="26637" xr:uid="{00000000-0005-0000-0000-000008430000}"/>
    <cellStyle name="40 % - Accent1 2 2 3 3 3 9" xfId="10186" xr:uid="{00000000-0005-0000-0000-000009430000}"/>
    <cellStyle name="40 % - Accent1 2 2 3 3 3 9 2" xfId="16177" xr:uid="{00000000-0005-0000-0000-00000A430000}"/>
    <cellStyle name="40 % - Accent1 2 2 3 3 3 9 3" xfId="25285" xr:uid="{00000000-0005-0000-0000-00000B430000}"/>
    <cellStyle name="40 % - Accent1 2 2 3 3 4" xfId="2989" xr:uid="{00000000-0005-0000-0000-00000C430000}"/>
    <cellStyle name="40 % - Accent1 2 2 3 3 4 10" xfId="10783" xr:uid="{00000000-0005-0000-0000-00000D430000}"/>
    <cellStyle name="40 % - Accent1 2 2 3 3 4 10 2" xfId="16774" xr:uid="{00000000-0005-0000-0000-00000E430000}"/>
    <cellStyle name="40 % - Accent1 2 2 3 3 4 10 3" xfId="25286" xr:uid="{00000000-0005-0000-0000-00000F430000}"/>
    <cellStyle name="40 % - Accent1 2 2 3 3 4 11" xfId="17398" xr:uid="{00000000-0005-0000-0000-000010430000}"/>
    <cellStyle name="40 % - Accent1 2 2 3 3 4 11 2" xfId="31319" xr:uid="{00000000-0005-0000-0000-000011430000}"/>
    <cellStyle name="40 % - Accent1 2 2 3 3 4 12" xfId="18429" xr:uid="{00000000-0005-0000-0000-000012430000}"/>
    <cellStyle name="40 % - Accent1 2 2 3 3 4 13" xfId="11697" xr:uid="{00000000-0005-0000-0000-000013430000}"/>
    <cellStyle name="40 % - Accent1 2 2 3 3 4 14" xfId="4445" xr:uid="{00000000-0005-0000-0000-000014430000}"/>
    <cellStyle name="40 % - Accent1 2 2 3 3 4 15" xfId="24390" xr:uid="{00000000-0005-0000-0000-000015430000}"/>
    <cellStyle name="40 % - Accent1 2 2 3 3 4 2" xfId="6239" xr:uid="{00000000-0005-0000-0000-000016430000}"/>
    <cellStyle name="40 % - Accent1 2 2 3 3 4 2 10" xfId="31320" xr:uid="{00000000-0005-0000-0000-000017430000}"/>
    <cellStyle name="40 % - Accent1 2 2 3 3 4 2 11" xfId="24391" xr:uid="{00000000-0005-0000-0000-000018430000}"/>
    <cellStyle name="40 % - Accent1 2 2 3 3 4 2 2" xfId="19925" xr:uid="{00000000-0005-0000-0000-000019430000}"/>
    <cellStyle name="40 % - Accent1 2 2 3 3 4 2 2 2" xfId="27315" xr:uid="{00000000-0005-0000-0000-00001A430000}"/>
    <cellStyle name="40 % - Accent1 2 2 3 3 4 2 2 2 2" xfId="33317" xr:uid="{00000000-0005-0000-0000-00001B430000}"/>
    <cellStyle name="40 % - Accent1 2 2 3 3 4 2 2 3" xfId="31902" xr:uid="{00000000-0005-0000-0000-00001C430000}"/>
    <cellStyle name="40 % - Accent1 2 2 3 3 4 2 2 4" xfId="25882" xr:uid="{00000000-0005-0000-0000-00001D430000}"/>
    <cellStyle name="40 % - Accent1 2 2 3 3 4 2 3" xfId="20649" xr:uid="{00000000-0005-0000-0000-00001E430000}"/>
    <cellStyle name="40 % - Accent1 2 2 3 3 4 2 3 2" xfId="33866" xr:uid="{00000000-0005-0000-0000-00001F430000}"/>
    <cellStyle name="40 % - Accent1 2 2 3 3 4 2 3 3" xfId="27876" xr:uid="{00000000-0005-0000-0000-000020430000}"/>
    <cellStyle name="40 % - Accent1 2 2 3 3 4 2 4" xfId="21240" xr:uid="{00000000-0005-0000-0000-000021430000}"/>
    <cellStyle name="40 % - Accent1 2 2 3 3 4 2 4 2" xfId="34457" xr:uid="{00000000-0005-0000-0000-000022430000}"/>
    <cellStyle name="40 % - Accent1 2 2 3 3 4 2 4 3" xfId="28467" xr:uid="{00000000-0005-0000-0000-000023430000}"/>
    <cellStyle name="40 % - Accent1 2 2 3 3 4 2 5" xfId="21864" xr:uid="{00000000-0005-0000-0000-000024430000}"/>
    <cellStyle name="40 % - Accent1 2 2 3 3 4 2 5 2" xfId="35057" xr:uid="{00000000-0005-0000-0000-000025430000}"/>
    <cellStyle name="40 % - Accent1 2 2 3 3 4 2 5 3" xfId="29067" xr:uid="{00000000-0005-0000-0000-000026430000}"/>
    <cellStyle name="40 % - Accent1 2 2 3 3 4 2 6" xfId="22566" xr:uid="{00000000-0005-0000-0000-000027430000}"/>
    <cellStyle name="40 % - Accent1 2 2 3 3 4 2 6 2" xfId="35759" xr:uid="{00000000-0005-0000-0000-000028430000}"/>
    <cellStyle name="40 % - Accent1 2 2 3 3 4 2 6 3" xfId="29769" xr:uid="{00000000-0005-0000-0000-000029430000}"/>
    <cellStyle name="40 % - Accent1 2 2 3 3 4 2 7" xfId="23321" xr:uid="{00000000-0005-0000-0000-00002A430000}"/>
    <cellStyle name="40 % - Accent1 2 2 3 3 4 2 7 2" xfId="36509" xr:uid="{00000000-0005-0000-0000-00002B430000}"/>
    <cellStyle name="40 % - Accent1 2 2 3 3 4 2 7 3" xfId="30519" xr:uid="{00000000-0005-0000-0000-00002C430000}"/>
    <cellStyle name="40 % - Accent1 2 2 3 3 4 2 8" xfId="18430" xr:uid="{00000000-0005-0000-0000-00002D430000}"/>
    <cellStyle name="40 % - Accent1 2 2 3 3 4 2 8 2" xfId="32643" xr:uid="{00000000-0005-0000-0000-00002E430000}"/>
    <cellStyle name="40 % - Accent1 2 2 3 3 4 2 8 3" xfId="26639" xr:uid="{00000000-0005-0000-0000-00002F430000}"/>
    <cellStyle name="40 % - Accent1 2 2 3 3 4 2 9" xfId="12230" xr:uid="{00000000-0005-0000-0000-000030430000}"/>
    <cellStyle name="40 % - Accent1 2 2 3 3 4 2 9 2" xfId="25287" xr:uid="{00000000-0005-0000-0000-000031430000}"/>
    <cellStyle name="40 % - Accent1 2 2 3 3 4 3" xfId="6765" xr:uid="{00000000-0005-0000-0000-000032430000}"/>
    <cellStyle name="40 % - Accent1 2 2 3 3 4 3 2" xfId="19926" xr:uid="{00000000-0005-0000-0000-000033430000}"/>
    <cellStyle name="40 % - Accent1 2 2 3 3 4 3 2 2" xfId="33318" xr:uid="{00000000-0005-0000-0000-000034430000}"/>
    <cellStyle name="40 % - Accent1 2 2 3 3 4 3 2 3" xfId="27316" xr:uid="{00000000-0005-0000-0000-000035430000}"/>
    <cellStyle name="40 % - Accent1 2 2 3 3 4 3 3" xfId="12756" xr:uid="{00000000-0005-0000-0000-000036430000}"/>
    <cellStyle name="40 % - Accent1 2 2 3 3 4 3 3 2" xfId="31901" xr:uid="{00000000-0005-0000-0000-000037430000}"/>
    <cellStyle name="40 % - Accent1 2 2 3 3 4 3 4" xfId="25881" xr:uid="{00000000-0005-0000-0000-000038430000}"/>
    <cellStyle name="40 % - Accent1 2 2 3 3 4 4" xfId="7305" xr:uid="{00000000-0005-0000-0000-000039430000}"/>
    <cellStyle name="40 % - Accent1 2 2 3 3 4 4 2" xfId="20648" xr:uid="{00000000-0005-0000-0000-00003A430000}"/>
    <cellStyle name="40 % - Accent1 2 2 3 3 4 4 2 2" xfId="33865" xr:uid="{00000000-0005-0000-0000-00003B430000}"/>
    <cellStyle name="40 % - Accent1 2 2 3 3 4 4 3" xfId="13296" xr:uid="{00000000-0005-0000-0000-00003C430000}"/>
    <cellStyle name="40 % - Accent1 2 2 3 3 4 4 4" xfId="27875" xr:uid="{00000000-0005-0000-0000-00003D430000}"/>
    <cellStyle name="40 % - Accent1 2 2 3 3 4 5" xfId="7873" xr:uid="{00000000-0005-0000-0000-00003E430000}"/>
    <cellStyle name="40 % - Accent1 2 2 3 3 4 5 2" xfId="21239" xr:uid="{00000000-0005-0000-0000-00003F430000}"/>
    <cellStyle name="40 % - Accent1 2 2 3 3 4 5 2 2" xfId="34456" xr:uid="{00000000-0005-0000-0000-000040430000}"/>
    <cellStyle name="40 % - Accent1 2 2 3 3 4 5 3" xfId="13864" xr:uid="{00000000-0005-0000-0000-000041430000}"/>
    <cellStyle name="40 % - Accent1 2 2 3 3 4 5 4" xfId="28466" xr:uid="{00000000-0005-0000-0000-000042430000}"/>
    <cellStyle name="40 % - Accent1 2 2 3 3 4 6" xfId="8441" xr:uid="{00000000-0005-0000-0000-000043430000}"/>
    <cellStyle name="40 % - Accent1 2 2 3 3 4 6 2" xfId="21863" xr:uid="{00000000-0005-0000-0000-000044430000}"/>
    <cellStyle name="40 % - Accent1 2 2 3 3 4 6 2 2" xfId="35056" xr:uid="{00000000-0005-0000-0000-000045430000}"/>
    <cellStyle name="40 % - Accent1 2 2 3 3 4 6 3" xfId="14432" xr:uid="{00000000-0005-0000-0000-000046430000}"/>
    <cellStyle name="40 % - Accent1 2 2 3 3 4 6 4" xfId="29066" xr:uid="{00000000-0005-0000-0000-000047430000}"/>
    <cellStyle name="40 % - Accent1 2 2 3 3 4 7" xfId="9009" xr:uid="{00000000-0005-0000-0000-000048430000}"/>
    <cellStyle name="40 % - Accent1 2 2 3 3 4 7 2" xfId="22565" xr:uid="{00000000-0005-0000-0000-000049430000}"/>
    <cellStyle name="40 % - Accent1 2 2 3 3 4 7 2 2" xfId="35758" xr:uid="{00000000-0005-0000-0000-00004A430000}"/>
    <cellStyle name="40 % - Accent1 2 2 3 3 4 7 3" xfId="15000" xr:uid="{00000000-0005-0000-0000-00004B430000}"/>
    <cellStyle name="40 % - Accent1 2 2 3 3 4 7 4" xfId="29768" xr:uid="{00000000-0005-0000-0000-00004C430000}"/>
    <cellStyle name="40 % - Accent1 2 2 3 3 4 8" xfId="9591" xr:uid="{00000000-0005-0000-0000-00004D430000}"/>
    <cellStyle name="40 % - Accent1 2 2 3 3 4 8 2" xfId="23320" xr:uid="{00000000-0005-0000-0000-00004E430000}"/>
    <cellStyle name="40 % - Accent1 2 2 3 3 4 8 2 2" xfId="36508" xr:uid="{00000000-0005-0000-0000-00004F430000}"/>
    <cellStyle name="40 % - Accent1 2 2 3 3 4 8 3" xfId="15582" xr:uid="{00000000-0005-0000-0000-000050430000}"/>
    <cellStyle name="40 % - Accent1 2 2 3 3 4 8 4" xfId="30518" xr:uid="{00000000-0005-0000-0000-000051430000}"/>
    <cellStyle name="40 % - Accent1 2 2 3 3 4 9" xfId="10187" xr:uid="{00000000-0005-0000-0000-000052430000}"/>
    <cellStyle name="40 % - Accent1 2 2 3 3 4 9 2" xfId="16178" xr:uid="{00000000-0005-0000-0000-000053430000}"/>
    <cellStyle name="40 % - Accent1 2 2 3 3 4 9 2 2" xfId="32642" xr:uid="{00000000-0005-0000-0000-000054430000}"/>
    <cellStyle name="40 % - Accent1 2 2 3 3 4 9 3" xfId="26638" xr:uid="{00000000-0005-0000-0000-000055430000}"/>
    <cellStyle name="40 % - Accent1 2 2 3 3 5" xfId="5356" xr:uid="{00000000-0005-0000-0000-000056430000}"/>
    <cellStyle name="40 % - Accent1 2 2 3 3 5 10" xfId="31321" xr:uid="{00000000-0005-0000-0000-000057430000}"/>
    <cellStyle name="40 % - Accent1 2 2 3 3 5 11" xfId="24392" xr:uid="{00000000-0005-0000-0000-000058430000}"/>
    <cellStyle name="40 % - Accent1 2 2 3 3 5 2" xfId="19924" xr:uid="{00000000-0005-0000-0000-000059430000}"/>
    <cellStyle name="40 % - Accent1 2 2 3 3 5 2 2" xfId="27314" xr:uid="{00000000-0005-0000-0000-00005A430000}"/>
    <cellStyle name="40 % - Accent1 2 2 3 3 5 2 2 2" xfId="33316" xr:uid="{00000000-0005-0000-0000-00005B430000}"/>
    <cellStyle name="40 % - Accent1 2 2 3 3 5 2 3" xfId="31903" xr:uid="{00000000-0005-0000-0000-00005C430000}"/>
    <cellStyle name="40 % - Accent1 2 2 3 3 5 2 4" xfId="25883" xr:uid="{00000000-0005-0000-0000-00005D430000}"/>
    <cellStyle name="40 % - Accent1 2 2 3 3 5 3" xfId="20650" xr:uid="{00000000-0005-0000-0000-00005E430000}"/>
    <cellStyle name="40 % - Accent1 2 2 3 3 5 3 2" xfId="33867" xr:uid="{00000000-0005-0000-0000-00005F430000}"/>
    <cellStyle name="40 % - Accent1 2 2 3 3 5 3 3" xfId="27877" xr:uid="{00000000-0005-0000-0000-000060430000}"/>
    <cellStyle name="40 % - Accent1 2 2 3 3 5 4" xfId="21241" xr:uid="{00000000-0005-0000-0000-000061430000}"/>
    <cellStyle name="40 % - Accent1 2 2 3 3 5 4 2" xfId="34458" xr:uid="{00000000-0005-0000-0000-000062430000}"/>
    <cellStyle name="40 % - Accent1 2 2 3 3 5 4 3" xfId="28468" xr:uid="{00000000-0005-0000-0000-000063430000}"/>
    <cellStyle name="40 % - Accent1 2 2 3 3 5 5" xfId="21865" xr:uid="{00000000-0005-0000-0000-000064430000}"/>
    <cellStyle name="40 % - Accent1 2 2 3 3 5 5 2" xfId="35058" xr:uid="{00000000-0005-0000-0000-000065430000}"/>
    <cellStyle name="40 % - Accent1 2 2 3 3 5 5 3" xfId="29068" xr:uid="{00000000-0005-0000-0000-000066430000}"/>
    <cellStyle name="40 % - Accent1 2 2 3 3 5 6" xfId="22567" xr:uid="{00000000-0005-0000-0000-000067430000}"/>
    <cellStyle name="40 % - Accent1 2 2 3 3 5 6 2" xfId="35760" xr:uid="{00000000-0005-0000-0000-000068430000}"/>
    <cellStyle name="40 % - Accent1 2 2 3 3 5 6 3" xfId="29770" xr:uid="{00000000-0005-0000-0000-000069430000}"/>
    <cellStyle name="40 % - Accent1 2 2 3 3 5 7" xfId="23322" xr:uid="{00000000-0005-0000-0000-00006A430000}"/>
    <cellStyle name="40 % - Accent1 2 2 3 3 5 7 2" xfId="36510" xr:uid="{00000000-0005-0000-0000-00006B430000}"/>
    <cellStyle name="40 % - Accent1 2 2 3 3 5 7 3" xfId="30520" xr:uid="{00000000-0005-0000-0000-00006C430000}"/>
    <cellStyle name="40 % - Accent1 2 2 3 3 5 8" xfId="18431" xr:uid="{00000000-0005-0000-0000-00006D430000}"/>
    <cellStyle name="40 % - Accent1 2 2 3 3 5 8 2" xfId="32644" xr:uid="{00000000-0005-0000-0000-00006E430000}"/>
    <cellStyle name="40 % - Accent1 2 2 3 3 5 8 3" xfId="26640" xr:uid="{00000000-0005-0000-0000-00006F430000}"/>
    <cellStyle name="40 % - Accent1 2 2 3 3 5 9" xfId="11693" xr:uid="{00000000-0005-0000-0000-000070430000}"/>
    <cellStyle name="40 % - Accent1 2 2 3 3 5 9 2" xfId="25288" xr:uid="{00000000-0005-0000-0000-000071430000}"/>
    <cellStyle name="40 % - Accent1 2 2 3 3 6" xfId="6235" xr:uid="{00000000-0005-0000-0000-000072430000}"/>
    <cellStyle name="40 % - Accent1 2 2 3 3 6 2" xfId="19521" xr:uid="{00000000-0005-0000-0000-000073430000}"/>
    <cellStyle name="40 % - Accent1 2 2 3 3 6 2 2" xfId="33021" xr:uid="{00000000-0005-0000-0000-000074430000}"/>
    <cellStyle name="40 % - Accent1 2 2 3 3 6 2 3" xfId="27017" xr:uid="{00000000-0005-0000-0000-000075430000}"/>
    <cellStyle name="40 % - Accent1 2 2 3 3 6 3" xfId="12226" xr:uid="{00000000-0005-0000-0000-000076430000}"/>
    <cellStyle name="40 % - Accent1 2 2 3 3 6 3 2" xfId="31898" xr:uid="{00000000-0005-0000-0000-000077430000}"/>
    <cellStyle name="40 % - Accent1 2 2 3 3 6 4" xfId="25878" xr:uid="{00000000-0005-0000-0000-000078430000}"/>
    <cellStyle name="40 % - Accent1 2 2 3 3 7" xfId="6761" xr:uid="{00000000-0005-0000-0000-000079430000}"/>
    <cellStyle name="40 % - Accent1 2 2 3 3 7 2" xfId="19929" xr:uid="{00000000-0005-0000-0000-00007A430000}"/>
    <cellStyle name="40 % - Accent1 2 2 3 3 7 2 2" xfId="33321" xr:uid="{00000000-0005-0000-0000-00007B430000}"/>
    <cellStyle name="40 % - Accent1 2 2 3 3 7 3" xfId="12752" xr:uid="{00000000-0005-0000-0000-00007C430000}"/>
    <cellStyle name="40 % - Accent1 2 2 3 3 7 4" xfId="27319" xr:uid="{00000000-0005-0000-0000-00007D430000}"/>
    <cellStyle name="40 % - Accent1 2 2 3 3 8" xfId="7301" xr:uid="{00000000-0005-0000-0000-00007E430000}"/>
    <cellStyle name="40 % - Accent1 2 2 3 3 8 2" xfId="20645" xr:uid="{00000000-0005-0000-0000-00007F430000}"/>
    <cellStyle name="40 % - Accent1 2 2 3 3 8 2 2" xfId="33862" xr:uid="{00000000-0005-0000-0000-000080430000}"/>
    <cellStyle name="40 % - Accent1 2 2 3 3 8 3" xfId="13292" xr:uid="{00000000-0005-0000-0000-000081430000}"/>
    <cellStyle name="40 % - Accent1 2 2 3 3 8 4" xfId="27872" xr:uid="{00000000-0005-0000-0000-000082430000}"/>
    <cellStyle name="40 % - Accent1 2 2 3 3 9" xfId="7869" xr:uid="{00000000-0005-0000-0000-000083430000}"/>
    <cellStyle name="40 % - Accent1 2 2 3 3 9 2" xfId="21236" xr:uid="{00000000-0005-0000-0000-000084430000}"/>
    <cellStyle name="40 % - Accent1 2 2 3 3 9 2 2" xfId="34453" xr:uid="{00000000-0005-0000-0000-000085430000}"/>
    <cellStyle name="40 % - Accent1 2 2 3 3 9 3" xfId="13860" xr:uid="{00000000-0005-0000-0000-000086430000}"/>
    <cellStyle name="40 % - Accent1 2 2 3 3 9 4" xfId="28463" xr:uid="{00000000-0005-0000-0000-000087430000}"/>
    <cellStyle name="40 % - Accent1 2 2 3 4" xfId="5354" xr:uid="{00000000-0005-0000-0000-000088430000}"/>
    <cellStyle name="40 % - Accent1 2 2 3 4 10" xfId="31322" xr:uid="{00000000-0005-0000-0000-000089430000}"/>
    <cellStyle name="40 % - Accent1 2 2 3 4 11" xfId="24393" xr:uid="{00000000-0005-0000-0000-00008A430000}"/>
    <cellStyle name="40 % - Accent1 2 2 3 4 2" xfId="19922" xr:uid="{00000000-0005-0000-0000-00008B430000}"/>
    <cellStyle name="40 % - Accent1 2 2 3 4 2 2" xfId="27313" xr:uid="{00000000-0005-0000-0000-00008C430000}"/>
    <cellStyle name="40 % - Accent1 2 2 3 4 2 2 2" xfId="33315" xr:uid="{00000000-0005-0000-0000-00008D430000}"/>
    <cellStyle name="40 % - Accent1 2 2 3 4 2 3" xfId="31904" xr:uid="{00000000-0005-0000-0000-00008E430000}"/>
    <cellStyle name="40 % - Accent1 2 2 3 4 2 4" xfId="25884" xr:uid="{00000000-0005-0000-0000-00008F430000}"/>
    <cellStyle name="40 % - Accent1 2 2 3 4 3" xfId="20651" xr:uid="{00000000-0005-0000-0000-000090430000}"/>
    <cellStyle name="40 % - Accent1 2 2 3 4 3 2" xfId="33868" xr:uid="{00000000-0005-0000-0000-000091430000}"/>
    <cellStyle name="40 % - Accent1 2 2 3 4 3 3" xfId="27878" xr:uid="{00000000-0005-0000-0000-000092430000}"/>
    <cellStyle name="40 % - Accent1 2 2 3 4 4" xfId="21242" xr:uid="{00000000-0005-0000-0000-000093430000}"/>
    <cellStyle name="40 % - Accent1 2 2 3 4 4 2" xfId="34459" xr:uid="{00000000-0005-0000-0000-000094430000}"/>
    <cellStyle name="40 % - Accent1 2 2 3 4 4 3" xfId="28469" xr:uid="{00000000-0005-0000-0000-000095430000}"/>
    <cellStyle name="40 % - Accent1 2 2 3 4 5" xfId="21866" xr:uid="{00000000-0005-0000-0000-000096430000}"/>
    <cellStyle name="40 % - Accent1 2 2 3 4 5 2" xfId="35059" xr:uid="{00000000-0005-0000-0000-000097430000}"/>
    <cellStyle name="40 % - Accent1 2 2 3 4 5 3" xfId="29069" xr:uid="{00000000-0005-0000-0000-000098430000}"/>
    <cellStyle name="40 % - Accent1 2 2 3 4 6" xfId="22568" xr:uid="{00000000-0005-0000-0000-000099430000}"/>
    <cellStyle name="40 % - Accent1 2 2 3 4 6 2" xfId="35761" xr:uid="{00000000-0005-0000-0000-00009A430000}"/>
    <cellStyle name="40 % - Accent1 2 2 3 4 6 3" xfId="29771" xr:uid="{00000000-0005-0000-0000-00009B430000}"/>
    <cellStyle name="40 % - Accent1 2 2 3 4 7" xfId="23323" xr:uid="{00000000-0005-0000-0000-00009C430000}"/>
    <cellStyle name="40 % - Accent1 2 2 3 4 7 2" xfId="36511" xr:uid="{00000000-0005-0000-0000-00009D430000}"/>
    <cellStyle name="40 % - Accent1 2 2 3 4 7 3" xfId="30521" xr:uid="{00000000-0005-0000-0000-00009E430000}"/>
    <cellStyle name="40 % - Accent1 2 2 3 4 8" xfId="18432" xr:uid="{00000000-0005-0000-0000-00009F430000}"/>
    <cellStyle name="40 % - Accent1 2 2 3 4 8 2" xfId="32645" xr:uid="{00000000-0005-0000-0000-0000A0430000}"/>
    <cellStyle name="40 % - Accent1 2 2 3 4 8 3" xfId="26641" xr:uid="{00000000-0005-0000-0000-0000A1430000}"/>
    <cellStyle name="40 % - Accent1 2 2 3 4 9" xfId="11691" xr:uid="{00000000-0005-0000-0000-0000A2430000}"/>
    <cellStyle name="40 % - Accent1 2 2 3 4 9 2" xfId="25289" xr:uid="{00000000-0005-0000-0000-0000A3430000}"/>
    <cellStyle name="40 % - Accent1 2 2 3 5" xfId="6233" xr:uid="{00000000-0005-0000-0000-0000A4430000}"/>
    <cellStyle name="40 % - Accent1 2 2 3 5 2" xfId="23324" xr:uid="{00000000-0005-0000-0000-0000A5430000}"/>
    <cellStyle name="40 % - Accent1 2 2 3 5 2 2" xfId="36512" xr:uid="{00000000-0005-0000-0000-0000A6430000}"/>
    <cellStyle name="40 % - Accent1 2 2 3 5 2 3" xfId="30522" xr:uid="{00000000-0005-0000-0000-0000A7430000}"/>
    <cellStyle name="40 % - Accent1 2 2 3 5 3" xfId="19519" xr:uid="{00000000-0005-0000-0000-0000A8430000}"/>
    <cellStyle name="40 % - Accent1 2 2 3 5 3 2" xfId="33019" xr:uid="{00000000-0005-0000-0000-0000A9430000}"/>
    <cellStyle name="40 % - Accent1 2 2 3 5 3 3" xfId="27015" xr:uid="{00000000-0005-0000-0000-0000AA430000}"/>
    <cellStyle name="40 % - Accent1 2 2 3 5 4" xfId="12224" xr:uid="{00000000-0005-0000-0000-0000AB430000}"/>
    <cellStyle name="40 % - Accent1 2 2 3 5 4 2" xfId="31895" xr:uid="{00000000-0005-0000-0000-0000AC430000}"/>
    <cellStyle name="40 % - Accent1 2 2 3 5 5" xfId="25875" xr:uid="{00000000-0005-0000-0000-0000AD430000}"/>
    <cellStyle name="40 % - Accent1 2 2 3 6" xfId="6759" xr:uid="{00000000-0005-0000-0000-0000AE430000}"/>
    <cellStyle name="40 % - Accent1 2 2 3 6 2" xfId="23806" xr:uid="{00000000-0005-0000-0000-0000AF430000}"/>
    <cellStyle name="40 % - Accent1 2 2 3 6 2 2" xfId="36837" xr:uid="{00000000-0005-0000-0000-0000B0430000}"/>
    <cellStyle name="40 % - Accent1 2 2 3 6 2 3" xfId="30849" xr:uid="{00000000-0005-0000-0000-0000B1430000}"/>
    <cellStyle name="40 % - Accent1 2 2 3 6 3" xfId="20642" xr:uid="{00000000-0005-0000-0000-0000B2430000}"/>
    <cellStyle name="40 % - Accent1 2 2 3 6 3 2" xfId="33859" xr:uid="{00000000-0005-0000-0000-0000B3430000}"/>
    <cellStyle name="40 % - Accent1 2 2 3 6 4" xfId="12750" xr:uid="{00000000-0005-0000-0000-0000B4430000}"/>
    <cellStyle name="40 % - Accent1 2 2 3 6 5" xfId="27869" xr:uid="{00000000-0005-0000-0000-0000B5430000}"/>
    <cellStyle name="40 % - Accent1 2 2 3 7" xfId="7299" xr:uid="{00000000-0005-0000-0000-0000B6430000}"/>
    <cellStyle name="40 % - Accent1 2 2 3 7 2" xfId="24011" xr:uid="{00000000-0005-0000-0000-0000B7430000}"/>
    <cellStyle name="40 % - Accent1 2 2 3 7 2 2" xfId="36917" xr:uid="{00000000-0005-0000-0000-0000B8430000}"/>
    <cellStyle name="40 % - Accent1 2 2 3 7 2 3" xfId="30930" xr:uid="{00000000-0005-0000-0000-0000B9430000}"/>
    <cellStyle name="40 % - Accent1 2 2 3 7 3" xfId="21233" xr:uid="{00000000-0005-0000-0000-0000BA430000}"/>
    <cellStyle name="40 % - Accent1 2 2 3 7 3 2" xfId="34450" xr:uid="{00000000-0005-0000-0000-0000BB430000}"/>
    <cellStyle name="40 % - Accent1 2 2 3 7 4" xfId="13290" xr:uid="{00000000-0005-0000-0000-0000BC430000}"/>
    <cellStyle name="40 % - Accent1 2 2 3 7 5" xfId="28460" xr:uid="{00000000-0005-0000-0000-0000BD430000}"/>
    <cellStyle name="40 % - Accent1 2 2 3 8" xfId="7867" xr:uid="{00000000-0005-0000-0000-0000BE430000}"/>
    <cellStyle name="40 % - Accent1 2 2 3 8 2" xfId="21857" xr:uid="{00000000-0005-0000-0000-0000BF430000}"/>
    <cellStyle name="40 % - Accent1 2 2 3 8 2 2" xfId="35050" xr:uid="{00000000-0005-0000-0000-0000C0430000}"/>
    <cellStyle name="40 % - Accent1 2 2 3 8 3" xfId="13858" xr:uid="{00000000-0005-0000-0000-0000C1430000}"/>
    <cellStyle name="40 % - Accent1 2 2 3 8 4" xfId="29060" xr:uid="{00000000-0005-0000-0000-0000C2430000}"/>
    <cellStyle name="40 % - Accent1 2 2 3 9" xfId="8435" xr:uid="{00000000-0005-0000-0000-0000C3430000}"/>
    <cellStyle name="40 % - Accent1 2 2 3 9 2" xfId="22559" xr:uid="{00000000-0005-0000-0000-0000C4430000}"/>
    <cellStyle name="40 % - Accent1 2 2 3 9 2 2" xfId="35752" xr:uid="{00000000-0005-0000-0000-0000C5430000}"/>
    <cellStyle name="40 % - Accent1 2 2 3 9 3" xfId="14426" xr:uid="{00000000-0005-0000-0000-0000C6430000}"/>
    <cellStyle name="40 % - Accent1 2 2 3 9 4" xfId="29762" xr:uid="{00000000-0005-0000-0000-0000C7430000}"/>
    <cellStyle name="40 % - Accent1 2 2 3_2012-2013 - CF - Tour 1 - Ligue 04 - Résultats" xfId="341" xr:uid="{00000000-0005-0000-0000-0000C8430000}"/>
    <cellStyle name="40 % - Accent1 2 2 4" xfId="342" xr:uid="{00000000-0005-0000-0000-0000C9430000}"/>
    <cellStyle name="40 % - Accent1 2 2 4 10" xfId="9592" xr:uid="{00000000-0005-0000-0000-0000CA430000}"/>
    <cellStyle name="40 % - Accent1 2 2 4 10 2" xfId="15583" xr:uid="{00000000-0005-0000-0000-0000CB430000}"/>
    <cellStyle name="40 % - Accent1 2 2 4 10 3" xfId="31323" xr:uid="{00000000-0005-0000-0000-0000CC430000}"/>
    <cellStyle name="40 % - Accent1 2 2 4 11" xfId="10188" xr:uid="{00000000-0005-0000-0000-0000CD430000}"/>
    <cellStyle name="40 % - Accent1 2 2 4 11 2" xfId="16179" xr:uid="{00000000-0005-0000-0000-0000CE430000}"/>
    <cellStyle name="40 % - Accent1 2 2 4 12" xfId="10784" xr:uid="{00000000-0005-0000-0000-0000CF430000}"/>
    <cellStyle name="40 % - Accent1 2 2 4 12 2" xfId="16775" xr:uid="{00000000-0005-0000-0000-0000D0430000}"/>
    <cellStyle name="40 % - Accent1 2 2 4 13" xfId="4761" xr:uid="{00000000-0005-0000-0000-0000D1430000}"/>
    <cellStyle name="40 % - Accent1 2 2 4 13 2" xfId="17399" xr:uid="{00000000-0005-0000-0000-0000D2430000}"/>
    <cellStyle name="40 % - Accent1 2 2 4 14" xfId="17926" xr:uid="{00000000-0005-0000-0000-0000D3430000}"/>
    <cellStyle name="40 % - Accent1 2 2 4 15" xfId="18433" xr:uid="{00000000-0005-0000-0000-0000D4430000}"/>
    <cellStyle name="40 % - Accent1 2 2 4 16" xfId="11269" xr:uid="{00000000-0005-0000-0000-0000D5430000}"/>
    <cellStyle name="40 % - Accent1 2 2 4 17" xfId="4446" xr:uid="{00000000-0005-0000-0000-0000D6430000}"/>
    <cellStyle name="40 % - Accent1 2 2 4 18" xfId="24394" xr:uid="{00000000-0005-0000-0000-0000D7430000}"/>
    <cellStyle name="40 % - Accent1 2 2 4 19" xfId="2990" xr:uid="{00000000-0005-0000-0000-0000D8430000}"/>
    <cellStyle name="40 % - Accent1 2 2 4 2" xfId="2991" xr:uid="{00000000-0005-0000-0000-0000D9430000}"/>
    <cellStyle name="40 % - Accent1 2 2 4 2 10" xfId="10785" xr:uid="{00000000-0005-0000-0000-0000DA430000}"/>
    <cellStyle name="40 % - Accent1 2 2 4 2 10 2" xfId="16776" xr:uid="{00000000-0005-0000-0000-0000DB430000}"/>
    <cellStyle name="40 % - Accent1 2 2 4 2 11" xfId="17400" xr:uid="{00000000-0005-0000-0000-0000DC430000}"/>
    <cellStyle name="40 % - Accent1 2 2 4 2 12" xfId="19921" xr:uid="{00000000-0005-0000-0000-0000DD430000}"/>
    <cellStyle name="40 % - Accent1 2 2 4 2 13" xfId="11699" xr:uid="{00000000-0005-0000-0000-0000DE430000}"/>
    <cellStyle name="40 % - Accent1 2 2 4 2 14" xfId="5360" xr:uid="{00000000-0005-0000-0000-0000DF430000}"/>
    <cellStyle name="40 % - Accent1 2 2 4 2 15" xfId="25885" xr:uid="{00000000-0005-0000-0000-0000E0430000}"/>
    <cellStyle name="40 % - Accent1 2 2 4 2 2" xfId="6241" xr:uid="{00000000-0005-0000-0000-0000E1430000}"/>
    <cellStyle name="40 % - Accent1 2 2 4 2 2 2" xfId="12232" xr:uid="{00000000-0005-0000-0000-0000E2430000}"/>
    <cellStyle name="40 % - Accent1 2 2 4 2 2 2 2" xfId="33314" xr:uid="{00000000-0005-0000-0000-0000E3430000}"/>
    <cellStyle name="40 % - Accent1 2 2 4 2 2 3" xfId="27312" xr:uid="{00000000-0005-0000-0000-0000E4430000}"/>
    <cellStyle name="40 % - Accent1 2 2 4 2 3" xfId="6767" xr:uid="{00000000-0005-0000-0000-0000E5430000}"/>
    <cellStyle name="40 % - Accent1 2 2 4 2 3 2" xfId="12758" xr:uid="{00000000-0005-0000-0000-0000E6430000}"/>
    <cellStyle name="40 % - Accent1 2 2 4 2 3 3" xfId="31905" xr:uid="{00000000-0005-0000-0000-0000E7430000}"/>
    <cellStyle name="40 % - Accent1 2 2 4 2 4" xfId="7307" xr:uid="{00000000-0005-0000-0000-0000E8430000}"/>
    <cellStyle name="40 % - Accent1 2 2 4 2 4 2" xfId="13298" xr:uid="{00000000-0005-0000-0000-0000E9430000}"/>
    <cellStyle name="40 % - Accent1 2 2 4 2 5" xfId="7875" xr:uid="{00000000-0005-0000-0000-0000EA430000}"/>
    <cellStyle name="40 % - Accent1 2 2 4 2 5 2" xfId="13866" xr:uid="{00000000-0005-0000-0000-0000EB430000}"/>
    <cellStyle name="40 % - Accent1 2 2 4 2 6" xfId="8443" xr:uid="{00000000-0005-0000-0000-0000EC430000}"/>
    <cellStyle name="40 % - Accent1 2 2 4 2 6 2" xfId="14434" xr:uid="{00000000-0005-0000-0000-0000ED430000}"/>
    <cellStyle name="40 % - Accent1 2 2 4 2 7" xfId="9011" xr:uid="{00000000-0005-0000-0000-0000EE430000}"/>
    <cellStyle name="40 % - Accent1 2 2 4 2 7 2" xfId="15002" xr:uid="{00000000-0005-0000-0000-0000EF430000}"/>
    <cellStyle name="40 % - Accent1 2 2 4 2 8" xfId="9593" xr:uid="{00000000-0005-0000-0000-0000F0430000}"/>
    <cellStyle name="40 % - Accent1 2 2 4 2 8 2" xfId="15584" xr:uid="{00000000-0005-0000-0000-0000F1430000}"/>
    <cellStyle name="40 % - Accent1 2 2 4 2 9" xfId="10189" xr:uid="{00000000-0005-0000-0000-0000F2430000}"/>
    <cellStyle name="40 % - Accent1 2 2 4 2 9 2" xfId="16180" xr:uid="{00000000-0005-0000-0000-0000F3430000}"/>
    <cellStyle name="40 % - Accent1 2 2 4 3" xfId="5359" xr:uid="{00000000-0005-0000-0000-0000F4430000}"/>
    <cellStyle name="40 % - Accent1 2 2 4 3 2" xfId="20652" xr:uid="{00000000-0005-0000-0000-0000F5430000}"/>
    <cellStyle name="40 % - Accent1 2 2 4 3 2 2" xfId="33869" xr:uid="{00000000-0005-0000-0000-0000F6430000}"/>
    <cellStyle name="40 % - Accent1 2 2 4 3 3" xfId="11698" xr:uid="{00000000-0005-0000-0000-0000F7430000}"/>
    <cellStyle name="40 % - Accent1 2 2 4 3 4" xfId="27879" xr:uid="{00000000-0005-0000-0000-0000F8430000}"/>
    <cellStyle name="40 % - Accent1 2 2 4 4" xfId="6240" xr:uid="{00000000-0005-0000-0000-0000F9430000}"/>
    <cellStyle name="40 % - Accent1 2 2 4 4 2" xfId="21243" xr:uid="{00000000-0005-0000-0000-0000FA430000}"/>
    <cellStyle name="40 % - Accent1 2 2 4 4 2 2" xfId="34460" xr:uid="{00000000-0005-0000-0000-0000FB430000}"/>
    <cellStyle name="40 % - Accent1 2 2 4 4 3" xfId="12231" xr:uid="{00000000-0005-0000-0000-0000FC430000}"/>
    <cellStyle name="40 % - Accent1 2 2 4 4 4" xfId="28470" xr:uid="{00000000-0005-0000-0000-0000FD430000}"/>
    <cellStyle name="40 % - Accent1 2 2 4 5" xfId="6766" xr:uid="{00000000-0005-0000-0000-0000FE430000}"/>
    <cellStyle name="40 % - Accent1 2 2 4 5 2" xfId="21867" xr:uid="{00000000-0005-0000-0000-0000FF430000}"/>
    <cellStyle name="40 % - Accent1 2 2 4 5 2 2" xfId="35060" xr:uid="{00000000-0005-0000-0000-000000440000}"/>
    <cellStyle name="40 % - Accent1 2 2 4 5 3" xfId="12757" xr:uid="{00000000-0005-0000-0000-000001440000}"/>
    <cellStyle name="40 % - Accent1 2 2 4 5 4" xfId="29070" xr:uid="{00000000-0005-0000-0000-000002440000}"/>
    <cellStyle name="40 % - Accent1 2 2 4 6" xfId="7306" xr:uid="{00000000-0005-0000-0000-000003440000}"/>
    <cellStyle name="40 % - Accent1 2 2 4 6 2" xfId="22569" xr:uid="{00000000-0005-0000-0000-000004440000}"/>
    <cellStyle name="40 % - Accent1 2 2 4 6 2 2" xfId="35762" xr:uid="{00000000-0005-0000-0000-000005440000}"/>
    <cellStyle name="40 % - Accent1 2 2 4 6 3" xfId="13297" xr:uid="{00000000-0005-0000-0000-000006440000}"/>
    <cellStyle name="40 % - Accent1 2 2 4 6 4" xfId="29772" xr:uid="{00000000-0005-0000-0000-000007440000}"/>
    <cellStyle name="40 % - Accent1 2 2 4 7" xfId="7874" xr:uid="{00000000-0005-0000-0000-000008440000}"/>
    <cellStyle name="40 % - Accent1 2 2 4 7 2" xfId="23325" xr:uid="{00000000-0005-0000-0000-000009440000}"/>
    <cellStyle name="40 % - Accent1 2 2 4 7 2 2" xfId="36513" xr:uid="{00000000-0005-0000-0000-00000A440000}"/>
    <cellStyle name="40 % - Accent1 2 2 4 7 3" xfId="13865" xr:uid="{00000000-0005-0000-0000-00000B440000}"/>
    <cellStyle name="40 % - Accent1 2 2 4 7 4" xfId="30523" xr:uid="{00000000-0005-0000-0000-00000C440000}"/>
    <cellStyle name="40 % - Accent1 2 2 4 8" xfId="8442" xr:uid="{00000000-0005-0000-0000-00000D440000}"/>
    <cellStyle name="40 % - Accent1 2 2 4 8 2" xfId="14433" xr:uid="{00000000-0005-0000-0000-00000E440000}"/>
    <cellStyle name="40 % - Accent1 2 2 4 8 2 2" xfId="32646" xr:uid="{00000000-0005-0000-0000-00000F440000}"/>
    <cellStyle name="40 % - Accent1 2 2 4 8 3" xfId="26642" xr:uid="{00000000-0005-0000-0000-000010440000}"/>
    <cellStyle name="40 % - Accent1 2 2 4 9" xfId="9010" xr:uid="{00000000-0005-0000-0000-000011440000}"/>
    <cellStyle name="40 % - Accent1 2 2 4 9 2" xfId="15001" xr:uid="{00000000-0005-0000-0000-000012440000}"/>
    <cellStyle name="40 % - Accent1 2 2 4 9 3" xfId="25290" xr:uid="{00000000-0005-0000-0000-000013440000}"/>
    <cellStyle name="40 % - Accent1 2 2 5" xfId="5343" xr:uid="{00000000-0005-0000-0000-000014440000}"/>
    <cellStyle name="40 % - Accent1 2 2 5 2" xfId="23326" xr:uid="{00000000-0005-0000-0000-000015440000}"/>
    <cellStyle name="40 % - Accent1 2 2 5 2 2" xfId="36514" xr:uid="{00000000-0005-0000-0000-000016440000}"/>
    <cellStyle name="40 % - Accent1 2 2 5 2 3" xfId="30524" xr:uid="{00000000-0005-0000-0000-000017440000}"/>
    <cellStyle name="40 % - Accent1 2 2 5 3" xfId="19512" xr:uid="{00000000-0005-0000-0000-000018440000}"/>
    <cellStyle name="40 % - Accent1 2 2 5 3 2" xfId="33012" xr:uid="{00000000-0005-0000-0000-000019440000}"/>
    <cellStyle name="40 % - Accent1 2 2 5 3 3" xfId="27008" xr:uid="{00000000-0005-0000-0000-00001A440000}"/>
    <cellStyle name="40 % - Accent1 2 2 5 4" xfId="11678" xr:uid="{00000000-0005-0000-0000-00001B440000}"/>
    <cellStyle name="40 % - Accent1 2 2 5 4 2" xfId="31881" xr:uid="{00000000-0005-0000-0000-00001C440000}"/>
    <cellStyle name="40 % - Accent1 2 2 5 5" xfId="25861" xr:uid="{00000000-0005-0000-0000-00001D440000}"/>
    <cellStyle name="40 % - Accent1 2 2 6" xfId="6220" xr:uid="{00000000-0005-0000-0000-00001E440000}"/>
    <cellStyle name="40 % - Accent1 2 2 6 2" xfId="23803" xr:uid="{00000000-0005-0000-0000-00001F440000}"/>
    <cellStyle name="40 % - Accent1 2 2 6 2 2" xfId="36834" xr:uid="{00000000-0005-0000-0000-000020440000}"/>
    <cellStyle name="40 % - Accent1 2 2 6 2 3" xfId="30846" xr:uid="{00000000-0005-0000-0000-000021440000}"/>
    <cellStyle name="40 % - Accent1 2 2 6 3" xfId="20628" xr:uid="{00000000-0005-0000-0000-000022440000}"/>
    <cellStyle name="40 % - Accent1 2 2 6 3 2" xfId="33845" xr:uid="{00000000-0005-0000-0000-000023440000}"/>
    <cellStyle name="40 % - Accent1 2 2 6 4" xfId="12211" xr:uid="{00000000-0005-0000-0000-000024440000}"/>
    <cellStyle name="40 % - Accent1 2 2 6 5" xfId="27855" xr:uid="{00000000-0005-0000-0000-000025440000}"/>
    <cellStyle name="40 % - Accent1 2 2 7" xfId="6746" xr:uid="{00000000-0005-0000-0000-000026440000}"/>
    <cellStyle name="40 % - Accent1 2 2 7 2" xfId="24008" xr:uid="{00000000-0005-0000-0000-000027440000}"/>
    <cellStyle name="40 % - Accent1 2 2 7 2 2" xfId="36914" xr:uid="{00000000-0005-0000-0000-000028440000}"/>
    <cellStyle name="40 % - Accent1 2 2 7 2 3" xfId="30927" xr:uid="{00000000-0005-0000-0000-000029440000}"/>
    <cellStyle name="40 % - Accent1 2 2 7 3" xfId="21219" xr:uid="{00000000-0005-0000-0000-00002A440000}"/>
    <cellStyle name="40 % - Accent1 2 2 7 3 2" xfId="34436" xr:uid="{00000000-0005-0000-0000-00002B440000}"/>
    <cellStyle name="40 % - Accent1 2 2 7 4" xfId="12737" xr:uid="{00000000-0005-0000-0000-00002C440000}"/>
    <cellStyle name="40 % - Accent1 2 2 7 5" xfId="28446" xr:uid="{00000000-0005-0000-0000-00002D440000}"/>
    <cellStyle name="40 % - Accent1 2 2 8" xfId="7286" xr:uid="{00000000-0005-0000-0000-00002E440000}"/>
    <cellStyle name="40 % - Accent1 2 2 8 2" xfId="21843" xr:uid="{00000000-0005-0000-0000-00002F440000}"/>
    <cellStyle name="40 % - Accent1 2 2 8 2 2" xfId="35036" xr:uid="{00000000-0005-0000-0000-000030440000}"/>
    <cellStyle name="40 % - Accent1 2 2 8 3" xfId="13277" xr:uid="{00000000-0005-0000-0000-000031440000}"/>
    <cellStyle name="40 % - Accent1 2 2 8 4" xfId="29046" xr:uid="{00000000-0005-0000-0000-000032440000}"/>
    <cellStyle name="40 % - Accent1 2 2 9" xfId="7854" xr:uid="{00000000-0005-0000-0000-000033440000}"/>
    <cellStyle name="40 % - Accent1 2 2 9 2" xfId="22545" xr:uid="{00000000-0005-0000-0000-000034440000}"/>
    <cellStyle name="40 % - Accent1 2 2 9 2 2" xfId="35738" xr:uid="{00000000-0005-0000-0000-000035440000}"/>
    <cellStyle name="40 % - Accent1 2 2 9 3" xfId="13845" xr:uid="{00000000-0005-0000-0000-000036440000}"/>
    <cellStyle name="40 % - Accent1 2 2 9 4" xfId="29748" xr:uid="{00000000-0005-0000-0000-000037440000}"/>
    <cellStyle name="40 % - Accent1 2 2_2012-2013 - CF - Tour 1 - Ligue 04 - Résultats" xfId="343" xr:uid="{00000000-0005-0000-0000-000038440000}"/>
    <cellStyle name="40 % - Accent1 2 20" xfId="11255" xr:uid="{00000000-0005-0000-0000-000039440000}"/>
    <cellStyle name="40 % - Accent1 2 21" xfId="4428" xr:uid="{00000000-0005-0000-0000-00003A440000}"/>
    <cellStyle name="40 % - Accent1 2 22" xfId="24369" xr:uid="{00000000-0005-0000-0000-00003B440000}"/>
    <cellStyle name="40 % - Accent1 2 23" xfId="2969" xr:uid="{00000000-0005-0000-0000-00003C440000}"/>
    <cellStyle name="40 % - Accent1 2 3" xfId="344" xr:uid="{00000000-0005-0000-0000-00003D440000}"/>
    <cellStyle name="40 % - Accent1 2 3 10" xfId="7308" xr:uid="{00000000-0005-0000-0000-00003E440000}"/>
    <cellStyle name="40 % - Accent1 2 3 10 2" xfId="24012" xr:uid="{00000000-0005-0000-0000-00003F440000}"/>
    <cellStyle name="40 % - Accent1 2 3 10 2 2" xfId="36918" xr:uid="{00000000-0005-0000-0000-000040440000}"/>
    <cellStyle name="40 % - Accent1 2 3 10 2 3" xfId="30931" xr:uid="{00000000-0005-0000-0000-000041440000}"/>
    <cellStyle name="40 % - Accent1 2 3 10 3" xfId="21244" xr:uid="{00000000-0005-0000-0000-000042440000}"/>
    <cellStyle name="40 % - Accent1 2 3 10 3 2" xfId="34461" xr:uid="{00000000-0005-0000-0000-000043440000}"/>
    <cellStyle name="40 % - Accent1 2 3 10 4" xfId="13299" xr:uid="{00000000-0005-0000-0000-000044440000}"/>
    <cellStyle name="40 % - Accent1 2 3 10 5" xfId="28471" xr:uid="{00000000-0005-0000-0000-000045440000}"/>
    <cellStyle name="40 % - Accent1 2 3 11" xfId="7876" xr:uid="{00000000-0005-0000-0000-000046440000}"/>
    <cellStyle name="40 % - Accent1 2 3 11 2" xfId="21868" xr:uid="{00000000-0005-0000-0000-000047440000}"/>
    <cellStyle name="40 % - Accent1 2 3 11 2 2" xfId="35061" xr:uid="{00000000-0005-0000-0000-000048440000}"/>
    <cellStyle name="40 % - Accent1 2 3 11 3" xfId="13867" xr:uid="{00000000-0005-0000-0000-000049440000}"/>
    <cellStyle name="40 % - Accent1 2 3 11 4" xfId="29071" xr:uid="{00000000-0005-0000-0000-00004A440000}"/>
    <cellStyle name="40 % - Accent1 2 3 12" xfId="8444" xr:uid="{00000000-0005-0000-0000-00004B440000}"/>
    <cellStyle name="40 % - Accent1 2 3 12 2" xfId="22570" xr:uid="{00000000-0005-0000-0000-00004C440000}"/>
    <cellStyle name="40 % - Accent1 2 3 12 2 2" xfId="35763" xr:uid="{00000000-0005-0000-0000-00004D440000}"/>
    <cellStyle name="40 % - Accent1 2 3 12 3" xfId="14435" xr:uid="{00000000-0005-0000-0000-00004E440000}"/>
    <cellStyle name="40 % - Accent1 2 3 12 4" xfId="29773" xr:uid="{00000000-0005-0000-0000-00004F440000}"/>
    <cellStyle name="40 % - Accent1 2 3 13" xfId="9012" xr:uid="{00000000-0005-0000-0000-000050440000}"/>
    <cellStyle name="40 % - Accent1 2 3 13 2" xfId="23327" xr:uid="{00000000-0005-0000-0000-000051440000}"/>
    <cellStyle name="40 % - Accent1 2 3 13 2 2" xfId="36515" xr:uid="{00000000-0005-0000-0000-000052440000}"/>
    <cellStyle name="40 % - Accent1 2 3 13 3" xfId="15003" xr:uid="{00000000-0005-0000-0000-000053440000}"/>
    <cellStyle name="40 % - Accent1 2 3 13 4" xfId="30525" xr:uid="{00000000-0005-0000-0000-000054440000}"/>
    <cellStyle name="40 % - Accent1 2 3 14" xfId="9594" xr:uid="{00000000-0005-0000-0000-000055440000}"/>
    <cellStyle name="40 % - Accent1 2 3 14 2" xfId="15585" xr:uid="{00000000-0005-0000-0000-000056440000}"/>
    <cellStyle name="40 % - Accent1 2 3 14 2 2" xfId="32647" xr:uid="{00000000-0005-0000-0000-000057440000}"/>
    <cellStyle name="40 % - Accent1 2 3 14 3" xfId="26643" xr:uid="{00000000-0005-0000-0000-000058440000}"/>
    <cellStyle name="40 % - Accent1 2 3 15" xfId="10190" xr:uid="{00000000-0005-0000-0000-000059440000}"/>
    <cellStyle name="40 % - Accent1 2 3 15 2" xfId="16181" xr:uid="{00000000-0005-0000-0000-00005A440000}"/>
    <cellStyle name="40 % - Accent1 2 3 15 3" xfId="25291" xr:uid="{00000000-0005-0000-0000-00005B440000}"/>
    <cellStyle name="40 % - Accent1 2 3 16" xfId="10786" xr:uid="{00000000-0005-0000-0000-00005C440000}"/>
    <cellStyle name="40 % - Accent1 2 3 16 2" xfId="16777" xr:uid="{00000000-0005-0000-0000-00005D440000}"/>
    <cellStyle name="40 % - Accent1 2 3 16 3" xfId="31324" xr:uid="{00000000-0005-0000-0000-00005E440000}"/>
    <cellStyle name="40 % - Accent1 2 3 17" xfId="17401" xr:uid="{00000000-0005-0000-0000-00005F440000}"/>
    <cellStyle name="40 % - Accent1 2 3 18" xfId="18434" xr:uid="{00000000-0005-0000-0000-000060440000}"/>
    <cellStyle name="40 % - Accent1 2 3 19" xfId="4447" xr:uid="{00000000-0005-0000-0000-000061440000}"/>
    <cellStyle name="40 % - Accent1 2 3 2" xfId="345" xr:uid="{00000000-0005-0000-0000-000062440000}"/>
    <cellStyle name="40 % - Accent1 2 3 20" xfId="24395" xr:uid="{00000000-0005-0000-0000-000063440000}"/>
    <cellStyle name="40 % - Accent1 2 3 21" xfId="2992" xr:uid="{00000000-0005-0000-0000-000064440000}"/>
    <cellStyle name="40 % - Accent1 2 3 3" xfId="346" xr:uid="{00000000-0005-0000-0000-000065440000}"/>
    <cellStyle name="40 % - Accent1 2 3 3 10" xfId="7877" xr:uid="{00000000-0005-0000-0000-000066440000}"/>
    <cellStyle name="40 % - Accent1 2 3 3 10 2" xfId="21869" xr:uid="{00000000-0005-0000-0000-000067440000}"/>
    <cellStyle name="40 % - Accent1 2 3 3 10 2 2" xfId="35062" xr:uid="{00000000-0005-0000-0000-000068440000}"/>
    <cellStyle name="40 % - Accent1 2 3 3 10 3" xfId="13868" xr:uid="{00000000-0005-0000-0000-000069440000}"/>
    <cellStyle name="40 % - Accent1 2 3 3 10 4" xfId="29072" xr:uid="{00000000-0005-0000-0000-00006A440000}"/>
    <cellStyle name="40 % - Accent1 2 3 3 11" xfId="8445" xr:uid="{00000000-0005-0000-0000-00006B440000}"/>
    <cellStyle name="40 % - Accent1 2 3 3 11 2" xfId="22571" xr:uid="{00000000-0005-0000-0000-00006C440000}"/>
    <cellStyle name="40 % - Accent1 2 3 3 11 2 2" xfId="35764" xr:uid="{00000000-0005-0000-0000-00006D440000}"/>
    <cellStyle name="40 % - Accent1 2 3 3 11 3" xfId="14436" xr:uid="{00000000-0005-0000-0000-00006E440000}"/>
    <cellStyle name="40 % - Accent1 2 3 3 11 4" xfId="29774" xr:uid="{00000000-0005-0000-0000-00006F440000}"/>
    <cellStyle name="40 % - Accent1 2 3 3 12" xfId="9013" xr:uid="{00000000-0005-0000-0000-000070440000}"/>
    <cellStyle name="40 % - Accent1 2 3 3 12 2" xfId="15004" xr:uid="{00000000-0005-0000-0000-000071440000}"/>
    <cellStyle name="40 % - Accent1 2 3 3 12 2 2" xfId="32648" xr:uid="{00000000-0005-0000-0000-000072440000}"/>
    <cellStyle name="40 % - Accent1 2 3 3 12 3" xfId="26644" xr:uid="{00000000-0005-0000-0000-000073440000}"/>
    <cellStyle name="40 % - Accent1 2 3 3 13" xfId="9595" xr:uid="{00000000-0005-0000-0000-000074440000}"/>
    <cellStyle name="40 % - Accent1 2 3 3 13 2" xfId="15586" xr:uid="{00000000-0005-0000-0000-000075440000}"/>
    <cellStyle name="40 % - Accent1 2 3 3 13 3" xfId="25292" xr:uid="{00000000-0005-0000-0000-000076440000}"/>
    <cellStyle name="40 % - Accent1 2 3 3 14" xfId="10191" xr:uid="{00000000-0005-0000-0000-000077440000}"/>
    <cellStyle name="40 % - Accent1 2 3 3 14 2" xfId="16182" xr:uid="{00000000-0005-0000-0000-000078440000}"/>
    <cellStyle name="40 % - Accent1 2 3 3 14 3" xfId="31325" xr:uid="{00000000-0005-0000-0000-000079440000}"/>
    <cellStyle name="40 % - Accent1 2 3 3 15" xfId="10787" xr:uid="{00000000-0005-0000-0000-00007A440000}"/>
    <cellStyle name="40 % - Accent1 2 3 3 15 2" xfId="16778" xr:uid="{00000000-0005-0000-0000-00007B440000}"/>
    <cellStyle name="40 % - Accent1 2 3 3 16" xfId="17402" xr:uid="{00000000-0005-0000-0000-00007C440000}"/>
    <cellStyle name="40 % - Accent1 2 3 3 17" xfId="17927" xr:uid="{00000000-0005-0000-0000-00007D440000}"/>
    <cellStyle name="40 % - Accent1 2 3 3 18" xfId="18435" xr:uid="{00000000-0005-0000-0000-00007E440000}"/>
    <cellStyle name="40 % - Accent1 2 3 3 19" xfId="11270" xr:uid="{00000000-0005-0000-0000-00007F440000}"/>
    <cellStyle name="40 % - Accent1 2 3 3 2" xfId="347" xr:uid="{00000000-0005-0000-0000-000080440000}"/>
    <cellStyle name="40 % - Accent1 2 3 3 2 10" xfId="8446" xr:uid="{00000000-0005-0000-0000-000081440000}"/>
    <cellStyle name="40 % - Accent1 2 3 3 2 10 2" xfId="21870" xr:uid="{00000000-0005-0000-0000-000082440000}"/>
    <cellStyle name="40 % - Accent1 2 3 3 2 10 2 2" xfId="35063" xr:uid="{00000000-0005-0000-0000-000083440000}"/>
    <cellStyle name="40 % - Accent1 2 3 3 2 10 3" xfId="14437" xr:uid="{00000000-0005-0000-0000-000084440000}"/>
    <cellStyle name="40 % - Accent1 2 3 3 2 10 4" xfId="29073" xr:uid="{00000000-0005-0000-0000-000085440000}"/>
    <cellStyle name="40 % - Accent1 2 3 3 2 11" xfId="9014" xr:uid="{00000000-0005-0000-0000-000086440000}"/>
    <cellStyle name="40 % - Accent1 2 3 3 2 11 2" xfId="22572" xr:uid="{00000000-0005-0000-0000-000087440000}"/>
    <cellStyle name="40 % - Accent1 2 3 3 2 11 2 2" xfId="35765" xr:uid="{00000000-0005-0000-0000-000088440000}"/>
    <cellStyle name="40 % - Accent1 2 3 3 2 11 3" xfId="15005" xr:uid="{00000000-0005-0000-0000-000089440000}"/>
    <cellStyle name="40 % - Accent1 2 3 3 2 11 4" xfId="29775" xr:uid="{00000000-0005-0000-0000-00008A440000}"/>
    <cellStyle name="40 % - Accent1 2 3 3 2 12" xfId="9596" xr:uid="{00000000-0005-0000-0000-00008B440000}"/>
    <cellStyle name="40 % - Accent1 2 3 3 2 12 2" xfId="23328" xr:uid="{00000000-0005-0000-0000-00008C440000}"/>
    <cellStyle name="40 % - Accent1 2 3 3 2 12 2 2" xfId="36516" xr:uid="{00000000-0005-0000-0000-00008D440000}"/>
    <cellStyle name="40 % - Accent1 2 3 3 2 12 3" xfId="15587" xr:uid="{00000000-0005-0000-0000-00008E440000}"/>
    <cellStyle name="40 % - Accent1 2 3 3 2 12 4" xfId="30526" xr:uid="{00000000-0005-0000-0000-00008F440000}"/>
    <cellStyle name="40 % - Accent1 2 3 3 2 13" xfId="10192" xr:uid="{00000000-0005-0000-0000-000090440000}"/>
    <cellStyle name="40 % - Accent1 2 3 3 2 13 2" xfId="16183" xr:uid="{00000000-0005-0000-0000-000091440000}"/>
    <cellStyle name="40 % - Accent1 2 3 3 2 13 2 2" xfId="32649" xr:uid="{00000000-0005-0000-0000-000092440000}"/>
    <cellStyle name="40 % - Accent1 2 3 3 2 13 3" xfId="26645" xr:uid="{00000000-0005-0000-0000-000093440000}"/>
    <cellStyle name="40 % - Accent1 2 3 3 2 14" xfId="10788" xr:uid="{00000000-0005-0000-0000-000094440000}"/>
    <cellStyle name="40 % - Accent1 2 3 3 2 14 2" xfId="16779" xr:uid="{00000000-0005-0000-0000-000095440000}"/>
    <cellStyle name="40 % - Accent1 2 3 3 2 14 3" xfId="25293" xr:uid="{00000000-0005-0000-0000-000096440000}"/>
    <cellStyle name="40 % - Accent1 2 3 3 2 15" xfId="17403" xr:uid="{00000000-0005-0000-0000-000097440000}"/>
    <cellStyle name="40 % - Accent1 2 3 3 2 15 2" xfId="31326" xr:uid="{00000000-0005-0000-0000-000098440000}"/>
    <cellStyle name="40 % - Accent1 2 3 3 2 16" xfId="17928" xr:uid="{00000000-0005-0000-0000-000099440000}"/>
    <cellStyle name="40 % - Accent1 2 3 3 2 17" xfId="18436" xr:uid="{00000000-0005-0000-0000-00009A440000}"/>
    <cellStyle name="40 % - Accent1 2 3 3 2 18" xfId="11271" xr:uid="{00000000-0005-0000-0000-00009B440000}"/>
    <cellStyle name="40 % - Accent1 2 3 3 2 19" xfId="4449" xr:uid="{00000000-0005-0000-0000-00009C440000}"/>
    <cellStyle name="40 % - Accent1 2 3 3 2 2" xfId="348" xr:uid="{00000000-0005-0000-0000-00009D440000}"/>
    <cellStyle name="40 % - Accent1 2 3 3 2 2 10" xfId="9597" xr:uid="{00000000-0005-0000-0000-00009E440000}"/>
    <cellStyle name="40 % - Accent1 2 3 3 2 2 10 2" xfId="15588" xr:uid="{00000000-0005-0000-0000-00009F440000}"/>
    <cellStyle name="40 % - Accent1 2 3 3 2 2 10 3" xfId="31327" xr:uid="{00000000-0005-0000-0000-0000A0440000}"/>
    <cellStyle name="40 % - Accent1 2 3 3 2 2 11" xfId="10193" xr:uid="{00000000-0005-0000-0000-0000A1440000}"/>
    <cellStyle name="40 % - Accent1 2 3 3 2 2 11 2" xfId="16184" xr:uid="{00000000-0005-0000-0000-0000A2440000}"/>
    <cellStyle name="40 % - Accent1 2 3 3 2 2 12" xfId="10789" xr:uid="{00000000-0005-0000-0000-0000A3440000}"/>
    <cellStyle name="40 % - Accent1 2 3 3 2 2 12 2" xfId="16780" xr:uid="{00000000-0005-0000-0000-0000A4440000}"/>
    <cellStyle name="40 % - Accent1 2 3 3 2 2 13" xfId="4762" xr:uid="{00000000-0005-0000-0000-0000A5440000}"/>
    <cellStyle name="40 % - Accent1 2 3 3 2 2 13 2" xfId="17404" xr:uid="{00000000-0005-0000-0000-0000A6440000}"/>
    <cellStyle name="40 % - Accent1 2 3 3 2 2 14" xfId="17929" xr:uid="{00000000-0005-0000-0000-0000A7440000}"/>
    <cellStyle name="40 % - Accent1 2 3 3 2 2 15" xfId="18437" xr:uid="{00000000-0005-0000-0000-0000A8440000}"/>
    <cellStyle name="40 % - Accent1 2 3 3 2 2 16" xfId="11272" xr:uid="{00000000-0005-0000-0000-0000A9440000}"/>
    <cellStyle name="40 % - Accent1 2 3 3 2 2 17" xfId="4450" xr:uid="{00000000-0005-0000-0000-0000AA440000}"/>
    <cellStyle name="40 % - Accent1 2 3 3 2 2 18" xfId="24398" xr:uid="{00000000-0005-0000-0000-0000AB440000}"/>
    <cellStyle name="40 % - Accent1 2 3 3 2 2 19" xfId="2995" xr:uid="{00000000-0005-0000-0000-0000AC440000}"/>
    <cellStyle name="40 % - Accent1 2 3 3 2 2 2" xfId="2996" xr:uid="{00000000-0005-0000-0000-0000AD440000}"/>
    <cellStyle name="40 % - Accent1 2 3 3 2 2 2 10" xfId="10790" xr:uid="{00000000-0005-0000-0000-0000AE440000}"/>
    <cellStyle name="40 % - Accent1 2 3 3 2 2 2 10 2" xfId="16781" xr:uid="{00000000-0005-0000-0000-0000AF440000}"/>
    <cellStyle name="40 % - Accent1 2 3 3 2 2 2 11" xfId="17405" xr:uid="{00000000-0005-0000-0000-0000B0440000}"/>
    <cellStyle name="40 % - Accent1 2 3 3 2 2 2 12" xfId="19917" xr:uid="{00000000-0005-0000-0000-0000B1440000}"/>
    <cellStyle name="40 % - Accent1 2 3 3 2 2 2 13" xfId="11704" xr:uid="{00000000-0005-0000-0000-0000B2440000}"/>
    <cellStyle name="40 % - Accent1 2 3 3 2 2 2 14" xfId="5365" xr:uid="{00000000-0005-0000-0000-0000B3440000}"/>
    <cellStyle name="40 % - Accent1 2 3 3 2 2 2 15" xfId="25889" xr:uid="{00000000-0005-0000-0000-0000B4440000}"/>
    <cellStyle name="40 % - Accent1 2 3 3 2 2 2 2" xfId="6246" xr:uid="{00000000-0005-0000-0000-0000B5440000}"/>
    <cellStyle name="40 % - Accent1 2 3 3 2 2 2 2 2" xfId="12237" xr:uid="{00000000-0005-0000-0000-0000B6440000}"/>
    <cellStyle name="40 % - Accent1 2 3 3 2 2 2 2 2 2" xfId="33312" xr:uid="{00000000-0005-0000-0000-0000B7440000}"/>
    <cellStyle name="40 % - Accent1 2 3 3 2 2 2 2 3" xfId="27310" xr:uid="{00000000-0005-0000-0000-0000B8440000}"/>
    <cellStyle name="40 % - Accent1 2 3 3 2 2 2 3" xfId="6772" xr:uid="{00000000-0005-0000-0000-0000B9440000}"/>
    <cellStyle name="40 % - Accent1 2 3 3 2 2 2 3 2" xfId="12763" xr:uid="{00000000-0005-0000-0000-0000BA440000}"/>
    <cellStyle name="40 % - Accent1 2 3 3 2 2 2 3 3" xfId="31909" xr:uid="{00000000-0005-0000-0000-0000BB440000}"/>
    <cellStyle name="40 % - Accent1 2 3 3 2 2 2 4" xfId="7312" xr:uid="{00000000-0005-0000-0000-0000BC440000}"/>
    <cellStyle name="40 % - Accent1 2 3 3 2 2 2 4 2" xfId="13303" xr:uid="{00000000-0005-0000-0000-0000BD440000}"/>
    <cellStyle name="40 % - Accent1 2 3 3 2 2 2 5" xfId="7880" xr:uid="{00000000-0005-0000-0000-0000BE440000}"/>
    <cellStyle name="40 % - Accent1 2 3 3 2 2 2 5 2" xfId="13871" xr:uid="{00000000-0005-0000-0000-0000BF440000}"/>
    <cellStyle name="40 % - Accent1 2 3 3 2 2 2 6" xfId="8448" xr:uid="{00000000-0005-0000-0000-0000C0440000}"/>
    <cellStyle name="40 % - Accent1 2 3 3 2 2 2 6 2" xfId="14439" xr:uid="{00000000-0005-0000-0000-0000C1440000}"/>
    <cellStyle name="40 % - Accent1 2 3 3 2 2 2 7" xfId="9016" xr:uid="{00000000-0005-0000-0000-0000C2440000}"/>
    <cellStyle name="40 % - Accent1 2 3 3 2 2 2 7 2" xfId="15007" xr:uid="{00000000-0005-0000-0000-0000C3440000}"/>
    <cellStyle name="40 % - Accent1 2 3 3 2 2 2 8" xfId="9598" xr:uid="{00000000-0005-0000-0000-0000C4440000}"/>
    <cellStyle name="40 % - Accent1 2 3 3 2 2 2 8 2" xfId="15589" xr:uid="{00000000-0005-0000-0000-0000C5440000}"/>
    <cellStyle name="40 % - Accent1 2 3 3 2 2 2 9" xfId="10194" xr:uid="{00000000-0005-0000-0000-0000C6440000}"/>
    <cellStyle name="40 % - Accent1 2 3 3 2 2 2 9 2" xfId="16185" xr:uid="{00000000-0005-0000-0000-0000C7440000}"/>
    <cellStyle name="40 % - Accent1 2 3 3 2 2 3" xfId="5364" xr:uid="{00000000-0005-0000-0000-0000C8440000}"/>
    <cellStyle name="40 % - Accent1 2 3 3 2 2 3 2" xfId="20656" xr:uid="{00000000-0005-0000-0000-0000C9440000}"/>
    <cellStyle name="40 % - Accent1 2 3 3 2 2 3 2 2" xfId="33873" xr:uid="{00000000-0005-0000-0000-0000CA440000}"/>
    <cellStyle name="40 % - Accent1 2 3 3 2 2 3 3" xfId="11703" xr:uid="{00000000-0005-0000-0000-0000CB440000}"/>
    <cellStyle name="40 % - Accent1 2 3 3 2 2 3 4" xfId="27883" xr:uid="{00000000-0005-0000-0000-0000CC440000}"/>
    <cellStyle name="40 % - Accent1 2 3 3 2 2 4" xfId="6245" xr:uid="{00000000-0005-0000-0000-0000CD440000}"/>
    <cellStyle name="40 % - Accent1 2 3 3 2 2 4 2" xfId="21247" xr:uid="{00000000-0005-0000-0000-0000CE440000}"/>
    <cellStyle name="40 % - Accent1 2 3 3 2 2 4 2 2" xfId="34464" xr:uid="{00000000-0005-0000-0000-0000CF440000}"/>
    <cellStyle name="40 % - Accent1 2 3 3 2 2 4 3" xfId="12236" xr:uid="{00000000-0005-0000-0000-0000D0440000}"/>
    <cellStyle name="40 % - Accent1 2 3 3 2 2 4 4" xfId="28474" xr:uid="{00000000-0005-0000-0000-0000D1440000}"/>
    <cellStyle name="40 % - Accent1 2 3 3 2 2 5" xfId="6771" xr:uid="{00000000-0005-0000-0000-0000D2440000}"/>
    <cellStyle name="40 % - Accent1 2 3 3 2 2 5 2" xfId="21871" xr:uid="{00000000-0005-0000-0000-0000D3440000}"/>
    <cellStyle name="40 % - Accent1 2 3 3 2 2 5 2 2" xfId="35064" xr:uid="{00000000-0005-0000-0000-0000D4440000}"/>
    <cellStyle name="40 % - Accent1 2 3 3 2 2 5 3" xfId="12762" xr:uid="{00000000-0005-0000-0000-0000D5440000}"/>
    <cellStyle name="40 % - Accent1 2 3 3 2 2 5 4" xfId="29074" xr:uid="{00000000-0005-0000-0000-0000D6440000}"/>
    <cellStyle name="40 % - Accent1 2 3 3 2 2 6" xfId="7311" xr:uid="{00000000-0005-0000-0000-0000D7440000}"/>
    <cellStyle name="40 % - Accent1 2 3 3 2 2 6 2" xfId="22573" xr:uid="{00000000-0005-0000-0000-0000D8440000}"/>
    <cellStyle name="40 % - Accent1 2 3 3 2 2 6 2 2" xfId="35766" xr:uid="{00000000-0005-0000-0000-0000D9440000}"/>
    <cellStyle name="40 % - Accent1 2 3 3 2 2 6 3" xfId="13302" xr:uid="{00000000-0005-0000-0000-0000DA440000}"/>
    <cellStyle name="40 % - Accent1 2 3 3 2 2 6 4" xfId="29776" xr:uid="{00000000-0005-0000-0000-0000DB440000}"/>
    <cellStyle name="40 % - Accent1 2 3 3 2 2 7" xfId="7879" xr:uid="{00000000-0005-0000-0000-0000DC440000}"/>
    <cellStyle name="40 % - Accent1 2 3 3 2 2 7 2" xfId="23329" xr:uid="{00000000-0005-0000-0000-0000DD440000}"/>
    <cellStyle name="40 % - Accent1 2 3 3 2 2 7 2 2" xfId="36517" xr:uid="{00000000-0005-0000-0000-0000DE440000}"/>
    <cellStyle name="40 % - Accent1 2 3 3 2 2 7 3" xfId="13870" xr:uid="{00000000-0005-0000-0000-0000DF440000}"/>
    <cellStyle name="40 % - Accent1 2 3 3 2 2 7 4" xfId="30527" xr:uid="{00000000-0005-0000-0000-0000E0440000}"/>
    <cellStyle name="40 % - Accent1 2 3 3 2 2 8" xfId="8447" xr:uid="{00000000-0005-0000-0000-0000E1440000}"/>
    <cellStyle name="40 % - Accent1 2 3 3 2 2 8 2" xfId="14438" xr:uid="{00000000-0005-0000-0000-0000E2440000}"/>
    <cellStyle name="40 % - Accent1 2 3 3 2 2 8 2 2" xfId="32650" xr:uid="{00000000-0005-0000-0000-0000E3440000}"/>
    <cellStyle name="40 % - Accent1 2 3 3 2 2 8 3" xfId="26646" xr:uid="{00000000-0005-0000-0000-0000E4440000}"/>
    <cellStyle name="40 % - Accent1 2 3 3 2 2 9" xfId="9015" xr:uid="{00000000-0005-0000-0000-0000E5440000}"/>
    <cellStyle name="40 % - Accent1 2 3 3 2 2 9 2" xfId="15006" xr:uid="{00000000-0005-0000-0000-0000E6440000}"/>
    <cellStyle name="40 % - Accent1 2 3 3 2 2 9 3" xfId="25294" xr:uid="{00000000-0005-0000-0000-0000E7440000}"/>
    <cellStyle name="40 % - Accent1 2 3 3 2 20" xfId="24397" xr:uid="{00000000-0005-0000-0000-0000E8440000}"/>
    <cellStyle name="40 % - Accent1 2 3 3 2 21" xfId="2994" xr:uid="{00000000-0005-0000-0000-0000E9440000}"/>
    <cellStyle name="40 % - Accent1 2 3 3 2 3" xfId="349" xr:uid="{00000000-0005-0000-0000-0000EA440000}"/>
    <cellStyle name="40 % - Accent1 2 3 3 2 3 10" xfId="10791" xr:uid="{00000000-0005-0000-0000-0000EB440000}"/>
    <cellStyle name="40 % - Accent1 2 3 3 2 3 10 2" xfId="16782" xr:uid="{00000000-0005-0000-0000-0000EC440000}"/>
    <cellStyle name="40 % - Accent1 2 3 3 2 3 10 3" xfId="31328" xr:uid="{00000000-0005-0000-0000-0000ED440000}"/>
    <cellStyle name="40 % - Accent1 2 3 3 2 3 11" xfId="17406" xr:uid="{00000000-0005-0000-0000-0000EE440000}"/>
    <cellStyle name="40 % - Accent1 2 3 3 2 3 12" xfId="18438" xr:uid="{00000000-0005-0000-0000-0000EF440000}"/>
    <cellStyle name="40 % - Accent1 2 3 3 2 3 13" xfId="11705" xr:uid="{00000000-0005-0000-0000-0000F0440000}"/>
    <cellStyle name="40 % - Accent1 2 3 3 2 3 14" xfId="4451" xr:uid="{00000000-0005-0000-0000-0000F1440000}"/>
    <cellStyle name="40 % - Accent1 2 3 3 2 3 15" xfId="24399" xr:uid="{00000000-0005-0000-0000-0000F2440000}"/>
    <cellStyle name="40 % - Accent1 2 3 3 2 3 16" xfId="2997" xr:uid="{00000000-0005-0000-0000-0000F3440000}"/>
    <cellStyle name="40 % - Accent1 2 3 3 2 3 2" xfId="6247" xr:uid="{00000000-0005-0000-0000-0000F4440000}"/>
    <cellStyle name="40 % - Accent1 2 3 3 2 3 2 2" xfId="19915" xr:uid="{00000000-0005-0000-0000-0000F5440000}"/>
    <cellStyle name="40 % - Accent1 2 3 3 2 3 2 2 2" xfId="33311" xr:uid="{00000000-0005-0000-0000-0000F6440000}"/>
    <cellStyle name="40 % - Accent1 2 3 3 2 3 2 2 3" xfId="27309" xr:uid="{00000000-0005-0000-0000-0000F7440000}"/>
    <cellStyle name="40 % - Accent1 2 3 3 2 3 2 3" xfId="12238" xr:uid="{00000000-0005-0000-0000-0000F8440000}"/>
    <cellStyle name="40 % - Accent1 2 3 3 2 3 2 3 2" xfId="31910" xr:uid="{00000000-0005-0000-0000-0000F9440000}"/>
    <cellStyle name="40 % - Accent1 2 3 3 2 3 2 4" xfId="25890" xr:uid="{00000000-0005-0000-0000-0000FA440000}"/>
    <cellStyle name="40 % - Accent1 2 3 3 2 3 3" xfId="6773" xr:uid="{00000000-0005-0000-0000-0000FB440000}"/>
    <cellStyle name="40 % - Accent1 2 3 3 2 3 3 2" xfId="20657" xr:uid="{00000000-0005-0000-0000-0000FC440000}"/>
    <cellStyle name="40 % - Accent1 2 3 3 2 3 3 2 2" xfId="33874" xr:uid="{00000000-0005-0000-0000-0000FD440000}"/>
    <cellStyle name="40 % - Accent1 2 3 3 2 3 3 3" xfId="12764" xr:uid="{00000000-0005-0000-0000-0000FE440000}"/>
    <cellStyle name="40 % - Accent1 2 3 3 2 3 3 4" xfId="27884" xr:uid="{00000000-0005-0000-0000-0000FF440000}"/>
    <cellStyle name="40 % - Accent1 2 3 3 2 3 4" xfId="7313" xr:uid="{00000000-0005-0000-0000-000000450000}"/>
    <cellStyle name="40 % - Accent1 2 3 3 2 3 4 2" xfId="21248" xr:uid="{00000000-0005-0000-0000-000001450000}"/>
    <cellStyle name="40 % - Accent1 2 3 3 2 3 4 2 2" xfId="34465" xr:uid="{00000000-0005-0000-0000-000002450000}"/>
    <cellStyle name="40 % - Accent1 2 3 3 2 3 4 3" xfId="13304" xr:uid="{00000000-0005-0000-0000-000003450000}"/>
    <cellStyle name="40 % - Accent1 2 3 3 2 3 4 4" xfId="28475" xr:uid="{00000000-0005-0000-0000-000004450000}"/>
    <cellStyle name="40 % - Accent1 2 3 3 2 3 5" xfId="7881" xr:uid="{00000000-0005-0000-0000-000005450000}"/>
    <cellStyle name="40 % - Accent1 2 3 3 2 3 5 2" xfId="21872" xr:uid="{00000000-0005-0000-0000-000006450000}"/>
    <cellStyle name="40 % - Accent1 2 3 3 2 3 5 2 2" xfId="35065" xr:uid="{00000000-0005-0000-0000-000007450000}"/>
    <cellStyle name="40 % - Accent1 2 3 3 2 3 5 3" xfId="13872" xr:uid="{00000000-0005-0000-0000-000008450000}"/>
    <cellStyle name="40 % - Accent1 2 3 3 2 3 5 4" xfId="29075" xr:uid="{00000000-0005-0000-0000-000009450000}"/>
    <cellStyle name="40 % - Accent1 2 3 3 2 3 6" xfId="8449" xr:uid="{00000000-0005-0000-0000-00000A450000}"/>
    <cellStyle name="40 % - Accent1 2 3 3 2 3 6 2" xfId="22574" xr:uid="{00000000-0005-0000-0000-00000B450000}"/>
    <cellStyle name="40 % - Accent1 2 3 3 2 3 6 2 2" xfId="35767" xr:uid="{00000000-0005-0000-0000-00000C450000}"/>
    <cellStyle name="40 % - Accent1 2 3 3 2 3 6 3" xfId="14440" xr:uid="{00000000-0005-0000-0000-00000D450000}"/>
    <cellStyle name="40 % - Accent1 2 3 3 2 3 6 4" xfId="29777" xr:uid="{00000000-0005-0000-0000-00000E450000}"/>
    <cellStyle name="40 % - Accent1 2 3 3 2 3 7" xfId="9017" xr:uid="{00000000-0005-0000-0000-00000F450000}"/>
    <cellStyle name="40 % - Accent1 2 3 3 2 3 7 2" xfId="23330" xr:uid="{00000000-0005-0000-0000-000010450000}"/>
    <cellStyle name="40 % - Accent1 2 3 3 2 3 7 2 2" xfId="36518" xr:uid="{00000000-0005-0000-0000-000011450000}"/>
    <cellStyle name="40 % - Accent1 2 3 3 2 3 7 3" xfId="15008" xr:uid="{00000000-0005-0000-0000-000012450000}"/>
    <cellStyle name="40 % - Accent1 2 3 3 2 3 7 4" xfId="30528" xr:uid="{00000000-0005-0000-0000-000013450000}"/>
    <cellStyle name="40 % - Accent1 2 3 3 2 3 8" xfId="9599" xr:uid="{00000000-0005-0000-0000-000014450000}"/>
    <cellStyle name="40 % - Accent1 2 3 3 2 3 8 2" xfId="15590" xr:uid="{00000000-0005-0000-0000-000015450000}"/>
    <cellStyle name="40 % - Accent1 2 3 3 2 3 8 2 2" xfId="32651" xr:uid="{00000000-0005-0000-0000-000016450000}"/>
    <cellStyle name="40 % - Accent1 2 3 3 2 3 8 3" xfId="26647" xr:uid="{00000000-0005-0000-0000-000017450000}"/>
    <cellStyle name="40 % - Accent1 2 3 3 2 3 9" xfId="10195" xr:uid="{00000000-0005-0000-0000-000018450000}"/>
    <cellStyle name="40 % - Accent1 2 3 3 2 3 9 2" xfId="16186" xr:uid="{00000000-0005-0000-0000-000019450000}"/>
    <cellStyle name="40 % - Accent1 2 3 3 2 3 9 3" xfId="25295" xr:uid="{00000000-0005-0000-0000-00001A450000}"/>
    <cellStyle name="40 % - Accent1 2 3 3 2 4" xfId="2998" xr:uid="{00000000-0005-0000-0000-00001B450000}"/>
    <cellStyle name="40 % - Accent1 2 3 3 2 4 10" xfId="10792" xr:uid="{00000000-0005-0000-0000-00001C450000}"/>
    <cellStyle name="40 % - Accent1 2 3 3 2 4 10 2" xfId="16783" xr:uid="{00000000-0005-0000-0000-00001D450000}"/>
    <cellStyle name="40 % - Accent1 2 3 3 2 4 10 3" xfId="25296" xr:uid="{00000000-0005-0000-0000-00001E450000}"/>
    <cellStyle name="40 % - Accent1 2 3 3 2 4 11" xfId="17407" xr:uid="{00000000-0005-0000-0000-00001F450000}"/>
    <cellStyle name="40 % - Accent1 2 3 3 2 4 11 2" xfId="31329" xr:uid="{00000000-0005-0000-0000-000020450000}"/>
    <cellStyle name="40 % - Accent1 2 3 3 2 4 12" xfId="18439" xr:uid="{00000000-0005-0000-0000-000021450000}"/>
    <cellStyle name="40 % - Accent1 2 3 3 2 4 13" xfId="11706" xr:uid="{00000000-0005-0000-0000-000022450000}"/>
    <cellStyle name="40 % - Accent1 2 3 3 2 4 14" xfId="4452" xr:uid="{00000000-0005-0000-0000-000023450000}"/>
    <cellStyle name="40 % - Accent1 2 3 3 2 4 15" xfId="24400" xr:uid="{00000000-0005-0000-0000-000024450000}"/>
    <cellStyle name="40 % - Accent1 2 3 3 2 4 2" xfId="6248" xr:uid="{00000000-0005-0000-0000-000025450000}"/>
    <cellStyle name="40 % - Accent1 2 3 3 2 4 2 10" xfId="31330" xr:uid="{00000000-0005-0000-0000-000026450000}"/>
    <cellStyle name="40 % - Accent1 2 3 3 2 4 2 11" xfId="24401" xr:uid="{00000000-0005-0000-0000-000027450000}"/>
    <cellStyle name="40 % - Accent1 2 3 3 2 4 2 2" xfId="19913" xr:uid="{00000000-0005-0000-0000-000028450000}"/>
    <cellStyle name="40 % - Accent1 2 3 3 2 4 2 2 2" xfId="27307" xr:uid="{00000000-0005-0000-0000-000029450000}"/>
    <cellStyle name="40 % - Accent1 2 3 3 2 4 2 2 2 2" xfId="33309" xr:uid="{00000000-0005-0000-0000-00002A450000}"/>
    <cellStyle name="40 % - Accent1 2 3 3 2 4 2 2 3" xfId="31912" xr:uid="{00000000-0005-0000-0000-00002B450000}"/>
    <cellStyle name="40 % - Accent1 2 3 3 2 4 2 2 4" xfId="25892" xr:uid="{00000000-0005-0000-0000-00002C450000}"/>
    <cellStyle name="40 % - Accent1 2 3 3 2 4 2 3" xfId="20659" xr:uid="{00000000-0005-0000-0000-00002D450000}"/>
    <cellStyle name="40 % - Accent1 2 3 3 2 4 2 3 2" xfId="33876" xr:uid="{00000000-0005-0000-0000-00002E450000}"/>
    <cellStyle name="40 % - Accent1 2 3 3 2 4 2 3 3" xfId="27886" xr:uid="{00000000-0005-0000-0000-00002F450000}"/>
    <cellStyle name="40 % - Accent1 2 3 3 2 4 2 4" xfId="21250" xr:uid="{00000000-0005-0000-0000-000030450000}"/>
    <cellStyle name="40 % - Accent1 2 3 3 2 4 2 4 2" xfId="34467" xr:uid="{00000000-0005-0000-0000-000031450000}"/>
    <cellStyle name="40 % - Accent1 2 3 3 2 4 2 4 3" xfId="28477" xr:uid="{00000000-0005-0000-0000-000032450000}"/>
    <cellStyle name="40 % - Accent1 2 3 3 2 4 2 5" xfId="21874" xr:uid="{00000000-0005-0000-0000-000033450000}"/>
    <cellStyle name="40 % - Accent1 2 3 3 2 4 2 5 2" xfId="35067" xr:uid="{00000000-0005-0000-0000-000034450000}"/>
    <cellStyle name="40 % - Accent1 2 3 3 2 4 2 5 3" xfId="29077" xr:uid="{00000000-0005-0000-0000-000035450000}"/>
    <cellStyle name="40 % - Accent1 2 3 3 2 4 2 6" xfId="22576" xr:uid="{00000000-0005-0000-0000-000036450000}"/>
    <cellStyle name="40 % - Accent1 2 3 3 2 4 2 6 2" xfId="35769" xr:uid="{00000000-0005-0000-0000-000037450000}"/>
    <cellStyle name="40 % - Accent1 2 3 3 2 4 2 6 3" xfId="29779" xr:uid="{00000000-0005-0000-0000-000038450000}"/>
    <cellStyle name="40 % - Accent1 2 3 3 2 4 2 7" xfId="23332" xr:uid="{00000000-0005-0000-0000-000039450000}"/>
    <cellStyle name="40 % - Accent1 2 3 3 2 4 2 7 2" xfId="36520" xr:uid="{00000000-0005-0000-0000-00003A450000}"/>
    <cellStyle name="40 % - Accent1 2 3 3 2 4 2 7 3" xfId="30530" xr:uid="{00000000-0005-0000-0000-00003B450000}"/>
    <cellStyle name="40 % - Accent1 2 3 3 2 4 2 8" xfId="18440" xr:uid="{00000000-0005-0000-0000-00003C450000}"/>
    <cellStyle name="40 % - Accent1 2 3 3 2 4 2 8 2" xfId="32653" xr:uid="{00000000-0005-0000-0000-00003D450000}"/>
    <cellStyle name="40 % - Accent1 2 3 3 2 4 2 8 3" xfId="26649" xr:uid="{00000000-0005-0000-0000-00003E450000}"/>
    <cellStyle name="40 % - Accent1 2 3 3 2 4 2 9" xfId="12239" xr:uid="{00000000-0005-0000-0000-00003F450000}"/>
    <cellStyle name="40 % - Accent1 2 3 3 2 4 2 9 2" xfId="25297" xr:uid="{00000000-0005-0000-0000-000040450000}"/>
    <cellStyle name="40 % - Accent1 2 3 3 2 4 3" xfId="6774" xr:uid="{00000000-0005-0000-0000-000041450000}"/>
    <cellStyle name="40 % - Accent1 2 3 3 2 4 3 2" xfId="19914" xr:uid="{00000000-0005-0000-0000-000042450000}"/>
    <cellStyle name="40 % - Accent1 2 3 3 2 4 3 2 2" xfId="33310" xr:uid="{00000000-0005-0000-0000-000043450000}"/>
    <cellStyle name="40 % - Accent1 2 3 3 2 4 3 2 3" xfId="27308" xr:uid="{00000000-0005-0000-0000-000044450000}"/>
    <cellStyle name="40 % - Accent1 2 3 3 2 4 3 3" xfId="12765" xr:uid="{00000000-0005-0000-0000-000045450000}"/>
    <cellStyle name="40 % - Accent1 2 3 3 2 4 3 3 2" xfId="31911" xr:uid="{00000000-0005-0000-0000-000046450000}"/>
    <cellStyle name="40 % - Accent1 2 3 3 2 4 3 4" xfId="25891" xr:uid="{00000000-0005-0000-0000-000047450000}"/>
    <cellStyle name="40 % - Accent1 2 3 3 2 4 4" xfId="7314" xr:uid="{00000000-0005-0000-0000-000048450000}"/>
    <cellStyle name="40 % - Accent1 2 3 3 2 4 4 2" xfId="20658" xr:uid="{00000000-0005-0000-0000-000049450000}"/>
    <cellStyle name="40 % - Accent1 2 3 3 2 4 4 2 2" xfId="33875" xr:uid="{00000000-0005-0000-0000-00004A450000}"/>
    <cellStyle name="40 % - Accent1 2 3 3 2 4 4 3" xfId="13305" xr:uid="{00000000-0005-0000-0000-00004B450000}"/>
    <cellStyle name="40 % - Accent1 2 3 3 2 4 4 4" xfId="27885" xr:uid="{00000000-0005-0000-0000-00004C450000}"/>
    <cellStyle name="40 % - Accent1 2 3 3 2 4 5" xfId="7882" xr:uid="{00000000-0005-0000-0000-00004D450000}"/>
    <cellStyle name="40 % - Accent1 2 3 3 2 4 5 2" xfId="21249" xr:uid="{00000000-0005-0000-0000-00004E450000}"/>
    <cellStyle name="40 % - Accent1 2 3 3 2 4 5 2 2" xfId="34466" xr:uid="{00000000-0005-0000-0000-00004F450000}"/>
    <cellStyle name="40 % - Accent1 2 3 3 2 4 5 3" xfId="13873" xr:uid="{00000000-0005-0000-0000-000050450000}"/>
    <cellStyle name="40 % - Accent1 2 3 3 2 4 5 4" xfId="28476" xr:uid="{00000000-0005-0000-0000-000051450000}"/>
    <cellStyle name="40 % - Accent1 2 3 3 2 4 6" xfId="8450" xr:uid="{00000000-0005-0000-0000-000052450000}"/>
    <cellStyle name="40 % - Accent1 2 3 3 2 4 6 2" xfId="21873" xr:uid="{00000000-0005-0000-0000-000053450000}"/>
    <cellStyle name="40 % - Accent1 2 3 3 2 4 6 2 2" xfId="35066" xr:uid="{00000000-0005-0000-0000-000054450000}"/>
    <cellStyle name="40 % - Accent1 2 3 3 2 4 6 3" xfId="14441" xr:uid="{00000000-0005-0000-0000-000055450000}"/>
    <cellStyle name="40 % - Accent1 2 3 3 2 4 6 4" xfId="29076" xr:uid="{00000000-0005-0000-0000-000056450000}"/>
    <cellStyle name="40 % - Accent1 2 3 3 2 4 7" xfId="9018" xr:uid="{00000000-0005-0000-0000-000057450000}"/>
    <cellStyle name="40 % - Accent1 2 3 3 2 4 7 2" xfId="22575" xr:uid="{00000000-0005-0000-0000-000058450000}"/>
    <cellStyle name="40 % - Accent1 2 3 3 2 4 7 2 2" xfId="35768" xr:uid="{00000000-0005-0000-0000-000059450000}"/>
    <cellStyle name="40 % - Accent1 2 3 3 2 4 7 3" xfId="15009" xr:uid="{00000000-0005-0000-0000-00005A450000}"/>
    <cellStyle name="40 % - Accent1 2 3 3 2 4 7 4" xfId="29778" xr:uid="{00000000-0005-0000-0000-00005B450000}"/>
    <cellStyle name="40 % - Accent1 2 3 3 2 4 8" xfId="9600" xr:uid="{00000000-0005-0000-0000-00005C450000}"/>
    <cellStyle name="40 % - Accent1 2 3 3 2 4 8 2" xfId="23331" xr:uid="{00000000-0005-0000-0000-00005D450000}"/>
    <cellStyle name="40 % - Accent1 2 3 3 2 4 8 2 2" xfId="36519" xr:uid="{00000000-0005-0000-0000-00005E450000}"/>
    <cellStyle name="40 % - Accent1 2 3 3 2 4 8 3" xfId="15591" xr:uid="{00000000-0005-0000-0000-00005F450000}"/>
    <cellStyle name="40 % - Accent1 2 3 3 2 4 8 4" xfId="30529" xr:uid="{00000000-0005-0000-0000-000060450000}"/>
    <cellStyle name="40 % - Accent1 2 3 3 2 4 9" xfId="10196" xr:uid="{00000000-0005-0000-0000-000061450000}"/>
    <cellStyle name="40 % - Accent1 2 3 3 2 4 9 2" xfId="16187" xr:uid="{00000000-0005-0000-0000-000062450000}"/>
    <cellStyle name="40 % - Accent1 2 3 3 2 4 9 2 2" xfId="32652" xr:uid="{00000000-0005-0000-0000-000063450000}"/>
    <cellStyle name="40 % - Accent1 2 3 3 2 4 9 3" xfId="26648" xr:uid="{00000000-0005-0000-0000-000064450000}"/>
    <cellStyle name="40 % - Accent1 2 3 3 2 5" xfId="5363" xr:uid="{00000000-0005-0000-0000-000065450000}"/>
    <cellStyle name="40 % - Accent1 2 3 3 2 5 10" xfId="31331" xr:uid="{00000000-0005-0000-0000-000066450000}"/>
    <cellStyle name="40 % - Accent1 2 3 3 2 5 11" xfId="24402" xr:uid="{00000000-0005-0000-0000-000067450000}"/>
    <cellStyle name="40 % - Accent1 2 3 3 2 5 2" xfId="19911" xr:uid="{00000000-0005-0000-0000-000068450000}"/>
    <cellStyle name="40 % - Accent1 2 3 3 2 5 2 2" xfId="27306" xr:uid="{00000000-0005-0000-0000-000069450000}"/>
    <cellStyle name="40 % - Accent1 2 3 3 2 5 2 2 2" xfId="33308" xr:uid="{00000000-0005-0000-0000-00006A450000}"/>
    <cellStyle name="40 % - Accent1 2 3 3 2 5 2 3" xfId="31913" xr:uid="{00000000-0005-0000-0000-00006B450000}"/>
    <cellStyle name="40 % - Accent1 2 3 3 2 5 2 4" xfId="25893" xr:uid="{00000000-0005-0000-0000-00006C450000}"/>
    <cellStyle name="40 % - Accent1 2 3 3 2 5 3" xfId="20660" xr:uid="{00000000-0005-0000-0000-00006D450000}"/>
    <cellStyle name="40 % - Accent1 2 3 3 2 5 3 2" xfId="33877" xr:uid="{00000000-0005-0000-0000-00006E450000}"/>
    <cellStyle name="40 % - Accent1 2 3 3 2 5 3 3" xfId="27887" xr:uid="{00000000-0005-0000-0000-00006F450000}"/>
    <cellStyle name="40 % - Accent1 2 3 3 2 5 4" xfId="21251" xr:uid="{00000000-0005-0000-0000-000070450000}"/>
    <cellStyle name="40 % - Accent1 2 3 3 2 5 4 2" xfId="34468" xr:uid="{00000000-0005-0000-0000-000071450000}"/>
    <cellStyle name="40 % - Accent1 2 3 3 2 5 4 3" xfId="28478" xr:uid="{00000000-0005-0000-0000-000072450000}"/>
    <cellStyle name="40 % - Accent1 2 3 3 2 5 5" xfId="21875" xr:uid="{00000000-0005-0000-0000-000073450000}"/>
    <cellStyle name="40 % - Accent1 2 3 3 2 5 5 2" xfId="35068" xr:uid="{00000000-0005-0000-0000-000074450000}"/>
    <cellStyle name="40 % - Accent1 2 3 3 2 5 5 3" xfId="29078" xr:uid="{00000000-0005-0000-0000-000075450000}"/>
    <cellStyle name="40 % - Accent1 2 3 3 2 5 6" xfId="22577" xr:uid="{00000000-0005-0000-0000-000076450000}"/>
    <cellStyle name="40 % - Accent1 2 3 3 2 5 6 2" xfId="35770" xr:uid="{00000000-0005-0000-0000-000077450000}"/>
    <cellStyle name="40 % - Accent1 2 3 3 2 5 6 3" xfId="29780" xr:uid="{00000000-0005-0000-0000-000078450000}"/>
    <cellStyle name="40 % - Accent1 2 3 3 2 5 7" xfId="23333" xr:uid="{00000000-0005-0000-0000-000079450000}"/>
    <cellStyle name="40 % - Accent1 2 3 3 2 5 7 2" xfId="36521" xr:uid="{00000000-0005-0000-0000-00007A450000}"/>
    <cellStyle name="40 % - Accent1 2 3 3 2 5 7 3" xfId="30531" xr:uid="{00000000-0005-0000-0000-00007B450000}"/>
    <cellStyle name="40 % - Accent1 2 3 3 2 5 8" xfId="18441" xr:uid="{00000000-0005-0000-0000-00007C450000}"/>
    <cellStyle name="40 % - Accent1 2 3 3 2 5 8 2" xfId="32654" xr:uid="{00000000-0005-0000-0000-00007D450000}"/>
    <cellStyle name="40 % - Accent1 2 3 3 2 5 8 3" xfId="26650" xr:uid="{00000000-0005-0000-0000-00007E450000}"/>
    <cellStyle name="40 % - Accent1 2 3 3 2 5 9" xfId="11702" xr:uid="{00000000-0005-0000-0000-00007F450000}"/>
    <cellStyle name="40 % - Accent1 2 3 3 2 5 9 2" xfId="25298" xr:uid="{00000000-0005-0000-0000-000080450000}"/>
    <cellStyle name="40 % - Accent1 2 3 3 2 6" xfId="6244" xr:uid="{00000000-0005-0000-0000-000081450000}"/>
    <cellStyle name="40 % - Accent1 2 3 3 2 6 2" xfId="19524" xr:uid="{00000000-0005-0000-0000-000082450000}"/>
    <cellStyle name="40 % - Accent1 2 3 3 2 6 2 2" xfId="33024" xr:uid="{00000000-0005-0000-0000-000083450000}"/>
    <cellStyle name="40 % - Accent1 2 3 3 2 6 2 3" xfId="27020" xr:uid="{00000000-0005-0000-0000-000084450000}"/>
    <cellStyle name="40 % - Accent1 2 3 3 2 6 3" xfId="12235" xr:uid="{00000000-0005-0000-0000-000085450000}"/>
    <cellStyle name="40 % - Accent1 2 3 3 2 6 3 2" xfId="31908" xr:uid="{00000000-0005-0000-0000-000086450000}"/>
    <cellStyle name="40 % - Accent1 2 3 3 2 6 4" xfId="25888" xr:uid="{00000000-0005-0000-0000-000087450000}"/>
    <cellStyle name="40 % - Accent1 2 3 3 2 7" xfId="6770" xr:uid="{00000000-0005-0000-0000-000088450000}"/>
    <cellStyle name="40 % - Accent1 2 3 3 2 7 2" xfId="19918" xr:uid="{00000000-0005-0000-0000-000089450000}"/>
    <cellStyle name="40 % - Accent1 2 3 3 2 7 2 2" xfId="33313" xr:uid="{00000000-0005-0000-0000-00008A450000}"/>
    <cellStyle name="40 % - Accent1 2 3 3 2 7 3" xfId="12761" xr:uid="{00000000-0005-0000-0000-00008B450000}"/>
    <cellStyle name="40 % - Accent1 2 3 3 2 7 4" xfId="27311" xr:uid="{00000000-0005-0000-0000-00008C450000}"/>
    <cellStyle name="40 % - Accent1 2 3 3 2 8" xfId="7310" xr:uid="{00000000-0005-0000-0000-00008D450000}"/>
    <cellStyle name="40 % - Accent1 2 3 3 2 8 2" xfId="20655" xr:uid="{00000000-0005-0000-0000-00008E450000}"/>
    <cellStyle name="40 % - Accent1 2 3 3 2 8 2 2" xfId="33872" xr:uid="{00000000-0005-0000-0000-00008F450000}"/>
    <cellStyle name="40 % - Accent1 2 3 3 2 8 3" xfId="13301" xr:uid="{00000000-0005-0000-0000-000090450000}"/>
    <cellStyle name="40 % - Accent1 2 3 3 2 8 4" xfId="27882" xr:uid="{00000000-0005-0000-0000-000091450000}"/>
    <cellStyle name="40 % - Accent1 2 3 3 2 9" xfId="7878" xr:uid="{00000000-0005-0000-0000-000092450000}"/>
    <cellStyle name="40 % - Accent1 2 3 3 2 9 2" xfId="21246" xr:uid="{00000000-0005-0000-0000-000093450000}"/>
    <cellStyle name="40 % - Accent1 2 3 3 2 9 2 2" xfId="34463" xr:uid="{00000000-0005-0000-0000-000094450000}"/>
    <cellStyle name="40 % - Accent1 2 3 3 2 9 3" xfId="13869" xr:uid="{00000000-0005-0000-0000-000095450000}"/>
    <cellStyle name="40 % - Accent1 2 3 3 2 9 4" xfId="28473" xr:uid="{00000000-0005-0000-0000-000096450000}"/>
    <cellStyle name="40 % - Accent1 2 3 3 20" xfId="4448" xr:uid="{00000000-0005-0000-0000-000097450000}"/>
    <cellStyle name="40 % - Accent1 2 3 3 21" xfId="24396" xr:uid="{00000000-0005-0000-0000-000098450000}"/>
    <cellStyle name="40 % - Accent1 2 3 3 22" xfId="2993" xr:uid="{00000000-0005-0000-0000-000099450000}"/>
    <cellStyle name="40 % - Accent1 2 3 3 3" xfId="350" xr:uid="{00000000-0005-0000-0000-00009A450000}"/>
    <cellStyle name="40 % - Accent1 2 3 3 3 10" xfId="10197" xr:uid="{00000000-0005-0000-0000-00009B450000}"/>
    <cellStyle name="40 % - Accent1 2 3 3 3 10 2" xfId="16188" xr:uid="{00000000-0005-0000-0000-00009C450000}"/>
    <cellStyle name="40 % - Accent1 2 3 3 3 10 3" xfId="31332" xr:uid="{00000000-0005-0000-0000-00009D450000}"/>
    <cellStyle name="40 % - Accent1 2 3 3 3 11" xfId="10793" xr:uid="{00000000-0005-0000-0000-00009E450000}"/>
    <cellStyle name="40 % - Accent1 2 3 3 3 11 2" xfId="16784" xr:uid="{00000000-0005-0000-0000-00009F450000}"/>
    <cellStyle name="40 % - Accent1 2 3 3 3 12" xfId="17408" xr:uid="{00000000-0005-0000-0000-0000A0450000}"/>
    <cellStyle name="40 % - Accent1 2 3 3 3 13" xfId="17930" xr:uid="{00000000-0005-0000-0000-0000A1450000}"/>
    <cellStyle name="40 % - Accent1 2 3 3 3 14" xfId="18442" xr:uid="{00000000-0005-0000-0000-0000A2450000}"/>
    <cellStyle name="40 % - Accent1 2 3 3 3 15" xfId="11273" xr:uid="{00000000-0005-0000-0000-0000A3450000}"/>
    <cellStyle name="40 % - Accent1 2 3 3 3 16" xfId="4453" xr:uid="{00000000-0005-0000-0000-0000A4450000}"/>
    <cellStyle name="40 % - Accent1 2 3 3 3 17" xfId="24403" xr:uid="{00000000-0005-0000-0000-0000A5450000}"/>
    <cellStyle name="40 % - Accent1 2 3 3 3 18" xfId="2999" xr:uid="{00000000-0005-0000-0000-0000A6450000}"/>
    <cellStyle name="40 % - Accent1 2 3 3 3 2" xfId="5366" xr:uid="{00000000-0005-0000-0000-0000A7450000}"/>
    <cellStyle name="40 % - Accent1 2 3 3 3 2 2" xfId="19525" xr:uid="{00000000-0005-0000-0000-0000A8450000}"/>
    <cellStyle name="40 % - Accent1 2 3 3 3 2 2 2" xfId="33025" xr:uid="{00000000-0005-0000-0000-0000A9450000}"/>
    <cellStyle name="40 % - Accent1 2 3 3 3 2 2 3" xfId="27021" xr:uid="{00000000-0005-0000-0000-0000AA450000}"/>
    <cellStyle name="40 % - Accent1 2 3 3 3 2 3" xfId="11707" xr:uid="{00000000-0005-0000-0000-0000AB450000}"/>
    <cellStyle name="40 % - Accent1 2 3 3 3 2 3 2" xfId="31914" xr:uid="{00000000-0005-0000-0000-0000AC450000}"/>
    <cellStyle name="40 % - Accent1 2 3 3 3 2 4" xfId="25894" xr:uid="{00000000-0005-0000-0000-0000AD450000}"/>
    <cellStyle name="40 % - Accent1 2 3 3 3 3" xfId="6249" xr:uid="{00000000-0005-0000-0000-0000AE450000}"/>
    <cellStyle name="40 % - Accent1 2 3 3 3 3 2" xfId="20661" xr:uid="{00000000-0005-0000-0000-0000AF450000}"/>
    <cellStyle name="40 % - Accent1 2 3 3 3 3 2 2" xfId="33878" xr:uid="{00000000-0005-0000-0000-0000B0450000}"/>
    <cellStyle name="40 % - Accent1 2 3 3 3 3 3" xfId="12240" xr:uid="{00000000-0005-0000-0000-0000B1450000}"/>
    <cellStyle name="40 % - Accent1 2 3 3 3 3 4" xfId="27888" xr:uid="{00000000-0005-0000-0000-0000B2450000}"/>
    <cellStyle name="40 % - Accent1 2 3 3 3 4" xfId="6775" xr:uid="{00000000-0005-0000-0000-0000B3450000}"/>
    <cellStyle name="40 % - Accent1 2 3 3 3 4 2" xfId="21252" xr:uid="{00000000-0005-0000-0000-0000B4450000}"/>
    <cellStyle name="40 % - Accent1 2 3 3 3 4 2 2" xfId="34469" xr:uid="{00000000-0005-0000-0000-0000B5450000}"/>
    <cellStyle name="40 % - Accent1 2 3 3 3 4 3" xfId="12766" xr:uid="{00000000-0005-0000-0000-0000B6450000}"/>
    <cellStyle name="40 % - Accent1 2 3 3 3 4 4" xfId="28479" xr:uid="{00000000-0005-0000-0000-0000B7450000}"/>
    <cellStyle name="40 % - Accent1 2 3 3 3 5" xfId="7315" xr:uid="{00000000-0005-0000-0000-0000B8450000}"/>
    <cellStyle name="40 % - Accent1 2 3 3 3 5 2" xfId="21876" xr:uid="{00000000-0005-0000-0000-0000B9450000}"/>
    <cellStyle name="40 % - Accent1 2 3 3 3 5 2 2" xfId="35069" xr:uid="{00000000-0005-0000-0000-0000BA450000}"/>
    <cellStyle name="40 % - Accent1 2 3 3 3 5 3" xfId="13306" xr:uid="{00000000-0005-0000-0000-0000BB450000}"/>
    <cellStyle name="40 % - Accent1 2 3 3 3 5 4" xfId="29079" xr:uid="{00000000-0005-0000-0000-0000BC450000}"/>
    <cellStyle name="40 % - Accent1 2 3 3 3 6" xfId="7883" xr:uid="{00000000-0005-0000-0000-0000BD450000}"/>
    <cellStyle name="40 % - Accent1 2 3 3 3 6 2" xfId="22578" xr:uid="{00000000-0005-0000-0000-0000BE450000}"/>
    <cellStyle name="40 % - Accent1 2 3 3 3 6 2 2" xfId="35771" xr:uid="{00000000-0005-0000-0000-0000BF450000}"/>
    <cellStyle name="40 % - Accent1 2 3 3 3 6 3" xfId="13874" xr:uid="{00000000-0005-0000-0000-0000C0450000}"/>
    <cellStyle name="40 % - Accent1 2 3 3 3 6 4" xfId="29781" xr:uid="{00000000-0005-0000-0000-0000C1450000}"/>
    <cellStyle name="40 % - Accent1 2 3 3 3 7" xfId="8451" xr:uid="{00000000-0005-0000-0000-0000C2450000}"/>
    <cellStyle name="40 % - Accent1 2 3 3 3 7 2" xfId="23334" xr:uid="{00000000-0005-0000-0000-0000C3450000}"/>
    <cellStyle name="40 % - Accent1 2 3 3 3 7 2 2" xfId="36522" xr:uid="{00000000-0005-0000-0000-0000C4450000}"/>
    <cellStyle name="40 % - Accent1 2 3 3 3 7 3" xfId="14442" xr:uid="{00000000-0005-0000-0000-0000C5450000}"/>
    <cellStyle name="40 % - Accent1 2 3 3 3 7 4" xfId="30532" xr:uid="{00000000-0005-0000-0000-0000C6450000}"/>
    <cellStyle name="40 % - Accent1 2 3 3 3 8" xfId="9019" xr:uid="{00000000-0005-0000-0000-0000C7450000}"/>
    <cellStyle name="40 % - Accent1 2 3 3 3 8 2" xfId="15010" xr:uid="{00000000-0005-0000-0000-0000C8450000}"/>
    <cellStyle name="40 % - Accent1 2 3 3 3 8 2 2" xfId="32655" xr:uid="{00000000-0005-0000-0000-0000C9450000}"/>
    <cellStyle name="40 % - Accent1 2 3 3 3 8 3" xfId="26651" xr:uid="{00000000-0005-0000-0000-0000CA450000}"/>
    <cellStyle name="40 % - Accent1 2 3 3 3 9" xfId="9601" xr:uid="{00000000-0005-0000-0000-0000CB450000}"/>
    <cellStyle name="40 % - Accent1 2 3 3 3 9 2" xfId="15592" xr:uid="{00000000-0005-0000-0000-0000CC450000}"/>
    <cellStyle name="40 % - Accent1 2 3 3 3 9 3" xfId="25299" xr:uid="{00000000-0005-0000-0000-0000CD450000}"/>
    <cellStyle name="40 % - Accent1 2 3 3 4" xfId="351" xr:uid="{00000000-0005-0000-0000-0000CE450000}"/>
    <cellStyle name="40 % - Accent1 2 3 3 4 10" xfId="10198" xr:uid="{00000000-0005-0000-0000-0000CF450000}"/>
    <cellStyle name="40 % - Accent1 2 3 3 4 10 2" xfId="16189" xr:uid="{00000000-0005-0000-0000-0000D0450000}"/>
    <cellStyle name="40 % - Accent1 2 3 3 4 10 3" xfId="31333" xr:uid="{00000000-0005-0000-0000-0000D1450000}"/>
    <cellStyle name="40 % - Accent1 2 3 3 4 11" xfId="10794" xr:uid="{00000000-0005-0000-0000-0000D2450000}"/>
    <cellStyle name="40 % - Accent1 2 3 3 4 11 2" xfId="16785" xr:uid="{00000000-0005-0000-0000-0000D3450000}"/>
    <cellStyle name="40 % - Accent1 2 3 3 4 12" xfId="17409" xr:uid="{00000000-0005-0000-0000-0000D4450000}"/>
    <cellStyle name="40 % - Accent1 2 3 3 4 13" xfId="17931" xr:uid="{00000000-0005-0000-0000-0000D5450000}"/>
    <cellStyle name="40 % - Accent1 2 3 3 4 14" xfId="18443" xr:uid="{00000000-0005-0000-0000-0000D6450000}"/>
    <cellStyle name="40 % - Accent1 2 3 3 4 15" xfId="11274" xr:uid="{00000000-0005-0000-0000-0000D7450000}"/>
    <cellStyle name="40 % - Accent1 2 3 3 4 16" xfId="4454" xr:uid="{00000000-0005-0000-0000-0000D8450000}"/>
    <cellStyle name="40 % - Accent1 2 3 3 4 17" xfId="24404" xr:uid="{00000000-0005-0000-0000-0000D9450000}"/>
    <cellStyle name="40 % - Accent1 2 3 3 4 18" xfId="3000" xr:uid="{00000000-0005-0000-0000-0000DA450000}"/>
    <cellStyle name="40 % - Accent1 2 3 3 4 2" xfId="5367" xr:uid="{00000000-0005-0000-0000-0000DB450000}"/>
    <cellStyle name="40 % - Accent1 2 3 3 4 2 2" xfId="19526" xr:uid="{00000000-0005-0000-0000-0000DC450000}"/>
    <cellStyle name="40 % - Accent1 2 3 3 4 2 2 2" xfId="33026" xr:uid="{00000000-0005-0000-0000-0000DD450000}"/>
    <cellStyle name="40 % - Accent1 2 3 3 4 2 2 3" xfId="27022" xr:uid="{00000000-0005-0000-0000-0000DE450000}"/>
    <cellStyle name="40 % - Accent1 2 3 3 4 2 3" xfId="11708" xr:uid="{00000000-0005-0000-0000-0000DF450000}"/>
    <cellStyle name="40 % - Accent1 2 3 3 4 2 3 2" xfId="31915" xr:uid="{00000000-0005-0000-0000-0000E0450000}"/>
    <cellStyle name="40 % - Accent1 2 3 3 4 2 4" xfId="25895" xr:uid="{00000000-0005-0000-0000-0000E1450000}"/>
    <cellStyle name="40 % - Accent1 2 3 3 4 3" xfId="6250" xr:uid="{00000000-0005-0000-0000-0000E2450000}"/>
    <cellStyle name="40 % - Accent1 2 3 3 4 3 2" xfId="20662" xr:uid="{00000000-0005-0000-0000-0000E3450000}"/>
    <cellStyle name="40 % - Accent1 2 3 3 4 3 2 2" xfId="33879" xr:uid="{00000000-0005-0000-0000-0000E4450000}"/>
    <cellStyle name="40 % - Accent1 2 3 3 4 3 3" xfId="12241" xr:uid="{00000000-0005-0000-0000-0000E5450000}"/>
    <cellStyle name="40 % - Accent1 2 3 3 4 3 4" xfId="27889" xr:uid="{00000000-0005-0000-0000-0000E6450000}"/>
    <cellStyle name="40 % - Accent1 2 3 3 4 4" xfId="6776" xr:uid="{00000000-0005-0000-0000-0000E7450000}"/>
    <cellStyle name="40 % - Accent1 2 3 3 4 4 2" xfId="21253" xr:uid="{00000000-0005-0000-0000-0000E8450000}"/>
    <cellStyle name="40 % - Accent1 2 3 3 4 4 2 2" xfId="34470" xr:uid="{00000000-0005-0000-0000-0000E9450000}"/>
    <cellStyle name="40 % - Accent1 2 3 3 4 4 3" xfId="12767" xr:uid="{00000000-0005-0000-0000-0000EA450000}"/>
    <cellStyle name="40 % - Accent1 2 3 3 4 4 4" xfId="28480" xr:uid="{00000000-0005-0000-0000-0000EB450000}"/>
    <cellStyle name="40 % - Accent1 2 3 3 4 5" xfId="7316" xr:uid="{00000000-0005-0000-0000-0000EC450000}"/>
    <cellStyle name="40 % - Accent1 2 3 3 4 5 2" xfId="21877" xr:uid="{00000000-0005-0000-0000-0000ED450000}"/>
    <cellStyle name="40 % - Accent1 2 3 3 4 5 2 2" xfId="35070" xr:uid="{00000000-0005-0000-0000-0000EE450000}"/>
    <cellStyle name="40 % - Accent1 2 3 3 4 5 3" xfId="13307" xr:uid="{00000000-0005-0000-0000-0000EF450000}"/>
    <cellStyle name="40 % - Accent1 2 3 3 4 5 4" xfId="29080" xr:uid="{00000000-0005-0000-0000-0000F0450000}"/>
    <cellStyle name="40 % - Accent1 2 3 3 4 6" xfId="7884" xr:uid="{00000000-0005-0000-0000-0000F1450000}"/>
    <cellStyle name="40 % - Accent1 2 3 3 4 6 2" xfId="22579" xr:uid="{00000000-0005-0000-0000-0000F2450000}"/>
    <cellStyle name="40 % - Accent1 2 3 3 4 6 2 2" xfId="35772" xr:uid="{00000000-0005-0000-0000-0000F3450000}"/>
    <cellStyle name="40 % - Accent1 2 3 3 4 6 3" xfId="13875" xr:uid="{00000000-0005-0000-0000-0000F4450000}"/>
    <cellStyle name="40 % - Accent1 2 3 3 4 6 4" xfId="29782" xr:uid="{00000000-0005-0000-0000-0000F5450000}"/>
    <cellStyle name="40 % - Accent1 2 3 3 4 7" xfId="8452" xr:uid="{00000000-0005-0000-0000-0000F6450000}"/>
    <cellStyle name="40 % - Accent1 2 3 3 4 7 2" xfId="23335" xr:uid="{00000000-0005-0000-0000-0000F7450000}"/>
    <cellStyle name="40 % - Accent1 2 3 3 4 7 2 2" xfId="36523" xr:uid="{00000000-0005-0000-0000-0000F8450000}"/>
    <cellStyle name="40 % - Accent1 2 3 3 4 7 3" xfId="14443" xr:uid="{00000000-0005-0000-0000-0000F9450000}"/>
    <cellStyle name="40 % - Accent1 2 3 3 4 7 4" xfId="30533" xr:uid="{00000000-0005-0000-0000-0000FA450000}"/>
    <cellStyle name="40 % - Accent1 2 3 3 4 8" xfId="9020" xr:uid="{00000000-0005-0000-0000-0000FB450000}"/>
    <cellStyle name="40 % - Accent1 2 3 3 4 8 2" xfId="15011" xr:uid="{00000000-0005-0000-0000-0000FC450000}"/>
    <cellStyle name="40 % - Accent1 2 3 3 4 8 2 2" xfId="32656" xr:uid="{00000000-0005-0000-0000-0000FD450000}"/>
    <cellStyle name="40 % - Accent1 2 3 3 4 8 3" xfId="26652" xr:uid="{00000000-0005-0000-0000-0000FE450000}"/>
    <cellStyle name="40 % - Accent1 2 3 3 4 9" xfId="9602" xr:uid="{00000000-0005-0000-0000-0000FF450000}"/>
    <cellStyle name="40 % - Accent1 2 3 3 4 9 2" xfId="15593" xr:uid="{00000000-0005-0000-0000-000000460000}"/>
    <cellStyle name="40 % - Accent1 2 3 3 4 9 3" xfId="25300" xr:uid="{00000000-0005-0000-0000-000001460000}"/>
    <cellStyle name="40 % - Accent1 2 3 3 5" xfId="352" xr:uid="{00000000-0005-0000-0000-000002460000}"/>
    <cellStyle name="40 % - Accent1 2 3 3 5 10" xfId="9603" xr:uid="{00000000-0005-0000-0000-000003460000}"/>
    <cellStyle name="40 % - Accent1 2 3 3 5 10 2" xfId="15594" xr:uid="{00000000-0005-0000-0000-000004460000}"/>
    <cellStyle name="40 % - Accent1 2 3 3 5 10 3" xfId="31334" xr:uid="{00000000-0005-0000-0000-000005460000}"/>
    <cellStyle name="40 % - Accent1 2 3 3 5 11" xfId="10199" xr:uid="{00000000-0005-0000-0000-000006460000}"/>
    <cellStyle name="40 % - Accent1 2 3 3 5 11 2" xfId="16190" xr:uid="{00000000-0005-0000-0000-000007460000}"/>
    <cellStyle name="40 % - Accent1 2 3 3 5 12" xfId="10795" xr:uid="{00000000-0005-0000-0000-000008460000}"/>
    <cellStyle name="40 % - Accent1 2 3 3 5 12 2" xfId="16786" xr:uid="{00000000-0005-0000-0000-000009460000}"/>
    <cellStyle name="40 % - Accent1 2 3 3 5 13" xfId="4763" xr:uid="{00000000-0005-0000-0000-00000A460000}"/>
    <cellStyle name="40 % - Accent1 2 3 3 5 13 2" xfId="17410" xr:uid="{00000000-0005-0000-0000-00000B460000}"/>
    <cellStyle name="40 % - Accent1 2 3 3 5 14" xfId="17932" xr:uid="{00000000-0005-0000-0000-00000C460000}"/>
    <cellStyle name="40 % - Accent1 2 3 3 5 15" xfId="18444" xr:uid="{00000000-0005-0000-0000-00000D460000}"/>
    <cellStyle name="40 % - Accent1 2 3 3 5 16" xfId="11275" xr:uid="{00000000-0005-0000-0000-00000E460000}"/>
    <cellStyle name="40 % - Accent1 2 3 3 5 17" xfId="4455" xr:uid="{00000000-0005-0000-0000-00000F460000}"/>
    <cellStyle name="40 % - Accent1 2 3 3 5 18" xfId="24405" xr:uid="{00000000-0005-0000-0000-000010460000}"/>
    <cellStyle name="40 % - Accent1 2 3 3 5 19" xfId="3001" xr:uid="{00000000-0005-0000-0000-000011460000}"/>
    <cellStyle name="40 % - Accent1 2 3 3 5 2" xfId="3002" xr:uid="{00000000-0005-0000-0000-000012460000}"/>
    <cellStyle name="40 % - Accent1 2 3 3 5 2 10" xfId="10796" xr:uid="{00000000-0005-0000-0000-000013460000}"/>
    <cellStyle name="40 % - Accent1 2 3 3 5 2 10 2" xfId="16787" xr:uid="{00000000-0005-0000-0000-000014460000}"/>
    <cellStyle name="40 % - Accent1 2 3 3 5 2 11" xfId="17411" xr:uid="{00000000-0005-0000-0000-000015460000}"/>
    <cellStyle name="40 % - Accent1 2 3 3 5 2 12" xfId="19910" xr:uid="{00000000-0005-0000-0000-000016460000}"/>
    <cellStyle name="40 % - Accent1 2 3 3 5 2 13" xfId="11710" xr:uid="{00000000-0005-0000-0000-000017460000}"/>
    <cellStyle name="40 % - Accent1 2 3 3 5 2 14" xfId="5369" xr:uid="{00000000-0005-0000-0000-000018460000}"/>
    <cellStyle name="40 % - Accent1 2 3 3 5 2 15" xfId="25896" xr:uid="{00000000-0005-0000-0000-000019460000}"/>
    <cellStyle name="40 % - Accent1 2 3 3 5 2 2" xfId="6252" xr:uid="{00000000-0005-0000-0000-00001A460000}"/>
    <cellStyle name="40 % - Accent1 2 3 3 5 2 2 2" xfId="12243" xr:uid="{00000000-0005-0000-0000-00001B460000}"/>
    <cellStyle name="40 % - Accent1 2 3 3 5 2 2 2 2" xfId="33307" xr:uid="{00000000-0005-0000-0000-00001C460000}"/>
    <cellStyle name="40 % - Accent1 2 3 3 5 2 2 3" xfId="27305" xr:uid="{00000000-0005-0000-0000-00001D460000}"/>
    <cellStyle name="40 % - Accent1 2 3 3 5 2 3" xfId="6778" xr:uid="{00000000-0005-0000-0000-00001E460000}"/>
    <cellStyle name="40 % - Accent1 2 3 3 5 2 3 2" xfId="12769" xr:uid="{00000000-0005-0000-0000-00001F460000}"/>
    <cellStyle name="40 % - Accent1 2 3 3 5 2 3 3" xfId="31916" xr:uid="{00000000-0005-0000-0000-000020460000}"/>
    <cellStyle name="40 % - Accent1 2 3 3 5 2 4" xfId="7318" xr:uid="{00000000-0005-0000-0000-000021460000}"/>
    <cellStyle name="40 % - Accent1 2 3 3 5 2 4 2" xfId="13309" xr:uid="{00000000-0005-0000-0000-000022460000}"/>
    <cellStyle name="40 % - Accent1 2 3 3 5 2 5" xfId="7886" xr:uid="{00000000-0005-0000-0000-000023460000}"/>
    <cellStyle name="40 % - Accent1 2 3 3 5 2 5 2" xfId="13877" xr:uid="{00000000-0005-0000-0000-000024460000}"/>
    <cellStyle name="40 % - Accent1 2 3 3 5 2 6" xfId="8454" xr:uid="{00000000-0005-0000-0000-000025460000}"/>
    <cellStyle name="40 % - Accent1 2 3 3 5 2 6 2" xfId="14445" xr:uid="{00000000-0005-0000-0000-000026460000}"/>
    <cellStyle name="40 % - Accent1 2 3 3 5 2 7" xfId="9022" xr:uid="{00000000-0005-0000-0000-000027460000}"/>
    <cellStyle name="40 % - Accent1 2 3 3 5 2 7 2" xfId="15013" xr:uid="{00000000-0005-0000-0000-000028460000}"/>
    <cellStyle name="40 % - Accent1 2 3 3 5 2 8" xfId="9604" xr:uid="{00000000-0005-0000-0000-000029460000}"/>
    <cellStyle name="40 % - Accent1 2 3 3 5 2 8 2" xfId="15595" xr:uid="{00000000-0005-0000-0000-00002A460000}"/>
    <cellStyle name="40 % - Accent1 2 3 3 5 2 9" xfId="10200" xr:uid="{00000000-0005-0000-0000-00002B460000}"/>
    <cellStyle name="40 % - Accent1 2 3 3 5 2 9 2" xfId="16191" xr:uid="{00000000-0005-0000-0000-00002C460000}"/>
    <cellStyle name="40 % - Accent1 2 3 3 5 3" xfId="5368" xr:uid="{00000000-0005-0000-0000-00002D460000}"/>
    <cellStyle name="40 % - Accent1 2 3 3 5 3 2" xfId="20663" xr:uid="{00000000-0005-0000-0000-00002E460000}"/>
    <cellStyle name="40 % - Accent1 2 3 3 5 3 2 2" xfId="33880" xr:uid="{00000000-0005-0000-0000-00002F460000}"/>
    <cellStyle name="40 % - Accent1 2 3 3 5 3 3" xfId="11709" xr:uid="{00000000-0005-0000-0000-000030460000}"/>
    <cellStyle name="40 % - Accent1 2 3 3 5 3 4" xfId="27890" xr:uid="{00000000-0005-0000-0000-000031460000}"/>
    <cellStyle name="40 % - Accent1 2 3 3 5 4" xfId="6251" xr:uid="{00000000-0005-0000-0000-000032460000}"/>
    <cellStyle name="40 % - Accent1 2 3 3 5 4 2" xfId="21254" xr:uid="{00000000-0005-0000-0000-000033460000}"/>
    <cellStyle name="40 % - Accent1 2 3 3 5 4 2 2" xfId="34471" xr:uid="{00000000-0005-0000-0000-000034460000}"/>
    <cellStyle name="40 % - Accent1 2 3 3 5 4 3" xfId="12242" xr:uid="{00000000-0005-0000-0000-000035460000}"/>
    <cellStyle name="40 % - Accent1 2 3 3 5 4 4" xfId="28481" xr:uid="{00000000-0005-0000-0000-000036460000}"/>
    <cellStyle name="40 % - Accent1 2 3 3 5 5" xfId="6777" xr:uid="{00000000-0005-0000-0000-000037460000}"/>
    <cellStyle name="40 % - Accent1 2 3 3 5 5 2" xfId="21878" xr:uid="{00000000-0005-0000-0000-000038460000}"/>
    <cellStyle name="40 % - Accent1 2 3 3 5 5 2 2" xfId="35071" xr:uid="{00000000-0005-0000-0000-000039460000}"/>
    <cellStyle name="40 % - Accent1 2 3 3 5 5 3" xfId="12768" xr:uid="{00000000-0005-0000-0000-00003A460000}"/>
    <cellStyle name="40 % - Accent1 2 3 3 5 5 4" xfId="29081" xr:uid="{00000000-0005-0000-0000-00003B460000}"/>
    <cellStyle name="40 % - Accent1 2 3 3 5 6" xfId="7317" xr:uid="{00000000-0005-0000-0000-00003C460000}"/>
    <cellStyle name="40 % - Accent1 2 3 3 5 6 2" xfId="22580" xr:uid="{00000000-0005-0000-0000-00003D460000}"/>
    <cellStyle name="40 % - Accent1 2 3 3 5 6 2 2" xfId="35773" xr:uid="{00000000-0005-0000-0000-00003E460000}"/>
    <cellStyle name="40 % - Accent1 2 3 3 5 6 3" xfId="13308" xr:uid="{00000000-0005-0000-0000-00003F460000}"/>
    <cellStyle name="40 % - Accent1 2 3 3 5 6 4" xfId="29783" xr:uid="{00000000-0005-0000-0000-000040460000}"/>
    <cellStyle name="40 % - Accent1 2 3 3 5 7" xfId="7885" xr:uid="{00000000-0005-0000-0000-000041460000}"/>
    <cellStyle name="40 % - Accent1 2 3 3 5 7 2" xfId="23336" xr:uid="{00000000-0005-0000-0000-000042460000}"/>
    <cellStyle name="40 % - Accent1 2 3 3 5 7 2 2" xfId="36524" xr:uid="{00000000-0005-0000-0000-000043460000}"/>
    <cellStyle name="40 % - Accent1 2 3 3 5 7 3" xfId="13876" xr:uid="{00000000-0005-0000-0000-000044460000}"/>
    <cellStyle name="40 % - Accent1 2 3 3 5 7 4" xfId="30534" xr:uid="{00000000-0005-0000-0000-000045460000}"/>
    <cellStyle name="40 % - Accent1 2 3 3 5 8" xfId="8453" xr:uid="{00000000-0005-0000-0000-000046460000}"/>
    <cellStyle name="40 % - Accent1 2 3 3 5 8 2" xfId="14444" xr:uid="{00000000-0005-0000-0000-000047460000}"/>
    <cellStyle name="40 % - Accent1 2 3 3 5 8 2 2" xfId="32657" xr:uid="{00000000-0005-0000-0000-000048460000}"/>
    <cellStyle name="40 % - Accent1 2 3 3 5 8 3" xfId="26653" xr:uid="{00000000-0005-0000-0000-000049460000}"/>
    <cellStyle name="40 % - Accent1 2 3 3 5 9" xfId="9021" xr:uid="{00000000-0005-0000-0000-00004A460000}"/>
    <cellStyle name="40 % - Accent1 2 3 3 5 9 2" xfId="15012" xr:uid="{00000000-0005-0000-0000-00004B460000}"/>
    <cellStyle name="40 % - Accent1 2 3 3 5 9 3" xfId="25301" xr:uid="{00000000-0005-0000-0000-00004C460000}"/>
    <cellStyle name="40 % - Accent1 2 3 3 6" xfId="5362" xr:uid="{00000000-0005-0000-0000-00004D460000}"/>
    <cellStyle name="40 % - Accent1 2 3 3 6 2" xfId="18445" xr:uid="{00000000-0005-0000-0000-00004E460000}"/>
    <cellStyle name="40 % - Accent1 2 3 3 6 3" xfId="11701" xr:uid="{00000000-0005-0000-0000-00004F460000}"/>
    <cellStyle name="40 % - Accent1 2 3 3 7" xfId="6243" xr:uid="{00000000-0005-0000-0000-000050460000}"/>
    <cellStyle name="40 % - Accent1 2 3 3 7 2" xfId="19523" xr:uid="{00000000-0005-0000-0000-000051460000}"/>
    <cellStyle name="40 % - Accent1 2 3 3 7 2 2" xfId="33023" xr:uid="{00000000-0005-0000-0000-000052460000}"/>
    <cellStyle name="40 % - Accent1 2 3 3 7 2 3" xfId="27019" xr:uid="{00000000-0005-0000-0000-000053460000}"/>
    <cellStyle name="40 % - Accent1 2 3 3 7 3" xfId="12234" xr:uid="{00000000-0005-0000-0000-000054460000}"/>
    <cellStyle name="40 % - Accent1 2 3 3 7 3 2" xfId="31907" xr:uid="{00000000-0005-0000-0000-000055460000}"/>
    <cellStyle name="40 % - Accent1 2 3 3 7 4" xfId="25887" xr:uid="{00000000-0005-0000-0000-000056460000}"/>
    <cellStyle name="40 % - Accent1 2 3 3 8" xfId="6769" xr:uid="{00000000-0005-0000-0000-000057460000}"/>
    <cellStyle name="40 % - Accent1 2 3 3 8 2" xfId="20654" xr:uid="{00000000-0005-0000-0000-000058460000}"/>
    <cellStyle name="40 % - Accent1 2 3 3 8 2 2" xfId="33871" xr:uid="{00000000-0005-0000-0000-000059460000}"/>
    <cellStyle name="40 % - Accent1 2 3 3 8 3" xfId="12760" xr:uid="{00000000-0005-0000-0000-00005A460000}"/>
    <cellStyle name="40 % - Accent1 2 3 3 8 4" xfId="27881" xr:uid="{00000000-0005-0000-0000-00005B460000}"/>
    <cellStyle name="40 % - Accent1 2 3 3 9" xfId="7309" xr:uid="{00000000-0005-0000-0000-00005C460000}"/>
    <cellStyle name="40 % - Accent1 2 3 3 9 2" xfId="21245" xr:uid="{00000000-0005-0000-0000-00005D460000}"/>
    <cellStyle name="40 % - Accent1 2 3 3 9 2 2" xfId="34462" xr:uid="{00000000-0005-0000-0000-00005E460000}"/>
    <cellStyle name="40 % - Accent1 2 3 3 9 3" xfId="13300" xr:uid="{00000000-0005-0000-0000-00005F460000}"/>
    <cellStyle name="40 % - Accent1 2 3 3 9 4" xfId="28472" xr:uid="{00000000-0005-0000-0000-000060460000}"/>
    <cellStyle name="40 % - Accent1 2 3 4" xfId="353" xr:uid="{00000000-0005-0000-0000-000061460000}"/>
    <cellStyle name="40 % - Accent1 2 3 4 10" xfId="8455" xr:uid="{00000000-0005-0000-0000-000062460000}"/>
    <cellStyle name="40 % - Accent1 2 3 4 10 2" xfId="21879" xr:uid="{00000000-0005-0000-0000-000063460000}"/>
    <cellStyle name="40 % - Accent1 2 3 4 10 2 2" xfId="35072" xr:uid="{00000000-0005-0000-0000-000064460000}"/>
    <cellStyle name="40 % - Accent1 2 3 4 10 3" xfId="14446" xr:uid="{00000000-0005-0000-0000-000065460000}"/>
    <cellStyle name="40 % - Accent1 2 3 4 10 4" xfId="29082" xr:uid="{00000000-0005-0000-0000-000066460000}"/>
    <cellStyle name="40 % - Accent1 2 3 4 11" xfId="9023" xr:uid="{00000000-0005-0000-0000-000067460000}"/>
    <cellStyle name="40 % - Accent1 2 3 4 11 2" xfId="22581" xr:uid="{00000000-0005-0000-0000-000068460000}"/>
    <cellStyle name="40 % - Accent1 2 3 4 11 2 2" xfId="35774" xr:uid="{00000000-0005-0000-0000-000069460000}"/>
    <cellStyle name="40 % - Accent1 2 3 4 11 3" xfId="15014" xr:uid="{00000000-0005-0000-0000-00006A460000}"/>
    <cellStyle name="40 % - Accent1 2 3 4 11 4" xfId="29784" xr:uid="{00000000-0005-0000-0000-00006B460000}"/>
    <cellStyle name="40 % - Accent1 2 3 4 12" xfId="9605" xr:uid="{00000000-0005-0000-0000-00006C460000}"/>
    <cellStyle name="40 % - Accent1 2 3 4 12 2" xfId="23337" xr:uid="{00000000-0005-0000-0000-00006D460000}"/>
    <cellStyle name="40 % - Accent1 2 3 4 12 2 2" xfId="36525" xr:uid="{00000000-0005-0000-0000-00006E460000}"/>
    <cellStyle name="40 % - Accent1 2 3 4 12 3" xfId="15596" xr:uid="{00000000-0005-0000-0000-00006F460000}"/>
    <cellStyle name="40 % - Accent1 2 3 4 12 4" xfId="30535" xr:uid="{00000000-0005-0000-0000-000070460000}"/>
    <cellStyle name="40 % - Accent1 2 3 4 13" xfId="10201" xr:uid="{00000000-0005-0000-0000-000071460000}"/>
    <cellStyle name="40 % - Accent1 2 3 4 13 2" xfId="16192" xr:uid="{00000000-0005-0000-0000-000072460000}"/>
    <cellStyle name="40 % - Accent1 2 3 4 13 2 2" xfId="32658" xr:uid="{00000000-0005-0000-0000-000073460000}"/>
    <cellStyle name="40 % - Accent1 2 3 4 13 3" xfId="26654" xr:uid="{00000000-0005-0000-0000-000074460000}"/>
    <cellStyle name="40 % - Accent1 2 3 4 14" xfId="10797" xr:uid="{00000000-0005-0000-0000-000075460000}"/>
    <cellStyle name="40 % - Accent1 2 3 4 14 2" xfId="16788" xr:uid="{00000000-0005-0000-0000-000076460000}"/>
    <cellStyle name="40 % - Accent1 2 3 4 14 3" xfId="25302" xr:uid="{00000000-0005-0000-0000-000077460000}"/>
    <cellStyle name="40 % - Accent1 2 3 4 15" xfId="17412" xr:uid="{00000000-0005-0000-0000-000078460000}"/>
    <cellStyle name="40 % - Accent1 2 3 4 15 2" xfId="31335" xr:uid="{00000000-0005-0000-0000-000079460000}"/>
    <cellStyle name="40 % - Accent1 2 3 4 16" xfId="17933" xr:uid="{00000000-0005-0000-0000-00007A460000}"/>
    <cellStyle name="40 % - Accent1 2 3 4 17" xfId="18446" xr:uid="{00000000-0005-0000-0000-00007B460000}"/>
    <cellStyle name="40 % - Accent1 2 3 4 18" xfId="11276" xr:uid="{00000000-0005-0000-0000-00007C460000}"/>
    <cellStyle name="40 % - Accent1 2 3 4 19" xfId="4456" xr:uid="{00000000-0005-0000-0000-00007D460000}"/>
    <cellStyle name="40 % - Accent1 2 3 4 2" xfId="354" xr:uid="{00000000-0005-0000-0000-00007E460000}"/>
    <cellStyle name="40 % - Accent1 2 3 4 2 10" xfId="9606" xr:uid="{00000000-0005-0000-0000-00007F460000}"/>
    <cellStyle name="40 % - Accent1 2 3 4 2 10 2" xfId="15597" xr:uid="{00000000-0005-0000-0000-000080460000}"/>
    <cellStyle name="40 % - Accent1 2 3 4 2 10 3" xfId="31336" xr:uid="{00000000-0005-0000-0000-000081460000}"/>
    <cellStyle name="40 % - Accent1 2 3 4 2 11" xfId="10202" xr:uid="{00000000-0005-0000-0000-000082460000}"/>
    <cellStyle name="40 % - Accent1 2 3 4 2 11 2" xfId="16193" xr:uid="{00000000-0005-0000-0000-000083460000}"/>
    <cellStyle name="40 % - Accent1 2 3 4 2 12" xfId="10798" xr:uid="{00000000-0005-0000-0000-000084460000}"/>
    <cellStyle name="40 % - Accent1 2 3 4 2 12 2" xfId="16789" xr:uid="{00000000-0005-0000-0000-000085460000}"/>
    <cellStyle name="40 % - Accent1 2 3 4 2 13" xfId="4764" xr:uid="{00000000-0005-0000-0000-000086460000}"/>
    <cellStyle name="40 % - Accent1 2 3 4 2 13 2" xfId="17413" xr:uid="{00000000-0005-0000-0000-000087460000}"/>
    <cellStyle name="40 % - Accent1 2 3 4 2 14" xfId="17934" xr:uid="{00000000-0005-0000-0000-000088460000}"/>
    <cellStyle name="40 % - Accent1 2 3 4 2 15" xfId="18447" xr:uid="{00000000-0005-0000-0000-000089460000}"/>
    <cellStyle name="40 % - Accent1 2 3 4 2 16" xfId="11277" xr:uid="{00000000-0005-0000-0000-00008A460000}"/>
    <cellStyle name="40 % - Accent1 2 3 4 2 17" xfId="4457" xr:uid="{00000000-0005-0000-0000-00008B460000}"/>
    <cellStyle name="40 % - Accent1 2 3 4 2 18" xfId="24407" xr:uid="{00000000-0005-0000-0000-00008C460000}"/>
    <cellStyle name="40 % - Accent1 2 3 4 2 19" xfId="3004" xr:uid="{00000000-0005-0000-0000-00008D460000}"/>
    <cellStyle name="40 % - Accent1 2 3 4 2 2" xfId="3005" xr:uid="{00000000-0005-0000-0000-00008E460000}"/>
    <cellStyle name="40 % - Accent1 2 3 4 2 2 10" xfId="10799" xr:uid="{00000000-0005-0000-0000-00008F460000}"/>
    <cellStyle name="40 % - Accent1 2 3 4 2 2 10 2" xfId="16790" xr:uid="{00000000-0005-0000-0000-000090460000}"/>
    <cellStyle name="40 % - Accent1 2 3 4 2 2 11" xfId="17414" xr:uid="{00000000-0005-0000-0000-000091460000}"/>
    <cellStyle name="40 % - Accent1 2 3 4 2 2 12" xfId="19907" xr:uid="{00000000-0005-0000-0000-000092460000}"/>
    <cellStyle name="40 % - Accent1 2 3 4 2 2 13" xfId="11713" xr:uid="{00000000-0005-0000-0000-000093460000}"/>
    <cellStyle name="40 % - Accent1 2 3 4 2 2 14" xfId="5372" xr:uid="{00000000-0005-0000-0000-000094460000}"/>
    <cellStyle name="40 % - Accent1 2 3 4 2 2 15" xfId="25898" xr:uid="{00000000-0005-0000-0000-000095460000}"/>
    <cellStyle name="40 % - Accent1 2 3 4 2 2 2" xfId="6255" xr:uid="{00000000-0005-0000-0000-000096460000}"/>
    <cellStyle name="40 % - Accent1 2 3 4 2 2 2 2" xfId="12246" xr:uid="{00000000-0005-0000-0000-000097460000}"/>
    <cellStyle name="40 % - Accent1 2 3 4 2 2 2 2 2" xfId="33305" xr:uid="{00000000-0005-0000-0000-000098460000}"/>
    <cellStyle name="40 % - Accent1 2 3 4 2 2 2 3" xfId="27303" xr:uid="{00000000-0005-0000-0000-000099460000}"/>
    <cellStyle name="40 % - Accent1 2 3 4 2 2 3" xfId="6781" xr:uid="{00000000-0005-0000-0000-00009A460000}"/>
    <cellStyle name="40 % - Accent1 2 3 4 2 2 3 2" xfId="12772" xr:uid="{00000000-0005-0000-0000-00009B460000}"/>
    <cellStyle name="40 % - Accent1 2 3 4 2 2 3 3" xfId="31918" xr:uid="{00000000-0005-0000-0000-00009C460000}"/>
    <cellStyle name="40 % - Accent1 2 3 4 2 2 4" xfId="7321" xr:uid="{00000000-0005-0000-0000-00009D460000}"/>
    <cellStyle name="40 % - Accent1 2 3 4 2 2 4 2" xfId="13312" xr:uid="{00000000-0005-0000-0000-00009E460000}"/>
    <cellStyle name="40 % - Accent1 2 3 4 2 2 5" xfId="7889" xr:uid="{00000000-0005-0000-0000-00009F460000}"/>
    <cellStyle name="40 % - Accent1 2 3 4 2 2 5 2" xfId="13880" xr:uid="{00000000-0005-0000-0000-0000A0460000}"/>
    <cellStyle name="40 % - Accent1 2 3 4 2 2 6" xfId="8457" xr:uid="{00000000-0005-0000-0000-0000A1460000}"/>
    <cellStyle name="40 % - Accent1 2 3 4 2 2 6 2" xfId="14448" xr:uid="{00000000-0005-0000-0000-0000A2460000}"/>
    <cellStyle name="40 % - Accent1 2 3 4 2 2 7" xfId="9025" xr:uid="{00000000-0005-0000-0000-0000A3460000}"/>
    <cellStyle name="40 % - Accent1 2 3 4 2 2 7 2" xfId="15016" xr:uid="{00000000-0005-0000-0000-0000A4460000}"/>
    <cellStyle name="40 % - Accent1 2 3 4 2 2 8" xfId="9607" xr:uid="{00000000-0005-0000-0000-0000A5460000}"/>
    <cellStyle name="40 % - Accent1 2 3 4 2 2 8 2" xfId="15598" xr:uid="{00000000-0005-0000-0000-0000A6460000}"/>
    <cellStyle name="40 % - Accent1 2 3 4 2 2 9" xfId="10203" xr:uid="{00000000-0005-0000-0000-0000A7460000}"/>
    <cellStyle name="40 % - Accent1 2 3 4 2 2 9 2" xfId="16194" xr:uid="{00000000-0005-0000-0000-0000A8460000}"/>
    <cellStyle name="40 % - Accent1 2 3 4 2 3" xfId="5371" xr:uid="{00000000-0005-0000-0000-0000A9460000}"/>
    <cellStyle name="40 % - Accent1 2 3 4 2 3 2" xfId="20665" xr:uid="{00000000-0005-0000-0000-0000AA460000}"/>
    <cellStyle name="40 % - Accent1 2 3 4 2 3 2 2" xfId="33882" xr:uid="{00000000-0005-0000-0000-0000AB460000}"/>
    <cellStyle name="40 % - Accent1 2 3 4 2 3 3" xfId="11712" xr:uid="{00000000-0005-0000-0000-0000AC460000}"/>
    <cellStyle name="40 % - Accent1 2 3 4 2 3 4" xfId="27892" xr:uid="{00000000-0005-0000-0000-0000AD460000}"/>
    <cellStyle name="40 % - Accent1 2 3 4 2 4" xfId="6254" xr:uid="{00000000-0005-0000-0000-0000AE460000}"/>
    <cellStyle name="40 % - Accent1 2 3 4 2 4 2" xfId="21256" xr:uid="{00000000-0005-0000-0000-0000AF460000}"/>
    <cellStyle name="40 % - Accent1 2 3 4 2 4 2 2" xfId="34473" xr:uid="{00000000-0005-0000-0000-0000B0460000}"/>
    <cellStyle name="40 % - Accent1 2 3 4 2 4 3" xfId="12245" xr:uid="{00000000-0005-0000-0000-0000B1460000}"/>
    <cellStyle name="40 % - Accent1 2 3 4 2 4 4" xfId="28483" xr:uid="{00000000-0005-0000-0000-0000B2460000}"/>
    <cellStyle name="40 % - Accent1 2 3 4 2 5" xfId="6780" xr:uid="{00000000-0005-0000-0000-0000B3460000}"/>
    <cellStyle name="40 % - Accent1 2 3 4 2 5 2" xfId="21880" xr:uid="{00000000-0005-0000-0000-0000B4460000}"/>
    <cellStyle name="40 % - Accent1 2 3 4 2 5 2 2" xfId="35073" xr:uid="{00000000-0005-0000-0000-0000B5460000}"/>
    <cellStyle name="40 % - Accent1 2 3 4 2 5 3" xfId="12771" xr:uid="{00000000-0005-0000-0000-0000B6460000}"/>
    <cellStyle name="40 % - Accent1 2 3 4 2 5 4" xfId="29083" xr:uid="{00000000-0005-0000-0000-0000B7460000}"/>
    <cellStyle name="40 % - Accent1 2 3 4 2 6" xfId="7320" xr:uid="{00000000-0005-0000-0000-0000B8460000}"/>
    <cellStyle name="40 % - Accent1 2 3 4 2 6 2" xfId="22582" xr:uid="{00000000-0005-0000-0000-0000B9460000}"/>
    <cellStyle name="40 % - Accent1 2 3 4 2 6 2 2" xfId="35775" xr:uid="{00000000-0005-0000-0000-0000BA460000}"/>
    <cellStyle name="40 % - Accent1 2 3 4 2 6 3" xfId="13311" xr:uid="{00000000-0005-0000-0000-0000BB460000}"/>
    <cellStyle name="40 % - Accent1 2 3 4 2 6 4" xfId="29785" xr:uid="{00000000-0005-0000-0000-0000BC460000}"/>
    <cellStyle name="40 % - Accent1 2 3 4 2 7" xfId="7888" xr:uid="{00000000-0005-0000-0000-0000BD460000}"/>
    <cellStyle name="40 % - Accent1 2 3 4 2 7 2" xfId="23338" xr:uid="{00000000-0005-0000-0000-0000BE460000}"/>
    <cellStyle name="40 % - Accent1 2 3 4 2 7 2 2" xfId="36526" xr:uid="{00000000-0005-0000-0000-0000BF460000}"/>
    <cellStyle name="40 % - Accent1 2 3 4 2 7 3" xfId="13879" xr:uid="{00000000-0005-0000-0000-0000C0460000}"/>
    <cellStyle name="40 % - Accent1 2 3 4 2 7 4" xfId="30536" xr:uid="{00000000-0005-0000-0000-0000C1460000}"/>
    <cellStyle name="40 % - Accent1 2 3 4 2 8" xfId="8456" xr:uid="{00000000-0005-0000-0000-0000C2460000}"/>
    <cellStyle name="40 % - Accent1 2 3 4 2 8 2" xfId="14447" xr:uid="{00000000-0005-0000-0000-0000C3460000}"/>
    <cellStyle name="40 % - Accent1 2 3 4 2 8 2 2" xfId="32659" xr:uid="{00000000-0005-0000-0000-0000C4460000}"/>
    <cellStyle name="40 % - Accent1 2 3 4 2 8 3" xfId="26655" xr:uid="{00000000-0005-0000-0000-0000C5460000}"/>
    <cellStyle name="40 % - Accent1 2 3 4 2 9" xfId="9024" xr:uid="{00000000-0005-0000-0000-0000C6460000}"/>
    <cellStyle name="40 % - Accent1 2 3 4 2 9 2" xfId="15015" xr:uid="{00000000-0005-0000-0000-0000C7460000}"/>
    <cellStyle name="40 % - Accent1 2 3 4 2 9 3" xfId="25303" xr:uid="{00000000-0005-0000-0000-0000C8460000}"/>
    <cellStyle name="40 % - Accent1 2 3 4 20" xfId="24406" xr:uid="{00000000-0005-0000-0000-0000C9460000}"/>
    <cellStyle name="40 % - Accent1 2 3 4 21" xfId="3003" xr:uid="{00000000-0005-0000-0000-0000CA460000}"/>
    <cellStyle name="40 % - Accent1 2 3 4 3" xfId="355" xr:uid="{00000000-0005-0000-0000-0000CB460000}"/>
    <cellStyle name="40 % - Accent1 2 3 4 3 10" xfId="10800" xr:uid="{00000000-0005-0000-0000-0000CC460000}"/>
    <cellStyle name="40 % - Accent1 2 3 4 3 10 2" xfId="16791" xr:uid="{00000000-0005-0000-0000-0000CD460000}"/>
    <cellStyle name="40 % - Accent1 2 3 4 3 10 3" xfId="31337" xr:uid="{00000000-0005-0000-0000-0000CE460000}"/>
    <cellStyle name="40 % - Accent1 2 3 4 3 11" xfId="17415" xr:uid="{00000000-0005-0000-0000-0000CF460000}"/>
    <cellStyle name="40 % - Accent1 2 3 4 3 12" xfId="18448" xr:uid="{00000000-0005-0000-0000-0000D0460000}"/>
    <cellStyle name="40 % - Accent1 2 3 4 3 13" xfId="11714" xr:uid="{00000000-0005-0000-0000-0000D1460000}"/>
    <cellStyle name="40 % - Accent1 2 3 4 3 14" xfId="4458" xr:uid="{00000000-0005-0000-0000-0000D2460000}"/>
    <cellStyle name="40 % - Accent1 2 3 4 3 15" xfId="24408" xr:uid="{00000000-0005-0000-0000-0000D3460000}"/>
    <cellStyle name="40 % - Accent1 2 3 4 3 16" xfId="3006" xr:uid="{00000000-0005-0000-0000-0000D4460000}"/>
    <cellStyle name="40 % - Accent1 2 3 4 3 2" xfId="6256" xr:uid="{00000000-0005-0000-0000-0000D5460000}"/>
    <cellStyle name="40 % - Accent1 2 3 4 3 2 2" xfId="19906" xr:uid="{00000000-0005-0000-0000-0000D6460000}"/>
    <cellStyle name="40 % - Accent1 2 3 4 3 2 2 2" xfId="33304" xr:uid="{00000000-0005-0000-0000-0000D7460000}"/>
    <cellStyle name="40 % - Accent1 2 3 4 3 2 2 3" xfId="27302" xr:uid="{00000000-0005-0000-0000-0000D8460000}"/>
    <cellStyle name="40 % - Accent1 2 3 4 3 2 3" xfId="12247" xr:uid="{00000000-0005-0000-0000-0000D9460000}"/>
    <cellStyle name="40 % - Accent1 2 3 4 3 2 3 2" xfId="31919" xr:uid="{00000000-0005-0000-0000-0000DA460000}"/>
    <cellStyle name="40 % - Accent1 2 3 4 3 2 4" xfId="25899" xr:uid="{00000000-0005-0000-0000-0000DB460000}"/>
    <cellStyle name="40 % - Accent1 2 3 4 3 3" xfId="6782" xr:uid="{00000000-0005-0000-0000-0000DC460000}"/>
    <cellStyle name="40 % - Accent1 2 3 4 3 3 2" xfId="20666" xr:uid="{00000000-0005-0000-0000-0000DD460000}"/>
    <cellStyle name="40 % - Accent1 2 3 4 3 3 2 2" xfId="33883" xr:uid="{00000000-0005-0000-0000-0000DE460000}"/>
    <cellStyle name="40 % - Accent1 2 3 4 3 3 3" xfId="12773" xr:uid="{00000000-0005-0000-0000-0000DF460000}"/>
    <cellStyle name="40 % - Accent1 2 3 4 3 3 4" xfId="27893" xr:uid="{00000000-0005-0000-0000-0000E0460000}"/>
    <cellStyle name="40 % - Accent1 2 3 4 3 4" xfId="7322" xr:uid="{00000000-0005-0000-0000-0000E1460000}"/>
    <cellStyle name="40 % - Accent1 2 3 4 3 4 2" xfId="21257" xr:uid="{00000000-0005-0000-0000-0000E2460000}"/>
    <cellStyle name="40 % - Accent1 2 3 4 3 4 2 2" xfId="34474" xr:uid="{00000000-0005-0000-0000-0000E3460000}"/>
    <cellStyle name="40 % - Accent1 2 3 4 3 4 3" xfId="13313" xr:uid="{00000000-0005-0000-0000-0000E4460000}"/>
    <cellStyle name="40 % - Accent1 2 3 4 3 4 4" xfId="28484" xr:uid="{00000000-0005-0000-0000-0000E5460000}"/>
    <cellStyle name="40 % - Accent1 2 3 4 3 5" xfId="7890" xr:uid="{00000000-0005-0000-0000-0000E6460000}"/>
    <cellStyle name="40 % - Accent1 2 3 4 3 5 2" xfId="21881" xr:uid="{00000000-0005-0000-0000-0000E7460000}"/>
    <cellStyle name="40 % - Accent1 2 3 4 3 5 2 2" xfId="35074" xr:uid="{00000000-0005-0000-0000-0000E8460000}"/>
    <cellStyle name="40 % - Accent1 2 3 4 3 5 3" xfId="13881" xr:uid="{00000000-0005-0000-0000-0000E9460000}"/>
    <cellStyle name="40 % - Accent1 2 3 4 3 5 4" xfId="29084" xr:uid="{00000000-0005-0000-0000-0000EA460000}"/>
    <cellStyle name="40 % - Accent1 2 3 4 3 6" xfId="8458" xr:uid="{00000000-0005-0000-0000-0000EB460000}"/>
    <cellStyle name="40 % - Accent1 2 3 4 3 6 2" xfId="22583" xr:uid="{00000000-0005-0000-0000-0000EC460000}"/>
    <cellStyle name="40 % - Accent1 2 3 4 3 6 2 2" xfId="35776" xr:uid="{00000000-0005-0000-0000-0000ED460000}"/>
    <cellStyle name="40 % - Accent1 2 3 4 3 6 3" xfId="14449" xr:uid="{00000000-0005-0000-0000-0000EE460000}"/>
    <cellStyle name="40 % - Accent1 2 3 4 3 6 4" xfId="29786" xr:uid="{00000000-0005-0000-0000-0000EF460000}"/>
    <cellStyle name="40 % - Accent1 2 3 4 3 7" xfId="9026" xr:uid="{00000000-0005-0000-0000-0000F0460000}"/>
    <cellStyle name="40 % - Accent1 2 3 4 3 7 2" xfId="23339" xr:uid="{00000000-0005-0000-0000-0000F1460000}"/>
    <cellStyle name="40 % - Accent1 2 3 4 3 7 2 2" xfId="36527" xr:uid="{00000000-0005-0000-0000-0000F2460000}"/>
    <cellStyle name="40 % - Accent1 2 3 4 3 7 3" xfId="15017" xr:uid="{00000000-0005-0000-0000-0000F3460000}"/>
    <cellStyle name="40 % - Accent1 2 3 4 3 7 4" xfId="30537" xr:uid="{00000000-0005-0000-0000-0000F4460000}"/>
    <cellStyle name="40 % - Accent1 2 3 4 3 8" xfId="9608" xr:uid="{00000000-0005-0000-0000-0000F5460000}"/>
    <cellStyle name="40 % - Accent1 2 3 4 3 8 2" xfId="15599" xr:uid="{00000000-0005-0000-0000-0000F6460000}"/>
    <cellStyle name="40 % - Accent1 2 3 4 3 8 2 2" xfId="32660" xr:uid="{00000000-0005-0000-0000-0000F7460000}"/>
    <cellStyle name="40 % - Accent1 2 3 4 3 8 3" xfId="26656" xr:uid="{00000000-0005-0000-0000-0000F8460000}"/>
    <cellStyle name="40 % - Accent1 2 3 4 3 9" xfId="10204" xr:uid="{00000000-0005-0000-0000-0000F9460000}"/>
    <cellStyle name="40 % - Accent1 2 3 4 3 9 2" xfId="16195" xr:uid="{00000000-0005-0000-0000-0000FA460000}"/>
    <cellStyle name="40 % - Accent1 2 3 4 3 9 3" xfId="25304" xr:uid="{00000000-0005-0000-0000-0000FB460000}"/>
    <cellStyle name="40 % - Accent1 2 3 4 4" xfId="3007" xr:uid="{00000000-0005-0000-0000-0000FC460000}"/>
    <cellStyle name="40 % - Accent1 2 3 4 4 10" xfId="10801" xr:uid="{00000000-0005-0000-0000-0000FD460000}"/>
    <cellStyle name="40 % - Accent1 2 3 4 4 10 2" xfId="16792" xr:uid="{00000000-0005-0000-0000-0000FE460000}"/>
    <cellStyle name="40 % - Accent1 2 3 4 4 10 3" xfId="25305" xr:uid="{00000000-0005-0000-0000-0000FF460000}"/>
    <cellStyle name="40 % - Accent1 2 3 4 4 11" xfId="17416" xr:uid="{00000000-0005-0000-0000-000000470000}"/>
    <cellStyle name="40 % - Accent1 2 3 4 4 11 2" xfId="31338" xr:uid="{00000000-0005-0000-0000-000001470000}"/>
    <cellStyle name="40 % - Accent1 2 3 4 4 12" xfId="18449" xr:uid="{00000000-0005-0000-0000-000002470000}"/>
    <cellStyle name="40 % - Accent1 2 3 4 4 13" xfId="11715" xr:uid="{00000000-0005-0000-0000-000003470000}"/>
    <cellStyle name="40 % - Accent1 2 3 4 4 14" xfId="4459" xr:uid="{00000000-0005-0000-0000-000004470000}"/>
    <cellStyle name="40 % - Accent1 2 3 4 4 15" xfId="24409" xr:uid="{00000000-0005-0000-0000-000005470000}"/>
    <cellStyle name="40 % - Accent1 2 3 4 4 2" xfId="6257" xr:uid="{00000000-0005-0000-0000-000006470000}"/>
    <cellStyle name="40 % - Accent1 2 3 4 4 2 10" xfId="31339" xr:uid="{00000000-0005-0000-0000-000007470000}"/>
    <cellStyle name="40 % - Accent1 2 3 4 4 2 11" xfId="24410" xr:uid="{00000000-0005-0000-0000-000008470000}"/>
    <cellStyle name="40 % - Accent1 2 3 4 4 2 2" xfId="19904" xr:uid="{00000000-0005-0000-0000-000009470000}"/>
    <cellStyle name="40 % - Accent1 2 3 4 4 2 2 2" xfId="27300" xr:uid="{00000000-0005-0000-0000-00000A470000}"/>
    <cellStyle name="40 % - Accent1 2 3 4 4 2 2 2 2" xfId="33302" xr:uid="{00000000-0005-0000-0000-00000B470000}"/>
    <cellStyle name="40 % - Accent1 2 3 4 4 2 2 3" xfId="31921" xr:uid="{00000000-0005-0000-0000-00000C470000}"/>
    <cellStyle name="40 % - Accent1 2 3 4 4 2 2 4" xfId="25901" xr:uid="{00000000-0005-0000-0000-00000D470000}"/>
    <cellStyle name="40 % - Accent1 2 3 4 4 2 3" xfId="20668" xr:uid="{00000000-0005-0000-0000-00000E470000}"/>
    <cellStyle name="40 % - Accent1 2 3 4 4 2 3 2" xfId="33885" xr:uid="{00000000-0005-0000-0000-00000F470000}"/>
    <cellStyle name="40 % - Accent1 2 3 4 4 2 3 3" xfId="27895" xr:uid="{00000000-0005-0000-0000-000010470000}"/>
    <cellStyle name="40 % - Accent1 2 3 4 4 2 4" xfId="21259" xr:uid="{00000000-0005-0000-0000-000011470000}"/>
    <cellStyle name="40 % - Accent1 2 3 4 4 2 4 2" xfId="34476" xr:uid="{00000000-0005-0000-0000-000012470000}"/>
    <cellStyle name="40 % - Accent1 2 3 4 4 2 4 3" xfId="28486" xr:uid="{00000000-0005-0000-0000-000013470000}"/>
    <cellStyle name="40 % - Accent1 2 3 4 4 2 5" xfId="21883" xr:uid="{00000000-0005-0000-0000-000014470000}"/>
    <cellStyle name="40 % - Accent1 2 3 4 4 2 5 2" xfId="35076" xr:uid="{00000000-0005-0000-0000-000015470000}"/>
    <cellStyle name="40 % - Accent1 2 3 4 4 2 5 3" xfId="29086" xr:uid="{00000000-0005-0000-0000-000016470000}"/>
    <cellStyle name="40 % - Accent1 2 3 4 4 2 6" xfId="22585" xr:uid="{00000000-0005-0000-0000-000017470000}"/>
    <cellStyle name="40 % - Accent1 2 3 4 4 2 6 2" xfId="35778" xr:uid="{00000000-0005-0000-0000-000018470000}"/>
    <cellStyle name="40 % - Accent1 2 3 4 4 2 6 3" xfId="29788" xr:uid="{00000000-0005-0000-0000-000019470000}"/>
    <cellStyle name="40 % - Accent1 2 3 4 4 2 7" xfId="23341" xr:uid="{00000000-0005-0000-0000-00001A470000}"/>
    <cellStyle name="40 % - Accent1 2 3 4 4 2 7 2" xfId="36529" xr:uid="{00000000-0005-0000-0000-00001B470000}"/>
    <cellStyle name="40 % - Accent1 2 3 4 4 2 7 3" xfId="30539" xr:uid="{00000000-0005-0000-0000-00001C470000}"/>
    <cellStyle name="40 % - Accent1 2 3 4 4 2 8" xfId="18450" xr:uid="{00000000-0005-0000-0000-00001D470000}"/>
    <cellStyle name="40 % - Accent1 2 3 4 4 2 8 2" xfId="32662" xr:uid="{00000000-0005-0000-0000-00001E470000}"/>
    <cellStyle name="40 % - Accent1 2 3 4 4 2 8 3" xfId="26658" xr:uid="{00000000-0005-0000-0000-00001F470000}"/>
    <cellStyle name="40 % - Accent1 2 3 4 4 2 9" xfId="12248" xr:uid="{00000000-0005-0000-0000-000020470000}"/>
    <cellStyle name="40 % - Accent1 2 3 4 4 2 9 2" xfId="25306" xr:uid="{00000000-0005-0000-0000-000021470000}"/>
    <cellStyle name="40 % - Accent1 2 3 4 4 3" xfId="6783" xr:uid="{00000000-0005-0000-0000-000022470000}"/>
    <cellStyle name="40 % - Accent1 2 3 4 4 3 2" xfId="19905" xr:uid="{00000000-0005-0000-0000-000023470000}"/>
    <cellStyle name="40 % - Accent1 2 3 4 4 3 2 2" xfId="33303" xr:uid="{00000000-0005-0000-0000-000024470000}"/>
    <cellStyle name="40 % - Accent1 2 3 4 4 3 2 3" xfId="27301" xr:uid="{00000000-0005-0000-0000-000025470000}"/>
    <cellStyle name="40 % - Accent1 2 3 4 4 3 3" xfId="12774" xr:uid="{00000000-0005-0000-0000-000026470000}"/>
    <cellStyle name="40 % - Accent1 2 3 4 4 3 3 2" xfId="31920" xr:uid="{00000000-0005-0000-0000-000027470000}"/>
    <cellStyle name="40 % - Accent1 2 3 4 4 3 4" xfId="25900" xr:uid="{00000000-0005-0000-0000-000028470000}"/>
    <cellStyle name="40 % - Accent1 2 3 4 4 4" xfId="7323" xr:uid="{00000000-0005-0000-0000-000029470000}"/>
    <cellStyle name="40 % - Accent1 2 3 4 4 4 2" xfId="20667" xr:uid="{00000000-0005-0000-0000-00002A470000}"/>
    <cellStyle name="40 % - Accent1 2 3 4 4 4 2 2" xfId="33884" xr:uid="{00000000-0005-0000-0000-00002B470000}"/>
    <cellStyle name="40 % - Accent1 2 3 4 4 4 3" xfId="13314" xr:uid="{00000000-0005-0000-0000-00002C470000}"/>
    <cellStyle name="40 % - Accent1 2 3 4 4 4 4" xfId="27894" xr:uid="{00000000-0005-0000-0000-00002D470000}"/>
    <cellStyle name="40 % - Accent1 2 3 4 4 5" xfId="7891" xr:uid="{00000000-0005-0000-0000-00002E470000}"/>
    <cellStyle name="40 % - Accent1 2 3 4 4 5 2" xfId="21258" xr:uid="{00000000-0005-0000-0000-00002F470000}"/>
    <cellStyle name="40 % - Accent1 2 3 4 4 5 2 2" xfId="34475" xr:uid="{00000000-0005-0000-0000-000030470000}"/>
    <cellStyle name="40 % - Accent1 2 3 4 4 5 3" xfId="13882" xr:uid="{00000000-0005-0000-0000-000031470000}"/>
    <cellStyle name="40 % - Accent1 2 3 4 4 5 4" xfId="28485" xr:uid="{00000000-0005-0000-0000-000032470000}"/>
    <cellStyle name="40 % - Accent1 2 3 4 4 6" xfId="8459" xr:uid="{00000000-0005-0000-0000-000033470000}"/>
    <cellStyle name="40 % - Accent1 2 3 4 4 6 2" xfId="21882" xr:uid="{00000000-0005-0000-0000-000034470000}"/>
    <cellStyle name="40 % - Accent1 2 3 4 4 6 2 2" xfId="35075" xr:uid="{00000000-0005-0000-0000-000035470000}"/>
    <cellStyle name="40 % - Accent1 2 3 4 4 6 3" xfId="14450" xr:uid="{00000000-0005-0000-0000-000036470000}"/>
    <cellStyle name="40 % - Accent1 2 3 4 4 6 4" xfId="29085" xr:uid="{00000000-0005-0000-0000-000037470000}"/>
    <cellStyle name="40 % - Accent1 2 3 4 4 7" xfId="9027" xr:uid="{00000000-0005-0000-0000-000038470000}"/>
    <cellStyle name="40 % - Accent1 2 3 4 4 7 2" xfId="22584" xr:uid="{00000000-0005-0000-0000-000039470000}"/>
    <cellStyle name="40 % - Accent1 2 3 4 4 7 2 2" xfId="35777" xr:uid="{00000000-0005-0000-0000-00003A470000}"/>
    <cellStyle name="40 % - Accent1 2 3 4 4 7 3" xfId="15018" xr:uid="{00000000-0005-0000-0000-00003B470000}"/>
    <cellStyle name="40 % - Accent1 2 3 4 4 7 4" xfId="29787" xr:uid="{00000000-0005-0000-0000-00003C470000}"/>
    <cellStyle name="40 % - Accent1 2 3 4 4 8" xfId="9609" xr:uid="{00000000-0005-0000-0000-00003D470000}"/>
    <cellStyle name="40 % - Accent1 2 3 4 4 8 2" xfId="23340" xr:uid="{00000000-0005-0000-0000-00003E470000}"/>
    <cellStyle name="40 % - Accent1 2 3 4 4 8 2 2" xfId="36528" xr:uid="{00000000-0005-0000-0000-00003F470000}"/>
    <cellStyle name="40 % - Accent1 2 3 4 4 8 3" xfId="15600" xr:uid="{00000000-0005-0000-0000-000040470000}"/>
    <cellStyle name="40 % - Accent1 2 3 4 4 8 4" xfId="30538" xr:uid="{00000000-0005-0000-0000-000041470000}"/>
    <cellStyle name="40 % - Accent1 2 3 4 4 9" xfId="10205" xr:uid="{00000000-0005-0000-0000-000042470000}"/>
    <cellStyle name="40 % - Accent1 2 3 4 4 9 2" xfId="16196" xr:uid="{00000000-0005-0000-0000-000043470000}"/>
    <cellStyle name="40 % - Accent1 2 3 4 4 9 2 2" xfId="32661" xr:uid="{00000000-0005-0000-0000-000044470000}"/>
    <cellStyle name="40 % - Accent1 2 3 4 4 9 3" xfId="26657" xr:uid="{00000000-0005-0000-0000-000045470000}"/>
    <cellStyle name="40 % - Accent1 2 3 4 5" xfId="5370" xr:uid="{00000000-0005-0000-0000-000046470000}"/>
    <cellStyle name="40 % - Accent1 2 3 4 5 10" xfId="31340" xr:uid="{00000000-0005-0000-0000-000047470000}"/>
    <cellStyle name="40 % - Accent1 2 3 4 5 11" xfId="24411" xr:uid="{00000000-0005-0000-0000-000048470000}"/>
    <cellStyle name="40 % - Accent1 2 3 4 5 2" xfId="19902" xr:uid="{00000000-0005-0000-0000-000049470000}"/>
    <cellStyle name="40 % - Accent1 2 3 4 5 2 2" xfId="27298" xr:uid="{00000000-0005-0000-0000-00004A470000}"/>
    <cellStyle name="40 % - Accent1 2 3 4 5 2 2 2" xfId="33300" xr:uid="{00000000-0005-0000-0000-00004B470000}"/>
    <cellStyle name="40 % - Accent1 2 3 4 5 2 3" xfId="31922" xr:uid="{00000000-0005-0000-0000-00004C470000}"/>
    <cellStyle name="40 % - Accent1 2 3 4 5 2 4" xfId="25902" xr:uid="{00000000-0005-0000-0000-00004D470000}"/>
    <cellStyle name="40 % - Accent1 2 3 4 5 3" xfId="20669" xr:uid="{00000000-0005-0000-0000-00004E470000}"/>
    <cellStyle name="40 % - Accent1 2 3 4 5 3 2" xfId="33886" xr:uid="{00000000-0005-0000-0000-00004F470000}"/>
    <cellStyle name="40 % - Accent1 2 3 4 5 3 3" xfId="27896" xr:uid="{00000000-0005-0000-0000-000050470000}"/>
    <cellStyle name="40 % - Accent1 2 3 4 5 4" xfId="21260" xr:uid="{00000000-0005-0000-0000-000051470000}"/>
    <cellStyle name="40 % - Accent1 2 3 4 5 4 2" xfId="34477" xr:uid="{00000000-0005-0000-0000-000052470000}"/>
    <cellStyle name="40 % - Accent1 2 3 4 5 4 3" xfId="28487" xr:uid="{00000000-0005-0000-0000-000053470000}"/>
    <cellStyle name="40 % - Accent1 2 3 4 5 5" xfId="21884" xr:uid="{00000000-0005-0000-0000-000054470000}"/>
    <cellStyle name="40 % - Accent1 2 3 4 5 5 2" xfId="35077" xr:uid="{00000000-0005-0000-0000-000055470000}"/>
    <cellStyle name="40 % - Accent1 2 3 4 5 5 3" xfId="29087" xr:uid="{00000000-0005-0000-0000-000056470000}"/>
    <cellStyle name="40 % - Accent1 2 3 4 5 6" xfId="22586" xr:uid="{00000000-0005-0000-0000-000057470000}"/>
    <cellStyle name="40 % - Accent1 2 3 4 5 6 2" xfId="35779" xr:uid="{00000000-0005-0000-0000-000058470000}"/>
    <cellStyle name="40 % - Accent1 2 3 4 5 6 3" xfId="29789" xr:uid="{00000000-0005-0000-0000-000059470000}"/>
    <cellStyle name="40 % - Accent1 2 3 4 5 7" xfId="23342" xr:uid="{00000000-0005-0000-0000-00005A470000}"/>
    <cellStyle name="40 % - Accent1 2 3 4 5 7 2" xfId="36530" xr:uid="{00000000-0005-0000-0000-00005B470000}"/>
    <cellStyle name="40 % - Accent1 2 3 4 5 7 3" xfId="30540" xr:uid="{00000000-0005-0000-0000-00005C470000}"/>
    <cellStyle name="40 % - Accent1 2 3 4 5 8" xfId="18451" xr:uid="{00000000-0005-0000-0000-00005D470000}"/>
    <cellStyle name="40 % - Accent1 2 3 4 5 8 2" xfId="32663" xr:uid="{00000000-0005-0000-0000-00005E470000}"/>
    <cellStyle name="40 % - Accent1 2 3 4 5 8 3" xfId="26659" xr:uid="{00000000-0005-0000-0000-00005F470000}"/>
    <cellStyle name="40 % - Accent1 2 3 4 5 9" xfId="11711" xr:uid="{00000000-0005-0000-0000-000060470000}"/>
    <cellStyle name="40 % - Accent1 2 3 4 5 9 2" xfId="25307" xr:uid="{00000000-0005-0000-0000-000061470000}"/>
    <cellStyle name="40 % - Accent1 2 3 4 6" xfId="6253" xr:uid="{00000000-0005-0000-0000-000062470000}"/>
    <cellStyle name="40 % - Accent1 2 3 4 6 2" xfId="19527" xr:uid="{00000000-0005-0000-0000-000063470000}"/>
    <cellStyle name="40 % - Accent1 2 3 4 6 2 2" xfId="33027" xr:uid="{00000000-0005-0000-0000-000064470000}"/>
    <cellStyle name="40 % - Accent1 2 3 4 6 2 3" xfId="27023" xr:uid="{00000000-0005-0000-0000-000065470000}"/>
    <cellStyle name="40 % - Accent1 2 3 4 6 3" xfId="12244" xr:uid="{00000000-0005-0000-0000-000066470000}"/>
    <cellStyle name="40 % - Accent1 2 3 4 6 3 2" xfId="31917" xr:uid="{00000000-0005-0000-0000-000067470000}"/>
    <cellStyle name="40 % - Accent1 2 3 4 6 4" xfId="25897" xr:uid="{00000000-0005-0000-0000-000068470000}"/>
    <cellStyle name="40 % - Accent1 2 3 4 7" xfId="6779" xr:uid="{00000000-0005-0000-0000-000069470000}"/>
    <cellStyle name="40 % - Accent1 2 3 4 7 2" xfId="19908" xr:uid="{00000000-0005-0000-0000-00006A470000}"/>
    <cellStyle name="40 % - Accent1 2 3 4 7 2 2" xfId="33306" xr:uid="{00000000-0005-0000-0000-00006B470000}"/>
    <cellStyle name="40 % - Accent1 2 3 4 7 3" xfId="12770" xr:uid="{00000000-0005-0000-0000-00006C470000}"/>
    <cellStyle name="40 % - Accent1 2 3 4 7 4" xfId="27304" xr:uid="{00000000-0005-0000-0000-00006D470000}"/>
    <cellStyle name="40 % - Accent1 2 3 4 8" xfId="7319" xr:uid="{00000000-0005-0000-0000-00006E470000}"/>
    <cellStyle name="40 % - Accent1 2 3 4 8 2" xfId="20664" xr:uid="{00000000-0005-0000-0000-00006F470000}"/>
    <cellStyle name="40 % - Accent1 2 3 4 8 2 2" xfId="33881" xr:uid="{00000000-0005-0000-0000-000070470000}"/>
    <cellStyle name="40 % - Accent1 2 3 4 8 3" xfId="13310" xr:uid="{00000000-0005-0000-0000-000071470000}"/>
    <cellStyle name="40 % - Accent1 2 3 4 8 4" xfId="27891" xr:uid="{00000000-0005-0000-0000-000072470000}"/>
    <cellStyle name="40 % - Accent1 2 3 4 9" xfId="7887" xr:uid="{00000000-0005-0000-0000-000073470000}"/>
    <cellStyle name="40 % - Accent1 2 3 4 9 2" xfId="21255" xr:uid="{00000000-0005-0000-0000-000074470000}"/>
    <cellStyle name="40 % - Accent1 2 3 4 9 2 2" xfId="34472" xr:uid="{00000000-0005-0000-0000-000075470000}"/>
    <cellStyle name="40 % - Accent1 2 3 4 9 3" xfId="13878" xr:uid="{00000000-0005-0000-0000-000076470000}"/>
    <cellStyle name="40 % - Accent1 2 3 4 9 4" xfId="28482" xr:uid="{00000000-0005-0000-0000-000077470000}"/>
    <cellStyle name="40 % - Accent1 2 3 5" xfId="356" xr:uid="{00000000-0005-0000-0000-000078470000}"/>
    <cellStyle name="40 % - Accent1 2 3 5 10" xfId="10206" xr:uid="{00000000-0005-0000-0000-000079470000}"/>
    <cellStyle name="40 % - Accent1 2 3 5 10 2" xfId="16197" xr:uid="{00000000-0005-0000-0000-00007A470000}"/>
    <cellStyle name="40 % - Accent1 2 3 5 10 3" xfId="31341" xr:uid="{00000000-0005-0000-0000-00007B470000}"/>
    <cellStyle name="40 % - Accent1 2 3 5 11" xfId="10802" xr:uid="{00000000-0005-0000-0000-00007C470000}"/>
    <cellStyle name="40 % - Accent1 2 3 5 11 2" xfId="16793" xr:uid="{00000000-0005-0000-0000-00007D470000}"/>
    <cellStyle name="40 % - Accent1 2 3 5 12" xfId="17417" xr:uid="{00000000-0005-0000-0000-00007E470000}"/>
    <cellStyle name="40 % - Accent1 2 3 5 13" xfId="17935" xr:uid="{00000000-0005-0000-0000-00007F470000}"/>
    <cellStyle name="40 % - Accent1 2 3 5 14" xfId="18452" xr:uid="{00000000-0005-0000-0000-000080470000}"/>
    <cellStyle name="40 % - Accent1 2 3 5 15" xfId="11278" xr:uid="{00000000-0005-0000-0000-000081470000}"/>
    <cellStyle name="40 % - Accent1 2 3 5 16" xfId="4460" xr:uid="{00000000-0005-0000-0000-000082470000}"/>
    <cellStyle name="40 % - Accent1 2 3 5 17" xfId="24412" xr:uid="{00000000-0005-0000-0000-000083470000}"/>
    <cellStyle name="40 % - Accent1 2 3 5 18" xfId="3008" xr:uid="{00000000-0005-0000-0000-000084470000}"/>
    <cellStyle name="40 % - Accent1 2 3 5 2" xfId="5373" xr:uid="{00000000-0005-0000-0000-000085470000}"/>
    <cellStyle name="40 % - Accent1 2 3 5 2 2" xfId="19528" xr:uid="{00000000-0005-0000-0000-000086470000}"/>
    <cellStyle name="40 % - Accent1 2 3 5 2 2 2" xfId="33028" xr:uid="{00000000-0005-0000-0000-000087470000}"/>
    <cellStyle name="40 % - Accent1 2 3 5 2 2 3" xfId="27024" xr:uid="{00000000-0005-0000-0000-000088470000}"/>
    <cellStyle name="40 % - Accent1 2 3 5 2 3" xfId="11716" xr:uid="{00000000-0005-0000-0000-000089470000}"/>
    <cellStyle name="40 % - Accent1 2 3 5 2 3 2" xfId="31923" xr:uid="{00000000-0005-0000-0000-00008A470000}"/>
    <cellStyle name="40 % - Accent1 2 3 5 2 4" xfId="25903" xr:uid="{00000000-0005-0000-0000-00008B470000}"/>
    <cellStyle name="40 % - Accent1 2 3 5 3" xfId="6258" xr:uid="{00000000-0005-0000-0000-00008C470000}"/>
    <cellStyle name="40 % - Accent1 2 3 5 3 2" xfId="20670" xr:uid="{00000000-0005-0000-0000-00008D470000}"/>
    <cellStyle name="40 % - Accent1 2 3 5 3 2 2" xfId="33887" xr:uid="{00000000-0005-0000-0000-00008E470000}"/>
    <cellStyle name="40 % - Accent1 2 3 5 3 3" xfId="12249" xr:uid="{00000000-0005-0000-0000-00008F470000}"/>
    <cellStyle name="40 % - Accent1 2 3 5 3 4" xfId="27897" xr:uid="{00000000-0005-0000-0000-000090470000}"/>
    <cellStyle name="40 % - Accent1 2 3 5 4" xfId="6784" xr:uid="{00000000-0005-0000-0000-000091470000}"/>
    <cellStyle name="40 % - Accent1 2 3 5 4 2" xfId="21261" xr:uid="{00000000-0005-0000-0000-000092470000}"/>
    <cellStyle name="40 % - Accent1 2 3 5 4 2 2" xfId="34478" xr:uid="{00000000-0005-0000-0000-000093470000}"/>
    <cellStyle name="40 % - Accent1 2 3 5 4 3" xfId="12775" xr:uid="{00000000-0005-0000-0000-000094470000}"/>
    <cellStyle name="40 % - Accent1 2 3 5 4 4" xfId="28488" xr:uid="{00000000-0005-0000-0000-000095470000}"/>
    <cellStyle name="40 % - Accent1 2 3 5 5" xfId="7324" xr:uid="{00000000-0005-0000-0000-000096470000}"/>
    <cellStyle name="40 % - Accent1 2 3 5 5 2" xfId="21885" xr:uid="{00000000-0005-0000-0000-000097470000}"/>
    <cellStyle name="40 % - Accent1 2 3 5 5 2 2" xfId="35078" xr:uid="{00000000-0005-0000-0000-000098470000}"/>
    <cellStyle name="40 % - Accent1 2 3 5 5 3" xfId="13315" xr:uid="{00000000-0005-0000-0000-000099470000}"/>
    <cellStyle name="40 % - Accent1 2 3 5 5 4" xfId="29088" xr:uid="{00000000-0005-0000-0000-00009A470000}"/>
    <cellStyle name="40 % - Accent1 2 3 5 6" xfId="7892" xr:uid="{00000000-0005-0000-0000-00009B470000}"/>
    <cellStyle name="40 % - Accent1 2 3 5 6 2" xfId="22587" xr:uid="{00000000-0005-0000-0000-00009C470000}"/>
    <cellStyle name="40 % - Accent1 2 3 5 6 2 2" xfId="35780" xr:uid="{00000000-0005-0000-0000-00009D470000}"/>
    <cellStyle name="40 % - Accent1 2 3 5 6 3" xfId="13883" xr:uid="{00000000-0005-0000-0000-00009E470000}"/>
    <cellStyle name="40 % - Accent1 2 3 5 6 4" xfId="29790" xr:uid="{00000000-0005-0000-0000-00009F470000}"/>
    <cellStyle name="40 % - Accent1 2 3 5 7" xfId="8460" xr:uid="{00000000-0005-0000-0000-0000A0470000}"/>
    <cellStyle name="40 % - Accent1 2 3 5 7 2" xfId="23343" xr:uid="{00000000-0005-0000-0000-0000A1470000}"/>
    <cellStyle name="40 % - Accent1 2 3 5 7 2 2" xfId="36531" xr:uid="{00000000-0005-0000-0000-0000A2470000}"/>
    <cellStyle name="40 % - Accent1 2 3 5 7 3" xfId="14451" xr:uid="{00000000-0005-0000-0000-0000A3470000}"/>
    <cellStyle name="40 % - Accent1 2 3 5 7 4" xfId="30541" xr:uid="{00000000-0005-0000-0000-0000A4470000}"/>
    <cellStyle name="40 % - Accent1 2 3 5 8" xfId="9028" xr:uid="{00000000-0005-0000-0000-0000A5470000}"/>
    <cellStyle name="40 % - Accent1 2 3 5 8 2" xfId="15019" xr:uid="{00000000-0005-0000-0000-0000A6470000}"/>
    <cellStyle name="40 % - Accent1 2 3 5 8 2 2" xfId="32664" xr:uid="{00000000-0005-0000-0000-0000A7470000}"/>
    <cellStyle name="40 % - Accent1 2 3 5 8 3" xfId="26660" xr:uid="{00000000-0005-0000-0000-0000A8470000}"/>
    <cellStyle name="40 % - Accent1 2 3 5 9" xfId="9610" xr:uid="{00000000-0005-0000-0000-0000A9470000}"/>
    <cellStyle name="40 % - Accent1 2 3 5 9 2" xfId="15601" xr:uid="{00000000-0005-0000-0000-0000AA470000}"/>
    <cellStyle name="40 % - Accent1 2 3 5 9 3" xfId="25308" xr:uid="{00000000-0005-0000-0000-0000AB470000}"/>
    <cellStyle name="40 % - Accent1 2 3 6" xfId="357" xr:uid="{00000000-0005-0000-0000-0000AC470000}"/>
    <cellStyle name="40 % - Accent1 2 3 6 10" xfId="10207" xr:uid="{00000000-0005-0000-0000-0000AD470000}"/>
    <cellStyle name="40 % - Accent1 2 3 6 10 2" xfId="16198" xr:uid="{00000000-0005-0000-0000-0000AE470000}"/>
    <cellStyle name="40 % - Accent1 2 3 6 10 3" xfId="31342" xr:uid="{00000000-0005-0000-0000-0000AF470000}"/>
    <cellStyle name="40 % - Accent1 2 3 6 11" xfId="10803" xr:uid="{00000000-0005-0000-0000-0000B0470000}"/>
    <cellStyle name="40 % - Accent1 2 3 6 11 2" xfId="16794" xr:uid="{00000000-0005-0000-0000-0000B1470000}"/>
    <cellStyle name="40 % - Accent1 2 3 6 12" xfId="17418" xr:uid="{00000000-0005-0000-0000-0000B2470000}"/>
    <cellStyle name="40 % - Accent1 2 3 6 13" xfId="17936" xr:uid="{00000000-0005-0000-0000-0000B3470000}"/>
    <cellStyle name="40 % - Accent1 2 3 6 14" xfId="18453" xr:uid="{00000000-0005-0000-0000-0000B4470000}"/>
    <cellStyle name="40 % - Accent1 2 3 6 15" xfId="11279" xr:uid="{00000000-0005-0000-0000-0000B5470000}"/>
    <cellStyle name="40 % - Accent1 2 3 6 16" xfId="4461" xr:uid="{00000000-0005-0000-0000-0000B6470000}"/>
    <cellStyle name="40 % - Accent1 2 3 6 17" xfId="24413" xr:uid="{00000000-0005-0000-0000-0000B7470000}"/>
    <cellStyle name="40 % - Accent1 2 3 6 18" xfId="3009" xr:uid="{00000000-0005-0000-0000-0000B8470000}"/>
    <cellStyle name="40 % - Accent1 2 3 6 2" xfId="5374" xr:uid="{00000000-0005-0000-0000-0000B9470000}"/>
    <cellStyle name="40 % - Accent1 2 3 6 2 2" xfId="19529" xr:uid="{00000000-0005-0000-0000-0000BA470000}"/>
    <cellStyle name="40 % - Accent1 2 3 6 2 2 2" xfId="33029" xr:uid="{00000000-0005-0000-0000-0000BB470000}"/>
    <cellStyle name="40 % - Accent1 2 3 6 2 2 3" xfId="27025" xr:uid="{00000000-0005-0000-0000-0000BC470000}"/>
    <cellStyle name="40 % - Accent1 2 3 6 2 3" xfId="11717" xr:uid="{00000000-0005-0000-0000-0000BD470000}"/>
    <cellStyle name="40 % - Accent1 2 3 6 2 3 2" xfId="31924" xr:uid="{00000000-0005-0000-0000-0000BE470000}"/>
    <cellStyle name="40 % - Accent1 2 3 6 2 4" xfId="25904" xr:uid="{00000000-0005-0000-0000-0000BF470000}"/>
    <cellStyle name="40 % - Accent1 2 3 6 3" xfId="6259" xr:uid="{00000000-0005-0000-0000-0000C0470000}"/>
    <cellStyle name="40 % - Accent1 2 3 6 3 2" xfId="20671" xr:uid="{00000000-0005-0000-0000-0000C1470000}"/>
    <cellStyle name="40 % - Accent1 2 3 6 3 2 2" xfId="33888" xr:uid="{00000000-0005-0000-0000-0000C2470000}"/>
    <cellStyle name="40 % - Accent1 2 3 6 3 3" xfId="12250" xr:uid="{00000000-0005-0000-0000-0000C3470000}"/>
    <cellStyle name="40 % - Accent1 2 3 6 3 4" xfId="27898" xr:uid="{00000000-0005-0000-0000-0000C4470000}"/>
    <cellStyle name="40 % - Accent1 2 3 6 4" xfId="6785" xr:uid="{00000000-0005-0000-0000-0000C5470000}"/>
    <cellStyle name="40 % - Accent1 2 3 6 4 2" xfId="21262" xr:uid="{00000000-0005-0000-0000-0000C6470000}"/>
    <cellStyle name="40 % - Accent1 2 3 6 4 2 2" xfId="34479" xr:uid="{00000000-0005-0000-0000-0000C7470000}"/>
    <cellStyle name="40 % - Accent1 2 3 6 4 3" xfId="12776" xr:uid="{00000000-0005-0000-0000-0000C8470000}"/>
    <cellStyle name="40 % - Accent1 2 3 6 4 4" xfId="28489" xr:uid="{00000000-0005-0000-0000-0000C9470000}"/>
    <cellStyle name="40 % - Accent1 2 3 6 5" xfId="7325" xr:uid="{00000000-0005-0000-0000-0000CA470000}"/>
    <cellStyle name="40 % - Accent1 2 3 6 5 2" xfId="21886" xr:uid="{00000000-0005-0000-0000-0000CB470000}"/>
    <cellStyle name="40 % - Accent1 2 3 6 5 2 2" xfId="35079" xr:uid="{00000000-0005-0000-0000-0000CC470000}"/>
    <cellStyle name="40 % - Accent1 2 3 6 5 3" xfId="13316" xr:uid="{00000000-0005-0000-0000-0000CD470000}"/>
    <cellStyle name="40 % - Accent1 2 3 6 5 4" xfId="29089" xr:uid="{00000000-0005-0000-0000-0000CE470000}"/>
    <cellStyle name="40 % - Accent1 2 3 6 6" xfId="7893" xr:uid="{00000000-0005-0000-0000-0000CF470000}"/>
    <cellStyle name="40 % - Accent1 2 3 6 6 2" xfId="22588" xr:uid="{00000000-0005-0000-0000-0000D0470000}"/>
    <cellStyle name="40 % - Accent1 2 3 6 6 2 2" xfId="35781" xr:uid="{00000000-0005-0000-0000-0000D1470000}"/>
    <cellStyle name="40 % - Accent1 2 3 6 6 3" xfId="13884" xr:uid="{00000000-0005-0000-0000-0000D2470000}"/>
    <cellStyle name="40 % - Accent1 2 3 6 6 4" xfId="29791" xr:uid="{00000000-0005-0000-0000-0000D3470000}"/>
    <cellStyle name="40 % - Accent1 2 3 6 7" xfId="8461" xr:uid="{00000000-0005-0000-0000-0000D4470000}"/>
    <cellStyle name="40 % - Accent1 2 3 6 7 2" xfId="23344" xr:uid="{00000000-0005-0000-0000-0000D5470000}"/>
    <cellStyle name="40 % - Accent1 2 3 6 7 2 2" xfId="36532" xr:uid="{00000000-0005-0000-0000-0000D6470000}"/>
    <cellStyle name="40 % - Accent1 2 3 6 7 3" xfId="14452" xr:uid="{00000000-0005-0000-0000-0000D7470000}"/>
    <cellStyle name="40 % - Accent1 2 3 6 7 4" xfId="30542" xr:uid="{00000000-0005-0000-0000-0000D8470000}"/>
    <cellStyle name="40 % - Accent1 2 3 6 8" xfId="9029" xr:uid="{00000000-0005-0000-0000-0000D9470000}"/>
    <cellStyle name="40 % - Accent1 2 3 6 8 2" xfId="15020" xr:uid="{00000000-0005-0000-0000-0000DA470000}"/>
    <cellStyle name="40 % - Accent1 2 3 6 8 2 2" xfId="32665" xr:uid="{00000000-0005-0000-0000-0000DB470000}"/>
    <cellStyle name="40 % - Accent1 2 3 6 8 3" xfId="26661" xr:uid="{00000000-0005-0000-0000-0000DC470000}"/>
    <cellStyle name="40 % - Accent1 2 3 6 9" xfId="9611" xr:uid="{00000000-0005-0000-0000-0000DD470000}"/>
    <cellStyle name="40 % - Accent1 2 3 6 9 2" xfId="15602" xr:uid="{00000000-0005-0000-0000-0000DE470000}"/>
    <cellStyle name="40 % - Accent1 2 3 6 9 3" xfId="25309" xr:uid="{00000000-0005-0000-0000-0000DF470000}"/>
    <cellStyle name="40 % - Accent1 2 3 7" xfId="5361" xr:uid="{00000000-0005-0000-0000-0000E0470000}"/>
    <cellStyle name="40 % - Accent1 2 3 7 10" xfId="31343" xr:uid="{00000000-0005-0000-0000-0000E1470000}"/>
    <cellStyle name="40 % - Accent1 2 3 7 11" xfId="24414" xr:uid="{00000000-0005-0000-0000-0000E2470000}"/>
    <cellStyle name="40 % - Accent1 2 3 7 2" xfId="19901" xr:uid="{00000000-0005-0000-0000-0000E3470000}"/>
    <cellStyle name="40 % - Accent1 2 3 7 2 2" xfId="27297" xr:uid="{00000000-0005-0000-0000-0000E4470000}"/>
    <cellStyle name="40 % - Accent1 2 3 7 2 2 2" xfId="33299" xr:uid="{00000000-0005-0000-0000-0000E5470000}"/>
    <cellStyle name="40 % - Accent1 2 3 7 2 3" xfId="31925" xr:uid="{00000000-0005-0000-0000-0000E6470000}"/>
    <cellStyle name="40 % - Accent1 2 3 7 2 4" xfId="25905" xr:uid="{00000000-0005-0000-0000-0000E7470000}"/>
    <cellStyle name="40 % - Accent1 2 3 7 3" xfId="20672" xr:uid="{00000000-0005-0000-0000-0000E8470000}"/>
    <cellStyle name="40 % - Accent1 2 3 7 3 2" xfId="33889" xr:uid="{00000000-0005-0000-0000-0000E9470000}"/>
    <cellStyle name="40 % - Accent1 2 3 7 3 3" xfId="27899" xr:uid="{00000000-0005-0000-0000-0000EA470000}"/>
    <cellStyle name="40 % - Accent1 2 3 7 4" xfId="21263" xr:uid="{00000000-0005-0000-0000-0000EB470000}"/>
    <cellStyle name="40 % - Accent1 2 3 7 4 2" xfId="34480" xr:uid="{00000000-0005-0000-0000-0000EC470000}"/>
    <cellStyle name="40 % - Accent1 2 3 7 4 3" xfId="28490" xr:uid="{00000000-0005-0000-0000-0000ED470000}"/>
    <cellStyle name="40 % - Accent1 2 3 7 5" xfId="21887" xr:uid="{00000000-0005-0000-0000-0000EE470000}"/>
    <cellStyle name="40 % - Accent1 2 3 7 5 2" xfId="35080" xr:uid="{00000000-0005-0000-0000-0000EF470000}"/>
    <cellStyle name="40 % - Accent1 2 3 7 5 3" xfId="29090" xr:uid="{00000000-0005-0000-0000-0000F0470000}"/>
    <cellStyle name="40 % - Accent1 2 3 7 6" xfId="22589" xr:uid="{00000000-0005-0000-0000-0000F1470000}"/>
    <cellStyle name="40 % - Accent1 2 3 7 6 2" xfId="35782" xr:uid="{00000000-0005-0000-0000-0000F2470000}"/>
    <cellStyle name="40 % - Accent1 2 3 7 6 3" xfId="29792" xr:uid="{00000000-0005-0000-0000-0000F3470000}"/>
    <cellStyle name="40 % - Accent1 2 3 7 7" xfId="23345" xr:uid="{00000000-0005-0000-0000-0000F4470000}"/>
    <cellStyle name="40 % - Accent1 2 3 7 7 2" xfId="36533" xr:uid="{00000000-0005-0000-0000-0000F5470000}"/>
    <cellStyle name="40 % - Accent1 2 3 7 7 3" xfId="30543" xr:uid="{00000000-0005-0000-0000-0000F6470000}"/>
    <cellStyle name="40 % - Accent1 2 3 7 8" xfId="18454" xr:uid="{00000000-0005-0000-0000-0000F7470000}"/>
    <cellStyle name="40 % - Accent1 2 3 7 8 2" xfId="32666" xr:uid="{00000000-0005-0000-0000-0000F8470000}"/>
    <cellStyle name="40 % - Accent1 2 3 7 8 3" xfId="26662" xr:uid="{00000000-0005-0000-0000-0000F9470000}"/>
    <cellStyle name="40 % - Accent1 2 3 7 9" xfId="11700" xr:uid="{00000000-0005-0000-0000-0000FA470000}"/>
    <cellStyle name="40 % - Accent1 2 3 7 9 2" xfId="25310" xr:uid="{00000000-0005-0000-0000-0000FB470000}"/>
    <cellStyle name="40 % - Accent1 2 3 8" xfId="6242" xr:uid="{00000000-0005-0000-0000-0000FC470000}"/>
    <cellStyle name="40 % - Accent1 2 3 8 2" xfId="23346" xr:uid="{00000000-0005-0000-0000-0000FD470000}"/>
    <cellStyle name="40 % - Accent1 2 3 8 2 2" xfId="36534" xr:uid="{00000000-0005-0000-0000-0000FE470000}"/>
    <cellStyle name="40 % - Accent1 2 3 8 2 3" xfId="30544" xr:uid="{00000000-0005-0000-0000-0000FF470000}"/>
    <cellStyle name="40 % - Accent1 2 3 8 3" xfId="19522" xr:uid="{00000000-0005-0000-0000-000000480000}"/>
    <cellStyle name="40 % - Accent1 2 3 8 3 2" xfId="33022" xr:uid="{00000000-0005-0000-0000-000001480000}"/>
    <cellStyle name="40 % - Accent1 2 3 8 3 3" xfId="27018" xr:uid="{00000000-0005-0000-0000-000002480000}"/>
    <cellStyle name="40 % - Accent1 2 3 8 4" xfId="12233" xr:uid="{00000000-0005-0000-0000-000003480000}"/>
    <cellStyle name="40 % - Accent1 2 3 8 4 2" xfId="31906" xr:uid="{00000000-0005-0000-0000-000004480000}"/>
    <cellStyle name="40 % - Accent1 2 3 8 5" xfId="25886" xr:uid="{00000000-0005-0000-0000-000005480000}"/>
    <cellStyle name="40 % - Accent1 2 3 9" xfId="6768" xr:uid="{00000000-0005-0000-0000-000006480000}"/>
    <cellStyle name="40 % - Accent1 2 3 9 2" xfId="23807" xr:uid="{00000000-0005-0000-0000-000007480000}"/>
    <cellStyle name="40 % - Accent1 2 3 9 2 2" xfId="36838" xr:uid="{00000000-0005-0000-0000-000008480000}"/>
    <cellStyle name="40 % - Accent1 2 3 9 2 3" xfId="30850" xr:uid="{00000000-0005-0000-0000-000009480000}"/>
    <cellStyle name="40 % - Accent1 2 3 9 3" xfId="20653" xr:uid="{00000000-0005-0000-0000-00000A480000}"/>
    <cellStyle name="40 % - Accent1 2 3 9 3 2" xfId="33870" xr:uid="{00000000-0005-0000-0000-00000B480000}"/>
    <cellStyle name="40 % - Accent1 2 3 9 4" xfId="12759" xr:uid="{00000000-0005-0000-0000-00000C480000}"/>
    <cellStyle name="40 % - Accent1 2 3 9 5" xfId="27880" xr:uid="{00000000-0005-0000-0000-00000D480000}"/>
    <cellStyle name="40 % - Accent1 2 3_2012-2013 - CF - Tour 1 - Ligue 04 - Résultats" xfId="358" xr:uid="{00000000-0005-0000-0000-00000E480000}"/>
    <cellStyle name="40 % - Accent1 2 4" xfId="359" xr:uid="{00000000-0005-0000-0000-00000F480000}"/>
    <cellStyle name="40 % - Accent1 2 4 10" xfId="10208" xr:uid="{00000000-0005-0000-0000-000010480000}"/>
    <cellStyle name="40 % - Accent1 2 4 10 2" xfId="16199" xr:uid="{00000000-0005-0000-0000-000011480000}"/>
    <cellStyle name="40 % - Accent1 2 4 10 3" xfId="31344" xr:uid="{00000000-0005-0000-0000-000012480000}"/>
    <cellStyle name="40 % - Accent1 2 4 11" xfId="10804" xr:uid="{00000000-0005-0000-0000-000013480000}"/>
    <cellStyle name="40 % - Accent1 2 4 11 2" xfId="16795" xr:uid="{00000000-0005-0000-0000-000014480000}"/>
    <cellStyle name="40 % - Accent1 2 4 12" xfId="17419" xr:uid="{00000000-0005-0000-0000-000015480000}"/>
    <cellStyle name="40 % - Accent1 2 4 13" xfId="17937" xr:uid="{00000000-0005-0000-0000-000016480000}"/>
    <cellStyle name="40 % - Accent1 2 4 14" xfId="18455" xr:uid="{00000000-0005-0000-0000-000017480000}"/>
    <cellStyle name="40 % - Accent1 2 4 15" xfId="11280" xr:uid="{00000000-0005-0000-0000-000018480000}"/>
    <cellStyle name="40 % - Accent1 2 4 16" xfId="4462" xr:uid="{00000000-0005-0000-0000-000019480000}"/>
    <cellStyle name="40 % - Accent1 2 4 17" xfId="24415" xr:uid="{00000000-0005-0000-0000-00001A480000}"/>
    <cellStyle name="40 % - Accent1 2 4 18" xfId="3010" xr:uid="{00000000-0005-0000-0000-00001B480000}"/>
    <cellStyle name="40 % - Accent1 2 4 2" xfId="5375" xr:uid="{00000000-0005-0000-0000-00001C480000}"/>
    <cellStyle name="40 % - Accent1 2 4 2 2" xfId="23808" xr:uid="{00000000-0005-0000-0000-00001D480000}"/>
    <cellStyle name="40 % - Accent1 2 4 2 2 2" xfId="36839" xr:uid="{00000000-0005-0000-0000-00001E480000}"/>
    <cellStyle name="40 % - Accent1 2 4 2 2 3" xfId="30851" xr:uid="{00000000-0005-0000-0000-00001F480000}"/>
    <cellStyle name="40 % - Accent1 2 4 2 3" xfId="19530" xr:uid="{00000000-0005-0000-0000-000020480000}"/>
    <cellStyle name="40 % - Accent1 2 4 2 3 2" xfId="33030" xr:uid="{00000000-0005-0000-0000-000021480000}"/>
    <cellStyle name="40 % - Accent1 2 4 2 3 3" xfId="27026" xr:uid="{00000000-0005-0000-0000-000022480000}"/>
    <cellStyle name="40 % - Accent1 2 4 2 4" xfId="11718" xr:uid="{00000000-0005-0000-0000-000023480000}"/>
    <cellStyle name="40 % - Accent1 2 4 2 4 2" xfId="31926" xr:uid="{00000000-0005-0000-0000-000024480000}"/>
    <cellStyle name="40 % - Accent1 2 4 2 5" xfId="25906" xr:uid="{00000000-0005-0000-0000-000025480000}"/>
    <cellStyle name="40 % - Accent1 2 4 3" xfId="6260" xr:uid="{00000000-0005-0000-0000-000026480000}"/>
    <cellStyle name="40 % - Accent1 2 4 3 2" xfId="24013" xr:uid="{00000000-0005-0000-0000-000027480000}"/>
    <cellStyle name="40 % - Accent1 2 4 3 2 2" xfId="36919" xr:uid="{00000000-0005-0000-0000-000028480000}"/>
    <cellStyle name="40 % - Accent1 2 4 3 2 3" xfId="30932" xr:uid="{00000000-0005-0000-0000-000029480000}"/>
    <cellStyle name="40 % - Accent1 2 4 3 3" xfId="20673" xr:uid="{00000000-0005-0000-0000-00002A480000}"/>
    <cellStyle name="40 % - Accent1 2 4 3 3 2" xfId="33890" xr:uid="{00000000-0005-0000-0000-00002B480000}"/>
    <cellStyle name="40 % - Accent1 2 4 3 4" xfId="12251" xr:uid="{00000000-0005-0000-0000-00002C480000}"/>
    <cellStyle name="40 % - Accent1 2 4 3 5" xfId="27900" xr:uid="{00000000-0005-0000-0000-00002D480000}"/>
    <cellStyle name="40 % - Accent1 2 4 4" xfId="6786" xr:uid="{00000000-0005-0000-0000-00002E480000}"/>
    <cellStyle name="40 % - Accent1 2 4 4 2" xfId="21264" xr:uid="{00000000-0005-0000-0000-00002F480000}"/>
    <cellStyle name="40 % - Accent1 2 4 4 2 2" xfId="34481" xr:uid="{00000000-0005-0000-0000-000030480000}"/>
    <cellStyle name="40 % - Accent1 2 4 4 3" xfId="12777" xr:uid="{00000000-0005-0000-0000-000031480000}"/>
    <cellStyle name="40 % - Accent1 2 4 4 4" xfId="28491" xr:uid="{00000000-0005-0000-0000-000032480000}"/>
    <cellStyle name="40 % - Accent1 2 4 5" xfId="7326" xr:uid="{00000000-0005-0000-0000-000033480000}"/>
    <cellStyle name="40 % - Accent1 2 4 5 2" xfId="21888" xr:uid="{00000000-0005-0000-0000-000034480000}"/>
    <cellStyle name="40 % - Accent1 2 4 5 2 2" xfId="35081" xr:uid="{00000000-0005-0000-0000-000035480000}"/>
    <cellStyle name="40 % - Accent1 2 4 5 3" xfId="13317" xr:uid="{00000000-0005-0000-0000-000036480000}"/>
    <cellStyle name="40 % - Accent1 2 4 5 4" xfId="29091" xr:uid="{00000000-0005-0000-0000-000037480000}"/>
    <cellStyle name="40 % - Accent1 2 4 6" xfId="7894" xr:uid="{00000000-0005-0000-0000-000038480000}"/>
    <cellStyle name="40 % - Accent1 2 4 6 2" xfId="22590" xr:uid="{00000000-0005-0000-0000-000039480000}"/>
    <cellStyle name="40 % - Accent1 2 4 6 2 2" xfId="35783" xr:uid="{00000000-0005-0000-0000-00003A480000}"/>
    <cellStyle name="40 % - Accent1 2 4 6 3" xfId="13885" xr:uid="{00000000-0005-0000-0000-00003B480000}"/>
    <cellStyle name="40 % - Accent1 2 4 6 4" xfId="29793" xr:uid="{00000000-0005-0000-0000-00003C480000}"/>
    <cellStyle name="40 % - Accent1 2 4 7" xfId="8462" xr:uid="{00000000-0005-0000-0000-00003D480000}"/>
    <cellStyle name="40 % - Accent1 2 4 7 2" xfId="23347" xr:uid="{00000000-0005-0000-0000-00003E480000}"/>
    <cellStyle name="40 % - Accent1 2 4 7 2 2" xfId="36535" xr:uid="{00000000-0005-0000-0000-00003F480000}"/>
    <cellStyle name="40 % - Accent1 2 4 7 3" xfId="14453" xr:uid="{00000000-0005-0000-0000-000040480000}"/>
    <cellStyle name="40 % - Accent1 2 4 7 4" xfId="30545" xr:uid="{00000000-0005-0000-0000-000041480000}"/>
    <cellStyle name="40 % - Accent1 2 4 8" xfId="9030" xr:uid="{00000000-0005-0000-0000-000042480000}"/>
    <cellStyle name="40 % - Accent1 2 4 8 2" xfId="15021" xr:uid="{00000000-0005-0000-0000-000043480000}"/>
    <cellStyle name="40 % - Accent1 2 4 8 2 2" xfId="32667" xr:uid="{00000000-0005-0000-0000-000044480000}"/>
    <cellStyle name="40 % - Accent1 2 4 8 3" xfId="26663" xr:uid="{00000000-0005-0000-0000-000045480000}"/>
    <cellStyle name="40 % - Accent1 2 4 9" xfId="9612" xr:uid="{00000000-0005-0000-0000-000046480000}"/>
    <cellStyle name="40 % - Accent1 2 4 9 2" xfId="15603" xr:uid="{00000000-0005-0000-0000-000047480000}"/>
    <cellStyle name="40 % - Accent1 2 4 9 3" xfId="25311" xr:uid="{00000000-0005-0000-0000-000048480000}"/>
    <cellStyle name="40 % - Accent1 2 5" xfId="360" xr:uid="{00000000-0005-0000-0000-000049480000}"/>
    <cellStyle name="40 % - Accent1 2 5 10" xfId="8463" xr:uid="{00000000-0005-0000-0000-00004A480000}"/>
    <cellStyle name="40 % - Accent1 2 5 10 2" xfId="21889" xr:uid="{00000000-0005-0000-0000-00004B480000}"/>
    <cellStyle name="40 % - Accent1 2 5 10 2 2" xfId="35082" xr:uid="{00000000-0005-0000-0000-00004C480000}"/>
    <cellStyle name="40 % - Accent1 2 5 10 3" xfId="14454" xr:uid="{00000000-0005-0000-0000-00004D480000}"/>
    <cellStyle name="40 % - Accent1 2 5 10 4" xfId="29092" xr:uid="{00000000-0005-0000-0000-00004E480000}"/>
    <cellStyle name="40 % - Accent1 2 5 11" xfId="9031" xr:uid="{00000000-0005-0000-0000-00004F480000}"/>
    <cellStyle name="40 % - Accent1 2 5 11 2" xfId="22591" xr:uid="{00000000-0005-0000-0000-000050480000}"/>
    <cellStyle name="40 % - Accent1 2 5 11 2 2" xfId="35784" xr:uid="{00000000-0005-0000-0000-000051480000}"/>
    <cellStyle name="40 % - Accent1 2 5 11 3" xfId="15022" xr:uid="{00000000-0005-0000-0000-000052480000}"/>
    <cellStyle name="40 % - Accent1 2 5 11 4" xfId="29794" xr:uid="{00000000-0005-0000-0000-000053480000}"/>
    <cellStyle name="40 % - Accent1 2 5 12" xfId="9613" xr:uid="{00000000-0005-0000-0000-000054480000}"/>
    <cellStyle name="40 % - Accent1 2 5 12 2" xfId="23348" xr:uid="{00000000-0005-0000-0000-000055480000}"/>
    <cellStyle name="40 % - Accent1 2 5 12 2 2" xfId="36536" xr:uid="{00000000-0005-0000-0000-000056480000}"/>
    <cellStyle name="40 % - Accent1 2 5 12 3" xfId="15604" xr:uid="{00000000-0005-0000-0000-000057480000}"/>
    <cellStyle name="40 % - Accent1 2 5 12 4" xfId="30546" xr:uid="{00000000-0005-0000-0000-000058480000}"/>
    <cellStyle name="40 % - Accent1 2 5 13" xfId="10209" xr:uid="{00000000-0005-0000-0000-000059480000}"/>
    <cellStyle name="40 % - Accent1 2 5 13 2" xfId="16200" xr:uid="{00000000-0005-0000-0000-00005A480000}"/>
    <cellStyle name="40 % - Accent1 2 5 13 2 2" xfId="32668" xr:uid="{00000000-0005-0000-0000-00005B480000}"/>
    <cellStyle name="40 % - Accent1 2 5 13 3" xfId="26664" xr:uid="{00000000-0005-0000-0000-00005C480000}"/>
    <cellStyle name="40 % - Accent1 2 5 14" xfId="10805" xr:uid="{00000000-0005-0000-0000-00005D480000}"/>
    <cellStyle name="40 % - Accent1 2 5 14 2" xfId="16796" xr:uid="{00000000-0005-0000-0000-00005E480000}"/>
    <cellStyle name="40 % - Accent1 2 5 14 3" xfId="25312" xr:uid="{00000000-0005-0000-0000-00005F480000}"/>
    <cellStyle name="40 % - Accent1 2 5 15" xfId="17420" xr:uid="{00000000-0005-0000-0000-000060480000}"/>
    <cellStyle name="40 % - Accent1 2 5 15 2" xfId="31345" xr:uid="{00000000-0005-0000-0000-000061480000}"/>
    <cellStyle name="40 % - Accent1 2 5 16" xfId="17938" xr:uid="{00000000-0005-0000-0000-000062480000}"/>
    <cellStyle name="40 % - Accent1 2 5 17" xfId="18456" xr:uid="{00000000-0005-0000-0000-000063480000}"/>
    <cellStyle name="40 % - Accent1 2 5 18" xfId="11281" xr:uid="{00000000-0005-0000-0000-000064480000}"/>
    <cellStyle name="40 % - Accent1 2 5 19" xfId="4463" xr:uid="{00000000-0005-0000-0000-000065480000}"/>
    <cellStyle name="40 % - Accent1 2 5 2" xfId="361" xr:uid="{00000000-0005-0000-0000-000066480000}"/>
    <cellStyle name="40 % - Accent1 2 5 2 10" xfId="9614" xr:uid="{00000000-0005-0000-0000-000067480000}"/>
    <cellStyle name="40 % - Accent1 2 5 2 10 2" xfId="15605" xr:uid="{00000000-0005-0000-0000-000068480000}"/>
    <cellStyle name="40 % - Accent1 2 5 2 10 3" xfId="31346" xr:uid="{00000000-0005-0000-0000-000069480000}"/>
    <cellStyle name="40 % - Accent1 2 5 2 11" xfId="10210" xr:uid="{00000000-0005-0000-0000-00006A480000}"/>
    <cellStyle name="40 % - Accent1 2 5 2 11 2" xfId="16201" xr:uid="{00000000-0005-0000-0000-00006B480000}"/>
    <cellStyle name="40 % - Accent1 2 5 2 12" xfId="10806" xr:uid="{00000000-0005-0000-0000-00006C480000}"/>
    <cellStyle name="40 % - Accent1 2 5 2 12 2" xfId="16797" xr:uid="{00000000-0005-0000-0000-00006D480000}"/>
    <cellStyle name="40 % - Accent1 2 5 2 13" xfId="4765" xr:uid="{00000000-0005-0000-0000-00006E480000}"/>
    <cellStyle name="40 % - Accent1 2 5 2 13 2" xfId="17421" xr:uid="{00000000-0005-0000-0000-00006F480000}"/>
    <cellStyle name="40 % - Accent1 2 5 2 14" xfId="17939" xr:uid="{00000000-0005-0000-0000-000070480000}"/>
    <cellStyle name="40 % - Accent1 2 5 2 15" xfId="18457" xr:uid="{00000000-0005-0000-0000-000071480000}"/>
    <cellStyle name="40 % - Accent1 2 5 2 16" xfId="11282" xr:uid="{00000000-0005-0000-0000-000072480000}"/>
    <cellStyle name="40 % - Accent1 2 5 2 17" xfId="4464" xr:uid="{00000000-0005-0000-0000-000073480000}"/>
    <cellStyle name="40 % - Accent1 2 5 2 18" xfId="24417" xr:uid="{00000000-0005-0000-0000-000074480000}"/>
    <cellStyle name="40 % - Accent1 2 5 2 19" xfId="3012" xr:uid="{00000000-0005-0000-0000-000075480000}"/>
    <cellStyle name="40 % - Accent1 2 5 2 2" xfId="3013" xr:uid="{00000000-0005-0000-0000-000076480000}"/>
    <cellStyle name="40 % - Accent1 2 5 2 2 10" xfId="10807" xr:uid="{00000000-0005-0000-0000-000077480000}"/>
    <cellStyle name="40 % - Accent1 2 5 2 2 10 2" xfId="16798" xr:uid="{00000000-0005-0000-0000-000078480000}"/>
    <cellStyle name="40 % - Accent1 2 5 2 2 11" xfId="17422" xr:uid="{00000000-0005-0000-0000-000079480000}"/>
    <cellStyle name="40 % - Accent1 2 5 2 2 12" xfId="19898" xr:uid="{00000000-0005-0000-0000-00007A480000}"/>
    <cellStyle name="40 % - Accent1 2 5 2 2 13" xfId="11721" xr:uid="{00000000-0005-0000-0000-00007B480000}"/>
    <cellStyle name="40 % - Accent1 2 5 2 2 14" xfId="5378" xr:uid="{00000000-0005-0000-0000-00007C480000}"/>
    <cellStyle name="40 % - Accent1 2 5 2 2 15" xfId="25908" xr:uid="{00000000-0005-0000-0000-00007D480000}"/>
    <cellStyle name="40 % - Accent1 2 5 2 2 2" xfId="6263" xr:uid="{00000000-0005-0000-0000-00007E480000}"/>
    <cellStyle name="40 % - Accent1 2 5 2 2 2 2" xfId="12254" xr:uid="{00000000-0005-0000-0000-00007F480000}"/>
    <cellStyle name="40 % - Accent1 2 5 2 2 2 2 2" xfId="33297" xr:uid="{00000000-0005-0000-0000-000080480000}"/>
    <cellStyle name="40 % - Accent1 2 5 2 2 2 3" xfId="27295" xr:uid="{00000000-0005-0000-0000-000081480000}"/>
    <cellStyle name="40 % - Accent1 2 5 2 2 3" xfId="6789" xr:uid="{00000000-0005-0000-0000-000082480000}"/>
    <cellStyle name="40 % - Accent1 2 5 2 2 3 2" xfId="12780" xr:uid="{00000000-0005-0000-0000-000083480000}"/>
    <cellStyle name="40 % - Accent1 2 5 2 2 3 3" xfId="31928" xr:uid="{00000000-0005-0000-0000-000084480000}"/>
    <cellStyle name="40 % - Accent1 2 5 2 2 4" xfId="7329" xr:uid="{00000000-0005-0000-0000-000085480000}"/>
    <cellStyle name="40 % - Accent1 2 5 2 2 4 2" xfId="13320" xr:uid="{00000000-0005-0000-0000-000086480000}"/>
    <cellStyle name="40 % - Accent1 2 5 2 2 5" xfId="7897" xr:uid="{00000000-0005-0000-0000-000087480000}"/>
    <cellStyle name="40 % - Accent1 2 5 2 2 5 2" xfId="13888" xr:uid="{00000000-0005-0000-0000-000088480000}"/>
    <cellStyle name="40 % - Accent1 2 5 2 2 6" xfId="8465" xr:uid="{00000000-0005-0000-0000-000089480000}"/>
    <cellStyle name="40 % - Accent1 2 5 2 2 6 2" xfId="14456" xr:uid="{00000000-0005-0000-0000-00008A480000}"/>
    <cellStyle name="40 % - Accent1 2 5 2 2 7" xfId="9033" xr:uid="{00000000-0005-0000-0000-00008B480000}"/>
    <cellStyle name="40 % - Accent1 2 5 2 2 7 2" xfId="15024" xr:uid="{00000000-0005-0000-0000-00008C480000}"/>
    <cellStyle name="40 % - Accent1 2 5 2 2 8" xfId="9615" xr:uid="{00000000-0005-0000-0000-00008D480000}"/>
    <cellStyle name="40 % - Accent1 2 5 2 2 8 2" xfId="15606" xr:uid="{00000000-0005-0000-0000-00008E480000}"/>
    <cellStyle name="40 % - Accent1 2 5 2 2 9" xfId="10211" xr:uid="{00000000-0005-0000-0000-00008F480000}"/>
    <cellStyle name="40 % - Accent1 2 5 2 2 9 2" xfId="16202" xr:uid="{00000000-0005-0000-0000-000090480000}"/>
    <cellStyle name="40 % - Accent1 2 5 2 3" xfId="5377" xr:uid="{00000000-0005-0000-0000-000091480000}"/>
    <cellStyle name="40 % - Accent1 2 5 2 3 2" xfId="20675" xr:uid="{00000000-0005-0000-0000-000092480000}"/>
    <cellStyle name="40 % - Accent1 2 5 2 3 2 2" xfId="33892" xr:uid="{00000000-0005-0000-0000-000093480000}"/>
    <cellStyle name="40 % - Accent1 2 5 2 3 3" xfId="11720" xr:uid="{00000000-0005-0000-0000-000094480000}"/>
    <cellStyle name="40 % - Accent1 2 5 2 3 4" xfId="27902" xr:uid="{00000000-0005-0000-0000-000095480000}"/>
    <cellStyle name="40 % - Accent1 2 5 2 4" xfId="6262" xr:uid="{00000000-0005-0000-0000-000096480000}"/>
    <cellStyle name="40 % - Accent1 2 5 2 4 2" xfId="21266" xr:uid="{00000000-0005-0000-0000-000097480000}"/>
    <cellStyle name="40 % - Accent1 2 5 2 4 2 2" xfId="34483" xr:uid="{00000000-0005-0000-0000-000098480000}"/>
    <cellStyle name="40 % - Accent1 2 5 2 4 3" xfId="12253" xr:uid="{00000000-0005-0000-0000-000099480000}"/>
    <cellStyle name="40 % - Accent1 2 5 2 4 4" xfId="28493" xr:uid="{00000000-0005-0000-0000-00009A480000}"/>
    <cellStyle name="40 % - Accent1 2 5 2 5" xfId="6788" xr:uid="{00000000-0005-0000-0000-00009B480000}"/>
    <cellStyle name="40 % - Accent1 2 5 2 5 2" xfId="21890" xr:uid="{00000000-0005-0000-0000-00009C480000}"/>
    <cellStyle name="40 % - Accent1 2 5 2 5 2 2" xfId="35083" xr:uid="{00000000-0005-0000-0000-00009D480000}"/>
    <cellStyle name="40 % - Accent1 2 5 2 5 3" xfId="12779" xr:uid="{00000000-0005-0000-0000-00009E480000}"/>
    <cellStyle name="40 % - Accent1 2 5 2 5 4" xfId="29093" xr:uid="{00000000-0005-0000-0000-00009F480000}"/>
    <cellStyle name="40 % - Accent1 2 5 2 6" xfId="7328" xr:uid="{00000000-0005-0000-0000-0000A0480000}"/>
    <cellStyle name="40 % - Accent1 2 5 2 6 2" xfId="22592" xr:uid="{00000000-0005-0000-0000-0000A1480000}"/>
    <cellStyle name="40 % - Accent1 2 5 2 6 2 2" xfId="35785" xr:uid="{00000000-0005-0000-0000-0000A2480000}"/>
    <cellStyle name="40 % - Accent1 2 5 2 6 3" xfId="13319" xr:uid="{00000000-0005-0000-0000-0000A3480000}"/>
    <cellStyle name="40 % - Accent1 2 5 2 6 4" xfId="29795" xr:uid="{00000000-0005-0000-0000-0000A4480000}"/>
    <cellStyle name="40 % - Accent1 2 5 2 7" xfId="7896" xr:uid="{00000000-0005-0000-0000-0000A5480000}"/>
    <cellStyle name="40 % - Accent1 2 5 2 7 2" xfId="23349" xr:uid="{00000000-0005-0000-0000-0000A6480000}"/>
    <cellStyle name="40 % - Accent1 2 5 2 7 2 2" xfId="36537" xr:uid="{00000000-0005-0000-0000-0000A7480000}"/>
    <cellStyle name="40 % - Accent1 2 5 2 7 3" xfId="13887" xr:uid="{00000000-0005-0000-0000-0000A8480000}"/>
    <cellStyle name="40 % - Accent1 2 5 2 7 4" xfId="30547" xr:uid="{00000000-0005-0000-0000-0000A9480000}"/>
    <cellStyle name="40 % - Accent1 2 5 2 8" xfId="8464" xr:uid="{00000000-0005-0000-0000-0000AA480000}"/>
    <cellStyle name="40 % - Accent1 2 5 2 8 2" xfId="14455" xr:uid="{00000000-0005-0000-0000-0000AB480000}"/>
    <cellStyle name="40 % - Accent1 2 5 2 8 2 2" xfId="32669" xr:uid="{00000000-0005-0000-0000-0000AC480000}"/>
    <cellStyle name="40 % - Accent1 2 5 2 8 3" xfId="26665" xr:uid="{00000000-0005-0000-0000-0000AD480000}"/>
    <cellStyle name="40 % - Accent1 2 5 2 9" xfId="9032" xr:uid="{00000000-0005-0000-0000-0000AE480000}"/>
    <cellStyle name="40 % - Accent1 2 5 2 9 2" xfId="15023" xr:uid="{00000000-0005-0000-0000-0000AF480000}"/>
    <cellStyle name="40 % - Accent1 2 5 2 9 3" xfId="25313" xr:uid="{00000000-0005-0000-0000-0000B0480000}"/>
    <cellStyle name="40 % - Accent1 2 5 20" xfId="24416" xr:uid="{00000000-0005-0000-0000-0000B1480000}"/>
    <cellStyle name="40 % - Accent1 2 5 21" xfId="3011" xr:uid="{00000000-0005-0000-0000-0000B2480000}"/>
    <cellStyle name="40 % - Accent1 2 5 3" xfId="362" xr:uid="{00000000-0005-0000-0000-0000B3480000}"/>
    <cellStyle name="40 % - Accent1 2 5 3 10" xfId="10808" xr:uid="{00000000-0005-0000-0000-0000B4480000}"/>
    <cellStyle name="40 % - Accent1 2 5 3 10 2" xfId="16799" xr:uid="{00000000-0005-0000-0000-0000B5480000}"/>
    <cellStyle name="40 % - Accent1 2 5 3 10 3" xfId="31347" xr:uid="{00000000-0005-0000-0000-0000B6480000}"/>
    <cellStyle name="40 % - Accent1 2 5 3 11" xfId="17423" xr:uid="{00000000-0005-0000-0000-0000B7480000}"/>
    <cellStyle name="40 % - Accent1 2 5 3 12" xfId="18458" xr:uid="{00000000-0005-0000-0000-0000B8480000}"/>
    <cellStyle name="40 % - Accent1 2 5 3 13" xfId="11722" xr:uid="{00000000-0005-0000-0000-0000B9480000}"/>
    <cellStyle name="40 % - Accent1 2 5 3 14" xfId="4465" xr:uid="{00000000-0005-0000-0000-0000BA480000}"/>
    <cellStyle name="40 % - Accent1 2 5 3 15" xfId="24418" xr:uid="{00000000-0005-0000-0000-0000BB480000}"/>
    <cellStyle name="40 % - Accent1 2 5 3 16" xfId="3014" xr:uid="{00000000-0005-0000-0000-0000BC480000}"/>
    <cellStyle name="40 % - Accent1 2 5 3 2" xfId="6264" xr:uid="{00000000-0005-0000-0000-0000BD480000}"/>
    <cellStyle name="40 % - Accent1 2 5 3 2 2" xfId="19897" xr:uid="{00000000-0005-0000-0000-0000BE480000}"/>
    <cellStyle name="40 % - Accent1 2 5 3 2 2 2" xfId="33296" xr:uid="{00000000-0005-0000-0000-0000BF480000}"/>
    <cellStyle name="40 % - Accent1 2 5 3 2 2 3" xfId="27294" xr:uid="{00000000-0005-0000-0000-0000C0480000}"/>
    <cellStyle name="40 % - Accent1 2 5 3 2 3" xfId="12255" xr:uid="{00000000-0005-0000-0000-0000C1480000}"/>
    <cellStyle name="40 % - Accent1 2 5 3 2 3 2" xfId="31929" xr:uid="{00000000-0005-0000-0000-0000C2480000}"/>
    <cellStyle name="40 % - Accent1 2 5 3 2 4" xfId="25909" xr:uid="{00000000-0005-0000-0000-0000C3480000}"/>
    <cellStyle name="40 % - Accent1 2 5 3 3" xfId="6790" xr:uid="{00000000-0005-0000-0000-0000C4480000}"/>
    <cellStyle name="40 % - Accent1 2 5 3 3 2" xfId="20676" xr:uid="{00000000-0005-0000-0000-0000C5480000}"/>
    <cellStyle name="40 % - Accent1 2 5 3 3 2 2" xfId="33893" xr:uid="{00000000-0005-0000-0000-0000C6480000}"/>
    <cellStyle name="40 % - Accent1 2 5 3 3 3" xfId="12781" xr:uid="{00000000-0005-0000-0000-0000C7480000}"/>
    <cellStyle name="40 % - Accent1 2 5 3 3 4" xfId="27903" xr:uid="{00000000-0005-0000-0000-0000C8480000}"/>
    <cellStyle name="40 % - Accent1 2 5 3 4" xfId="7330" xr:uid="{00000000-0005-0000-0000-0000C9480000}"/>
    <cellStyle name="40 % - Accent1 2 5 3 4 2" xfId="21267" xr:uid="{00000000-0005-0000-0000-0000CA480000}"/>
    <cellStyle name="40 % - Accent1 2 5 3 4 2 2" xfId="34484" xr:uid="{00000000-0005-0000-0000-0000CB480000}"/>
    <cellStyle name="40 % - Accent1 2 5 3 4 3" xfId="13321" xr:uid="{00000000-0005-0000-0000-0000CC480000}"/>
    <cellStyle name="40 % - Accent1 2 5 3 4 4" xfId="28494" xr:uid="{00000000-0005-0000-0000-0000CD480000}"/>
    <cellStyle name="40 % - Accent1 2 5 3 5" xfId="7898" xr:uid="{00000000-0005-0000-0000-0000CE480000}"/>
    <cellStyle name="40 % - Accent1 2 5 3 5 2" xfId="21891" xr:uid="{00000000-0005-0000-0000-0000CF480000}"/>
    <cellStyle name="40 % - Accent1 2 5 3 5 2 2" xfId="35084" xr:uid="{00000000-0005-0000-0000-0000D0480000}"/>
    <cellStyle name="40 % - Accent1 2 5 3 5 3" xfId="13889" xr:uid="{00000000-0005-0000-0000-0000D1480000}"/>
    <cellStyle name="40 % - Accent1 2 5 3 5 4" xfId="29094" xr:uid="{00000000-0005-0000-0000-0000D2480000}"/>
    <cellStyle name="40 % - Accent1 2 5 3 6" xfId="8466" xr:uid="{00000000-0005-0000-0000-0000D3480000}"/>
    <cellStyle name="40 % - Accent1 2 5 3 6 2" xfId="22593" xr:uid="{00000000-0005-0000-0000-0000D4480000}"/>
    <cellStyle name="40 % - Accent1 2 5 3 6 2 2" xfId="35786" xr:uid="{00000000-0005-0000-0000-0000D5480000}"/>
    <cellStyle name="40 % - Accent1 2 5 3 6 3" xfId="14457" xr:uid="{00000000-0005-0000-0000-0000D6480000}"/>
    <cellStyle name="40 % - Accent1 2 5 3 6 4" xfId="29796" xr:uid="{00000000-0005-0000-0000-0000D7480000}"/>
    <cellStyle name="40 % - Accent1 2 5 3 7" xfId="9034" xr:uid="{00000000-0005-0000-0000-0000D8480000}"/>
    <cellStyle name="40 % - Accent1 2 5 3 7 2" xfId="23350" xr:uid="{00000000-0005-0000-0000-0000D9480000}"/>
    <cellStyle name="40 % - Accent1 2 5 3 7 2 2" xfId="36538" xr:uid="{00000000-0005-0000-0000-0000DA480000}"/>
    <cellStyle name="40 % - Accent1 2 5 3 7 3" xfId="15025" xr:uid="{00000000-0005-0000-0000-0000DB480000}"/>
    <cellStyle name="40 % - Accent1 2 5 3 7 4" xfId="30548" xr:uid="{00000000-0005-0000-0000-0000DC480000}"/>
    <cellStyle name="40 % - Accent1 2 5 3 8" xfId="9616" xr:uid="{00000000-0005-0000-0000-0000DD480000}"/>
    <cellStyle name="40 % - Accent1 2 5 3 8 2" xfId="15607" xr:uid="{00000000-0005-0000-0000-0000DE480000}"/>
    <cellStyle name="40 % - Accent1 2 5 3 8 2 2" xfId="32670" xr:uid="{00000000-0005-0000-0000-0000DF480000}"/>
    <cellStyle name="40 % - Accent1 2 5 3 8 3" xfId="26666" xr:uid="{00000000-0005-0000-0000-0000E0480000}"/>
    <cellStyle name="40 % - Accent1 2 5 3 9" xfId="10212" xr:uid="{00000000-0005-0000-0000-0000E1480000}"/>
    <cellStyle name="40 % - Accent1 2 5 3 9 2" xfId="16203" xr:uid="{00000000-0005-0000-0000-0000E2480000}"/>
    <cellStyle name="40 % - Accent1 2 5 3 9 3" xfId="25314" xr:uid="{00000000-0005-0000-0000-0000E3480000}"/>
    <cellStyle name="40 % - Accent1 2 5 4" xfId="3015" xr:uid="{00000000-0005-0000-0000-0000E4480000}"/>
    <cellStyle name="40 % - Accent1 2 5 4 10" xfId="10809" xr:uid="{00000000-0005-0000-0000-0000E5480000}"/>
    <cellStyle name="40 % - Accent1 2 5 4 10 2" xfId="16800" xr:uid="{00000000-0005-0000-0000-0000E6480000}"/>
    <cellStyle name="40 % - Accent1 2 5 4 10 3" xfId="25315" xr:uid="{00000000-0005-0000-0000-0000E7480000}"/>
    <cellStyle name="40 % - Accent1 2 5 4 11" xfId="17424" xr:uid="{00000000-0005-0000-0000-0000E8480000}"/>
    <cellStyle name="40 % - Accent1 2 5 4 11 2" xfId="31348" xr:uid="{00000000-0005-0000-0000-0000E9480000}"/>
    <cellStyle name="40 % - Accent1 2 5 4 12" xfId="18459" xr:uid="{00000000-0005-0000-0000-0000EA480000}"/>
    <cellStyle name="40 % - Accent1 2 5 4 13" xfId="11723" xr:uid="{00000000-0005-0000-0000-0000EB480000}"/>
    <cellStyle name="40 % - Accent1 2 5 4 14" xfId="4466" xr:uid="{00000000-0005-0000-0000-0000EC480000}"/>
    <cellStyle name="40 % - Accent1 2 5 4 15" xfId="24419" xr:uid="{00000000-0005-0000-0000-0000ED480000}"/>
    <cellStyle name="40 % - Accent1 2 5 4 2" xfId="6265" xr:uid="{00000000-0005-0000-0000-0000EE480000}"/>
    <cellStyle name="40 % - Accent1 2 5 4 2 10" xfId="31349" xr:uid="{00000000-0005-0000-0000-0000EF480000}"/>
    <cellStyle name="40 % - Accent1 2 5 4 2 11" xfId="24420" xr:uid="{00000000-0005-0000-0000-0000F0480000}"/>
    <cellStyle name="40 % - Accent1 2 5 4 2 2" xfId="19895" xr:uid="{00000000-0005-0000-0000-0000F1480000}"/>
    <cellStyle name="40 % - Accent1 2 5 4 2 2 2" xfId="27292" xr:uid="{00000000-0005-0000-0000-0000F2480000}"/>
    <cellStyle name="40 % - Accent1 2 5 4 2 2 2 2" xfId="33294" xr:uid="{00000000-0005-0000-0000-0000F3480000}"/>
    <cellStyle name="40 % - Accent1 2 5 4 2 2 3" xfId="31931" xr:uid="{00000000-0005-0000-0000-0000F4480000}"/>
    <cellStyle name="40 % - Accent1 2 5 4 2 2 4" xfId="25911" xr:uid="{00000000-0005-0000-0000-0000F5480000}"/>
    <cellStyle name="40 % - Accent1 2 5 4 2 3" xfId="20678" xr:uid="{00000000-0005-0000-0000-0000F6480000}"/>
    <cellStyle name="40 % - Accent1 2 5 4 2 3 2" xfId="33895" xr:uid="{00000000-0005-0000-0000-0000F7480000}"/>
    <cellStyle name="40 % - Accent1 2 5 4 2 3 3" xfId="27905" xr:uid="{00000000-0005-0000-0000-0000F8480000}"/>
    <cellStyle name="40 % - Accent1 2 5 4 2 4" xfId="21269" xr:uid="{00000000-0005-0000-0000-0000F9480000}"/>
    <cellStyle name="40 % - Accent1 2 5 4 2 4 2" xfId="34486" xr:uid="{00000000-0005-0000-0000-0000FA480000}"/>
    <cellStyle name="40 % - Accent1 2 5 4 2 4 3" xfId="28496" xr:uid="{00000000-0005-0000-0000-0000FB480000}"/>
    <cellStyle name="40 % - Accent1 2 5 4 2 5" xfId="21893" xr:uid="{00000000-0005-0000-0000-0000FC480000}"/>
    <cellStyle name="40 % - Accent1 2 5 4 2 5 2" xfId="35086" xr:uid="{00000000-0005-0000-0000-0000FD480000}"/>
    <cellStyle name="40 % - Accent1 2 5 4 2 5 3" xfId="29096" xr:uid="{00000000-0005-0000-0000-0000FE480000}"/>
    <cellStyle name="40 % - Accent1 2 5 4 2 6" xfId="22595" xr:uid="{00000000-0005-0000-0000-0000FF480000}"/>
    <cellStyle name="40 % - Accent1 2 5 4 2 6 2" xfId="35788" xr:uid="{00000000-0005-0000-0000-000000490000}"/>
    <cellStyle name="40 % - Accent1 2 5 4 2 6 3" xfId="29798" xr:uid="{00000000-0005-0000-0000-000001490000}"/>
    <cellStyle name="40 % - Accent1 2 5 4 2 7" xfId="23352" xr:uid="{00000000-0005-0000-0000-000002490000}"/>
    <cellStyle name="40 % - Accent1 2 5 4 2 7 2" xfId="36540" xr:uid="{00000000-0005-0000-0000-000003490000}"/>
    <cellStyle name="40 % - Accent1 2 5 4 2 7 3" xfId="30550" xr:uid="{00000000-0005-0000-0000-000004490000}"/>
    <cellStyle name="40 % - Accent1 2 5 4 2 8" xfId="18460" xr:uid="{00000000-0005-0000-0000-000005490000}"/>
    <cellStyle name="40 % - Accent1 2 5 4 2 8 2" xfId="32672" xr:uid="{00000000-0005-0000-0000-000006490000}"/>
    <cellStyle name="40 % - Accent1 2 5 4 2 8 3" xfId="26668" xr:uid="{00000000-0005-0000-0000-000007490000}"/>
    <cellStyle name="40 % - Accent1 2 5 4 2 9" xfId="12256" xr:uid="{00000000-0005-0000-0000-000008490000}"/>
    <cellStyle name="40 % - Accent1 2 5 4 2 9 2" xfId="25316" xr:uid="{00000000-0005-0000-0000-000009490000}"/>
    <cellStyle name="40 % - Accent1 2 5 4 3" xfId="6791" xr:uid="{00000000-0005-0000-0000-00000A490000}"/>
    <cellStyle name="40 % - Accent1 2 5 4 3 2" xfId="19896" xr:uid="{00000000-0005-0000-0000-00000B490000}"/>
    <cellStyle name="40 % - Accent1 2 5 4 3 2 2" xfId="33295" xr:uid="{00000000-0005-0000-0000-00000C490000}"/>
    <cellStyle name="40 % - Accent1 2 5 4 3 2 3" xfId="27293" xr:uid="{00000000-0005-0000-0000-00000D490000}"/>
    <cellStyle name="40 % - Accent1 2 5 4 3 3" xfId="12782" xr:uid="{00000000-0005-0000-0000-00000E490000}"/>
    <cellStyle name="40 % - Accent1 2 5 4 3 3 2" xfId="31930" xr:uid="{00000000-0005-0000-0000-00000F490000}"/>
    <cellStyle name="40 % - Accent1 2 5 4 3 4" xfId="25910" xr:uid="{00000000-0005-0000-0000-000010490000}"/>
    <cellStyle name="40 % - Accent1 2 5 4 4" xfId="7331" xr:uid="{00000000-0005-0000-0000-000011490000}"/>
    <cellStyle name="40 % - Accent1 2 5 4 4 2" xfId="20677" xr:uid="{00000000-0005-0000-0000-000012490000}"/>
    <cellStyle name="40 % - Accent1 2 5 4 4 2 2" xfId="33894" xr:uid="{00000000-0005-0000-0000-000013490000}"/>
    <cellStyle name="40 % - Accent1 2 5 4 4 3" xfId="13322" xr:uid="{00000000-0005-0000-0000-000014490000}"/>
    <cellStyle name="40 % - Accent1 2 5 4 4 4" xfId="27904" xr:uid="{00000000-0005-0000-0000-000015490000}"/>
    <cellStyle name="40 % - Accent1 2 5 4 5" xfId="7899" xr:uid="{00000000-0005-0000-0000-000016490000}"/>
    <cellStyle name="40 % - Accent1 2 5 4 5 2" xfId="21268" xr:uid="{00000000-0005-0000-0000-000017490000}"/>
    <cellStyle name="40 % - Accent1 2 5 4 5 2 2" xfId="34485" xr:uid="{00000000-0005-0000-0000-000018490000}"/>
    <cellStyle name="40 % - Accent1 2 5 4 5 3" xfId="13890" xr:uid="{00000000-0005-0000-0000-000019490000}"/>
    <cellStyle name="40 % - Accent1 2 5 4 5 4" xfId="28495" xr:uid="{00000000-0005-0000-0000-00001A490000}"/>
    <cellStyle name="40 % - Accent1 2 5 4 6" xfId="8467" xr:uid="{00000000-0005-0000-0000-00001B490000}"/>
    <cellStyle name="40 % - Accent1 2 5 4 6 2" xfId="21892" xr:uid="{00000000-0005-0000-0000-00001C490000}"/>
    <cellStyle name="40 % - Accent1 2 5 4 6 2 2" xfId="35085" xr:uid="{00000000-0005-0000-0000-00001D490000}"/>
    <cellStyle name="40 % - Accent1 2 5 4 6 3" xfId="14458" xr:uid="{00000000-0005-0000-0000-00001E490000}"/>
    <cellStyle name="40 % - Accent1 2 5 4 6 4" xfId="29095" xr:uid="{00000000-0005-0000-0000-00001F490000}"/>
    <cellStyle name="40 % - Accent1 2 5 4 7" xfId="9035" xr:uid="{00000000-0005-0000-0000-000020490000}"/>
    <cellStyle name="40 % - Accent1 2 5 4 7 2" xfId="22594" xr:uid="{00000000-0005-0000-0000-000021490000}"/>
    <cellStyle name="40 % - Accent1 2 5 4 7 2 2" xfId="35787" xr:uid="{00000000-0005-0000-0000-000022490000}"/>
    <cellStyle name="40 % - Accent1 2 5 4 7 3" xfId="15026" xr:uid="{00000000-0005-0000-0000-000023490000}"/>
    <cellStyle name="40 % - Accent1 2 5 4 7 4" xfId="29797" xr:uid="{00000000-0005-0000-0000-000024490000}"/>
    <cellStyle name="40 % - Accent1 2 5 4 8" xfId="9617" xr:uid="{00000000-0005-0000-0000-000025490000}"/>
    <cellStyle name="40 % - Accent1 2 5 4 8 2" xfId="23351" xr:uid="{00000000-0005-0000-0000-000026490000}"/>
    <cellStyle name="40 % - Accent1 2 5 4 8 2 2" xfId="36539" xr:uid="{00000000-0005-0000-0000-000027490000}"/>
    <cellStyle name="40 % - Accent1 2 5 4 8 3" xfId="15608" xr:uid="{00000000-0005-0000-0000-000028490000}"/>
    <cellStyle name="40 % - Accent1 2 5 4 8 4" xfId="30549" xr:uid="{00000000-0005-0000-0000-000029490000}"/>
    <cellStyle name="40 % - Accent1 2 5 4 9" xfId="10213" xr:uid="{00000000-0005-0000-0000-00002A490000}"/>
    <cellStyle name="40 % - Accent1 2 5 4 9 2" xfId="16204" xr:uid="{00000000-0005-0000-0000-00002B490000}"/>
    <cellStyle name="40 % - Accent1 2 5 4 9 2 2" xfId="32671" xr:uid="{00000000-0005-0000-0000-00002C490000}"/>
    <cellStyle name="40 % - Accent1 2 5 4 9 3" xfId="26667" xr:uid="{00000000-0005-0000-0000-00002D490000}"/>
    <cellStyle name="40 % - Accent1 2 5 5" xfId="5376" xr:uid="{00000000-0005-0000-0000-00002E490000}"/>
    <cellStyle name="40 % - Accent1 2 5 5 10" xfId="31350" xr:uid="{00000000-0005-0000-0000-00002F490000}"/>
    <cellStyle name="40 % - Accent1 2 5 5 11" xfId="24421" xr:uid="{00000000-0005-0000-0000-000030490000}"/>
    <cellStyle name="40 % - Accent1 2 5 5 2" xfId="19894" xr:uid="{00000000-0005-0000-0000-000031490000}"/>
    <cellStyle name="40 % - Accent1 2 5 5 2 2" xfId="27291" xr:uid="{00000000-0005-0000-0000-000032490000}"/>
    <cellStyle name="40 % - Accent1 2 5 5 2 2 2" xfId="33293" xr:uid="{00000000-0005-0000-0000-000033490000}"/>
    <cellStyle name="40 % - Accent1 2 5 5 2 3" xfId="31932" xr:uid="{00000000-0005-0000-0000-000034490000}"/>
    <cellStyle name="40 % - Accent1 2 5 5 2 4" xfId="25912" xr:uid="{00000000-0005-0000-0000-000035490000}"/>
    <cellStyle name="40 % - Accent1 2 5 5 3" xfId="20679" xr:uid="{00000000-0005-0000-0000-000036490000}"/>
    <cellStyle name="40 % - Accent1 2 5 5 3 2" xfId="33896" xr:uid="{00000000-0005-0000-0000-000037490000}"/>
    <cellStyle name="40 % - Accent1 2 5 5 3 3" xfId="27906" xr:uid="{00000000-0005-0000-0000-000038490000}"/>
    <cellStyle name="40 % - Accent1 2 5 5 4" xfId="21270" xr:uid="{00000000-0005-0000-0000-000039490000}"/>
    <cellStyle name="40 % - Accent1 2 5 5 4 2" xfId="34487" xr:uid="{00000000-0005-0000-0000-00003A490000}"/>
    <cellStyle name="40 % - Accent1 2 5 5 4 3" xfId="28497" xr:uid="{00000000-0005-0000-0000-00003B490000}"/>
    <cellStyle name="40 % - Accent1 2 5 5 5" xfId="21894" xr:uid="{00000000-0005-0000-0000-00003C490000}"/>
    <cellStyle name="40 % - Accent1 2 5 5 5 2" xfId="35087" xr:uid="{00000000-0005-0000-0000-00003D490000}"/>
    <cellStyle name="40 % - Accent1 2 5 5 5 3" xfId="29097" xr:uid="{00000000-0005-0000-0000-00003E490000}"/>
    <cellStyle name="40 % - Accent1 2 5 5 6" xfId="22596" xr:uid="{00000000-0005-0000-0000-00003F490000}"/>
    <cellStyle name="40 % - Accent1 2 5 5 6 2" xfId="35789" xr:uid="{00000000-0005-0000-0000-000040490000}"/>
    <cellStyle name="40 % - Accent1 2 5 5 6 3" xfId="29799" xr:uid="{00000000-0005-0000-0000-000041490000}"/>
    <cellStyle name="40 % - Accent1 2 5 5 7" xfId="23353" xr:uid="{00000000-0005-0000-0000-000042490000}"/>
    <cellStyle name="40 % - Accent1 2 5 5 7 2" xfId="36541" xr:uid="{00000000-0005-0000-0000-000043490000}"/>
    <cellStyle name="40 % - Accent1 2 5 5 7 3" xfId="30551" xr:uid="{00000000-0005-0000-0000-000044490000}"/>
    <cellStyle name="40 % - Accent1 2 5 5 8" xfId="18461" xr:uid="{00000000-0005-0000-0000-000045490000}"/>
    <cellStyle name="40 % - Accent1 2 5 5 8 2" xfId="32673" xr:uid="{00000000-0005-0000-0000-000046490000}"/>
    <cellStyle name="40 % - Accent1 2 5 5 8 3" xfId="26669" xr:uid="{00000000-0005-0000-0000-000047490000}"/>
    <cellStyle name="40 % - Accent1 2 5 5 9" xfId="11719" xr:uid="{00000000-0005-0000-0000-000048490000}"/>
    <cellStyle name="40 % - Accent1 2 5 5 9 2" xfId="25317" xr:uid="{00000000-0005-0000-0000-000049490000}"/>
    <cellStyle name="40 % - Accent1 2 5 6" xfId="6261" xr:uid="{00000000-0005-0000-0000-00004A490000}"/>
    <cellStyle name="40 % - Accent1 2 5 6 2" xfId="19531" xr:uid="{00000000-0005-0000-0000-00004B490000}"/>
    <cellStyle name="40 % - Accent1 2 5 6 2 2" xfId="33031" xr:uid="{00000000-0005-0000-0000-00004C490000}"/>
    <cellStyle name="40 % - Accent1 2 5 6 2 3" xfId="27027" xr:uid="{00000000-0005-0000-0000-00004D490000}"/>
    <cellStyle name="40 % - Accent1 2 5 6 3" xfId="12252" xr:uid="{00000000-0005-0000-0000-00004E490000}"/>
    <cellStyle name="40 % - Accent1 2 5 6 3 2" xfId="31927" xr:uid="{00000000-0005-0000-0000-00004F490000}"/>
    <cellStyle name="40 % - Accent1 2 5 6 4" xfId="25907" xr:uid="{00000000-0005-0000-0000-000050490000}"/>
    <cellStyle name="40 % - Accent1 2 5 7" xfId="6787" xr:uid="{00000000-0005-0000-0000-000051490000}"/>
    <cellStyle name="40 % - Accent1 2 5 7 2" xfId="19899" xr:uid="{00000000-0005-0000-0000-000052490000}"/>
    <cellStyle name="40 % - Accent1 2 5 7 2 2" xfId="33298" xr:uid="{00000000-0005-0000-0000-000053490000}"/>
    <cellStyle name="40 % - Accent1 2 5 7 3" xfId="12778" xr:uid="{00000000-0005-0000-0000-000054490000}"/>
    <cellStyle name="40 % - Accent1 2 5 7 4" xfId="27296" xr:uid="{00000000-0005-0000-0000-000055490000}"/>
    <cellStyle name="40 % - Accent1 2 5 8" xfId="7327" xr:uid="{00000000-0005-0000-0000-000056490000}"/>
    <cellStyle name="40 % - Accent1 2 5 8 2" xfId="20674" xr:uid="{00000000-0005-0000-0000-000057490000}"/>
    <cellStyle name="40 % - Accent1 2 5 8 2 2" xfId="33891" xr:uid="{00000000-0005-0000-0000-000058490000}"/>
    <cellStyle name="40 % - Accent1 2 5 8 3" xfId="13318" xr:uid="{00000000-0005-0000-0000-000059490000}"/>
    <cellStyle name="40 % - Accent1 2 5 8 4" xfId="27901" xr:uid="{00000000-0005-0000-0000-00005A490000}"/>
    <cellStyle name="40 % - Accent1 2 5 9" xfId="7895" xr:uid="{00000000-0005-0000-0000-00005B490000}"/>
    <cellStyle name="40 % - Accent1 2 5 9 2" xfId="21265" xr:uid="{00000000-0005-0000-0000-00005C490000}"/>
    <cellStyle name="40 % - Accent1 2 5 9 2 2" xfId="34482" xr:uid="{00000000-0005-0000-0000-00005D490000}"/>
    <cellStyle name="40 % - Accent1 2 5 9 3" xfId="13886" xr:uid="{00000000-0005-0000-0000-00005E490000}"/>
    <cellStyle name="40 % - Accent1 2 5 9 4" xfId="28492" xr:uid="{00000000-0005-0000-0000-00005F490000}"/>
    <cellStyle name="40 % - Accent1 2 6" xfId="363" xr:uid="{00000000-0005-0000-0000-000060490000}"/>
    <cellStyle name="40 % - Accent1 2 6 10" xfId="9618" xr:uid="{00000000-0005-0000-0000-000061490000}"/>
    <cellStyle name="40 % - Accent1 2 6 10 2" xfId="15609" xr:uid="{00000000-0005-0000-0000-000062490000}"/>
    <cellStyle name="40 % - Accent1 2 6 10 3" xfId="31351" xr:uid="{00000000-0005-0000-0000-000063490000}"/>
    <cellStyle name="40 % - Accent1 2 6 11" xfId="10214" xr:uid="{00000000-0005-0000-0000-000064490000}"/>
    <cellStyle name="40 % - Accent1 2 6 11 2" xfId="16205" xr:uid="{00000000-0005-0000-0000-000065490000}"/>
    <cellStyle name="40 % - Accent1 2 6 12" xfId="10810" xr:uid="{00000000-0005-0000-0000-000066490000}"/>
    <cellStyle name="40 % - Accent1 2 6 12 2" xfId="16801" xr:uid="{00000000-0005-0000-0000-000067490000}"/>
    <cellStyle name="40 % - Accent1 2 6 13" xfId="4766" xr:uid="{00000000-0005-0000-0000-000068490000}"/>
    <cellStyle name="40 % - Accent1 2 6 13 2" xfId="17425" xr:uid="{00000000-0005-0000-0000-000069490000}"/>
    <cellStyle name="40 % - Accent1 2 6 14" xfId="17940" xr:uid="{00000000-0005-0000-0000-00006A490000}"/>
    <cellStyle name="40 % - Accent1 2 6 15" xfId="18462" xr:uid="{00000000-0005-0000-0000-00006B490000}"/>
    <cellStyle name="40 % - Accent1 2 6 16" xfId="11283" xr:uid="{00000000-0005-0000-0000-00006C490000}"/>
    <cellStyle name="40 % - Accent1 2 6 17" xfId="4467" xr:uid="{00000000-0005-0000-0000-00006D490000}"/>
    <cellStyle name="40 % - Accent1 2 6 18" xfId="24422" xr:uid="{00000000-0005-0000-0000-00006E490000}"/>
    <cellStyle name="40 % - Accent1 2 6 19" xfId="3016" xr:uid="{00000000-0005-0000-0000-00006F490000}"/>
    <cellStyle name="40 % - Accent1 2 6 2" xfId="3017" xr:uid="{00000000-0005-0000-0000-000070490000}"/>
    <cellStyle name="40 % - Accent1 2 6 2 10" xfId="10811" xr:uid="{00000000-0005-0000-0000-000071490000}"/>
    <cellStyle name="40 % - Accent1 2 6 2 10 2" xfId="16802" xr:uid="{00000000-0005-0000-0000-000072490000}"/>
    <cellStyle name="40 % - Accent1 2 6 2 11" xfId="17426" xr:uid="{00000000-0005-0000-0000-000073490000}"/>
    <cellStyle name="40 % - Accent1 2 6 2 12" xfId="19893" xr:uid="{00000000-0005-0000-0000-000074490000}"/>
    <cellStyle name="40 % - Accent1 2 6 2 13" xfId="11725" xr:uid="{00000000-0005-0000-0000-000075490000}"/>
    <cellStyle name="40 % - Accent1 2 6 2 14" xfId="5380" xr:uid="{00000000-0005-0000-0000-000076490000}"/>
    <cellStyle name="40 % - Accent1 2 6 2 15" xfId="25913" xr:uid="{00000000-0005-0000-0000-000077490000}"/>
    <cellStyle name="40 % - Accent1 2 6 2 2" xfId="6267" xr:uid="{00000000-0005-0000-0000-000078490000}"/>
    <cellStyle name="40 % - Accent1 2 6 2 2 2" xfId="12258" xr:uid="{00000000-0005-0000-0000-000079490000}"/>
    <cellStyle name="40 % - Accent1 2 6 2 2 2 2" xfId="33292" xr:uid="{00000000-0005-0000-0000-00007A490000}"/>
    <cellStyle name="40 % - Accent1 2 6 2 2 3" xfId="27290" xr:uid="{00000000-0005-0000-0000-00007B490000}"/>
    <cellStyle name="40 % - Accent1 2 6 2 3" xfId="6793" xr:uid="{00000000-0005-0000-0000-00007C490000}"/>
    <cellStyle name="40 % - Accent1 2 6 2 3 2" xfId="12784" xr:uid="{00000000-0005-0000-0000-00007D490000}"/>
    <cellStyle name="40 % - Accent1 2 6 2 3 3" xfId="31933" xr:uid="{00000000-0005-0000-0000-00007E490000}"/>
    <cellStyle name="40 % - Accent1 2 6 2 4" xfId="7333" xr:uid="{00000000-0005-0000-0000-00007F490000}"/>
    <cellStyle name="40 % - Accent1 2 6 2 4 2" xfId="13324" xr:uid="{00000000-0005-0000-0000-000080490000}"/>
    <cellStyle name="40 % - Accent1 2 6 2 5" xfId="7901" xr:uid="{00000000-0005-0000-0000-000081490000}"/>
    <cellStyle name="40 % - Accent1 2 6 2 5 2" xfId="13892" xr:uid="{00000000-0005-0000-0000-000082490000}"/>
    <cellStyle name="40 % - Accent1 2 6 2 6" xfId="8469" xr:uid="{00000000-0005-0000-0000-000083490000}"/>
    <cellStyle name="40 % - Accent1 2 6 2 6 2" xfId="14460" xr:uid="{00000000-0005-0000-0000-000084490000}"/>
    <cellStyle name="40 % - Accent1 2 6 2 7" xfId="9037" xr:uid="{00000000-0005-0000-0000-000085490000}"/>
    <cellStyle name="40 % - Accent1 2 6 2 7 2" xfId="15028" xr:uid="{00000000-0005-0000-0000-000086490000}"/>
    <cellStyle name="40 % - Accent1 2 6 2 8" xfId="9619" xr:uid="{00000000-0005-0000-0000-000087490000}"/>
    <cellStyle name="40 % - Accent1 2 6 2 8 2" xfId="15610" xr:uid="{00000000-0005-0000-0000-000088490000}"/>
    <cellStyle name="40 % - Accent1 2 6 2 9" xfId="10215" xr:uid="{00000000-0005-0000-0000-000089490000}"/>
    <cellStyle name="40 % - Accent1 2 6 2 9 2" xfId="16206" xr:uid="{00000000-0005-0000-0000-00008A490000}"/>
    <cellStyle name="40 % - Accent1 2 6 3" xfId="5379" xr:uid="{00000000-0005-0000-0000-00008B490000}"/>
    <cellStyle name="40 % - Accent1 2 6 3 2" xfId="20680" xr:uid="{00000000-0005-0000-0000-00008C490000}"/>
    <cellStyle name="40 % - Accent1 2 6 3 2 2" xfId="33897" xr:uid="{00000000-0005-0000-0000-00008D490000}"/>
    <cellStyle name="40 % - Accent1 2 6 3 3" xfId="11724" xr:uid="{00000000-0005-0000-0000-00008E490000}"/>
    <cellStyle name="40 % - Accent1 2 6 3 4" xfId="27907" xr:uid="{00000000-0005-0000-0000-00008F490000}"/>
    <cellStyle name="40 % - Accent1 2 6 4" xfId="6266" xr:uid="{00000000-0005-0000-0000-000090490000}"/>
    <cellStyle name="40 % - Accent1 2 6 4 2" xfId="21271" xr:uid="{00000000-0005-0000-0000-000091490000}"/>
    <cellStyle name="40 % - Accent1 2 6 4 2 2" xfId="34488" xr:uid="{00000000-0005-0000-0000-000092490000}"/>
    <cellStyle name="40 % - Accent1 2 6 4 3" xfId="12257" xr:uid="{00000000-0005-0000-0000-000093490000}"/>
    <cellStyle name="40 % - Accent1 2 6 4 4" xfId="28498" xr:uid="{00000000-0005-0000-0000-000094490000}"/>
    <cellStyle name="40 % - Accent1 2 6 5" xfId="6792" xr:uid="{00000000-0005-0000-0000-000095490000}"/>
    <cellStyle name="40 % - Accent1 2 6 5 2" xfId="21895" xr:uid="{00000000-0005-0000-0000-000096490000}"/>
    <cellStyle name="40 % - Accent1 2 6 5 2 2" xfId="35088" xr:uid="{00000000-0005-0000-0000-000097490000}"/>
    <cellStyle name="40 % - Accent1 2 6 5 3" xfId="12783" xr:uid="{00000000-0005-0000-0000-000098490000}"/>
    <cellStyle name="40 % - Accent1 2 6 5 4" xfId="29098" xr:uid="{00000000-0005-0000-0000-000099490000}"/>
    <cellStyle name="40 % - Accent1 2 6 6" xfId="7332" xr:uid="{00000000-0005-0000-0000-00009A490000}"/>
    <cellStyle name="40 % - Accent1 2 6 6 2" xfId="22597" xr:uid="{00000000-0005-0000-0000-00009B490000}"/>
    <cellStyle name="40 % - Accent1 2 6 6 2 2" xfId="35790" xr:uid="{00000000-0005-0000-0000-00009C490000}"/>
    <cellStyle name="40 % - Accent1 2 6 6 3" xfId="13323" xr:uid="{00000000-0005-0000-0000-00009D490000}"/>
    <cellStyle name="40 % - Accent1 2 6 6 4" xfId="29800" xr:uid="{00000000-0005-0000-0000-00009E490000}"/>
    <cellStyle name="40 % - Accent1 2 6 7" xfId="7900" xr:uid="{00000000-0005-0000-0000-00009F490000}"/>
    <cellStyle name="40 % - Accent1 2 6 7 2" xfId="23354" xr:uid="{00000000-0005-0000-0000-0000A0490000}"/>
    <cellStyle name="40 % - Accent1 2 6 7 2 2" xfId="36542" xr:uid="{00000000-0005-0000-0000-0000A1490000}"/>
    <cellStyle name="40 % - Accent1 2 6 7 3" xfId="13891" xr:uid="{00000000-0005-0000-0000-0000A2490000}"/>
    <cellStyle name="40 % - Accent1 2 6 7 4" xfId="30552" xr:uid="{00000000-0005-0000-0000-0000A3490000}"/>
    <cellStyle name="40 % - Accent1 2 6 8" xfId="8468" xr:uid="{00000000-0005-0000-0000-0000A4490000}"/>
    <cellStyle name="40 % - Accent1 2 6 8 2" xfId="14459" xr:uid="{00000000-0005-0000-0000-0000A5490000}"/>
    <cellStyle name="40 % - Accent1 2 6 8 2 2" xfId="32674" xr:uid="{00000000-0005-0000-0000-0000A6490000}"/>
    <cellStyle name="40 % - Accent1 2 6 8 3" xfId="26670" xr:uid="{00000000-0005-0000-0000-0000A7490000}"/>
    <cellStyle name="40 % - Accent1 2 6 9" xfId="9036" xr:uid="{00000000-0005-0000-0000-0000A8490000}"/>
    <cellStyle name="40 % - Accent1 2 6 9 2" xfId="15027" xr:uid="{00000000-0005-0000-0000-0000A9490000}"/>
    <cellStyle name="40 % - Accent1 2 6 9 3" xfId="25318" xr:uid="{00000000-0005-0000-0000-0000AA490000}"/>
    <cellStyle name="40 % - Accent1 2 7" xfId="5342" xr:uid="{00000000-0005-0000-0000-0000AB490000}"/>
    <cellStyle name="40 % - Accent1 2 7 2" xfId="23802" xr:uid="{00000000-0005-0000-0000-0000AC490000}"/>
    <cellStyle name="40 % - Accent1 2 7 2 2" xfId="36833" xr:uid="{00000000-0005-0000-0000-0000AD490000}"/>
    <cellStyle name="40 % - Accent1 2 7 2 3" xfId="30845" xr:uid="{00000000-0005-0000-0000-0000AE490000}"/>
    <cellStyle name="40 % - Accent1 2 7 3" xfId="19511" xr:uid="{00000000-0005-0000-0000-0000AF490000}"/>
    <cellStyle name="40 % - Accent1 2 7 3 2" xfId="33011" xr:uid="{00000000-0005-0000-0000-0000B0490000}"/>
    <cellStyle name="40 % - Accent1 2 7 3 3" xfId="27007" xr:uid="{00000000-0005-0000-0000-0000B1490000}"/>
    <cellStyle name="40 % - Accent1 2 7 4" xfId="11677" xr:uid="{00000000-0005-0000-0000-0000B2490000}"/>
    <cellStyle name="40 % - Accent1 2 7 4 2" xfId="31880" xr:uid="{00000000-0005-0000-0000-0000B3490000}"/>
    <cellStyle name="40 % - Accent1 2 7 5" xfId="25860" xr:uid="{00000000-0005-0000-0000-0000B4490000}"/>
    <cellStyle name="40 % - Accent1 2 8" xfId="6219" xr:uid="{00000000-0005-0000-0000-0000B5490000}"/>
    <cellStyle name="40 % - Accent1 2 8 2" xfId="24007" xr:uid="{00000000-0005-0000-0000-0000B6490000}"/>
    <cellStyle name="40 % - Accent1 2 8 2 2" xfId="36913" xr:uid="{00000000-0005-0000-0000-0000B7490000}"/>
    <cellStyle name="40 % - Accent1 2 8 2 3" xfId="30926" xr:uid="{00000000-0005-0000-0000-0000B8490000}"/>
    <cellStyle name="40 % - Accent1 2 8 3" xfId="20627" xr:uid="{00000000-0005-0000-0000-0000B9490000}"/>
    <cellStyle name="40 % - Accent1 2 8 3 2" xfId="33844" xr:uid="{00000000-0005-0000-0000-0000BA490000}"/>
    <cellStyle name="40 % - Accent1 2 8 4" xfId="12210" xr:uid="{00000000-0005-0000-0000-0000BB490000}"/>
    <cellStyle name="40 % - Accent1 2 8 5" xfId="27854" xr:uid="{00000000-0005-0000-0000-0000BC490000}"/>
    <cellStyle name="40 % - Accent1 2 9" xfId="6745" xr:uid="{00000000-0005-0000-0000-0000BD490000}"/>
    <cellStyle name="40 % - Accent1 2 9 2" xfId="21218" xr:uid="{00000000-0005-0000-0000-0000BE490000}"/>
    <cellStyle name="40 % - Accent1 2 9 2 2" xfId="34435" xr:uid="{00000000-0005-0000-0000-0000BF490000}"/>
    <cellStyle name="40 % - Accent1 2 9 3" xfId="12736" xr:uid="{00000000-0005-0000-0000-0000C0490000}"/>
    <cellStyle name="40 % - Accent1 2 9 4" xfId="28445" xr:uid="{00000000-0005-0000-0000-0000C1490000}"/>
    <cellStyle name="40 % - Accent1 2_2012-2013 - CF - Tour 1 - Ligue 04 - Résultats" xfId="364" xr:uid="{00000000-0005-0000-0000-0000C2490000}"/>
    <cellStyle name="40 % - Accent1 20" xfId="4162" xr:uid="{00000000-0005-0000-0000-0000C3490000}"/>
    <cellStyle name="40 % - Accent1 20 2" xfId="9878" xr:uid="{00000000-0005-0000-0000-0000C4490000}"/>
    <cellStyle name="40 % - Accent1 20 2 2" xfId="22867" xr:uid="{00000000-0005-0000-0000-0000C5490000}"/>
    <cellStyle name="40 % - Accent1 20 2 2 2" xfId="36060" xr:uid="{00000000-0005-0000-0000-0000C6490000}"/>
    <cellStyle name="40 % - Accent1 20 2 3" xfId="15869" xr:uid="{00000000-0005-0000-0000-0000C7490000}"/>
    <cellStyle name="40 % - Accent1 20 2 4" xfId="30070" xr:uid="{00000000-0005-0000-0000-0000C8490000}"/>
    <cellStyle name="40 % - Accent1 20 3" xfId="10474" xr:uid="{00000000-0005-0000-0000-0000C9490000}"/>
    <cellStyle name="40 % - Accent1 20 3 2" xfId="16465" xr:uid="{00000000-0005-0000-0000-0000CA490000}"/>
    <cellStyle name="40 % - Accent1 20 3 2 2" xfId="35358" xr:uid="{00000000-0005-0000-0000-0000CB490000}"/>
    <cellStyle name="40 % - Accent1 20 3 3" xfId="29368" xr:uid="{00000000-0005-0000-0000-0000CC490000}"/>
    <cellStyle name="40 % - Accent1 20 4" xfId="11070" xr:uid="{00000000-0005-0000-0000-0000CD490000}"/>
    <cellStyle name="40 % - Accent1 20 4 2" xfId="17061" xr:uid="{00000000-0005-0000-0000-0000CE490000}"/>
    <cellStyle name="40 % - Accent1 20 4 3" xfId="26206" xr:uid="{00000000-0005-0000-0000-0000CF490000}"/>
    <cellStyle name="40 % - Accent1 20 5" xfId="17685" xr:uid="{00000000-0005-0000-0000-0000D0490000}"/>
    <cellStyle name="40 % - Accent1 20 5 2" xfId="32210" xr:uid="{00000000-0005-0000-0000-0000D1490000}"/>
    <cellStyle name="40 % - Accent1 20 6" xfId="22165" xr:uid="{00000000-0005-0000-0000-0000D2490000}"/>
    <cellStyle name="40 % - Accent1 20 7" xfId="15287" xr:uid="{00000000-0005-0000-0000-0000D3490000}"/>
    <cellStyle name="40 % - Accent1 20 8" xfId="9296" xr:uid="{00000000-0005-0000-0000-0000D4490000}"/>
    <cellStyle name="40 % - Accent1 20 9" xfId="24839" xr:uid="{00000000-0005-0000-0000-0000D5490000}"/>
    <cellStyle name="40 % - Accent1 21" xfId="4176" xr:uid="{00000000-0005-0000-0000-0000D6490000}"/>
    <cellStyle name="40 % - Accent1 21 2" xfId="10488" xr:uid="{00000000-0005-0000-0000-0000D7490000}"/>
    <cellStyle name="40 % - Accent1 21 2 2" xfId="22869" xr:uid="{00000000-0005-0000-0000-0000D8490000}"/>
    <cellStyle name="40 % - Accent1 21 2 2 2" xfId="36062" xr:uid="{00000000-0005-0000-0000-0000D9490000}"/>
    <cellStyle name="40 % - Accent1 21 2 3" xfId="16479" xr:uid="{00000000-0005-0000-0000-0000DA490000}"/>
    <cellStyle name="40 % - Accent1 21 2 4" xfId="30072" xr:uid="{00000000-0005-0000-0000-0000DB490000}"/>
    <cellStyle name="40 % - Accent1 21 3" xfId="11084" xr:uid="{00000000-0005-0000-0000-0000DC490000}"/>
    <cellStyle name="40 % - Accent1 21 3 2" xfId="17075" xr:uid="{00000000-0005-0000-0000-0000DD490000}"/>
    <cellStyle name="40 % - Accent1 21 3 2 2" xfId="35360" xr:uid="{00000000-0005-0000-0000-0000DE490000}"/>
    <cellStyle name="40 % - Accent1 21 3 3" xfId="29370" xr:uid="{00000000-0005-0000-0000-0000DF490000}"/>
    <cellStyle name="40 % - Accent1 21 4" xfId="17699" xr:uid="{00000000-0005-0000-0000-0000E0490000}"/>
    <cellStyle name="40 % - Accent1 21 4 2" xfId="26208" xr:uid="{00000000-0005-0000-0000-0000E1490000}"/>
    <cellStyle name="40 % - Accent1 21 5" xfId="22167" xr:uid="{00000000-0005-0000-0000-0000E2490000}"/>
    <cellStyle name="40 % - Accent1 21 5 2" xfId="32212" xr:uid="{00000000-0005-0000-0000-0000E3490000}"/>
    <cellStyle name="40 % - Accent1 21 6" xfId="15883" xr:uid="{00000000-0005-0000-0000-0000E4490000}"/>
    <cellStyle name="40 % - Accent1 21 7" xfId="9892" xr:uid="{00000000-0005-0000-0000-0000E5490000}"/>
    <cellStyle name="40 % - Accent1 21 8" xfId="24841" xr:uid="{00000000-0005-0000-0000-0000E6490000}"/>
    <cellStyle name="40 % - Accent1 22" xfId="4190" xr:uid="{00000000-0005-0000-0000-0000E7490000}"/>
    <cellStyle name="40 % - Accent1 22 2" xfId="17713" xr:uid="{00000000-0005-0000-0000-0000E8490000}"/>
    <cellStyle name="40 % - Accent1 22 2 2" xfId="22887" xr:uid="{00000000-0005-0000-0000-0000E9490000}"/>
    <cellStyle name="40 % - Accent1 22 2 2 2" xfId="36080" xr:uid="{00000000-0005-0000-0000-0000EA490000}"/>
    <cellStyle name="40 % - Accent1 22 2 3" xfId="30090" xr:uid="{00000000-0005-0000-0000-0000EB490000}"/>
    <cellStyle name="40 % - Accent1 22 3" xfId="22185" xr:uid="{00000000-0005-0000-0000-0000EC490000}"/>
    <cellStyle name="40 % - Accent1 22 3 2" xfId="35378" xr:uid="{00000000-0005-0000-0000-0000ED490000}"/>
    <cellStyle name="40 % - Accent1 22 3 3" xfId="29388" xr:uid="{00000000-0005-0000-0000-0000EE490000}"/>
    <cellStyle name="40 % - Accent1 22 4" xfId="17089" xr:uid="{00000000-0005-0000-0000-0000EF490000}"/>
    <cellStyle name="40 % - Accent1 22 4 2" xfId="26226" xr:uid="{00000000-0005-0000-0000-0000F0490000}"/>
    <cellStyle name="40 % - Accent1 22 5" xfId="11098" xr:uid="{00000000-0005-0000-0000-0000F1490000}"/>
    <cellStyle name="40 % - Accent1 22 5 2" xfId="32230" xr:uid="{00000000-0005-0000-0000-0000F2490000}"/>
    <cellStyle name="40 % - Accent1 22 6" xfId="24859" xr:uid="{00000000-0005-0000-0000-0000F3490000}"/>
    <cellStyle name="40 % - Accent1 23" xfId="4204" xr:uid="{00000000-0005-0000-0000-0000F4490000}"/>
    <cellStyle name="40 % - Accent1 23 2" xfId="17727" xr:uid="{00000000-0005-0000-0000-0000F5490000}"/>
    <cellStyle name="40 % - Accent1 23 2 2" xfId="22879" xr:uid="{00000000-0005-0000-0000-0000F6490000}"/>
    <cellStyle name="40 % - Accent1 23 2 2 2" xfId="36072" xr:uid="{00000000-0005-0000-0000-0000F7490000}"/>
    <cellStyle name="40 % - Accent1 23 2 3" xfId="30082" xr:uid="{00000000-0005-0000-0000-0000F8490000}"/>
    <cellStyle name="40 % - Accent1 23 3" xfId="22177" xr:uid="{00000000-0005-0000-0000-0000F9490000}"/>
    <cellStyle name="40 % - Accent1 23 3 2" xfId="35370" xr:uid="{00000000-0005-0000-0000-0000FA490000}"/>
    <cellStyle name="40 % - Accent1 23 3 3" xfId="29380" xr:uid="{00000000-0005-0000-0000-0000FB490000}"/>
    <cellStyle name="40 % - Accent1 23 4" xfId="17103" xr:uid="{00000000-0005-0000-0000-0000FC490000}"/>
    <cellStyle name="40 % - Accent1 23 4 2" xfId="26218" xr:uid="{00000000-0005-0000-0000-0000FD490000}"/>
    <cellStyle name="40 % - Accent1 23 5" xfId="32222" xr:uid="{00000000-0005-0000-0000-0000FE490000}"/>
    <cellStyle name="40 % - Accent1 23 6" xfId="24851" xr:uid="{00000000-0005-0000-0000-0000FF490000}"/>
    <cellStyle name="40 % - Accent1 24" xfId="17741" xr:uid="{00000000-0005-0000-0000-0000004A0000}"/>
    <cellStyle name="40 % - Accent1 24 2" xfId="22911" xr:uid="{00000000-0005-0000-0000-0000014A0000}"/>
    <cellStyle name="40 % - Accent1 24 2 2" xfId="36104" xr:uid="{00000000-0005-0000-0000-0000024A0000}"/>
    <cellStyle name="40 % - Accent1 24 2 3" xfId="30114" xr:uid="{00000000-0005-0000-0000-0000034A0000}"/>
    <cellStyle name="40 % - Accent1 24 3" xfId="22209" xr:uid="{00000000-0005-0000-0000-0000044A0000}"/>
    <cellStyle name="40 % - Accent1 24 3 2" xfId="35402" xr:uid="{00000000-0005-0000-0000-0000054A0000}"/>
    <cellStyle name="40 % - Accent1 24 3 3" xfId="29412" xr:uid="{00000000-0005-0000-0000-0000064A0000}"/>
    <cellStyle name="40 % - Accent1 24 4" xfId="26250" xr:uid="{00000000-0005-0000-0000-0000074A0000}"/>
    <cellStyle name="40 % - Accent1 24 5" xfId="32254" xr:uid="{00000000-0005-0000-0000-0000084A0000}"/>
    <cellStyle name="40 % - Accent1 24 6" xfId="24883" xr:uid="{00000000-0005-0000-0000-0000094A0000}"/>
    <cellStyle name="40 % - Accent1 25" xfId="17755" xr:uid="{00000000-0005-0000-0000-00000A4A0000}"/>
    <cellStyle name="40 % - Accent1 25 2" xfId="22913" xr:uid="{00000000-0005-0000-0000-00000B4A0000}"/>
    <cellStyle name="40 % - Accent1 25 2 2" xfId="36106" xr:uid="{00000000-0005-0000-0000-00000C4A0000}"/>
    <cellStyle name="40 % - Accent1 25 2 3" xfId="30116" xr:uid="{00000000-0005-0000-0000-00000D4A0000}"/>
    <cellStyle name="40 % - Accent1 25 3" xfId="22211" xr:uid="{00000000-0005-0000-0000-00000E4A0000}"/>
    <cellStyle name="40 % - Accent1 25 3 2" xfId="35404" xr:uid="{00000000-0005-0000-0000-00000F4A0000}"/>
    <cellStyle name="40 % - Accent1 25 3 3" xfId="29414" xr:uid="{00000000-0005-0000-0000-0000104A0000}"/>
    <cellStyle name="40 % - Accent1 25 4" xfId="26252" xr:uid="{00000000-0005-0000-0000-0000114A0000}"/>
    <cellStyle name="40 % - Accent1 25 5" xfId="32256" xr:uid="{00000000-0005-0000-0000-0000124A0000}"/>
    <cellStyle name="40 % - Accent1 25 6" xfId="24885" xr:uid="{00000000-0005-0000-0000-0000134A0000}"/>
    <cellStyle name="40 % - Accent1 26" xfId="22229" xr:uid="{00000000-0005-0000-0000-0000144A0000}"/>
    <cellStyle name="40 % - Accent1 26 2" xfId="22931" xr:uid="{00000000-0005-0000-0000-0000154A0000}"/>
    <cellStyle name="40 % - Accent1 26 2 2" xfId="36124" xr:uid="{00000000-0005-0000-0000-0000164A0000}"/>
    <cellStyle name="40 % - Accent1 26 2 3" xfId="30134" xr:uid="{00000000-0005-0000-0000-0000174A0000}"/>
    <cellStyle name="40 % - Accent1 26 3" xfId="29432" xr:uid="{00000000-0005-0000-0000-0000184A0000}"/>
    <cellStyle name="40 % - Accent1 26 3 2" xfId="35422" xr:uid="{00000000-0005-0000-0000-0000194A0000}"/>
    <cellStyle name="40 % - Accent1 26 4" xfId="26270" xr:uid="{00000000-0005-0000-0000-00001A4A0000}"/>
    <cellStyle name="40 % - Accent1 26 5" xfId="32274" xr:uid="{00000000-0005-0000-0000-00001B4A0000}"/>
    <cellStyle name="40 % - Accent1 26 6" xfId="24903" xr:uid="{00000000-0005-0000-0000-00001C4A0000}"/>
    <cellStyle name="40 % - Accent1 27" xfId="22221" xr:uid="{00000000-0005-0000-0000-00001D4A0000}"/>
    <cellStyle name="40 % - Accent1 27 2" xfId="22923" xr:uid="{00000000-0005-0000-0000-00001E4A0000}"/>
    <cellStyle name="40 % - Accent1 27 2 2" xfId="36116" xr:uid="{00000000-0005-0000-0000-00001F4A0000}"/>
    <cellStyle name="40 % - Accent1 27 2 3" xfId="30126" xr:uid="{00000000-0005-0000-0000-0000204A0000}"/>
    <cellStyle name="40 % - Accent1 27 3" xfId="29424" xr:uid="{00000000-0005-0000-0000-0000214A0000}"/>
    <cellStyle name="40 % - Accent1 27 3 2" xfId="35414" xr:uid="{00000000-0005-0000-0000-0000224A0000}"/>
    <cellStyle name="40 % - Accent1 27 4" xfId="26262" xr:uid="{00000000-0005-0000-0000-0000234A0000}"/>
    <cellStyle name="40 % - Accent1 27 5" xfId="32266" xr:uid="{00000000-0005-0000-0000-0000244A0000}"/>
    <cellStyle name="40 % - Accent1 27 6" xfId="24895" xr:uid="{00000000-0005-0000-0000-0000254A0000}"/>
    <cellStyle name="40 % - Accent1 28" xfId="22955" xr:uid="{00000000-0005-0000-0000-0000264A0000}"/>
    <cellStyle name="40 % - Accent1 28 2" xfId="30158" xr:uid="{00000000-0005-0000-0000-0000274A0000}"/>
    <cellStyle name="40 % - Accent1 28 2 2" xfId="36148" xr:uid="{00000000-0005-0000-0000-0000284A0000}"/>
    <cellStyle name="40 % - Accent1 28 3" xfId="26294" xr:uid="{00000000-0005-0000-0000-0000294A0000}"/>
    <cellStyle name="40 % - Accent1 28 4" xfId="32298" xr:uid="{00000000-0005-0000-0000-00002A4A0000}"/>
    <cellStyle name="40 % - Accent1 28 5" xfId="24927" xr:uid="{00000000-0005-0000-0000-00002B4A0000}"/>
    <cellStyle name="40 % - Accent1 29" xfId="22957" xr:uid="{00000000-0005-0000-0000-00002C4A0000}"/>
    <cellStyle name="40 % - Accent1 29 2" xfId="30160" xr:uid="{00000000-0005-0000-0000-00002D4A0000}"/>
    <cellStyle name="40 % - Accent1 29 2 2" xfId="36150" xr:uid="{00000000-0005-0000-0000-00002E4A0000}"/>
    <cellStyle name="40 % - Accent1 29 3" xfId="26296" xr:uid="{00000000-0005-0000-0000-00002F4A0000}"/>
    <cellStyle name="40 % - Accent1 29 4" xfId="32300" xr:uid="{00000000-0005-0000-0000-0000304A0000}"/>
    <cellStyle name="40 % - Accent1 29 5" xfId="24929" xr:uid="{00000000-0005-0000-0000-0000314A0000}"/>
    <cellStyle name="40 % - Accent1 3" xfId="365" xr:uid="{00000000-0005-0000-0000-0000324A0000}"/>
    <cellStyle name="40 % - Accent1 3 2" xfId="366" xr:uid="{00000000-0005-0000-0000-0000334A0000}"/>
    <cellStyle name="40 % - Accent1 30" xfId="22975" xr:uid="{00000000-0005-0000-0000-0000344A0000}"/>
    <cellStyle name="40 % - Accent1 30 2" xfId="30178" xr:uid="{00000000-0005-0000-0000-0000354A0000}"/>
    <cellStyle name="40 % - Accent1 30 2 2" xfId="36168" xr:uid="{00000000-0005-0000-0000-0000364A0000}"/>
    <cellStyle name="40 % - Accent1 30 3" xfId="26314" xr:uid="{00000000-0005-0000-0000-0000374A0000}"/>
    <cellStyle name="40 % - Accent1 30 4" xfId="32318" xr:uid="{00000000-0005-0000-0000-0000384A0000}"/>
    <cellStyle name="40 % - Accent1 30 5" xfId="24947" xr:uid="{00000000-0005-0000-0000-0000394A0000}"/>
    <cellStyle name="40 % - Accent1 31" xfId="22967" xr:uid="{00000000-0005-0000-0000-00003A4A0000}"/>
    <cellStyle name="40 % - Accent1 31 2" xfId="30170" xr:uid="{00000000-0005-0000-0000-00003B4A0000}"/>
    <cellStyle name="40 % - Accent1 31 2 2" xfId="36160" xr:uid="{00000000-0005-0000-0000-00003C4A0000}"/>
    <cellStyle name="40 % - Accent1 31 3" xfId="26306" xr:uid="{00000000-0005-0000-0000-00003D4A0000}"/>
    <cellStyle name="40 % - Accent1 31 4" xfId="32310" xr:uid="{00000000-0005-0000-0000-00003E4A0000}"/>
    <cellStyle name="40 % - Accent1 31 5" xfId="24939" xr:uid="{00000000-0005-0000-0000-00003F4A0000}"/>
    <cellStyle name="40 % - Accent1 32" xfId="24049" xr:uid="{00000000-0005-0000-0000-0000404A0000}"/>
    <cellStyle name="40 % - Accent1 32 2" xfId="36956" xr:uid="{00000000-0005-0000-0000-0000414A0000}"/>
    <cellStyle name="40 % - Accent1 32 3" xfId="30969" xr:uid="{00000000-0005-0000-0000-0000424A0000}"/>
    <cellStyle name="40 % - Accent1 33" xfId="24063" xr:uid="{00000000-0005-0000-0000-0000434A0000}"/>
    <cellStyle name="40 % - Accent1 33 2" xfId="36958" xr:uid="{00000000-0005-0000-0000-0000444A0000}"/>
    <cellStyle name="40 % - Accent1 33 3" xfId="30971" xr:uid="{00000000-0005-0000-0000-0000454A0000}"/>
    <cellStyle name="40 % - Accent1 34" xfId="30989" xr:uid="{00000000-0005-0000-0000-0000464A0000}"/>
    <cellStyle name="40 % - Accent1 34 2" xfId="36976" xr:uid="{00000000-0005-0000-0000-0000474A0000}"/>
    <cellStyle name="40 % - Accent1 35" xfId="30981" xr:uid="{00000000-0005-0000-0000-0000484A0000}"/>
    <cellStyle name="40 % - Accent1 35 2" xfId="36968" xr:uid="{00000000-0005-0000-0000-0000494A0000}"/>
    <cellStyle name="40 % - Accent1 36" xfId="36999" xr:uid="{00000000-0005-0000-0000-00004A4A0000}"/>
    <cellStyle name="40 % - Accent1 37" xfId="37014" xr:uid="{00000000-0005-0000-0000-00004B4A0000}"/>
    <cellStyle name="40 % - Accent1 38" xfId="37016" xr:uid="{00000000-0005-0000-0000-00004C4A0000}"/>
    <cellStyle name="40 % - Accent1 39" xfId="37035" xr:uid="{00000000-0005-0000-0000-00004D4A0000}"/>
    <cellStyle name="40 % - Accent1 4" xfId="367" xr:uid="{00000000-0005-0000-0000-00004E4A0000}"/>
    <cellStyle name="40 % - Accent1 40" xfId="37027" xr:uid="{00000000-0005-0000-0000-00004F4A0000}"/>
    <cellStyle name="40 % - Accent1 41" xfId="37038" xr:uid="{00000000-0005-0000-0000-0000504A0000}"/>
    <cellStyle name="40 % - Accent1 42" xfId="37065" xr:uid="{00000000-0005-0000-0000-0000514A0000}"/>
    <cellStyle name="40 % - Accent1 43" xfId="37059" xr:uid="{00000000-0005-0000-0000-0000524A0000}"/>
    <cellStyle name="40 % - Accent1 44" xfId="37075" xr:uid="{00000000-0005-0000-0000-0000534A0000}"/>
    <cellStyle name="40 % - Accent1 45" xfId="37097" xr:uid="{00000000-0005-0000-0000-0000544A0000}"/>
    <cellStyle name="40 % - Accent1 46" xfId="37111" xr:uid="{00000000-0005-0000-0000-0000554A0000}"/>
    <cellStyle name="40 % - Accent1 47" xfId="37125" xr:uid="{00000000-0005-0000-0000-0000564A0000}"/>
    <cellStyle name="40 % - Accent1 48" xfId="37139" xr:uid="{00000000-0005-0000-0000-0000574A0000}"/>
    <cellStyle name="40 % - Accent1 49" xfId="37153" xr:uid="{00000000-0005-0000-0000-0000584A0000}"/>
    <cellStyle name="40 % - Accent1 5" xfId="368" xr:uid="{00000000-0005-0000-0000-0000594A0000}"/>
    <cellStyle name="40 % - Accent1 5 2" xfId="369" xr:uid="{00000000-0005-0000-0000-00005A4A0000}"/>
    <cellStyle name="40 % - Accent1 5 2 2" xfId="370" xr:uid="{00000000-0005-0000-0000-00005B4A0000}"/>
    <cellStyle name="40 % - Accent1 5 2 2 2" xfId="3019" xr:uid="{00000000-0005-0000-0000-00005C4A0000}"/>
    <cellStyle name="40 % - Accent1 5 2 2 3" xfId="5381" xr:uid="{00000000-0005-0000-0000-00005D4A0000}"/>
    <cellStyle name="40 % - Accent1 5 2 2 4" xfId="4767" xr:uid="{00000000-0005-0000-0000-00005E4A0000}"/>
    <cellStyle name="40 % - Accent1 5 2 2 5" xfId="3018" xr:uid="{00000000-0005-0000-0000-00005F4A0000}"/>
    <cellStyle name="40 % - Accent1 5 2 3" xfId="371" xr:uid="{00000000-0005-0000-0000-0000604A0000}"/>
    <cellStyle name="40 % - Accent1 5 2 4" xfId="3020" xr:uid="{00000000-0005-0000-0000-0000614A0000}"/>
    <cellStyle name="40 % - Accent1 5 2 4 2" xfId="18463" xr:uid="{00000000-0005-0000-0000-0000624A0000}"/>
    <cellStyle name="40 % - Accent1 5 2 5" xfId="18464" xr:uid="{00000000-0005-0000-0000-0000634A0000}"/>
    <cellStyle name="40 % - Accent1 5 2 6" xfId="19532" xr:uid="{00000000-0005-0000-0000-0000644A0000}"/>
    <cellStyle name="40 % - Accent1 5 3" xfId="372" xr:uid="{00000000-0005-0000-0000-0000654A0000}"/>
    <cellStyle name="40 % - Accent1 5 4" xfId="373" xr:uid="{00000000-0005-0000-0000-0000664A0000}"/>
    <cellStyle name="40 % - Accent1 5 5" xfId="374" xr:uid="{00000000-0005-0000-0000-0000674A0000}"/>
    <cellStyle name="40 % - Accent1 5 5 2" xfId="3022" xr:uid="{00000000-0005-0000-0000-0000684A0000}"/>
    <cellStyle name="40 % - Accent1 5 5 3" xfId="5382" xr:uid="{00000000-0005-0000-0000-0000694A0000}"/>
    <cellStyle name="40 % - Accent1 5 5 4" xfId="4768" xr:uid="{00000000-0005-0000-0000-00006A4A0000}"/>
    <cellStyle name="40 % - Accent1 5 5 5" xfId="3021" xr:uid="{00000000-0005-0000-0000-00006B4A0000}"/>
    <cellStyle name="40 % - Accent1 5 6" xfId="23355" xr:uid="{00000000-0005-0000-0000-00006C4A0000}"/>
    <cellStyle name="40 % - Accent1 5 7" xfId="23809" xr:uid="{00000000-0005-0000-0000-00006D4A0000}"/>
    <cellStyle name="40 % - Accent1 50" xfId="37167" xr:uid="{00000000-0005-0000-0000-00006E4A0000}"/>
    <cellStyle name="40 % - Accent1 51" xfId="37181" xr:uid="{00000000-0005-0000-0000-00006F4A0000}"/>
    <cellStyle name="40 % - Accent1 52" xfId="37195" xr:uid="{00000000-0005-0000-0000-0000704A0000}"/>
    <cellStyle name="40 % - Accent1 53" xfId="37209" xr:uid="{00000000-0005-0000-0000-0000714A0000}"/>
    <cellStyle name="40 % - Accent1 54" xfId="37223" xr:uid="{00000000-0005-0000-0000-0000724A0000}"/>
    <cellStyle name="40 % - Accent1 55" xfId="37237" xr:uid="{00000000-0005-0000-0000-0000734A0000}"/>
    <cellStyle name="40 % - Accent1 56" xfId="37252" xr:uid="{00000000-0005-0000-0000-0000744A0000}"/>
    <cellStyle name="40 % - Accent1 57" xfId="37254" xr:uid="{00000000-0005-0000-0000-0000754A0000}"/>
    <cellStyle name="40 % - Accent1 58" xfId="37276" xr:uid="{00000000-0005-0000-0000-0000764A0000}"/>
    <cellStyle name="40 % - Accent1 59" xfId="37290" xr:uid="{00000000-0005-0000-0000-0000774A0000}"/>
    <cellStyle name="40 % - Accent1 6" xfId="375" xr:uid="{00000000-0005-0000-0000-0000784A0000}"/>
    <cellStyle name="40 % - Accent1 60" xfId="37305" xr:uid="{00000000-0005-0000-0000-0000794A0000}"/>
    <cellStyle name="40 % - Accent1 61" xfId="37319" xr:uid="{00000000-0005-0000-0000-00007A4A0000}"/>
    <cellStyle name="40 % - Accent1 62" xfId="37333" xr:uid="{00000000-0005-0000-0000-00007B4A0000}"/>
    <cellStyle name="40 % - Accent1 63" xfId="37347" xr:uid="{00000000-0005-0000-0000-00007C4A0000}"/>
    <cellStyle name="40 % - Accent1 64" xfId="37362" xr:uid="{00000000-0005-0000-0000-00007D4A0000}"/>
    <cellStyle name="40 % - Accent1 65" xfId="37364" xr:uid="{00000000-0005-0000-0000-00007E4A0000}"/>
    <cellStyle name="40 % - Accent1 66" xfId="37386" xr:uid="{00000000-0005-0000-0000-00007F4A0000}"/>
    <cellStyle name="40 % - Accent1 67" xfId="37412" xr:uid="{00000000-0005-0000-0000-0000804A0000}"/>
    <cellStyle name="40 % - Accent1 68" xfId="37426" xr:uid="{00000000-0005-0000-0000-0000814A0000}"/>
    <cellStyle name="40 % - Accent1 69" xfId="37440" xr:uid="{00000000-0005-0000-0000-0000824A0000}"/>
    <cellStyle name="40 % - Accent1 7" xfId="376" xr:uid="{00000000-0005-0000-0000-0000834A0000}"/>
    <cellStyle name="40 % - Accent1 70" xfId="37454" xr:uid="{00000000-0005-0000-0000-0000844A0000}"/>
    <cellStyle name="40 % - Accent1 71" xfId="37469" xr:uid="{00000000-0005-0000-0000-0000854A0000}"/>
    <cellStyle name="40 % - Accent1 72" xfId="37471" xr:uid="{00000000-0005-0000-0000-0000864A0000}"/>
    <cellStyle name="40 % - Accent1 73" xfId="37493" xr:uid="{00000000-0005-0000-0000-0000874A0000}"/>
    <cellStyle name="40 % - Accent1 74" xfId="37508" xr:uid="{00000000-0005-0000-0000-0000884A0000}"/>
    <cellStyle name="40 % - Accent1 75" xfId="37522" xr:uid="{00000000-0005-0000-0000-0000894A0000}"/>
    <cellStyle name="40 % - Accent1 76" xfId="37536" xr:uid="{00000000-0005-0000-0000-00008A4A0000}"/>
    <cellStyle name="40 % - Accent1 77" xfId="37550" xr:uid="{00000000-0005-0000-0000-00008B4A0000}"/>
    <cellStyle name="40 % - Accent1 78" xfId="37568" xr:uid="{00000000-0005-0000-0000-00008C4A0000}"/>
    <cellStyle name="40 % - Accent1 79" xfId="37570" xr:uid="{00000000-0005-0000-0000-00008D4A0000}"/>
    <cellStyle name="40 % - Accent1 8" xfId="377" xr:uid="{00000000-0005-0000-0000-00008E4A0000}"/>
    <cellStyle name="40 % - Accent1 80" xfId="37573" xr:uid="{00000000-0005-0000-0000-00008F4A0000}"/>
    <cellStyle name="40 % - Accent1 81" xfId="37601" xr:uid="{00000000-0005-0000-0000-0000904A0000}"/>
    <cellStyle name="40 % - Accent1 9" xfId="378" xr:uid="{00000000-0005-0000-0000-0000914A0000}"/>
    <cellStyle name="40 % - Accent2" xfId="379" builtinId="35" customBuiltin="1"/>
    <cellStyle name="40 % - Accent2 10" xfId="4178" xr:uid="{00000000-0005-0000-0000-0000934A0000}"/>
    <cellStyle name="40 % - Accent2 10 2" xfId="10490" xr:uid="{00000000-0005-0000-0000-0000944A0000}"/>
    <cellStyle name="40 % - Accent2 10 2 2" xfId="16481" xr:uid="{00000000-0005-0000-0000-0000954A0000}"/>
    <cellStyle name="40 % - Accent2 10 2 2 2" xfId="36152" xr:uid="{00000000-0005-0000-0000-0000964A0000}"/>
    <cellStyle name="40 % - Accent2 10 2 3" xfId="30162" xr:uid="{00000000-0005-0000-0000-0000974A0000}"/>
    <cellStyle name="40 % - Accent2 10 3" xfId="11086" xr:uid="{00000000-0005-0000-0000-0000984A0000}"/>
    <cellStyle name="40 % - Accent2 10 3 2" xfId="17077" xr:uid="{00000000-0005-0000-0000-0000994A0000}"/>
    <cellStyle name="40 % - Accent2 10 3 3" xfId="26298" xr:uid="{00000000-0005-0000-0000-00009A4A0000}"/>
    <cellStyle name="40 % - Accent2 10 4" xfId="17701" xr:uid="{00000000-0005-0000-0000-00009B4A0000}"/>
    <cellStyle name="40 % - Accent2 10 4 2" xfId="32302" xr:uid="{00000000-0005-0000-0000-00009C4A0000}"/>
    <cellStyle name="40 % - Accent2 10 5" xfId="22959" xr:uid="{00000000-0005-0000-0000-00009D4A0000}"/>
    <cellStyle name="40 % - Accent2 10 6" xfId="15885" xr:uid="{00000000-0005-0000-0000-00009E4A0000}"/>
    <cellStyle name="40 % - Accent2 10 7" xfId="9894" xr:uid="{00000000-0005-0000-0000-00009F4A0000}"/>
    <cellStyle name="40 % - Accent2 10 8" xfId="24931" xr:uid="{00000000-0005-0000-0000-0000A04A0000}"/>
    <cellStyle name="40 % - Accent2 11" xfId="4192" xr:uid="{00000000-0005-0000-0000-0000A14A0000}"/>
    <cellStyle name="40 % - Accent2 11 2" xfId="17715" xr:uid="{00000000-0005-0000-0000-0000A24A0000}"/>
    <cellStyle name="40 % - Accent2 11 2 2" xfId="36960" xr:uid="{00000000-0005-0000-0000-0000A34A0000}"/>
    <cellStyle name="40 % - Accent2 11 3" xfId="17091" xr:uid="{00000000-0005-0000-0000-0000A44A0000}"/>
    <cellStyle name="40 % - Accent2 11 4" xfId="11100" xr:uid="{00000000-0005-0000-0000-0000A54A0000}"/>
    <cellStyle name="40 % - Accent2 11 5" xfId="30973" xr:uid="{00000000-0005-0000-0000-0000A64A0000}"/>
    <cellStyle name="40 % - Accent2 12" xfId="4206" xr:uid="{00000000-0005-0000-0000-0000A74A0000}"/>
    <cellStyle name="40 % - Accent2 12 2" xfId="17729" xr:uid="{00000000-0005-0000-0000-0000A84A0000}"/>
    <cellStyle name="40 % - Accent2 12 3" xfId="17105" xr:uid="{00000000-0005-0000-0000-0000A94A0000}"/>
    <cellStyle name="40 % - Accent2 12 4" xfId="37001" xr:uid="{00000000-0005-0000-0000-0000AA4A0000}"/>
    <cellStyle name="40 % - Accent2 13" xfId="17743" xr:uid="{00000000-0005-0000-0000-0000AB4A0000}"/>
    <cellStyle name="40 % - Accent2 13 2" xfId="37018" xr:uid="{00000000-0005-0000-0000-0000AC4A0000}"/>
    <cellStyle name="40 % - Accent2 14" xfId="17757" xr:uid="{00000000-0005-0000-0000-0000AD4A0000}"/>
    <cellStyle name="40 % - Accent2 15" xfId="24051" xr:uid="{00000000-0005-0000-0000-0000AE4A0000}"/>
    <cellStyle name="40 % - Accent2 16" xfId="24065" xr:uid="{00000000-0005-0000-0000-0000AF4A0000}"/>
    <cellStyle name="40 % - Accent2 17" xfId="37099" xr:uid="{00000000-0005-0000-0000-0000B04A0000}"/>
    <cellStyle name="40 % - Accent2 18" xfId="37113" xr:uid="{00000000-0005-0000-0000-0000B14A0000}"/>
    <cellStyle name="40 % - Accent2 19" xfId="37127" xr:uid="{00000000-0005-0000-0000-0000B24A0000}"/>
    <cellStyle name="40 % - Accent2 2" xfId="380" xr:uid="{00000000-0005-0000-0000-0000B34A0000}"/>
    <cellStyle name="40 % - Accent2 2 10" xfId="10216" xr:uid="{00000000-0005-0000-0000-0000B44A0000}"/>
    <cellStyle name="40 % - Accent2 2 10 2" xfId="16207" xr:uid="{00000000-0005-0000-0000-0000B54A0000}"/>
    <cellStyle name="40 % - Accent2 2 10 3" xfId="31352" xr:uid="{00000000-0005-0000-0000-0000B64A0000}"/>
    <cellStyle name="40 % - Accent2 2 11" xfId="10812" xr:uid="{00000000-0005-0000-0000-0000B74A0000}"/>
    <cellStyle name="40 % - Accent2 2 11 2" xfId="16803" xr:uid="{00000000-0005-0000-0000-0000B84A0000}"/>
    <cellStyle name="40 % - Accent2 2 12" xfId="17427" xr:uid="{00000000-0005-0000-0000-0000B94A0000}"/>
    <cellStyle name="40 % - Accent2 2 13" xfId="17941" xr:uid="{00000000-0005-0000-0000-0000BA4A0000}"/>
    <cellStyle name="40 % - Accent2 2 14" xfId="18465" xr:uid="{00000000-0005-0000-0000-0000BB4A0000}"/>
    <cellStyle name="40 % - Accent2 2 15" xfId="11284" xr:uid="{00000000-0005-0000-0000-0000BC4A0000}"/>
    <cellStyle name="40 % - Accent2 2 16" xfId="4468" xr:uid="{00000000-0005-0000-0000-0000BD4A0000}"/>
    <cellStyle name="40 % - Accent2 2 17" xfId="24423" xr:uid="{00000000-0005-0000-0000-0000BE4A0000}"/>
    <cellStyle name="40 % - Accent2 2 18" xfId="3023" xr:uid="{00000000-0005-0000-0000-0000BF4A0000}"/>
    <cellStyle name="40 % - Accent2 2 2" xfId="5383" xr:uid="{00000000-0005-0000-0000-0000C04A0000}"/>
    <cellStyle name="40 % - Accent2 2 2 2" xfId="23810" xr:uid="{00000000-0005-0000-0000-0000C14A0000}"/>
    <cellStyle name="40 % - Accent2 2 2 2 2" xfId="36840" xr:uid="{00000000-0005-0000-0000-0000C24A0000}"/>
    <cellStyle name="40 % - Accent2 2 2 2 3" xfId="30852" xr:uid="{00000000-0005-0000-0000-0000C34A0000}"/>
    <cellStyle name="40 % - Accent2 2 2 3" xfId="19533" xr:uid="{00000000-0005-0000-0000-0000C44A0000}"/>
    <cellStyle name="40 % - Accent2 2 2 3 2" xfId="33032" xr:uid="{00000000-0005-0000-0000-0000C54A0000}"/>
    <cellStyle name="40 % - Accent2 2 2 3 3" xfId="27028" xr:uid="{00000000-0005-0000-0000-0000C64A0000}"/>
    <cellStyle name="40 % - Accent2 2 2 4" xfId="11726" xr:uid="{00000000-0005-0000-0000-0000C74A0000}"/>
    <cellStyle name="40 % - Accent2 2 2 4 2" xfId="31934" xr:uid="{00000000-0005-0000-0000-0000C84A0000}"/>
    <cellStyle name="40 % - Accent2 2 2 5" xfId="25914" xr:uid="{00000000-0005-0000-0000-0000C94A0000}"/>
    <cellStyle name="40 % - Accent2 2 3" xfId="6268" xr:uid="{00000000-0005-0000-0000-0000CA4A0000}"/>
    <cellStyle name="40 % - Accent2 2 3 2" xfId="24014" xr:uid="{00000000-0005-0000-0000-0000CB4A0000}"/>
    <cellStyle name="40 % - Accent2 2 3 2 2" xfId="36920" xr:uid="{00000000-0005-0000-0000-0000CC4A0000}"/>
    <cellStyle name="40 % - Accent2 2 3 2 3" xfId="30933" xr:uid="{00000000-0005-0000-0000-0000CD4A0000}"/>
    <cellStyle name="40 % - Accent2 2 3 3" xfId="20681" xr:uid="{00000000-0005-0000-0000-0000CE4A0000}"/>
    <cellStyle name="40 % - Accent2 2 3 3 2" xfId="33898" xr:uid="{00000000-0005-0000-0000-0000CF4A0000}"/>
    <cellStyle name="40 % - Accent2 2 3 4" xfId="12259" xr:uid="{00000000-0005-0000-0000-0000D04A0000}"/>
    <cellStyle name="40 % - Accent2 2 3 5" xfId="27908" xr:uid="{00000000-0005-0000-0000-0000D14A0000}"/>
    <cellStyle name="40 % - Accent2 2 4" xfId="6794" xr:uid="{00000000-0005-0000-0000-0000D24A0000}"/>
    <cellStyle name="40 % - Accent2 2 4 2" xfId="21272" xr:uid="{00000000-0005-0000-0000-0000D34A0000}"/>
    <cellStyle name="40 % - Accent2 2 4 2 2" xfId="34489" xr:uid="{00000000-0005-0000-0000-0000D44A0000}"/>
    <cellStyle name="40 % - Accent2 2 4 3" xfId="12785" xr:uid="{00000000-0005-0000-0000-0000D54A0000}"/>
    <cellStyle name="40 % - Accent2 2 4 4" xfId="28499" xr:uid="{00000000-0005-0000-0000-0000D64A0000}"/>
    <cellStyle name="40 % - Accent2 2 5" xfId="7334" xr:uid="{00000000-0005-0000-0000-0000D74A0000}"/>
    <cellStyle name="40 % - Accent2 2 5 2" xfId="21896" xr:uid="{00000000-0005-0000-0000-0000D84A0000}"/>
    <cellStyle name="40 % - Accent2 2 5 2 2" xfId="35089" xr:uid="{00000000-0005-0000-0000-0000D94A0000}"/>
    <cellStyle name="40 % - Accent2 2 5 3" xfId="13325" xr:uid="{00000000-0005-0000-0000-0000DA4A0000}"/>
    <cellStyle name="40 % - Accent2 2 5 4" xfId="29099" xr:uid="{00000000-0005-0000-0000-0000DB4A0000}"/>
    <cellStyle name="40 % - Accent2 2 6" xfId="7902" xr:uid="{00000000-0005-0000-0000-0000DC4A0000}"/>
    <cellStyle name="40 % - Accent2 2 6 2" xfId="22598" xr:uid="{00000000-0005-0000-0000-0000DD4A0000}"/>
    <cellStyle name="40 % - Accent2 2 6 2 2" xfId="35791" xr:uid="{00000000-0005-0000-0000-0000DE4A0000}"/>
    <cellStyle name="40 % - Accent2 2 6 3" xfId="13893" xr:uid="{00000000-0005-0000-0000-0000DF4A0000}"/>
    <cellStyle name="40 % - Accent2 2 6 4" xfId="29801" xr:uid="{00000000-0005-0000-0000-0000E04A0000}"/>
    <cellStyle name="40 % - Accent2 2 7" xfId="8470" xr:uid="{00000000-0005-0000-0000-0000E14A0000}"/>
    <cellStyle name="40 % - Accent2 2 7 2" xfId="23356" xr:uid="{00000000-0005-0000-0000-0000E24A0000}"/>
    <cellStyle name="40 % - Accent2 2 7 2 2" xfId="36543" xr:uid="{00000000-0005-0000-0000-0000E34A0000}"/>
    <cellStyle name="40 % - Accent2 2 7 3" xfId="14461" xr:uid="{00000000-0005-0000-0000-0000E44A0000}"/>
    <cellStyle name="40 % - Accent2 2 7 4" xfId="30553" xr:uid="{00000000-0005-0000-0000-0000E54A0000}"/>
    <cellStyle name="40 % - Accent2 2 8" xfId="9038" xr:uid="{00000000-0005-0000-0000-0000E64A0000}"/>
    <cellStyle name="40 % - Accent2 2 8 2" xfId="15029" xr:uid="{00000000-0005-0000-0000-0000E74A0000}"/>
    <cellStyle name="40 % - Accent2 2 8 2 2" xfId="32675" xr:uid="{00000000-0005-0000-0000-0000E84A0000}"/>
    <cellStyle name="40 % - Accent2 2 8 3" xfId="26671" xr:uid="{00000000-0005-0000-0000-0000E94A0000}"/>
    <cellStyle name="40 % - Accent2 2 9" xfId="9620" xr:uid="{00000000-0005-0000-0000-0000EA4A0000}"/>
    <cellStyle name="40 % - Accent2 2 9 2" xfId="15611" xr:uid="{00000000-0005-0000-0000-0000EB4A0000}"/>
    <cellStyle name="40 % - Accent2 2 9 3" xfId="25319" xr:uid="{00000000-0005-0000-0000-0000EC4A0000}"/>
    <cellStyle name="40 % - Accent2 20" xfId="37141" xr:uid="{00000000-0005-0000-0000-0000ED4A0000}"/>
    <cellStyle name="40 % - Accent2 21" xfId="37155" xr:uid="{00000000-0005-0000-0000-0000EE4A0000}"/>
    <cellStyle name="40 % - Accent2 22" xfId="37169" xr:uid="{00000000-0005-0000-0000-0000EF4A0000}"/>
    <cellStyle name="40 % - Accent2 23" xfId="37183" xr:uid="{00000000-0005-0000-0000-0000F04A0000}"/>
    <cellStyle name="40 % - Accent2 24" xfId="37197" xr:uid="{00000000-0005-0000-0000-0000F14A0000}"/>
    <cellStyle name="40 % - Accent2 25" xfId="37211" xr:uid="{00000000-0005-0000-0000-0000F24A0000}"/>
    <cellStyle name="40 % - Accent2 26" xfId="37225" xr:uid="{00000000-0005-0000-0000-0000F34A0000}"/>
    <cellStyle name="40 % - Accent2 27" xfId="37239" xr:uid="{00000000-0005-0000-0000-0000F44A0000}"/>
    <cellStyle name="40 % - Accent2 28" xfId="37256" xr:uid="{00000000-0005-0000-0000-0000F54A0000}"/>
    <cellStyle name="40 % - Accent2 29" xfId="37278" xr:uid="{00000000-0005-0000-0000-0000F64A0000}"/>
    <cellStyle name="40 % - Accent2 3" xfId="381" xr:uid="{00000000-0005-0000-0000-0000F74A0000}"/>
    <cellStyle name="40 % - Accent2 30" xfId="37292" xr:uid="{00000000-0005-0000-0000-0000F84A0000}"/>
    <cellStyle name="40 % - Accent2 31" xfId="37307" xr:uid="{00000000-0005-0000-0000-0000F94A0000}"/>
    <cellStyle name="40 % - Accent2 32" xfId="37321" xr:uid="{00000000-0005-0000-0000-0000FA4A0000}"/>
    <cellStyle name="40 % - Accent2 33" xfId="37335" xr:uid="{00000000-0005-0000-0000-0000FB4A0000}"/>
    <cellStyle name="40 % - Accent2 34" xfId="37349" xr:uid="{00000000-0005-0000-0000-0000FC4A0000}"/>
    <cellStyle name="40 % - Accent2 35" xfId="37366" xr:uid="{00000000-0005-0000-0000-0000FD4A0000}"/>
    <cellStyle name="40 % - Accent2 36" xfId="37388" xr:uid="{00000000-0005-0000-0000-0000FE4A0000}"/>
    <cellStyle name="40 % - Accent2 37" xfId="37414" xr:uid="{00000000-0005-0000-0000-0000FF4A0000}"/>
    <cellStyle name="40 % - Accent2 38" xfId="37428" xr:uid="{00000000-0005-0000-0000-0000004B0000}"/>
    <cellStyle name="40 % - Accent2 39" xfId="37442" xr:uid="{00000000-0005-0000-0000-0000014B0000}"/>
    <cellStyle name="40 % - Accent2 4" xfId="382" xr:uid="{00000000-0005-0000-0000-0000024B0000}"/>
    <cellStyle name="40 % - Accent2 40" xfId="37456" xr:uid="{00000000-0005-0000-0000-0000034B0000}"/>
    <cellStyle name="40 % - Accent2 41" xfId="37473" xr:uid="{00000000-0005-0000-0000-0000044B0000}"/>
    <cellStyle name="40 % - Accent2 42" xfId="37495" xr:uid="{00000000-0005-0000-0000-0000054B0000}"/>
    <cellStyle name="40 % - Accent2 43" xfId="37510" xr:uid="{00000000-0005-0000-0000-0000064B0000}"/>
    <cellStyle name="40 % - Accent2 44" xfId="37524" xr:uid="{00000000-0005-0000-0000-0000074B0000}"/>
    <cellStyle name="40 % - Accent2 45" xfId="37538" xr:uid="{00000000-0005-0000-0000-0000084B0000}"/>
    <cellStyle name="40 % - Accent2 46" xfId="37552" xr:uid="{00000000-0005-0000-0000-0000094B0000}"/>
    <cellStyle name="40 % - Accent2 47" xfId="37572" xr:uid="{00000000-0005-0000-0000-00000A4B0000}"/>
    <cellStyle name="40 % - Accent2 48" xfId="37603" xr:uid="{00000000-0005-0000-0000-00000B4B0000}"/>
    <cellStyle name="40 % - Accent2 5" xfId="383" xr:uid="{00000000-0005-0000-0000-00000C4B0000}"/>
    <cellStyle name="40 % - Accent2 6" xfId="384" xr:uid="{00000000-0005-0000-0000-00000D4B0000}"/>
    <cellStyle name="40 % - Accent2 6 10" xfId="21517" xr:uid="{00000000-0005-0000-0000-00000E4B0000}"/>
    <cellStyle name="40 % - Accent2 6 11" xfId="13003" xr:uid="{00000000-0005-0000-0000-00000F4B0000}"/>
    <cellStyle name="40 % - Accent2 6 12" xfId="7012" xr:uid="{00000000-0005-0000-0000-0000104B0000}"/>
    <cellStyle name="40 % - Accent2 6 13" xfId="24815" xr:uid="{00000000-0005-0000-0000-0000114B0000}"/>
    <cellStyle name="40 % - Accent2 6 14" xfId="4122" xr:uid="{00000000-0005-0000-0000-0000124B0000}"/>
    <cellStyle name="40 % - Accent2 6 2" xfId="7552" xr:uid="{00000000-0005-0000-0000-0000134B0000}"/>
    <cellStyle name="40 % - Accent2 6 2 2" xfId="22141" xr:uid="{00000000-0005-0000-0000-0000144B0000}"/>
    <cellStyle name="40 % - Accent2 6 2 2 2" xfId="35334" xr:uid="{00000000-0005-0000-0000-0000154B0000}"/>
    <cellStyle name="40 % - Accent2 6 2 3" xfId="13543" xr:uid="{00000000-0005-0000-0000-0000164B0000}"/>
    <cellStyle name="40 % - Accent2 6 2 4" xfId="29344" xr:uid="{00000000-0005-0000-0000-0000174B0000}"/>
    <cellStyle name="40 % - Accent2 6 3" xfId="8120" xr:uid="{00000000-0005-0000-0000-0000184B0000}"/>
    <cellStyle name="40 % - Accent2 6 3 2" xfId="22843" xr:uid="{00000000-0005-0000-0000-0000194B0000}"/>
    <cellStyle name="40 % - Accent2 6 3 2 2" xfId="36036" xr:uid="{00000000-0005-0000-0000-00001A4B0000}"/>
    <cellStyle name="40 % - Accent2 6 3 3" xfId="14111" xr:uid="{00000000-0005-0000-0000-00001B4B0000}"/>
    <cellStyle name="40 % - Accent2 6 3 4" xfId="30046" xr:uid="{00000000-0005-0000-0000-00001C4B0000}"/>
    <cellStyle name="40 % - Accent2 6 4" xfId="8688" xr:uid="{00000000-0005-0000-0000-00001D4B0000}"/>
    <cellStyle name="40 % - Accent2 6 4 2" xfId="23744" xr:uid="{00000000-0005-0000-0000-00001E4B0000}"/>
    <cellStyle name="40 % - Accent2 6 4 2 2" xfId="36788" xr:uid="{00000000-0005-0000-0000-00001F4B0000}"/>
    <cellStyle name="40 % - Accent2 6 4 3" xfId="14679" xr:uid="{00000000-0005-0000-0000-0000204B0000}"/>
    <cellStyle name="40 % - Accent2 6 4 4" xfId="30800" xr:uid="{00000000-0005-0000-0000-0000214B0000}"/>
    <cellStyle name="40 % - Accent2 6 5" xfId="9256" xr:uid="{00000000-0005-0000-0000-0000224B0000}"/>
    <cellStyle name="40 % - Accent2 6 5 2" xfId="15247" xr:uid="{00000000-0005-0000-0000-0000234B0000}"/>
    <cellStyle name="40 % - Accent2 6 5 2 2" xfId="34734" xr:uid="{00000000-0005-0000-0000-0000244B0000}"/>
    <cellStyle name="40 % - Accent2 6 5 3" xfId="28744" xr:uid="{00000000-0005-0000-0000-0000254B0000}"/>
    <cellStyle name="40 % - Accent2 6 6" xfId="9838" xr:uid="{00000000-0005-0000-0000-0000264B0000}"/>
    <cellStyle name="40 % - Accent2 6 6 2" xfId="15829" xr:uid="{00000000-0005-0000-0000-0000274B0000}"/>
    <cellStyle name="40 % - Accent2 6 6 3" xfId="26182" xr:uid="{00000000-0005-0000-0000-0000284B0000}"/>
    <cellStyle name="40 % - Accent2 6 7" xfId="10434" xr:uid="{00000000-0005-0000-0000-0000294B0000}"/>
    <cellStyle name="40 % - Accent2 6 7 2" xfId="16425" xr:uid="{00000000-0005-0000-0000-00002A4B0000}"/>
    <cellStyle name="40 % - Accent2 6 7 3" xfId="32186" xr:uid="{00000000-0005-0000-0000-00002B4B0000}"/>
    <cellStyle name="40 % - Accent2 6 8" xfId="11030" xr:uid="{00000000-0005-0000-0000-00002C4B0000}"/>
    <cellStyle name="40 % - Accent2 6 8 2" xfId="17021" xr:uid="{00000000-0005-0000-0000-00002D4B0000}"/>
    <cellStyle name="40 % - Accent2 6 9" xfId="17645" xr:uid="{00000000-0005-0000-0000-00002E4B0000}"/>
    <cellStyle name="40 % - Accent2 7" xfId="4136" xr:uid="{00000000-0005-0000-0000-00002F4B0000}"/>
    <cellStyle name="40 % - Accent2 7 10" xfId="13557" xr:uid="{00000000-0005-0000-0000-0000304B0000}"/>
    <cellStyle name="40 % - Accent2 7 11" xfId="7566" xr:uid="{00000000-0005-0000-0000-0000314B0000}"/>
    <cellStyle name="40 % - Accent2 7 12" xfId="24826" xr:uid="{00000000-0005-0000-0000-0000324B0000}"/>
    <cellStyle name="40 % - Accent2 7 2" xfId="8134" xr:uid="{00000000-0005-0000-0000-0000334B0000}"/>
    <cellStyle name="40 % - Accent2 7 2 2" xfId="22854" xr:uid="{00000000-0005-0000-0000-0000344B0000}"/>
    <cellStyle name="40 % - Accent2 7 2 2 2" xfId="36047" xr:uid="{00000000-0005-0000-0000-0000354B0000}"/>
    <cellStyle name="40 % - Accent2 7 2 3" xfId="14125" xr:uid="{00000000-0005-0000-0000-0000364B0000}"/>
    <cellStyle name="40 % - Accent2 7 2 4" xfId="30057" xr:uid="{00000000-0005-0000-0000-0000374B0000}"/>
    <cellStyle name="40 % - Accent2 7 3" xfId="8702" xr:uid="{00000000-0005-0000-0000-0000384B0000}"/>
    <cellStyle name="40 % - Accent2 7 3 2" xfId="14693" xr:uid="{00000000-0005-0000-0000-0000394B0000}"/>
    <cellStyle name="40 % - Accent2 7 3 2 2" xfId="35345" xr:uid="{00000000-0005-0000-0000-00003A4B0000}"/>
    <cellStyle name="40 % - Accent2 7 3 3" xfId="29355" xr:uid="{00000000-0005-0000-0000-00003B4B0000}"/>
    <cellStyle name="40 % - Accent2 7 4" xfId="9270" xr:uid="{00000000-0005-0000-0000-00003C4B0000}"/>
    <cellStyle name="40 % - Accent2 7 4 2" xfId="15261" xr:uid="{00000000-0005-0000-0000-00003D4B0000}"/>
    <cellStyle name="40 % - Accent2 7 4 3" xfId="26193" xr:uid="{00000000-0005-0000-0000-00003E4B0000}"/>
    <cellStyle name="40 % - Accent2 7 5" xfId="9852" xr:uid="{00000000-0005-0000-0000-00003F4B0000}"/>
    <cellStyle name="40 % - Accent2 7 5 2" xfId="15843" xr:uid="{00000000-0005-0000-0000-0000404B0000}"/>
    <cellStyle name="40 % - Accent2 7 5 3" xfId="32197" xr:uid="{00000000-0005-0000-0000-0000414B0000}"/>
    <cellStyle name="40 % - Accent2 7 6" xfId="10448" xr:uid="{00000000-0005-0000-0000-0000424B0000}"/>
    <cellStyle name="40 % - Accent2 7 6 2" xfId="16439" xr:uid="{00000000-0005-0000-0000-0000434B0000}"/>
    <cellStyle name="40 % - Accent2 7 7" xfId="11044" xr:uid="{00000000-0005-0000-0000-0000444B0000}"/>
    <cellStyle name="40 % - Accent2 7 7 2" xfId="17035" xr:uid="{00000000-0005-0000-0000-0000454B0000}"/>
    <cellStyle name="40 % - Accent2 7 8" xfId="17659" xr:uid="{00000000-0005-0000-0000-0000464B0000}"/>
    <cellStyle name="40 % - Accent2 7 9" xfId="22152" xr:uid="{00000000-0005-0000-0000-0000474B0000}"/>
    <cellStyle name="40 % - Accent2 8" xfId="4150" xr:uid="{00000000-0005-0000-0000-0000484B0000}"/>
    <cellStyle name="40 % - Accent2 8 10" xfId="13571" xr:uid="{00000000-0005-0000-0000-0000494B0000}"/>
    <cellStyle name="40 % - Accent2 8 11" xfId="7580" xr:uid="{00000000-0005-0000-0000-00004A4B0000}"/>
    <cellStyle name="40 % - Accent2 8 12" xfId="24843" xr:uid="{00000000-0005-0000-0000-00004B4B0000}"/>
    <cellStyle name="40 % - Accent2 8 2" xfId="8148" xr:uid="{00000000-0005-0000-0000-00004C4B0000}"/>
    <cellStyle name="40 % - Accent2 8 2 2" xfId="22871" xr:uid="{00000000-0005-0000-0000-00004D4B0000}"/>
    <cellStyle name="40 % - Accent2 8 2 2 2" xfId="36064" xr:uid="{00000000-0005-0000-0000-00004E4B0000}"/>
    <cellStyle name="40 % - Accent2 8 2 3" xfId="14139" xr:uid="{00000000-0005-0000-0000-00004F4B0000}"/>
    <cellStyle name="40 % - Accent2 8 2 4" xfId="30074" xr:uid="{00000000-0005-0000-0000-0000504B0000}"/>
    <cellStyle name="40 % - Accent2 8 3" xfId="8716" xr:uid="{00000000-0005-0000-0000-0000514B0000}"/>
    <cellStyle name="40 % - Accent2 8 3 2" xfId="14707" xr:uid="{00000000-0005-0000-0000-0000524B0000}"/>
    <cellStyle name="40 % - Accent2 8 3 2 2" xfId="35362" xr:uid="{00000000-0005-0000-0000-0000534B0000}"/>
    <cellStyle name="40 % - Accent2 8 3 3" xfId="29372" xr:uid="{00000000-0005-0000-0000-0000544B0000}"/>
    <cellStyle name="40 % - Accent2 8 4" xfId="9284" xr:uid="{00000000-0005-0000-0000-0000554B0000}"/>
    <cellStyle name="40 % - Accent2 8 4 2" xfId="15275" xr:uid="{00000000-0005-0000-0000-0000564B0000}"/>
    <cellStyle name="40 % - Accent2 8 4 3" xfId="26210" xr:uid="{00000000-0005-0000-0000-0000574B0000}"/>
    <cellStyle name="40 % - Accent2 8 5" xfId="9866" xr:uid="{00000000-0005-0000-0000-0000584B0000}"/>
    <cellStyle name="40 % - Accent2 8 5 2" xfId="15857" xr:uid="{00000000-0005-0000-0000-0000594B0000}"/>
    <cellStyle name="40 % - Accent2 8 5 3" xfId="32214" xr:uid="{00000000-0005-0000-0000-00005A4B0000}"/>
    <cellStyle name="40 % - Accent2 8 6" xfId="10462" xr:uid="{00000000-0005-0000-0000-00005B4B0000}"/>
    <cellStyle name="40 % - Accent2 8 6 2" xfId="16453" xr:uid="{00000000-0005-0000-0000-00005C4B0000}"/>
    <cellStyle name="40 % - Accent2 8 7" xfId="11058" xr:uid="{00000000-0005-0000-0000-00005D4B0000}"/>
    <cellStyle name="40 % - Accent2 8 7 2" xfId="17049" xr:uid="{00000000-0005-0000-0000-00005E4B0000}"/>
    <cellStyle name="40 % - Accent2 8 8" xfId="17673" xr:uid="{00000000-0005-0000-0000-00005F4B0000}"/>
    <cellStyle name="40 % - Accent2 8 9" xfId="22169" xr:uid="{00000000-0005-0000-0000-0000604B0000}"/>
    <cellStyle name="40 % - Accent2 9" xfId="4164" xr:uid="{00000000-0005-0000-0000-0000614B0000}"/>
    <cellStyle name="40 % - Accent2 9 2" xfId="9880" xr:uid="{00000000-0005-0000-0000-0000624B0000}"/>
    <cellStyle name="40 % - Accent2 9 2 2" xfId="22915" xr:uid="{00000000-0005-0000-0000-0000634B0000}"/>
    <cellStyle name="40 % - Accent2 9 2 2 2" xfId="36108" xr:uid="{00000000-0005-0000-0000-0000644B0000}"/>
    <cellStyle name="40 % - Accent2 9 2 3" xfId="15871" xr:uid="{00000000-0005-0000-0000-0000654B0000}"/>
    <cellStyle name="40 % - Accent2 9 2 4" xfId="30118" xr:uid="{00000000-0005-0000-0000-0000664B0000}"/>
    <cellStyle name="40 % - Accent2 9 3" xfId="10476" xr:uid="{00000000-0005-0000-0000-0000674B0000}"/>
    <cellStyle name="40 % - Accent2 9 3 2" xfId="16467" xr:uid="{00000000-0005-0000-0000-0000684B0000}"/>
    <cellStyle name="40 % - Accent2 9 3 2 2" xfId="35406" xr:uid="{00000000-0005-0000-0000-0000694B0000}"/>
    <cellStyle name="40 % - Accent2 9 3 3" xfId="29416" xr:uid="{00000000-0005-0000-0000-00006A4B0000}"/>
    <cellStyle name="40 % - Accent2 9 4" xfId="11072" xr:uid="{00000000-0005-0000-0000-00006B4B0000}"/>
    <cellStyle name="40 % - Accent2 9 4 2" xfId="17063" xr:uid="{00000000-0005-0000-0000-00006C4B0000}"/>
    <cellStyle name="40 % - Accent2 9 4 3" xfId="26254" xr:uid="{00000000-0005-0000-0000-00006D4B0000}"/>
    <cellStyle name="40 % - Accent2 9 5" xfId="17687" xr:uid="{00000000-0005-0000-0000-00006E4B0000}"/>
    <cellStyle name="40 % - Accent2 9 5 2" xfId="32258" xr:uid="{00000000-0005-0000-0000-00006F4B0000}"/>
    <cellStyle name="40 % - Accent2 9 6" xfId="22213" xr:uid="{00000000-0005-0000-0000-0000704B0000}"/>
    <cellStyle name="40 % - Accent2 9 7" xfId="15289" xr:uid="{00000000-0005-0000-0000-0000714B0000}"/>
    <cellStyle name="40 % - Accent2 9 8" xfId="9298" xr:uid="{00000000-0005-0000-0000-0000724B0000}"/>
    <cellStyle name="40 % - Accent2 9 9" xfId="24887" xr:uid="{00000000-0005-0000-0000-0000734B0000}"/>
    <cellStyle name="40 % - Accent3" xfId="385" builtinId="39" customBuiltin="1"/>
    <cellStyle name="40 % - Accent3 10" xfId="386" xr:uid="{00000000-0005-0000-0000-0000754B0000}"/>
    <cellStyle name="40 % - Accent3 11" xfId="387" xr:uid="{00000000-0005-0000-0000-0000764B0000}"/>
    <cellStyle name="40 % - Accent3 12" xfId="388" xr:uid="{00000000-0005-0000-0000-0000774B0000}"/>
    <cellStyle name="40 % - Accent3 12 2" xfId="389" xr:uid="{00000000-0005-0000-0000-0000784B0000}"/>
    <cellStyle name="40 % - Accent3 12 2 2" xfId="3025" xr:uid="{00000000-0005-0000-0000-0000794B0000}"/>
    <cellStyle name="40 % - Accent3 12 2 3" xfId="5384" xr:uid="{00000000-0005-0000-0000-00007A4B0000}"/>
    <cellStyle name="40 % - Accent3 12 2 4" xfId="4769" xr:uid="{00000000-0005-0000-0000-00007B4B0000}"/>
    <cellStyle name="40 % - Accent3 12 2 5" xfId="3024" xr:uid="{00000000-0005-0000-0000-00007C4B0000}"/>
    <cellStyle name="40 % - Accent3 12 3" xfId="390" xr:uid="{00000000-0005-0000-0000-00007D4B0000}"/>
    <cellStyle name="40 % - Accent3 12 4" xfId="3026" xr:uid="{00000000-0005-0000-0000-00007E4B0000}"/>
    <cellStyle name="40 % - Accent3 12 4 2" xfId="18466" xr:uid="{00000000-0005-0000-0000-00007F4B0000}"/>
    <cellStyle name="40 % - Accent3 12 5" xfId="18467" xr:uid="{00000000-0005-0000-0000-0000804B0000}"/>
    <cellStyle name="40 % - Accent3 12 6" xfId="19534" xr:uid="{00000000-0005-0000-0000-0000814B0000}"/>
    <cellStyle name="40 % - Accent3 13" xfId="391" xr:uid="{00000000-0005-0000-0000-0000824B0000}"/>
    <cellStyle name="40 % - Accent3 13 10" xfId="10813" xr:uid="{00000000-0005-0000-0000-0000834B0000}"/>
    <cellStyle name="40 % - Accent3 13 10 2" xfId="16804" xr:uid="{00000000-0005-0000-0000-0000844B0000}"/>
    <cellStyle name="40 % - Accent3 13 11" xfId="17428" xr:uid="{00000000-0005-0000-0000-0000854B0000}"/>
    <cellStyle name="40 % - Accent3 13 12" xfId="18468" xr:uid="{00000000-0005-0000-0000-0000864B0000}"/>
    <cellStyle name="40 % - Accent3 13 13" xfId="11727" xr:uid="{00000000-0005-0000-0000-0000874B0000}"/>
    <cellStyle name="40 % - Accent3 13 14" xfId="4469" xr:uid="{00000000-0005-0000-0000-0000884B0000}"/>
    <cellStyle name="40 % - Accent3 13 15" xfId="3027" xr:uid="{00000000-0005-0000-0000-0000894B0000}"/>
    <cellStyle name="40 % - Accent3 13 2" xfId="6269" xr:uid="{00000000-0005-0000-0000-00008A4B0000}"/>
    <cellStyle name="40 % - Accent3 13 2 2" xfId="12260" xr:uid="{00000000-0005-0000-0000-00008B4B0000}"/>
    <cellStyle name="40 % - Accent3 13 3" xfId="6795" xr:uid="{00000000-0005-0000-0000-00008C4B0000}"/>
    <cellStyle name="40 % - Accent3 13 3 2" xfId="12786" xr:uid="{00000000-0005-0000-0000-00008D4B0000}"/>
    <cellStyle name="40 % - Accent3 13 4" xfId="7335" xr:uid="{00000000-0005-0000-0000-00008E4B0000}"/>
    <cellStyle name="40 % - Accent3 13 4 2" xfId="13326" xr:uid="{00000000-0005-0000-0000-00008F4B0000}"/>
    <cellStyle name="40 % - Accent3 13 5" xfId="7903" xr:uid="{00000000-0005-0000-0000-0000904B0000}"/>
    <cellStyle name="40 % - Accent3 13 5 2" xfId="13894" xr:uid="{00000000-0005-0000-0000-0000914B0000}"/>
    <cellStyle name="40 % - Accent3 13 6" xfId="8471" xr:uid="{00000000-0005-0000-0000-0000924B0000}"/>
    <cellStyle name="40 % - Accent3 13 6 2" xfId="14462" xr:uid="{00000000-0005-0000-0000-0000934B0000}"/>
    <cellStyle name="40 % - Accent3 13 7" xfId="9039" xr:uid="{00000000-0005-0000-0000-0000944B0000}"/>
    <cellStyle name="40 % - Accent3 13 7 2" xfId="15030" xr:uid="{00000000-0005-0000-0000-0000954B0000}"/>
    <cellStyle name="40 % - Accent3 13 8" xfId="9621" xr:uid="{00000000-0005-0000-0000-0000964B0000}"/>
    <cellStyle name="40 % - Accent3 13 8 2" xfId="15612" xr:uid="{00000000-0005-0000-0000-0000974B0000}"/>
    <cellStyle name="40 % - Accent3 13 9" xfId="10217" xr:uid="{00000000-0005-0000-0000-0000984B0000}"/>
    <cellStyle name="40 % - Accent3 13 9 2" xfId="16208" xr:uid="{00000000-0005-0000-0000-0000994B0000}"/>
    <cellStyle name="40 % - Accent3 14" xfId="3028" xr:uid="{00000000-0005-0000-0000-00009A4B0000}"/>
    <cellStyle name="40 % - Accent3 14 10" xfId="10814" xr:uid="{00000000-0005-0000-0000-00009B4B0000}"/>
    <cellStyle name="40 % - Accent3 14 10 2" xfId="16805" xr:uid="{00000000-0005-0000-0000-00009C4B0000}"/>
    <cellStyle name="40 % - Accent3 14 10 3" xfId="25320" xr:uid="{00000000-0005-0000-0000-00009D4B0000}"/>
    <cellStyle name="40 % - Accent3 14 11" xfId="5385" xr:uid="{00000000-0005-0000-0000-00009E4B0000}"/>
    <cellStyle name="40 % - Accent3 14 11 2" xfId="17429" xr:uid="{00000000-0005-0000-0000-00009F4B0000}"/>
    <cellStyle name="40 % - Accent3 14 11 3" xfId="31353" xr:uid="{00000000-0005-0000-0000-0000A04B0000}"/>
    <cellStyle name="40 % - Accent3 14 12" xfId="18469" xr:uid="{00000000-0005-0000-0000-0000A14B0000}"/>
    <cellStyle name="40 % - Accent3 14 13" xfId="11728" xr:uid="{00000000-0005-0000-0000-0000A24B0000}"/>
    <cellStyle name="40 % - Accent3 14 14" xfId="4470" xr:uid="{00000000-0005-0000-0000-0000A34B0000}"/>
    <cellStyle name="40 % - Accent3 14 15" xfId="24424" xr:uid="{00000000-0005-0000-0000-0000A44B0000}"/>
    <cellStyle name="40 % - Accent3 14 2" xfId="6270" xr:uid="{00000000-0005-0000-0000-0000A54B0000}"/>
    <cellStyle name="40 % - Accent3 14 2 10" xfId="24425" xr:uid="{00000000-0005-0000-0000-0000A64B0000}"/>
    <cellStyle name="40 % - Accent3 14 2 2" xfId="20683" xr:uid="{00000000-0005-0000-0000-0000A74B0000}"/>
    <cellStyle name="40 % - Accent3 14 2 2 2" xfId="27910" xr:uid="{00000000-0005-0000-0000-0000A84B0000}"/>
    <cellStyle name="40 % - Accent3 14 2 2 2 2" xfId="33900" xr:uid="{00000000-0005-0000-0000-0000A94B0000}"/>
    <cellStyle name="40 % - Accent3 14 2 2 3" xfId="31936" xr:uid="{00000000-0005-0000-0000-0000AA4B0000}"/>
    <cellStyle name="40 % - Accent3 14 2 2 4" xfId="25916" xr:uid="{00000000-0005-0000-0000-0000AB4B0000}"/>
    <cellStyle name="40 % - Accent3 14 2 3" xfId="21274" xr:uid="{00000000-0005-0000-0000-0000AC4B0000}"/>
    <cellStyle name="40 % - Accent3 14 2 3 2" xfId="34491" xr:uid="{00000000-0005-0000-0000-0000AD4B0000}"/>
    <cellStyle name="40 % - Accent3 14 2 3 3" xfId="28501" xr:uid="{00000000-0005-0000-0000-0000AE4B0000}"/>
    <cellStyle name="40 % - Accent3 14 2 4" xfId="21898" xr:uid="{00000000-0005-0000-0000-0000AF4B0000}"/>
    <cellStyle name="40 % - Accent3 14 2 4 2" xfId="35091" xr:uid="{00000000-0005-0000-0000-0000B04B0000}"/>
    <cellStyle name="40 % - Accent3 14 2 4 3" xfId="29101" xr:uid="{00000000-0005-0000-0000-0000B14B0000}"/>
    <cellStyle name="40 % - Accent3 14 2 5" xfId="22600" xr:uid="{00000000-0005-0000-0000-0000B24B0000}"/>
    <cellStyle name="40 % - Accent3 14 2 5 2" xfId="35793" xr:uid="{00000000-0005-0000-0000-0000B34B0000}"/>
    <cellStyle name="40 % - Accent3 14 2 5 3" xfId="29803" xr:uid="{00000000-0005-0000-0000-0000B44B0000}"/>
    <cellStyle name="40 % - Accent3 14 2 6" xfId="23358" xr:uid="{00000000-0005-0000-0000-0000B54B0000}"/>
    <cellStyle name="40 % - Accent3 14 2 6 2" xfId="36545" xr:uid="{00000000-0005-0000-0000-0000B64B0000}"/>
    <cellStyle name="40 % - Accent3 14 2 6 3" xfId="30555" xr:uid="{00000000-0005-0000-0000-0000B74B0000}"/>
    <cellStyle name="40 % - Accent3 14 2 7" xfId="19889" xr:uid="{00000000-0005-0000-0000-0000B84B0000}"/>
    <cellStyle name="40 % - Accent3 14 2 7 2" xfId="33288" xr:uid="{00000000-0005-0000-0000-0000B94B0000}"/>
    <cellStyle name="40 % - Accent3 14 2 7 3" xfId="27286" xr:uid="{00000000-0005-0000-0000-0000BA4B0000}"/>
    <cellStyle name="40 % - Accent3 14 2 8" xfId="12261" xr:uid="{00000000-0005-0000-0000-0000BB4B0000}"/>
    <cellStyle name="40 % - Accent3 14 2 8 2" xfId="25321" xr:uid="{00000000-0005-0000-0000-0000BC4B0000}"/>
    <cellStyle name="40 % - Accent3 14 2 9" xfId="31354" xr:uid="{00000000-0005-0000-0000-0000BD4B0000}"/>
    <cellStyle name="40 % - Accent3 14 3" xfId="6796" xr:uid="{00000000-0005-0000-0000-0000BE4B0000}"/>
    <cellStyle name="40 % - Accent3 14 3 2" xfId="19890" xr:uid="{00000000-0005-0000-0000-0000BF4B0000}"/>
    <cellStyle name="40 % - Accent3 14 3 2 2" xfId="33289" xr:uid="{00000000-0005-0000-0000-0000C04B0000}"/>
    <cellStyle name="40 % - Accent3 14 3 2 3" xfId="27287" xr:uid="{00000000-0005-0000-0000-0000C14B0000}"/>
    <cellStyle name="40 % - Accent3 14 3 3" xfId="12787" xr:uid="{00000000-0005-0000-0000-0000C24B0000}"/>
    <cellStyle name="40 % - Accent3 14 3 3 2" xfId="31935" xr:uid="{00000000-0005-0000-0000-0000C34B0000}"/>
    <cellStyle name="40 % - Accent3 14 3 4" xfId="25915" xr:uid="{00000000-0005-0000-0000-0000C44B0000}"/>
    <cellStyle name="40 % - Accent3 14 4" xfId="7336" xr:uid="{00000000-0005-0000-0000-0000C54B0000}"/>
    <cellStyle name="40 % - Accent3 14 4 2" xfId="20682" xr:uid="{00000000-0005-0000-0000-0000C64B0000}"/>
    <cellStyle name="40 % - Accent3 14 4 2 2" xfId="33899" xr:uid="{00000000-0005-0000-0000-0000C74B0000}"/>
    <cellStyle name="40 % - Accent3 14 4 3" xfId="13327" xr:uid="{00000000-0005-0000-0000-0000C84B0000}"/>
    <cellStyle name="40 % - Accent3 14 4 4" xfId="27909" xr:uid="{00000000-0005-0000-0000-0000C94B0000}"/>
    <cellStyle name="40 % - Accent3 14 5" xfId="7904" xr:uid="{00000000-0005-0000-0000-0000CA4B0000}"/>
    <cellStyle name="40 % - Accent3 14 5 2" xfId="21273" xr:uid="{00000000-0005-0000-0000-0000CB4B0000}"/>
    <cellStyle name="40 % - Accent3 14 5 2 2" xfId="34490" xr:uid="{00000000-0005-0000-0000-0000CC4B0000}"/>
    <cellStyle name="40 % - Accent3 14 5 3" xfId="13895" xr:uid="{00000000-0005-0000-0000-0000CD4B0000}"/>
    <cellStyle name="40 % - Accent3 14 5 4" xfId="28500" xr:uid="{00000000-0005-0000-0000-0000CE4B0000}"/>
    <cellStyle name="40 % - Accent3 14 6" xfId="8472" xr:uid="{00000000-0005-0000-0000-0000CF4B0000}"/>
    <cellStyle name="40 % - Accent3 14 6 2" xfId="21897" xr:uid="{00000000-0005-0000-0000-0000D04B0000}"/>
    <cellStyle name="40 % - Accent3 14 6 2 2" xfId="35090" xr:uid="{00000000-0005-0000-0000-0000D14B0000}"/>
    <cellStyle name="40 % - Accent3 14 6 3" xfId="14463" xr:uid="{00000000-0005-0000-0000-0000D24B0000}"/>
    <cellStyle name="40 % - Accent3 14 6 4" xfId="29100" xr:uid="{00000000-0005-0000-0000-0000D34B0000}"/>
    <cellStyle name="40 % - Accent3 14 7" xfId="9040" xr:uid="{00000000-0005-0000-0000-0000D44B0000}"/>
    <cellStyle name="40 % - Accent3 14 7 2" xfId="22599" xr:uid="{00000000-0005-0000-0000-0000D54B0000}"/>
    <cellStyle name="40 % - Accent3 14 7 2 2" xfId="35792" xr:uid="{00000000-0005-0000-0000-0000D64B0000}"/>
    <cellStyle name="40 % - Accent3 14 7 3" xfId="15031" xr:uid="{00000000-0005-0000-0000-0000D74B0000}"/>
    <cellStyle name="40 % - Accent3 14 7 4" xfId="29802" xr:uid="{00000000-0005-0000-0000-0000D84B0000}"/>
    <cellStyle name="40 % - Accent3 14 8" xfId="9622" xr:uid="{00000000-0005-0000-0000-0000D94B0000}"/>
    <cellStyle name="40 % - Accent3 14 8 2" xfId="23357" xr:uid="{00000000-0005-0000-0000-0000DA4B0000}"/>
    <cellStyle name="40 % - Accent3 14 8 2 2" xfId="36544" xr:uid="{00000000-0005-0000-0000-0000DB4B0000}"/>
    <cellStyle name="40 % - Accent3 14 8 3" xfId="15613" xr:uid="{00000000-0005-0000-0000-0000DC4B0000}"/>
    <cellStyle name="40 % - Accent3 14 8 4" xfId="30554" xr:uid="{00000000-0005-0000-0000-0000DD4B0000}"/>
    <cellStyle name="40 % - Accent3 14 9" xfId="10218" xr:uid="{00000000-0005-0000-0000-0000DE4B0000}"/>
    <cellStyle name="40 % - Accent3 14 9 2" xfId="16209" xr:uid="{00000000-0005-0000-0000-0000DF4B0000}"/>
    <cellStyle name="40 % - Accent3 14 9 2 2" xfId="32676" xr:uid="{00000000-0005-0000-0000-0000E04B0000}"/>
    <cellStyle name="40 % - Accent3 14 9 3" xfId="26672" xr:uid="{00000000-0005-0000-0000-0000E14B0000}"/>
    <cellStyle name="40 % - Accent3 15" xfId="3029" xr:uid="{00000000-0005-0000-0000-0000E24B0000}"/>
    <cellStyle name="40 % - Accent3 15 10" xfId="31355" xr:uid="{00000000-0005-0000-0000-0000E34B0000}"/>
    <cellStyle name="40 % - Accent3 15 11" xfId="24426" xr:uid="{00000000-0005-0000-0000-0000E44B0000}"/>
    <cellStyle name="40 % - Accent3 15 2" xfId="19888" xr:uid="{00000000-0005-0000-0000-0000E54B0000}"/>
    <cellStyle name="40 % - Accent3 15 2 2" xfId="27285" xr:uid="{00000000-0005-0000-0000-0000E64B0000}"/>
    <cellStyle name="40 % - Accent3 15 2 2 2" xfId="33287" xr:uid="{00000000-0005-0000-0000-0000E74B0000}"/>
    <cellStyle name="40 % - Accent3 15 2 3" xfId="31937" xr:uid="{00000000-0005-0000-0000-0000E84B0000}"/>
    <cellStyle name="40 % - Accent3 15 2 4" xfId="25917" xr:uid="{00000000-0005-0000-0000-0000E94B0000}"/>
    <cellStyle name="40 % - Accent3 15 3" xfId="20684" xr:uid="{00000000-0005-0000-0000-0000EA4B0000}"/>
    <cellStyle name="40 % - Accent3 15 3 2" xfId="33901" xr:uid="{00000000-0005-0000-0000-0000EB4B0000}"/>
    <cellStyle name="40 % - Accent3 15 3 3" xfId="27911" xr:uid="{00000000-0005-0000-0000-0000EC4B0000}"/>
    <cellStyle name="40 % - Accent3 15 4" xfId="21275" xr:uid="{00000000-0005-0000-0000-0000ED4B0000}"/>
    <cellStyle name="40 % - Accent3 15 4 2" xfId="34492" xr:uid="{00000000-0005-0000-0000-0000EE4B0000}"/>
    <cellStyle name="40 % - Accent3 15 4 3" xfId="28502" xr:uid="{00000000-0005-0000-0000-0000EF4B0000}"/>
    <cellStyle name="40 % - Accent3 15 5" xfId="21899" xr:uid="{00000000-0005-0000-0000-0000F04B0000}"/>
    <cellStyle name="40 % - Accent3 15 5 2" xfId="35092" xr:uid="{00000000-0005-0000-0000-0000F14B0000}"/>
    <cellStyle name="40 % - Accent3 15 5 3" xfId="29102" xr:uid="{00000000-0005-0000-0000-0000F24B0000}"/>
    <cellStyle name="40 % - Accent3 15 6" xfId="22601" xr:uid="{00000000-0005-0000-0000-0000F34B0000}"/>
    <cellStyle name="40 % - Accent3 15 6 2" xfId="35794" xr:uid="{00000000-0005-0000-0000-0000F44B0000}"/>
    <cellStyle name="40 % - Accent3 15 6 3" xfId="29804" xr:uid="{00000000-0005-0000-0000-0000F54B0000}"/>
    <cellStyle name="40 % - Accent3 15 7" xfId="23359" xr:uid="{00000000-0005-0000-0000-0000F64B0000}"/>
    <cellStyle name="40 % - Accent3 15 7 2" xfId="36546" xr:uid="{00000000-0005-0000-0000-0000F74B0000}"/>
    <cellStyle name="40 % - Accent3 15 7 3" xfId="30556" xr:uid="{00000000-0005-0000-0000-0000F84B0000}"/>
    <cellStyle name="40 % - Accent3 15 8" xfId="18470" xr:uid="{00000000-0005-0000-0000-0000F94B0000}"/>
    <cellStyle name="40 % - Accent3 15 8 2" xfId="32677" xr:uid="{00000000-0005-0000-0000-0000FA4B0000}"/>
    <cellStyle name="40 % - Accent3 15 8 3" xfId="26673" xr:uid="{00000000-0005-0000-0000-0000FB4B0000}"/>
    <cellStyle name="40 % - Accent3 15 9" xfId="25322" xr:uid="{00000000-0005-0000-0000-0000FC4B0000}"/>
    <cellStyle name="40 % - Accent3 16" xfId="3030" xr:uid="{00000000-0005-0000-0000-0000FD4B0000}"/>
    <cellStyle name="40 % - Accent3 16 10" xfId="10815" xr:uid="{00000000-0005-0000-0000-0000FE4B0000}"/>
    <cellStyle name="40 % - Accent3 16 10 2" xfId="16806" xr:uid="{00000000-0005-0000-0000-0000FF4B0000}"/>
    <cellStyle name="40 % - Accent3 16 11" xfId="17430" xr:uid="{00000000-0005-0000-0000-0000004C0000}"/>
    <cellStyle name="40 % - Accent3 16 12" xfId="19887" xr:uid="{00000000-0005-0000-0000-0000014C0000}"/>
    <cellStyle name="40 % - Accent3 16 13" xfId="11729" xr:uid="{00000000-0005-0000-0000-0000024C0000}"/>
    <cellStyle name="40 % - Accent3 16 14" xfId="5386" xr:uid="{00000000-0005-0000-0000-0000034C0000}"/>
    <cellStyle name="40 % - Accent3 16 2" xfId="6271" xr:uid="{00000000-0005-0000-0000-0000044C0000}"/>
    <cellStyle name="40 % - Accent3 16 2 2" xfId="23748" xr:uid="{00000000-0005-0000-0000-0000054C0000}"/>
    <cellStyle name="40 % - Accent3 16 2 2 2" xfId="36790" xr:uid="{00000000-0005-0000-0000-0000064C0000}"/>
    <cellStyle name="40 % - Accent3 16 2 3" xfId="12262" xr:uid="{00000000-0005-0000-0000-0000074C0000}"/>
    <cellStyle name="40 % - Accent3 16 2 4" xfId="30802" xr:uid="{00000000-0005-0000-0000-0000084C0000}"/>
    <cellStyle name="40 % - Accent3 16 3" xfId="6797" xr:uid="{00000000-0005-0000-0000-0000094C0000}"/>
    <cellStyle name="40 % - Accent3 16 3 2" xfId="12788" xr:uid="{00000000-0005-0000-0000-00000A4C0000}"/>
    <cellStyle name="40 % - Accent3 16 4" xfId="7337" xr:uid="{00000000-0005-0000-0000-00000B4C0000}"/>
    <cellStyle name="40 % - Accent3 16 4 2" xfId="13328" xr:uid="{00000000-0005-0000-0000-00000C4C0000}"/>
    <cellStyle name="40 % - Accent3 16 5" xfId="7905" xr:uid="{00000000-0005-0000-0000-00000D4C0000}"/>
    <cellStyle name="40 % - Accent3 16 5 2" xfId="13896" xr:uid="{00000000-0005-0000-0000-00000E4C0000}"/>
    <cellStyle name="40 % - Accent3 16 6" xfId="8473" xr:uid="{00000000-0005-0000-0000-00000F4C0000}"/>
    <cellStyle name="40 % - Accent3 16 6 2" xfId="14464" xr:uid="{00000000-0005-0000-0000-0000104C0000}"/>
    <cellStyle name="40 % - Accent3 16 7" xfId="9041" xr:uid="{00000000-0005-0000-0000-0000114C0000}"/>
    <cellStyle name="40 % - Accent3 16 7 2" xfId="15032" xr:uid="{00000000-0005-0000-0000-0000124C0000}"/>
    <cellStyle name="40 % - Accent3 16 8" xfId="9623" xr:uid="{00000000-0005-0000-0000-0000134C0000}"/>
    <cellStyle name="40 % - Accent3 16 8 2" xfId="15614" xr:uid="{00000000-0005-0000-0000-0000144C0000}"/>
    <cellStyle name="40 % - Accent3 16 9" xfId="10219" xr:uid="{00000000-0005-0000-0000-0000154C0000}"/>
    <cellStyle name="40 % - Accent3 16 9 2" xfId="16210" xr:uid="{00000000-0005-0000-0000-0000164C0000}"/>
    <cellStyle name="40 % - Accent3 17" xfId="4124" xr:uid="{00000000-0005-0000-0000-0000174C0000}"/>
    <cellStyle name="40 % - Accent3 17 10" xfId="19886" xr:uid="{00000000-0005-0000-0000-0000184C0000}"/>
    <cellStyle name="40 % - Accent3 17 11" xfId="13005" xr:uid="{00000000-0005-0000-0000-0000194C0000}"/>
    <cellStyle name="40 % - Accent3 17 12" xfId="7014" xr:uid="{00000000-0005-0000-0000-00001A4C0000}"/>
    <cellStyle name="40 % - Accent3 17 13" xfId="24427" xr:uid="{00000000-0005-0000-0000-00001B4C0000}"/>
    <cellStyle name="40 % - Accent3 17 2" xfId="7554" xr:uid="{00000000-0005-0000-0000-00001C4C0000}"/>
    <cellStyle name="40 % - Accent3 17 2 2" xfId="20685" xr:uid="{00000000-0005-0000-0000-00001D4C0000}"/>
    <cellStyle name="40 % - Accent3 17 2 2 2" xfId="33902" xr:uid="{00000000-0005-0000-0000-00001E4C0000}"/>
    <cellStyle name="40 % - Accent3 17 2 3" xfId="13545" xr:uid="{00000000-0005-0000-0000-00001F4C0000}"/>
    <cellStyle name="40 % - Accent3 17 2 4" xfId="27912" xr:uid="{00000000-0005-0000-0000-0000204C0000}"/>
    <cellStyle name="40 % - Accent3 17 3" xfId="8122" xr:uid="{00000000-0005-0000-0000-0000214C0000}"/>
    <cellStyle name="40 % - Accent3 17 3 2" xfId="21276" xr:uid="{00000000-0005-0000-0000-0000224C0000}"/>
    <cellStyle name="40 % - Accent3 17 3 2 2" xfId="34493" xr:uid="{00000000-0005-0000-0000-0000234C0000}"/>
    <cellStyle name="40 % - Accent3 17 3 3" xfId="14113" xr:uid="{00000000-0005-0000-0000-0000244C0000}"/>
    <cellStyle name="40 % - Accent3 17 3 4" xfId="28503" xr:uid="{00000000-0005-0000-0000-0000254C0000}"/>
    <cellStyle name="40 % - Accent3 17 4" xfId="8690" xr:uid="{00000000-0005-0000-0000-0000264C0000}"/>
    <cellStyle name="40 % - Accent3 17 4 2" xfId="21900" xr:uid="{00000000-0005-0000-0000-0000274C0000}"/>
    <cellStyle name="40 % - Accent3 17 4 2 2" xfId="35093" xr:uid="{00000000-0005-0000-0000-0000284C0000}"/>
    <cellStyle name="40 % - Accent3 17 4 3" xfId="14681" xr:uid="{00000000-0005-0000-0000-0000294C0000}"/>
    <cellStyle name="40 % - Accent3 17 4 4" xfId="29103" xr:uid="{00000000-0005-0000-0000-00002A4C0000}"/>
    <cellStyle name="40 % - Accent3 17 5" xfId="9258" xr:uid="{00000000-0005-0000-0000-00002B4C0000}"/>
    <cellStyle name="40 % - Accent3 17 5 2" xfId="22602" xr:uid="{00000000-0005-0000-0000-00002C4C0000}"/>
    <cellStyle name="40 % - Accent3 17 5 2 2" xfId="35795" xr:uid="{00000000-0005-0000-0000-00002D4C0000}"/>
    <cellStyle name="40 % - Accent3 17 5 3" xfId="15249" xr:uid="{00000000-0005-0000-0000-00002E4C0000}"/>
    <cellStyle name="40 % - Accent3 17 5 4" xfId="29805" xr:uid="{00000000-0005-0000-0000-00002F4C0000}"/>
    <cellStyle name="40 % - Accent3 17 6" xfId="9840" xr:uid="{00000000-0005-0000-0000-0000304C0000}"/>
    <cellStyle name="40 % - Accent3 17 6 2" xfId="15831" xr:uid="{00000000-0005-0000-0000-0000314C0000}"/>
    <cellStyle name="40 % - Accent3 17 6 2 2" xfId="33286" xr:uid="{00000000-0005-0000-0000-0000324C0000}"/>
    <cellStyle name="40 % - Accent3 17 6 3" xfId="27284" xr:uid="{00000000-0005-0000-0000-0000334C0000}"/>
    <cellStyle name="40 % - Accent3 17 7" xfId="10436" xr:uid="{00000000-0005-0000-0000-0000344C0000}"/>
    <cellStyle name="40 % - Accent3 17 7 2" xfId="16427" xr:uid="{00000000-0005-0000-0000-0000354C0000}"/>
    <cellStyle name="40 % - Accent3 17 7 3" xfId="25918" xr:uid="{00000000-0005-0000-0000-0000364C0000}"/>
    <cellStyle name="40 % - Accent3 17 8" xfId="11032" xr:uid="{00000000-0005-0000-0000-0000374C0000}"/>
    <cellStyle name="40 % - Accent3 17 8 2" xfId="17023" xr:uid="{00000000-0005-0000-0000-0000384C0000}"/>
    <cellStyle name="40 % - Accent3 17 8 3" xfId="31938" xr:uid="{00000000-0005-0000-0000-0000394C0000}"/>
    <cellStyle name="40 % - Accent3 17 9" xfId="17647" xr:uid="{00000000-0005-0000-0000-00003A4C0000}"/>
    <cellStyle name="40 % - Accent3 18" xfId="4138" xr:uid="{00000000-0005-0000-0000-00003B4C0000}"/>
    <cellStyle name="40 % - Accent3 18 10" xfId="13559" xr:uid="{00000000-0005-0000-0000-00003C4C0000}"/>
    <cellStyle name="40 % - Accent3 18 11" xfId="7568" xr:uid="{00000000-0005-0000-0000-00003D4C0000}"/>
    <cellStyle name="40 % - Accent3 18 12" xfId="24816" xr:uid="{00000000-0005-0000-0000-00003E4C0000}"/>
    <cellStyle name="40 % - Accent3 18 2" xfId="8136" xr:uid="{00000000-0005-0000-0000-00003F4C0000}"/>
    <cellStyle name="40 % - Accent3 18 2 2" xfId="22142" xr:uid="{00000000-0005-0000-0000-0000404C0000}"/>
    <cellStyle name="40 % - Accent3 18 2 2 2" xfId="35335" xr:uid="{00000000-0005-0000-0000-0000414C0000}"/>
    <cellStyle name="40 % - Accent3 18 2 3" xfId="14127" xr:uid="{00000000-0005-0000-0000-0000424C0000}"/>
    <cellStyle name="40 % - Accent3 18 2 4" xfId="29345" xr:uid="{00000000-0005-0000-0000-0000434C0000}"/>
    <cellStyle name="40 % - Accent3 18 3" xfId="8704" xr:uid="{00000000-0005-0000-0000-0000444C0000}"/>
    <cellStyle name="40 % - Accent3 18 3 2" xfId="22844" xr:uid="{00000000-0005-0000-0000-0000454C0000}"/>
    <cellStyle name="40 % - Accent3 18 3 2 2" xfId="36037" xr:uid="{00000000-0005-0000-0000-0000464C0000}"/>
    <cellStyle name="40 % - Accent3 18 3 3" xfId="14695" xr:uid="{00000000-0005-0000-0000-0000474C0000}"/>
    <cellStyle name="40 % - Accent3 18 3 4" xfId="30047" xr:uid="{00000000-0005-0000-0000-0000484C0000}"/>
    <cellStyle name="40 % - Accent3 18 4" xfId="9272" xr:uid="{00000000-0005-0000-0000-0000494C0000}"/>
    <cellStyle name="40 % - Accent3 18 4 2" xfId="15263" xr:uid="{00000000-0005-0000-0000-00004A4C0000}"/>
    <cellStyle name="40 % - Accent3 18 4 2 2" xfId="34735" xr:uid="{00000000-0005-0000-0000-00004B4C0000}"/>
    <cellStyle name="40 % - Accent3 18 4 3" xfId="28745" xr:uid="{00000000-0005-0000-0000-00004C4C0000}"/>
    <cellStyle name="40 % - Accent3 18 5" xfId="9854" xr:uid="{00000000-0005-0000-0000-00004D4C0000}"/>
    <cellStyle name="40 % - Accent3 18 5 2" xfId="15845" xr:uid="{00000000-0005-0000-0000-00004E4C0000}"/>
    <cellStyle name="40 % - Accent3 18 5 3" xfId="26183" xr:uid="{00000000-0005-0000-0000-00004F4C0000}"/>
    <cellStyle name="40 % - Accent3 18 6" xfId="10450" xr:uid="{00000000-0005-0000-0000-0000504C0000}"/>
    <cellStyle name="40 % - Accent3 18 6 2" xfId="16441" xr:uid="{00000000-0005-0000-0000-0000514C0000}"/>
    <cellStyle name="40 % - Accent3 18 6 3" xfId="32187" xr:uid="{00000000-0005-0000-0000-0000524C0000}"/>
    <cellStyle name="40 % - Accent3 18 7" xfId="11046" xr:uid="{00000000-0005-0000-0000-0000534C0000}"/>
    <cellStyle name="40 % - Accent3 18 7 2" xfId="17037" xr:uid="{00000000-0005-0000-0000-0000544C0000}"/>
    <cellStyle name="40 % - Accent3 18 8" xfId="17661" xr:uid="{00000000-0005-0000-0000-0000554C0000}"/>
    <cellStyle name="40 % - Accent3 18 9" xfId="21518" xr:uid="{00000000-0005-0000-0000-0000564C0000}"/>
    <cellStyle name="40 % - Accent3 19" xfId="4152" xr:uid="{00000000-0005-0000-0000-0000574C0000}"/>
    <cellStyle name="40 % - Accent3 19 10" xfId="13573" xr:uid="{00000000-0005-0000-0000-0000584C0000}"/>
    <cellStyle name="40 % - Accent3 19 11" xfId="7582" xr:uid="{00000000-0005-0000-0000-0000594C0000}"/>
    <cellStyle name="40 % - Accent3 19 12" xfId="24828" xr:uid="{00000000-0005-0000-0000-00005A4C0000}"/>
    <cellStyle name="40 % - Accent3 19 2" xfId="8150" xr:uid="{00000000-0005-0000-0000-00005B4C0000}"/>
    <cellStyle name="40 % - Accent3 19 2 2" xfId="22856" xr:uid="{00000000-0005-0000-0000-00005C4C0000}"/>
    <cellStyle name="40 % - Accent3 19 2 2 2" xfId="36049" xr:uid="{00000000-0005-0000-0000-00005D4C0000}"/>
    <cellStyle name="40 % - Accent3 19 2 3" xfId="14141" xr:uid="{00000000-0005-0000-0000-00005E4C0000}"/>
    <cellStyle name="40 % - Accent3 19 2 4" xfId="30059" xr:uid="{00000000-0005-0000-0000-00005F4C0000}"/>
    <cellStyle name="40 % - Accent3 19 3" xfId="8718" xr:uid="{00000000-0005-0000-0000-0000604C0000}"/>
    <cellStyle name="40 % - Accent3 19 3 2" xfId="14709" xr:uid="{00000000-0005-0000-0000-0000614C0000}"/>
    <cellStyle name="40 % - Accent3 19 3 2 2" xfId="35347" xr:uid="{00000000-0005-0000-0000-0000624C0000}"/>
    <cellStyle name="40 % - Accent3 19 3 3" xfId="29357" xr:uid="{00000000-0005-0000-0000-0000634C0000}"/>
    <cellStyle name="40 % - Accent3 19 4" xfId="9286" xr:uid="{00000000-0005-0000-0000-0000644C0000}"/>
    <cellStyle name="40 % - Accent3 19 4 2" xfId="15277" xr:uid="{00000000-0005-0000-0000-0000654C0000}"/>
    <cellStyle name="40 % - Accent3 19 4 3" xfId="26195" xr:uid="{00000000-0005-0000-0000-0000664C0000}"/>
    <cellStyle name="40 % - Accent3 19 5" xfId="9868" xr:uid="{00000000-0005-0000-0000-0000674C0000}"/>
    <cellStyle name="40 % - Accent3 19 5 2" xfId="15859" xr:uid="{00000000-0005-0000-0000-0000684C0000}"/>
    <cellStyle name="40 % - Accent3 19 5 3" xfId="32199" xr:uid="{00000000-0005-0000-0000-0000694C0000}"/>
    <cellStyle name="40 % - Accent3 19 6" xfId="10464" xr:uid="{00000000-0005-0000-0000-00006A4C0000}"/>
    <cellStyle name="40 % - Accent3 19 6 2" xfId="16455" xr:uid="{00000000-0005-0000-0000-00006B4C0000}"/>
    <cellStyle name="40 % - Accent3 19 7" xfId="11060" xr:uid="{00000000-0005-0000-0000-00006C4C0000}"/>
    <cellStyle name="40 % - Accent3 19 7 2" xfId="17051" xr:uid="{00000000-0005-0000-0000-00006D4C0000}"/>
    <cellStyle name="40 % - Accent3 19 8" xfId="17675" xr:uid="{00000000-0005-0000-0000-00006E4C0000}"/>
    <cellStyle name="40 % - Accent3 19 9" xfId="22154" xr:uid="{00000000-0005-0000-0000-00006F4C0000}"/>
    <cellStyle name="40 % - Accent3 2" xfId="392" xr:uid="{00000000-0005-0000-0000-0000704C0000}"/>
    <cellStyle name="40 % - Accent3 2 10" xfId="7338" xr:uid="{00000000-0005-0000-0000-0000714C0000}"/>
    <cellStyle name="40 % - Accent3 2 10 2" xfId="21901" xr:uid="{00000000-0005-0000-0000-0000724C0000}"/>
    <cellStyle name="40 % - Accent3 2 10 2 2" xfId="35094" xr:uid="{00000000-0005-0000-0000-0000734C0000}"/>
    <cellStyle name="40 % - Accent3 2 10 3" xfId="13329" xr:uid="{00000000-0005-0000-0000-0000744C0000}"/>
    <cellStyle name="40 % - Accent3 2 10 4" xfId="29104" xr:uid="{00000000-0005-0000-0000-0000754C0000}"/>
    <cellStyle name="40 % - Accent3 2 11" xfId="7906" xr:uid="{00000000-0005-0000-0000-0000764C0000}"/>
    <cellStyle name="40 % - Accent3 2 11 2" xfId="22603" xr:uid="{00000000-0005-0000-0000-0000774C0000}"/>
    <cellStyle name="40 % - Accent3 2 11 2 2" xfId="35796" xr:uid="{00000000-0005-0000-0000-0000784C0000}"/>
    <cellStyle name="40 % - Accent3 2 11 3" xfId="13897" xr:uid="{00000000-0005-0000-0000-0000794C0000}"/>
    <cellStyle name="40 % - Accent3 2 11 4" xfId="29806" xr:uid="{00000000-0005-0000-0000-00007A4C0000}"/>
    <cellStyle name="40 % - Accent3 2 12" xfId="8474" xr:uid="{00000000-0005-0000-0000-00007B4C0000}"/>
    <cellStyle name="40 % - Accent3 2 12 2" xfId="23360" xr:uid="{00000000-0005-0000-0000-00007C4C0000}"/>
    <cellStyle name="40 % - Accent3 2 12 2 2" xfId="36547" xr:uid="{00000000-0005-0000-0000-00007D4C0000}"/>
    <cellStyle name="40 % - Accent3 2 12 3" xfId="14465" xr:uid="{00000000-0005-0000-0000-00007E4C0000}"/>
    <cellStyle name="40 % - Accent3 2 12 4" xfId="30557" xr:uid="{00000000-0005-0000-0000-00007F4C0000}"/>
    <cellStyle name="40 % - Accent3 2 13" xfId="9042" xr:uid="{00000000-0005-0000-0000-0000804C0000}"/>
    <cellStyle name="40 % - Accent3 2 13 2" xfId="15033" xr:uid="{00000000-0005-0000-0000-0000814C0000}"/>
    <cellStyle name="40 % - Accent3 2 13 2 2" xfId="32678" xr:uid="{00000000-0005-0000-0000-0000824C0000}"/>
    <cellStyle name="40 % - Accent3 2 13 3" xfId="26674" xr:uid="{00000000-0005-0000-0000-0000834C0000}"/>
    <cellStyle name="40 % - Accent3 2 14" xfId="9624" xr:uid="{00000000-0005-0000-0000-0000844C0000}"/>
    <cellStyle name="40 % - Accent3 2 14 2" xfId="15615" xr:uid="{00000000-0005-0000-0000-0000854C0000}"/>
    <cellStyle name="40 % - Accent3 2 14 3" xfId="25323" xr:uid="{00000000-0005-0000-0000-0000864C0000}"/>
    <cellStyle name="40 % - Accent3 2 15" xfId="10220" xr:uid="{00000000-0005-0000-0000-0000874C0000}"/>
    <cellStyle name="40 % - Accent3 2 15 2" xfId="16211" xr:uid="{00000000-0005-0000-0000-0000884C0000}"/>
    <cellStyle name="40 % - Accent3 2 15 3" xfId="31356" xr:uid="{00000000-0005-0000-0000-0000894C0000}"/>
    <cellStyle name="40 % - Accent3 2 16" xfId="10816" xr:uid="{00000000-0005-0000-0000-00008A4C0000}"/>
    <cellStyle name="40 % - Accent3 2 16 2" xfId="16807" xr:uid="{00000000-0005-0000-0000-00008B4C0000}"/>
    <cellStyle name="40 % - Accent3 2 17" xfId="17431" xr:uid="{00000000-0005-0000-0000-00008C4C0000}"/>
    <cellStyle name="40 % - Accent3 2 18" xfId="17942" xr:uid="{00000000-0005-0000-0000-00008D4C0000}"/>
    <cellStyle name="40 % - Accent3 2 19" xfId="18471" xr:uid="{00000000-0005-0000-0000-00008E4C0000}"/>
    <cellStyle name="40 % - Accent3 2 2" xfId="393" xr:uid="{00000000-0005-0000-0000-00008F4C0000}"/>
    <cellStyle name="40 % - Accent3 2 2 10" xfId="8475" xr:uid="{00000000-0005-0000-0000-0000904C0000}"/>
    <cellStyle name="40 % - Accent3 2 2 10 2" xfId="23361" xr:uid="{00000000-0005-0000-0000-0000914C0000}"/>
    <cellStyle name="40 % - Accent3 2 2 10 2 2" xfId="36548" xr:uid="{00000000-0005-0000-0000-0000924C0000}"/>
    <cellStyle name="40 % - Accent3 2 2 10 3" xfId="14466" xr:uid="{00000000-0005-0000-0000-0000934C0000}"/>
    <cellStyle name="40 % - Accent3 2 2 10 4" xfId="30558" xr:uid="{00000000-0005-0000-0000-0000944C0000}"/>
    <cellStyle name="40 % - Accent3 2 2 11" xfId="9043" xr:uid="{00000000-0005-0000-0000-0000954C0000}"/>
    <cellStyle name="40 % - Accent3 2 2 11 2" xfId="15034" xr:uid="{00000000-0005-0000-0000-0000964C0000}"/>
    <cellStyle name="40 % - Accent3 2 2 11 2 2" xfId="32679" xr:uid="{00000000-0005-0000-0000-0000974C0000}"/>
    <cellStyle name="40 % - Accent3 2 2 11 3" xfId="26675" xr:uid="{00000000-0005-0000-0000-0000984C0000}"/>
    <cellStyle name="40 % - Accent3 2 2 12" xfId="9625" xr:uid="{00000000-0005-0000-0000-0000994C0000}"/>
    <cellStyle name="40 % - Accent3 2 2 12 2" xfId="15616" xr:uid="{00000000-0005-0000-0000-00009A4C0000}"/>
    <cellStyle name="40 % - Accent3 2 2 12 3" xfId="25324" xr:uid="{00000000-0005-0000-0000-00009B4C0000}"/>
    <cellStyle name="40 % - Accent3 2 2 13" xfId="10221" xr:uid="{00000000-0005-0000-0000-00009C4C0000}"/>
    <cellStyle name="40 % - Accent3 2 2 13 2" xfId="16212" xr:uid="{00000000-0005-0000-0000-00009D4C0000}"/>
    <cellStyle name="40 % - Accent3 2 2 13 3" xfId="31357" xr:uid="{00000000-0005-0000-0000-00009E4C0000}"/>
    <cellStyle name="40 % - Accent3 2 2 14" xfId="10817" xr:uid="{00000000-0005-0000-0000-00009F4C0000}"/>
    <cellStyle name="40 % - Accent3 2 2 14 2" xfId="16808" xr:uid="{00000000-0005-0000-0000-0000A04C0000}"/>
    <cellStyle name="40 % - Accent3 2 2 15" xfId="17432" xr:uid="{00000000-0005-0000-0000-0000A14C0000}"/>
    <cellStyle name="40 % - Accent3 2 2 16" xfId="17943" xr:uid="{00000000-0005-0000-0000-0000A24C0000}"/>
    <cellStyle name="40 % - Accent3 2 2 17" xfId="18472" xr:uid="{00000000-0005-0000-0000-0000A34C0000}"/>
    <cellStyle name="40 % - Accent3 2 2 18" xfId="11286" xr:uid="{00000000-0005-0000-0000-0000A44C0000}"/>
    <cellStyle name="40 % - Accent3 2 2 19" xfId="4472" xr:uid="{00000000-0005-0000-0000-0000A54C0000}"/>
    <cellStyle name="40 % - Accent3 2 2 2" xfId="394" xr:uid="{00000000-0005-0000-0000-0000A64C0000}"/>
    <cellStyle name="40 % - Accent3 2 2 2 10" xfId="7908" xr:uid="{00000000-0005-0000-0000-0000A74C0000}"/>
    <cellStyle name="40 % - Accent3 2 2 2 10 2" xfId="22605" xr:uid="{00000000-0005-0000-0000-0000A84C0000}"/>
    <cellStyle name="40 % - Accent3 2 2 2 10 2 2" xfId="35798" xr:uid="{00000000-0005-0000-0000-0000A94C0000}"/>
    <cellStyle name="40 % - Accent3 2 2 2 10 3" xfId="13899" xr:uid="{00000000-0005-0000-0000-0000AA4C0000}"/>
    <cellStyle name="40 % - Accent3 2 2 2 10 4" xfId="29808" xr:uid="{00000000-0005-0000-0000-0000AB4C0000}"/>
    <cellStyle name="40 % - Accent3 2 2 2 11" xfId="8476" xr:uid="{00000000-0005-0000-0000-0000AC4C0000}"/>
    <cellStyle name="40 % - Accent3 2 2 2 11 2" xfId="23362" xr:uid="{00000000-0005-0000-0000-0000AD4C0000}"/>
    <cellStyle name="40 % - Accent3 2 2 2 11 2 2" xfId="36549" xr:uid="{00000000-0005-0000-0000-0000AE4C0000}"/>
    <cellStyle name="40 % - Accent3 2 2 2 11 3" xfId="14467" xr:uid="{00000000-0005-0000-0000-0000AF4C0000}"/>
    <cellStyle name="40 % - Accent3 2 2 2 11 4" xfId="30559" xr:uid="{00000000-0005-0000-0000-0000B04C0000}"/>
    <cellStyle name="40 % - Accent3 2 2 2 12" xfId="9044" xr:uid="{00000000-0005-0000-0000-0000B14C0000}"/>
    <cellStyle name="40 % - Accent3 2 2 2 12 2" xfId="15035" xr:uid="{00000000-0005-0000-0000-0000B24C0000}"/>
    <cellStyle name="40 % - Accent3 2 2 2 12 2 2" xfId="32680" xr:uid="{00000000-0005-0000-0000-0000B34C0000}"/>
    <cellStyle name="40 % - Accent3 2 2 2 12 3" xfId="26676" xr:uid="{00000000-0005-0000-0000-0000B44C0000}"/>
    <cellStyle name="40 % - Accent3 2 2 2 13" xfId="9626" xr:uid="{00000000-0005-0000-0000-0000B54C0000}"/>
    <cellStyle name="40 % - Accent3 2 2 2 13 2" xfId="15617" xr:uid="{00000000-0005-0000-0000-0000B64C0000}"/>
    <cellStyle name="40 % - Accent3 2 2 2 13 3" xfId="25325" xr:uid="{00000000-0005-0000-0000-0000B74C0000}"/>
    <cellStyle name="40 % - Accent3 2 2 2 14" xfId="10222" xr:uid="{00000000-0005-0000-0000-0000B84C0000}"/>
    <cellStyle name="40 % - Accent3 2 2 2 14 2" xfId="16213" xr:uid="{00000000-0005-0000-0000-0000B94C0000}"/>
    <cellStyle name="40 % - Accent3 2 2 2 14 3" xfId="31358" xr:uid="{00000000-0005-0000-0000-0000BA4C0000}"/>
    <cellStyle name="40 % - Accent3 2 2 2 15" xfId="10818" xr:uid="{00000000-0005-0000-0000-0000BB4C0000}"/>
    <cellStyle name="40 % - Accent3 2 2 2 15 2" xfId="16809" xr:uid="{00000000-0005-0000-0000-0000BC4C0000}"/>
    <cellStyle name="40 % - Accent3 2 2 2 16" xfId="17433" xr:uid="{00000000-0005-0000-0000-0000BD4C0000}"/>
    <cellStyle name="40 % - Accent3 2 2 2 17" xfId="17944" xr:uid="{00000000-0005-0000-0000-0000BE4C0000}"/>
    <cellStyle name="40 % - Accent3 2 2 2 18" xfId="18473" xr:uid="{00000000-0005-0000-0000-0000BF4C0000}"/>
    <cellStyle name="40 % - Accent3 2 2 2 19" xfId="11287" xr:uid="{00000000-0005-0000-0000-0000C04C0000}"/>
    <cellStyle name="40 % - Accent3 2 2 2 2" xfId="395" xr:uid="{00000000-0005-0000-0000-0000C14C0000}"/>
    <cellStyle name="40 % - Accent3 2 2 2 2 10" xfId="9045" xr:uid="{00000000-0005-0000-0000-0000C24C0000}"/>
    <cellStyle name="40 % - Accent3 2 2 2 2 10 2" xfId="23363" xr:uid="{00000000-0005-0000-0000-0000C34C0000}"/>
    <cellStyle name="40 % - Accent3 2 2 2 2 10 2 2" xfId="36550" xr:uid="{00000000-0005-0000-0000-0000C44C0000}"/>
    <cellStyle name="40 % - Accent3 2 2 2 2 10 3" xfId="15036" xr:uid="{00000000-0005-0000-0000-0000C54C0000}"/>
    <cellStyle name="40 % - Accent3 2 2 2 2 10 4" xfId="30560" xr:uid="{00000000-0005-0000-0000-0000C64C0000}"/>
    <cellStyle name="40 % - Accent3 2 2 2 2 11" xfId="9627" xr:uid="{00000000-0005-0000-0000-0000C74C0000}"/>
    <cellStyle name="40 % - Accent3 2 2 2 2 11 2" xfId="15618" xr:uid="{00000000-0005-0000-0000-0000C84C0000}"/>
    <cellStyle name="40 % - Accent3 2 2 2 2 11 2 2" xfId="32681" xr:uid="{00000000-0005-0000-0000-0000C94C0000}"/>
    <cellStyle name="40 % - Accent3 2 2 2 2 11 3" xfId="26677" xr:uid="{00000000-0005-0000-0000-0000CA4C0000}"/>
    <cellStyle name="40 % - Accent3 2 2 2 2 12" xfId="10223" xr:uid="{00000000-0005-0000-0000-0000CB4C0000}"/>
    <cellStyle name="40 % - Accent3 2 2 2 2 12 2" xfId="16214" xr:uid="{00000000-0005-0000-0000-0000CC4C0000}"/>
    <cellStyle name="40 % - Accent3 2 2 2 2 12 3" xfId="25326" xr:uid="{00000000-0005-0000-0000-0000CD4C0000}"/>
    <cellStyle name="40 % - Accent3 2 2 2 2 13" xfId="10819" xr:uid="{00000000-0005-0000-0000-0000CE4C0000}"/>
    <cellStyle name="40 % - Accent3 2 2 2 2 13 2" xfId="16810" xr:uid="{00000000-0005-0000-0000-0000CF4C0000}"/>
    <cellStyle name="40 % - Accent3 2 2 2 2 13 3" xfId="31359" xr:uid="{00000000-0005-0000-0000-0000D04C0000}"/>
    <cellStyle name="40 % - Accent3 2 2 2 2 14" xfId="17434" xr:uid="{00000000-0005-0000-0000-0000D14C0000}"/>
    <cellStyle name="40 % - Accent3 2 2 2 2 15" xfId="17945" xr:uid="{00000000-0005-0000-0000-0000D24C0000}"/>
    <cellStyle name="40 % - Accent3 2 2 2 2 16" xfId="18474" xr:uid="{00000000-0005-0000-0000-0000D34C0000}"/>
    <cellStyle name="40 % - Accent3 2 2 2 2 17" xfId="11288" xr:uid="{00000000-0005-0000-0000-0000D44C0000}"/>
    <cellStyle name="40 % - Accent3 2 2 2 2 18" xfId="4474" xr:uid="{00000000-0005-0000-0000-0000D54C0000}"/>
    <cellStyle name="40 % - Accent3 2 2 2 2 19" xfId="24431" xr:uid="{00000000-0005-0000-0000-0000D64C0000}"/>
    <cellStyle name="40 % - Accent3 2 2 2 2 2" xfId="396" xr:uid="{00000000-0005-0000-0000-0000D74C0000}"/>
    <cellStyle name="40 % - Accent3 2 2 2 2 2 10" xfId="8478" xr:uid="{00000000-0005-0000-0000-0000D84C0000}"/>
    <cellStyle name="40 % - Accent3 2 2 2 2 2 10 2" xfId="21905" xr:uid="{00000000-0005-0000-0000-0000D94C0000}"/>
    <cellStyle name="40 % - Accent3 2 2 2 2 2 10 2 2" xfId="35098" xr:uid="{00000000-0005-0000-0000-0000DA4C0000}"/>
    <cellStyle name="40 % - Accent3 2 2 2 2 2 10 3" xfId="14469" xr:uid="{00000000-0005-0000-0000-0000DB4C0000}"/>
    <cellStyle name="40 % - Accent3 2 2 2 2 2 10 4" xfId="29108" xr:uid="{00000000-0005-0000-0000-0000DC4C0000}"/>
    <cellStyle name="40 % - Accent3 2 2 2 2 2 11" xfId="9046" xr:uid="{00000000-0005-0000-0000-0000DD4C0000}"/>
    <cellStyle name="40 % - Accent3 2 2 2 2 2 11 2" xfId="22607" xr:uid="{00000000-0005-0000-0000-0000DE4C0000}"/>
    <cellStyle name="40 % - Accent3 2 2 2 2 2 11 2 2" xfId="35800" xr:uid="{00000000-0005-0000-0000-0000DF4C0000}"/>
    <cellStyle name="40 % - Accent3 2 2 2 2 2 11 3" xfId="15037" xr:uid="{00000000-0005-0000-0000-0000E04C0000}"/>
    <cellStyle name="40 % - Accent3 2 2 2 2 2 11 4" xfId="29810" xr:uid="{00000000-0005-0000-0000-0000E14C0000}"/>
    <cellStyle name="40 % - Accent3 2 2 2 2 2 12" xfId="9628" xr:uid="{00000000-0005-0000-0000-0000E24C0000}"/>
    <cellStyle name="40 % - Accent3 2 2 2 2 2 12 2" xfId="23364" xr:uid="{00000000-0005-0000-0000-0000E34C0000}"/>
    <cellStyle name="40 % - Accent3 2 2 2 2 2 12 2 2" xfId="36551" xr:uid="{00000000-0005-0000-0000-0000E44C0000}"/>
    <cellStyle name="40 % - Accent3 2 2 2 2 2 12 3" xfId="15619" xr:uid="{00000000-0005-0000-0000-0000E54C0000}"/>
    <cellStyle name="40 % - Accent3 2 2 2 2 2 12 4" xfId="30561" xr:uid="{00000000-0005-0000-0000-0000E64C0000}"/>
    <cellStyle name="40 % - Accent3 2 2 2 2 2 13" xfId="10224" xr:uid="{00000000-0005-0000-0000-0000E74C0000}"/>
    <cellStyle name="40 % - Accent3 2 2 2 2 2 13 2" xfId="16215" xr:uid="{00000000-0005-0000-0000-0000E84C0000}"/>
    <cellStyle name="40 % - Accent3 2 2 2 2 2 13 2 2" xfId="32682" xr:uid="{00000000-0005-0000-0000-0000E94C0000}"/>
    <cellStyle name="40 % - Accent3 2 2 2 2 2 13 3" xfId="26678" xr:uid="{00000000-0005-0000-0000-0000EA4C0000}"/>
    <cellStyle name="40 % - Accent3 2 2 2 2 2 14" xfId="10820" xr:uid="{00000000-0005-0000-0000-0000EB4C0000}"/>
    <cellStyle name="40 % - Accent3 2 2 2 2 2 14 2" xfId="16811" xr:uid="{00000000-0005-0000-0000-0000EC4C0000}"/>
    <cellStyle name="40 % - Accent3 2 2 2 2 2 14 3" xfId="25327" xr:uid="{00000000-0005-0000-0000-0000ED4C0000}"/>
    <cellStyle name="40 % - Accent3 2 2 2 2 2 15" xfId="17435" xr:uid="{00000000-0005-0000-0000-0000EE4C0000}"/>
    <cellStyle name="40 % - Accent3 2 2 2 2 2 15 2" xfId="31360" xr:uid="{00000000-0005-0000-0000-0000EF4C0000}"/>
    <cellStyle name="40 % - Accent3 2 2 2 2 2 16" xfId="17946" xr:uid="{00000000-0005-0000-0000-0000F04C0000}"/>
    <cellStyle name="40 % - Accent3 2 2 2 2 2 17" xfId="18475" xr:uid="{00000000-0005-0000-0000-0000F14C0000}"/>
    <cellStyle name="40 % - Accent3 2 2 2 2 2 18" xfId="11289" xr:uid="{00000000-0005-0000-0000-0000F24C0000}"/>
    <cellStyle name="40 % - Accent3 2 2 2 2 2 19" xfId="4475" xr:uid="{00000000-0005-0000-0000-0000F34C0000}"/>
    <cellStyle name="40 % - Accent3 2 2 2 2 2 2" xfId="397" xr:uid="{00000000-0005-0000-0000-0000F44C0000}"/>
    <cellStyle name="40 % - Accent3 2 2 2 2 2 2 10" xfId="9629" xr:uid="{00000000-0005-0000-0000-0000F54C0000}"/>
    <cellStyle name="40 % - Accent3 2 2 2 2 2 2 10 2" xfId="15620" xr:uid="{00000000-0005-0000-0000-0000F64C0000}"/>
    <cellStyle name="40 % - Accent3 2 2 2 2 2 2 10 3" xfId="31361" xr:uid="{00000000-0005-0000-0000-0000F74C0000}"/>
    <cellStyle name="40 % - Accent3 2 2 2 2 2 2 11" xfId="10225" xr:uid="{00000000-0005-0000-0000-0000F84C0000}"/>
    <cellStyle name="40 % - Accent3 2 2 2 2 2 2 11 2" xfId="16216" xr:uid="{00000000-0005-0000-0000-0000F94C0000}"/>
    <cellStyle name="40 % - Accent3 2 2 2 2 2 2 12" xfId="10821" xr:uid="{00000000-0005-0000-0000-0000FA4C0000}"/>
    <cellStyle name="40 % - Accent3 2 2 2 2 2 2 12 2" xfId="16812" xr:uid="{00000000-0005-0000-0000-0000FB4C0000}"/>
    <cellStyle name="40 % - Accent3 2 2 2 2 2 2 13" xfId="4770" xr:uid="{00000000-0005-0000-0000-0000FC4C0000}"/>
    <cellStyle name="40 % - Accent3 2 2 2 2 2 2 13 2" xfId="17436" xr:uid="{00000000-0005-0000-0000-0000FD4C0000}"/>
    <cellStyle name="40 % - Accent3 2 2 2 2 2 2 14" xfId="17947" xr:uid="{00000000-0005-0000-0000-0000FE4C0000}"/>
    <cellStyle name="40 % - Accent3 2 2 2 2 2 2 15" xfId="18476" xr:uid="{00000000-0005-0000-0000-0000FF4C0000}"/>
    <cellStyle name="40 % - Accent3 2 2 2 2 2 2 16" xfId="11290" xr:uid="{00000000-0005-0000-0000-0000004D0000}"/>
    <cellStyle name="40 % - Accent3 2 2 2 2 2 2 17" xfId="4476" xr:uid="{00000000-0005-0000-0000-0000014D0000}"/>
    <cellStyle name="40 % - Accent3 2 2 2 2 2 2 18" xfId="24433" xr:uid="{00000000-0005-0000-0000-0000024D0000}"/>
    <cellStyle name="40 % - Accent3 2 2 2 2 2 2 19" xfId="3036" xr:uid="{00000000-0005-0000-0000-0000034D0000}"/>
    <cellStyle name="40 % - Accent3 2 2 2 2 2 2 2" xfId="3037" xr:uid="{00000000-0005-0000-0000-0000044D0000}"/>
    <cellStyle name="40 % - Accent3 2 2 2 2 2 2 2 10" xfId="10822" xr:uid="{00000000-0005-0000-0000-0000054D0000}"/>
    <cellStyle name="40 % - Accent3 2 2 2 2 2 2 2 10 2" xfId="16813" xr:uid="{00000000-0005-0000-0000-0000064D0000}"/>
    <cellStyle name="40 % - Accent3 2 2 2 2 2 2 2 11" xfId="17437" xr:uid="{00000000-0005-0000-0000-0000074D0000}"/>
    <cellStyle name="40 % - Accent3 2 2 2 2 2 2 2 12" xfId="19884" xr:uid="{00000000-0005-0000-0000-0000084D0000}"/>
    <cellStyle name="40 % - Accent3 2 2 2 2 2 2 2 13" xfId="11736" xr:uid="{00000000-0005-0000-0000-0000094D0000}"/>
    <cellStyle name="40 % - Accent3 2 2 2 2 2 2 2 14" xfId="5393" xr:uid="{00000000-0005-0000-0000-00000A4D0000}"/>
    <cellStyle name="40 % - Accent3 2 2 2 2 2 2 2 15" xfId="25924" xr:uid="{00000000-0005-0000-0000-00000B4D0000}"/>
    <cellStyle name="40 % - Accent3 2 2 2 2 2 2 2 2" xfId="6278" xr:uid="{00000000-0005-0000-0000-00000C4D0000}"/>
    <cellStyle name="40 % - Accent3 2 2 2 2 2 2 2 2 2" xfId="12269" xr:uid="{00000000-0005-0000-0000-00000D4D0000}"/>
    <cellStyle name="40 % - Accent3 2 2 2 2 2 2 2 2 2 2" xfId="33284" xr:uid="{00000000-0005-0000-0000-00000E4D0000}"/>
    <cellStyle name="40 % - Accent3 2 2 2 2 2 2 2 2 3" xfId="27282" xr:uid="{00000000-0005-0000-0000-00000F4D0000}"/>
    <cellStyle name="40 % - Accent3 2 2 2 2 2 2 2 3" xfId="6804" xr:uid="{00000000-0005-0000-0000-0000104D0000}"/>
    <cellStyle name="40 % - Accent3 2 2 2 2 2 2 2 3 2" xfId="12795" xr:uid="{00000000-0005-0000-0000-0000114D0000}"/>
    <cellStyle name="40 % - Accent3 2 2 2 2 2 2 2 3 3" xfId="31944" xr:uid="{00000000-0005-0000-0000-0000124D0000}"/>
    <cellStyle name="40 % - Accent3 2 2 2 2 2 2 2 4" xfId="7344" xr:uid="{00000000-0005-0000-0000-0000134D0000}"/>
    <cellStyle name="40 % - Accent3 2 2 2 2 2 2 2 4 2" xfId="13335" xr:uid="{00000000-0005-0000-0000-0000144D0000}"/>
    <cellStyle name="40 % - Accent3 2 2 2 2 2 2 2 5" xfId="7912" xr:uid="{00000000-0005-0000-0000-0000154D0000}"/>
    <cellStyle name="40 % - Accent3 2 2 2 2 2 2 2 5 2" xfId="13903" xr:uid="{00000000-0005-0000-0000-0000164D0000}"/>
    <cellStyle name="40 % - Accent3 2 2 2 2 2 2 2 6" xfId="8480" xr:uid="{00000000-0005-0000-0000-0000174D0000}"/>
    <cellStyle name="40 % - Accent3 2 2 2 2 2 2 2 6 2" xfId="14471" xr:uid="{00000000-0005-0000-0000-0000184D0000}"/>
    <cellStyle name="40 % - Accent3 2 2 2 2 2 2 2 7" xfId="9048" xr:uid="{00000000-0005-0000-0000-0000194D0000}"/>
    <cellStyle name="40 % - Accent3 2 2 2 2 2 2 2 7 2" xfId="15039" xr:uid="{00000000-0005-0000-0000-00001A4D0000}"/>
    <cellStyle name="40 % - Accent3 2 2 2 2 2 2 2 8" xfId="9630" xr:uid="{00000000-0005-0000-0000-00001B4D0000}"/>
    <cellStyle name="40 % - Accent3 2 2 2 2 2 2 2 8 2" xfId="15621" xr:uid="{00000000-0005-0000-0000-00001C4D0000}"/>
    <cellStyle name="40 % - Accent3 2 2 2 2 2 2 2 9" xfId="10226" xr:uid="{00000000-0005-0000-0000-00001D4D0000}"/>
    <cellStyle name="40 % - Accent3 2 2 2 2 2 2 2 9 2" xfId="16217" xr:uid="{00000000-0005-0000-0000-00001E4D0000}"/>
    <cellStyle name="40 % - Accent3 2 2 2 2 2 2 3" xfId="5392" xr:uid="{00000000-0005-0000-0000-00001F4D0000}"/>
    <cellStyle name="40 % - Accent3 2 2 2 2 2 2 3 2" xfId="20691" xr:uid="{00000000-0005-0000-0000-0000204D0000}"/>
    <cellStyle name="40 % - Accent3 2 2 2 2 2 2 3 2 2" xfId="33908" xr:uid="{00000000-0005-0000-0000-0000214D0000}"/>
    <cellStyle name="40 % - Accent3 2 2 2 2 2 2 3 3" xfId="11735" xr:uid="{00000000-0005-0000-0000-0000224D0000}"/>
    <cellStyle name="40 % - Accent3 2 2 2 2 2 2 3 4" xfId="27918" xr:uid="{00000000-0005-0000-0000-0000234D0000}"/>
    <cellStyle name="40 % - Accent3 2 2 2 2 2 2 4" xfId="6277" xr:uid="{00000000-0005-0000-0000-0000244D0000}"/>
    <cellStyle name="40 % - Accent3 2 2 2 2 2 2 4 2" xfId="21282" xr:uid="{00000000-0005-0000-0000-0000254D0000}"/>
    <cellStyle name="40 % - Accent3 2 2 2 2 2 2 4 2 2" xfId="34499" xr:uid="{00000000-0005-0000-0000-0000264D0000}"/>
    <cellStyle name="40 % - Accent3 2 2 2 2 2 2 4 3" xfId="12268" xr:uid="{00000000-0005-0000-0000-0000274D0000}"/>
    <cellStyle name="40 % - Accent3 2 2 2 2 2 2 4 4" xfId="28509" xr:uid="{00000000-0005-0000-0000-0000284D0000}"/>
    <cellStyle name="40 % - Accent3 2 2 2 2 2 2 5" xfId="6803" xr:uid="{00000000-0005-0000-0000-0000294D0000}"/>
    <cellStyle name="40 % - Accent3 2 2 2 2 2 2 5 2" xfId="21906" xr:uid="{00000000-0005-0000-0000-00002A4D0000}"/>
    <cellStyle name="40 % - Accent3 2 2 2 2 2 2 5 2 2" xfId="35099" xr:uid="{00000000-0005-0000-0000-00002B4D0000}"/>
    <cellStyle name="40 % - Accent3 2 2 2 2 2 2 5 3" xfId="12794" xr:uid="{00000000-0005-0000-0000-00002C4D0000}"/>
    <cellStyle name="40 % - Accent3 2 2 2 2 2 2 5 4" xfId="29109" xr:uid="{00000000-0005-0000-0000-00002D4D0000}"/>
    <cellStyle name="40 % - Accent3 2 2 2 2 2 2 6" xfId="7343" xr:uid="{00000000-0005-0000-0000-00002E4D0000}"/>
    <cellStyle name="40 % - Accent3 2 2 2 2 2 2 6 2" xfId="22608" xr:uid="{00000000-0005-0000-0000-00002F4D0000}"/>
    <cellStyle name="40 % - Accent3 2 2 2 2 2 2 6 2 2" xfId="35801" xr:uid="{00000000-0005-0000-0000-0000304D0000}"/>
    <cellStyle name="40 % - Accent3 2 2 2 2 2 2 6 3" xfId="13334" xr:uid="{00000000-0005-0000-0000-0000314D0000}"/>
    <cellStyle name="40 % - Accent3 2 2 2 2 2 2 6 4" xfId="29811" xr:uid="{00000000-0005-0000-0000-0000324D0000}"/>
    <cellStyle name="40 % - Accent3 2 2 2 2 2 2 7" xfId="7911" xr:uid="{00000000-0005-0000-0000-0000334D0000}"/>
    <cellStyle name="40 % - Accent3 2 2 2 2 2 2 7 2" xfId="23365" xr:uid="{00000000-0005-0000-0000-0000344D0000}"/>
    <cellStyle name="40 % - Accent3 2 2 2 2 2 2 7 2 2" xfId="36552" xr:uid="{00000000-0005-0000-0000-0000354D0000}"/>
    <cellStyle name="40 % - Accent3 2 2 2 2 2 2 7 3" xfId="13902" xr:uid="{00000000-0005-0000-0000-0000364D0000}"/>
    <cellStyle name="40 % - Accent3 2 2 2 2 2 2 7 4" xfId="30562" xr:uid="{00000000-0005-0000-0000-0000374D0000}"/>
    <cellStyle name="40 % - Accent3 2 2 2 2 2 2 8" xfId="8479" xr:uid="{00000000-0005-0000-0000-0000384D0000}"/>
    <cellStyle name="40 % - Accent3 2 2 2 2 2 2 8 2" xfId="14470" xr:uid="{00000000-0005-0000-0000-0000394D0000}"/>
    <cellStyle name="40 % - Accent3 2 2 2 2 2 2 8 2 2" xfId="32683" xr:uid="{00000000-0005-0000-0000-00003A4D0000}"/>
    <cellStyle name="40 % - Accent3 2 2 2 2 2 2 8 3" xfId="26679" xr:uid="{00000000-0005-0000-0000-00003B4D0000}"/>
    <cellStyle name="40 % - Accent3 2 2 2 2 2 2 9" xfId="9047" xr:uid="{00000000-0005-0000-0000-00003C4D0000}"/>
    <cellStyle name="40 % - Accent3 2 2 2 2 2 2 9 2" xfId="15038" xr:uid="{00000000-0005-0000-0000-00003D4D0000}"/>
    <cellStyle name="40 % - Accent3 2 2 2 2 2 2 9 3" xfId="25328" xr:uid="{00000000-0005-0000-0000-00003E4D0000}"/>
    <cellStyle name="40 % - Accent3 2 2 2 2 2 20" xfId="24432" xr:uid="{00000000-0005-0000-0000-00003F4D0000}"/>
    <cellStyle name="40 % - Accent3 2 2 2 2 2 21" xfId="3035" xr:uid="{00000000-0005-0000-0000-0000404D0000}"/>
    <cellStyle name="40 % - Accent3 2 2 2 2 2 3" xfId="398" xr:uid="{00000000-0005-0000-0000-0000414D0000}"/>
    <cellStyle name="40 % - Accent3 2 2 2 2 2 3 10" xfId="10823" xr:uid="{00000000-0005-0000-0000-0000424D0000}"/>
    <cellStyle name="40 % - Accent3 2 2 2 2 2 3 10 2" xfId="16814" xr:uid="{00000000-0005-0000-0000-0000434D0000}"/>
    <cellStyle name="40 % - Accent3 2 2 2 2 2 3 10 3" xfId="31362" xr:uid="{00000000-0005-0000-0000-0000444D0000}"/>
    <cellStyle name="40 % - Accent3 2 2 2 2 2 3 11" xfId="17438" xr:uid="{00000000-0005-0000-0000-0000454D0000}"/>
    <cellStyle name="40 % - Accent3 2 2 2 2 2 3 12" xfId="18477" xr:uid="{00000000-0005-0000-0000-0000464D0000}"/>
    <cellStyle name="40 % - Accent3 2 2 2 2 2 3 13" xfId="11737" xr:uid="{00000000-0005-0000-0000-0000474D0000}"/>
    <cellStyle name="40 % - Accent3 2 2 2 2 2 3 14" xfId="4477" xr:uid="{00000000-0005-0000-0000-0000484D0000}"/>
    <cellStyle name="40 % - Accent3 2 2 2 2 2 3 15" xfId="24434" xr:uid="{00000000-0005-0000-0000-0000494D0000}"/>
    <cellStyle name="40 % - Accent3 2 2 2 2 2 3 16" xfId="3038" xr:uid="{00000000-0005-0000-0000-00004A4D0000}"/>
    <cellStyle name="40 % - Accent3 2 2 2 2 2 3 2" xfId="6279" xr:uid="{00000000-0005-0000-0000-00004B4D0000}"/>
    <cellStyle name="40 % - Accent3 2 2 2 2 2 3 2 2" xfId="19883" xr:uid="{00000000-0005-0000-0000-00004C4D0000}"/>
    <cellStyle name="40 % - Accent3 2 2 2 2 2 3 2 2 2" xfId="33283" xr:uid="{00000000-0005-0000-0000-00004D4D0000}"/>
    <cellStyle name="40 % - Accent3 2 2 2 2 2 3 2 2 3" xfId="27281" xr:uid="{00000000-0005-0000-0000-00004E4D0000}"/>
    <cellStyle name="40 % - Accent3 2 2 2 2 2 3 2 3" xfId="12270" xr:uid="{00000000-0005-0000-0000-00004F4D0000}"/>
    <cellStyle name="40 % - Accent3 2 2 2 2 2 3 2 3 2" xfId="31945" xr:uid="{00000000-0005-0000-0000-0000504D0000}"/>
    <cellStyle name="40 % - Accent3 2 2 2 2 2 3 2 4" xfId="25925" xr:uid="{00000000-0005-0000-0000-0000514D0000}"/>
    <cellStyle name="40 % - Accent3 2 2 2 2 2 3 3" xfId="6805" xr:uid="{00000000-0005-0000-0000-0000524D0000}"/>
    <cellStyle name="40 % - Accent3 2 2 2 2 2 3 3 2" xfId="20692" xr:uid="{00000000-0005-0000-0000-0000534D0000}"/>
    <cellStyle name="40 % - Accent3 2 2 2 2 2 3 3 2 2" xfId="33909" xr:uid="{00000000-0005-0000-0000-0000544D0000}"/>
    <cellStyle name="40 % - Accent3 2 2 2 2 2 3 3 3" xfId="12796" xr:uid="{00000000-0005-0000-0000-0000554D0000}"/>
    <cellStyle name="40 % - Accent3 2 2 2 2 2 3 3 4" xfId="27919" xr:uid="{00000000-0005-0000-0000-0000564D0000}"/>
    <cellStyle name="40 % - Accent3 2 2 2 2 2 3 4" xfId="7345" xr:uid="{00000000-0005-0000-0000-0000574D0000}"/>
    <cellStyle name="40 % - Accent3 2 2 2 2 2 3 4 2" xfId="21283" xr:uid="{00000000-0005-0000-0000-0000584D0000}"/>
    <cellStyle name="40 % - Accent3 2 2 2 2 2 3 4 2 2" xfId="34500" xr:uid="{00000000-0005-0000-0000-0000594D0000}"/>
    <cellStyle name="40 % - Accent3 2 2 2 2 2 3 4 3" xfId="13336" xr:uid="{00000000-0005-0000-0000-00005A4D0000}"/>
    <cellStyle name="40 % - Accent3 2 2 2 2 2 3 4 4" xfId="28510" xr:uid="{00000000-0005-0000-0000-00005B4D0000}"/>
    <cellStyle name="40 % - Accent3 2 2 2 2 2 3 5" xfId="7913" xr:uid="{00000000-0005-0000-0000-00005C4D0000}"/>
    <cellStyle name="40 % - Accent3 2 2 2 2 2 3 5 2" xfId="21907" xr:uid="{00000000-0005-0000-0000-00005D4D0000}"/>
    <cellStyle name="40 % - Accent3 2 2 2 2 2 3 5 2 2" xfId="35100" xr:uid="{00000000-0005-0000-0000-00005E4D0000}"/>
    <cellStyle name="40 % - Accent3 2 2 2 2 2 3 5 3" xfId="13904" xr:uid="{00000000-0005-0000-0000-00005F4D0000}"/>
    <cellStyle name="40 % - Accent3 2 2 2 2 2 3 5 4" xfId="29110" xr:uid="{00000000-0005-0000-0000-0000604D0000}"/>
    <cellStyle name="40 % - Accent3 2 2 2 2 2 3 6" xfId="8481" xr:uid="{00000000-0005-0000-0000-0000614D0000}"/>
    <cellStyle name="40 % - Accent3 2 2 2 2 2 3 6 2" xfId="22609" xr:uid="{00000000-0005-0000-0000-0000624D0000}"/>
    <cellStyle name="40 % - Accent3 2 2 2 2 2 3 6 2 2" xfId="35802" xr:uid="{00000000-0005-0000-0000-0000634D0000}"/>
    <cellStyle name="40 % - Accent3 2 2 2 2 2 3 6 3" xfId="14472" xr:uid="{00000000-0005-0000-0000-0000644D0000}"/>
    <cellStyle name="40 % - Accent3 2 2 2 2 2 3 6 4" xfId="29812" xr:uid="{00000000-0005-0000-0000-0000654D0000}"/>
    <cellStyle name="40 % - Accent3 2 2 2 2 2 3 7" xfId="9049" xr:uid="{00000000-0005-0000-0000-0000664D0000}"/>
    <cellStyle name="40 % - Accent3 2 2 2 2 2 3 7 2" xfId="23366" xr:uid="{00000000-0005-0000-0000-0000674D0000}"/>
    <cellStyle name="40 % - Accent3 2 2 2 2 2 3 7 2 2" xfId="36553" xr:uid="{00000000-0005-0000-0000-0000684D0000}"/>
    <cellStyle name="40 % - Accent3 2 2 2 2 2 3 7 3" xfId="15040" xr:uid="{00000000-0005-0000-0000-0000694D0000}"/>
    <cellStyle name="40 % - Accent3 2 2 2 2 2 3 7 4" xfId="30563" xr:uid="{00000000-0005-0000-0000-00006A4D0000}"/>
    <cellStyle name="40 % - Accent3 2 2 2 2 2 3 8" xfId="9631" xr:uid="{00000000-0005-0000-0000-00006B4D0000}"/>
    <cellStyle name="40 % - Accent3 2 2 2 2 2 3 8 2" xfId="15622" xr:uid="{00000000-0005-0000-0000-00006C4D0000}"/>
    <cellStyle name="40 % - Accent3 2 2 2 2 2 3 8 2 2" xfId="32684" xr:uid="{00000000-0005-0000-0000-00006D4D0000}"/>
    <cellStyle name="40 % - Accent3 2 2 2 2 2 3 8 3" xfId="26680" xr:uid="{00000000-0005-0000-0000-00006E4D0000}"/>
    <cellStyle name="40 % - Accent3 2 2 2 2 2 3 9" xfId="10227" xr:uid="{00000000-0005-0000-0000-00006F4D0000}"/>
    <cellStyle name="40 % - Accent3 2 2 2 2 2 3 9 2" xfId="16218" xr:uid="{00000000-0005-0000-0000-0000704D0000}"/>
    <cellStyle name="40 % - Accent3 2 2 2 2 2 3 9 3" xfId="25329" xr:uid="{00000000-0005-0000-0000-0000714D0000}"/>
    <cellStyle name="40 % - Accent3 2 2 2 2 2 4" xfId="3039" xr:uid="{00000000-0005-0000-0000-0000724D0000}"/>
    <cellStyle name="40 % - Accent3 2 2 2 2 2 4 10" xfId="10824" xr:uid="{00000000-0005-0000-0000-0000734D0000}"/>
    <cellStyle name="40 % - Accent3 2 2 2 2 2 4 10 2" xfId="16815" xr:uid="{00000000-0005-0000-0000-0000744D0000}"/>
    <cellStyle name="40 % - Accent3 2 2 2 2 2 4 10 3" xfId="25330" xr:uid="{00000000-0005-0000-0000-0000754D0000}"/>
    <cellStyle name="40 % - Accent3 2 2 2 2 2 4 11" xfId="17439" xr:uid="{00000000-0005-0000-0000-0000764D0000}"/>
    <cellStyle name="40 % - Accent3 2 2 2 2 2 4 11 2" xfId="31363" xr:uid="{00000000-0005-0000-0000-0000774D0000}"/>
    <cellStyle name="40 % - Accent3 2 2 2 2 2 4 12" xfId="18478" xr:uid="{00000000-0005-0000-0000-0000784D0000}"/>
    <cellStyle name="40 % - Accent3 2 2 2 2 2 4 13" xfId="11738" xr:uid="{00000000-0005-0000-0000-0000794D0000}"/>
    <cellStyle name="40 % - Accent3 2 2 2 2 2 4 14" xfId="4478" xr:uid="{00000000-0005-0000-0000-00007A4D0000}"/>
    <cellStyle name="40 % - Accent3 2 2 2 2 2 4 15" xfId="24435" xr:uid="{00000000-0005-0000-0000-00007B4D0000}"/>
    <cellStyle name="40 % - Accent3 2 2 2 2 2 4 2" xfId="6280" xr:uid="{00000000-0005-0000-0000-00007C4D0000}"/>
    <cellStyle name="40 % - Accent3 2 2 2 2 2 4 2 10" xfId="31364" xr:uid="{00000000-0005-0000-0000-00007D4D0000}"/>
    <cellStyle name="40 % - Accent3 2 2 2 2 2 4 2 11" xfId="24436" xr:uid="{00000000-0005-0000-0000-00007E4D0000}"/>
    <cellStyle name="40 % - Accent3 2 2 2 2 2 4 2 2" xfId="19881" xr:uid="{00000000-0005-0000-0000-00007F4D0000}"/>
    <cellStyle name="40 % - Accent3 2 2 2 2 2 4 2 2 2" xfId="27279" xr:uid="{00000000-0005-0000-0000-0000804D0000}"/>
    <cellStyle name="40 % - Accent3 2 2 2 2 2 4 2 2 2 2" xfId="33281" xr:uid="{00000000-0005-0000-0000-0000814D0000}"/>
    <cellStyle name="40 % - Accent3 2 2 2 2 2 4 2 2 3" xfId="31947" xr:uid="{00000000-0005-0000-0000-0000824D0000}"/>
    <cellStyle name="40 % - Accent3 2 2 2 2 2 4 2 2 4" xfId="25927" xr:uid="{00000000-0005-0000-0000-0000834D0000}"/>
    <cellStyle name="40 % - Accent3 2 2 2 2 2 4 2 3" xfId="20694" xr:uid="{00000000-0005-0000-0000-0000844D0000}"/>
    <cellStyle name="40 % - Accent3 2 2 2 2 2 4 2 3 2" xfId="33911" xr:uid="{00000000-0005-0000-0000-0000854D0000}"/>
    <cellStyle name="40 % - Accent3 2 2 2 2 2 4 2 3 3" xfId="27921" xr:uid="{00000000-0005-0000-0000-0000864D0000}"/>
    <cellStyle name="40 % - Accent3 2 2 2 2 2 4 2 4" xfId="21285" xr:uid="{00000000-0005-0000-0000-0000874D0000}"/>
    <cellStyle name="40 % - Accent3 2 2 2 2 2 4 2 4 2" xfId="34502" xr:uid="{00000000-0005-0000-0000-0000884D0000}"/>
    <cellStyle name="40 % - Accent3 2 2 2 2 2 4 2 4 3" xfId="28512" xr:uid="{00000000-0005-0000-0000-0000894D0000}"/>
    <cellStyle name="40 % - Accent3 2 2 2 2 2 4 2 5" xfId="21909" xr:uid="{00000000-0005-0000-0000-00008A4D0000}"/>
    <cellStyle name="40 % - Accent3 2 2 2 2 2 4 2 5 2" xfId="35102" xr:uid="{00000000-0005-0000-0000-00008B4D0000}"/>
    <cellStyle name="40 % - Accent3 2 2 2 2 2 4 2 5 3" xfId="29112" xr:uid="{00000000-0005-0000-0000-00008C4D0000}"/>
    <cellStyle name="40 % - Accent3 2 2 2 2 2 4 2 6" xfId="22611" xr:uid="{00000000-0005-0000-0000-00008D4D0000}"/>
    <cellStyle name="40 % - Accent3 2 2 2 2 2 4 2 6 2" xfId="35804" xr:uid="{00000000-0005-0000-0000-00008E4D0000}"/>
    <cellStyle name="40 % - Accent3 2 2 2 2 2 4 2 6 3" xfId="29814" xr:uid="{00000000-0005-0000-0000-00008F4D0000}"/>
    <cellStyle name="40 % - Accent3 2 2 2 2 2 4 2 7" xfId="23368" xr:uid="{00000000-0005-0000-0000-0000904D0000}"/>
    <cellStyle name="40 % - Accent3 2 2 2 2 2 4 2 7 2" xfId="36555" xr:uid="{00000000-0005-0000-0000-0000914D0000}"/>
    <cellStyle name="40 % - Accent3 2 2 2 2 2 4 2 7 3" xfId="30565" xr:uid="{00000000-0005-0000-0000-0000924D0000}"/>
    <cellStyle name="40 % - Accent3 2 2 2 2 2 4 2 8" xfId="18479" xr:uid="{00000000-0005-0000-0000-0000934D0000}"/>
    <cellStyle name="40 % - Accent3 2 2 2 2 2 4 2 8 2" xfId="32686" xr:uid="{00000000-0005-0000-0000-0000944D0000}"/>
    <cellStyle name="40 % - Accent3 2 2 2 2 2 4 2 8 3" xfId="26682" xr:uid="{00000000-0005-0000-0000-0000954D0000}"/>
    <cellStyle name="40 % - Accent3 2 2 2 2 2 4 2 9" xfId="12271" xr:uid="{00000000-0005-0000-0000-0000964D0000}"/>
    <cellStyle name="40 % - Accent3 2 2 2 2 2 4 2 9 2" xfId="25331" xr:uid="{00000000-0005-0000-0000-0000974D0000}"/>
    <cellStyle name="40 % - Accent3 2 2 2 2 2 4 3" xfId="6806" xr:uid="{00000000-0005-0000-0000-0000984D0000}"/>
    <cellStyle name="40 % - Accent3 2 2 2 2 2 4 3 2" xfId="19882" xr:uid="{00000000-0005-0000-0000-0000994D0000}"/>
    <cellStyle name="40 % - Accent3 2 2 2 2 2 4 3 2 2" xfId="33282" xr:uid="{00000000-0005-0000-0000-00009A4D0000}"/>
    <cellStyle name="40 % - Accent3 2 2 2 2 2 4 3 2 3" xfId="27280" xr:uid="{00000000-0005-0000-0000-00009B4D0000}"/>
    <cellStyle name="40 % - Accent3 2 2 2 2 2 4 3 3" xfId="12797" xr:uid="{00000000-0005-0000-0000-00009C4D0000}"/>
    <cellStyle name="40 % - Accent3 2 2 2 2 2 4 3 3 2" xfId="31946" xr:uid="{00000000-0005-0000-0000-00009D4D0000}"/>
    <cellStyle name="40 % - Accent3 2 2 2 2 2 4 3 4" xfId="25926" xr:uid="{00000000-0005-0000-0000-00009E4D0000}"/>
    <cellStyle name="40 % - Accent3 2 2 2 2 2 4 4" xfId="7346" xr:uid="{00000000-0005-0000-0000-00009F4D0000}"/>
    <cellStyle name="40 % - Accent3 2 2 2 2 2 4 4 2" xfId="20693" xr:uid="{00000000-0005-0000-0000-0000A04D0000}"/>
    <cellStyle name="40 % - Accent3 2 2 2 2 2 4 4 2 2" xfId="33910" xr:uid="{00000000-0005-0000-0000-0000A14D0000}"/>
    <cellStyle name="40 % - Accent3 2 2 2 2 2 4 4 3" xfId="13337" xr:uid="{00000000-0005-0000-0000-0000A24D0000}"/>
    <cellStyle name="40 % - Accent3 2 2 2 2 2 4 4 4" xfId="27920" xr:uid="{00000000-0005-0000-0000-0000A34D0000}"/>
    <cellStyle name="40 % - Accent3 2 2 2 2 2 4 5" xfId="7914" xr:uid="{00000000-0005-0000-0000-0000A44D0000}"/>
    <cellStyle name="40 % - Accent3 2 2 2 2 2 4 5 2" xfId="21284" xr:uid="{00000000-0005-0000-0000-0000A54D0000}"/>
    <cellStyle name="40 % - Accent3 2 2 2 2 2 4 5 2 2" xfId="34501" xr:uid="{00000000-0005-0000-0000-0000A64D0000}"/>
    <cellStyle name="40 % - Accent3 2 2 2 2 2 4 5 3" xfId="13905" xr:uid="{00000000-0005-0000-0000-0000A74D0000}"/>
    <cellStyle name="40 % - Accent3 2 2 2 2 2 4 5 4" xfId="28511" xr:uid="{00000000-0005-0000-0000-0000A84D0000}"/>
    <cellStyle name="40 % - Accent3 2 2 2 2 2 4 6" xfId="8482" xr:uid="{00000000-0005-0000-0000-0000A94D0000}"/>
    <cellStyle name="40 % - Accent3 2 2 2 2 2 4 6 2" xfId="21908" xr:uid="{00000000-0005-0000-0000-0000AA4D0000}"/>
    <cellStyle name="40 % - Accent3 2 2 2 2 2 4 6 2 2" xfId="35101" xr:uid="{00000000-0005-0000-0000-0000AB4D0000}"/>
    <cellStyle name="40 % - Accent3 2 2 2 2 2 4 6 3" xfId="14473" xr:uid="{00000000-0005-0000-0000-0000AC4D0000}"/>
    <cellStyle name="40 % - Accent3 2 2 2 2 2 4 6 4" xfId="29111" xr:uid="{00000000-0005-0000-0000-0000AD4D0000}"/>
    <cellStyle name="40 % - Accent3 2 2 2 2 2 4 7" xfId="9050" xr:uid="{00000000-0005-0000-0000-0000AE4D0000}"/>
    <cellStyle name="40 % - Accent3 2 2 2 2 2 4 7 2" xfId="22610" xr:uid="{00000000-0005-0000-0000-0000AF4D0000}"/>
    <cellStyle name="40 % - Accent3 2 2 2 2 2 4 7 2 2" xfId="35803" xr:uid="{00000000-0005-0000-0000-0000B04D0000}"/>
    <cellStyle name="40 % - Accent3 2 2 2 2 2 4 7 3" xfId="15041" xr:uid="{00000000-0005-0000-0000-0000B14D0000}"/>
    <cellStyle name="40 % - Accent3 2 2 2 2 2 4 7 4" xfId="29813" xr:uid="{00000000-0005-0000-0000-0000B24D0000}"/>
    <cellStyle name="40 % - Accent3 2 2 2 2 2 4 8" xfId="9632" xr:uid="{00000000-0005-0000-0000-0000B34D0000}"/>
    <cellStyle name="40 % - Accent3 2 2 2 2 2 4 8 2" xfId="23367" xr:uid="{00000000-0005-0000-0000-0000B44D0000}"/>
    <cellStyle name="40 % - Accent3 2 2 2 2 2 4 8 2 2" xfId="36554" xr:uid="{00000000-0005-0000-0000-0000B54D0000}"/>
    <cellStyle name="40 % - Accent3 2 2 2 2 2 4 8 3" xfId="15623" xr:uid="{00000000-0005-0000-0000-0000B64D0000}"/>
    <cellStyle name="40 % - Accent3 2 2 2 2 2 4 8 4" xfId="30564" xr:uid="{00000000-0005-0000-0000-0000B74D0000}"/>
    <cellStyle name="40 % - Accent3 2 2 2 2 2 4 9" xfId="10228" xr:uid="{00000000-0005-0000-0000-0000B84D0000}"/>
    <cellStyle name="40 % - Accent3 2 2 2 2 2 4 9 2" xfId="16219" xr:uid="{00000000-0005-0000-0000-0000B94D0000}"/>
    <cellStyle name="40 % - Accent3 2 2 2 2 2 4 9 2 2" xfId="32685" xr:uid="{00000000-0005-0000-0000-0000BA4D0000}"/>
    <cellStyle name="40 % - Accent3 2 2 2 2 2 4 9 3" xfId="26681" xr:uid="{00000000-0005-0000-0000-0000BB4D0000}"/>
    <cellStyle name="40 % - Accent3 2 2 2 2 2 5" xfId="5391" xr:uid="{00000000-0005-0000-0000-0000BC4D0000}"/>
    <cellStyle name="40 % - Accent3 2 2 2 2 2 5 10" xfId="31365" xr:uid="{00000000-0005-0000-0000-0000BD4D0000}"/>
    <cellStyle name="40 % - Accent3 2 2 2 2 2 5 11" xfId="24437" xr:uid="{00000000-0005-0000-0000-0000BE4D0000}"/>
    <cellStyle name="40 % - Accent3 2 2 2 2 2 5 2" xfId="19880" xr:uid="{00000000-0005-0000-0000-0000BF4D0000}"/>
    <cellStyle name="40 % - Accent3 2 2 2 2 2 5 2 2" xfId="27278" xr:uid="{00000000-0005-0000-0000-0000C04D0000}"/>
    <cellStyle name="40 % - Accent3 2 2 2 2 2 5 2 2 2" xfId="33280" xr:uid="{00000000-0005-0000-0000-0000C14D0000}"/>
    <cellStyle name="40 % - Accent3 2 2 2 2 2 5 2 3" xfId="31948" xr:uid="{00000000-0005-0000-0000-0000C24D0000}"/>
    <cellStyle name="40 % - Accent3 2 2 2 2 2 5 2 4" xfId="25928" xr:uid="{00000000-0005-0000-0000-0000C34D0000}"/>
    <cellStyle name="40 % - Accent3 2 2 2 2 2 5 3" xfId="20695" xr:uid="{00000000-0005-0000-0000-0000C44D0000}"/>
    <cellStyle name="40 % - Accent3 2 2 2 2 2 5 3 2" xfId="33912" xr:uid="{00000000-0005-0000-0000-0000C54D0000}"/>
    <cellStyle name="40 % - Accent3 2 2 2 2 2 5 3 3" xfId="27922" xr:uid="{00000000-0005-0000-0000-0000C64D0000}"/>
    <cellStyle name="40 % - Accent3 2 2 2 2 2 5 4" xfId="21286" xr:uid="{00000000-0005-0000-0000-0000C74D0000}"/>
    <cellStyle name="40 % - Accent3 2 2 2 2 2 5 4 2" xfId="34503" xr:uid="{00000000-0005-0000-0000-0000C84D0000}"/>
    <cellStyle name="40 % - Accent3 2 2 2 2 2 5 4 3" xfId="28513" xr:uid="{00000000-0005-0000-0000-0000C94D0000}"/>
    <cellStyle name="40 % - Accent3 2 2 2 2 2 5 5" xfId="21910" xr:uid="{00000000-0005-0000-0000-0000CA4D0000}"/>
    <cellStyle name="40 % - Accent3 2 2 2 2 2 5 5 2" xfId="35103" xr:uid="{00000000-0005-0000-0000-0000CB4D0000}"/>
    <cellStyle name="40 % - Accent3 2 2 2 2 2 5 5 3" xfId="29113" xr:uid="{00000000-0005-0000-0000-0000CC4D0000}"/>
    <cellStyle name="40 % - Accent3 2 2 2 2 2 5 6" xfId="22612" xr:uid="{00000000-0005-0000-0000-0000CD4D0000}"/>
    <cellStyle name="40 % - Accent3 2 2 2 2 2 5 6 2" xfId="35805" xr:uid="{00000000-0005-0000-0000-0000CE4D0000}"/>
    <cellStyle name="40 % - Accent3 2 2 2 2 2 5 6 3" xfId="29815" xr:uid="{00000000-0005-0000-0000-0000CF4D0000}"/>
    <cellStyle name="40 % - Accent3 2 2 2 2 2 5 7" xfId="23369" xr:uid="{00000000-0005-0000-0000-0000D04D0000}"/>
    <cellStyle name="40 % - Accent3 2 2 2 2 2 5 7 2" xfId="36556" xr:uid="{00000000-0005-0000-0000-0000D14D0000}"/>
    <cellStyle name="40 % - Accent3 2 2 2 2 2 5 7 3" xfId="30566" xr:uid="{00000000-0005-0000-0000-0000D24D0000}"/>
    <cellStyle name="40 % - Accent3 2 2 2 2 2 5 8" xfId="18480" xr:uid="{00000000-0005-0000-0000-0000D34D0000}"/>
    <cellStyle name="40 % - Accent3 2 2 2 2 2 5 8 2" xfId="32687" xr:uid="{00000000-0005-0000-0000-0000D44D0000}"/>
    <cellStyle name="40 % - Accent3 2 2 2 2 2 5 8 3" xfId="26683" xr:uid="{00000000-0005-0000-0000-0000D54D0000}"/>
    <cellStyle name="40 % - Accent3 2 2 2 2 2 5 9" xfId="11734" xr:uid="{00000000-0005-0000-0000-0000D64D0000}"/>
    <cellStyle name="40 % - Accent3 2 2 2 2 2 5 9 2" xfId="25332" xr:uid="{00000000-0005-0000-0000-0000D74D0000}"/>
    <cellStyle name="40 % - Accent3 2 2 2 2 2 6" xfId="6276" xr:uid="{00000000-0005-0000-0000-0000D84D0000}"/>
    <cellStyle name="40 % - Accent3 2 2 2 2 2 6 2" xfId="19539" xr:uid="{00000000-0005-0000-0000-0000D94D0000}"/>
    <cellStyle name="40 % - Accent3 2 2 2 2 2 6 2 2" xfId="33037" xr:uid="{00000000-0005-0000-0000-0000DA4D0000}"/>
    <cellStyle name="40 % - Accent3 2 2 2 2 2 6 2 3" xfId="27033" xr:uid="{00000000-0005-0000-0000-0000DB4D0000}"/>
    <cellStyle name="40 % - Accent3 2 2 2 2 2 6 3" xfId="12267" xr:uid="{00000000-0005-0000-0000-0000DC4D0000}"/>
    <cellStyle name="40 % - Accent3 2 2 2 2 2 6 3 2" xfId="31943" xr:uid="{00000000-0005-0000-0000-0000DD4D0000}"/>
    <cellStyle name="40 % - Accent3 2 2 2 2 2 6 4" xfId="25923" xr:uid="{00000000-0005-0000-0000-0000DE4D0000}"/>
    <cellStyle name="40 % - Accent3 2 2 2 2 2 7" xfId="6802" xr:uid="{00000000-0005-0000-0000-0000DF4D0000}"/>
    <cellStyle name="40 % - Accent3 2 2 2 2 2 7 2" xfId="19885" xr:uid="{00000000-0005-0000-0000-0000E04D0000}"/>
    <cellStyle name="40 % - Accent3 2 2 2 2 2 7 2 2" xfId="33285" xr:uid="{00000000-0005-0000-0000-0000E14D0000}"/>
    <cellStyle name="40 % - Accent3 2 2 2 2 2 7 3" xfId="12793" xr:uid="{00000000-0005-0000-0000-0000E24D0000}"/>
    <cellStyle name="40 % - Accent3 2 2 2 2 2 7 4" xfId="27283" xr:uid="{00000000-0005-0000-0000-0000E34D0000}"/>
    <cellStyle name="40 % - Accent3 2 2 2 2 2 8" xfId="7342" xr:uid="{00000000-0005-0000-0000-0000E44D0000}"/>
    <cellStyle name="40 % - Accent3 2 2 2 2 2 8 2" xfId="20690" xr:uid="{00000000-0005-0000-0000-0000E54D0000}"/>
    <cellStyle name="40 % - Accent3 2 2 2 2 2 8 2 2" xfId="33907" xr:uid="{00000000-0005-0000-0000-0000E64D0000}"/>
    <cellStyle name="40 % - Accent3 2 2 2 2 2 8 3" xfId="13333" xr:uid="{00000000-0005-0000-0000-0000E74D0000}"/>
    <cellStyle name="40 % - Accent3 2 2 2 2 2 8 4" xfId="27917" xr:uid="{00000000-0005-0000-0000-0000E84D0000}"/>
    <cellStyle name="40 % - Accent3 2 2 2 2 2 9" xfId="7910" xr:uid="{00000000-0005-0000-0000-0000E94D0000}"/>
    <cellStyle name="40 % - Accent3 2 2 2 2 2 9 2" xfId="21281" xr:uid="{00000000-0005-0000-0000-0000EA4D0000}"/>
    <cellStyle name="40 % - Accent3 2 2 2 2 2 9 2 2" xfId="34498" xr:uid="{00000000-0005-0000-0000-0000EB4D0000}"/>
    <cellStyle name="40 % - Accent3 2 2 2 2 2 9 3" xfId="13901" xr:uid="{00000000-0005-0000-0000-0000EC4D0000}"/>
    <cellStyle name="40 % - Accent3 2 2 2 2 2 9 4" xfId="28508" xr:uid="{00000000-0005-0000-0000-0000ED4D0000}"/>
    <cellStyle name="40 % - Accent3 2 2 2 2 20" xfId="3034" xr:uid="{00000000-0005-0000-0000-0000EE4D0000}"/>
    <cellStyle name="40 % - Accent3 2 2 2 2 3" xfId="399" xr:uid="{00000000-0005-0000-0000-0000EF4D0000}"/>
    <cellStyle name="40 % - Accent3 2 2 2 2 3 10" xfId="10229" xr:uid="{00000000-0005-0000-0000-0000F04D0000}"/>
    <cellStyle name="40 % - Accent3 2 2 2 2 3 10 2" xfId="16220" xr:uid="{00000000-0005-0000-0000-0000F14D0000}"/>
    <cellStyle name="40 % - Accent3 2 2 2 2 3 10 3" xfId="31366" xr:uid="{00000000-0005-0000-0000-0000F24D0000}"/>
    <cellStyle name="40 % - Accent3 2 2 2 2 3 11" xfId="10825" xr:uid="{00000000-0005-0000-0000-0000F34D0000}"/>
    <cellStyle name="40 % - Accent3 2 2 2 2 3 11 2" xfId="16816" xr:uid="{00000000-0005-0000-0000-0000F44D0000}"/>
    <cellStyle name="40 % - Accent3 2 2 2 2 3 12" xfId="17440" xr:uid="{00000000-0005-0000-0000-0000F54D0000}"/>
    <cellStyle name="40 % - Accent3 2 2 2 2 3 13" xfId="17948" xr:uid="{00000000-0005-0000-0000-0000F64D0000}"/>
    <cellStyle name="40 % - Accent3 2 2 2 2 3 14" xfId="18481" xr:uid="{00000000-0005-0000-0000-0000F74D0000}"/>
    <cellStyle name="40 % - Accent3 2 2 2 2 3 15" xfId="11291" xr:uid="{00000000-0005-0000-0000-0000F84D0000}"/>
    <cellStyle name="40 % - Accent3 2 2 2 2 3 16" xfId="4479" xr:uid="{00000000-0005-0000-0000-0000F94D0000}"/>
    <cellStyle name="40 % - Accent3 2 2 2 2 3 17" xfId="24438" xr:uid="{00000000-0005-0000-0000-0000FA4D0000}"/>
    <cellStyle name="40 % - Accent3 2 2 2 2 3 18" xfId="3040" xr:uid="{00000000-0005-0000-0000-0000FB4D0000}"/>
    <cellStyle name="40 % - Accent3 2 2 2 2 3 2" xfId="5394" xr:uid="{00000000-0005-0000-0000-0000FC4D0000}"/>
    <cellStyle name="40 % - Accent3 2 2 2 2 3 2 2" xfId="19540" xr:uid="{00000000-0005-0000-0000-0000FD4D0000}"/>
    <cellStyle name="40 % - Accent3 2 2 2 2 3 2 2 2" xfId="33038" xr:uid="{00000000-0005-0000-0000-0000FE4D0000}"/>
    <cellStyle name="40 % - Accent3 2 2 2 2 3 2 2 3" xfId="27034" xr:uid="{00000000-0005-0000-0000-0000FF4D0000}"/>
    <cellStyle name="40 % - Accent3 2 2 2 2 3 2 3" xfId="11739" xr:uid="{00000000-0005-0000-0000-0000004E0000}"/>
    <cellStyle name="40 % - Accent3 2 2 2 2 3 2 3 2" xfId="31949" xr:uid="{00000000-0005-0000-0000-0000014E0000}"/>
    <cellStyle name="40 % - Accent3 2 2 2 2 3 2 4" xfId="25929" xr:uid="{00000000-0005-0000-0000-0000024E0000}"/>
    <cellStyle name="40 % - Accent3 2 2 2 2 3 3" xfId="6281" xr:uid="{00000000-0005-0000-0000-0000034E0000}"/>
    <cellStyle name="40 % - Accent3 2 2 2 2 3 3 2" xfId="20696" xr:uid="{00000000-0005-0000-0000-0000044E0000}"/>
    <cellStyle name="40 % - Accent3 2 2 2 2 3 3 2 2" xfId="33913" xr:uid="{00000000-0005-0000-0000-0000054E0000}"/>
    <cellStyle name="40 % - Accent3 2 2 2 2 3 3 3" xfId="12272" xr:uid="{00000000-0005-0000-0000-0000064E0000}"/>
    <cellStyle name="40 % - Accent3 2 2 2 2 3 3 4" xfId="27923" xr:uid="{00000000-0005-0000-0000-0000074E0000}"/>
    <cellStyle name="40 % - Accent3 2 2 2 2 3 4" xfId="6807" xr:uid="{00000000-0005-0000-0000-0000084E0000}"/>
    <cellStyle name="40 % - Accent3 2 2 2 2 3 4 2" xfId="21287" xr:uid="{00000000-0005-0000-0000-0000094E0000}"/>
    <cellStyle name="40 % - Accent3 2 2 2 2 3 4 2 2" xfId="34504" xr:uid="{00000000-0005-0000-0000-00000A4E0000}"/>
    <cellStyle name="40 % - Accent3 2 2 2 2 3 4 3" xfId="12798" xr:uid="{00000000-0005-0000-0000-00000B4E0000}"/>
    <cellStyle name="40 % - Accent3 2 2 2 2 3 4 4" xfId="28514" xr:uid="{00000000-0005-0000-0000-00000C4E0000}"/>
    <cellStyle name="40 % - Accent3 2 2 2 2 3 5" xfId="7347" xr:uid="{00000000-0005-0000-0000-00000D4E0000}"/>
    <cellStyle name="40 % - Accent3 2 2 2 2 3 5 2" xfId="21911" xr:uid="{00000000-0005-0000-0000-00000E4E0000}"/>
    <cellStyle name="40 % - Accent3 2 2 2 2 3 5 2 2" xfId="35104" xr:uid="{00000000-0005-0000-0000-00000F4E0000}"/>
    <cellStyle name="40 % - Accent3 2 2 2 2 3 5 3" xfId="13338" xr:uid="{00000000-0005-0000-0000-0000104E0000}"/>
    <cellStyle name="40 % - Accent3 2 2 2 2 3 5 4" xfId="29114" xr:uid="{00000000-0005-0000-0000-0000114E0000}"/>
    <cellStyle name="40 % - Accent3 2 2 2 2 3 6" xfId="7915" xr:uid="{00000000-0005-0000-0000-0000124E0000}"/>
    <cellStyle name="40 % - Accent3 2 2 2 2 3 6 2" xfId="22613" xr:uid="{00000000-0005-0000-0000-0000134E0000}"/>
    <cellStyle name="40 % - Accent3 2 2 2 2 3 6 2 2" xfId="35806" xr:uid="{00000000-0005-0000-0000-0000144E0000}"/>
    <cellStyle name="40 % - Accent3 2 2 2 2 3 6 3" xfId="13906" xr:uid="{00000000-0005-0000-0000-0000154E0000}"/>
    <cellStyle name="40 % - Accent3 2 2 2 2 3 6 4" xfId="29816" xr:uid="{00000000-0005-0000-0000-0000164E0000}"/>
    <cellStyle name="40 % - Accent3 2 2 2 2 3 7" xfId="8483" xr:uid="{00000000-0005-0000-0000-0000174E0000}"/>
    <cellStyle name="40 % - Accent3 2 2 2 2 3 7 2" xfId="23370" xr:uid="{00000000-0005-0000-0000-0000184E0000}"/>
    <cellStyle name="40 % - Accent3 2 2 2 2 3 7 2 2" xfId="36557" xr:uid="{00000000-0005-0000-0000-0000194E0000}"/>
    <cellStyle name="40 % - Accent3 2 2 2 2 3 7 3" xfId="14474" xr:uid="{00000000-0005-0000-0000-00001A4E0000}"/>
    <cellStyle name="40 % - Accent3 2 2 2 2 3 7 4" xfId="30567" xr:uid="{00000000-0005-0000-0000-00001B4E0000}"/>
    <cellStyle name="40 % - Accent3 2 2 2 2 3 8" xfId="9051" xr:uid="{00000000-0005-0000-0000-00001C4E0000}"/>
    <cellStyle name="40 % - Accent3 2 2 2 2 3 8 2" xfId="15042" xr:uid="{00000000-0005-0000-0000-00001D4E0000}"/>
    <cellStyle name="40 % - Accent3 2 2 2 2 3 8 2 2" xfId="32688" xr:uid="{00000000-0005-0000-0000-00001E4E0000}"/>
    <cellStyle name="40 % - Accent3 2 2 2 2 3 8 3" xfId="26684" xr:uid="{00000000-0005-0000-0000-00001F4E0000}"/>
    <cellStyle name="40 % - Accent3 2 2 2 2 3 9" xfId="9633" xr:uid="{00000000-0005-0000-0000-0000204E0000}"/>
    <cellStyle name="40 % - Accent3 2 2 2 2 3 9 2" xfId="15624" xr:uid="{00000000-0005-0000-0000-0000214E0000}"/>
    <cellStyle name="40 % - Accent3 2 2 2 2 3 9 3" xfId="25333" xr:uid="{00000000-0005-0000-0000-0000224E0000}"/>
    <cellStyle name="40 % - Accent3 2 2 2 2 4" xfId="5390" xr:uid="{00000000-0005-0000-0000-0000234E0000}"/>
    <cellStyle name="40 % - Accent3 2 2 2 2 4 10" xfId="31367" xr:uid="{00000000-0005-0000-0000-0000244E0000}"/>
    <cellStyle name="40 % - Accent3 2 2 2 2 4 11" xfId="24439" xr:uid="{00000000-0005-0000-0000-0000254E0000}"/>
    <cellStyle name="40 % - Accent3 2 2 2 2 4 2" xfId="19879" xr:uid="{00000000-0005-0000-0000-0000264E0000}"/>
    <cellStyle name="40 % - Accent3 2 2 2 2 4 2 2" xfId="27277" xr:uid="{00000000-0005-0000-0000-0000274E0000}"/>
    <cellStyle name="40 % - Accent3 2 2 2 2 4 2 2 2" xfId="33279" xr:uid="{00000000-0005-0000-0000-0000284E0000}"/>
    <cellStyle name="40 % - Accent3 2 2 2 2 4 2 3" xfId="31950" xr:uid="{00000000-0005-0000-0000-0000294E0000}"/>
    <cellStyle name="40 % - Accent3 2 2 2 2 4 2 4" xfId="25930" xr:uid="{00000000-0005-0000-0000-00002A4E0000}"/>
    <cellStyle name="40 % - Accent3 2 2 2 2 4 3" xfId="20697" xr:uid="{00000000-0005-0000-0000-00002B4E0000}"/>
    <cellStyle name="40 % - Accent3 2 2 2 2 4 3 2" xfId="33914" xr:uid="{00000000-0005-0000-0000-00002C4E0000}"/>
    <cellStyle name="40 % - Accent3 2 2 2 2 4 3 3" xfId="27924" xr:uid="{00000000-0005-0000-0000-00002D4E0000}"/>
    <cellStyle name="40 % - Accent3 2 2 2 2 4 4" xfId="21288" xr:uid="{00000000-0005-0000-0000-00002E4E0000}"/>
    <cellStyle name="40 % - Accent3 2 2 2 2 4 4 2" xfId="34505" xr:uid="{00000000-0005-0000-0000-00002F4E0000}"/>
    <cellStyle name="40 % - Accent3 2 2 2 2 4 4 3" xfId="28515" xr:uid="{00000000-0005-0000-0000-0000304E0000}"/>
    <cellStyle name="40 % - Accent3 2 2 2 2 4 5" xfId="21912" xr:uid="{00000000-0005-0000-0000-0000314E0000}"/>
    <cellStyle name="40 % - Accent3 2 2 2 2 4 5 2" xfId="35105" xr:uid="{00000000-0005-0000-0000-0000324E0000}"/>
    <cellStyle name="40 % - Accent3 2 2 2 2 4 5 3" xfId="29115" xr:uid="{00000000-0005-0000-0000-0000334E0000}"/>
    <cellStyle name="40 % - Accent3 2 2 2 2 4 6" xfId="22614" xr:uid="{00000000-0005-0000-0000-0000344E0000}"/>
    <cellStyle name="40 % - Accent3 2 2 2 2 4 6 2" xfId="35807" xr:uid="{00000000-0005-0000-0000-0000354E0000}"/>
    <cellStyle name="40 % - Accent3 2 2 2 2 4 6 3" xfId="29817" xr:uid="{00000000-0005-0000-0000-0000364E0000}"/>
    <cellStyle name="40 % - Accent3 2 2 2 2 4 7" xfId="23371" xr:uid="{00000000-0005-0000-0000-0000374E0000}"/>
    <cellStyle name="40 % - Accent3 2 2 2 2 4 7 2" xfId="36558" xr:uid="{00000000-0005-0000-0000-0000384E0000}"/>
    <cellStyle name="40 % - Accent3 2 2 2 2 4 7 3" xfId="30568" xr:uid="{00000000-0005-0000-0000-0000394E0000}"/>
    <cellStyle name="40 % - Accent3 2 2 2 2 4 8" xfId="18482" xr:uid="{00000000-0005-0000-0000-00003A4E0000}"/>
    <cellStyle name="40 % - Accent3 2 2 2 2 4 8 2" xfId="32689" xr:uid="{00000000-0005-0000-0000-00003B4E0000}"/>
    <cellStyle name="40 % - Accent3 2 2 2 2 4 8 3" xfId="26685" xr:uid="{00000000-0005-0000-0000-00003C4E0000}"/>
    <cellStyle name="40 % - Accent3 2 2 2 2 4 9" xfId="11733" xr:uid="{00000000-0005-0000-0000-00003D4E0000}"/>
    <cellStyle name="40 % - Accent3 2 2 2 2 4 9 2" xfId="25334" xr:uid="{00000000-0005-0000-0000-00003E4E0000}"/>
    <cellStyle name="40 % - Accent3 2 2 2 2 5" xfId="6275" xr:uid="{00000000-0005-0000-0000-00003F4E0000}"/>
    <cellStyle name="40 % - Accent3 2 2 2 2 5 2" xfId="23372" xr:uid="{00000000-0005-0000-0000-0000404E0000}"/>
    <cellStyle name="40 % - Accent3 2 2 2 2 5 2 2" xfId="36559" xr:uid="{00000000-0005-0000-0000-0000414E0000}"/>
    <cellStyle name="40 % - Accent3 2 2 2 2 5 2 3" xfId="30569" xr:uid="{00000000-0005-0000-0000-0000424E0000}"/>
    <cellStyle name="40 % - Accent3 2 2 2 2 5 3" xfId="19538" xr:uid="{00000000-0005-0000-0000-0000434E0000}"/>
    <cellStyle name="40 % - Accent3 2 2 2 2 5 3 2" xfId="33036" xr:uid="{00000000-0005-0000-0000-0000444E0000}"/>
    <cellStyle name="40 % - Accent3 2 2 2 2 5 3 3" xfId="27032" xr:uid="{00000000-0005-0000-0000-0000454E0000}"/>
    <cellStyle name="40 % - Accent3 2 2 2 2 5 4" xfId="12266" xr:uid="{00000000-0005-0000-0000-0000464E0000}"/>
    <cellStyle name="40 % - Accent3 2 2 2 2 5 4 2" xfId="31942" xr:uid="{00000000-0005-0000-0000-0000474E0000}"/>
    <cellStyle name="40 % - Accent3 2 2 2 2 5 5" xfId="25922" xr:uid="{00000000-0005-0000-0000-0000484E0000}"/>
    <cellStyle name="40 % - Accent3 2 2 2 2 6" xfId="6801" xr:uid="{00000000-0005-0000-0000-0000494E0000}"/>
    <cellStyle name="40 % - Accent3 2 2 2 2 6 2" xfId="23814" xr:uid="{00000000-0005-0000-0000-00004A4E0000}"/>
    <cellStyle name="40 % - Accent3 2 2 2 2 6 2 2" xfId="36844" xr:uid="{00000000-0005-0000-0000-00004B4E0000}"/>
    <cellStyle name="40 % - Accent3 2 2 2 2 6 2 3" xfId="30856" xr:uid="{00000000-0005-0000-0000-00004C4E0000}"/>
    <cellStyle name="40 % - Accent3 2 2 2 2 6 3" xfId="20689" xr:uid="{00000000-0005-0000-0000-00004D4E0000}"/>
    <cellStyle name="40 % - Accent3 2 2 2 2 6 3 2" xfId="33906" xr:uid="{00000000-0005-0000-0000-00004E4E0000}"/>
    <cellStyle name="40 % - Accent3 2 2 2 2 6 4" xfId="12792" xr:uid="{00000000-0005-0000-0000-00004F4E0000}"/>
    <cellStyle name="40 % - Accent3 2 2 2 2 6 5" xfId="27916" xr:uid="{00000000-0005-0000-0000-0000504E0000}"/>
    <cellStyle name="40 % - Accent3 2 2 2 2 7" xfId="7341" xr:uid="{00000000-0005-0000-0000-0000514E0000}"/>
    <cellStyle name="40 % - Accent3 2 2 2 2 7 2" xfId="24018" xr:uid="{00000000-0005-0000-0000-0000524E0000}"/>
    <cellStyle name="40 % - Accent3 2 2 2 2 7 2 2" xfId="36924" xr:uid="{00000000-0005-0000-0000-0000534E0000}"/>
    <cellStyle name="40 % - Accent3 2 2 2 2 7 2 3" xfId="30937" xr:uid="{00000000-0005-0000-0000-0000544E0000}"/>
    <cellStyle name="40 % - Accent3 2 2 2 2 7 3" xfId="21280" xr:uid="{00000000-0005-0000-0000-0000554E0000}"/>
    <cellStyle name="40 % - Accent3 2 2 2 2 7 3 2" xfId="34497" xr:uid="{00000000-0005-0000-0000-0000564E0000}"/>
    <cellStyle name="40 % - Accent3 2 2 2 2 7 4" xfId="13332" xr:uid="{00000000-0005-0000-0000-0000574E0000}"/>
    <cellStyle name="40 % - Accent3 2 2 2 2 7 5" xfId="28507" xr:uid="{00000000-0005-0000-0000-0000584E0000}"/>
    <cellStyle name="40 % - Accent3 2 2 2 2 8" xfId="7909" xr:uid="{00000000-0005-0000-0000-0000594E0000}"/>
    <cellStyle name="40 % - Accent3 2 2 2 2 8 2" xfId="21904" xr:uid="{00000000-0005-0000-0000-00005A4E0000}"/>
    <cellStyle name="40 % - Accent3 2 2 2 2 8 2 2" xfId="35097" xr:uid="{00000000-0005-0000-0000-00005B4E0000}"/>
    <cellStyle name="40 % - Accent3 2 2 2 2 8 3" xfId="13900" xr:uid="{00000000-0005-0000-0000-00005C4E0000}"/>
    <cellStyle name="40 % - Accent3 2 2 2 2 8 4" xfId="29107" xr:uid="{00000000-0005-0000-0000-00005D4E0000}"/>
    <cellStyle name="40 % - Accent3 2 2 2 2 9" xfId="8477" xr:uid="{00000000-0005-0000-0000-00005E4E0000}"/>
    <cellStyle name="40 % - Accent3 2 2 2 2 9 2" xfId="22606" xr:uid="{00000000-0005-0000-0000-00005F4E0000}"/>
    <cellStyle name="40 % - Accent3 2 2 2 2 9 2 2" xfId="35799" xr:uid="{00000000-0005-0000-0000-0000604E0000}"/>
    <cellStyle name="40 % - Accent3 2 2 2 2 9 3" xfId="14468" xr:uid="{00000000-0005-0000-0000-0000614E0000}"/>
    <cellStyle name="40 % - Accent3 2 2 2 2 9 4" xfId="29809" xr:uid="{00000000-0005-0000-0000-0000624E0000}"/>
    <cellStyle name="40 % - Accent3 2 2 2 20" xfId="4473" xr:uid="{00000000-0005-0000-0000-0000634E0000}"/>
    <cellStyle name="40 % - Accent3 2 2 2 21" xfId="24430" xr:uid="{00000000-0005-0000-0000-0000644E0000}"/>
    <cellStyle name="40 % - Accent3 2 2 2 22" xfId="3033" xr:uid="{00000000-0005-0000-0000-0000654E0000}"/>
    <cellStyle name="40 % - Accent3 2 2 2 3" xfId="400" xr:uid="{00000000-0005-0000-0000-0000664E0000}"/>
    <cellStyle name="40 % - Accent3 2 2 2 3 10" xfId="10230" xr:uid="{00000000-0005-0000-0000-0000674E0000}"/>
    <cellStyle name="40 % - Accent3 2 2 2 3 10 2" xfId="16221" xr:uid="{00000000-0005-0000-0000-0000684E0000}"/>
    <cellStyle name="40 % - Accent3 2 2 2 3 10 3" xfId="31368" xr:uid="{00000000-0005-0000-0000-0000694E0000}"/>
    <cellStyle name="40 % - Accent3 2 2 2 3 11" xfId="10826" xr:uid="{00000000-0005-0000-0000-00006A4E0000}"/>
    <cellStyle name="40 % - Accent3 2 2 2 3 11 2" xfId="16817" xr:uid="{00000000-0005-0000-0000-00006B4E0000}"/>
    <cellStyle name="40 % - Accent3 2 2 2 3 12" xfId="17441" xr:uid="{00000000-0005-0000-0000-00006C4E0000}"/>
    <cellStyle name="40 % - Accent3 2 2 2 3 13" xfId="17949" xr:uid="{00000000-0005-0000-0000-00006D4E0000}"/>
    <cellStyle name="40 % - Accent3 2 2 2 3 14" xfId="18483" xr:uid="{00000000-0005-0000-0000-00006E4E0000}"/>
    <cellStyle name="40 % - Accent3 2 2 2 3 15" xfId="11292" xr:uid="{00000000-0005-0000-0000-00006F4E0000}"/>
    <cellStyle name="40 % - Accent3 2 2 2 3 16" xfId="4480" xr:uid="{00000000-0005-0000-0000-0000704E0000}"/>
    <cellStyle name="40 % - Accent3 2 2 2 3 17" xfId="24440" xr:uid="{00000000-0005-0000-0000-0000714E0000}"/>
    <cellStyle name="40 % - Accent3 2 2 2 3 18" xfId="3041" xr:uid="{00000000-0005-0000-0000-0000724E0000}"/>
    <cellStyle name="40 % - Accent3 2 2 2 3 2" xfId="5395" xr:uid="{00000000-0005-0000-0000-0000734E0000}"/>
    <cellStyle name="40 % - Accent3 2 2 2 3 2 2" xfId="19541" xr:uid="{00000000-0005-0000-0000-0000744E0000}"/>
    <cellStyle name="40 % - Accent3 2 2 2 3 2 2 2" xfId="33039" xr:uid="{00000000-0005-0000-0000-0000754E0000}"/>
    <cellStyle name="40 % - Accent3 2 2 2 3 2 2 3" xfId="27035" xr:uid="{00000000-0005-0000-0000-0000764E0000}"/>
    <cellStyle name="40 % - Accent3 2 2 2 3 2 3" xfId="11740" xr:uid="{00000000-0005-0000-0000-0000774E0000}"/>
    <cellStyle name="40 % - Accent3 2 2 2 3 2 3 2" xfId="31951" xr:uid="{00000000-0005-0000-0000-0000784E0000}"/>
    <cellStyle name="40 % - Accent3 2 2 2 3 2 4" xfId="25931" xr:uid="{00000000-0005-0000-0000-0000794E0000}"/>
    <cellStyle name="40 % - Accent3 2 2 2 3 3" xfId="6282" xr:uid="{00000000-0005-0000-0000-00007A4E0000}"/>
    <cellStyle name="40 % - Accent3 2 2 2 3 3 2" xfId="20698" xr:uid="{00000000-0005-0000-0000-00007B4E0000}"/>
    <cellStyle name="40 % - Accent3 2 2 2 3 3 2 2" xfId="33915" xr:uid="{00000000-0005-0000-0000-00007C4E0000}"/>
    <cellStyle name="40 % - Accent3 2 2 2 3 3 3" xfId="12273" xr:uid="{00000000-0005-0000-0000-00007D4E0000}"/>
    <cellStyle name="40 % - Accent3 2 2 2 3 3 4" xfId="27925" xr:uid="{00000000-0005-0000-0000-00007E4E0000}"/>
    <cellStyle name="40 % - Accent3 2 2 2 3 4" xfId="6808" xr:uid="{00000000-0005-0000-0000-00007F4E0000}"/>
    <cellStyle name="40 % - Accent3 2 2 2 3 4 2" xfId="21289" xr:uid="{00000000-0005-0000-0000-0000804E0000}"/>
    <cellStyle name="40 % - Accent3 2 2 2 3 4 2 2" xfId="34506" xr:uid="{00000000-0005-0000-0000-0000814E0000}"/>
    <cellStyle name="40 % - Accent3 2 2 2 3 4 3" xfId="12799" xr:uid="{00000000-0005-0000-0000-0000824E0000}"/>
    <cellStyle name="40 % - Accent3 2 2 2 3 4 4" xfId="28516" xr:uid="{00000000-0005-0000-0000-0000834E0000}"/>
    <cellStyle name="40 % - Accent3 2 2 2 3 5" xfId="7348" xr:uid="{00000000-0005-0000-0000-0000844E0000}"/>
    <cellStyle name="40 % - Accent3 2 2 2 3 5 2" xfId="21913" xr:uid="{00000000-0005-0000-0000-0000854E0000}"/>
    <cellStyle name="40 % - Accent3 2 2 2 3 5 2 2" xfId="35106" xr:uid="{00000000-0005-0000-0000-0000864E0000}"/>
    <cellStyle name="40 % - Accent3 2 2 2 3 5 3" xfId="13339" xr:uid="{00000000-0005-0000-0000-0000874E0000}"/>
    <cellStyle name="40 % - Accent3 2 2 2 3 5 4" xfId="29116" xr:uid="{00000000-0005-0000-0000-0000884E0000}"/>
    <cellStyle name="40 % - Accent3 2 2 2 3 6" xfId="7916" xr:uid="{00000000-0005-0000-0000-0000894E0000}"/>
    <cellStyle name="40 % - Accent3 2 2 2 3 6 2" xfId="22615" xr:uid="{00000000-0005-0000-0000-00008A4E0000}"/>
    <cellStyle name="40 % - Accent3 2 2 2 3 6 2 2" xfId="35808" xr:uid="{00000000-0005-0000-0000-00008B4E0000}"/>
    <cellStyle name="40 % - Accent3 2 2 2 3 6 3" xfId="13907" xr:uid="{00000000-0005-0000-0000-00008C4E0000}"/>
    <cellStyle name="40 % - Accent3 2 2 2 3 6 4" xfId="29818" xr:uid="{00000000-0005-0000-0000-00008D4E0000}"/>
    <cellStyle name="40 % - Accent3 2 2 2 3 7" xfId="8484" xr:uid="{00000000-0005-0000-0000-00008E4E0000}"/>
    <cellStyle name="40 % - Accent3 2 2 2 3 7 2" xfId="23373" xr:uid="{00000000-0005-0000-0000-00008F4E0000}"/>
    <cellStyle name="40 % - Accent3 2 2 2 3 7 2 2" xfId="36560" xr:uid="{00000000-0005-0000-0000-0000904E0000}"/>
    <cellStyle name="40 % - Accent3 2 2 2 3 7 3" xfId="14475" xr:uid="{00000000-0005-0000-0000-0000914E0000}"/>
    <cellStyle name="40 % - Accent3 2 2 2 3 7 4" xfId="30570" xr:uid="{00000000-0005-0000-0000-0000924E0000}"/>
    <cellStyle name="40 % - Accent3 2 2 2 3 8" xfId="9052" xr:uid="{00000000-0005-0000-0000-0000934E0000}"/>
    <cellStyle name="40 % - Accent3 2 2 2 3 8 2" xfId="15043" xr:uid="{00000000-0005-0000-0000-0000944E0000}"/>
    <cellStyle name="40 % - Accent3 2 2 2 3 8 2 2" xfId="32690" xr:uid="{00000000-0005-0000-0000-0000954E0000}"/>
    <cellStyle name="40 % - Accent3 2 2 2 3 8 3" xfId="26686" xr:uid="{00000000-0005-0000-0000-0000964E0000}"/>
    <cellStyle name="40 % - Accent3 2 2 2 3 9" xfId="9634" xr:uid="{00000000-0005-0000-0000-0000974E0000}"/>
    <cellStyle name="40 % - Accent3 2 2 2 3 9 2" xfId="15625" xr:uid="{00000000-0005-0000-0000-0000984E0000}"/>
    <cellStyle name="40 % - Accent3 2 2 2 3 9 3" xfId="25335" xr:uid="{00000000-0005-0000-0000-0000994E0000}"/>
    <cellStyle name="40 % - Accent3 2 2 2 4" xfId="401" xr:uid="{00000000-0005-0000-0000-00009A4E0000}"/>
    <cellStyle name="40 % - Accent3 2 2 2 4 10" xfId="10231" xr:uid="{00000000-0005-0000-0000-00009B4E0000}"/>
    <cellStyle name="40 % - Accent3 2 2 2 4 10 2" xfId="16222" xr:uid="{00000000-0005-0000-0000-00009C4E0000}"/>
    <cellStyle name="40 % - Accent3 2 2 2 4 10 3" xfId="31369" xr:uid="{00000000-0005-0000-0000-00009D4E0000}"/>
    <cellStyle name="40 % - Accent3 2 2 2 4 11" xfId="10827" xr:uid="{00000000-0005-0000-0000-00009E4E0000}"/>
    <cellStyle name="40 % - Accent3 2 2 2 4 11 2" xfId="16818" xr:uid="{00000000-0005-0000-0000-00009F4E0000}"/>
    <cellStyle name="40 % - Accent3 2 2 2 4 12" xfId="17442" xr:uid="{00000000-0005-0000-0000-0000A04E0000}"/>
    <cellStyle name="40 % - Accent3 2 2 2 4 13" xfId="17950" xr:uid="{00000000-0005-0000-0000-0000A14E0000}"/>
    <cellStyle name="40 % - Accent3 2 2 2 4 14" xfId="18484" xr:uid="{00000000-0005-0000-0000-0000A24E0000}"/>
    <cellStyle name="40 % - Accent3 2 2 2 4 15" xfId="11293" xr:uid="{00000000-0005-0000-0000-0000A34E0000}"/>
    <cellStyle name="40 % - Accent3 2 2 2 4 16" xfId="4481" xr:uid="{00000000-0005-0000-0000-0000A44E0000}"/>
    <cellStyle name="40 % - Accent3 2 2 2 4 17" xfId="24441" xr:uid="{00000000-0005-0000-0000-0000A54E0000}"/>
    <cellStyle name="40 % - Accent3 2 2 2 4 18" xfId="3042" xr:uid="{00000000-0005-0000-0000-0000A64E0000}"/>
    <cellStyle name="40 % - Accent3 2 2 2 4 2" xfId="5396" xr:uid="{00000000-0005-0000-0000-0000A74E0000}"/>
    <cellStyle name="40 % - Accent3 2 2 2 4 2 2" xfId="19542" xr:uid="{00000000-0005-0000-0000-0000A84E0000}"/>
    <cellStyle name="40 % - Accent3 2 2 2 4 2 2 2" xfId="33040" xr:uid="{00000000-0005-0000-0000-0000A94E0000}"/>
    <cellStyle name="40 % - Accent3 2 2 2 4 2 2 3" xfId="27036" xr:uid="{00000000-0005-0000-0000-0000AA4E0000}"/>
    <cellStyle name="40 % - Accent3 2 2 2 4 2 3" xfId="11741" xr:uid="{00000000-0005-0000-0000-0000AB4E0000}"/>
    <cellStyle name="40 % - Accent3 2 2 2 4 2 3 2" xfId="31952" xr:uid="{00000000-0005-0000-0000-0000AC4E0000}"/>
    <cellStyle name="40 % - Accent3 2 2 2 4 2 4" xfId="25932" xr:uid="{00000000-0005-0000-0000-0000AD4E0000}"/>
    <cellStyle name="40 % - Accent3 2 2 2 4 3" xfId="6283" xr:uid="{00000000-0005-0000-0000-0000AE4E0000}"/>
    <cellStyle name="40 % - Accent3 2 2 2 4 3 2" xfId="20699" xr:uid="{00000000-0005-0000-0000-0000AF4E0000}"/>
    <cellStyle name="40 % - Accent3 2 2 2 4 3 2 2" xfId="33916" xr:uid="{00000000-0005-0000-0000-0000B04E0000}"/>
    <cellStyle name="40 % - Accent3 2 2 2 4 3 3" xfId="12274" xr:uid="{00000000-0005-0000-0000-0000B14E0000}"/>
    <cellStyle name="40 % - Accent3 2 2 2 4 3 4" xfId="27926" xr:uid="{00000000-0005-0000-0000-0000B24E0000}"/>
    <cellStyle name="40 % - Accent3 2 2 2 4 4" xfId="6809" xr:uid="{00000000-0005-0000-0000-0000B34E0000}"/>
    <cellStyle name="40 % - Accent3 2 2 2 4 4 2" xfId="21290" xr:uid="{00000000-0005-0000-0000-0000B44E0000}"/>
    <cellStyle name="40 % - Accent3 2 2 2 4 4 2 2" xfId="34507" xr:uid="{00000000-0005-0000-0000-0000B54E0000}"/>
    <cellStyle name="40 % - Accent3 2 2 2 4 4 3" xfId="12800" xr:uid="{00000000-0005-0000-0000-0000B64E0000}"/>
    <cellStyle name="40 % - Accent3 2 2 2 4 4 4" xfId="28517" xr:uid="{00000000-0005-0000-0000-0000B74E0000}"/>
    <cellStyle name="40 % - Accent3 2 2 2 4 5" xfId="7349" xr:uid="{00000000-0005-0000-0000-0000B84E0000}"/>
    <cellStyle name="40 % - Accent3 2 2 2 4 5 2" xfId="21914" xr:uid="{00000000-0005-0000-0000-0000B94E0000}"/>
    <cellStyle name="40 % - Accent3 2 2 2 4 5 2 2" xfId="35107" xr:uid="{00000000-0005-0000-0000-0000BA4E0000}"/>
    <cellStyle name="40 % - Accent3 2 2 2 4 5 3" xfId="13340" xr:uid="{00000000-0005-0000-0000-0000BB4E0000}"/>
    <cellStyle name="40 % - Accent3 2 2 2 4 5 4" xfId="29117" xr:uid="{00000000-0005-0000-0000-0000BC4E0000}"/>
    <cellStyle name="40 % - Accent3 2 2 2 4 6" xfId="7917" xr:uid="{00000000-0005-0000-0000-0000BD4E0000}"/>
    <cellStyle name="40 % - Accent3 2 2 2 4 6 2" xfId="22616" xr:uid="{00000000-0005-0000-0000-0000BE4E0000}"/>
    <cellStyle name="40 % - Accent3 2 2 2 4 6 2 2" xfId="35809" xr:uid="{00000000-0005-0000-0000-0000BF4E0000}"/>
    <cellStyle name="40 % - Accent3 2 2 2 4 6 3" xfId="13908" xr:uid="{00000000-0005-0000-0000-0000C04E0000}"/>
    <cellStyle name="40 % - Accent3 2 2 2 4 6 4" xfId="29819" xr:uid="{00000000-0005-0000-0000-0000C14E0000}"/>
    <cellStyle name="40 % - Accent3 2 2 2 4 7" xfId="8485" xr:uid="{00000000-0005-0000-0000-0000C24E0000}"/>
    <cellStyle name="40 % - Accent3 2 2 2 4 7 2" xfId="23374" xr:uid="{00000000-0005-0000-0000-0000C34E0000}"/>
    <cellStyle name="40 % - Accent3 2 2 2 4 7 2 2" xfId="36561" xr:uid="{00000000-0005-0000-0000-0000C44E0000}"/>
    <cellStyle name="40 % - Accent3 2 2 2 4 7 3" xfId="14476" xr:uid="{00000000-0005-0000-0000-0000C54E0000}"/>
    <cellStyle name="40 % - Accent3 2 2 2 4 7 4" xfId="30571" xr:uid="{00000000-0005-0000-0000-0000C64E0000}"/>
    <cellStyle name="40 % - Accent3 2 2 2 4 8" xfId="9053" xr:uid="{00000000-0005-0000-0000-0000C74E0000}"/>
    <cellStyle name="40 % - Accent3 2 2 2 4 8 2" xfId="15044" xr:uid="{00000000-0005-0000-0000-0000C84E0000}"/>
    <cellStyle name="40 % - Accent3 2 2 2 4 8 2 2" xfId="32691" xr:uid="{00000000-0005-0000-0000-0000C94E0000}"/>
    <cellStyle name="40 % - Accent3 2 2 2 4 8 3" xfId="26687" xr:uid="{00000000-0005-0000-0000-0000CA4E0000}"/>
    <cellStyle name="40 % - Accent3 2 2 2 4 9" xfId="9635" xr:uid="{00000000-0005-0000-0000-0000CB4E0000}"/>
    <cellStyle name="40 % - Accent3 2 2 2 4 9 2" xfId="15626" xr:uid="{00000000-0005-0000-0000-0000CC4E0000}"/>
    <cellStyle name="40 % - Accent3 2 2 2 4 9 3" xfId="25336" xr:uid="{00000000-0005-0000-0000-0000CD4E0000}"/>
    <cellStyle name="40 % - Accent3 2 2 2 5" xfId="402" xr:uid="{00000000-0005-0000-0000-0000CE4E0000}"/>
    <cellStyle name="40 % - Accent3 2 2 2 5 10" xfId="9636" xr:uid="{00000000-0005-0000-0000-0000CF4E0000}"/>
    <cellStyle name="40 % - Accent3 2 2 2 5 10 2" xfId="15627" xr:uid="{00000000-0005-0000-0000-0000D04E0000}"/>
    <cellStyle name="40 % - Accent3 2 2 2 5 10 3" xfId="31370" xr:uid="{00000000-0005-0000-0000-0000D14E0000}"/>
    <cellStyle name="40 % - Accent3 2 2 2 5 11" xfId="10232" xr:uid="{00000000-0005-0000-0000-0000D24E0000}"/>
    <cellStyle name="40 % - Accent3 2 2 2 5 11 2" xfId="16223" xr:uid="{00000000-0005-0000-0000-0000D34E0000}"/>
    <cellStyle name="40 % - Accent3 2 2 2 5 12" xfId="10828" xr:uid="{00000000-0005-0000-0000-0000D44E0000}"/>
    <cellStyle name="40 % - Accent3 2 2 2 5 12 2" xfId="16819" xr:uid="{00000000-0005-0000-0000-0000D54E0000}"/>
    <cellStyle name="40 % - Accent3 2 2 2 5 13" xfId="4771" xr:uid="{00000000-0005-0000-0000-0000D64E0000}"/>
    <cellStyle name="40 % - Accent3 2 2 2 5 13 2" xfId="17443" xr:uid="{00000000-0005-0000-0000-0000D74E0000}"/>
    <cellStyle name="40 % - Accent3 2 2 2 5 14" xfId="17951" xr:uid="{00000000-0005-0000-0000-0000D84E0000}"/>
    <cellStyle name="40 % - Accent3 2 2 2 5 15" xfId="18485" xr:uid="{00000000-0005-0000-0000-0000D94E0000}"/>
    <cellStyle name="40 % - Accent3 2 2 2 5 16" xfId="11294" xr:uid="{00000000-0005-0000-0000-0000DA4E0000}"/>
    <cellStyle name="40 % - Accent3 2 2 2 5 17" xfId="4482" xr:uid="{00000000-0005-0000-0000-0000DB4E0000}"/>
    <cellStyle name="40 % - Accent3 2 2 2 5 18" xfId="24442" xr:uid="{00000000-0005-0000-0000-0000DC4E0000}"/>
    <cellStyle name="40 % - Accent3 2 2 2 5 19" xfId="3043" xr:uid="{00000000-0005-0000-0000-0000DD4E0000}"/>
    <cellStyle name="40 % - Accent3 2 2 2 5 2" xfId="3044" xr:uid="{00000000-0005-0000-0000-0000DE4E0000}"/>
    <cellStyle name="40 % - Accent3 2 2 2 5 2 10" xfId="10829" xr:uid="{00000000-0005-0000-0000-0000DF4E0000}"/>
    <cellStyle name="40 % - Accent3 2 2 2 5 2 10 2" xfId="16820" xr:uid="{00000000-0005-0000-0000-0000E04E0000}"/>
    <cellStyle name="40 % - Accent3 2 2 2 5 2 11" xfId="17444" xr:uid="{00000000-0005-0000-0000-0000E14E0000}"/>
    <cellStyle name="40 % - Accent3 2 2 2 5 2 12" xfId="19877" xr:uid="{00000000-0005-0000-0000-0000E24E0000}"/>
    <cellStyle name="40 % - Accent3 2 2 2 5 2 13" xfId="11743" xr:uid="{00000000-0005-0000-0000-0000E34E0000}"/>
    <cellStyle name="40 % - Accent3 2 2 2 5 2 14" xfId="5398" xr:uid="{00000000-0005-0000-0000-0000E44E0000}"/>
    <cellStyle name="40 % - Accent3 2 2 2 5 2 15" xfId="25933" xr:uid="{00000000-0005-0000-0000-0000E54E0000}"/>
    <cellStyle name="40 % - Accent3 2 2 2 5 2 2" xfId="6285" xr:uid="{00000000-0005-0000-0000-0000E64E0000}"/>
    <cellStyle name="40 % - Accent3 2 2 2 5 2 2 2" xfId="12276" xr:uid="{00000000-0005-0000-0000-0000E74E0000}"/>
    <cellStyle name="40 % - Accent3 2 2 2 5 2 2 2 2" xfId="33277" xr:uid="{00000000-0005-0000-0000-0000E84E0000}"/>
    <cellStyle name="40 % - Accent3 2 2 2 5 2 2 3" xfId="27275" xr:uid="{00000000-0005-0000-0000-0000E94E0000}"/>
    <cellStyle name="40 % - Accent3 2 2 2 5 2 3" xfId="6811" xr:uid="{00000000-0005-0000-0000-0000EA4E0000}"/>
    <cellStyle name="40 % - Accent3 2 2 2 5 2 3 2" xfId="12802" xr:uid="{00000000-0005-0000-0000-0000EB4E0000}"/>
    <cellStyle name="40 % - Accent3 2 2 2 5 2 3 3" xfId="31953" xr:uid="{00000000-0005-0000-0000-0000EC4E0000}"/>
    <cellStyle name="40 % - Accent3 2 2 2 5 2 4" xfId="7351" xr:uid="{00000000-0005-0000-0000-0000ED4E0000}"/>
    <cellStyle name="40 % - Accent3 2 2 2 5 2 4 2" xfId="13342" xr:uid="{00000000-0005-0000-0000-0000EE4E0000}"/>
    <cellStyle name="40 % - Accent3 2 2 2 5 2 5" xfId="7919" xr:uid="{00000000-0005-0000-0000-0000EF4E0000}"/>
    <cellStyle name="40 % - Accent3 2 2 2 5 2 5 2" xfId="13910" xr:uid="{00000000-0005-0000-0000-0000F04E0000}"/>
    <cellStyle name="40 % - Accent3 2 2 2 5 2 6" xfId="8487" xr:uid="{00000000-0005-0000-0000-0000F14E0000}"/>
    <cellStyle name="40 % - Accent3 2 2 2 5 2 6 2" xfId="14478" xr:uid="{00000000-0005-0000-0000-0000F24E0000}"/>
    <cellStyle name="40 % - Accent3 2 2 2 5 2 7" xfId="9055" xr:uid="{00000000-0005-0000-0000-0000F34E0000}"/>
    <cellStyle name="40 % - Accent3 2 2 2 5 2 7 2" xfId="15046" xr:uid="{00000000-0005-0000-0000-0000F44E0000}"/>
    <cellStyle name="40 % - Accent3 2 2 2 5 2 8" xfId="9637" xr:uid="{00000000-0005-0000-0000-0000F54E0000}"/>
    <cellStyle name="40 % - Accent3 2 2 2 5 2 8 2" xfId="15628" xr:uid="{00000000-0005-0000-0000-0000F64E0000}"/>
    <cellStyle name="40 % - Accent3 2 2 2 5 2 9" xfId="10233" xr:uid="{00000000-0005-0000-0000-0000F74E0000}"/>
    <cellStyle name="40 % - Accent3 2 2 2 5 2 9 2" xfId="16224" xr:uid="{00000000-0005-0000-0000-0000F84E0000}"/>
    <cellStyle name="40 % - Accent3 2 2 2 5 3" xfId="5397" xr:uid="{00000000-0005-0000-0000-0000F94E0000}"/>
    <cellStyle name="40 % - Accent3 2 2 2 5 3 2" xfId="20700" xr:uid="{00000000-0005-0000-0000-0000FA4E0000}"/>
    <cellStyle name="40 % - Accent3 2 2 2 5 3 2 2" xfId="33917" xr:uid="{00000000-0005-0000-0000-0000FB4E0000}"/>
    <cellStyle name="40 % - Accent3 2 2 2 5 3 3" xfId="11742" xr:uid="{00000000-0005-0000-0000-0000FC4E0000}"/>
    <cellStyle name="40 % - Accent3 2 2 2 5 3 4" xfId="27927" xr:uid="{00000000-0005-0000-0000-0000FD4E0000}"/>
    <cellStyle name="40 % - Accent3 2 2 2 5 4" xfId="6284" xr:uid="{00000000-0005-0000-0000-0000FE4E0000}"/>
    <cellStyle name="40 % - Accent3 2 2 2 5 4 2" xfId="21291" xr:uid="{00000000-0005-0000-0000-0000FF4E0000}"/>
    <cellStyle name="40 % - Accent3 2 2 2 5 4 2 2" xfId="34508" xr:uid="{00000000-0005-0000-0000-0000004F0000}"/>
    <cellStyle name="40 % - Accent3 2 2 2 5 4 3" xfId="12275" xr:uid="{00000000-0005-0000-0000-0000014F0000}"/>
    <cellStyle name="40 % - Accent3 2 2 2 5 4 4" xfId="28518" xr:uid="{00000000-0005-0000-0000-0000024F0000}"/>
    <cellStyle name="40 % - Accent3 2 2 2 5 5" xfId="6810" xr:uid="{00000000-0005-0000-0000-0000034F0000}"/>
    <cellStyle name="40 % - Accent3 2 2 2 5 5 2" xfId="21915" xr:uid="{00000000-0005-0000-0000-0000044F0000}"/>
    <cellStyle name="40 % - Accent3 2 2 2 5 5 2 2" xfId="35108" xr:uid="{00000000-0005-0000-0000-0000054F0000}"/>
    <cellStyle name="40 % - Accent3 2 2 2 5 5 3" xfId="12801" xr:uid="{00000000-0005-0000-0000-0000064F0000}"/>
    <cellStyle name="40 % - Accent3 2 2 2 5 5 4" xfId="29118" xr:uid="{00000000-0005-0000-0000-0000074F0000}"/>
    <cellStyle name="40 % - Accent3 2 2 2 5 6" xfId="7350" xr:uid="{00000000-0005-0000-0000-0000084F0000}"/>
    <cellStyle name="40 % - Accent3 2 2 2 5 6 2" xfId="22617" xr:uid="{00000000-0005-0000-0000-0000094F0000}"/>
    <cellStyle name="40 % - Accent3 2 2 2 5 6 2 2" xfId="35810" xr:uid="{00000000-0005-0000-0000-00000A4F0000}"/>
    <cellStyle name="40 % - Accent3 2 2 2 5 6 3" xfId="13341" xr:uid="{00000000-0005-0000-0000-00000B4F0000}"/>
    <cellStyle name="40 % - Accent3 2 2 2 5 6 4" xfId="29820" xr:uid="{00000000-0005-0000-0000-00000C4F0000}"/>
    <cellStyle name="40 % - Accent3 2 2 2 5 7" xfId="7918" xr:uid="{00000000-0005-0000-0000-00000D4F0000}"/>
    <cellStyle name="40 % - Accent3 2 2 2 5 7 2" xfId="23375" xr:uid="{00000000-0005-0000-0000-00000E4F0000}"/>
    <cellStyle name="40 % - Accent3 2 2 2 5 7 2 2" xfId="36562" xr:uid="{00000000-0005-0000-0000-00000F4F0000}"/>
    <cellStyle name="40 % - Accent3 2 2 2 5 7 3" xfId="13909" xr:uid="{00000000-0005-0000-0000-0000104F0000}"/>
    <cellStyle name="40 % - Accent3 2 2 2 5 7 4" xfId="30572" xr:uid="{00000000-0005-0000-0000-0000114F0000}"/>
    <cellStyle name="40 % - Accent3 2 2 2 5 8" xfId="8486" xr:uid="{00000000-0005-0000-0000-0000124F0000}"/>
    <cellStyle name="40 % - Accent3 2 2 2 5 8 2" xfId="14477" xr:uid="{00000000-0005-0000-0000-0000134F0000}"/>
    <cellStyle name="40 % - Accent3 2 2 2 5 8 2 2" xfId="32692" xr:uid="{00000000-0005-0000-0000-0000144F0000}"/>
    <cellStyle name="40 % - Accent3 2 2 2 5 8 3" xfId="26688" xr:uid="{00000000-0005-0000-0000-0000154F0000}"/>
    <cellStyle name="40 % - Accent3 2 2 2 5 9" xfId="9054" xr:uid="{00000000-0005-0000-0000-0000164F0000}"/>
    <cellStyle name="40 % - Accent3 2 2 2 5 9 2" xfId="15045" xr:uid="{00000000-0005-0000-0000-0000174F0000}"/>
    <cellStyle name="40 % - Accent3 2 2 2 5 9 3" xfId="25337" xr:uid="{00000000-0005-0000-0000-0000184F0000}"/>
    <cellStyle name="40 % - Accent3 2 2 2 6" xfId="5389" xr:uid="{00000000-0005-0000-0000-0000194F0000}"/>
    <cellStyle name="40 % - Accent3 2 2 2 6 2" xfId="23813" xr:uid="{00000000-0005-0000-0000-00001A4F0000}"/>
    <cellStyle name="40 % - Accent3 2 2 2 6 2 2" xfId="36843" xr:uid="{00000000-0005-0000-0000-00001B4F0000}"/>
    <cellStyle name="40 % - Accent3 2 2 2 6 2 3" xfId="30855" xr:uid="{00000000-0005-0000-0000-00001C4F0000}"/>
    <cellStyle name="40 % - Accent3 2 2 2 6 3" xfId="19537" xr:uid="{00000000-0005-0000-0000-00001D4F0000}"/>
    <cellStyle name="40 % - Accent3 2 2 2 6 3 2" xfId="33035" xr:uid="{00000000-0005-0000-0000-00001E4F0000}"/>
    <cellStyle name="40 % - Accent3 2 2 2 6 3 3" xfId="27031" xr:uid="{00000000-0005-0000-0000-00001F4F0000}"/>
    <cellStyle name="40 % - Accent3 2 2 2 6 4" xfId="11732" xr:uid="{00000000-0005-0000-0000-0000204F0000}"/>
    <cellStyle name="40 % - Accent3 2 2 2 6 4 2" xfId="31941" xr:uid="{00000000-0005-0000-0000-0000214F0000}"/>
    <cellStyle name="40 % - Accent3 2 2 2 6 5" xfId="25921" xr:uid="{00000000-0005-0000-0000-0000224F0000}"/>
    <cellStyle name="40 % - Accent3 2 2 2 7" xfId="6274" xr:uid="{00000000-0005-0000-0000-0000234F0000}"/>
    <cellStyle name="40 % - Accent3 2 2 2 7 2" xfId="24017" xr:uid="{00000000-0005-0000-0000-0000244F0000}"/>
    <cellStyle name="40 % - Accent3 2 2 2 7 2 2" xfId="36923" xr:uid="{00000000-0005-0000-0000-0000254F0000}"/>
    <cellStyle name="40 % - Accent3 2 2 2 7 2 3" xfId="30936" xr:uid="{00000000-0005-0000-0000-0000264F0000}"/>
    <cellStyle name="40 % - Accent3 2 2 2 7 3" xfId="20688" xr:uid="{00000000-0005-0000-0000-0000274F0000}"/>
    <cellStyle name="40 % - Accent3 2 2 2 7 3 2" xfId="33905" xr:uid="{00000000-0005-0000-0000-0000284F0000}"/>
    <cellStyle name="40 % - Accent3 2 2 2 7 4" xfId="12265" xr:uid="{00000000-0005-0000-0000-0000294F0000}"/>
    <cellStyle name="40 % - Accent3 2 2 2 7 5" xfId="27915" xr:uid="{00000000-0005-0000-0000-00002A4F0000}"/>
    <cellStyle name="40 % - Accent3 2 2 2 8" xfId="6800" xr:uid="{00000000-0005-0000-0000-00002B4F0000}"/>
    <cellStyle name="40 % - Accent3 2 2 2 8 2" xfId="21279" xr:uid="{00000000-0005-0000-0000-00002C4F0000}"/>
    <cellStyle name="40 % - Accent3 2 2 2 8 2 2" xfId="34496" xr:uid="{00000000-0005-0000-0000-00002D4F0000}"/>
    <cellStyle name="40 % - Accent3 2 2 2 8 3" xfId="12791" xr:uid="{00000000-0005-0000-0000-00002E4F0000}"/>
    <cellStyle name="40 % - Accent3 2 2 2 8 4" xfId="28506" xr:uid="{00000000-0005-0000-0000-00002F4F0000}"/>
    <cellStyle name="40 % - Accent3 2 2 2 9" xfId="7340" xr:uid="{00000000-0005-0000-0000-0000304F0000}"/>
    <cellStyle name="40 % - Accent3 2 2 2 9 2" xfId="21903" xr:uid="{00000000-0005-0000-0000-0000314F0000}"/>
    <cellStyle name="40 % - Accent3 2 2 2 9 2 2" xfId="35096" xr:uid="{00000000-0005-0000-0000-0000324F0000}"/>
    <cellStyle name="40 % - Accent3 2 2 2 9 3" xfId="13331" xr:uid="{00000000-0005-0000-0000-0000334F0000}"/>
    <cellStyle name="40 % - Accent3 2 2 2 9 4" xfId="29106" xr:uid="{00000000-0005-0000-0000-0000344F0000}"/>
    <cellStyle name="40 % - Accent3 2 2 2_2012-2013 - CF - Tour 1 - Ligue 04 - Résultats" xfId="403" xr:uid="{00000000-0005-0000-0000-0000354F0000}"/>
    <cellStyle name="40 % - Accent3 2 2 20" xfId="24429" xr:uid="{00000000-0005-0000-0000-0000364F0000}"/>
    <cellStyle name="40 % - Accent3 2 2 21" xfId="3032" xr:uid="{00000000-0005-0000-0000-0000374F0000}"/>
    <cellStyle name="40 % - Accent3 2 2 3" xfId="404" xr:uid="{00000000-0005-0000-0000-0000384F0000}"/>
    <cellStyle name="40 % - Accent3 2 2 3 10" xfId="9056" xr:uid="{00000000-0005-0000-0000-0000394F0000}"/>
    <cellStyle name="40 % - Accent3 2 2 3 10 2" xfId="23376" xr:uid="{00000000-0005-0000-0000-00003A4F0000}"/>
    <cellStyle name="40 % - Accent3 2 2 3 10 2 2" xfId="36563" xr:uid="{00000000-0005-0000-0000-00003B4F0000}"/>
    <cellStyle name="40 % - Accent3 2 2 3 10 3" xfId="15047" xr:uid="{00000000-0005-0000-0000-00003C4F0000}"/>
    <cellStyle name="40 % - Accent3 2 2 3 10 4" xfId="30573" xr:uid="{00000000-0005-0000-0000-00003D4F0000}"/>
    <cellStyle name="40 % - Accent3 2 2 3 11" xfId="9638" xr:uid="{00000000-0005-0000-0000-00003E4F0000}"/>
    <cellStyle name="40 % - Accent3 2 2 3 11 2" xfId="15629" xr:uid="{00000000-0005-0000-0000-00003F4F0000}"/>
    <cellStyle name="40 % - Accent3 2 2 3 11 2 2" xfId="32693" xr:uid="{00000000-0005-0000-0000-0000404F0000}"/>
    <cellStyle name="40 % - Accent3 2 2 3 11 3" xfId="26689" xr:uid="{00000000-0005-0000-0000-0000414F0000}"/>
    <cellStyle name="40 % - Accent3 2 2 3 12" xfId="10234" xr:uid="{00000000-0005-0000-0000-0000424F0000}"/>
    <cellStyle name="40 % - Accent3 2 2 3 12 2" xfId="16225" xr:uid="{00000000-0005-0000-0000-0000434F0000}"/>
    <cellStyle name="40 % - Accent3 2 2 3 12 3" xfId="25338" xr:uid="{00000000-0005-0000-0000-0000444F0000}"/>
    <cellStyle name="40 % - Accent3 2 2 3 13" xfId="10830" xr:uid="{00000000-0005-0000-0000-0000454F0000}"/>
    <cellStyle name="40 % - Accent3 2 2 3 13 2" xfId="16821" xr:uid="{00000000-0005-0000-0000-0000464F0000}"/>
    <cellStyle name="40 % - Accent3 2 2 3 13 3" xfId="31371" xr:uid="{00000000-0005-0000-0000-0000474F0000}"/>
    <cellStyle name="40 % - Accent3 2 2 3 14" xfId="17445" xr:uid="{00000000-0005-0000-0000-0000484F0000}"/>
    <cellStyle name="40 % - Accent3 2 2 3 15" xfId="17952" xr:uid="{00000000-0005-0000-0000-0000494F0000}"/>
    <cellStyle name="40 % - Accent3 2 2 3 16" xfId="18486" xr:uid="{00000000-0005-0000-0000-00004A4F0000}"/>
    <cellStyle name="40 % - Accent3 2 2 3 17" xfId="11295" xr:uid="{00000000-0005-0000-0000-00004B4F0000}"/>
    <cellStyle name="40 % - Accent3 2 2 3 18" xfId="4483" xr:uid="{00000000-0005-0000-0000-00004C4F0000}"/>
    <cellStyle name="40 % - Accent3 2 2 3 19" xfId="24443" xr:uid="{00000000-0005-0000-0000-00004D4F0000}"/>
    <cellStyle name="40 % - Accent3 2 2 3 2" xfId="405" xr:uid="{00000000-0005-0000-0000-00004E4F0000}"/>
    <cellStyle name="40 % - Accent3 2 2 3 2 10" xfId="10235" xr:uid="{00000000-0005-0000-0000-00004F4F0000}"/>
    <cellStyle name="40 % - Accent3 2 2 3 2 10 2" xfId="16226" xr:uid="{00000000-0005-0000-0000-0000504F0000}"/>
    <cellStyle name="40 % - Accent3 2 2 3 2 10 3" xfId="25339" xr:uid="{00000000-0005-0000-0000-0000514F0000}"/>
    <cellStyle name="40 % - Accent3 2 2 3 2 11" xfId="10831" xr:uid="{00000000-0005-0000-0000-0000524F0000}"/>
    <cellStyle name="40 % - Accent3 2 2 3 2 11 2" xfId="16822" xr:uid="{00000000-0005-0000-0000-0000534F0000}"/>
    <cellStyle name="40 % - Accent3 2 2 3 2 11 3" xfId="31372" xr:uid="{00000000-0005-0000-0000-0000544F0000}"/>
    <cellStyle name="40 % - Accent3 2 2 3 2 12" xfId="17446" xr:uid="{00000000-0005-0000-0000-0000554F0000}"/>
    <cellStyle name="40 % - Accent3 2 2 3 2 13" xfId="17953" xr:uid="{00000000-0005-0000-0000-0000564F0000}"/>
    <cellStyle name="40 % - Accent3 2 2 3 2 14" xfId="18487" xr:uid="{00000000-0005-0000-0000-0000574F0000}"/>
    <cellStyle name="40 % - Accent3 2 2 3 2 15" xfId="11296" xr:uid="{00000000-0005-0000-0000-0000584F0000}"/>
    <cellStyle name="40 % - Accent3 2 2 3 2 16" xfId="4484" xr:uid="{00000000-0005-0000-0000-0000594F0000}"/>
    <cellStyle name="40 % - Accent3 2 2 3 2 17" xfId="24444" xr:uid="{00000000-0005-0000-0000-00005A4F0000}"/>
    <cellStyle name="40 % - Accent3 2 2 3 2 18" xfId="3046" xr:uid="{00000000-0005-0000-0000-00005B4F0000}"/>
    <cellStyle name="40 % - Accent3 2 2 3 2 2" xfId="5400" xr:uid="{00000000-0005-0000-0000-00005C4F0000}"/>
    <cellStyle name="40 % - Accent3 2 2 3 2 2 10" xfId="31373" xr:uid="{00000000-0005-0000-0000-00005D4F0000}"/>
    <cellStyle name="40 % - Accent3 2 2 3 2 2 11" xfId="24445" xr:uid="{00000000-0005-0000-0000-00005E4F0000}"/>
    <cellStyle name="40 % - Accent3 2 2 3 2 2 2" xfId="19876" xr:uid="{00000000-0005-0000-0000-00005F4F0000}"/>
    <cellStyle name="40 % - Accent3 2 2 3 2 2 2 2" xfId="27274" xr:uid="{00000000-0005-0000-0000-0000604F0000}"/>
    <cellStyle name="40 % - Accent3 2 2 3 2 2 2 2 2" xfId="33276" xr:uid="{00000000-0005-0000-0000-0000614F0000}"/>
    <cellStyle name="40 % - Accent3 2 2 3 2 2 2 3" xfId="31956" xr:uid="{00000000-0005-0000-0000-0000624F0000}"/>
    <cellStyle name="40 % - Accent3 2 2 3 2 2 2 4" xfId="25936" xr:uid="{00000000-0005-0000-0000-0000634F0000}"/>
    <cellStyle name="40 % - Accent3 2 2 3 2 2 3" xfId="20703" xr:uid="{00000000-0005-0000-0000-0000644F0000}"/>
    <cellStyle name="40 % - Accent3 2 2 3 2 2 3 2" xfId="33920" xr:uid="{00000000-0005-0000-0000-0000654F0000}"/>
    <cellStyle name="40 % - Accent3 2 2 3 2 2 3 3" xfId="27930" xr:uid="{00000000-0005-0000-0000-0000664F0000}"/>
    <cellStyle name="40 % - Accent3 2 2 3 2 2 4" xfId="21294" xr:uid="{00000000-0005-0000-0000-0000674F0000}"/>
    <cellStyle name="40 % - Accent3 2 2 3 2 2 4 2" xfId="34511" xr:uid="{00000000-0005-0000-0000-0000684F0000}"/>
    <cellStyle name="40 % - Accent3 2 2 3 2 2 4 3" xfId="28521" xr:uid="{00000000-0005-0000-0000-0000694F0000}"/>
    <cellStyle name="40 % - Accent3 2 2 3 2 2 5" xfId="21918" xr:uid="{00000000-0005-0000-0000-00006A4F0000}"/>
    <cellStyle name="40 % - Accent3 2 2 3 2 2 5 2" xfId="35111" xr:uid="{00000000-0005-0000-0000-00006B4F0000}"/>
    <cellStyle name="40 % - Accent3 2 2 3 2 2 5 3" xfId="29121" xr:uid="{00000000-0005-0000-0000-00006C4F0000}"/>
    <cellStyle name="40 % - Accent3 2 2 3 2 2 6" xfId="22620" xr:uid="{00000000-0005-0000-0000-00006D4F0000}"/>
    <cellStyle name="40 % - Accent3 2 2 3 2 2 6 2" xfId="35813" xr:uid="{00000000-0005-0000-0000-00006E4F0000}"/>
    <cellStyle name="40 % - Accent3 2 2 3 2 2 6 3" xfId="29823" xr:uid="{00000000-0005-0000-0000-00006F4F0000}"/>
    <cellStyle name="40 % - Accent3 2 2 3 2 2 7" xfId="23377" xr:uid="{00000000-0005-0000-0000-0000704F0000}"/>
    <cellStyle name="40 % - Accent3 2 2 3 2 2 7 2" xfId="36564" xr:uid="{00000000-0005-0000-0000-0000714F0000}"/>
    <cellStyle name="40 % - Accent3 2 2 3 2 2 7 3" xfId="30574" xr:uid="{00000000-0005-0000-0000-0000724F0000}"/>
    <cellStyle name="40 % - Accent3 2 2 3 2 2 8" xfId="18488" xr:uid="{00000000-0005-0000-0000-0000734F0000}"/>
    <cellStyle name="40 % - Accent3 2 2 3 2 2 8 2" xfId="32695" xr:uid="{00000000-0005-0000-0000-0000744F0000}"/>
    <cellStyle name="40 % - Accent3 2 2 3 2 2 8 3" xfId="26691" xr:uid="{00000000-0005-0000-0000-0000754F0000}"/>
    <cellStyle name="40 % - Accent3 2 2 3 2 2 9" xfId="11745" xr:uid="{00000000-0005-0000-0000-0000764F0000}"/>
    <cellStyle name="40 % - Accent3 2 2 3 2 2 9 2" xfId="25340" xr:uid="{00000000-0005-0000-0000-0000774F0000}"/>
    <cellStyle name="40 % - Accent3 2 2 3 2 3" xfId="6287" xr:uid="{00000000-0005-0000-0000-0000784F0000}"/>
    <cellStyle name="40 % - Accent3 2 2 3 2 3 2" xfId="18489" xr:uid="{00000000-0005-0000-0000-0000794F0000}"/>
    <cellStyle name="40 % - Accent3 2 2 3 2 3 3" xfId="12278" xr:uid="{00000000-0005-0000-0000-00007A4F0000}"/>
    <cellStyle name="40 % - Accent3 2 2 3 2 4" xfId="6813" xr:uid="{00000000-0005-0000-0000-00007B4F0000}"/>
    <cellStyle name="40 % - Accent3 2 2 3 2 4 2" xfId="19544" xr:uid="{00000000-0005-0000-0000-00007C4F0000}"/>
    <cellStyle name="40 % - Accent3 2 2 3 2 4 2 2" xfId="33042" xr:uid="{00000000-0005-0000-0000-00007D4F0000}"/>
    <cellStyle name="40 % - Accent3 2 2 3 2 4 2 3" xfId="27038" xr:uid="{00000000-0005-0000-0000-00007E4F0000}"/>
    <cellStyle name="40 % - Accent3 2 2 3 2 4 3" xfId="12804" xr:uid="{00000000-0005-0000-0000-00007F4F0000}"/>
    <cellStyle name="40 % - Accent3 2 2 3 2 4 3 2" xfId="31955" xr:uid="{00000000-0005-0000-0000-0000804F0000}"/>
    <cellStyle name="40 % - Accent3 2 2 3 2 4 4" xfId="25935" xr:uid="{00000000-0005-0000-0000-0000814F0000}"/>
    <cellStyle name="40 % - Accent3 2 2 3 2 5" xfId="7353" xr:uid="{00000000-0005-0000-0000-0000824F0000}"/>
    <cellStyle name="40 % - Accent3 2 2 3 2 5 2" xfId="20702" xr:uid="{00000000-0005-0000-0000-0000834F0000}"/>
    <cellStyle name="40 % - Accent3 2 2 3 2 5 2 2" xfId="33919" xr:uid="{00000000-0005-0000-0000-0000844F0000}"/>
    <cellStyle name="40 % - Accent3 2 2 3 2 5 3" xfId="13344" xr:uid="{00000000-0005-0000-0000-0000854F0000}"/>
    <cellStyle name="40 % - Accent3 2 2 3 2 5 4" xfId="27929" xr:uid="{00000000-0005-0000-0000-0000864F0000}"/>
    <cellStyle name="40 % - Accent3 2 2 3 2 6" xfId="7921" xr:uid="{00000000-0005-0000-0000-0000874F0000}"/>
    <cellStyle name="40 % - Accent3 2 2 3 2 6 2" xfId="21293" xr:uid="{00000000-0005-0000-0000-0000884F0000}"/>
    <cellStyle name="40 % - Accent3 2 2 3 2 6 2 2" xfId="34510" xr:uid="{00000000-0005-0000-0000-0000894F0000}"/>
    <cellStyle name="40 % - Accent3 2 2 3 2 6 3" xfId="13912" xr:uid="{00000000-0005-0000-0000-00008A4F0000}"/>
    <cellStyle name="40 % - Accent3 2 2 3 2 6 4" xfId="28520" xr:uid="{00000000-0005-0000-0000-00008B4F0000}"/>
    <cellStyle name="40 % - Accent3 2 2 3 2 7" xfId="8489" xr:uid="{00000000-0005-0000-0000-00008C4F0000}"/>
    <cellStyle name="40 % - Accent3 2 2 3 2 7 2" xfId="21917" xr:uid="{00000000-0005-0000-0000-00008D4F0000}"/>
    <cellStyle name="40 % - Accent3 2 2 3 2 7 2 2" xfId="35110" xr:uid="{00000000-0005-0000-0000-00008E4F0000}"/>
    <cellStyle name="40 % - Accent3 2 2 3 2 7 3" xfId="14480" xr:uid="{00000000-0005-0000-0000-00008F4F0000}"/>
    <cellStyle name="40 % - Accent3 2 2 3 2 7 4" xfId="29120" xr:uid="{00000000-0005-0000-0000-0000904F0000}"/>
    <cellStyle name="40 % - Accent3 2 2 3 2 8" xfId="9057" xr:uid="{00000000-0005-0000-0000-0000914F0000}"/>
    <cellStyle name="40 % - Accent3 2 2 3 2 8 2" xfId="22619" xr:uid="{00000000-0005-0000-0000-0000924F0000}"/>
    <cellStyle name="40 % - Accent3 2 2 3 2 8 2 2" xfId="35812" xr:uid="{00000000-0005-0000-0000-0000934F0000}"/>
    <cellStyle name="40 % - Accent3 2 2 3 2 8 3" xfId="15048" xr:uid="{00000000-0005-0000-0000-0000944F0000}"/>
    <cellStyle name="40 % - Accent3 2 2 3 2 8 4" xfId="29822" xr:uid="{00000000-0005-0000-0000-0000954F0000}"/>
    <cellStyle name="40 % - Accent3 2 2 3 2 9" xfId="9639" xr:uid="{00000000-0005-0000-0000-0000964F0000}"/>
    <cellStyle name="40 % - Accent3 2 2 3 2 9 2" xfId="15630" xr:uid="{00000000-0005-0000-0000-0000974F0000}"/>
    <cellStyle name="40 % - Accent3 2 2 3 2 9 2 2" xfId="32694" xr:uid="{00000000-0005-0000-0000-0000984F0000}"/>
    <cellStyle name="40 % - Accent3 2 2 3 2 9 3" xfId="26690" xr:uid="{00000000-0005-0000-0000-0000994F0000}"/>
    <cellStyle name="40 % - Accent3 2 2 3 20" xfId="3045" xr:uid="{00000000-0005-0000-0000-00009A4F0000}"/>
    <cellStyle name="40 % - Accent3 2 2 3 3" xfId="406" xr:uid="{00000000-0005-0000-0000-00009B4F0000}"/>
    <cellStyle name="40 % - Accent3 2 2 3 3 10" xfId="8490" xr:uid="{00000000-0005-0000-0000-00009C4F0000}"/>
    <cellStyle name="40 % - Accent3 2 2 3 3 10 2" xfId="21919" xr:uid="{00000000-0005-0000-0000-00009D4F0000}"/>
    <cellStyle name="40 % - Accent3 2 2 3 3 10 2 2" xfId="35112" xr:uid="{00000000-0005-0000-0000-00009E4F0000}"/>
    <cellStyle name="40 % - Accent3 2 2 3 3 10 3" xfId="14481" xr:uid="{00000000-0005-0000-0000-00009F4F0000}"/>
    <cellStyle name="40 % - Accent3 2 2 3 3 10 4" xfId="29122" xr:uid="{00000000-0005-0000-0000-0000A04F0000}"/>
    <cellStyle name="40 % - Accent3 2 2 3 3 11" xfId="9058" xr:uid="{00000000-0005-0000-0000-0000A14F0000}"/>
    <cellStyle name="40 % - Accent3 2 2 3 3 11 2" xfId="22621" xr:uid="{00000000-0005-0000-0000-0000A24F0000}"/>
    <cellStyle name="40 % - Accent3 2 2 3 3 11 2 2" xfId="35814" xr:uid="{00000000-0005-0000-0000-0000A34F0000}"/>
    <cellStyle name="40 % - Accent3 2 2 3 3 11 3" xfId="15049" xr:uid="{00000000-0005-0000-0000-0000A44F0000}"/>
    <cellStyle name="40 % - Accent3 2 2 3 3 11 4" xfId="29824" xr:uid="{00000000-0005-0000-0000-0000A54F0000}"/>
    <cellStyle name="40 % - Accent3 2 2 3 3 12" xfId="9640" xr:uid="{00000000-0005-0000-0000-0000A64F0000}"/>
    <cellStyle name="40 % - Accent3 2 2 3 3 12 2" xfId="23378" xr:uid="{00000000-0005-0000-0000-0000A74F0000}"/>
    <cellStyle name="40 % - Accent3 2 2 3 3 12 2 2" xfId="36565" xr:uid="{00000000-0005-0000-0000-0000A84F0000}"/>
    <cellStyle name="40 % - Accent3 2 2 3 3 12 3" xfId="15631" xr:uid="{00000000-0005-0000-0000-0000A94F0000}"/>
    <cellStyle name="40 % - Accent3 2 2 3 3 12 4" xfId="30575" xr:uid="{00000000-0005-0000-0000-0000AA4F0000}"/>
    <cellStyle name="40 % - Accent3 2 2 3 3 13" xfId="10236" xr:uid="{00000000-0005-0000-0000-0000AB4F0000}"/>
    <cellStyle name="40 % - Accent3 2 2 3 3 13 2" xfId="16227" xr:uid="{00000000-0005-0000-0000-0000AC4F0000}"/>
    <cellStyle name="40 % - Accent3 2 2 3 3 13 2 2" xfId="32696" xr:uid="{00000000-0005-0000-0000-0000AD4F0000}"/>
    <cellStyle name="40 % - Accent3 2 2 3 3 13 3" xfId="26692" xr:uid="{00000000-0005-0000-0000-0000AE4F0000}"/>
    <cellStyle name="40 % - Accent3 2 2 3 3 14" xfId="10832" xr:uid="{00000000-0005-0000-0000-0000AF4F0000}"/>
    <cellStyle name="40 % - Accent3 2 2 3 3 14 2" xfId="16823" xr:uid="{00000000-0005-0000-0000-0000B04F0000}"/>
    <cellStyle name="40 % - Accent3 2 2 3 3 14 3" xfId="25341" xr:uid="{00000000-0005-0000-0000-0000B14F0000}"/>
    <cellStyle name="40 % - Accent3 2 2 3 3 15" xfId="17447" xr:uid="{00000000-0005-0000-0000-0000B24F0000}"/>
    <cellStyle name="40 % - Accent3 2 2 3 3 15 2" xfId="31374" xr:uid="{00000000-0005-0000-0000-0000B34F0000}"/>
    <cellStyle name="40 % - Accent3 2 2 3 3 16" xfId="17954" xr:uid="{00000000-0005-0000-0000-0000B44F0000}"/>
    <cellStyle name="40 % - Accent3 2 2 3 3 17" xfId="18490" xr:uid="{00000000-0005-0000-0000-0000B54F0000}"/>
    <cellStyle name="40 % - Accent3 2 2 3 3 18" xfId="11297" xr:uid="{00000000-0005-0000-0000-0000B64F0000}"/>
    <cellStyle name="40 % - Accent3 2 2 3 3 19" xfId="4485" xr:uid="{00000000-0005-0000-0000-0000B74F0000}"/>
    <cellStyle name="40 % - Accent3 2 2 3 3 2" xfId="407" xr:uid="{00000000-0005-0000-0000-0000B84F0000}"/>
    <cellStyle name="40 % - Accent3 2 2 3 3 2 10" xfId="9641" xr:uid="{00000000-0005-0000-0000-0000B94F0000}"/>
    <cellStyle name="40 % - Accent3 2 2 3 3 2 10 2" xfId="15632" xr:uid="{00000000-0005-0000-0000-0000BA4F0000}"/>
    <cellStyle name="40 % - Accent3 2 2 3 3 2 10 3" xfId="31375" xr:uid="{00000000-0005-0000-0000-0000BB4F0000}"/>
    <cellStyle name="40 % - Accent3 2 2 3 3 2 11" xfId="10237" xr:uid="{00000000-0005-0000-0000-0000BC4F0000}"/>
    <cellStyle name="40 % - Accent3 2 2 3 3 2 11 2" xfId="16228" xr:uid="{00000000-0005-0000-0000-0000BD4F0000}"/>
    <cellStyle name="40 % - Accent3 2 2 3 3 2 12" xfId="10833" xr:uid="{00000000-0005-0000-0000-0000BE4F0000}"/>
    <cellStyle name="40 % - Accent3 2 2 3 3 2 12 2" xfId="16824" xr:uid="{00000000-0005-0000-0000-0000BF4F0000}"/>
    <cellStyle name="40 % - Accent3 2 2 3 3 2 13" xfId="4772" xr:uid="{00000000-0005-0000-0000-0000C04F0000}"/>
    <cellStyle name="40 % - Accent3 2 2 3 3 2 13 2" xfId="17448" xr:uid="{00000000-0005-0000-0000-0000C14F0000}"/>
    <cellStyle name="40 % - Accent3 2 2 3 3 2 14" xfId="17955" xr:uid="{00000000-0005-0000-0000-0000C24F0000}"/>
    <cellStyle name="40 % - Accent3 2 2 3 3 2 15" xfId="18491" xr:uid="{00000000-0005-0000-0000-0000C34F0000}"/>
    <cellStyle name="40 % - Accent3 2 2 3 3 2 16" xfId="11298" xr:uid="{00000000-0005-0000-0000-0000C44F0000}"/>
    <cellStyle name="40 % - Accent3 2 2 3 3 2 17" xfId="4486" xr:uid="{00000000-0005-0000-0000-0000C54F0000}"/>
    <cellStyle name="40 % - Accent3 2 2 3 3 2 18" xfId="24447" xr:uid="{00000000-0005-0000-0000-0000C64F0000}"/>
    <cellStyle name="40 % - Accent3 2 2 3 3 2 19" xfId="3048" xr:uid="{00000000-0005-0000-0000-0000C74F0000}"/>
    <cellStyle name="40 % - Accent3 2 2 3 3 2 2" xfId="3049" xr:uid="{00000000-0005-0000-0000-0000C84F0000}"/>
    <cellStyle name="40 % - Accent3 2 2 3 3 2 2 10" xfId="10834" xr:uid="{00000000-0005-0000-0000-0000C94F0000}"/>
    <cellStyle name="40 % - Accent3 2 2 3 3 2 2 10 2" xfId="16825" xr:uid="{00000000-0005-0000-0000-0000CA4F0000}"/>
    <cellStyle name="40 % - Accent3 2 2 3 3 2 2 11" xfId="17449" xr:uid="{00000000-0005-0000-0000-0000CB4F0000}"/>
    <cellStyle name="40 % - Accent3 2 2 3 3 2 2 12" xfId="19872" xr:uid="{00000000-0005-0000-0000-0000CC4F0000}"/>
    <cellStyle name="40 % - Accent3 2 2 3 3 2 2 13" xfId="11748" xr:uid="{00000000-0005-0000-0000-0000CD4F0000}"/>
    <cellStyle name="40 % - Accent3 2 2 3 3 2 2 14" xfId="5403" xr:uid="{00000000-0005-0000-0000-0000CE4F0000}"/>
    <cellStyle name="40 % - Accent3 2 2 3 3 2 2 15" xfId="25938" xr:uid="{00000000-0005-0000-0000-0000CF4F0000}"/>
    <cellStyle name="40 % - Accent3 2 2 3 3 2 2 2" xfId="6290" xr:uid="{00000000-0005-0000-0000-0000D04F0000}"/>
    <cellStyle name="40 % - Accent3 2 2 3 3 2 2 2 2" xfId="12281" xr:uid="{00000000-0005-0000-0000-0000D14F0000}"/>
    <cellStyle name="40 % - Accent3 2 2 3 3 2 2 2 2 2" xfId="33272" xr:uid="{00000000-0005-0000-0000-0000D24F0000}"/>
    <cellStyle name="40 % - Accent3 2 2 3 3 2 2 2 3" xfId="27270" xr:uid="{00000000-0005-0000-0000-0000D34F0000}"/>
    <cellStyle name="40 % - Accent3 2 2 3 3 2 2 3" xfId="6816" xr:uid="{00000000-0005-0000-0000-0000D44F0000}"/>
    <cellStyle name="40 % - Accent3 2 2 3 3 2 2 3 2" xfId="12807" xr:uid="{00000000-0005-0000-0000-0000D54F0000}"/>
    <cellStyle name="40 % - Accent3 2 2 3 3 2 2 3 3" xfId="31958" xr:uid="{00000000-0005-0000-0000-0000D64F0000}"/>
    <cellStyle name="40 % - Accent3 2 2 3 3 2 2 4" xfId="7356" xr:uid="{00000000-0005-0000-0000-0000D74F0000}"/>
    <cellStyle name="40 % - Accent3 2 2 3 3 2 2 4 2" xfId="13347" xr:uid="{00000000-0005-0000-0000-0000D84F0000}"/>
    <cellStyle name="40 % - Accent3 2 2 3 3 2 2 5" xfId="7924" xr:uid="{00000000-0005-0000-0000-0000D94F0000}"/>
    <cellStyle name="40 % - Accent3 2 2 3 3 2 2 5 2" xfId="13915" xr:uid="{00000000-0005-0000-0000-0000DA4F0000}"/>
    <cellStyle name="40 % - Accent3 2 2 3 3 2 2 6" xfId="8492" xr:uid="{00000000-0005-0000-0000-0000DB4F0000}"/>
    <cellStyle name="40 % - Accent3 2 2 3 3 2 2 6 2" xfId="14483" xr:uid="{00000000-0005-0000-0000-0000DC4F0000}"/>
    <cellStyle name="40 % - Accent3 2 2 3 3 2 2 7" xfId="9060" xr:uid="{00000000-0005-0000-0000-0000DD4F0000}"/>
    <cellStyle name="40 % - Accent3 2 2 3 3 2 2 7 2" xfId="15051" xr:uid="{00000000-0005-0000-0000-0000DE4F0000}"/>
    <cellStyle name="40 % - Accent3 2 2 3 3 2 2 8" xfId="9642" xr:uid="{00000000-0005-0000-0000-0000DF4F0000}"/>
    <cellStyle name="40 % - Accent3 2 2 3 3 2 2 8 2" xfId="15633" xr:uid="{00000000-0005-0000-0000-0000E04F0000}"/>
    <cellStyle name="40 % - Accent3 2 2 3 3 2 2 9" xfId="10238" xr:uid="{00000000-0005-0000-0000-0000E14F0000}"/>
    <cellStyle name="40 % - Accent3 2 2 3 3 2 2 9 2" xfId="16229" xr:uid="{00000000-0005-0000-0000-0000E24F0000}"/>
    <cellStyle name="40 % - Accent3 2 2 3 3 2 3" xfId="5402" xr:uid="{00000000-0005-0000-0000-0000E34F0000}"/>
    <cellStyle name="40 % - Accent3 2 2 3 3 2 3 2" xfId="20705" xr:uid="{00000000-0005-0000-0000-0000E44F0000}"/>
    <cellStyle name="40 % - Accent3 2 2 3 3 2 3 2 2" xfId="33922" xr:uid="{00000000-0005-0000-0000-0000E54F0000}"/>
    <cellStyle name="40 % - Accent3 2 2 3 3 2 3 3" xfId="11747" xr:uid="{00000000-0005-0000-0000-0000E64F0000}"/>
    <cellStyle name="40 % - Accent3 2 2 3 3 2 3 4" xfId="27932" xr:uid="{00000000-0005-0000-0000-0000E74F0000}"/>
    <cellStyle name="40 % - Accent3 2 2 3 3 2 4" xfId="6289" xr:uid="{00000000-0005-0000-0000-0000E84F0000}"/>
    <cellStyle name="40 % - Accent3 2 2 3 3 2 4 2" xfId="21296" xr:uid="{00000000-0005-0000-0000-0000E94F0000}"/>
    <cellStyle name="40 % - Accent3 2 2 3 3 2 4 2 2" xfId="34513" xr:uid="{00000000-0005-0000-0000-0000EA4F0000}"/>
    <cellStyle name="40 % - Accent3 2 2 3 3 2 4 3" xfId="12280" xr:uid="{00000000-0005-0000-0000-0000EB4F0000}"/>
    <cellStyle name="40 % - Accent3 2 2 3 3 2 4 4" xfId="28523" xr:uid="{00000000-0005-0000-0000-0000EC4F0000}"/>
    <cellStyle name="40 % - Accent3 2 2 3 3 2 5" xfId="6815" xr:uid="{00000000-0005-0000-0000-0000ED4F0000}"/>
    <cellStyle name="40 % - Accent3 2 2 3 3 2 5 2" xfId="21920" xr:uid="{00000000-0005-0000-0000-0000EE4F0000}"/>
    <cellStyle name="40 % - Accent3 2 2 3 3 2 5 2 2" xfId="35113" xr:uid="{00000000-0005-0000-0000-0000EF4F0000}"/>
    <cellStyle name="40 % - Accent3 2 2 3 3 2 5 3" xfId="12806" xr:uid="{00000000-0005-0000-0000-0000F04F0000}"/>
    <cellStyle name="40 % - Accent3 2 2 3 3 2 5 4" xfId="29123" xr:uid="{00000000-0005-0000-0000-0000F14F0000}"/>
    <cellStyle name="40 % - Accent3 2 2 3 3 2 6" xfId="7355" xr:uid="{00000000-0005-0000-0000-0000F24F0000}"/>
    <cellStyle name="40 % - Accent3 2 2 3 3 2 6 2" xfId="22622" xr:uid="{00000000-0005-0000-0000-0000F34F0000}"/>
    <cellStyle name="40 % - Accent3 2 2 3 3 2 6 2 2" xfId="35815" xr:uid="{00000000-0005-0000-0000-0000F44F0000}"/>
    <cellStyle name="40 % - Accent3 2 2 3 3 2 6 3" xfId="13346" xr:uid="{00000000-0005-0000-0000-0000F54F0000}"/>
    <cellStyle name="40 % - Accent3 2 2 3 3 2 6 4" xfId="29825" xr:uid="{00000000-0005-0000-0000-0000F64F0000}"/>
    <cellStyle name="40 % - Accent3 2 2 3 3 2 7" xfId="7923" xr:uid="{00000000-0005-0000-0000-0000F74F0000}"/>
    <cellStyle name="40 % - Accent3 2 2 3 3 2 7 2" xfId="23379" xr:uid="{00000000-0005-0000-0000-0000F84F0000}"/>
    <cellStyle name="40 % - Accent3 2 2 3 3 2 7 2 2" xfId="36566" xr:uid="{00000000-0005-0000-0000-0000F94F0000}"/>
    <cellStyle name="40 % - Accent3 2 2 3 3 2 7 3" xfId="13914" xr:uid="{00000000-0005-0000-0000-0000FA4F0000}"/>
    <cellStyle name="40 % - Accent3 2 2 3 3 2 7 4" xfId="30576" xr:uid="{00000000-0005-0000-0000-0000FB4F0000}"/>
    <cellStyle name="40 % - Accent3 2 2 3 3 2 8" xfId="8491" xr:uid="{00000000-0005-0000-0000-0000FC4F0000}"/>
    <cellStyle name="40 % - Accent3 2 2 3 3 2 8 2" xfId="14482" xr:uid="{00000000-0005-0000-0000-0000FD4F0000}"/>
    <cellStyle name="40 % - Accent3 2 2 3 3 2 8 2 2" xfId="32697" xr:uid="{00000000-0005-0000-0000-0000FE4F0000}"/>
    <cellStyle name="40 % - Accent3 2 2 3 3 2 8 3" xfId="26693" xr:uid="{00000000-0005-0000-0000-0000FF4F0000}"/>
    <cellStyle name="40 % - Accent3 2 2 3 3 2 9" xfId="9059" xr:uid="{00000000-0005-0000-0000-000000500000}"/>
    <cellStyle name="40 % - Accent3 2 2 3 3 2 9 2" xfId="15050" xr:uid="{00000000-0005-0000-0000-000001500000}"/>
    <cellStyle name="40 % - Accent3 2 2 3 3 2 9 3" xfId="25342" xr:uid="{00000000-0005-0000-0000-000002500000}"/>
    <cellStyle name="40 % - Accent3 2 2 3 3 20" xfId="24446" xr:uid="{00000000-0005-0000-0000-000003500000}"/>
    <cellStyle name="40 % - Accent3 2 2 3 3 21" xfId="3047" xr:uid="{00000000-0005-0000-0000-000004500000}"/>
    <cellStyle name="40 % - Accent3 2 2 3 3 3" xfId="408" xr:uid="{00000000-0005-0000-0000-000005500000}"/>
    <cellStyle name="40 % - Accent3 2 2 3 3 3 10" xfId="10835" xr:uid="{00000000-0005-0000-0000-000006500000}"/>
    <cellStyle name="40 % - Accent3 2 2 3 3 3 10 2" xfId="16826" xr:uid="{00000000-0005-0000-0000-000007500000}"/>
    <cellStyle name="40 % - Accent3 2 2 3 3 3 10 3" xfId="31376" xr:uid="{00000000-0005-0000-0000-000008500000}"/>
    <cellStyle name="40 % - Accent3 2 2 3 3 3 11" xfId="17450" xr:uid="{00000000-0005-0000-0000-000009500000}"/>
    <cellStyle name="40 % - Accent3 2 2 3 3 3 12" xfId="18492" xr:uid="{00000000-0005-0000-0000-00000A500000}"/>
    <cellStyle name="40 % - Accent3 2 2 3 3 3 13" xfId="11749" xr:uid="{00000000-0005-0000-0000-00000B500000}"/>
    <cellStyle name="40 % - Accent3 2 2 3 3 3 14" xfId="4487" xr:uid="{00000000-0005-0000-0000-00000C500000}"/>
    <cellStyle name="40 % - Accent3 2 2 3 3 3 15" xfId="24448" xr:uid="{00000000-0005-0000-0000-00000D500000}"/>
    <cellStyle name="40 % - Accent3 2 2 3 3 3 16" xfId="3050" xr:uid="{00000000-0005-0000-0000-00000E500000}"/>
    <cellStyle name="40 % - Accent3 2 2 3 3 3 2" xfId="6291" xr:uid="{00000000-0005-0000-0000-00000F500000}"/>
    <cellStyle name="40 % - Accent3 2 2 3 3 3 2 2" xfId="19871" xr:uid="{00000000-0005-0000-0000-000010500000}"/>
    <cellStyle name="40 % - Accent3 2 2 3 3 3 2 2 2" xfId="33271" xr:uid="{00000000-0005-0000-0000-000011500000}"/>
    <cellStyle name="40 % - Accent3 2 2 3 3 3 2 2 3" xfId="27269" xr:uid="{00000000-0005-0000-0000-000012500000}"/>
    <cellStyle name="40 % - Accent3 2 2 3 3 3 2 3" xfId="12282" xr:uid="{00000000-0005-0000-0000-000013500000}"/>
    <cellStyle name="40 % - Accent3 2 2 3 3 3 2 3 2" xfId="31959" xr:uid="{00000000-0005-0000-0000-000014500000}"/>
    <cellStyle name="40 % - Accent3 2 2 3 3 3 2 4" xfId="25939" xr:uid="{00000000-0005-0000-0000-000015500000}"/>
    <cellStyle name="40 % - Accent3 2 2 3 3 3 3" xfId="6817" xr:uid="{00000000-0005-0000-0000-000016500000}"/>
    <cellStyle name="40 % - Accent3 2 2 3 3 3 3 2" xfId="20706" xr:uid="{00000000-0005-0000-0000-000017500000}"/>
    <cellStyle name="40 % - Accent3 2 2 3 3 3 3 2 2" xfId="33923" xr:uid="{00000000-0005-0000-0000-000018500000}"/>
    <cellStyle name="40 % - Accent3 2 2 3 3 3 3 3" xfId="12808" xr:uid="{00000000-0005-0000-0000-000019500000}"/>
    <cellStyle name="40 % - Accent3 2 2 3 3 3 3 4" xfId="27933" xr:uid="{00000000-0005-0000-0000-00001A500000}"/>
    <cellStyle name="40 % - Accent3 2 2 3 3 3 4" xfId="7357" xr:uid="{00000000-0005-0000-0000-00001B500000}"/>
    <cellStyle name="40 % - Accent3 2 2 3 3 3 4 2" xfId="21297" xr:uid="{00000000-0005-0000-0000-00001C500000}"/>
    <cellStyle name="40 % - Accent3 2 2 3 3 3 4 2 2" xfId="34514" xr:uid="{00000000-0005-0000-0000-00001D500000}"/>
    <cellStyle name="40 % - Accent3 2 2 3 3 3 4 3" xfId="13348" xr:uid="{00000000-0005-0000-0000-00001E500000}"/>
    <cellStyle name="40 % - Accent3 2 2 3 3 3 4 4" xfId="28524" xr:uid="{00000000-0005-0000-0000-00001F500000}"/>
    <cellStyle name="40 % - Accent3 2 2 3 3 3 5" xfId="7925" xr:uid="{00000000-0005-0000-0000-000020500000}"/>
    <cellStyle name="40 % - Accent3 2 2 3 3 3 5 2" xfId="21921" xr:uid="{00000000-0005-0000-0000-000021500000}"/>
    <cellStyle name="40 % - Accent3 2 2 3 3 3 5 2 2" xfId="35114" xr:uid="{00000000-0005-0000-0000-000022500000}"/>
    <cellStyle name="40 % - Accent3 2 2 3 3 3 5 3" xfId="13916" xr:uid="{00000000-0005-0000-0000-000023500000}"/>
    <cellStyle name="40 % - Accent3 2 2 3 3 3 5 4" xfId="29124" xr:uid="{00000000-0005-0000-0000-000024500000}"/>
    <cellStyle name="40 % - Accent3 2 2 3 3 3 6" xfId="8493" xr:uid="{00000000-0005-0000-0000-000025500000}"/>
    <cellStyle name="40 % - Accent3 2 2 3 3 3 6 2" xfId="22623" xr:uid="{00000000-0005-0000-0000-000026500000}"/>
    <cellStyle name="40 % - Accent3 2 2 3 3 3 6 2 2" xfId="35816" xr:uid="{00000000-0005-0000-0000-000027500000}"/>
    <cellStyle name="40 % - Accent3 2 2 3 3 3 6 3" xfId="14484" xr:uid="{00000000-0005-0000-0000-000028500000}"/>
    <cellStyle name="40 % - Accent3 2 2 3 3 3 6 4" xfId="29826" xr:uid="{00000000-0005-0000-0000-000029500000}"/>
    <cellStyle name="40 % - Accent3 2 2 3 3 3 7" xfId="9061" xr:uid="{00000000-0005-0000-0000-00002A500000}"/>
    <cellStyle name="40 % - Accent3 2 2 3 3 3 7 2" xfId="23380" xr:uid="{00000000-0005-0000-0000-00002B500000}"/>
    <cellStyle name="40 % - Accent3 2 2 3 3 3 7 2 2" xfId="36567" xr:uid="{00000000-0005-0000-0000-00002C500000}"/>
    <cellStyle name="40 % - Accent3 2 2 3 3 3 7 3" xfId="15052" xr:uid="{00000000-0005-0000-0000-00002D500000}"/>
    <cellStyle name="40 % - Accent3 2 2 3 3 3 7 4" xfId="30577" xr:uid="{00000000-0005-0000-0000-00002E500000}"/>
    <cellStyle name="40 % - Accent3 2 2 3 3 3 8" xfId="9643" xr:uid="{00000000-0005-0000-0000-00002F500000}"/>
    <cellStyle name="40 % - Accent3 2 2 3 3 3 8 2" xfId="15634" xr:uid="{00000000-0005-0000-0000-000030500000}"/>
    <cellStyle name="40 % - Accent3 2 2 3 3 3 8 2 2" xfId="32698" xr:uid="{00000000-0005-0000-0000-000031500000}"/>
    <cellStyle name="40 % - Accent3 2 2 3 3 3 8 3" xfId="26694" xr:uid="{00000000-0005-0000-0000-000032500000}"/>
    <cellStyle name="40 % - Accent3 2 2 3 3 3 9" xfId="10239" xr:uid="{00000000-0005-0000-0000-000033500000}"/>
    <cellStyle name="40 % - Accent3 2 2 3 3 3 9 2" xfId="16230" xr:uid="{00000000-0005-0000-0000-000034500000}"/>
    <cellStyle name="40 % - Accent3 2 2 3 3 3 9 3" xfId="25343" xr:uid="{00000000-0005-0000-0000-000035500000}"/>
    <cellStyle name="40 % - Accent3 2 2 3 3 4" xfId="3051" xr:uid="{00000000-0005-0000-0000-000036500000}"/>
    <cellStyle name="40 % - Accent3 2 2 3 3 4 10" xfId="10836" xr:uid="{00000000-0005-0000-0000-000037500000}"/>
    <cellStyle name="40 % - Accent3 2 2 3 3 4 10 2" xfId="16827" xr:uid="{00000000-0005-0000-0000-000038500000}"/>
    <cellStyle name="40 % - Accent3 2 2 3 3 4 10 3" xfId="25344" xr:uid="{00000000-0005-0000-0000-000039500000}"/>
    <cellStyle name="40 % - Accent3 2 2 3 3 4 11" xfId="17451" xr:uid="{00000000-0005-0000-0000-00003A500000}"/>
    <cellStyle name="40 % - Accent3 2 2 3 3 4 11 2" xfId="31377" xr:uid="{00000000-0005-0000-0000-00003B500000}"/>
    <cellStyle name="40 % - Accent3 2 2 3 3 4 12" xfId="18493" xr:uid="{00000000-0005-0000-0000-00003C500000}"/>
    <cellStyle name="40 % - Accent3 2 2 3 3 4 13" xfId="11750" xr:uid="{00000000-0005-0000-0000-00003D500000}"/>
    <cellStyle name="40 % - Accent3 2 2 3 3 4 14" xfId="4488" xr:uid="{00000000-0005-0000-0000-00003E500000}"/>
    <cellStyle name="40 % - Accent3 2 2 3 3 4 15" xfId="24449" xr:uid="{00000000-0005-0000-0000-00003F500000}"/>
    <cellStyle name="40 % - Accent3 2 2 3 3 4 2" xfId="6292" xr:uid="{00000000-0005-0000-0000-000040500000}"/>
    <cellStyle name="40 % - Accent3 2 2 3 3 4 2 10" xfId="31378" xr:uid="{00000000-0005-0000-0000-000041500000}"/>
    <cellStyle name="40 % - Accent3 2 2 3 3 4 2 11" xfId="24450" xr:uid="{00000000-0005-0000-0000-000042500000}"/>
    <cellStyle name="40 % - Accent3 2 2 3 3 4 2 2" xfId="19869" xr:uid="{00000000-0005-0000-0000-000043500000}"/>
    <cellStyle name="40 % - Accent3 2 2 3 3 4 2 2 2" xfId="27267" xr:uid="{00000000-0005-0000-0000-000044500000}"/>
    <cellStyle name="40 % - Accent3 2 2 3 3 4 2 2 2 2" xfId="33269" xr:uid="{00000000-0005-0000-0000-000045500000}"/>
    <cellStyle name="40 % - Accent3 2 2 3 3 4 2 2 3" xfId="31961" xr:uid="{00000000-0005-0000-0000-000046500000}"/>
    <cellStyle name="40 % - Accent3 2 2 3 3 4 2 2 4" xfId="25941" xr:uid="{00000000-0005-0000-0000-000047500000}"/>
    <cellStyle name="40 % - Accent3 2 2 3 3 4 2 3" xfId="20708" xr:uid="{00000000-0005-0000-0000-000048500000}"/>
    <cellStyle name="40 % - Accent3 2 2 3 3 4 2 3 2" xfId="33925" xr:uid="{00000000-0005-0000-0000-000049500000}"/>
    <cellStyle name="40 % - Accent3 2 2 3 3 4 2 3 3" xfId="27935" xr:uid="{00000000-0005-0000-0000-00004A500000}"/>
    <cellStyle name="40 % - Accent3 2 2 3 3 4 2 4" xfId="21299" xr:uid="{00000000-0005-0000-0000-00004B500000}"/>
    <cellStyle name="40 % - Accent3 2 2 3 3 4 2 4 2" xfId="34516" xr:uid="{00000000-0005-0000-0000-00004C500000}"/>
    <cellStyle name="40 % - Accent3 2 2 3 3 4 2 4 3" xfId="28526" xr:uid="{00000000-0005-0000-0000-00004D500000}"/>
    <cellStyle name="40 % - Accent3 2 2 3 3 4 2 5" xfId="21923" xr:uid="{00000000-0005-0000-0000-00004E500000}"/>
    <cellStyle name="40 % - Accent3 2 2 3 3 4 2 5 2" xfId="35116" xr:uid="{00000000-0005-0000-0000-00004F500000}"/>
    <cellStyle name="40 % - Accent3 2 2 3 3 4 2 5 3" xfId="29126" xr:uid="{00000000-0005-0000-0000-000050500000}"/>
    <cellStyle name="40 % - Accent3 2 2 3 3 4 2 6" xfId="22625" xr:uid="{00000000-0005-0000-0000-000051500000}"/>
    <cellStyle name="40 % - Accent3 2 2 3 3 4 2 6 2" xfId="35818" xr:uid="{00000000-0005-0000-0000-000052500000}"/>
    <cellStyle name="40 % - Accent3 2 2 3 3 4 2 6 3" xfId="29828" xr:uid="{00000000-0005-0000-0000-000053500000}"/>
    <cellStyle name="40 % - Accent3 2 2 3 3 4 2 7" xfId="23382" xr:uid="{00000000-0005-0000-0000-000054500000}"/>
    <cellStyle name="40 % - Accent3 2 2 3 3 4 2 7 2" xfId="36569" xr:uid="{00000000-0005-0000-0000-000055500000}"/>
    <cellStyle name="40 % - Accent3 2 2 3 3 4 2 7 3" xfId="30579" xr:uid="{00000000-0005-0000-0000-000056500000}"/>
    <cellStyle name="40 % - Accent3 2 2 3 3 4 2 8" xfId="18494" xr:uid="{00000000-0005-0000-0000-000057500000}"/>
    <cellStyle name="40 % - Accent3 2 2 3 3 4 2 8 2" xfId="32700" xr:uid="{00000000-0005-0000-0000-000058500000}"/>
    <cellStyle name="40 % - Accent3 2 2 3 3 4 2 8 3" xfId="26696" xr:uid="{00000000-0005-0000-0000-000059500000}"/>
    <cellStyle name="40 % - Accent3 2 2 3 3 4 2 9" xfId="12283" xr:uid="{00000000-0005-0000-0000-00005A500000}"/>
    <cellStyle name="40 % - Accent3 2 2 3 3 4 2 9 2" xfId="25345" xr:uid="{00000000-0005-0000-0000-00005B500000}"/>
    <cellStyle name="40 % - Accent3 2 2 3 3 4 3" xfId="6818" xr:uid="{00000000-0005-0000-0000-00005C500000}"/>
    <cellStyle name="40 % - Accent3 2 2 3 3 4 3 2" xfId="19870" xr:uid="{00000000-0005-0000-0000-00005D500000}"/>
    <cellStyle name="40 % - Accent3 2 2 3 3 4 3 2 2" xfId="33270" xr:uid="{00000000-0005-0000-0000-00005E500000}"/>
    <cellStyle name="40 % - Accent3 2 2 3 3 4 3 2 3" xfId="27268" xr:uid="{00000000-0005-0000-0000-00005F500000}"/>
    <cellStyle name="40 % - Accent3 2 2 3 3 4 3 3" xfId="12809" xr:uid="{00000000-0005-0000-0000-000060500000}"/>
    <cellStyle name="40 % - Accent3 2 2 3 3 4 3 3 2" xfId="31960" xr:uid="{00000000-0005-0000-0000-000061500000}"/>
    <cellStyle name="40 % - Accent3 2 2 3 3 4 3 4" xfId="25940" xr:uid="{00000000-0005-0000-0000-000062500000}"/>
    <cellStyle name="40 % - Accent3 2 2 3 3 4 4" xfId="7358" xr:uid="{00000000-0005-0000-0000-000063500000}"/>
    <cellStyle name="40 % - Accent3 2 2 3 3 4 4 2" xfId="20707" xr:uid="{00000000-0005-0000-0000-000064500000}"/>
    <cellStyle name="40 % - Accent3 2 2 3 3 4 4 2 2" xfId="33924" xr:uid="{00000000-0005-0000-0000-000065500000}"/>
    <cellStyle name="40 % - Accent3 2 2 3 3 4 4 3" xfId="13349" xr:uid="{00000000-0005-0000-0000-000066500000}"/>
    <cellStyle name="40 % - Accent3 2 2 3 3 4 4 4" xfId="27934" xr:uid="{00000000-0005-0000-0000-000067500000}"/>
    <cellStyle name="40 % - Accent3 2 2 3 3 4 5" xfId="7926" xr:uid="{00000000-0005-0000-0000-000068500000}"/>
    <cellStyle name="40 % - Accent3 2 2 3 3 4 5 2" xfId="21298" xr:uid="{00000000-0005-0000-0000-000069500000}"/>
    <cellStyle name="40 % - Accent3 2 2 3 3 4 5 2 2" xfId="34515" xr:uid="{00000000-0005-0000-0000-00006A500000}"/>
    <cellStyle name="40 % - Accent3 2 2 3 3 4 5 3" xfId="13917" xr:uid="{00000000-0005-0000-0000-00006B500000}"/>
    <cellStyle name="40 % - Accent3 2 2 3 3 4 5 4" xfId="28525" xr:uid="{00000000-0005-0000-0000-00006C500000}"/>
    <cellStyle name="40 % - Accent3 2 2 3 3 4 6" xfId="8494" xr:uid="{00000000-0005-0000-0000-00006D500000}"/>
    <cellStyle name="40 % - Accent3 2 2 3 3 4 6 2" xfId="21922" xr:uid="{00000000-0005-0000-0000-00006E500000}"/>
    <cellStyle name="40 % - Accent3 2 2 3 3 4 6 2 2" xfId="35115" xr:uid="{00000000-0005-0000-0000-00006F500000}"/>
    <cellStyle name="40 % - Accent3 2 2 3 3 4 6 3" xfId="14485" xr:uid="{00000000-0005-0000-0000-000070500000}"/>
    <cellStyle name="40 % - Accent3 2 2 3 3 4 6 4" xfId="29125" xr:uid="{00000000-0005-0000-0000-000071500000}"/>
    <cellStyle name="40 % - Accent3 2 2 3 3 4 7" xfId="9062" xr:uid="{00000000-0005-0000-0000-000072500000}"/>
    <cellStyle name="40 % - Accent3 2 2 3 3 4 7 2" xfId="22624" xr:uid="{00000000-0005-0000-0000-000073500000}"/>
    <cellStyle name="40 % - Accent3 2 2 3 3 4 7 2 2" xfId="35817" xr:uid="{00000000-0005-0000-0000-000074500000}"/>
    <cellStyle name="40 % - Accent3 2 2 3 3 4 7 3" xfId="15053" xr:uid="{00000000-0005-0000-0000-000075500000}"/>
    <cellStyle name="40 % - Accent3 2 2 3 3 4 7 4" xfId="29827" xr:uid="{00000000-0005-0000-0000-000076500000}"/>
    <cellStyle name="40 % - Accent3 2 2 3 3 4 8" xfId="9644" xr:uid="{00000000-0005-0000-0000-000077500000}"/>
    <cellStyle name="40 % - Accent3 2 2 3 3 4 8 2" xfId="23381" xr:uid="{00000000-0005-0000-0000-000078500000}"/>
    <cellStyle name="40 % - Accent3 2 2 3 3 4 8 2 2" xfId="36568" xr:uid="{00000000-0005-0000-0000-000079500000}"/>
    <cellStyle name="40 % - Accent3 2 2 3 3 4 8 3" xfId="15635" xr:uid="{00000000-0005-0000-0000-00007A500000}"/>
    <cellStyle name="40 % - Accent3 2 2 3 3 4 8 4" xfId="30578" xr:uid="{00000000-0005-0000-0000-00007B500000}"/>
    <cellStyle name="40 % - Accent3 2 2 3 3 4 9" xfId="10240" xr:uid="{00000000-0005-0000-0000-00007C500000}"/>
    <cellStyle name="40 % - Accent3 2 2 3 3 4 9 2" xfId="16231" xr:uid="{00000000-0005-0000-0000-00007D500000}"/>
    <cellStyle name="40 % - Accent3 2 2 3 3 4 9 2 2" xfId="32699" xr:uid="{00000000-0005-0000-0000-00007E500000}"/>
    <cellStyle name="40 % - Accent3 2 2 3 3 4 9 3" xfId="26695" xr:uid="{00000000-0005-0000-0000-00007F500000}"/>
    <cellStyle name="40 % - Accent3 2 2 3 3 5" xfId="5401" xr:uid="{00000000-0005-0000-0000-000080500000}"/>
    <cellStyle name="40 % - Accent3 2 2 3 3 5 10" xfId="31379" xr:uid="{00000000-0005-0000-0000-000081500000}"/>
    <cellStyle name="40 % - Accent3 2 2 3 3 5 11" xfId="24451" xr:uid="{00000000-0005-0000-0000-000082500000}"/>
    <cellStyle name="40 % - Accent3 2 2 3 3 5 2" xfId="19868" xr:uid="{00000000-0005-0000-0000-000083500000}"/>
    <cellStyle name="40 % - Accent3 2 2 3 3 5 2 2" xfId="27266" xr:uid="{00000000-0005-0000-0000-000084500000}"/>
    <cellStyle name="40 % - Accent3 2 2 3 3 5 2 2 2" xfId="33268" xr:uid="{00000000-0005-0000-0000-000085500000}"/>
    <cellStyle name="40 % - Accent3 2 2 3 3 5 2 3" xfId="31962" xr:uid="{00000000-0005-0000-0000-000086500000}"/>
    <cellStyle name="40 % - Accent3 2 2 3 3 5 2 4" xfId="25942" xr:uid="{00000000-0005-0000-0000-000087500000}"/>
    <cellStyle name="40 % - Accent3 2 2 3 3 5 3" xfId="20709" xr:uid="{00000000-0005-0000-0000-000088500000}"/>
    <cellStyle name="40 % - Accent3 2 2 3 3 5 3 2" xfId="33926" xr:uid="{00000000-0005-0000-0000-000089500000}"/>
    <cellStyle name="40 % - Accent3 2 2 3 3 5 3 3" xfId="27936" xr:uid="{00000000-0005-0000-0000-00008A500000}"/>
    <cellStyle name="40 % - Accent3 2 2 3 3 5 4" xfId="21300" xr:uid="{00000000-0005-0000-0000-00008B500000}"/>
    <cellStyle name="40 % - Accent3 2 2 3 3 5 4 2" xfId="34517" xr:uid="{00000000-0005-0000-0000-00008C500000}"/>
    <cellStyle name="40 % - Accent3 2 2 3 3 5 4 3" xfId="28527" xr:uid="{00000000-0005-0000-0000-00008D500000}"/>
    <cellStyle name="40 % - Accent3 2 2 3 3 5 5" xfId="21924" xr:uid="{00000000-0005-0000-0000-00008E500000}"/>
    <cellStyle name="40 % - Accent3 2 2 3 3 5 5 2" xfId="35117" xr:uid="{00000000-0005-0000-0000-00008F500000}"/>
    <cellStyle name="40 % - Accent3 2 2 3 3 5 5 3" xfId="29127" xr:uid="{00000000-0005-0000-0000-000090500000}"/>
    <cellStyle name="40 % - Accent3 2 2 3 3 5 6" xfId="22626" xr:uid="{00000000-0005-0000-0000-000091500000}"/>
    <cellStyle name="40 % - Accent3 2 2 3 3 5 6 2" xfId="35819" xr:uid="{00000000-0005-0000-0000-000092500000}"/>
    <cellStyle name="40 % - Accent3 2 2 3 3 5 6 3" xfId="29829" xr:uid="{00000000-0005-0000-0000-000093500000}"/>
    <cellStyle name="40 % - Accent3 2 2 3 3 5 7" xfId="23383" xr:uid="{00000000-0005-0000-0000-000094500000}"/>
    <cellStyle name="40 % - Accent3 2 2 3 3 5 7 2" xfId="36570" xr:uid="{00000000-0005-0000-0000-000095500000}"/>
    <cellStyle name="40 % - Accent3 2 2 3 3 5 7 3" xfId="30580" xr:uid="{00000000-0005-0000-0000-000096500000}"/>
    <cellStyle name="40 % - Accent3 2 2 3 3 5 8" xfId="18495" xr:uid="{00000000-0005-0000-0000-000097500000}"/>
    <cellStyle name="40 % - Accent3 2 2 3 3 5 8 2" xfId="32701" xr:uid="{00000000-0005-0000-0000-000098500000}"/>
    <cellStyle name="40 % - Accent3 2 2 3 3 5 8 3" xfId="26697" xr:uid="{00000000-0005-0000-0000-000099500000}"/>
    <cellStyle name="40 % - Accent3 2 2 3 3 5 9" xfId="11746" xr:uid="{00000000-0005-0000-0000-00009A500000}"/>
    <cellStyle name="40 % - Accent3 2 2 3 3 5 9 2" xfId="25346" xr:uid="{00000000-0005-0000-0000-00009B500000}"/>
    <cellStyle name="40 % - Accent3 2 2 3 3 6" xfId="6288" xr:uid="{00000000-0005-0000-0000-00009C500000}"/>
    <cellStyle name="40 % - Accent3 2 2 3 3 6 2" xfId="19545" xr:uid="{00000000-0005-0000-0000-00009D500000}"/>
    <cellStyle name="40 % - Accent3 2 2 3 3 6 2 2" xfId="33043" xr:uid="{00000000-0005-0000-0000-00009E500000}"/>
    <cellStyle name="40 % - Accent3 2 2 3 3 6 2 3" xfId="27039" xr:uid="{00000000-0005-0000-0000-00009F500000}"/>
    <cellStyle name="40 % - Accent3 2 2 3 3 6 3" xfId="12279" xr:uid="{00000000-0005-0000-0000-0000A0500000}"/>
    <cellStyle name="40 % - Accent3 2 2 3 3 6 3 2" xfId="31957" xr:uid="{00000000-0005-0000-0000-0000A1500000}"/>
    <cellStyle name="40 % - Accent3 2 2 3 3 6 4" xfId="25937" xr:uid="{00000000-0005-0000-0000-0000A2500000}"/>
    <cellStyle name="40 % - Accent3 2 2 3 3 7" xfId="6814" xr:uid="{00000000-0005-0000-0000-0000A3500000}"/>
    <cellStyle name="40 % - Accent3 2 2 3 3 7 2" xfId="19875" xr:uid="{00000000-0005-0000-0000-0000A4500000}"/>
    <cellStyle name="40 % - Accent3 2 2 3 3 7 2 2" xfId="33275" xr:uid="{00000000-0005-0000-0000-0000A5500000}"/>
    <cellStyle name="40 % - Accent3 2 2 3 3 7 3" xfId="12805" xr:uid="{00000000-0005-0000-0000-0000A6500000}"/>
    <cellStyle name="40 % - Accent3 2 2 3 3 7 4" xfId="27273" xr:uid="{00000000-0005-0000-0000-0000A7500000}"/>
    <cellStyle name="40 % - Accent3 2 2 3 3 8" xfId="7354" xr:uid="{00000000-0005-0000-0000-0000A8500000}"/>
    <cellStyle name="40 % - Accent3 2 2 3 3 8 2" xfId="20704" xr:uid="{00000000-0005-0000-0000-0000A9500000}"/>
    <cellStyle name="40 % - Accent3 2 2 3 3 8 2 2" xfId="33921" xr:uid="{00000000-0005-0000-0000-0000AA500000}"/>
    <cellStyle name="40 % - Accent3 2 2 3 3 8 3" xfId="13345" xr:uid="{00000000-0005-0000-0000-0000AB500000}"/>
    <cellStyle name="40 % - Accent3 2 2 3 3 8 4" xfId="27931" xr:uid="{00000000-0005-0000-0000-0000AC500000}"/>
    <cellStyle name="40 % - Accent3 2 2 3 3 9" xfId="7922" xr:uid="{00000000-0005-0000-0000-0000AD500000}"/>
    <cellStyle name="40 % - Accent3 2 2 3 3 9 2" xfId="21295" xr:uid="{00000000-0005-0000-0000-0000AE500000}"/>
    <cellStyle name="40 % - Accent3 2 2 3 3 9 2 2" xfId="34512" xr:uid="{00000000-0005-0000-0000-0000AF500000}"/>
    <cellStyle name="40 % - Accent3 2 2 3 3 9 3" xfId="13913" xr:uid="{00000000-0005-0000-0000-0000B0500000}"/>
    <cellStyle name="40 % - Accent3 2 2 3 3 9 4" xfId="28522" xr:uid="{00000000-0005-0000-0000-0000B1500000}"/>
    <cellStyle name="40 % - Accent3 2 2 3 4" xfId="5399" xr:uid="{00000000-0005-0000-0000-0000B2500000}"/>
    <cellStyle name="40 % - Accent3 2 2 3 4 10" xfId="31380" xr:uid="{00000000-0005-0000-0000-0000B3500000}"/>
    <cellStyle name="40 % - Accent3 2 2 3 4 11" xfId="24452" xr:uid="{00000000-0005-0000-0000-0000B4500000}"/>
    <cellStyle name="40 % - Accent3 2 2 3 4 2" xfId="19867" xr:uid="{00000000-0005-0000-0000-0000B5500000}"/>
    <cellStyle name="40 % - Accent3 2 2 3 4 2 2" xfId="27265" xr:uid="{00000000-0005-0000-0000-0000B6500000}"/>
    <cellStyle name="40 % - Accent3 2 2 3 4 2 2 2" xfId="33267" xr:uid="{00000000-0005-0000-0000-0000B7500000}"/>
    <cellStyle name="40 % - Accent3 2 2 3 4 2 3" xfId="31963" xr:uid="{00000000-0005-0000-0000-0000B8500000}"/>
    <cellStyle name="40 % - Accent3 2 2 3 4 2 4" xfId="25943" xr:uid="{00000000-0005-0000-0000-0000B9500000}"/>
    <cellStyle name="40 % - Accent3 2 2 3 4 3" xfId="20710" xr:uid="{00000000-0005-0000-0000-0000BA500000}"/>
    <cellStyle name="40 % - Accent3 2 2 3 4 3 2" xfId="33927" xr:uid="{00000000-0005-0000-0000-0000BB500000}"/>
    <cellStyle name="40 % - Accent3 2 2 3 4 3 3" xfId="27937" xr:uid="{00000000-0005-0000-0000-0000BC500000}"/>
    <cellStyle name="40 % - Accent3 2 2 3 4 4" xfId="21301" xr:uid="{00000000-0005-0000-0000-0000BD500000}"/>
    <cellStyle name="40 % - Accent3 2 2 3 4 4 2" xfId="34518" xr:uid="{00000000-0005-0000-0000-0000BE500000}"/>
    <cellStyle name="40 % - Accent3 2 2 3 4 4 3" xfId="28528" xr:uid="{00000000-0005-0000-0000-0000BF500000}"/>
    <cellStyle name="40 % - Accent3 2 2 3 4 5" xfId="21925" xr:uid="{00000000-0005-0000-0000-0000C0500000}"/>
    <cellStyle name="40 % - Accent3 2 2 3 4 5 2" xfId="35118" xr:uid="{00000000-0005-0000-0000-0000C1500000}"/>
    <cellStyle name="40 % - Accent3 2 2 3 4 5 3" xfId="29128" xr:uid="{00000000-0005-0000-0000-0000C2500000}"/>
    <cellStyle name="40 % - Accent3 2 2 3 4 6" xfId="22627" xr:uid="{00000000-0005-0000-0000-0000C3500000}"/>
    <cellStyle name="40 % - Accent3 2 2 3 4 6 2" xfId="35820" xr:uid="{00000000-0005-0000-0000-0000C4500000}"/>
    <cellStyle name="40 % - Accent3 2 2 3 4 6 3" xfId="29830" xr:uid="{00000000-0005-0000-0000-0000C5500000}"/>
    <cellStyle name="40 % - Accent3 2 2 3 4 7" xfId="23384" xr:uid="{00000000-0005-0000-0000-0000C6500000}"/>
    <cellStyle name="40 % - Accent3 2 2 3 4 7 2" xfId="36571" xr:uid="{00000000-0005-0000-0000-0000C7500000}"/>
    <cellStyle name="40 % - Accent3 2 2 3 4 7 3" xfId="30581" xr:uid="{00000000-0005-0000-0000-0000C8500000}"/>
    <cellStyle name="40 % - Accent3 2 2 3 4 8" xfId="18496" xr:uid="{00000000-0005-0000-0000-0000C9500000}"/>
    <cellStyle name="40 % - Accent3 2 2 3 4 8 2" xfId="32702" xr:uid="{00000000-0005-0000-0000-0000CA500000}"/>
    <cellStyle name="40 % - Accent3 2 2 3 4 8 3" xfId="26698" xr:uid="{00000000-0005-0000-0000-0000CB500000}"/>
    <cellStyle name="40 % - Accent3 2 2 3 4 9" xfId="11744" xr:uid="{00000000-0005-0000-0000-0000CC500000}"/>
    <cellStyle name="40 % - Accent3 2 2 3 4 9 2" xfId="25347" xr:uid="{00000000-0005-0000-0000-0000CD500000}"/>
    <cellStyle name="40 % - Accent3 2 2 3 5" xfId="6286" xr:uid="{00000000-0005-0000-0000-0000CE500000}"/>
    <cellStyle name="40 % - Accent3 2 2 3 5 2" xfId="23385" xr:uid="{00000000-0005-0000-0000-0000CF500000}"/>
    <cellStyle name="40 % - Accent3 2 2 3 5 2 2" xfId="36572" xr:uid="{00000000-0005-0000-0000-0000D0500000}"/>
    <cellStyle name="40 % - Accent3 2 2 3 5 2 3" xfId="30582" xr:uid="{00000000-0005-0000-0000-0000D1500000}"/>
    <cellStyle name="40 % - Accent3 2 2 3 5 3" xfId="19543" xr:uid="{00000000-0005-0000-0000-0000D2500000}"/>
    <cellStyle name="40 % - Accent3 2 2 3 5 3 2" xfId="33041" xr:uid="{00000000-0005-0000-0000-0000D3500000}"/>
    <cellStyle name="40 % - Accent3 2 2 3 5 3 3" xfId="27037" xr:uid="{00000000-0005-0000-0000-0000D4500000}"/>
    <cellStyle name="40 % - Accent3 2 2 3 5 4" xfId="12277" xr:uid="{00000000-0005-0000-0000-0000D5500000}"/>
    <cellStyle name="40 % - Accent3 2 2 3 5 4 2" xfId="31954" xr:uid="{00000000-0005-0000-0000-0000D6500000}"/>
    <cellStyle name="40 % - Accent3 2 2 3 5 5" xfId="25934" xr:uid="{00000000-0005-0000-0000-0000D7500000}"/>
    <cellStyle name="40 % - Accent3 2 2 3 6" xfId="6812" xr:uid="{00000000-0005-0000-0000-0000D8500000}"/>
    <cellStyle name="40 % - Accent3 2 2 3 6 2" xfId="23815" xr:uid="{00000000-0005-0000-0000-0000D9500000}"/>
    <cellStyle name="40 % - Accent3 2 2 3 6 2 2" xfId="36845" xr:uid="{00000000-0005-0000-0000-0000DA500000}"/>
    <cellStyle name="40 % - Accent3 2 2 3 6 2 3" xfId="30857" xr:uid="{00000000-0005-0000-0000-0000DB500000}"/>
    <cellStyle name="40 % - Accent3 2 2 3 6 3" xfId="20701" xr:uid="{00000000-0005-0000-0000-0000DC500000}"/>
    <cellStyle name="40 % - Accent3 2 2 3 6 3 2" xfId="33918" xr:uid="{00000000-0005-0000-0000-0000DD500000}"/>
    <cellStyle name="40 % - Accent3 2 2 3 6 4" xfId="12803" xr:uid="{00000000-0005-0000-0000-0000DE500000}"/>
    <cellStyle name="40 % - Accent3 2 2 3 6 5" xfId="27928" xr:uid="{00000000-0005-0000-0000-0000DF500000}"/>
    <cellStyle name="40 % - Accent3 2 2 3 7" xfId="7352" xr:uid="{00000000-0005-0000-0000-0000E0500000}"/>
    <cellStyle name="40 % - Accent3 2 2 3 7 2" xfId="24019" xr:uid="{00000000-0005-0000-0000-0000E1500000}"/>
    <cellStyle name="40 % - Accent3 2 2 3 7 2 2" xfId="36925" xr:uid="{00000000-0005-0000-0000-0000E2500000}"/>
    <cellStyle name="40 % - Accent3 2 2 3 7 2 3" xfId="30938" xr:uid="{00000000-0005-0000-0000-0000E3500000}"/>
    <cellStyle name="40 % - Accent3 2 2 3 7 3" xfId="21292" xr:uid="{00000000-0005-0000-0000-0000E4500000}"/>
    <cellStyle name="40 % - Accent3 2 2 3 7 3 2" xfId="34509" xr:uid="{00000000-0005-0000-0000-0000E5500000}"/>
    <cellStyle name="40 % - Accent3 2 2 3 7 4" xfId="13343" xr:uid="{00000000-0005-0000-0000-0000E6500000}"/>
    <cellStyle name="40 % - Accent3 2 2 3 7 5" xfId="28519" xr:uid="{00000000-0005-0000-0000-0000E7500000}"/>
    <cellStyle name="40 % - Accent3 2 2 3 8" xfId="7920" xr:uid="{00000000-0005-0000-0000-0000E8500000}"/>
    <cellStyle name="40 % - Accent3 2 2 3 8 2" xfId="21916" xr:uid="{00000000-0005-0000-0000-0000E9500000}"/>
    <cellStyle name="40 % - Accent3 2 2 3 8 2 2" xfId="35109" xr:uid="{00000000-0005-0000-0000-0000EA500000}"/>
    <cellStyle name="40 % - Accent3 2 2 3 8 3" xfId="13911" xr:uid="{00000000-0005-0000-0000-0000EB500000}"/>
    <cellStyle name="40 % - Accent3 2 2 3 8 4" xfId="29119" xr:uid="{00000000-0005-0000-0000-0000EC500000}"/>
    <cellStyle name="40 % - Accent3 2 2 3 9" xfId="8488" xr:uid="{00000000-0005-0000-0000-0000ED500000}"/>
    <cellStyle name="40 % - Accent3 2 2 3 9 2" xfId="22618" xr:uid="{00000000-0005-0000-0000-0000EE500000}"/>
    <cellStyle name="40 % - Accent3 2 2 3 9 2 2" xfId="35811" xr:uid="{00000000-0005-0000-0000-0000EF500000}"/>
    <cellStyle name="40 % - Accent3 2 2 3 9 3" xfId="14479" xr:uid="{00000000-0005-0000-0000-0000F0500000}"/>
    <cellStyle name="40 % - Accent3 2 2 3 9 4" xfId="29821" xr:uid="{00000000-0005-0000-0000-0000F1500000}"/>
    <cellStyle name="40 % - Accent3 2 2 3_2012-2013 - CF - Tour 1 - Ligue 04 - Résultats" xfId="409" xr:uid="{00000000-0005-0000-0000-0000F2500000}"/>
    <cellStyle name="40 % - Accent3 2 2 4" xfId="410" xr:uid="{00000000-0005-0000-0000-0000F3500000}"/>
    <cellStyle name="40 % - Accent3 2 2 4 10" xfId="9645" xr:uid="{00000000-0005-0000-0000-0000F4500000}"/>
    <cellStyle name="40 % - Accent3 2 2 4 10 2" xfId="15636" xr:uid="{00000000-0005-0000-0000-0000F5500000}"/>
    <cellStyle name="40 % - Accent3 2 2 4 10 3" xfId="31381" xr:uid="{00000000-0005-0000-0000-0000F6500000}"/>
    <cellStyle name="40 % - Accent3 2 2 4 11" xfId="10241" xr:uid="{00000000-0005-0000-0000-0000F7500000}"/>
    <cellStyle name="40 % - Accent3 2 2 4 11 2" xfId="16232" xr:uid="{00000000-0005-0000-0000-0000F8500000}"/>
    <cellStyle name="40 % - Accent3 2 2 4 12" xfId="10837" xr:uid="{00000000-0005-0000-0000-0000F9500000}"/>
    <cellStyle name="40 % - Accent3 2 2 4 12 2" xfId="16828" xr:uid="{00000000-0005-0000-0000-0000FA500000}"/>
    <cellStyle name="40 % - Accent3 2 2 4 13" xfId="4773" xr:uid="{00000000-0005-0000-0000-0000FB500000}"/>
    <cellStyle name="40 % - Accent3 2 2 4 13 2" xfId="17452" xr:uid="{00000000-0005-0000-0000-0000FC500000}"/>
    <cellStyle name="40 % - Accent3 2 2 4 14" xfId="17956" xr:uid="{00000000-0005-0000-0000-0000FD500000}"/>
    <cellStyle name="40 % - Accent3 2 2 4 15" xfId="18497" xr:uid="{00000000-0005-0000-0000-0000FE500000}"/>
    <cellStyle name="40 % - Accent3 2 2 4 16" xfId="11299" xr:uid="{00000000-0005-0000-0000-0000FF500000}"/>
    <cellStyle name="40 % - Accent3 2 2 4 17" xfId="4489" xr:uid="{00000000-0005-0000-0000-000000510000}"/>
    <cellStyle name="40 % - Accent3 2 2 4 18" xfId="24453" xr:uid="{00000000-0005-0000-0000-000001510000}"/>
    <cellStyle name="40 % - Accent3 2 2 4 19" xfId="3052" xr:uid="{00000000-0005-0000-0000-000002510000}"/>
    <cellStyle name="40 % - Accent3 2 2 4 2" xfId="3053" xr:uid="{00000000-0005-0000-0000-000003510000}"/>
    <cellStyle name="40 % - Accent3 2 2 4 2 10" xfId="10838" xr:uid="{00000000-0005-0000-0000-000004510000}"/>
    <cellStyle name="40 % - Accent3 2 2 4 2 10 2" xfId="16829" xr:uid="{00000000-0005-0000-0000-000005510000}"/>
    <cellStyle name="40 % - Accent3 2 2 4 2 11" xfId="17453" xr:uid="{00000000-0005-0000-0000-000006510000}"/>
    <cellStyle name="40 % - Accent3 2 2 4 2 12" xfId="19866" xr:uid="{00000000-0005-0000-0000-000007510000}"/>
    <cellStyle name="40 % - Accent3 2 2 4 2 13" xfId="11752" xr:uid="{00000000-0005-0000-0000-000008510000}"/>
    <cellStyle name="40 % - Accent3 2 2 4 2 14" xfId="5405" xr:uid="{00000000-0005-0000-0000-000009510000}"/>
    <cellStyle name="40 % - Accent3 2 2 4 2 15" xfId="25944" xr:uid="{00000000-0005-0000-0000-00000A510000}"/>
    <cellStyle name="40 % - Accent3 2 2 4 2 2" xfId="6294" xr:uid="{00000000-0005-0000-0000-00000B510000}"/>
    <cellStyle name="40 % - Accent3 2 2 4 2 2 2" xfId="12285" xr:uid="{00000000-0005-0000-0000-00000C510000}"/>
    <cellStyle name="40 % - Accent3 2 2 4 2 2 2 2" xfId="33266" xr:uid="{00000000-0005-0000-0000-00000D510000}"/>
    <cellStyle name="40 % - Accent3 2 2 4 2 2 3" xfId="27264" xr:uid="{00000000-0005-0000-0000-00000E510000}"/>
    <cellStyle name="40 % - Accent3 2 2 4 2 3" xfId="6820" xr:uid="{00000000-0005-0000-0000-00000F510000}"/>
    <cellStyle name="40 % - Accent3 2 2 4 2 3 2" xfId="12811" xr:uid="{00000000-0005-0000-0000-000010510000}"/>
    <cellStyle name="40 % - Accent3 2 2 4 2 3 3" xfId="31964" xr:uid="{00000000-0005-0000-0000-000011510000}"/>
    <cellStyle name="40 % - Accent3 2 2 4 2 4" xfId="7360" xr:uid="{00000000-0005-0000-0000-000012510000}"/>
    <cellStyle name="40 % - Accent3 2 2 4 2 4 2" xfId="13351" xr:uid="{00000000-0005-0000-0000-000013510000}"/>
    <cellStyle name="40 % - Accent3 2 2 4 2 5" xfId="7928" xr:uid="{00000000-0005-0000-0000-000014510000}"/>
    <cellStyle name="40 % - Accent3 2 2 4 2 5 2" xfId="13919" xr:uid="{00000000-0005-0000-0000-000015510000}"/>
    <cellStyle name="40 % - Accent3 2 2 4 2 6" xfId="8496" xr:uid="{00000000-0005-0000-0000-000016510000}"/>
    <cellStyle name="40 % - Accent3 2 2 4 2 6 2" xfId="14487" xr:uid="{00000000-0005-0000-0000-000017510000}"/>
    <cellStyle name="40 % - Accent3 2 2 4 2 7" xfId="9064" xr:uid="{00000000-0005-0000-0000-000018510000}"/>
    <cellStyle name="40 % - Accent3 2 2 4 2 7 2" xfId="15055" xr:uid="{00000000-0005-0000-0000-000019510000}"/>
    <cellStyle name="40 % - Accent3 2 2 4 2 8" xfId="9646" xr:uid="{00000000-0005-0000-0000-00001A510000}"/>
    <cellStyle name="40 % - Accent3 2 2 4 2 8 2" xfId="15637" xr:uid="{00000000-0005-0000-0000-00001B510000}"/>
    <cellStyle name="40 % - Accent3 2 2 4 2 9" xfId="10242" xr:uid="{00000000-0005-0000-0000-00001C510000}"/>
    <cellStyle name="40 % - Accent3 2 2 4 2 9 2" xfId="16233" xr:uid="{00000000-0005-0000-0000-00001D510000}"/>
    <cellStyle name="40 % - Accent3 2 2 4 3" xfId="5404" xr:uid="{00000000-0005-0000-0000-00001E510000}"/>
    <cellStyle name="40 % - Accent3 2 2 4 3 2" xfId="20711" xr:uid="{00000000-0005-0000-0000-00001F510000}"/>
    <cellStyle name="40 % - Accent3 2 2 4 3 2 2" xfId="33928" xr:uid="{00000000-0005-0000-0000-000020510000}"/>
    <cellStyle name="40 % - Accent3 2 2 4 3 3" xfId="11751" xr:uid="{00000000-0005-0000-0000-000021510000}"/>
    <cellStyle name="40 % - Accent3 2 2 4 3 4" xfId="27938" xr:uid="{00000000-0005-0000-0000-000022510000}"/>
    <cellStyle name="40 % - Accent3 2 2 4 4" xfId="6293" xr:uid="{00000000-0005-0000-0000-000023510000}"/>
    <cellStyle name="40 % - Accent3 2 2 4 4 2" xfId="21302" xr:uid="{00000000-0005-0000-0000-000024510000}"/>
    <cellStyle name="40 % - Accent3 2 2 4 4 2 2" xfId="34519" xr:uid="{00000000-0005-0000-0000-000025510000}"/>
    <cellStyle name="40 % - Accent3 2 2 4 4 3" xfId="12284" xr:uid="{00000000-0005-0000-0000-000026510000}"/>
    <cellStyle name="40 % - Accent3 2 2 4 4 4" xfId="28529" xr:uid="{00000000-0005-0000-0000-000027510000}"/>
    <cellStyle name="40 % - Accent3 2 2 4 5" xfId="6819" xr:uid="{00000000-0005-0000-0000-000028510000}"/>
    <cellStyle name="40 % - Accent3 2 2 4 5 2" xfId="21926" xr:uid="{00000000-0005-0000-0000-000029510000}"/>
    <cellStyle name="40 % - Accent3 2 2 4 5 2 2" xfId="35119" xr:uid="{00000000-0005-0000-0000-00002A510000}"/>
    <cellStyle name="40 % - Accent3 2 2 4 5 3" xfId="12810" xr:uid="{00000000-0005-0000-0000-00002B510000}"/>
    <cellStyle name="40 % - Accent3 2 2 4 5 4" xfId="29129" xr:uid="{00000000-0005-0000-0000-00002C510000}"/>
    <cellStyle name="40 % - Accent3 2 2 4 6" xfId="7359" xr:uid="{00000000-0005-0000-0000-00002D510000}"/>
    <cellStyle name="40 % - Accent3 2 2 4 6 2" xfId="22628" xr:uid="{00000000-0005-0000-0000-00002E510000}"/>
    <cellStyle name="40 % - Accent3 2 2 4 6 2 2" xfId="35821" xr:uid="{00000000-0005-0000-0000-00002F510000}"/>
    <cellStyle name="40 % - Accent3 2 2 4 6 3" xfId="13350" xr:uid="{00000000-0005-0000-0000-000030510000}"/>
    <cellStyle name="40 % - Accent3 2 2 4 6 4" xfId="29831" xr:uid="{00000000-0005-0000-0000-000031510000}"/>
    <cellStyle name="40 % - Accent3 2 2 4 7" xfId="7927" xr:uid="{00000000-0005-0000-0000-000032510000}"/>
    <cellStyle name="40 % - Accent3 2 2 4 7 2" xfId="23386" xr:uid="{00000000-0005-0000-0000-000033510000}"/>
    <cellStyle name="40 % - Accent3 2 2 4 7 2 2" xfId="36573" xr:uid="{00000000-0005-0000-0000-000034510000}"/>
    <cellStyle name="40 % - Accent3 2 2 4 7 3" xfId="13918" xr:uid="{00000000-0005-0000-0000-000035510000}"/>
    <cellStyle name="40 % - Accent3 2 2 4 7 4" xfId="30583" xr:uid="{00000000-0005-0000-0000-000036510000}"/>
    <cellStyle name="40 % - Accent3 2 2 4 8" xfId="8495" xr:uid="{00000000-0005-0000-0000-000037510000}"/>
    <cellStyle name="40 % - Accent3 2 2 4 8 2" xfId="14486" xr:uid="{00000000-0005-0000-0000-000038510000}"/>
    <cellStyle name="40 % - Accent3 2 2 4 8 2 2" xfId="32703" xr:uid="{00000000-0005-0000-0000-000039510000}"/>
    <cellStyle name="40 % - Accent3 2 2 4 8 3" xfId="26699" xr:uid="{00000000-0005-0000-0000-00003A510000}"/>
    <cellStyle name="40 % - Accent3 2 2 4 9" xfId="9063" xr:uid="{00000000-0005-0000-0000-00003B510000}"/>
    <cellStyle name="40 % - Accent3 2 2 4 9 2" xfId="15054" xr:uid="{00000000-0005-0000-0000-00003C510000}"/>
    <cellStyle name="40 % - Accent3 2 2 4 9 3" xfId="25348" xr:uid="{00000000-0005-0000-0000-00003D510000}"/>
    <cellStyle name="40 % - Accent3 2 2 5" xfId="5388" xr:uid="{00000000-0005-0000-0000-00003E510000}"/>
    <cellStyle name="40 % - Accent3 2 2 5 2" xfId="23387" xr:uid="{00000000-0005-0000-0000-00003F510000}"/>
    <cellStyle name="40 % - Accent3 2 2 5 2 2" xfId="36574" xr:uid="{00000000-0005-0000-0000-000040510000}"/>
    <cellStyle name="40 % - Accent3 2 2 5 2 3" xfId="30584" xr:uid="{00000000-0005-0000-0000-000041510000}"/>
    <cellStyle name="40 % - Accent3 2 2 5 3" xfId="19536" xr:uid="{00000000-0005-0000-0000-000042510000}"/>
    <cellStyle name="40 % - Accent3 2 2 5 3 2" xfId="33034" xr:uid="{00000000-0005-0000-0000-000043510000}"/>
    <cellStyle name="40 % - Accent3 2 2 5 3 3" xfId="27030" xr:uid="{00000000-0005-0000-0000-000044510000}"/>
    <cellStyle name="40 % - Accent3 2 2 5 4" xfId="11731" xr:uid="{00000000-0005-0000-0000-000045510000}"/>
    <cellStyle name="40 % - Accent3 2 2 5 4 2" xfId="31940" xr:uid="{00000000-0005-0000-0000-000046510000}"/>
    <cellStyle name="40 % - Accent3 2 2 5 5" xfId="25920" xr:uid="{00000000-0005-0000-0000-000047510000}"/>
    <cellStyle name="40 % - Accent3 2 2 6" xfId="6273" xr:uid="{00000000-0005-0000-0000-000048510000}"/>
    <cellStyle name="40 % - Accent3 2 2 6 2" xfId="23812" xr:uid="{00000000-0005-0000-0000-000049510000}"/>
    <cellStyle name="40 % - Accent3 2 2 6 2 2" xfId="36842" xr:uid="{00000000-0005-0000-0000-00004A510000}"/>
    <cellStyle name="40 % - Accent3 2 2 6 2 3" xfId="30854" xr:uid="{00000000-0005-0000-0000-00004B510000}"/>
    <cellStyle name="40 % - Accent3 2 2 6 3" xfId="20687" xr:uid="{00000000-0005-0000-0000-00004C510000}"/>
    <cellStyle name="40 % - Accent3 2 2 6 3 2" xfId="33904" xr:uid="{00000000-0005-0000-0000-00004D510000}"/>
    <cellStyle name="40 % - Accent3 2 2 6 4" xfId="12264" xr:uid="{00000000-0005-0000-0000-00004E510000}"/>
    <cellStyle name="40 % - Accent3 2 2 6 5" xfId="27914" xr:uid="{00000000-0005-0000-0000-00004F510000}"/>
    <cellStyle name="40 % - Accent3 2 2 7" xfId="6799" xr:uid="{00000000-0005-0000-0000-000050510000}"/>
    <cellStyle name="40 % - Accent3 2 2 7 2" xfId="24016" xr:uid="{00000000-0005-0000-0000-000051510000}"/>
    <cellStyle name="40 % - Accent3 2 2 7 2 2" xfId="36922" xr:uid="{00000000-0005-0000-0000-000052510000}"/>
    <cellStyle name="40 % - Accent3 2 2 7 2 3" xfId="30935" xr:uid="{00000000-0005-0000-0000-000053510000}"/>
    <cellStyle name="40 % - Accent3 2 2 7 3" xfId="21278" xr:uid="{00000000-0005-0000-0000-000054510000}"/>
    <cellStyle name="40 % - Accent3 2 2 7 3 2" xfId="34495" xr:uid="{00000000-0005-0000-0000-000055510000}"/>
    <cellStyle name="40 % - Accent3 2 2 7 4" xfId="12790" xr:uid="{00000000-0005-0000-0000-000056510000}"/>
    <cellStyle name="40 % - Accent3 2 2 7 5" xfId="28505" xr:uid="{00000000-0005-0000-0000-000057510000}"/>
    <cellStyle name="40 % - Accent3 2 2 8" xfId="7339" xr:uid="{00000000-0005-0000-0000-000058510000}"/>
    <cellStyle name="40 % - Accent3 2 2 8 2" xfId="21902" xr:uid="{00000000-0005-0000-0000-000059510000}"/>
    <cellStyle name="40 % - Accent3 2 2 8 2 2" xfId="35095" xr:uid="{00000000-0005-0000-0000-00005A510000}"/>
    <cellStyle name="40 % - Accent3 2 2 8 3" xfId="13330" xr:uid="{00000000-0005-0000-0000-00005B510000}"/>
    <cellStyle name="40 % - Accent3 2 2 8 4" xfId="29105" xr:uid="{00000000-0005-0000-0000-00005C510000}"/>
    <cellStyle name="40 % - Accent3 2 2 9" xfId="7907" xr:uid="{00000000-0005-0000-0000-00005D510000}"/>
    <cellStyle name="40 % - Accent3 2 2 9 2" xfId="22604" xr:uid="{00000000-0005-0000-0000-00005E510000}"/>
    <cellStyle name="40 % - Accent3 2 2 9 2 2" xfId="35797" xr:uid="{00000000-0005-0000-0000-00005F510000}"/>
    <cellStyle name="40 % - Accent3 2 2 9 3" xfId="13898" xr:uid="{00000000-0005-0000-0000-000060510000}"/>
    <cellStyle name="40 % - Accent3 2 2 9 4" xfId="29807" xr:uid="{00000000-0005-0000-0000-000061510000}"/>
    <cellStyle name="40 % - Accent3 2 2_2012-2013 - CF - Tour 1 - Ligue 04 - Résultats" xfId="411" xr:uid="{00000000-0005-0000-0000-000062510000}"/>
    <cellStyle name="40 % - Accent3 2 20" xfId="11285" xr:uid="{00000000-0005-0000-0000-000063510000}"/>
    <cellStyle name="40 % - Accent3 2 21" xfId="4471" xr:uid="{00000000-0005-0000-0000-000064510000}"/>
    <cellStyle name="40 % - Accent3 2 22" xfId="24428" xr:uid="{00000000-0005-0000-0000-000065510000}"/>
    <cellStyle name="40 % - Accent3 2 23" xfId="3031" xr:uid="{00000000-0005-0000-0000-000066510000}"/>
    <cellStyle name="40 % - Accent3 2 3" xfId="412" xr:uid="{00000000-0005-0000-0000-000067510000}"/>
    <cellStyle name="40 % - Accent3 2 3 10" xfId="7361" xr:uid="{00000000-0005-0000-0000-000068510000}"/>
    <cellStyle name="40 % - Accent3 2 3 10 2" xfId="24020" xr:uid="{00000000-0005-0000-0000-000069510000}"/>
    <cellStyle name="40 % - Accent3 2 3 10 2 2" xfId="36926" xr:uid="{00000000-0005-0000-0000-00006A510000}"/>
    <cellStyle name="40 % - Accent3 2 3 10 2 3" xfId="30939" xr:uid="{00000000-0005-0000-0000-00006B510000}"/>
    <cellStyle name="40 % - Accent3 2 3 10 3" xfId="21303" xr:uid="{00000000-0005-0000-0000-00006C510000}"/>
    <cellStyle name="40 % - Accent3 2 3 10 3 2" xfId="34520" xr:uid="{00000000-0005-0000-0000-00006D510000}"/>
    <cellStyle name="40 % - Accent3 2 3 10 4" xfId="13352" xr:uid="{00000000-0005-0000-0000-00006E510000}"/>
    <cellStyle name="40 % - Accent3 2 3 10 5" xfId="28530" xr:uid="{00000000-0005-0000-0000-00006F510000}"/>
    <cellStyle name="40 % - Accent3 2 3 11" xfId="7929" xr:uid="{00000000-0005-0000-0000-000070510000}"/>
    <cellStyle name="40 % - Accent3 2 3 11 2" xfId="21927" xr:uid="{00000000-0005-0000-0000-000071510000}"/>
    <cellStyle name="40 % - Accent3 2 3 11 2 2" xfId="35120" xr:uid="{00000000-0005-0000-0000-000072510000}"/>
    <cellStyle name="40 % - Accent3 2 3 11 3" xfId="13920" xr:uid="{00000000-0005-0000-0000-000073510000}"/>
    <cellStyle name="40 % - Accent3 2 3 11 4" xfId="29130" xr:uid="{00000000-0005-0000-0000-000074510000}"/>
    <cellStyle name="40 % - Accent3 2 3 12" xfId="8497" xr:uid="{00000000-0005-0000-0000-000075510000}"/>
    <cellStyle name="40 % - Accent3 2 3 12 2" xfId="22629" xr:uid="{00000000-0005-0000-0000-000076510000}"/>
    <cellStyle name="40 % - Accent3 2 3 12 2 2" xfId="35822" xr:uid="{00000000-0005-0000-0000-000077510000}"/>
    <cellStyle name="40 % - Accent3 2 3 12 3" xfId="14488" xr:uid="{00000000-0005-0000-0000-000078510000}"/>
    <cellStyle name="40 % - Accent3 2 3 12 4" xfId="29832" xr:uid="{00000000-0005-0000-0000-000079510000}"/>
    <cellStyle name="40 % - Accent3 2 3 13" xfId="9065" xr:uid="{00000000-0005-0000-0000-00007A510000}"/>
    <cellStyle name="40 % - Accent3 2 3 13 2" xfId="23388" xr:uid="{00000000-0005-0000-0000-00007B510000}"/>
    <cellStyle name="40 % - Accent3 2 3 13 2 2" xfId="36575" xr:uid="{00000000-0005-0000-0000-00007C510000}"/>
    <cellStyle name="40 % - Accent3 2 3 13 3" xfId="15056" xr:uid="{00000000-0005-0000-0000-00007D510000}"/>
    <cellStyle name="40 % - Accent3 2 3 13 4" xfId="30585" xr:uid="{00000000-0005-0000-0000-00007E510000}"/>
    <cellStyle name="40 % - Accent3 2 3 14" xfId="9647" xr:uid="{00000000-0005-0000-0000-00007F510000}"/>
    <cellStyle name="40 % - Accent3 2 3 14 2" xfId="15638" xr:uid="{00000000-0005-0000-0000-000080510000}"/>
    <cellStyle name="40 % - Accent3 2 3 14 2 2" xfId="32704" xr:uid="{00000000-0005-0000-0000-000081510000}"/>
    <cellStyle name="40 % - Accent3 2 3 14 3" xfId="26700" xr:uid="{00000000-0005-0000-0000-000082510000}"/>
    <cellStyle name="40 % - Accent3 2 3 15" xfId="10243" xr:uid="{00000000-0005-0000-0000-000083510000}"/>
    <cellStyle name="40 % - Accent3 2 3 15 2" xfId="16234" xr:uid="{00000000-0005-0000-0000-000084510000}"/>
    <cellStyle name="40 % - Accent3 2 3 15 3" xfId="25349" xr:uid="{00000000-0005-0000-0000-000085510000}"/>
    <cellStyle name="40 % - Accent3 2 3 16" xfId="10839" xr:uid="{00000000-0005-0000-0000-000086510000}"/>
    <cellStyle name="40 % - Accent3 2 3 16 2" xfId="16830" xr:uid="{00000000-0005-0000-0000-000087510000}"/>
    <cellStyle name="40 % - Accent3 2 3 16 3" xfId="31382" xr:uid="{00000000-0005-0000-0000-000088510000}"/>
    <cellStyle name="40 % - Accent3 2 3 17" xfId="17454" xr:uid="{00000000-0005-0000-0000-000089510000}"/>
    <cellStyle name="40 % - Accent3 2 3 18" xfId="18498" xr:uid="{00000000-0005-0000-0000-00008A510000}"/>
    <cellStyle name="40 % - Accent3 2 3 19" xfId="4490" xr:uid="{00000000-0005-0000-0000-00008B510000}"/>
    <cellStyle name="40 % - Accent3 2 3 2" xfId="413" xr:uid="{00000000-0005-0000-0000-00008C510000}"/>
    <cellStyle name="40 % - Accent3 2 3 20" xfId="24454" xr:uid="{00000000-0005-0000-0000-00008D510000}"/>
    <cellStyle name="40 % - Accent3 2 3 21" xfId="3054" xr:uid="{00000000-0005-0000-0000-00008E510000}"/>
    <cellStyle name="40 % - Accent3 2 3 3" xfId="414" xr:uid="{00000000-0005-0000-0000-00008F510000}"/>
    <cellStyle name="40 % - Accent3 2 3 3 10" xfId="7930" xr:uid="{00000000-0005-0000-0000-000090510000}"/>
    <cellStyle name="40 % - Accent3 2 3 3 10 2" xfId="21928" xr:uid="{00000000-0005-0000-0000-000091510000}"/>
    <cellStyle name="40 % - Accent3 2 3 3 10 2 2" xfId="35121" xr:uid="{00000000-0005-0000-0000-000092510000}"/>
    <cellStyle name="40 % - Accent3 2 3 3 10 3" xfId="13921" xr:uid="{00000000-0005-0000-0000-000093510000}"/>
    <cellStyle name="40 % - Accent3 2 3 3 10 4" xfId="29131" xr:uid="{00000000-0005-0000-0000-000094510000}"/>
    <cellStyle name="40 % - Accent3 2 3 3 11" xfId="8498" xr:uid="{00000000-0005-0000-0000-000095510000}"/>
    <cellStyle name="40 % - Accent3 2 3 3 11 2" xfId="22630" xr:uid="{00000000-0005-0000-0000-000096510000}"/>
    <cellStyle name="40 % - Accent3 2 3 3 11 2 2" xfId="35823" xr:uid="{00000000-0005-0000-0000-000097510000}"/>
    <cellStyle name="40 % - Accent3 2 3 3 11 3" xfId="14489" xr:uid="{00000000-0005-0000-0000-000098510000}"/>
    <cellStyle name="40 % - Accent3 2 3 3 11 4" xfId="29833" xr:uid="{00000000-0005-0000-0000-000099510000}"/>
    <cellStyle name="40 % - Accent3 2 3 3 12" xfId="9066" xr:uid="{00000000-0005-0000-0000-00009A510000}"/>
    <cellStyle name="40 % - Accent3 2 3 3 12 2" xfId="15057" xr:uid="{00000000-0005-0000-0000-00009B510000}"/>
    <cellStyle name="40 % - Accent3 2 3 3 12 2 2" xfId="32705" xr:uid="{00000000-0005-0000-0000-00009C510000}"/>
    <cellStyle name="40 % - Accent3 2 3 3 12 3" xfId="26701" xr:uid="{00000000-0005-0000-0000-00009D510000}"/>
    <cellStyle name="40 % - Accent3 2 3 3 13" xfId="9648" xr:uid="{00000000-0005-0000-0000-00009E510000}"/>
    <cellStyle name="40 % - Accent3 2 3 3 13 2" xfId="15639" xr:uid="{00000000-0005-0000-0000-00009F510000}"/>
    <cellStyle name="40 % - Accent3 2 3 3 13 3" xfId="25350" xr:uid="{00000000-0005-0000-0000-0000A0510000}"/>
    <cellStyle name="40 % - Accent3 2 3 3 14" xfId="10244" xr:uid="{00000000-0005-0000-0000-0000A1510000}"/>
    <cellStyle name="40 % - Accent3 2 3 3 14 2" xfId="16235" xr:uid="{00000000-0005-0000-0000-0000A2510000}"/>
    <cellStyle name="40 % - Accent3 2 3 3 14 3" xfId="31383" xr:uid="{00000000-0005-0000-0000-0000A3510000}"/>
    <cellStyle name="40 % - Accent3 2 3 3 15" xfId="10840" xr:uid="{00000000-0005-0000-0000-0000A4510000}"/>
    <cellStyle name="40 % - Accent3 2 3 3 15 2" xfId="16831" xr:uid="{00000000-0005-0000-0000-0000A5510000}"/>
    <cellStyle name="40 % - Accent3 2 3 3 16" xfId="17455" xr:uid="{00000000-0005-0000-0000-0000A6510000}"/>
    <cellStyle name="40 % - Accent3 2 3 3 17" xfId="17957" xr:uid="{00000000-0005-0000-0000-0000A7510000}"/>
    <cellStyle name="40 % - Accent3 2 3 3 18" xfId="18499" xr:uid="{00000000-0005-0000-0000-0000A8510000}"/>
    <cellStyle name="40 % - Accent3 2 3 3 19" xfId="11300" xr:uid="{00000000-0005-0000-0000-0000A9510000}"/>
    <cellStyle name="40 % - Accent3 2 3 3 2" xfId="415" xr:uid="{00000000-0005-0000-0000-0000AA510000}"/>
    <cellStyle name="40 % - Accent3 2 3 3 2 10" xfId="8499" xr:uid="{00000000-0005-0000-0000-0000AB510000}"/>
    <cellStyle name="40 % - Accent3 2 3 3 2 10 2" xfId="21929" xr:uid="{00000000-0005-0000-0000-0000AC510000}"/>
    <cellStyle name="40 % - Accent3 2 3 3 2 10 2 2" xfId="35122" xr:uid="{00000000-0005-0000-0000-0000AD510000}"/>
    <cellStyle name="40 % - Accent3 2 3 3 2 10 3" xfId="14490" xr:uid="{00000000-0005-0000-0000-0000AE510000}"/>
    <cellStyle name="40 % - Accent3 2 3 3 2 10 4" xfId="29132" xr:uid="{00000000-0005-0000-0000-0000AF510000}"/>
    <cellStyle name="40 % - Accent3 2 3 3 2 11" xfId="9067" xr:uid="{00000000-0005-0000-0000-0000B0510000}"/>
    <cellStyle name="40 % - Accent3 2 3 3 2 11 2" xfId="22631" xr:uid="{00000000-0005-0000-0000-0000B1510000}"/>
    <cellStyle name="40 % - Accent3 2 3 3 2 11 2 2" xfId="35824" xr:uid="{00000000-0005-0000-0000-0000B2510000}"/>
    <cellStyle name="40 % - Accent3 2 3 3 2 11 3" xfId="15058" xr:uid="{00000000-0005-0000-0000-0000B3510000}"/>
    <cellStyle name="40 % - Accent3 2 3 3 2 11 4" xfId="29834" xr:uid="{00000000-0005-0000-0000-0000B4510000}"/>
    <cellStyle name="40 % - Accent3 2 3 3 2 12" xfId="9649" xr:uid="{00000000-0005-0000-0000-0000B5510000}"/>
    <cellStyle name="40 % - Accent3 2 3 3 2 12 2" xfId="23389" xr:uid="{00000000-0005-0000-0000-0000B6510000}"/>
    <cellStyle name="40 % - Accent3 2 3 3 2 12 2 2" xfId="36576" xr:uid="{00000000-0005-0000-0000-0000B7510000}"/>
    <cellStyle name="40 % - Accent3 2 3 3 2 12 3" xfId="15640" xr:uid="{00000000-0005-0000-0000-0000B8510000}"/>
    <cellStyle name="40 % - Accent3 2 3 3 2 12 4" xfId="30586" xr:uid="{00000000-0005-0000-0000-0000B9510000}"/>
    <cellStyle name="40 % - Accent3 2 3 3 2 13" xfId="10245" xr:uid="{00000000-0005-0000-0000-0000BA510000}"/>
    <cellStyle name="40 % - Accent3 2 3 3 2 13 2" xfId="16236" xr:uid="{00000000-0005-0000-0000-0000BB510000}"/>
    <cellStyle name="40 % - Accent3 2 3 3 2 13 2 2" xfId="32706" xr:uid="{00000000-0005-0000-0000-0000BC510000}"/>
    <cellStyle name="40 % - Accent3 2 3 3 2 13 3" xfId="26702" xr:uid="{00000000-0005-0000-0000-0000BD510000}"/>
    <cellStyle name="40 % - Accent3 2 3 3 2 14" xfId="10841" xr:uid="{00000000-0005-0000-0000-0000BE510000}"/>
    <cellStyle name="40 % - Accent3 2 3 3 2 14 2" xfId="16832" xr:uid="{00000000-0005-0000-0000-0000BF510000}"/>
    <cellStyle name="40 % - Accent3 2 3 3 2 14 3" xfId="25351" xr:uid="{00000000-0005-0000-0000-0000C0510000}"/>
    <cellStyle name="40 % - Accent3 2 3 3 2 15" xfId="17456" xr:uid="{00000000-0005-0000-0000-0000C1510000}"/>
    <cellStyle name="40 % - Accent3 2 3 3 2 15 2" xfId="31384" xr:uid="{00000000-0005-0000-0000-0000C2510000}"/>
    <cellStyle name="40 % - Accent3 2 3 3 2 16" xfId="17958" xr:uid="{00000000-0005-0000-0000-0000C3510000}"/>
    <cellStyle name="40 % - Accent3 2 3 3 2 17" xfId="18500" xr:uid="{00000000-0005-0000-0000-0000C4510000}"/>
    <cellStyle name="40 % - Accent3 2 3 3 2 18" xfId="11301" xr:uid="{00000000-0005-0000-0000-0000C5510000}"/>
    <cellStyle name="40 % - Accent3 2 3 3 2 19" xfId="4492" xr:uid="{00000000-0005-0000-0000-0000C6510000}"/>
    <cellStyle name="40 % - Accent3 2 3 3 2 2" xfId="416" xr:uid="{00000000-0005-0000-0000-0000C7510000}"/>
    <cellStyle name="40 % - Accent3 2 3 3 2 2 10" xfId="9650" xr:uid="{00000000-0005-0000-0000-0000C8510000}"/>
    <cellStyle name="40 % - Accent3 2 3 3 2 2 10 2" xfId="15641" xr:uid="{00000000-0005-0000-0000-0000C9510000}"/>
    <cellStyle name="40 % - Accent3 2 3 3 2 2 10 3" xfId="31385" xr:uid="{00000000-0005-0000-0000-0000CA510000}"/>
    <cellStyle name="40 % - Accent3 2 3 3 2 2 11" xfId="10246" xr:uid="{00000000-0005-0000-0000-0000CB510000}"/>
    <cellStyle name="40 % - Accent3 2 3 3 2 2 11 2" xfId="16237" xr:uid="{00000000-0005-0000-0000-0000CC510000}"/>
    <cellStyle name="40 % - Accent3 2 3 3 2 2 12" xfId="10842" xr:uid="{00000000-0005-0000-0000-0000CD510000}"/>
    <cellStyle name="40 % - Accent3 2 3 3 2 2 12 2" xfId="16833" xr:uid="{00000000-0005-0000-0000-0000CE510000}"/>
    <cellStyle name="40 % - Accent3 2 3 3 2 2 13" xfId="4774" xr:uid="{00000000-0005-0000-0000-0000CF510000}"/>
    <cellStyle name="40 % - Accent3 2 3 3 2 2 13 2" xfId="17457" xr:uid="{00000000-0005-0000-0000-0000D0510000}"/>
    <cellStyle name="40 % - Accent3 2 3 3 2 2 14" xfId="17959" xr:uid="{00000000-0005-0000-0000-0000D1510000}"/>
    <cellStyle name="40 % - Accent3 2 3 3 2 2 15" xfId="18501" xr:uid="{00000000-0005-0000-0000-0000D2510000}"/>
    <cellStyle name="40 % - Accent3 2 3 3 2 2 16" xfId="11302" xr:uid="{00000000-0005-0000-0000-0000D3510000}"/>
    <cellStyle name="40 % - Accent3 2 3 3 2 2 17" xfId="4493" xr:uid="{00000000-0005-0000-0000-0000D4510000}"/>
    <cellStyle name="40 % - Accent3 2 3 3 2 2 18" xfId="24457" xr:uid="{00000000-0005-0000-0000-0000D5510000}"/>
    <cellStyle name="40 % - Accent3 2 3 3 2 2 19" xfId="3057" xr:uid="{00000000-0005-0000-0000-0000D6510000}"/>
    <cellStyle name="40 % - Accent3 2 3 3 2 2 2" xfId="3058" xr:uid="{00000000-0005-0000-0000-0000D7510000}"/>
    <cellStyle name="40 % - Accent3 2 3 3 2 2 2 10" xfId="10843" xr:uid="{00000000-0005-0000-0000-0000D8510000}"/>
    <cellStyle name="40 % - Accent3 2 3 3 2 2 2 10 2" xfId="16834" xr:uid="{00000000-0005-0000-0000-0000D9510000}"/>
    <cellStyle name="40 % - Accent3 2 3 3 2 2 2 11" xfId="17458" xr:uid="{00000000-0005-0000-0000-0000DA510000}"/>
    <cellStyle name="40 % - Accent3 2 3 3 2 2 2 12" xfId="19863" xr:uid="{00000000-0005-0000-0000-0000DB510000}"/>
    <cellStyle name="40 % - Accent3 2 3 3 2 2 2 13" xfId="11757" xr:uid="{00000000-0005-0000-0000-0000DC510000}"/>
    <cellStyle name="40 % - Accent3 2 3 3 2 2 2 14" xfId="5410" xr:uid="{00000000-0005-0000-0000-0000DD510000}"/>
    <cellStyle name="40 % - Accent3 2 3 3 2 2 2 15" xfId="25948" xr:uid="{00000000-0005-0000-0000-0000DE510000}"/>
    <cellStyle name="40 % - Accent3 2 3 3 2 2 2 2" xfId="6299" xr:uid="{00000000-0005-0000-0000-0000DF510000}"/>
    <cellStyle name="40 % - Accent3 2 3 3 2 2 2 2 2" xfId="12290" xr:uid="{00000000-0005-0000-0000-0000E0510000}"/>
    <cellStyle name="40 % - Accent3 2 3 3 2 2 2 2 2 2" xfId="33263" xr:uid="{00000000-0005-0000-0000-0000E1510000}"/>
    <cellStyle name="40 % - Accent3 2 3 3 2 2 2 2 3" xfId="27261" xr:uid="{00000000-0005-0000-0000-0000E2510000}"/>
    <cellStyle name="40 % - Accent3 2 3 3 2 2 2 3" xfId="6825" xr:uid="{00000000-0005-0000-0000-0000E3510000}"/>
    <cellStyle name="40 % - Accent3 2 3 3 2 2 2 3 2" xfId="12816" xr:uid="{00000000-0005-0000-0000-0000E4510000}"/>
    <cellStyle name="40 % - Accent3 2 3 3 2 2 2 3 3" xfId="31968" xr:uid="{00000000-0005-0000-0000-0000E5510000}"/>
    <cellStyle name="40 % - Accent3 2 3 3 2 2 2 4" xfId="7365" xr:uid="{00000000-0005-0000-0000-0000E6510000}"/>
    <cellStyle name="40 % - Accent3 2 3 3 2 2 2 4 2" xfId="13356" xr:uid="{00000000-0005-0000-0000-0000E7510000}"/>
    <cellStyle name="40 % - Accent3 2 3 3 2 2 2 5" xfId="7933" xr:uid="{00000000-0005-0000-0000-0000E8510000}"/>
    <cellStyle name="40 % - Accent3 2 3 3 2 2 2 5 2" xfId="13924" xr:uid="{00000000-0005-0000-0000-0000E9510000}"/>
    <cellStyle name="40 % - Accent3 2 3 3 2 2 2 6" xfId="8501" xr:uid="{00000000-0005-0000-0000-0000EA510000}"/>
    <cellStyle name="40 % - Accent3 2 3 3 2 2 2 6 2" xfId="14492" xr:uid="{00000000-0005-0000-0000-0000EB510000}"/>
    <cellStyle name="40 % - Accent3 2 3 3 2 2 2 7" xfId="9069" xr:uid="{00000000-0005-0000-0000-0000EC510000}"/>
    <cellStyle name="40 % - Accent3 2 3 3 2 2 2 7 2" xfId="15060" xr:uid="{00000000-0005-0000-0000-0000ED510000}"/>
    <cellStyle name="40 % - Accent3 2 3 3 2 2 2 8" xfId="9651" xr:uid="{00000000-0005-0000-0000-0000EE510000}"/>
    <cellStyle name="40 % - Accent3 2 3 3 2 2 2 8 2" xfId="15642" xr:uid="{00000000-0005-0000-0000-0000EF510000}"/>
    <cellStyle name="40 % - Accent3 2 3 3 2 2 2 9" xfId="10247" xr:uid="{00000000-0005-0000-0000-0000F0510000}"/>
    <cellStyle name="40 % - Accent3 2 3 3 2 2 2 9 2" xfId="16238" xr:uid="{00000000-0005-0000-0000-0000F1510000}"/>
    <cellStyle name="40 % - Accent3 2 3 3 2 2 3" xfId="5409" xr:uid="{00000000-0005-0000-0000-0000F2510000}"/>
    <cellStyle name="40 % - Accent3 2 3 3 2 2 3 2" xfId="20715" xr:uid="{00000000-0005-0000-0000-0000F3510000}"/>
    <cellStyle name="40 % - Accent3 2 3 3 2 2 3 2 2" xfId="33932" xr:uid="{00000000-0005-0000-0000-0000F4510000}"/>
    <cellStyle name="40 % - Accent3 2 3 3 2 2 3 3" xfId="11756" xr:uid="{00000000-0005-0000-0000-0000F5510000}"/>
    <cellStyle name="40 % - Accent3 2 3 3 2 2 3 4" xfId="27942" xr:uid="{00000000-0005-0000-0000-0000F6510000}"/>
    <cellStyle name="40 % - Accent3 2 3 3 2 2 4" xfId="6298" xr:uid="{00000000-0005-0000-0000-0000F7510000}"/>
    <cellStyle name="40 % - Accent3 2 3 3 2 2 4 2" xfId="21306" xr:uid="{00000000-0005-0000-0000-0000F8510000}"/>
    <cellStyle name="40 % - Accent3 2 3 3 2 2 4 2 2" xfId="34523" xr:uid="{00000000-0005-0000-0000-0000F9510000}"/>
    <cellStyle name="40 % - Accent3 2 3 3 2 2 4 3" xfId="12289" xr:uid="{00000000-0005-0000-0000-0000FA510000}"/>
    <cellStyle name="40 % - Accent3 2 3 3 2 2 4 4" xfId="28533" xr:uid="{00000000-0005-0000-0000-0000FB510000}"/>
    <cellStyle name="40 % - Accent3 2 3 3 2 2 5" xfId="6824" xr:uid="{00000000-0005-0000-0000-0000FC510000}"/>
    <cellStyle name="40 % - Accent3 2 3 3 2 2 5 2" xfId="21930" xr:uid="{00000000-0005-0000-0000-0000FD510000}"/>
    <cellStyle name="40 % - Accent3 2 3 3 2 2 5 2 2" xfId="35123" xr:uid="{00000000-0005-0000-0000-0000FE510000}"/>
    <cellStyle name="40 % - Accent3 2 3 3 2 2 5 3" xfId="12815" xr:uid="{00000000-0005-0000-0000-0000FF510000}"/>
    <cellStyle name="40 % - Accent3 2 3 3 2 2 5 4" xfId="29133" xr:uid="{00000000-0005-0000-0000-000000520000}"/>
    <cellStyle name="40 % - Accent3 2 3 3 2 2 6" xfId="7364" xr:uid="{00000000-0005-0000-0000-000001520000}"/>
    <cellStyle name="40 % - Accent3 2 3 3 2 2 6 2" xfId="22632" xr:uid="{00000000-0005-0000-0000-000002520000}"/>
    <cellStyle name="40 % - Accent3 2 3 3 2 2 6 2 2" xfId="35825" xr:uid="{00000000-0005-0000-0000-000003520000}"/>
    <cellStyle name="40 % - Accent3 2 3 3 2 2 6 3" xfId="13355" xr:uid="{00000000-0005-0000-0000-000004520000}"/>
    <cellStyle name="40 % - Accent3 2 3 3 2 2 6 4" xfId="29835" xr:uid="{00000000-0005-0000-0000-000005520000}"/>
    <cellStyle name="40 % - Accent3 2 3 3 2 2 7" xfId="7932" xr:uid="{00000000-0005-0000-0000-000006520000}"/>
    <cellStyle name="40 % - Accent3 2 3 3 2 2 7 2" xfId="23390" xr:uid="{00000000-0005-0000-0000-000007520000}"/>
    <cellStyle name="40 % - Accent3 2 3 3 2 2 7 2 2" xfId="36577" xr:uid="{00000000-0005-0000-0000-000008520000}"/>
    <cellStyle name="40 % - Accent3 2 3 3 2 2 7 3" xfId="13923" xr:uid="{00000000-0005-0000-0000-000009520000}"/>
    <cellStyle name="40 % - Accent3 2 3 3 2 2 7 4" xfId="30587" xr:uid="{00000000-0005-0000-0000-00000A520000}"/>
    <cellStyle name="40 % - Accent3 2 3 3 2 2 8" xfId="8500" xr:uid="{00000000-0005-0000-0000-00000B520000}"/>
    <cellStyle name="40 % - Accent3 2 3 3 2 2 8 2" xfId="14491" xr:uid="{00000000-0005-0000-0000-00000C520000}"/>
    <cellStyle name="40 % - Accent3 2 3 3 2 2 8 2 2" xfId="32707" xr:uid="{00000000-0005-0000-0000-00000D520000}"/>
    <cellStyle name="40 % - Accent3 2 3 3 2 2 8 3" xfId="26703" xr:uid="{00000000-0005-0000-0000-00000E520000}"/>
    <cellStyle name="40 % - Accent3 2 3 3 2 2 9" xfId="9068" xr:uid="{00000000-0005-0000-0000-00000F520000}"/>
    <cellStyle name="40 % - Accent3 2 3 3 2 2 9 2" xfId="15059" xr:uid="{00000000-0005-0000-0000-000010520000}"/>
    <cellStyle name="40 % - Accent3 2 3 3 2 2 9 3" xfId="25352" xr:uid="{00000000-0005-0000-0000-000011520000}"/>
    <cellStyle name="40 % - Accent3 2 3 3 2 20" xfId="24456" xr:uid="{00000000-0005-0000-0000-000012520000}"/>
    <cellStyle name="40 % - Accent3 2 3 3 2 21" xfId="3056" xr:uid="{00000000-0005-0000-0000-000013520000}"/>
    <cellStyle name="40 % - Accent3 2 3 3 2 3" xfId="417" xr:uid="{00000000-0005-0000-0000-000014520000}"/>
    <cellStyle name="40 % - Accent3 2 3 3 2 3 10" xfId="10844" xr:uid="{00000000-0005-0000-0000-000015520000}"/>
    <cellStyle name="40 % - Accent3 2 3 3 2 3 10 2" xfId="16835" xr:uid="{00000000-0005-0000-0000-000016520000}"/>
    <cellStyle name="40 % - Accent3 2 3 3 2 3 10 3" xfId="31386" xr:uid="{00000000-0005-0000-0000-000017520000}"/>
    <cellStyle name="40 % - Accent3 2 3 3 2 3 11" xfId="17459" xr:uid="{00000000-0005-0000-0000-000018520000}"/>
    <cellStyle name="40 % - Accent3 2 3 3 2 3 12" xfId="18502" xr:uid="{00000000-0005-0000-0000-000019520000}"/>
    <cellStyle name="40 % - Accent3 2 3 3 2 3 13" xfId="11758" xr:uid="{00000000-0005-0000-0000-00001A520000}"/>
    <cellStyle name="40 % - Accent3 2 3 3 2 3 14" xfId="4494" xr:uid="{00000000-0005-0000-0000-00001B520000}"/>
    <cellStyle name="40 % - Accent3 2 3 3 2 3 15" xfId="24458" xr:uid="{00000000-0005-0000-0000-00001C520000}"/>
    <cellStyle name="40 % - Accent3 2 3 3 2 3 16" xfId="3059" xr:uid="{00000000-0005-0000-0000-00001D520000}"/>
    <cellStyle name="40 % - Accent3 2 3 3 2 3 2" xfId="6300" xr:uid="{00000000-0005-0000-0000-00001E520000}"/>
    <cellStyle name="40 % - Accent3 2 3 3 2 3 2 2" xfId="19862" xr:uid="{00000000-0005-0000-0000-00001F520000}"/>
    <cellStyle name="40 % - Accent3 2 3 3 2 3 2 2 2" xfId="33262" xr:uid="{00000000-0005-0000-0000-000020520000}"/>
    <cellStyle name="40 % - Accent3 2 3 3 2 3 2 2 3" xfId="27260" xr:uid="{00000000-0005-0000-0000-000021520000}"/>
    <cellStyle name="40 % - Accent3 2 3 3 2 3 2 3" xfId="12291" xr:uid="{00000000-0005-0000-0000-000022520000}"/>
    <cellStyle name="40 % - Accent3 2 3 3 2 3 2 3 2" xfId="31969" xr:uid="{00000000-0005-0000-0000-000023520000}"/>
    <cellStyle name="40 % - Accent3 2 3 3 2 3 2 4" xfId="25949" xr:uid="{00000000-0005-0000-0000-000024520000}"/>
    <cellStyle name="40 % - Accent3 2 3 3 2 3 3" xfId="6826" xr:uid="{00000000-0005-0000-0000-000025520000}"/>
    <cellStyle name="40 % - Accent3 2 3 3 2 3 3 2" xfId="20716" xr:uid="{00000000-0005-0000-0000-000026520000}"/>
    <cellStyle name="40 % - Accent3 2 3 3 2 3 3 2 2" xfId="33933" xr:uid="{00000000-0005-0000-0000-000027520000}"/>
    <cellStyle name="40 % - Accent3 2 3 3 2 3 3 3" xfId="12817" xr:uid="{00000000-0005-0000-0000-000028520000}"/>
    <cellStyle name="40 % - Accent3 2 3 3 2 3 3 4" xfId="27943" xr:uid="{00000000-0005-0000-0000-000029520000}"/>
    <cellStyle name="40 % - Accent3 2 3 3 2 3 4" xfId="7366" xr:uid="{00000000-0005-0000-0000-00002A520000}"/>
    <cellStyle name="40 % - Accent3 2 3 3 2 3 4 2" xfId="21307" xr:uid="{00000000-0005-0000-0000-00002B520000}"/>
    <cellStyle name="40 % - Accent3 2 3 3 2 3 4 2 2" xfId="34524" xr:uid="{00000000-0005-0000-0000-00002C520000}"/>
    <cellStyle name="40 % - Accent3 2 3 3 2 3 4 3" xfId="13357" xr:uid="{00000000-0005-0000-0000-00002D520000}"/>
    <cellStyle name="40 % - Accent3 2 3 3 2 3 4 4" xfId="28534" xr:uid="{00000000-0005-0000-0000-00002E520000}"/>
    <cellStyle name="40 % - Accent3 2 3 3 2 3 5" xfId="7934" xr:uid="{00000000-0005-0000-0000-00002F520000}"/>
    <cellStyle name="40 % - Accent3 2 3 3 2 3 5 2" xfId="21931" xr:uid="{00000000-0005-0000-0000-000030520000}"/>
    <cellStyle name="40 % - Accent3 2 3 3 2 3 5 2 2" xfId="35124" xr:uid="{00000000-0005-0000-0000-000031520000}"/>
    <cellStyle name="40 % - Accent3 2 3 3 2 3 5 3" xfId="13925" xr:uid="{00000000-0005-0000-0000-000032520000}"/>
    <cellStyle name="40 % - Accent3 2 3 3 2 3 5 4" xfId="29134" xr:uid="{00000000-0005-0000-0000-000033520000}"/>
    <cellStyle name="40 % - Accent3 2 3 3 2 3 6" xfId="8502" xr:uid="{00000000-0005-0000-0000-000034520000}"/>
    <cellStyle name="40 % - Accent3 2 3 3 2 3 6 2" xfId="22633" xr:uid="{00000000-0005-0000-0000-000035520000}"/>
    <cellStyle name="40 % - Accent3 2 3 3 2 3 6 2 2" xfId="35826" xr:uid="{00000000-0005-0000-0000-000036520000}"/>
    <cellStyle name="40 % - Accent3 2 3 3 2 3 6 3" xfId="14493" xr:uid="{00000000-0005-0000-0000-000037520000}"/>
    <cellStyle name="40 % - Accent3 2 3 3 2 3 6 4" xfId="29836" xr:uid="{00000000-0005-0000-0000-000038520000}"/>
    <cellStyle name="40 % - Accent3 2 3 3 2 3 7" xfId="9070" xr:uid="{00000000-0005-0000-0000-000039520000}"/>
    <cellStyle name="40 % - Accent3 2 3 3 2 3 7 2" xfId="23391" xr:uid="{00000000-0005-0000-0000-00003A520000}"/>
    <cellStyle name="40 % - Accent3 2 3 3 2 3 7 2 2" xfId="36578" xr:uid="{00000000-0005-0000-0000-00003B520000}"/>
    <cellStyle name="40 % - Accent3 2 3 3 2 3 7 3" xfId="15061" xr:uid="{00000000-0005-0000-0000-00003C520000}"/>
    <cellStyle name="40 % - Accent3 2 3 3 2 3 7 4" xfId="30588" xr:uid="{00000000-0005-0000-0000-00003D520000}"/>
    <cellStyle name="40 % - Accent3 2 3 3 2 3 8" xfId="9652" xr:uid="{00000000-0005-0000-0000-00003E520000}"/>
    <cellStyle name="40 % - Accent3 2 3 3 2 3 8 2" xfId="15643" xr:uid="{00000000-0005-0000-0000-00003F520000}"/>
    <cellStyle name="40 % - Accent3 2 3 3 2 3 8 2 2" xfId="32708" xr:uid="{00000000-0005-0000-0000-000040520000}"/>
    <cellStyle name="40 % - Accent3 2 3 3 2 3 8 3" xfId="26704" xr:uid="{00000000-0005-0000-0000-000041520000}"/>
    <cellStyle name="40 % - Accent3 2 3 3 2 3 9" xfId="10248" xr:uid="{00000000-0005-0000-0000-000042520000}"/>
    <cellStyle name="40 % - Accent3 2 3 3 2 3 9 2" xfId="16239" xr:uid="{00000000-0005-0000-0000-000043520000}"/>
    <cellStyle name="40 % - Accent3 2 3 3 2 3 9 3" xfId="25353" xr:uid="{00000000-0005-0000-0000-000044520000}"/>
    <cellStyle name="40 % - Accent3 2 3 3 2 4" xfId="3060" xr:uid="{00000000-0005-0000-0000-000045520000}"/>
    <cellStyle name="40 % - Accent3 2 3 3 2 4 10" xfId="10845" xr:uid="{00000000-0005-0000-0000-000046520000}"/>
    <cellStyle name="40 % - Accent3 2 3 3 2 4 10 2" xfId="16836" xr:uid="{00000000-0005-0000-0000-000047520000}"/>
    <cellStyle name="40 % - Accent3 2 3 3 2 4 10 3" xfId="25354" xr:uid="{00000000-0005-0000-0000-000048520000}"/>
    <cellStyle name="40 % - Accent3 2 3 3 2 4 11" xfId="17460" xr:uid="{00000000-0005-0000-0000-000049520000}"/>
    <cellStyle name="40 % - Accent3 2 3 3 2 4 11 2" xfId="31387" xr:uid="{00000000-0005-0000-0000-00004A520000}"/>
    <cellStyle name="40 % - Accent3 2 3 3 2 4 12" xfId="18503" xr:uid="{00000000-0005-0000-0000-00004B520000}"/>
    <cellStyle name="40 % - Accent3 2 3 3 2 4 13" xfId="11759" xr:uid="{00000000-0005-0000-0000-00004C520000}"/>
    <cellStyle name="40 % - Accent3 2 3 3 2 4 14" xfId="4495" xr:uid="{00000000-0005-0000-0000-00004D520000}"/>
    <cellStyle name="40 % - Accent3 2 3 3 2 4 15" xfId="24459" xr:uid="{00000000-0005-0000-0000-00004E520000}"/>
    <cellStyle name="40 % - Accent3 2 3 3 2 4 2" xfId="6301" xr:uid="{00000000-0005-0000-0000-00004F520000}"/>
    <cellStyle name="40 % - Accent3 2 3 3 2 4 2 10" xfId="31388" xr:uid="{00000000-0005-0000-0000-000050520000}"/>
    <cellStyle name="40 % - Accent3 2 3 3 2 4 2 11" xfId="24460" xr:uid="{00000000-0005-0000-0000-000051520000}"/>
    <cellStyle name="40 % - Accent3 2 3 3 2 4 2 2" xfId="19860" xr:uid="{00000000-0005-0000-0000-000052520000}"/>
    <cellStyle name="40 % - Accent3 2 3 3 2 4 2 2 2" xfId="27258" xr:uid="{00000000-0005-0000-0000-000053520000}"/>
    <cellStyle name="40 % - Accent3 2 3 3 2 4 2 2 2 2" xfId="33260" xr:uid="{00000000-0005-0000-0000-000054520000}"/>
    <cellStyle name="40 % - Accent3 2 3 3 2 4 2 2 3" xfId="31971" xr:uid="{00000000-0005-0000-0000-000055520000}"/>
    <cellStyle name="40 % - Accent3 2 3 3 2 4 2 2 4" xfId="25951" xr:uid="{00000000-0005-0000-0000-000056520000}"/>
    <cellStyle name="40 % - Accent3 2 3 3 2 4 2 3" xfId="20718" xr:uid="{00000000-0005-0000-0000-000057520000}"/>
    <cellStyle name="40 % - Accent3 2 3 3 2 4 2 3 2" xfId="33935" xr:uid="{00000000-0005-0000-0000-000058520000}"/>
    <cellStyle name="40 % - Accent3 2 3 3 2 4 2 3 3" xfId="27945" xr:uid="{00000000-0005-0000-0000-000059520000}"/>
    <cellStyle name="40 % - Accent3 2 3 3 2 4 2 4" xfId="21309" xr:uid="{00000000-0005-0000-0000-00005A520000}"/>
    <cellStyle name="40 % - Accent3 2 3 3 2 4 2 4 2" xfId="34526" xr:uid="{00000000-0005-0000-0000-00005B520000}"/>
    <cellStyle name="40 % - Accent3 2 3 3 2 4 2 4 3" xfId="28536" xr:uid="{00000000-0005-0000-0000-00005C520000}"/>
    <cellStyle name="40 % - Accent3 2 3 3 2 4 2 5" xfId="21933" xr:uid="{00000000-0005-0000-0000-00005D520000}"/>
    <cellStyle name="40 % - Accent3 2 3 3 2 4 2 5 2" xfId="35126" xr:uid="{00000000-0005-0000-0000-00005E520000}"/>
    <cellStyle name="40 % - Accent3 2 3 3 2 4 2 5 3" xfId="29136" xr:uid="{00000000-0005-0000-0000-00005F520000}"/>
    <cellStyle name="40 % - Accent3 2 3 3 2 4 2 6" xfId="22635" xr:uid="{00000000-0005-0000-0000-000060520000}"/>
    <cellStyle name="40 % - Accent3 2 3 3 2 4 2 6 2" xfId="35828" xr:uid="{00000000-0005-0000-0000-000061520000}"/>
    <cellStyle name="40 % - Accent3 2 3 3 2 4 2 6 3" xfId="29838" xr:uid="{00000000-0005-0000-0000-000062520000}"/>
    <cellStyle name="40 % - Accent3 2 3 3 2 4 2 7" xfId="23393" xr:uid="{00000000-0005-0000-0000-000063520000}"/>
    <cellStyle name="40 % - Accent3 2 3 3 2 4 2 7 2" xfId="36580" xr:uid="{00000000-0005-0000-0000-000064520000}"/>
    <cellStyle name="40 % - Accent3 2 3 3 2 4 2 7 3" xfId="30590" xr:uid="{00000000-0005-0000-0000-000065520000}"/>
    <cellStyle name="40 % - Accent3 2 3 3 2 4 2 8" xfId="18504" xr:uid="{00000000-0005-0000-0000-000066520000}"/>
    <cellStyle name="40 % - Accent3 2 3 3 2 4 2 8 2" xfId="32710" xr:uid="{00000000-0005-0000-0000-000067520000}"/>
    <cellStyle name="40 % - Accent3 2 3 3 2 4 2 8 3" xfId="26706" xr:uid="{00000000-0005-0000-0000-000068520000}"/>
    <cellStyle name="40 % - Accent3 2 3 3 2 4 2 9" xfId="12292" xr:uid="{00000000-0005-0000-0000-000069520000}"/>
    <cellStyle name="40 % - Accent3 2 3 3 2 4 2 9 2" xfId="25355" xr:uid="{00000000-0005-0000-0000-00006A520000}"/>
    <cellStyle name="40 % - Accent3 2 3 3 2 4 3" xfId="6827" xr:uid="{00000000-0005-0000-0000-00006B520000}"/>
    <cellStyle name="40 % - Accent3 2 3 3 2 4 3 2" xfId="19861" xr:uid="{00000000-0005-0000-0000-00006C520000}"/>
    <cellStyle name="40 % - Accent3 2 3 3 2 4 3 2 2" xfId="33261" xr:uid="{00000000-0005-0000-0000-00006D520000}"/>
    <cellStyle name="40 % - Accent3 2 3 3 2 4 3 2 3" xfId="27259" xr:uid="{00000000-0005-0000-0000-00006E520000}"/>
    <cellStyle name="40 % - Accent3 2 3 3 2 4 3 3" xfId="12818" xr:uid="{00000000-0005-0000-0000-00006F520000}"/>
    <cellStyle name="40 % - Accent3 2 3 3 2 4 3 3 2" xfId="31970" xr:uid="{00000000-0005-0000-0000-000070520000}"/>
    <cellStyle name="40 % - Accent3 2 3 3 2 4 3 4" xfId="25950" xr:uid="{00000000-0005-0000-0000-000071520000}"/>
    <cellStyle name="40 % - Accent3 2 3 3 2 4 4" xfId="7367" xr:uid="{00000000-0005-0000-0000-000072520000}"/>
    <cellStyle name="40 % - Accent3 2 3 3 2 4 4 2" xfId="20717" xr:uid="{00000000-0005-0000-0000-000073520000}"/>
    <cellStyle name="40 % - Accent3 2 3 3 2 4 4 2 2" xfId="33934" xr:uid="{00000000-0005-0000-0000-000074520000}"/>
    <cellStyle name="40 % - Accent3 2 3 3 2 4 4 3" xfId="13358" xr:uid="{00000000-0005-0000-0000-000075520000}"/>
    <cellStyle name="40 % - Accent3 2 3 3 2 4 4 4" xfId="27944" xr:uid="{00000000-0005-0000-0000-000076520000}"/>
    <cellStyle name="40 % - Accent3 2 3 3 2 4 5" xfId="7935" xr:uid="{00000000-0005-0000-0000-000077520000}"/>
    <cellStyle name="40 % - Accent3 2 3 3 2 4 5 2" xfId="21308" xr:uid="{00000000-0005-0000-0000-000078520000}"/>
    <cellStyle name="40 % - Accent3 2 3 3 2 4 5 2 2" xfId="34525" xr:uid="{00000000-0005-0000-0000-000079520000}"/>
    <cellStyle name="40 % - Accent3 2 3 3 2 4 5 3" xfId="13926" xr:uid="{00000000-0005-0000-0000-00007A520000}"/>
    <cellStyle name="40 % - Accent3 2 3 3 2 4 5 4" xfId="28535" xr:uid="{00000000-0005-0000-0000-00007B520000}"/>
    <cellStyle name="40 % - Accent3 2 3 3 2 4 6" xfId="8503" xr:uid="{00000000-0005-0000-0000-00007C520000}"/>
    <cellStyle name="40 % - Accent3 2 3 3 2 4 6 2" xfId="21932" xr:uid="{00000000-0005-0000-0000-00007D520000}"/>
    <cellStyle name="40 % - Accent3 2 3 3 2 4 6 2 2" xfId="35125" xr:uid="{00000000-0005-0000-0000-00007E520000}"/>
    <cellStyle name="40 % - Accent3 2 3 3 2 4 6 3" xfId="14494" xr:uid="{00000000-0005-0000-0000-00007F520000}"/>
    <cellStyle name="40 % - Accent3 2 3 3 2 4 6 4" xfId="29135" xr:uid="{00000000-0005-0000-0000-000080520000}"/>
    <cellStyle name="40 % - Accent3 2 3 3 2 4 7" xfId="9071" xr:uid="{00000000-0005-0000-0000-000081520000}"/>
    <cellStyle name="40 % - Accent3 2 3 3 2 4 7 2" xfId="22634" xr:uid="{00000000-0005-0000-0000-000082520000}"/>
    <cellStyle name="40 % - Accent3 2 3 3 2 4 7 2 2" xfId="35827" xr:uid="{00000000-0005-0000-0000-000083520000}"/>
    <cellStyle name="40 % - Accent3 2 3 3 2 4 7 3" xfId="15062" xr:uid="{00000000-0005-0000-0000-000084520000}"/>
    <cellStyle name="40 % - Accent3 2 3 3 2 4 7 4" xfId="29837" xr:uid="{00000000-0005-0000-0000-000085520000}"/>
    <cellStyle name="40 % - Accent3 2 3 3 2 4 8" xfId="9653" xr:uid="{00000000-0005-0000-0000-000086520000}"/>
    <cellStyle name="40 % - Accent3 2 3 3 2 4 8 2" xfId="23392" xr:uid="{00000000-0005-0000-0000-000087520000}"/>
    <cellStyle name="40 % - Accent3 2 3 3 2 4 8 2 2" xfId="36579" xr:uid="{00000000-0005-0000-0000-000088520000}"/>
    <cellStyle name="40 % - Accent3 2 3 3 2 4 8 3" xfId="15644" xr:uid="{00000000-0005-0000-0000-000089520000}"/>
    <cellStyle name="40 % - Accent3 2 3 3 2 4 8 4" xfId="30589" xr:uid="{00000000-0005-0000-0000-00008A520000}"/>
    <cellStyle name="40 % - Accent3 2 3 3 2 4 9" xfId="10249" xr:uid="{00000000-0005-0000-0000-00008B520000}"/>
    <cellStyle name="40 % - Accent3 2 3 3 2 4 9 2" xfId="16240" xr:uid="{00000000-0005-0000-0000-00008C520000}"/>
    <cellStyle name="40 % - Accent3 2 3 3 2 4 9 2 2" xfId="32709" xr:uid="{00000000-0005-0000-0000-00008D520000}"/>
    <cellStyle name="40 % - Accent3 2 3 3 2 4 9 3" xfId="26705" xr:uid="{00000000-0005-0000-0000-00008E520000}"/>
    <cellStyle name="40 % - Accent3 2 3 3 2 5" xfId="5408" xr:uid="{00000000-0005-0000-0000-00008F520000}"/>
    <cellStyle name="40 % - Accent3 2 3 3 2 5 10" xfId="31389" xr:uid="{00000000-0005-0000-0000-000090520000}"/>
    <cellStyle name="40 % - Accent3 2 3 3 2 5 11" xfId="24461" xr:uid="{00000000-0005-0000-0000-000091520000}"/>
    <cellStyle name="40 % - Accent3 2 3 3 2 5 2" xfId="19859" xr:uid="{00000000-0005-0000-0000-000092520000}"/>
    <cellStyle name="40 % - Accent3 2 3 3 2 5 2 2" xfId="27257" xr:uid="{00000000-0005-0000-0000-000093520000}"/>
    <cellStyle name="40 % - Accent3 2 3 3 2 5 2 2 2" xfId="33259" xr:uid="{00000000-0005-0000-0000-000094520000}"/>
    <cellStyle name="40 % - Accent3 2 3 3 2 5 2 3" xfId="31972" xr:uid="{00000000-0005-0000-0000-000095520000}"/>
    <cellStyle name="40 % - Accent3 2 3 3 2 5 2 4" xfId="25952" xr:uid="{00000000-0005-0000-0000-000096520000}"/>
    <cellStyle name="40 % - Accent3 2 3 3 2 5 3" xfId="20719" xr:uid="{00000000-0005-0000-0000-000097520000}"/>
    <cellStyle name="40 % - Accent3 2 3 3 2 5 3 2" xfId="33936" xr:uid="{00000000-0005-0000-0000-000098520000}"/>
    <cellStyle name="40 % - Accent3 2 3 3 2 5 3 3" xfId="27946" xr:uid="{00000000-0005-0000-0000-000099520000}"/>
    <cellStyle name="40 % - Accent3 2 3 3 2 5 4" xfId="21310" xr:uid="{00000000-0005-0000-0000-00009A520000}"/>
    <cellStyle name="40 % - Accent3 2 3 3 2 5 4 2" xfId="34527" xr:uid="{00000000-0005-0000-0000-00009B520000}"/>
    <cellStyle name="40 % - Accent3 2 3 3 2 5 4 3" xfId="28537" xr:uid="{00000000-0005-0000-0000-00009C520000}"/>
    <cellStyle name="40 % - Accent3 2 3 3 2 5 5" xfId="21934" xr:uid="{00000000-0005-0000-0000-00009D520000}"/>
    <cellStyle name="40 % - Accent3 2 3 3 2 5 5 2" xfId="35127" xr:uid="{00000000-0005-0000-0000-00009E520000}"/>
    <cellStyle name="40 % - Accent3 2 3 3 2 5 5 3" xfId="29137" xr:uid="{00000000-0005-0000-0000-00009F520000}"/>
    <cellStyle name="40 % - Accent3 2 3 3 2 5 6" xfId="22636" xr:uid="{00000000-0005-0000-0000-0000A0520000}"/>
    <cellStyle name="40 % - Accent3 2 3 3 2 5 6 2" xfId="35829" xr:uid="{00000000-0005-0000-0000-0000A1520000}"/>
    <cellStyle name="40 % - Accent3 2 3 3 2 5 6 3" xfId="29839" xr:uid="{00000000-0005-0000-0000-0000A2520000}"/>
    <cellStyle name="40 % - Accent3 2 3 3 2 5 7" xfId="23394" xr:uid="{00000000-0005-0000-0000-0000A3520000}"/>
    <cellStyle name="40 % - Accent3 2 3 3 2 5 7 2" xfId="36581" xr:uid="{00000000-0005-0000-0000-0000A4520000}"/>
    <cellStyle name="40 % - Accent3 2 3 3 2 5 7 3" xfId="30591" xr:uid="{00000000-0005-0000-0000-0000A5520000}"/>
    <cellStyle name="40 % - Accent3 2 3 3 2 5 8" xfId="18505" xr:uid="{00000000-0005-0000-0000-0000A6520000}"/>
    <cellStyle name="40 % - Accent3 2 3 3 2 5 8 2" xfId="32711" xr:uid="{00000000-0005-0000-0000-0000A7520000}"/>
    <cellStyle name="40 % - Accent3 2 3 3 2 5 8 3" xfId="26707" xr:uid="{00000000-0005-0000-0000-0000A8520000}"/>
    <cellStyle name="40 % - Accent3 2 3 3 2 5 9" xfId="11755" xr:uid="{00000000-0005-0000-0000-0000A9520000}"/>
    <cellStyle name="40 % - Accent3 2 3 3 2 5 9 2" xfId="25356" xr:uid="{00000000-0005-0000-0000-0000AA520000}"/>
    <cellStyle name="40 % - Accent3 2 3 3 2 6" xfId="6297" xr:uid="{00000000-0005-0000-0000-0000AB520000}"/>
    <cellStyle name="40 % - Accent3 2 3 3 2 6 2" xfId="19548" xr:uid="{00000000-0005-0000-0000-0000AC520000}"/>
    <cellStyle name="40 % - Accent3 2 3 3 2 6 2 2" xfId="33046" xr:uid="{00000000-0005-0000-0000-0000AD520000}"/>
    <cellStyle name="40 % - Accent3 2 3 3 2 6 2 3" xfId="27042" xr:uid="{00000000-0005-0000-0000-0000AE520000}"/>
    <cellStyle name="40 % - Accent3 2 3 3 2 6 3" xfId="12288" xr:uid="{00000000-0005-0000-0000-0000AF520000}"/>
    <cellStyle name="40 % - Accent3 2 3 3 2 6 3 2" xfId="31967" xr:uid="{00000000-0005-0000-0000-0000B0520000}"/>
    <cellStyle name="40 % - Accent3 2 3 3 2 6 4" xfId="25947" xr:uid="{00000000-0005-0000-0000-0000B1520000}"/>
    <cellStyle name="40 % - Accent3 2 3 3 2 7" xfId="6823" xr:uid="{00000000-0005-0000-0000-0000B2520000}"/>
    <cellStyle name="40 % - Accent3 2 3 3 2 7 2" xfId="19864" xr:uid="{00000000-0005-0000-0000-0000B3520000}"/>
    <cellStyle name="40 % - Accent3 2 3 3 2 7 2 2" xfId="33264" xr:uid="{00000000-0005-0000-0000-0000B4520000}"/>
    <cellStyle name="40 % - Accent3 2 3 3 2 7 3" xfId="12814" xr:uid="{00000000-0005-0000-0000-0000B5520000}"/>
    <cellStyle name="40 % - Accent3 2 3 3 2 7 4" xfId="27262" xr:uid="{00000000-0005-0000-0000-0000B6520000}"/>
    <cellStyle name="40 % - Accent3 2 3 3 2 8" xfId="7363" xr:uid="{00000000-0005-0000-0000-0000B7520000}"/>
    <cellStyle name="40 % - Accent3 2 3 3 2 8 2" xfId="20714" xr:uid="{00000000-0005-0000-0000-0000B8520000}"/>
    <cellStyle name="40 % - Accent3 2 3 3 2 8 2 2" xfId="33931" xr:uid="{00000000-0005-0000-0000-0000B9520000}"/>
    <cellStyle name="40 % - Accent3 2 3 3 2 8 3" xfId="13354" xr:uid="{00000000-0005-0000-0000-0000BA520000}"/>
    <cellStyle name="40 % - Accent3 2 3 3 2 8 4" xfId="27941" xr:uid="{00000000-0005-0000-0000-0000BB520000}"/>
    <cellStyle name="40 % - Accent3 2 3 3 2 9" xfId="7931" xr:uid="{00000000-0005-0000-0000-0000BC520000}"/>
    <cellStyle name="40 % - Accent3 2 3 3 2 9 2" xfId="21305" xr:uid="{00000000-0005-0000-0000-0000BD520000}"/>
    <cellStyle name="40 % - Accent3 2 3 3 2 9 2 2" xfId="34522" xr:uid="{00000000-0005-0000-0000-0000BE520000}"/>
    <cellStyle name="40 % - Accent3 2 3 3 2 9 3" xfId="13922" xr:uid="{00000000-0005-0000-0000-0000BF520000}"/>
    <cellStyle name="40 % - Accent3 2 3 3 2 9 4" xfId="28532" xr:uid="{00000000-0005-0000-0000-0000C0520000}"/>
    <cellStyle name="40 % - Accent3 2 3 3 20" xfId="4491" xr:uid="{00000000-0005-0000-0000-0000C1520000}"/>
    <cellStyle name="40 % - Accent3 2 3 3 21" xfId="24455" xr:uid="{00000000-0005-0000-0000-0000C2520000}"/>
    <cellStyle name="40 % - Accent3 2 3 3 22" xfId="3055" xr:uid="{00000000-0005-0000-0000-0000C3520000}"/>
    <cellStyle name="40 % - Accent3 2 3 3 3" xfId="418" xr:uid="{00000000-0005-0000-0000-0000C4520000}"/>
    <cellStyle name="40 % - Accent3 2 3 3 3 10" xfId="10250" xr:uid="{00000000-0005-0000-0000-0000C5520000}"/>
    <cellStyle name="40 % - Accent3 2 3 3 3 10 2" xfId="16241" xr:uid="{00000000-0005-0000-0000-0000C6520000}"/>
    <cellStyle name="40 % - Accent3 2 3 3 3 10 3" xfId="31390" xr:uid="{00000000-0005-0000-0000-0000C7520000}"/>
    <cellStyle name="40 % - Accent3 2 3 3 3 11" xfId="10846" xr:uid="{00000000-0005-0000-0000-0000C8520000}"/>
    <cellStyle name="40 % - Accent3 2 3 3 3 11 2" xfId="16837" xr:uid="{00000000-0005-0000-0000-0000C9520000}"/>
    <cellStyle name="40 % - Accent3 2 3 3 3 12" xfId="17461" xr:uid="{00000000-0005-0000-0000-0000CA520000}"/>
    <cellStyle name="40 % - Accent3 2 3 3 3 13" xfId="17960" xr:uid="{00000000-0005-0000-0000-0000CB520000}"/>
    <cellStyle name="40 % - Accent3 2 3 3 3 14" xfId="18506" xr:uid="{00000000-0005-0000-0000-0000CC520000}"/>
    <cellStyle name="40 % - Accent3 2 3 3 3 15" xfId="11303" xr:uid="{00000000-0005-0000-0000-0000CD520000}"/>
    <cellStyle name="40 % - Accent3 2 3 3 3 16" xfId="4496" xr:uid="{00000000-0005-0000-0000-0000CE520000}"/>
    <cellStyle name="40 % - Accent3 2 3 3 3 17" xfId="24462" xr:uid="{00000000-0005-0000-0000-0000CF520000}"/>
    <cellStyle name="40 % - Accent3 2 3 3 3 18" xfId="3061" xr:uid="{00000000-0005-0000-0000-0000D0520000}"/>
    <cellStyle name="40 % - Accent3 2 3 3 3 2" xfId="5411" xr:uid="{00000000-0005-0000-0000-0000D1520000}"/>
    <cellStyle name="40 % - Accent3 2 3 3 3 2 2" xfId="19549" xr:uid="{00000000-0005-0000-0000-0000D2520000}"/>
    <cellStyle name="40 % - Accent3 2 3 3 3 2 2 2" xfId="33047" xr:uid="{00000000-0005-0000-0000-0000D3520000}"/>
    <cellStyle name="40 % - Accent3 2 3 3 3 2 2 3" xfId="27043" xr:uid="{00000000-0005-0000-0000-0000D4520000}"/>
    <cellStyle name="40 % - Accent3 2 3 3 3 2 3" xfId="11760" xr:uid="{00000000-0005-0000-0000-0000D5520000}"/>
    <cellStyle name="40 % - Accent3 2 3 3 3 2 3 2" xfId="31973" xr:uid="{00000000-0005-0000-0000-0000D6520000}"/>
    <cellStyle name="40 % - Accent3 2 3 3 3 2 4" xfId="25953" xr:uid="{00000000-0005-0000-0000-0000D7520000}"/>
    <cellStyle name="40 % - Accent3 2 3 3 3 3" xfId="6302" xr:uid="{00000000-0005-0000-0000-0000D8520000}"/>
    <cellStyle name="40 % - Accent3 2 3 3 3 3 2" xfId="20720" xr:uid="{00000000-0005-0000-0000-0000D9520000}"/>
    <cellStyle name="40 % - Accent3 2 3 3 3 3 2 2" xfId="33937" xr:uid="{00000000-0005-0000-0000-0000DA520000}"/>
    <cellStyle name="40 % - Accent3 2 3 3 3 3 3" xfId="12293" xr:uid="{00000000-0005-0000-0000-0000DB520000}"/>
    <cellStyle name="40 % - Accent3 2 3 3 3 3 4" xfId="27947" xr:uid="{00000000-0005-0000-0000-0000DC520000}"/>
    <cellStyle name="40 % - Accent3 2 3 3 3 4" xfId="6828" xr:uid="{00000000-0005-0000-0000-0000DD520000}"/>
    <cellStyle name="40 % - Accent3 2 3 3 3 4 2" xfId="21311" xr:uid="{00000000-0005-0000-0000-0000DE520000}"/>
    <cellStyle name="40 % - Accent3 2 3 3 3 4 2 2" xfId="34528" xr:uid="{00000000-0005-0000-0000-0000DF520000}"/>
    <cellStyle name="40 % - Accent3 2 3 3 3 4 3" xfId="12819" xr:uid="{00000000-0005-0000-0000-0000E0520000}"/>
    <cellStyle name="40 % - Accent3 2 3 3 3 4 4" xfId="28538" xr:uid="{00000000-0005-0000-0000-0000E1520000}"/>
    <cellStyle name="40 % - Accent3 2 3 3 3 5" xfId="7368" xr:uid="{00000000-0005-0000-0000-0000E2520000}"/>
    <cellStyle name="40 % - Accent3 2 3 3 3 5 2" xfId="21935" xr:uid="{00000000-0005-0000-0000-0000E3520000}"/>
    <cellStyle name="40 % - Accent3 2 3 3 3 5 2 2" xfId="35128" xr:uid="{00000000-0005-0000-0000-0000E4520000}"/>
    <cellStyle name="40 % - Accent3 2 3 3 3 5 3" xfId="13359" xr:uid="{00000000-0005-0000-0000-0000E5520000}"/>
    <cellStyle name="40 % - Accent3 2 3 3 3 5 4" xfId="29138" xr:uid="{00000000-0005-0000-0000-0000E6520000}"/>
    <cellStyle name="40 % - Accent3 2 3 3 3 6" xfId="7936" xr:uid="{00000000-0005-0000-0000-0000E7520000}"/>
    <cellStyle name="40 % - Accent3 2 3 3 3 6 2" xfId="22637" xr:uid="{00000000-0005-0000-0000-0000E8520000}"/>
    <cellStyle name="40 % - Accent3 2 3 3 3 6 2 2" xfId="35830" xr:uid="{00000000-0005-0000-0000-0000E9520000}"/>
    <cellStyle name="40 % - Accent3 2 3 3 3 6 3" xfId="13927" xr:uid="{00000000-0005-0000-0000-0000EA520000}"/>
    <cellStyle name="40 % - Accent3 2 3 3 3 6 4" xfId="29840" xr:uid="{00000000-0005-0000-0000-0000EB520000}"/>
    <cellStyle name="40 % - Accent3 2 3 3 3 7" xfId="8504" xr:uid="{00000000-0005-0000-0000-0000EC520000}"/>
    <cellStyle name="40 % - Accent3 2 3 3 3 7 2" xfId="23395" xr:uid="{00000000-0005-0000-0000-0000ED520000}"/>
    <cellStyle name="40 % - Accent3 2 3 3 3 7 2 2" xfId="36582" xr:uid="{00000000-0005-0000-0000-0000EE520000}"/>
    <cellStyle name="40 % - Accent3 2 3 3 3 7 3" xfId="14495" xr:uid="{00000000-0005-0000-0000-0000EF520000}"/>
    <cellStyle name="40 % - Accent3 2 3 3 3 7 4" xfId="30592" xr:uid="{00000000-0005-0000-0000-0000F0520000}"/>
    <cellStyle name="40 % - Accent3 2 3 3 3 8" xfId="9072" xr:uid="{00000000-0005-0000-0000-0000F1520000}"/>
    <cellStyle name="40 % - Accent3 2 3 3 3 8 2" xfId="15063" xr:uid="{00000000-0005-0000-0000-0000F2520000}"/>
    <cellStyle name="40 % - Accent3 2 3 3 3 8 2 2" xfId="32712" xr:uid="{00000000-0005-0000-0000-0000F3520000}"/>
    <cellStyle name="40 % - Accent3 2 3 3 3 8 3" xfId="26708" xr:uid="{00000000-0005-0000-0000-0000F4520000}"/>
    <cellStyle name="40 % - Accent3 2 3 3 3 9" xfId="9654" xr:uid="{00000000-0005-0000-0000-0000F5520000}"/>
    <cellStyle name="40 % - Accent3 2 3 3 3 9 2" xfId="15645" xr:uid="{00000000-0005-0000-0000-0000F6520000}"/>
    <cellStyle name="40 % - Accent3 2 3 3 3 9 3" xfId="25357" xr:uid="{00000000-0005-0000-0000-0000F7520000}"/>
    <cellStyle name="40 % - Accent3 2 3 3 4" xfId="419" xr:uid="{00000000-0005-0000-0000-0000F8520000}"/>
    <cellStyle name="40 % - Accent3 2 3 3 4 10" xfId="10251" xr:uid="{00000000-0005-0000-0000-0000F9520000}"/>
    <cellStyle name="40 % - Accent3 2 3 3 4 10 2" xfId="16242" xr:uid="{00000000-0005-0000-0000-0000FA520000}"/>
    <cellStyle name="40 % - Accent3 2 3 3 4 10 3" xfId="31391" xr:uid="{00000000-0005-0000-0000-0000FB520000}"/>
    <cellStyle name="40 % - Accent3 2 3 3 4 11" xfId="10847" xr:uid="{00000000-0005-0000-0000-0000FC520000}"/>
    <cellStyle name="40 % - Accent3 2 3 3 4 11 2" xfId="16838" xr:uid="{00000000-0005-0000-0000-0000FD520000}"/>
    <cellStyle name="40 % - Accent3 2 3 3 4 12" xfId="17462" xr:uid="{00000000-0005-0000-0000-0000FE520000}"/>
    <cellStyle name="40 % - Accent3 2 3 3 4 13" xfId="17961" xr:uid="{00000000-0005-0000-0000-0000FF520000}"/>
    <cellStyle name="40 % - Accent3 2 3 3 4 14" xfId="18507" xr:uid="{00000000-0005-0000-0000-000000530000}"/>
    <cellStyle name="40 % - Accent3 2 3 3 4 15" xfId="11304" xr:uid="{00000000-0005-0000-0000-000001530000}"/>
    <cellStyle name="40 % - Accent3 2 3 3 4 16" xfId="4497" xr:uid="{00000000-0005-0000-0000-000002530000}"/>
    <cellStyle name="40 % - Accent3 2 3 3 4 17" xfId="24463" xr:uid="{00000000-0005-0000-0000-000003530000}"/>
    <cellStyle name="40 % - Accent3 2 3 3 4 18" xfId="3062" xr:uid="{00000000-0005-0000-0000-000004530000}"/>
    <cellStyle name="40 % - Accent3 2 3 3 4 2" xfId="5412" xr:uid="{00000000-0005-0000-0000-000005530000}"/>
    <cellStyle name="40 % - Accent3 2 3 3 4 2 2" xfId="19550" xr:uid="{00000000-0005-0000-0000-000006530000}"/>
    <cellStyle name="40 % - Accent3 2 3 3 4 2 2 2" xfId="33048" xr:uid="{00000000-0005-0000-0000-000007530000}"/>
    <cellStyle name="40 % - Accent3 2 3 3 4 2 2 3" xfId="27044" xr:uid="{00000000-0005-0000-0000-000008530000}"/>
    <cellStyle name="40 % - Accent3 2 3 3 4 2 3" xfId="11761" xr:uid="{00000000-0005-0000-0000-000009530000}"/>
    <cellStyle name="40 % - Accent3 2 3 3 4 2 3 2" xfId="31974" xr:uid="{00000000-0005-0000-0000-00000A530000}"/>
    <cellStyle name="40 % - Accent3 2 3 3 4 2 4" xfId="25954" xr:uid="{00000000-0005-0000-0000-00000B530000}"/>
    <cellStyle name="40 % - Accent3 2 3 3 4 3" xfId="6303" xr:uid="{00000000-0005-0000-0000-00000C530000}"/>
    <cellStyle name="40 % - Accent3 2 3 3 4 3 2" xfId="20721" xr:uid="{00000000-0005-0000-0000-00000D530000}"/>
    <cellStyle name="40 % - Accent3 2 3 3 4 3 2 2" xfId="33938" xr:uid="{00000000-0005-0000-0000-00000E530000}"/>
    <cellStyle name="40 % - Accent3 2 3 3 4 3 3" xfId="12294" xr:uid="{00000000-0005-0000-0000-00000F530000}"/>
    <cellStyle name="40 % - Accent3 2 3 3 4 3 4" xfId="27948" xr:uid="{00000000-0005-0000-0000-000010530000}"/>
    <cellStyle name="40 % - Accent3 2 3 3 4 4" xfId="6829" xr:uid="{00000000-0005-0000-0000-000011530000}"/>
    <cellStyle name="40 % - Accent3 2 3 3 4 4 2" xfId="21312" xr:uid="{00000000-0005-0000-0000-000012530000}"/>
    <cellStyle name="40 % - Accent3 2 3 3 4 4 2 2" xfId="34529" xr:uid="{00000000-0005-0000-0000-000013530000}"/>
    <cellStyle name="40 % - Accent3 2 3 3 4 4 3" xfId="12820" xr:uid="{00000000-0005-0000-0000-000014530000}"/>
    <cellStyle name="40 % - Accent3 2 3 3 4 4 4" xfId="28539" xr:uid="{00000000-0005-0000-0000-000015530000}"/>
    <cellStyle name="40 % - Accent3 2 3 3 4 5" xfId="7369" xr:uid="{00000000-0005-0000-0000-000016530000}"/>
    <cellStyle name="40 % - Accent3 2 3 3 4 5 2" xfId="21936" xr:uid="{00000000-0005-0000-0000-000017530000}"/>
    <cellStyle name="40 % - Accent3 2 3 3 4 5 2 2" xfId="35129" xr:uid="{00000000-0005-0000-0000-000018530000}"/>
    <cellStyle name="40 % - Accent3 2 3 3 4 5 3" xfId="13360" xr:uid="{00000000-0005-0000-0000-000019530000}"/>
    <cellStyle name="40 % - Accent3 2 3 3 4 5 4" xfId="29139" xr:uid="{00000000-0005-0000-0000-00001A530000}"/>
    <cellStyle name="40 % - Accent3 2 3 3 4 6" xfId="7937" xr:uid="{00000000-0005-0000-0000-00001B530000}"/>
    <cellStyle name="40 % - Accent3 2 3 3 4 6 2" xfId="22638" xr:uid="{00000000-0005-0000-0000-00001C530000}"/>
    <cellStyle name="40 % - Accent3 2 3 3 4 6 2 2" xfId="35831" xr:uid="{00000000-0005-0000-0000-00001D530000}"/>
    <cellStyle name="40 % - Accent3 2 3 3 4 6 3" xfId="13928" xr:uid="{00000000-0005-0000-0000-00001E530000}"/>
    <cellStyle name="40 % - Accent3 2 3 3 4 6 4" xfId="29841" xr:uid="{00000000-0005-0000-0000-00001F530000}"/>
    <cellStyle name="40 % - Accent3 2 3 3 4 7" xfId="8505" xr:uid="{00000000-0005-0000-0000-000020530000}"/>
    <cellStyle name="40 % - Accent3 2 3 3 4 7 2" xfId="23396" xr:uid="{00000000-0005-0000-0000-000021530000}"/>
    <cellStyle name="40 % - Accent3 2 3 3 4 7 2 2" xfId="36583" xr:uid="{00000000-0005-0000-0000-000022530000}"/>
    <cellStyle name="40 % - Accent3 2 3 3 4 7 3" xfId="14496" xr:uid="{00000000-0005-0000-0000-000023530000}"/>
    <cellStyle name="40 % - Accent3 2 3 3 4 7 4" xfId="30593" xr:uid="{00000000-0005-0000-0000-000024530000}"/>
    <cellStyle name="40 % - Accent3 2 3 3 4 8" xfId="9073" xr:uid="{00000000-0005-0000-0000-000025530000}"/>
    <cellStyle name="40 % - Accent3 2 3 3 4 8 2" xfId="15064" xr:uid="{00000000-0005-0000-0000-000026530000}"/>
    <cellStyle name="40 % - Accent3 2 3 3 4 8 2 2" xfId="32713" xr:uid="{00000000-0005-0000-0000-000027530000}"/>
    <cellStyle name="40 % - Accent3 2 3 3 4 8 3" xfId="26709" xr:uid="{00000000-0005-0000-0000-000028530000}"/>
    <cellStyle name="40 % - Accent3 2 3 3 4 9" xfId="9655" xr:uid="{00000000-0005-0000-0000-000029530000}"/>
    <cellStyle name="40 % - Accent3 2 3 3 4 9 2" xfId="15646" xr:uid="{00000000-0005-0000-0000-00002A530000}"/>
    <cellStyle name="40 % - Accent3 2 3 3 4 9 3" xfId="25358" xr:uid="{00000000-0005-0000-0000-00002B530000}"/>
    <cellStyle name="40 % - Accent3 2 3 3 5" xfId="420" xr:uid="{00000000-0005-0000-0000-00002C530000}"/>
    <cellStyle name="40 % - Accent3 2 3 3 5 10" xfId="9656" xr:uid="{00000000-0005-0000-0000-00002D530000}"/>
    <cellStyle name="40 % - Accent3 2 3 3 5 10 2" xfId="15647" xr:uid="{00000000-0005-0000-0000-00002E530000}"/>
    <cellStyle name="40 % - Accent3 2 3 3 5 10 3" xfId="31392" xr:uid="{00000000-0005-0000-0000-00002F530000}"/>
    <cellStyle name="40 % - Accent3 2 3 3 5 11" xfId="10252" xr:uid="{00000000-0005-0000-0000-000030530000}"/>
    <cellStyle name="40 % - Accent3 2 3 3 5 11 2" xfId="16243" xr:uid="{00000000-0005-0000-0000-000031530000}"/>
    <cellStyle name="40 % - Accent3 2 3 3 5 12" xfId="10848" xr:uid="{00000000-0005-0000-0000-000032530000}"/>
    <cellStyle name="40 % - Accent3 2 3 3 5 12 2" xfId="16839" xr:uid="{00000000-0005-0000-0000-000033530000}"/>
    <cellStyle name="40 % - Accent3 2 3 3 5 13" xfId="4775" xr:uid="{00000000-0005-0000-0000-000034530000}"/>
    <cellStyle name="40 % - Accent3 2 3 3 5 13 2" xfId="17463" xr:uid="{00000000-0005-0000-0000-000035530000}"/>
    <cellStyle name="40 % - Accent3 2 3 3 5 14" xfId="17962" xr:uid="{00000000-0005-0000-0000-000036530000}"/>
    <cellStyle name="40 % - Accent3 2 3 3 5 15" xfId="18508" xr:uid="{00000000-0005-0000-0000-000037530000}"/>
    <cellStyle name="40 % - Accent3 2 3 3 5 16" xfId="11305" xr:uid="{00000000-0005-0000-0000-000038530000}"/>
    <cellStyle name="40 % - Accent3 2 3 3 5 17" xfId="4498" xr:uid="{00000000-0005-0000-0000-000039530000}"/>
    <cellStyle name="40 % - Accent3 2 3 3 5 18" xfId="24464" xr:uid="{00000000-0005-0000-0000-00003A530000}"/>
    <cellStyle name="40 % - Accent3 2 3 3 5 19" xfId="3063" xr:uid="{00000000-0005-0000-0000-00003B530000}"/>
    <cellStyle name="40 % - Accent3 2 3 3 5 2" xfId="3064" xr:uid="{00000000-0005-0000-0000-00003C530000}"/>
    <cellStyle name="40 % - Accent3 2 3 3 5 2 10" xfId="10849" xr:uid="{00000000-0005-0000-0000-00003D530000}"/>
    <cellStyle name="40 % - Accent3 2 3 3 5 2 10 2" xfId="16840" xr:uid="{00000000-0005-0000-0000-00003E530000}"/>
    <cellStyle name="40 % - Accent3 2 3 3 5 2 11" xfId="17464" xr:uid="{00000000-0005-0000-0000-00003F530000}"/>
    <cellStyle name="40 % - Accent3 2 3 3 5 2 12" xfId="19857" xr:uid="{00000000-0005-0000-0000-000040530000}"/>
    <cellStyle name="40 % - Accent3 2 3 3 5 2 13" xfId="11763" xr:uid="{00000000-0005-0000-0000-000041530000}"/>
    <cellStyle name="40 % - Accent3 2 3 3 5 2 14" xfId="5414" xr:uid="{00000000-0005-0000-0000-000042530000}"/>
    <cellStyle name="40 % - Accent3 2 3 3 5 2 15" xfId="25955" xr:uid="{00000000-0005-0000-0000-000043530000}"/>
    <cellStyle name="40 % - Accent3 2 3 3 5 2 2" xfId="6305" xr:uid="{00000000-0005-0000-0000-000044530000}"/>
    <cellStyle name="40 % - Accent3 2 3 3 5 2 2 2" xfId="12296" xr:uid="{00000000-0005-0000-0000-000045530000}"/>
    <cellStyle name="40 % - Accent3 2 3 3 5 2 2 2 2" xfId="33257" xr:uid="{00000000-0005-0000-0000-000046530000}"/>
    <cellStyle name="40 % - Accent3 2 3 3 5 2 2 3" xfId="27255" xr:uid="{00000000-0005-0000-0000-000047530000}"/>
    <cellStyle name="40 % - Accent3 2 3 3 5 2 3" xfId="6831" xr:uid="{00000000-0005-0000-0000-000048530000}"/>
    <cellStyle name="40 % - Accent3 2 3 3 5 2 3 2" xfId="12822" xr:uid="{00000000-0005-0000-0000-000049530000}"/>
    <cellStyle name="40 % - Accent3 2 3 3 5 2 3 3" xfId="31975" xr:uid="{00000000-0005-0000-0000-00004A530000}"/>
    <cellStyle name="40 % - Accent3 2 3 3 5 2 4" xfId="7371" xr:uid="{00000000-0005-0000-0000-00004B530000}"/>
    <cellStyle name="40 % - Accent3 2 3 3 5 2 4 2" xfId="13362" xr:uid="{00000000-0005-0000-0000-00004C530000}"/>
    <cellStyle name="40 % - Accent3 2 3 3 5 2 5" xfId="7939" xr:uid="{00000000-0005-0000-0000-00004D530000}"/>
    <cellStyle name="40 % - Accent3 2 3 3 5 2 5 2" xfId="13930" xr:uid="{00000000-0005-0000-0000-00004E530000}"/>
    <cellStyle name="40 % - Accent3 2 3 3 5 2 6" xfId="8507" xr:uid="{00000000-0005-0000-0000-00004F530000}"/>
    <cellStyle name="40 % - Accent3 2 3 3 5 2 6 2" xfId="14498" xr:uid="{00000000-0005-0000-0000-000050530000}"/>
    <cellStyle name="40 % - Accent3 2 3 3 5 2 7" xfId="9075" xr:uid="{00000000-0005-0000-0000-000051530000}"/>
    <cellStyle name="40 % - Accent3 2 3 3 5 2 7 2" xfId="15066" xr:uid="{00000000-0005-0000-0000-000052530000}"/>
    <cellStyle name="40 % - Accent3 2 3 3 5 2 8" xfId="9657" xr:uid="{00000000-0005-0000-0000-000053530000}"/>
    <cellStyle name="40 % - Accent3 2 3 3 5 2 8 2" xfId="15648" xr:uid="{00000000-0005-0000-0000-000054530000}"/>
    <cellStyle name="40 % - Accent3 2 3 3 5 2 9" xfId="10253" xr:uid="{00000000-0005-0000-0000-000055530000}"/>
    <cellStyle name="40 % - Accent3 2 3 3 5 2 9 2" xfId="16244" xr:uid="{00000000-0005-0000-0000-000056530000}"/>
    <cellStyle name="40 % - Accent3 2 3 3 5 3" xfId="5413" xr:uid="{00000000-0005-0000-0000-000057530000}"/>
    <cellStyle name="40 % - Accent3 2 3 3 5 3 2" xfId="20722" xr:uid="{00000000-0005-0000-0000-000058530000}"/>
    <cellStyle name="40 % - Accent3 2 3 3 5 3 2 2" xfId="33939" xr:uid="{00000000-0005-0000-0000-000059530000}"/>
    <cellStyle name="40 % - Accent3 2 3 3 5 3 3" xfId="11762" xr:uid="{00000000-0005-0000-0000-00005A530000}"/>
    <cellStyle name="40 % - Accent3 2 3 3 5 3 4" xfId="27949" xr:uid="{00000000-0005-0000-0000-00005B530000}"/>
    <cellStyle name="40 % - Accent3 2 3 3 5 4" xfId="6304" xr:uid="{00000000-0005-0000-0000-00005C530000}"/>
    <cellStyle name="40 % - Accent3 2 3 3 5 4 2" xfId="21313" xr:uid="{00000000-0005-0000-0000-00005D530000}"/>
    <cellStyle name="40 % - Accent3 2 3 3 5 4 2 2" xfId="34530" xr:uid="{00000000-0005-0000-0000-00005E530000}"/>
    <cellStyle name="40 % - Accent3 2 3 3 5 4 3" xfId="12295" xr:uid="{00000000-0005-0000-0000-00005F530000}"/>
    <cellStyle name="40 % - Accent3 2 3 3 5 4 4" xfId="28540" xr:uid="{00000000-0005-0000-0000-000060530000}"/>
    <cellStyle name="40 % - Accent3 2 3 3 5 5" xfId="6830" xr:uid="{00000000-0005-0000-0000-000061530000}"/>
    <cellStyle name="40 % - Accent3 2 3 3 5 5 2" xfId="21937" xr:uid="{00000000-0005-0000-0000-000062530000}"/>
    <cellStyle name="40 % - Accent3 2 3 3 5 5 2 2" xfId="35130" xr:uid="{00000000-0005-0000-0000-000063530000}"/>
    <cellStyle name="40 % - Accent3 2 3 3 5 5 3" xfId="12821" xr:uid="{00000000-0005-0000-0000-000064530000}"/>
    <cellStyle name="40 % - Accent3 2 3 3 5 5 4" xfId="29140" xr:uid="{00000000-0005-0000-0000-000065530000}"/>
    <cellStyle name="40 % - Accent3 2 3 3 5 6" xfId="7370" xr:uid="{00000000-0005-0000-0000-000066530000}"/>
    <cellStyle name="40 % - Accent3 2 3 3 5 6 2" xfId="22639" xr:uid="{00000000-0005-0000-0000-000067530000}"/>
    <cellStyle name="40 % - Accent3 2 3 3 5 6 2 2" xfId="35832" xr:uid="{00000000-0005-0000-0000-000068530000}"/>
    <cellStyle name="40 % - Accent3 2 3 3 5 6 3" xfId="13361" xr:uid="{00000000-0005-0000-0000-000069530000}"/>
    <cellStyle name="40 % - Accent3 2 3 3 5 6 4" xfId="29842" xr:uid="{00000000-0005-0000-0000-00006A530000}"/>
    <cellStyle name="40 % - Accent3 2 3 3 5 7" xfId="7938" xr:uid="{00000000-0005-0000-0000-00006B530000}"/>
    <cellStyle name="40 % - Accent3 2 3 3 5 7 2" xfId="23397" xr:uid="{00000000-0005-0000-0000-00006C530000}"/>
    <cellStyle name="40 % - Accent3 2 3 3 5 7 2 2" xfId="36584" xr:uid="{00000000-0005-0000-0000-00006D530000}"/>
    <cellStyle name="40 % - Accent3 2 3 3 5 7 3" xfId="13929" xr:uid="{00000000-0005-0000-0000-00006E530000}"/>
    <cellStyle name="40 % - Accent3 2 3 3 5 7 4" xfId="30594" xr:uid="{00000000-0005-0000-0000-00006F530000}"/>
    <cellStyle name="40 % - Accent3 2 3 3 5 8" xfId="8506" xr:uid="{00000000-0005-0000-0000-000070530000}"/>
    <cellStyle name="40 % - Accent3 2 3 3 5 8 2" xfId="14497" xr:uid="{00000000-0005-0000-0000-000071530000}"/>
    <cellStyle name="40 % - Accent3 2 3 3 5 8 2 2" xfId="32714" xr:uid="{00000000-0005-0000-0000-000072530000}"/>
    <cellStyle name="40 % - Accent3 2 3 3 5 8 3" xfId="26710" xr:uid="{00000000-0005-0000-0000-000073530000}"/>
    <cellStyle name="40 % - Accent3 2 3 3 5 9" xfId="9074" xr:uid="{00000000-0005-0000-0000-000074530000}"/>
    <cellStyle name="40 % - Accent3 2 3 3 5 9 2" xfId="15065" xr:uid="{00000000-0005-0000-0000-000075530000}"/>
    <cellStyle name="40 % - Accent3 2 3 3 5 9 3" xfId="25359" xr:uid="{00000000-0005-0000-0000-000076530000}"/>
    <cellStyle name="40 % - Accent3 2 3 3 6" xfId="5407" xr:uid="{00000000-0005-0000-0000-000077530000}"/>
    <cellStyle name="40 % - Accent3 2 3 3 6 2" xfId="18509" xr:uid="{00000000-0005-0000-0000-000078530000}"/>
    <cellStyle name="40 % - Accent3 2 3 3 6 3" xfId="11754" xr:uid="{00000000-0005-0000-0000-000079530000}"/>
    <cellStyle name="40 % - Accent3 2 3 3 7" xfId="6296" xr:uid="{00000000-0005-0000-0000-00007A530000}"/>
    <cellStyle name="40 % - Accent3 2 3 3 7 2" xfId="19547" xr:uid="{00000000-0005-0000-0000-00007B530000}"/>
    <cellStyle name="40 % - Accent3 2 3 3 7 2 2" xfId="33045" xr:uid="{00000000-0005-0000-0000-00007C530000}"/>
    <cellStyle name="40 % - Accent3 2 3 3 7 2 3" xfId="27041" xr:uid="{00000000-0005-0000-0000-00007D530000}"/>
    <cellStyle name="40 % - Accent3 2 3 3 7 3" xfId="12287" xr:uid="{00000000-0005-0000-0000-00007E530000}"/>
    <cellStyle name="40 % - Accent3 2 3 3 7 3 2" xfId="31966" xr:uid="{00000000-0005-0000-0000-00007F530000}"/>
    <cellStyle name="40 % - Accent3 2 3 3 7 4" xfId="25946" xr:uid="{00000000-0005-0000-0000-000080530000}"/>
    <cellStyle name="40 % - Accent3 2 3 3 8" xfId="6822" xr:uid="{00000000-0005-0000-0000-000081530000}"/>
    <cellStyle name="40 % - Accent3 2 3 3 8 2" xfId="20713" xr:uid="{00000000-0005-0000-0000-000082530000}"/>
    <cellStyle name="40 % - Accent3 2 3 3 8 2 2" xfId="33930" xr:uid="{00000000-0005-0000-0000-000083530000}"/>
    <cellStyle name="40 % - Accent3 2 3 3 8 3" xfId="12813" xr:uid="{00000000-0005-0000-0000-000084530000}"/>
    <cellStyle name="40 % - Accent3 2 3 3 8 4" xfId="27940" xr:uid="{00000000-0005-0000-0000-000085530000}"/>
    <cellStyle name="40 % - Accent3 2 3 3 9" xfId="7362" xr:uid="{00000000-0005-0000-0000-000086530000}"/>
    <cellStyle name="40 % - Accent3 2 3 3 9 2" xfId="21304" xr:uid="{00000000-0005-0000-0000-000087530000}"/>
    <cellStyle name="40 % - Accent3 2 3 3 9 2 2" xfId="34521" xr:uid="{00000000-0005-0000-0000-000088530000}"/>
    <cellStyle name="40 % - Accent3 2 3 3 9 3" xfId="13353" xr:uid="{00000000-0005-0000-0000-000089530000}"/>
    <cellStyle name="40 % - Accent3 2 3 3 9 4" xfId="28531" xr:uid="{00000000-0005-0000-0000-00008A530000}"/>
    <cellStyle name="40 % - Accent3 2 3 4" xfId="421" xr:uid="{00000000-0005-0000-0000-00008B530000}"/>
    <cellStyle name="40 % - Accent3 2 3 4 10" xfId="8508" xr:uid="{00000000-0005-0000-0000-00008C530000}"/>
    <cellStyle name="40 % - Accent3 2 3 4 10 2" xfId="21938" xr:uid="{00000000-0005-0000-0000-00008D530000}"/>
    <cellStyle name="40 % - Accent3 2 3 4 10 2 2" xfId="35131" xr:uid="{00000000-0005-0000-0000-00008E530000}"/>
    <cellStyle name="40 % - Accent3 2 3 4 10 3" xfId="14499" xr:uid="{00000000-0005-0000-0000-00008F530000}"/>
    <cellStyle name="40 % - Accent3 2 3 4 10 4" xfId="29141" xr:uid="{00000000-0005-0000-0000-000090530000}"/>
    <cellStyle name="40 % - Accent3 2 3 4 11" xfId="9076" xr:uid="{00000000-0005-0000-0000-000091530000}"/>
    <cellStyle name="40 % - Accent3 2 3 4 11 2" xfId="22640" xr:uid="{00000000-0005-0000-0000-000092530000}"/>
    <cellStyle name="40 % - Accent3 2 3 4 11 2 2" xfId="35833" xr:uid="{00000000-0005-0000-0000-000093530000}"/>
    <cellStyle name="40 % - Accent3 2 3 4 11 3" xfId="15067" xr:uid="{00000000-0005-0000-0000-000094530000}"/>
    <cellStyle name="40 % - Accent3 2 3 4 11 4" xfId="29843" xr:uid="{00000000-0005-0000-0000-000095530000}"/>
    <cellStyle name="40 % - Accent3 2 3 4 12" xfId="9658" xr:uid="{00000000-0005-0000-0000-000096530000}"/>
    <cellStyle name="40 % - Accent3 2 3 4 12 2" xfId="23398" xr:uid="{00000000-0005-0000-0000-000097530000}"/>
    <cellStyle name="40 % - Accent3 2 3 4 12 2 2" xfId="36585" xr:uid="{00000000-0005-0000-0000-000098530000}"/>
    <cellStyle name="40 % - Accent3 2 3 4 12 3" xfId="15649" xr:uid="{00000000-0005-0000-0000-000099530000}"/>
    <cellStyle name="40 % - Accent3 2 3 4 12 4" xfId="30595" xr:uid="{00000000-0005-0000-0000-00009A530000}"/>
    <cellStyle name="40 % - Accent3 2 3 4 13" xfId="10254" xr:uid="{00000000-0005-0000-0000-00009B530000}"/>
    <cellStyle name="40 % - Accent3 2 3 4 13 2" xfId="16245" xr:uid="{00000000-0005-0000-0000-00009C530000}"/>
    <cellStyle name="40 % - Accent3 2 3 4 13 2 2" xfId="32715" xr:uid="{00000000-0005-0000-0000-00009D530000}"/>
    <cellStyle name="40 % - Accent3 2 3 4 13 3" xfId="26711" xr:uid="{00000000-0005-0000-0000-00009E530000}"/>
    <cellStyle name="40 % - Accent3 2 3 4 14" xfId="10850" xr:uid="{00000000-0005-0000-0000-00009F530000}"/>
    <cellStyle name="40 % - Accent3 2 3 4 14 2" xfId="16841" xr:uid="{00000000-0005-0000-0000-0000A0530000}"/>
    <cellStyle name="40 % - Accent3 2 3 4 14 3" xfId="25360" xr:uid="{00000000-0005-0000-0000-0000A1530000}"/>
    <cellStyle name="40 % - Accent3 2 3 4 15" xfId="17465" xr:uid="{00000000-0005-0000-0000-0000A2530000}"/>
    <cellStyle name="40 % - Accent3 2 3 4 15 2" xfId="31393" xr:uid="{00000000-0005-0000-0000-0000A3530000}"/>
    <cellStyle name="40 % - Accent3 2 3 4 16" xfId="17963" xr:uid="{00000000-0005-0000-0000-0000A4530000}"/>
    <cellStyle name="40 % - Accent3 2 3 4 17" xfId="18510" xr:uid="{00000000-0005-0000-0000-0000A5530000}"/>
    <cellStyle name="40 % - Accent3 2 3 4 18" xfId="11306" xr:uid="{00000000-0005-0000-0000-0000A6530000}"/>
    <cellStyle name="40 % - Accent3 2 3 4 19" xfId="4499" xr:uid="{00000000-0005-0000-0000-0000A7530000}"/>
    <cellStyle name="40 % - Accent3 2 3 4 2" xfId="422" xr:uid="{00000000-0005-0000-0000-0000A8530000}"/>
    <cellStyle name="40 % - Accent3 2 3 4 2 10" xfId="9659" xr:uid="{00000000-0005-0000-0000-0000A9530000}"/>
    <cellStyle name="40 % - Accent3 2 3 4 2 10 2" xfId="15650" xr:uid="{00000000-0005-0000-0000-0000AA530000}"/>
    <cellStyle name="40 % - Accent3 2 3 4 2 10 3" xfId="31394" xr:uid="{00000000-0005-0000-0000-0000AB530000}"/>
    <cellStyle name="40 % - Accent3 2 3 4 2 11" xfId="10255" xr:uid="{00000000-0005-0000-0000-0000AC530000}"/>
    <cellStyle name="40 % - Accent3 2 3 4 2 11 2" xfId="16246" xr:uid="{00000000-0005-0000-0000-0000AD530000}"/>
    <cellStyle name="40 % - Accent3 2 3 4 2 12" xfId="10851" xr:uid="{00000000-0005-0000-0000-0000AE530000}"/>
    <cellStyle name="40 % - Accent3 2 3 4 2 12 2" xfId="16842" xr:uid="{00000000-0005-0000-0000-0000AF530000}"/>
    <cellStyle name="40 % - Accent3 2 3 4 2 13" xfId="4776" xr:uid="{00000000-0005-0000-0000-0000B0530000}"/>
    <cellStyle name="40 % - Accent3 2 3 4 2 13 2" xfId="17466" xr:uid="{00000000-0005-0000-0000-0000B1530000}"/>
    <cellStyle name="40 % - Accent3 2 3 4 2 14" xfId="17964" xr:uid="{00000000-0005-0000-0000-0000B2530000}"/>
    <cellStyle name="40 % - Accent3 2 3 4 2 15" xfId="18511" xr:uid="{00000000-0005-0000-0000-0000B3530000}"/>
    <cellStyle name="40 % - Accent3 2 3 4 2 16" xfId="11307" xr:uid="{00000000-0005-0000-0000-0000B4530000}"/>
    <cellStyle name="40 % - Accent3 2 3 4 2 17" xfId="4500" xr:uid="{00000000-0005-0000-0000-0000B5530000}"/>
    <cellStyle name="40 % - Accent3 2 3 4 2 18" xfId="24466" xr:uid="{00000000-0005-0000-0000-0000B6530000}"/>
    <cellStyle name="40 % - Accent3 2 3 4 2 19" xfId="3066" xr:uid="{00000000-0005-0000-0000-0000B7530000}"/>
    <cellStyle name="40 % - Accent3 2 3 4 2 2" xfId="3067" xr:uid="{00000000-0005-0000-0000-0000B8530000}"/>
    <cellStyle name="40 % - Accent3 2 3 4 2 2 10" xfId="10852" xr:uid="{00000000-0005-0000-0000-0000B9530000}"/>
    <cellStyle name="40 % - Accent3 2 3 4 2 2 10 2" xfId="16843" xr:uid="{00000000-0005-0000-0000-0000BA530000}"/>
    <cellStyle name="40 % - Accent3 2 3 4 2 2 11" xfId="17467" xr:uid="{00000000-0005-0000-0000-0000BB530000}"/>
    <cellStyle name="40 % - Accent3 2 3 4 2 2 12" xfId="19855" xr:uid="{00000000-0005-0000-0000-0000BC530000}"/>
    <cellStyle name="40 % - Accent3 2 3 4 2 2 13" xfId="11766" xr:uid="{00000000-0005-0000-0000-0000BD530000}"/>
    <cellStyle name="40 % - Accent3 2 3 4 2 2 14" xfId="5417" xr:uid="{00000000-0005-0000-0000-0000BE530000}"/>
    <cellStyle name="40 % - Accent3 2 3 4 2 2 15" xfId="25957" xr:uid="{00000000-0005-0000-0000-0000BF530000}"/>
    <cellStyle name="40 % - Accent3 2 3 4 2 2 2" xfId="6308" xr:uid="{00000000-0005-0000-0000-0000C0530000}"/>
    <cellStyle name="40 % - Accent3 2 3 4 2 2 2 2" xfId="12299" xr:uid="{00000000-0005-0000-0000-0000C1530000}"/>
    <cellStyle name="40 % - Accent3 2 3 4 2 2 2 2 2" xfId="33255" xr:uid="{00000000-0005-0000-0000-0000C2530000}"/>
    <cellStyle name="40 % - Accent3 2 3 4 2 2 2 3" xfId="27253" xr:uid="{00000000-0005-0000-0000-0000C3530000}"/>
    <cellStyle name="40 % - Accent3 2 3 4 2 2 3" xfId="6834" xr:uid="{00000000-0005-0000-0000-0000C4530000}"/>
    <cellStyle name="40 % - Accent3 2 3 4 2 2 3 2" xfId="12825" xr:uid="{00000000-0005-0000-0000-0000C5530000}"/>
    <cellStyle name="40 % - Accent3 2 3 4 2 2 3 3" xfId="31977" xr:uid="{00000000-0005-0000-0000-0000C6530000}"/>
    <cellStyle name="40 % - Accent3 2 3 4 2 2 4" xfId="7374" xr:uid="{00000000-0005-0000-0000-0000C7530000}"/>
    <cellStyle name="40 % - Accent3 2 3 4 2 2 4 2" xfId="13365" xr:uid="{00000000-0005-0000-0000-0000C8530000}"/>
    <cellStyle name="40 % - Accent3 2 3 4 2 2 5" xfId="7942" xr:uid="{00000000-0005-0000-0000-0000C9530000}"/>
    <cellStyle name="40 % - Accent3 2 3 4 2 2 5 2" xfId="13933" xr:uid="{00000000-0005-0000-0000-0000CA530000}"/>
    <cellStyle name="40 % - Accent3 2 3 4 2 2 6" xfId="8510" xr:uid="{00000000-0005-0000-0000-0000CB530000}"/>
    <cellStyle name="40 % - Accent3 2 3 4 2 2 6 2" xfId="14501" xr:uid="{00000000-0005-0000-0000-0000CC530000}"/>
    <cellStyle name="40 % - Accent3 2 3 4 2 2 7" xfId="9078" xr:uid="{00000000-0005-0000-0000-0000CD530000}"/>
    <cellStyle name="40 % - Accent3 2 3 4 2 2 7 2" xfId="15069" xr:uid="{00000000-0005-0000-0000-0000CE530000}"/>
    <cellStyle name="40 % - Accent3 2 3 4 2 2 8" xfId="9660" xr:uid="{00000000-0005-0000-0000-0000CF530000}"/>
    <cellStyle name="40 % - Accent3 2 3 4 2 2 8 2" xfId="15651" xr:uid="{00000000-0005-0000-0000-0000D0530000}"/>
    <cellStyle name="40 % - Accent3 2 3 4 2 2 9" xfId="10256" xr:uid="{00000000-0005-0000-0000-0000D1530000}"/>
    <cellStyle name="40 % - Accent3 2 3 4 2 2 9 2" xfId="16247" xr:uid="{00000000-0005-0000-0000-0000D2530000}"/>
    <cellStyle name="40 % - Accent3 2 3 4 2 3" xfId="5416" xr:uid="{00000000-0005-0000-0000-0000D3530000}"/>
    <cellStyle name="40 % - Accent3 2 3 4 2 3 2" xfId="20724" xr:uid="{00000000-0005-0000-0000-0000D4530000}"/>
    <cellStyle name="40 % - Accent3 2 3 4 2 3 2 2" xfId="33941" xr:uid="{00000000-0005-0000-0000-0000D5530000}"/>
    <cellStyle name="40 % - Accent3 2 3 4 2 3 3" xfId="11765" xr:uid="{00000000-0005-0000-0000-0000D6530000}"/>
    <cellStyle name="40 % - Accent3 2 3 4 2 3 4" xfId="27951" xr:uid="{00000000-0005-0000-0000-0000D7530000}"/>
    <cellStyle name="40 % - Accent3 2 3 4 2 4" xfId="6307" xr:uid="{00000000-0005-0000-0000-0000D8530000}"/>
    <cellStyle name="40 % - Accent3 2 3 4 2 4 2" xfId="21315" xr:uid="{00000000-0005-0000-0000-0000D9530000}"/>
    <cellStyle name="40 % - Accent3 2 3 4 2 4 2 2" xfId="34532" xr:uid="{00000000-0005-0000-0000-0000DA530000}"/>
    <cellStyle name="40 % - Accent3 2 3 4 2 4 3" xfId="12298" xr:uid="{00000000-0005-0000-0000-0000DB530000}"/>
    <cellStyle name="40 % - Accent3 2 3 4 2 4 4" xfId="28542" xr:uid="{00000000-0005-0000-0000-0000DC530000}"/>
    <cellStyle name="40 % - Accent3 2 3 4 2 5" xfId="6833" xr:uid="{00000000-0005-0000-0000-0000DD530000}"/>
    <cellStyle name="40 % - Accent3 2 3 4 2 5 2" xfId="21939" xr:uid="{00000000-0005-0000-0000-0000DE530000}"/>
    <cellStyle name="40 % - Accent3 2 3 4 2 5 2 2" xfId="35132" xr:uid="{00000000-0005-0000-0000-0000DF530000}"/>
    <cellStyle name="40 % - Accent3 2 3 4 2 5 3" xfId="12824" xr:uid="{00000000-0005-0000-0000-0000E0530000}"/>
    <cellStyle name="40 % - Accent3 2 3 4 2 5 4" xfId="29142" xr:uid="{00000000-0005-0000-0000-0000E1530000}"/>
    <cellStyle name="40 % - Accent3 2 3 4 2 6" xfId="7373" xr:uid="{00000000-0005-0000-0000-0000E2530000}"/>
    <cellStyle name="40 % - Accent3 2 3 4 2 6 2" xfId="22641" xr:uid="{00000000-0005-0000-0000-0000E3530000}"/>
    <cellStyle name="40 % - Accent3 2 3 4 2 6 2 2" xfId="35834" xr:uid="{00000000-0005-0000-0000-0000E4530000}"/>
    <cellStyle name="40 % - Accent3 2 3 4 2 6 3" xfId="13364" xr:uid="{00000000-0005-0000-0000-0000E5530000}"/>
    <cellStyle name="40 % - Accent3 2 3 4 2 6 4" xfId="29844" xr:uid="{00000000-0005-0000-0000-0000E6530000}"/>
    <cellStyle name="40 % - Accent3 2 3 4 2 7" xfId="7941" xr:uid="{00000000-0005-0000-0000-0000E7530000}"/>
    <cellStyle name="40 % - Accent3 2 3 4 2 7 2" xfId="23399" xr:uid="{00000000-0005-0000-0000-0000E8530000}"/>
    <cellStyle name="40 % - Accent3 2 3 4 2 7 2 2" xfId="36586" xr:uid="{00000000-0005-0000-0000-0000E9530000}"/>
    <cellStyle name="40 % - Accent3 2 3 4 2 7 3" xfId="13932" xr:uid="{00000000-0005-0000-0000-0000EA530000}"/>
    <cellStyle name="40 % - Accent3 2 3 4 2 7 4" xfId="30596" xr:uid="{00000000-0005-0000-0000-0000EB530000}"/>
    <cellStyle name="40 % - Accent3 2 3 4 2 8" xfId="8509" xr:uid="{00000000-0005-0000-0000-0000EC530000}"/>
    <cellStyle name="40 % - Accent3 2 3 4 2 8 2" xfId="14500" xr:uid="{00000000-0005-0000-0000-0000ED530000}"/>
    <cellStyle name="40 % - Accent3 2 3 4 2 8 2 2" xfId="32716" xr:uid="{00000000-0005-0000-0000-0000EE530000}"/>
    <cellStyle name="40 % - Accent3 2 3 4 2 8 3" xfId="26712" xr:uid="{00000000-0005-0000-0000-0000EF530000}"/>
    <cellStyle name="40 % - Accent3 2 3 4 2 9" xfId="9077" xr:uid="{00000000-0005-0000-0000-0000F0530000}"/>
    <cellStyle name="40 % - Accent3 2 3 4 2 9 2" xfId="15068" xr:uid="{00000000-0005-0000-0000-0000F1530000}"/>
    <cellStyle name="40 % - Accent3 2 3 4 2 9 3" xfId="25361" xr:uid="{00000000-0005-0000-0000-0000F2530000}"/>
    <cellStyle name="40 % - Accent3 2 3 4 20" xfId="24465" xr:uid="{00000000-0005-0000-0000-0000F3530000}"/>
    <cellStyle name="40 % - Accent3 2 3 4 21" xfId="3065" xr:uid="{00000000-0005-0000-0000-0000F4530000}"/>
    <cellStyle name="40 % - Accent3 2 3 4 3" xfId="423" xr:uid="{00000000-0005-0000-0000-0000F5530000}"/>
    <cellStyle name="40 % - Accent3 2 3 4 3 10" xfId="10853" xr:uid="{00000000-0005-0000-0000-0000F6530000}"/>
    <cellStyle name="40 % - Accent3 2 3 4 3 10 2" xfId="16844" xr:uid="{00000000-0005-0000-0000-0000F7530000}"/>
    <cellStyle name="40 % - Accent3 2 3 4 3 10 3" xfId="31395" xr:uid="{00000000-0005-0000-0000-0000F8530000}"/>
    <cellStyle name="40 % - Accent3 2 3 4 3 11" xfId="17468" xr:uid="{00000000-0005-0000-0000-0000F9530000}"/>
    <cellStyle name="40 % - Accent3 2 3 4 3 12" xfId="18512" xr:uid="{00000000-0005-0000-0000-0000FA530000}"/>
    <cellStyle name="40 % - Accent3 2 3 4 3 13" xfId="11767" xr:uid="{00000000-0005-0000-0000-0000FB530000}"/>
    <cellStyle name="40 % - Accent3 2 3 4 3 14" xfId="4501" xr:uid="{00000000-0005-0000-0000-0000FC530000}"/>
    <cellStyle name="40 % - Accent3 2 3 4 3 15" xfId="24467" xr:uid="{00000000-0005-0000-0000-0000FD530000}"/>
    <cellStyle name="40 % - Accent3 2 3 4 3 16" xfId="3068" xr:uid="{00000000-0005-0000-0000-0000FE530000}"/>
    <cellStyle name="40 % - Accent3 2 3 4 3 2" xfId="6309" xr:uid="{00000000-0005-0000-0000-0000FF530000}"/>
    <cellStyle name="40 % - Accent3 2 3 4 3 2 2" xfId="19854" xr:uid="{00000000-0005-0000-0000-000000540000}"/>
    <cellStyle name="40 % - Accent3 2 3 4 3 2 2 2" xfId="33254" xr:uid="{00000000-0005-0000-0000-000001540000}"/>
    <cellStyle name="40 % - Accent3 2 3 4 3 2 2 3" xfId="27252" xr:uid="{00000000-0005-0000-0000-000002540000}"/>
    <cellStyle name="40 % - Accent3 2 3 4 3 2 3" xfId="12300" xr:uid="{00000000-0005-0000-0000-000003540000}"/>
    <cellStyle name="40 % - Accent3 2 3 4 3 2 3 2" xfId="31978" xr:uid="{00000000-0005-0000-0000-000004540000}"/>
    <cellStyle name="40 % - Accent3 2 3 4 3 2 4" xfId="25958" xr:uid="{00000000-0005-0000-0000-000005540000}"/>
    <cellStyle name="40 % - Accent3 2 3 4 3 3" xfId="6835" xr:uid="{00000000-0005-0000-0000-000006540000}"/>
    <cellStyle name="40 % - Accent3 2 3 4 3 3 2" xfId="20725" xr:uid="{00000000-0005-0000-0000-000007540000}"/>
    <cellStyle name="40 % - Accent3 2 3 4 3 3 2 2" xfId="33942" xr:uid="{00000000-0005-0000-0000-000008540000}"/>
    <cellStyle name="40 % - Accent3 2 3 4 3 3 3" xfId="12826" xr:uid="{00000000-0005-0000-0000-000009540000}"/>
    <cellStyle name="40 % - Accent3 2 3 4 3 3 4" xfId="27952" xr:uid="{00000000-0005-0000-0000-00000A540000}"/>
    <cellStyle name="40 % - Accent3 2 3 4 3 4" xfId="7375" xr:uid="{00000000-0005-0000-0000-00000B540000}"/>
    <cellStyle name="40 % - Accent3 2 3 4 3 4 2" xfId="21316" xr:uid="{00000000-0005-0000-0000-00000C540000}"/>
    <cellStyle name="40 % - Accent3 2 3 4 3 4 2 2" xfId="34533" xr:uid="{00000000-0005-0000-0000-00000D540000}"/>
    <cellStyle name="40 % - Accent3 2 3 4 3 4 3" xfId="13366" xr:uid="{00000000-0005-0000-0000-00000E540000}"/>
    <cellStyle name="40 % - Accent3 2 3 4 3 4 4" xfId="28543" xr:uid="{00000000-0005-0000-0000-00000F540000}"/>
    <cellStyle name="40 % - Accent3 2 3 4 3 5" xfId="7943" xr:uid="{00000000-0005-0000-0000-000010540000}"/>
    <cellStyle name="40 % - Accent3 2 3 4 3 5 2" xfId="21940" xr:uid="{00000000-0005-0000-0000-000011540000}"/>
    <cellStyle name="40 % - Accent3 2 3 4 3 5 2 2" xfId="35133" xr:uid="{00000000-0005-0000-0000-000012540000}"/>
    <cellStyle name="40 % - Accent3 2 3 4 3 5 3" xfId="13934" xr:uid="{00000000-0005-0000-0000-000013540000}"/>
    <cellStyle name="40 % - Accent3 2 3 4 3 5 4" xfId="29143" xr:uid="{00000000-0005-0000-0000-000014540000}"/>
    <cellStyle name="40 % - Accent3 2 3 4 3 6" xfId="8511" xr:uid="{00000000-0005-0000-0000-000015540000}"/>
    <cellStyle name="40 % - Accent3 2 3 4 3 6 2" xfId="22642" xr:uid="{00000000-0005-0000-0000-000016540000}"/>
    <cellStyle name="40 % - Accent3 2 3 4 3 6 2 2" xfId="35835" xr:uid="{00000000-0005-0000-0000-000017540000}"/>
    <cellStyle name="40 % - Accent3 2 3 4 3 6 3" xfId="14502" xr:uid="{00000000-0005-0000-0000-000018540000}"/>
    <cellStyle name="40 % - Accent3 2 3 4 3 6 4" xfId="29845" xr:uid="{00000000-0005-0000-0000-000019540000}"/>
    <cellStyle name="40 % - Accent3 2 3 4 3 7" xfId="9079" xr:uid="{00000000-0005-0000-0000-00001A540000}"/>
    <cellStyle name="40 % - Accent3 2 3 4 3 7 2" xfId="23400" xr:uid="{00000000-0005-0000-0000-00001B540000}"/>
    <cellStyle name="40 % - Accent3 2 3 4 3 7 2 2" xfId="36587" xr:uid="{00000000-0005-0000-0000-00001C540000}"/>
    <cellStyle name="40 % - Accent3 2 3 4 3 7 3" xfId="15070" xr:uid="{00000000-0005-0000-0000-00001D540000}"/>
    <cellStyle name="40 % - Accent3 2 3 4 3 7 4" xfId="30597" xr:uid="{00000000-0005-0000-0000-00001E540000}"/>
    <cellStyle name="40 % - Accent3 2 3 4 3 8" xfId="9661" xr:uid="{00000000-0005-0000-0000-00001F540000}"/>
    <cellStyle name="40 % - Accent3 2 3 4 3 8 2" xfId="15652" xr:uid="{00000000-0005-0000-0000-000020540000}"/>
    <cellStyle name="40 % - Accent3 2 3 4 3 8 2 2" xfId="32717" xr:uid="{00000000-0005-0000-0000-000021540000}"/>
    <cellStyle name="40 % - Accent3 2 3 4 3 8 3" xfId="26713" xr:uid="{00000000-0005-0000-0000-000022540000}"/>
    <cellStyle name="40 % - Accent3 2 3 4 3 9" xfId="10257" xr:uid="{00000000-0005-0000-0000-000023540000}"/>
    <cellStyle name="40 % - Accent3 2 3 4 3 9 2" xfId="16248" xr:uid="{00000000-0005-0000-0000-000024540000}"/>
    <cellStyle name="40 % - Accent3 2 3 4 3 9 3" xfId="25362" xr:uid="{00000000-0005-0000-0000-000025540000}"/>
    <cellStyle name="40 % - Accent3 2 3 4 4" xfId="3069" xr:uid="{00000000-0005-0000-0000-000026540000}"/>
    <cellStyle name="40 % - Accent3 2 3 4 4 10" xfId="10854" xr:uid="{00000000-0005-0000-0000-000027540000}"/>
    <cellStyle name="40 % - Accent3 2 3 4 4 10 2" xfId="16845" xr:uid="{00000000-0005-0000-0000-000028540000}"/>
    <cellStyle name="40 % - Accent3 2 3 4 4 10 3" xfId="25363" xr:uid="{00000000-0005-0000-0000-000029540000}"/>
    <cellStyle name="40 % - Accent3 2 3 4 4 11" xfId="17469" xr:uid="{00000000-0005-0000-0000-00002A540000}"/>
    <cellStyle name="40 % - Accent3 2 3 4 4 11 2" xfId="31396" xr:uid="{00000000-0005-0000-0000-00002B540000}"/>
    <cellStyle name="40 % - Accent3 2 3 4 4 12" xfId="18513" xr:uid="{00000000-0005-0000-0000-00002C540000}"/>
    <cellStyle name="40 % - Accent3 2 3 4 4 13" xfId="11768" xr:uid="{00000000-0005-0000-0000-00002D540000}"/>
    <cellStyle name="40 % - Accent3 2 3 4 4 14" xfId="4502" xr:uid="{00000000-0005-0000-0000-00002E540000}"/>
    <cellStyle name="40 % - Accent3 2 3 4 4 15" xfId="24468" xr:uid="{00000000-0005-0000-0000-00002F540000}"/>
    <cellStyle name="40 % - Accent3 2 3 4 4 2" xfId="6310" xr:uid="{00000000-0005-0000-0000-000030540000}"/>
    <cellStyle name="40 % - Accent3 2 3 4 4 2 10" xfId="31397" xr:uid="{00000000-0005-0000-0000-000031540000}"/>
    <cellStyle name="40 % - Accent3 2 3 4 4 2 11" xfId="24469" xr:uid="{00000000-0005-0000-0000-000032540000}"/>
    <cellStyle name="40 % - Accent3 2 3 4 4 2 2" xfId="19852" xr:uid="{00000000-0005-0000-0000-000033540000}"/>
    <cellStyle name="40 % - Accent3 2 3 4 4 2 2 2" xfId="27250" xr:uid="{00000000-0005-0000-0000-000034540000}"/>
    <cellStyle name="40 % - Accent3 2 3 4 4 2 2 2 2" xfId="33252" xr:uid="{00000000-0005-0000-0000-000035540000}"/>
    <cellStyle name="40 % - Accent3 2 3 4 4 2 2 3" xfId="31980" xr:uid="{00000000-0005-0000-0000-000036540000}"/>
    <cellStyle name="40 % - Accent3 2 3 4 4 2 2 4" xfId="25960" xr:uid="{00000000-0005-0000-0000-000037540000}"/>
    <cellStyle name="40 % - Accent3 2 3 4 4 2 3" xfId="20727" xr:uid="{00000000-0005-0000-0000-000038540000}"/>
    <cellStyle name="40 % - Accent3 2 3 4 4 2 3 2" xfId="33944" xr:uid="{00000000-0005-0000-0000-000039540000}"/>
    <cellStyle name="40 % - Accent3 2 3 4 4 2 3 3" xfId="27954" xr:uid="{00000000-0005-0000-0000-00003A540000}"/>
    <cellStyle name="40 % - Accent3 2 3 4 4 2 4" xfId="21318" xr:uid="{00000000-0005-0000-0000-00003B540000}"/>
    <cellStyle name="40 % - Accent3 2 3 4 4 2 4 2" xfId="34535" xr:uid="{00000000-0005-0000-0000-00003C540000}"/>
    <cellStyle name="40 % - Accent3 2 3 4 4 2 4 3" xfId="28545" xr:uid="{00000000-0005-0000-0000-00003D540000}"/>
    <cellStyle name="40 % - Accent3 2 3 4 4 2 5" xfId="21942" xr:uid="{00000000-0005-0000-0000-00003E540000}"/>
    <cellStyle name="40 % - Accent3 2 3 4 4 2 5 2" xfId="35135" xr:uid="{00000000-0005-0000-0000-00003F540000}"/>
    <cellStyle name="40 % - Accent3 2 3 4 4 2 5 3" xfId="29145" xr:uid="{00000000-0005-0000-0000-000040540000}"/>
    <cellStyle name="40 % - Accent3 2 3 4 4 2 6" xfId="22644" xr:uid="{00000000-0005-0000-0000-000041540000}"/>
    <cellStyle name="40 % - Accent3 2 3 4 4 2 6 2" xfId="35837" xr:uid="{00000000-0005-0000-0000-000042540000}"/>
    <cellStyle name="40 % - Accent3 2 3 4 4 2 6 3" xfId="29847" xr:uid="{00000000-0005-0000-0000-000043540000}"/>
    <cellStyle name="40 % - Accent3 2 3 4 4 2 7" xfId="23402" xr:uid="{00000000-0005-0000-0000-000044540000}"/>
    <cellStyle name="40 % - Accent3 2 3 4 4 2 7 2" xfId="36589" xr:uid="{00000000-0005-0000-0000-000045540000}"/>
    <cellStyle name="40 % - Accent3 2 3 4 4 2 7 3" xfId="30599" xr:uid="{00000000-0005-0000-0000-000046540000}"/>
    <cellStyle name="40 % - Accent3 2 3 4 4 2 8" xfId="18514" xr:uid="{00000000-0005-0000-0000-000047540000}"/>
    <cellStyle name="40 % - Accent3 2 3 4 4 2 8 2" xfId="32719" xr:uid="{00000000-0005-0000-0000-000048540000}"/>
    <cellStyle name="40 % - Accent3 2 3 4 4 2 8 3" xfId="26715" xr:uid="{00000000-0005-0000-0000-000049540000}"/>
    <cellStyle name="40 % - Accent3 2 3 4 4 2 9" xfId="12301" xr:uid="{00000000-0005-0000-0000-00004A540000}"/>
    <cellStyle name="40 % - Accent3 2 3 4 4 2 9 2" xfId="25364" xr:uid="{00000000-0005-0000-0000-00004B540000}"/>
    <cellStyle name="40 % - Accent3 2 3 4 4 3" xfId="6836" xr:uid="{00000000-0005-0000-0000-00004C540000}"/>
    <cellStyle name="40 % - Accent3 2 3 4 4 3 2" xfId="19853" xr:uid="{00000000-0005-0000-0000-00004D540000}"/>
    <cellStyle name="40 % - Accent3 2 3 4 4 3 2 2" xfId="33253" xr:uid="{00000000-0005-0000-0000-00004E540000}"/>
    <cellStyle name="40 % - Accent3 2 3 4 4 3 2 3" xfId="27251" xr:uid="{00000000-0005-0000-0000-00004F540000}"/>
    <cellStyle name="40 % - Accent3 2 3 4 4 3 3" xfId="12827" xr:uid="{00000000-0005-0000-0000-000050540000}"/>
    <cellStyle name="40 % - Accent3 2 3 4 4 3 3 2" xfId="31979" xr:uid="{00000000-0005-0000-0000-000051540000}"/>
    <cellStyle name="40 % - Accent3 2 3 4 4 3 4" xfId="25959" xr:uid="{00000000-0005-0000-0000-000052540000}"/>
    <cellStyle name="40 % - Accent3 2 3 4 4 4" xfId="7376" xr:uid="{00000000-0005-0000-0000-000053540000}"/>
    <cellStyle name="40 % - Accent3 2 3 4 4 4 2" xfId="20726" xr:uid="{00000000-0005-0000-0000-000054540000}"/>
    <cellStyle name="40 % - Accent3 2 3 4 4 4 2 2" xfId="33943" xr:uid="{00000000-0005-0000-0000-000055540000}"/>
    <cellStyle name="40 % - Accent3 2 3 4 4 4 3" xfId="13367" xr:uid="{00000000-0005-0000-0000-000056540000}"/>
    <cellStyle name="40 % - Accent3 2 3 4 4 4 4" xfId="27953" xr:uid="{00000000-0005-0000-0000-000057540000}"/>
    <cellStyle name="40 % - Accent3 2 3 4 4 5" xfId="7944" xr:uid="{00000000-0005-0000-0000-000058540000}"/>
    <cellStyle name="40 % - Accent3 2 3 4 4 5 2" xfId="21317" xr:uid="{00000000-0005-0000-0000-000059540000}"/>
    <cellStyle name="40 % - Accent3 2 3 4 4 5 2 2" xfId="34534" xr:uid="{00000000-0005-0000-0000-00005A540000}"/>
    <cellStyle name="40 % - Accent3 2 3 4 4 5 3" xfId="13935" xr:uid="{00000000-0005-0000-0000-00005B540000}"/>
    <cellStyle name="40 % - Accent3 2 3 4 4 5 4" xfId="28544" xr:uid="{00000000-0005-0000-0000-00005C540000}"/>
    <cellStyle name="40 % - Accent3 2 3 4 4 6" xfId="8512" xr:uid="{00000000-0005-0000-0000-00005D540000}"/>
    <cellStyle name="40 % - Accent3 2 3 4 4 6 2" xfId="21941" xr:uid="{00000000-0005-0000-0000-00005E540000}"/>
    <cellStyle name="40 % - Accent3 2 3 4 4 6 2 2" xfId="35134" xr:uid="{00000000-0005-0000-0000-00005F540000}"/>
    <cellStyle name="40 % - Accent3 2 3 4 4 6 3" xfId="14503" xr:uid="{00000000-0005-0000-0000-000060540000}"/>
    <cellStyle name="40 % - Accent3 2 3 4 4 6 4" xfId="29144" xr:uid="{00000000-0005-0000-0000-000061540000}"/>
    <cellStyle name="40 % - Accent3 2 3 4 4 7" xfId="9080" xr:uid="{00000000-0005-0000-0000-000062540000}"/>
    <cellStyle name="40 % - Accent3 2 3 4 4 7 2" xfId="22643" xr:uid="{00000000-0005-0000-0000-000063540000}"/>
    <cellStyle name="40 % - Accent3 2 3 4 4 7 2 2" xfId="35836" xr:uid="{00000000-0005-0000-0000-000064540000}"/>
    <cellStyle name="40 % - Accent3 2 3 4 4 7 3" xfId="15071" xr:uid="{00000000-0005-0000-0000-000065540000}"/>
    <cellStyle name="40 % - Accent3 2 3 4 4 7 4" xfId="29846" xr:uid="{00000000-0005-0000-0000-000066540000}"/>
    <cellStyle name="40 % - Accent3 2 3 4 4 8" xfId="9662" xr:uid="{00000000-0005-0000-0000-000067540000}"/>
    <cellStyle name="40 % - Accent3 2 3 4 4 8 2" xfId="23401" xr:uid="{00000000-0005-0000-0000-000068540000}"/>
    <cellStyle name="40 % - Accent3 2 3 4 4 8 2 2" xfId="36588" xr:uid="{00000000-0005-0000-0000-000069540000}"/>
    <cellStyle name="40 % - Accent3 2 3 4 4 8 3" xfId="15653" xr:uid="{00000000-0005-0000-0000-00006A540000}"/>
    <cellStyle name="40 % - Accent3 2 3 4 4 8 4" xfId="30598" xr:uid="{00000000-0005-0000-0000-00006B540000}"/>
    <cellStyle name="40 % - Accent3 2 3 4 4 9" xfId="10258" xr:uid="{00000000-0005-0000-0000-00006C540000}"/>
    <cellStyle name="40 % - Accent3 2 3 4 4 9 2" xfId="16249" xr:uid="{00000000-0005-0000-0000-00006D540000}"/>
    <cellStyle name="40 % - Accent3 2 3 4 4 9 2 2" xfId="32718" xr:uid="{00000000-0005-0000-0000-00006E540000}"/>
    <cellStyle name="40 % - Accent3 2 3 4 4 9 3" xfId="26714" xr:uid="{00000000-0005-0000-0000-00006F540000}"/>
    <cellStyle name="40 % - Accent3 2 3 4 5" xfId="5415" xr:uid="{00000000-0005-0000-0000-000070540000}"/>
    <cellStyle name="40 % - Accent3 2 3 4 5 10" xfId="31398" xr:uid="{00000000-0005-0000-0000-000071540000}"/>
    <cellStyle name="40 % - Accent3 2 3 4 5 11" xfId="24470" xr:uid="{00000000-0005-0000-0000-000072540000}"/>
    <cellStyle name="40 % - Accent3 2 3 4 5 2" xfId="19851" xr:uid="{00000000-0005-0000-0000-000073540000}"/>
    <cellStyle name="40 % - Accent3 2 3 4 5 2 2" xfId="27249" xr:uid="{00000000-0005-0000-0000-000074540000}"/>
    <cellStyle name="40 % - Accent3 2 3 4 5 2 2 2" xfId="33251" xr:uid="{00000000-0005-0000-0000-000075540000}"/>
    <cellStyle name="40 % - Accent3 2 3 4 5 2 3" xfId="31981" xr:uid="{00000000-0005-0000-0000-000076540000}"/>
    <cellStyle name="40 % - Accent3 2 3 4 5 2 4" xfId="25961" xr:uid="{00000000-0005-0000-0000-000077540000}"/>
    <cellStyle name="40 % - Accent3 2 3 4 5 3" xfId="20728" xr:uid="{00000000-0005-0000-0000-000078540000}"/>
    <cellStyle name="40 % - Accent3 2 3 4 5 3 2" xfId="33945" xr:uid="{00000000-0005-0000-0000-000079540000}"/>
    <cellStyle name="40 % - Accent3 2 3 4 5 3 3" xfId="27955" xr:uid="{00000000-0005-0000-0000-00007A540000}"/>
    <cellStyle name="40 % - Accent3 2 3 4 5 4" xfId="21319" xr:uid="{00000000-0005-0000-0000-00007B540000}"/>
    <cellStyle name="40 % - Accent3 2 3 4 5 4 2" xfId="34536" xr:uid="{00000000-0005-0000-0000-00007C540000}"/>
    <cellStyle name="40 % - Accent3 2 3 4 5 4 3" xfId="28546" xr:uid="{00000000-0005-0000-0000-00007D540000}"/>
    <cellStyle name="40 % - Accent3 2 3 4 5 5" xfId="21943" xr:uid="{00000000-0005-0000-0000-00007E540000}"/>
    <cellStyle name="40 % - Accent3 2 3 4 5 5 2" xfId="35136" xr:uid="{00000000-0005-0000-0000-00007F540000}"/>
    <cellStyle name="40 % - Accent3 2 3 4 5 5 3" xfId="29146" xr:uid="{00000000-0005-0000-0000-000080540000}"/>
    <cellStyle name="40 % - Accent3 2 3 4 5 6" xfId="22645" xr:uid="{00000000-0005-0000-0000-000081540000}"/>
    <cellStyle name="40 % - Accent3 2 3 4 5 6 2" xfId="35838" xr:uid="{00000000-0005-0000-0000-000082540000}"/>
    <cellStyle name="40 % - Accent3 2 3 4 5 6 3" xfId="29848" xr:uid="{00000000-0005-0000-0000-000083540000}"/>
    <cellStyle name="40 % - Accent3 2 3 4 5 7" xfId="23403" xr:uid="{00000000-0005-0000-0000-000084540000}"/>
    <cellStyle name="40 % - Accent3 2 3 4 5 7 2" xfId="36590" xr:uid="{00000000-0005-0000-0000-000085540000}"/>
    <cellStyle name="40 % - Accent3 2 3 4 5 7 3" xfId="30600" xr:uid="{00000000-0005-0000-0000-000086540000}"/>
    <cellStyle name="40 % - Accent3 2 3 4 5 8" xfId="18515" xr:uid="{00000000-0005-0000-0000-000087540000}"/>
    <cellStyle name="40 % - Accent3 2 3 4 5 8 2" xfId="32720" xr:uid="{00000000-0005-0000-0000-000088540000}"/>
    <cellStyle name="40 % - Accent3 2 3 4 5 8 3" xfId="26716" xr:uid="{00000000-0005-0000-0000-000089540000}"/>
    <cellStyle name="40 % - Accent3 2 3 4 5 9" xfId="11764" xr:uid="{00000000-0005-0000-0000-00008A540000}"/>
    <cellStyle name="40 % - Accent3 2 3 4 5 9 2" xfId="25365" xr:uid="{00000000-0005-0000-0000-00008B540000}"/>
    <cellStyle name="40 % - Accent3 2 3 4 6" xfId="6306" xr:uid="{00000000-0005-0000-0000-00008C540000}"/>
    <cellStyle name="40 % - Accent3 2 3 4 6 2" xfId="19551" xr:uid="{00000000-0005-0000-0000-00008D540000}"/>
    <cellStyle name="40 % - Accent3 2 3 4 6 2 2" xfId="33049" xr:uid="{00000000-0005-0000-0000-00008E540000}"/>
    <cellStyle name="40 % - Accent3 2 3 4 6 2 3" xfId="27045" xr:uid="{00000000-0005-0000-0000-00008F540000}"/>
    <cellStyle name="40 % - Accent3 2 3 4 6 3" xfId="12297" xr:uid="{00000000-0005-0000-0000-000090540000}"/>
    <cellStyle name="40 % - Accent3 2 3 4 6 3 2" xfId="31976" xr:uid="{00000000-0005-0000-0000-000091540000}"/>
    <cellStyle name="40 % - Accent3 2 3 4 6 4" xfId="25956" xr:uid="{00000000-0005-0000-0000-000092540000}"/>
    <cellStyle name="40 % - Accent3 2 3 4 7" xfId="6832" xr:uid="{00000000-0005-0000-0000-000093540000}"/>
    <cellStyle name="40 % - Accent3 2 3 4 7 2" xfId="19856" xr:uid="{00000000-0005-0000-0000-000094540000}"/>
    <cellStyle name="40 % - Accent3 2 3 4 7 2 2" xfId="33256" xr:uid="{00000000-0005-0000-0000-000095540000}"/>
    <cellStyle name="40 % - Accent3 2 3 4 7 3" xfId="12823" xr:uid="{00000000-0005-0000-0000-000096540000}"/>
    <cellStyle name="40 % - Accent3 2 3 4 7 4" xfId="27254" xr:uid="{00000000-0005-0000-0000-000097540000}"/>
    <cellStyle name="40 % - Accent3 2 3 4 8" xfId="7372" xr:uid="{00000000-0005-0000-0000-000098540000}"/>
    <cellStyle name="40 % - Accent3 2 3 4 8 2" xfId="20723" xr:uid="{00000000-0005-0000-0000-000099540000}"/>
    <cellStyle name="40 % - Accent3 2 3 4 8 2 2" xfId="33940" xr:uid="{00000000-0005-0000-0000-00009A540000}"/>
    <cellStyle name="40 % - Accent3 2 3 4 8 3" xfId="13363" xr:uid="{00000000-0005-0000-0000-00009B540000}"/>
    <cellStyle name="40 % - Accent3 2 3 4 8 4" xfId="27950" xr:uid="{00000000-0005-0000-0000-00009C540000}"/>
    <cellStyle name="40 % - Accent3 2 3 4 9" xfId="7940" xr:uid="{00000000-0005-0000-0000-00009D540000}"/>
    <cellStyle name="40 % - Accent3 2 3 4 9 2" xfId="21314" xr:uid="{00000000-0005-0000-0000-00009E540000}"/>
    <cellStyle name="40 % - Accent3 2 3 4 9 2 2" xfId="34531" xr:uid="{00000000-0005-0000-0000-00009F540000}"/>
    <cellStyle name="40 % - Accent3 2 3 4 9 3" xfId="13931" xr:uid="{00000000-0005-0000-0000-0000A0540000}"/>
    <cellStyle name="40 % - Accent3 2 3 4 9 4" xfId="28541" xr:uid="{00000000-0005-0000-0000-0000A1540000}"/>
    <cellStyle name="40 % - Accent3 2 3 5" xfId="424" xr:uid="{00000000-0005-0000-0000-0000A2540000}"/>
    <cellStyle name="40 % - Accent3 2 3 5 10" xfId="10259" xr:uid="{00000000-0005-0000-0000-0000A3540000}"/>
    <cellStyle name="40 % - Accent3 2 3 5 10 2" xfId="16250" xr:uid="{00000000-0005-0000-0000-0000A4540000}"/>
    <cellStyle name="40 % - Accent3 2 3 5 10 3" xfId="31399" xr:uid="{00000000-0005-0000-0000-0000A5540000}"/>
    <cellStyle name="40 % - Accent3 2 3 5 11" xfId="10855" xr:uid="{00000000-0005-0000-0000-0000A6540000}"/>
    <cellStyle name="40 % - Accent3 2 3 5 11 2" xfId="16846" xr:uid="{00000000-0005-0000-0000-0000A7540000}"/>
    <cellStyle name="40 % - Accent3 2 3 5 12" xfId="17470" xr:uid="{00000000-0005-0000-0000-0000A8540000}"/>
    <cellStyle name="40 % - Accent3 2 3 5 13" xfId="17965" xr:uid="{00000000-0005-0000-0000-0000A9540000}"/>
    <cellStyle name="40 % - Accent3 2 3 5 14" xfId="18516" xr:uid="{00000000-0005-0000-0000-0000AA540000}"/>
    <cellStyle name="40 % - Accent3 2 3 5 15" xfId="11308" xr:uid="{00000000-0005-0000-0000-0000AB540000}"/>
    <cellStyle name="40 % - Accent3 2 3 5 16" xfId="4503" xr:uid="{00000000-0005-0000-0000-0000AC540000}"/>
    <cellStyle name="40 % - Accent3 2 3 5 17" xfId="24471" xr:uid="{00000000-0005-0000-0000-0000AD540000}"/>
    <cellStyle name="40 % - Accent3 2 3 5 18" xfId="3070" xr:uid="{00000000-0005-0000-0000-0000AE540000}"/>
    <cellStyle name="40 % - Accent3 2 3 5 2" xfId="5418" xr:uid="{00000000-0005-0000-0000-0000AF540000}"/>
    <cellStyle name="40 % - Accent3 2 3 5 2 2" xfId="19552" xr:uid="{00000000-0005-0000-0000-0000B0540000}"/>
    <cellStyle name="40 % - Accent3 2 3 5 2 2 2" xfId="33050" xr:uid="{00000000-0005-0000-0000-0000B1540000}"/>
    <cellStyle name="40 % - Accent3 2 3 5 2 2 3" xfId="27046" xr:uid="{00000000-0005-0000-0000-0000B2540000}"/>
    <cellStyle name="40 % - Accent3 2 3 5 2 3" xfId="11769" xr:uid="{00000000-0005-0000-0000-0000B3540000}"/>
    <cellStyle name="40 % - Accent3 2 3 5 2 3 2" xfId="31982" xr:uid="{00000000-0005-0000-0000-0000B4540000}"/>
    <cellStyle name="40 % - Accent3 2 3 5 2 4" xfId="25962" xr:uid="{00000000-0005-0000-0000-0000B5540000}"/>
    <cellStyle name="40 % - Accent3 2 3 5 3" xfId="6311" xr:uid="{00000000-0005-0000-0000-0000B6540000}"/>
    <cellStyle name="40 % - Accent3 2 3 5 3 2" xfId="20729" xr:uid="{00000000-0005-0000-0000-0000B7540000}"/>
    <cellStyle name="40 % - Accent3 2 3 5 3 2 2" xfId="33946" xr:uid="{00000000-0005-0000-0000-0000B8540000}"/>
    <cellStyle name="40 % - Accent3 2 3 5 3 3" xfId="12302" xr:uid="{00000000-0005-0000-0000-0000B9540000}"/>
    <cellStyle name="40 % - Accent3 2 3 5 3 4" xfId="27956" xr:uid="{00000000-0005-0000-0000-0000BA540000}"/>
    <cellStyle name="40 % - Accent3 2 3 5 4" xfId="6837" xr:uid="{00000000-0005-0000-0000-0000BB540000}"/>
    <cellStyle name="40 % - Accent3 2 3 5 4 2" xfId="21320" xr:uid="{00000000-0005-0000-0000-0000BC540000}"/>
    <cellStyle name="40 % - Accent3 2 3 5 4 2 2" xfId="34537" xr:uid="{00000000-0005-0000-0000-0000BD540000}"/>
    <cellStyle name="40 % - Accent3 2 3 5 4 3" xfId="12828" xr:uid="{00000000-0005-0000-0000-0000BE540000}"/>
    <cellStyle name="40 % - Accent3 2 3 5 4 4" xfId="28547" xr:uid="{00000000-0005-0000-0000-0000BF540000}"/>
    <cellStyle name="40 % - Accent3 2 3 5 5" xfId="7377" xr:uid="{00000000-0005-0000-0000-0000C0540000}"/>
    <cellStyle name="40 % - Accent3 2 3 5 5 2" xfId="21944" xr:uid="{00000000-0005-0000-0000-0000C1540000}"/>
    <cellStyle name="40 % - Accent3 2 3 5 5 2 2" xfId="35137" xr:uid="{00000000-0005-0000-0000-0000C2540000}"/>
    <cellStyle name="40 % - Accent3 2 3 5 5 3" xfId="13368" xr:uid="{00000000-0005-0000-0000-0000C3540000}"/>
    <cellStyle name="40 % - Accent3 2 3 5 5 4" xfId="29147" xr:uid="{00000000-0005-0000-0000-0000C4540000}"/>
    <cellStyle name="40 % - Accent3 2 3 5 6" xfId="7945" xr:uid="{00000000-0005-0000-0000-0000C5540000}"/>
    <cellStyle name="40 % - Accent3 2 3 5 6 2" xfId="22646" xr:uid="{00000000-0005-0000-0000-0000C6540000}"/>
    <cellStyle name="40 % - Accent3 2 3 5 6 2 2" xfId="35839" xr:uid="{00000000-0005-0000-0000-0000C7540000}"/>
    <cellStyle name="40 % - Accent3 2 3 5 6 3" xfId="13936" xr:uid="{00000000-0005-0000-0000-0000C8540000}"/>
    <cellStyle name="40 % - Accent3 2 3 5 6 4" xfId="29849" xr:uid="{00000000-0005-0000-0000-0000C9540000}"/>
    <cellStyle name="40 % - Accent3 2 3 5 7" xfId="8513" xr:uid="{00000000-0005-0000-0000-0000CA540000}"/>
    <cellStyle name="40 % - Accent3 2 3 5 7 2" xfId="23404" xr:uid="{00000000-0005-0000-0000-0000CB540000}"/>
    <cellStyle name="40 % - Accent3 2 3 5 7 2 2" xfId="36591" xr:uid="{00000000-0005-0000-0000-0000CC540000}"/>
    <cellStyle name="40 % - Accent3 2 3 5 7 3" xfId="14504" xr:uid="{00000000-0005-0000-0000-0000CD540000}"/>
    <cellStyle name="40 % - Accent3 2 3 5 7 4" xfId="30601" xr:uid="{00000000-0005-0000-0000-0000CE540000}"/>
    <cellStyle name="40 % - Accent3 2 3 5 8" xfId="9081" xr:uid="{00000000-0005-0000-0000-0000CF540000}"/>
    <cellStyle name="40 % - Accent3 2 3 5 8 2" xfId="15072" xr:uid="{00000000-0005-0000-0000-0000D0540000}"/>
    <cellStyle name="40 % - Accent3 2 3 5 8 2 2" xfId="32721" xr:uid="{00000000-0005-0000-0000-0000D1540000}"/>
    <cellStyle name="40 % - Accent3 2 3 5 8 3" xfId="26717" xr:uid="{00000000-0005-0000-0000-0000D2540000}"/>
    <cellStyle name="40 % - Accent3 2 3 5 9" xfId="9663" xr:uid="{00000000-0005-0000-0000-0000D3540000}"/>
    <cellStyle name="40 % - Accent3 2 3 5 9 2" xfId="15654" xr:uid="{00000000-0005-0000-0000-0000D4540000}"/>
    <cellStyle name="40 % - Accent3 2 3 5 9 3" xfId="25366" xr:uid="{00000000-0005-0000-0000-0000D5540000}"/>
    <cellStyle name="40 % - Accent3 2 3 6" xfId="425" xr:uid="{00000000-0005-0000-0000-0000D6540000}"/>
    <cellStyle name="40 % - Accent3 2 3 6 10" xfId="10260" xr:uid="{00000000-0005-0000-0000-0000D7540000}"/>
    <cellStyle name="40 % - Accent3 2 3 6 10 2" xfId="16251" xr:uid="{00000000-0005-0000-0000-0000D8540000}"/>
    <cellStyle name="40 % - Accent3 2 3 6 10 3" xfId="31400" xr:uid="{00000000-0005-0000-0000-0000D9540000}"/>
    <cellStyle name="40 % - Accent3 2 3 6 11" xfId="10856" xr:uid="{00000000-0005-0000-0000-0000DA540000}"/>
    <cellStyle name="40 % - Accent3 2 3 6 11 2" xfId="16847" xr:uid="{00000000-0005-0000-0000-0000DB540000}"/>
    <cellStyle name="40 % - Accent3 2 3 6 12" xfId="17471" xr:uid="{00000000-0005-0000-0000-0000DC540000}"/>
    <cellStyle name="40 % - Accent3 2 3 6 13" xfId="17966" xr:uid="{00000000-0005-0000-0000-0000DD540000}"/>
    <cellStyle name="40 % - Accent3 2 3 6 14" xfId="18517" xr:uid="{00000000-0005-0000-0000-0000DE540000}"/>
    <cellStyle name="40 % - Accent3 2 3 6 15" xfId="11309" xr:uid="{00000000-0005-0000-0000-0000DF540000}"/>
    <cellStyle name="40 % - Accent3 2 3 6 16" xfId="4504" xr:uid="{00000000-0005-0000-0000-0000E0540000}"/>
    <cellStyle name="40 % - Accent3 2 3 6 17" xfId="24472" xr:uid="{00000000-0005-0000-0000-0000E1540000}"/>
    <cellStyle name="40 % - Accent3 2 3 6 18" xfId="3071" xr:uid="{00000000-0005-0000-0000-0000E2540000}"/>
    <cellStyle name="40 % - Accent3 2 3 6 2" xfId="5419" xr:uid="{00000000-0005-0000-0000-0000E3540000}"/>
    <cellStyle name="40 % - Accent3 2 3 6 2 2" xfId="19553" xr:uid="{00000000-0005-0000-0000-0000E4540000}"/>
    <cellStyle name="40 % - Accent3 2 3 6 2 2 2" xfId="33051" xr:uid="{00000000-0005-0000-0000-0000E5540000}"/>
    <cellStyle name="40 % - Accent3 2 3 6 2 2 3" xfId="27047" xr:uid="{00000000-0005-0000-0000-0000E6540000}"/>
    <cellStyle name="40 % - Accent3 2 3 6 2 3" xfId="11770" xr:uid="{00000000-0005-0000-0000-0000E7540000}"/>
    <cellStyle name="40 % - Accent3 2 3 6 2 3 2" xfId="31983" xr:uid="{00000000-0005-0000-0000-0000E8540000}"/>
    <cellStyle name="40 % - Accent3 2 3 6 2 4" xfId="25963" xr:uid="{00000000-0005-0000-0000-0000E9540000}"/>
    <cellStyle name="40 % - Accent3 2 3 6 3" xfId="6312" xr:uid="{00000000-0005-0000-0000-0000EA540000}"/>
    <cellStyle name="40 % - Accent3 2 3 6 3 2" xfId="20730" xr:uid="{00000000-0005-0000-0000-0000EB540000}"/>
    <cellStyle name="40 % - Accent3 2 3 6 3 2 2" xfId="33947" xr:uid="{00000000-0005-0000-0000-0000EC540000}"/>
    <cellStyle name="40 % - Accent3 2 3 6 3 3" xfId="12303" xr:uid="{00000000-0005-0000-0000-0000ED540000}"/>
    <cellStyle name="40 % - Accent3 2 3 6 3 4" xfId="27957" xr:uid="{00000000-0005-0000-0000-0000EE540000}"/>
    <cellStyle name="40 % - Accent3 2 3 6 4" xfId="6838" xr:uid="{00000000-0005-0000-0000-0000EF540000}"/>
    <cellStyle name="40 % - Accent3 2 3 6 4 2" xfId="21321" xr:uid="{00000000-0005-0000-0000-0000F0540000}"/>
    <cellStyle name="40 % - Accent3 2 3 6 4 2 2" xfId="34538" xr:uid="{00000000-0005-0000-0000-0000F1540000}"/>
    <cellStyle name="40 % - Accent3 2 3 6 4 3" xfId="12829" xr:uid="{00000000-0005-0000-0000-0000F2540000}"/>
    <cellStyle name="40 % - Accent3 2 3 6 4 4" xfId="28548" xr:uid="{00000000-0005-0000-0000-0000F3540000}"/>
    <cellStyle name="40 % - Accent3 2 3 6 5" xfId="7378" xr:uid="{00000000-0005-0000-0000-0000F4540000}"/>
    <cellStyle name="40 % - Accent3 2 3 6 5 2" xfId="21945" xr:uid="{00000000-0005-0000-0000-0000F5540000}"/>
    <cellStyle name="40 % - Accent3 2 3 6 5 2 2" xfId="35138" xr:uid="{00000000-0005-0000-0000-0000F6540000}"/>
    <cellStyle name="40 % - Accent3 2 3 6 5 3" xfId="13369" xr:uid="{00000000-0005-0000-0000-0000F7540000}"/>
    <cellStyle name="40 % - Accent3 2 3 6 5 4" xfId="29148" xr:uid="{00000000-0005-0000-0000-0000F8540000}"/>
    <cellStyle name="40 % - Accent3 2 3 6 6" xfId="7946" xr:uid="{00000000-0005-0000-0000-0000F9540000}"/>
    <cellStyle name="40 % - Accent3 2 3 6 6 2" xfId="22647" xr:uid="{00000000-0005-0000-0000-0000FA540000}"/>
    <cellStyle name="40 % - Accent3 2 3 6 6 2 2" xfId="35840" xr:uid="{00000000-0005-0000-0000-0000FB540000}"/>
    <cellStyle name="40 % - Accent3 2 3 6 6 3" xfId="13937" xr:uid="{00000000-0005-0000-0000-0000FC540000}"/>
    <cellStyle name="40 % - Accent3 2 3 6 6 4" xfId="29850" xr:uid="{00000000-0005-0000-0000-0000FD540000}"/>
    <cellStyle name="40 % - Accent3 2 3 6 7" xfId="8514" xr:uid="{00000000-0005-0000-0000-0000FE540000}"/>
    <cellStyle name="40 % - Accent3 2 3 6 7 2" xfId="23405" xr:uid="{00000000-0005-0000-0000-0000FF540000}"/>
    <cellStyle name="40 % - Accent3 2 3 6 7 2 2" xfId="36592" xr:uid="{00000000-0005-0000-0000-000000550000}"/>
    <cellStyle name="40 % - Accent3 2 3 6 7 3" xfId="14505" xr:uid="{00000000-0005-0000-0000-000001550000}"/>
    <cellStyle name="40 % - Accent3 2 3 6 7 4" xfId="30602" xr:uid="{00000000-0005-0000-0000-000002550000}"/>
    <cellStyle name="40 % - Accent3 2 3 6 8" xfId="9082" xr:uid="{00000000-0005-0000-0000-000003550000}"/>
    <cellStyle name="40 % - Accent3 2 3 6 8 2" xfId="15073" xr:uid="{00000000-0005-0000-0000-000004550000}"/>
    <cellStyle name="40 % - Accent3 2 3 6 8 2 2" xfId="32722" xr:uid="{00000000-0005-0000-0000-000005550000}"/>
    <cellStyle name="40 % - Accent3 2 3 6 8 3" xfId="26718" xr:uid="{00000000-0005-0000-0000-000006550000}"/>
    <cellStyle name="40 % - Accent3 2 3 6 9" xfId="9664" xr:uid="{00000000-0005-0000-0000-000007550000}"/>
    <cellStyle name="40 % - Accent3 2 3 6 9 2" xfId="15655" xr:uid="{00000000-0005-0000-0000-000008550000}"/>
    <cellStyle name="40 % - Accent3 2 3 6 9 3" xfId="25367" xr:uid="{00000000-0005-0000-0000-000009550000}"/>
    <cellStyle name="40 % - Accent3 2 3 7" xfId="5406" xr:uid="{00000000-0005-0000-0000-00000A550000}"/>
    <cellStyle name="40 % - Accent3 2 3 7 10" xfId="31401" xr:uid="{00000000-0005-0000-0000-00000B550000}"/>
    <cellStyle name="40 % - Accent3 2 3 7 11" xfId="24473" xr:uid="{00000000-0005-0000-0000-00000C550000}"/>
    <cellStyle name="40 % - Accent3 2 3 7 2" xfId="19850" xr:uid="{00000000-0005-0000-0000-00000D550000}"/>
    <cellStyle name="40 % - Accent3 2 3 7 2 2" xfId="27248" xr:uid="{00000000-0005-0000-0000-00000E550000}"/>
    <cellStyle name="40 % - Accent3 2 3 7 2 2 2" xfId="33250" xr:uid="{00000000-0005-0000-0000-00000F550000}"/>
    <cellStyle name="40 % - Accent3 2 3 7 2 3" xfId="31984" xr:uid="{00000000-0005-0000-0000-000010550000}"/>
    <cellStyle name="40 % - Accent3 2 3 7 2 4" xfId="25964" xr:uid="{00000000-0005-0000-0000-000011550000}"/>
    <cellStyle name="40 % - Accent3 2 3 7 3" xfId="20731" xr:uid="{00000000-0005-0000-0000-000012550000}"/>
    <cellStyle name="40 % - Accent3 2 3 7 3 2" xfId="33948" xr:uid="{00000000-0005-0000-0000-000013550000}"/>
    <cellStyle name="40 % - Accent3 2 3 7 3 3" xfId="27958" xr:uid="{00000000-0005-0000-0000-000014550000}"/>
    <cellStyle name="40 % - Accent3 2 3 7 4" xfId="21322" xr:uid="{00000000-0005-0000-0000-000015550000}"/>
    <cellStyle name="40 % - Accent3 2 3 7 4 2" xfId="34539" xr:uid="{00000000-0005-0000-0000-000016550000}"/>
    <cellStyle name="40 % - Accent3 2 3 7 4 3" xfId="28549" xr:uid="{00000000-0005-0000-0000-000017550000}"/>
    <cellStyle name="40 % - Accent3 2 3 7 5" xfId="21946" xr:uid="{00000000-0005-0000-0000-000018550000}"/>
    <cellStyle name="40 % - Accent3 2 3 7 5 2" xfId="35139" xr:uid="{00000000-0005-0000-0000-000019550000}"/>
    <cellStyle name="40 % - Accent3 2 3 7 5 3" xfId="29149" xr:uid="{00000000-0005-0000-0000-00001A550000}"/>
    <cellStyle name="40 % - Accent3 2 3 7 6" xfId="22648" xr:uid="{00000000-0005-0000-0000-00001B550000}"/>
    <cellStyle name="40 % - Accent3 2 3 7 6 2" xfId="35841" xr:uid="{00000000-0005-0000-0000-00001C550000}"/>
    <cellStyle name="40 % - Accent3 2 3 7 6 3" xfId="29851" xr:uid="{00000000-0005-0000-0000-00001D550000}"/>
    <cellStyle name="40 % - Accent3 2 3 7 7" xfId="23406" xr:uid="{00000000-0005-0000-0000-00001E550000}"/>
    <cellStyle name="40 % - Accent3 2 3 7 7 2" xfId="36593" xr:uid="{00000000-0005-0000-0000-00001F550000}"/>
    <cellStyle name="40 % - Accent3 2 3 7 7 3" xfId="30603" xr:uid="{00000000-0005-0000-0000-000020550000}"/>
    <cellStyle name="40 % - Accent3 2 3 7 8" xfId="18518" xr:uid="{00000000-0005-0000-0000-000021550000}"/>
    <cellStyle name="40 % - Accent3 2 3 7 8 2" xfId="32723" xr:uid="{00000000-0005-0000-0000-000022550000}"/>
    <cellStyle name="40 % - Accent3 2 3 7 8 3" xfId="26719" xr:uid="{00000000-0005-0000-0000-000023550000}"/>
    <cellStyle name="40 % - Accent3 2 3 7 9" xfId="11753" xr:uid="{00000000-0005-0000-0000-000024550000}"/>
    <cellStyle name="40 % - Accent3 2 3 7 9 2" xfId="25368" xr:uid="{00000000-0005-0000-0000-000025550000}"/>
    <cellStyle name="40 % - Accent3 2 3 8" xfId="6295" xr:uid="{00000000-0005-0000-0000-000026550000}"/>
    <cellStyle name="40 % - Accent3 2 3 8 2" xfId="23407" xr:uid="{00000000-0005-0000-0000-000027550000}"/>
    <cellStyle name="40 % - Accent3 2 3 8 2 2" xfId="36594" xr:uid="{00000000-0005-0000-0000-000028550000}"/>
    <cellStyle name="40 % - Accent3 2 3 8 2 3" xfId="30604" xr:uid="{00000000-0005-0000-0000-000029550000}"/>
    <cellStyle name="40 % - Accent3 2 3 8 3" xfId="19546" xr:uid="{00000000-0005-0000-0000-00002A550000}"/>
    <cellStyle name="40 % - Accent3 2 3 8 3 2" xfId="33044" xr:uid="{00000000-0005-0000-0000-00002B550000}"/>
    <cellStyle name="40 % - Accent3 2 3 8 3 3" xfId="27040" xr:uid="{00000000-0005-0000-0000-00002C550000}"/>
    <cellStyle name="40 % - Accent3 2 3 8 4" xfId="12286" xr:uid="{00000000-0005-0000-0000-00002D550000}"/>
    <cellStyle name="40 % - Accent3 2 3 8 4 2" xfId="31965" xr:uid="{00000000-0005-0000-0000-00002E550000}"/>
    <cellStyle name="40 % - Accent3 2 3 8 5" xfId="25945" xr:uid="{00000000-0005-0000-0000-00002F550000}"/>
    <cellStyle name="40 % - Accent3 2 3 9" xfId="6821" xr:uid="{00000000-0005-0000-0000-000030550000}"/>
    <cellStyle name="40 % - Accent3 2 3 9 2" xfId="23816" xr:uid="{00000000-0005-0000-0000-000031550000}"/>
    <cellStyle name="40 % - Accent3 2 3 9 2 2" xfId="36846" xr:uid="{00000000-0005-0000-0000-000032550000}"/>
    <cellStyle name="40 % - Accent3 2 3 9 2 3" xfId="30858" xr:uid="{00000000-0005-0000-0000-000033550000}"/>
    <cellStyle name="40 % - Accent3 2 3 9 3" xfId="20712" xr:uid="{00000000-0005-0000-0000-000034550000}"/>
    <cellStyle name="40 % - Accent3 2 3 9 3 2" xfId="33929" xr:uid="{00000000-0005-0000-0000-000035550000}"/>
    <cellStyle name="40 % - Accent3 2 3 9 4" xfId="12812" xr:uid="{00000000-0005-0000-0000-000036550000}"/>
    <cellStyle name="40 % - Accent3 2 3 9 5" xfId="27939" xr:uid="{00000000-0005-0000-0000-000037550000}"/>
    <cellStyle name="40 % - Accent3 2 3_2012-2013 - CF - Tour 1 - Ligue 04 - Résultats" xfId="426" xr:uid="{00000000-0005-0000-0000-000038550000}"/>
    <cellStyle name="40 % - Accent3 2 4" xfId="427" xr:uid="{00000000-0005-0000-0000-000039550000}"/>
    <cellStyle name="40 % - Accent3 2 4 10" xfId="10261" xr:uid="{00000000-0005-0000-0000-00003A550000}"/>
    <cellStyle name="40 % - Accent3 2 4 10 2" xfId="16252" xr:uid="{00000000-0005-0000-0000-00003B550000}"/>
    <cellStyle name="40 % - Accent3 2 4 10 3" xfId="31402" xr:uid="{00000000-0005-0000-0000-00003C550000}"/>
    <cellStyle name="40 % - Accent3 2 4 11" xfId="10857" xr:uid="{00000000-0005-0000-0000-00003D550000}"/>
    <cellStyle name="40 % - Accent3 2 4 11 2" xfId="16848" xr:uid="{00000000-0005-0000-0000-00003E550000}"/>
    <cellStyle name="40 % - Accent3 2 4 12" xfId="17472" xr:uid="{00000000-0005-0000-0000-00003F550000}"/>
    <cellStyle name="40 % - Accent3 2 4 13" xfId="17967" xr:uid="{00000000-0005-0000-0000-000040550000}"/>
    <cellStyle name="40 % - Accent3 2 4 14" xfId="18519" xr:uid="{00000000-0005-0000-0000-000041550000}"/>
    <cellStyle name="40 % - Accent3 2 4 15" xfId="11310" xr:uid="{00000000-0005-0000-0000-000042550000}"/>
    <cellStyle name="40 % - Accent3 2 4 16" xfId="4505" xr:uid="{00000000-0005-0000-0000-000043550000}"/>
    <cellStyle name="40 % - Accent3 2 4 17" xfId="24474" xr:uid="{00000000-0005-0000-0000-000044550000}"/>
    <cellStyle name="40 % - Accent3 2 4 18" xfId="3072" xr:uid="{00000000-0005-0000-0000-000045550000}"/>
    <cellStyle name="40 % - Accent3 2 4 2" xfId="5420" xr:uid="{00000000-0005-0000-0000-000046550000}"/>
    <cellStyle name="40 % - Accent3 2 4 2 2" xfId="23817" xr:uid="{00000000-0005-0000-0000-000047550000}"/>
    <cellStyle name="40 % - Accent3 2 4 2 2 2" xfId="36847" xr:uid="{00000000-0005-0000-0000-000048550000}"/>
    <cellStyle name="40 % - Accent3 2 4 2 2 3" xfId="30859" xr:uid="{00000000-0005-0000-0000-000049550000}"/>
    <cellStyle name="40 % - Accent3 2 4 2 3" xfId="19554" xr:uid="{00000000-0005-0000-0000-00004A550000}"/>
    <cellStyle name="40 % - Accent3 2 4 2 3 2" xfId="33052" xr:uid="{00000000-0005-0000-0000-00004B550000}"/>
    <cellStyle name="40 % - Accent3 2 4 2 3 3" xfId="27048" xr:uid="{00000000-0005-0000-0000-00004C550000}"/>
    <cellStyle name="40 % - Accent3 2 4 2 4" xfId="11771" xr:uid="{00000000-0005-0000-0000-00004D550000}"/>
    <cellStyle name="40 % - Accent3 2 4 2 4 2" xfId="31985" xr:uid="{00000000-0005-0000-0000-00004E550000}"/>
    <cellStyle name="40 % - Accent3 2 4 2 5" xfId="25965" xr:uid="{00000000-0005-0000-0000-00004F550000}"/>
    <cellStyle name="40 % - Accent3 2 4 3" xfId="6313" xr:uid="{00000000-0005-0000-0000-000050550000}"/>
    <cellStyle name="40 % - Accent3 2 4 3 2" xfId="24021" xr:uid="{00000000-0005-0000-0000-000051550000}"/>
    <cellStyle name="40 % - Accent3 2 4 3 2 2" xfId="36927" xr:uid="{00000000-0005-0000-0000-000052550000}"/>
    <cellStyle name="40 % - Accent3 2 4 3 2 3" xfId="30940" xr:uid="{00000000-0005-0000-0000-000053550000}"/>
    <cellStyle name="40 % - Accent3 2 4 3 3" xfId="20732" xr:uid="{00000000-0005-0000-0000-000054550000}"/>
    <cellStyle name="40 % - Accent3 2 4 3 3 2" xfId="33949" xr:uid="{00000000-0005-0000-0000-000055550000}"/>
    <cellStyle name="40 % - Accent3 2 4 3 4" xfId="12304" xr:uid="{00000000-0005-0000-0000-000056550000}"/>
    <cellStyle name="40 % - Accent3 2 4 3 5" xfId="27959" xr:uid="{00000000-0005-0000-0000-000057550000}"/>
    <cellStyle name="40 % - Accent3 2 4 4" xfId="6839" xr:uid="{00000000-0005-0000-0000-000058550000}"/>
    <cellStyle name="40 % - Accent3 2 4 4 2" xfId="21323" xr:uid="{00000000-0005-0000-0000-000059550000}"/>
    <cellStyle name="40 % - Accent3 2 4 4 2 2" xfId="34540" xr:uid="{00000000-0005-0000-0000-00005A550000}"/>
    <cellStyle name="40 % - Accent3 2 4 4 3" xfId="12830" xr:uid="{00000000-0005-0000-0000-00005B550000}"/>
    <cellStyle name="40 % - Accent3 2 4 4 4" xfId="28550" xr:uid="{00000000-0005-0000-0000-00005C550000}"/>
    <cellStyle name="40 % - Accent3 2 4 5" xfId="7379" xr:uid="{00000000-0005-0000-0000-00005D550000}"/>
    <cellStyle name="40 % - Accent3 2 4 5 2" xfId="21947" xr:uid="{00000000-0005-0000-0000-00005E550000}"/>
    <cellStyle name="40 % - Accent3 2 4 5 2 2" xfId="35140" xr:uid="{00000000-0005-0000-0000-00005F550000}"/>
    <cellStyle name="40 % - Accent3 2 4 5 3" xfId="13370" xr:uid="{00000000-0005-0000-0000-000060550000}"/>
    <cellStyle name="40 % - Accent3 2 4 5 4" xfId="29150" xr:uid="{00000000-0005-0000-0000-000061550000}"/>
    <cellStyle name="40 % - Accent3 2 4 6" xfId="7947" xr:uid="{00000000-0005-0000-0000-000062550000}"/>
    <cellStyle name="40 % - Accent3 2 4 6 2" xfId="22649" xr:uid="{00000000-0005-0000-0000-000063550000}"/>
    <cellStyle name="40 % - Accent3 2 4 6 2 2" xfId="35842" xr:uid="{00000000-0005-0000-0000-000064550000}"/>
    <cellStyle name="40 % - Accent3 2 4 6 3" xfId="13938" xr:uid="{00000000-0005-0000-0000-000065550000}"/>
    <cellStyle name="40 % - Accent3 2 4 6 4" xfId="29852" xr:uid="{00000000-0005-0000-0000-000066550000}"/>
    <cellStyle name="40 % - Accent3 2 4 7" xfId="8515" xr:uid="{00000000-0005-0000-0000-000067550000}"/>
    <cellStyle name="40 % - Accent3 2 4 7 2" xfId="23408" xr:uid="{00000000-0005-0000-0000-000068550000}"/>
    <cellStyle name="40 % - Accent3 2 4 7 2 2" xfId="36595" xr:uid="{00000000-0005-0000-0000-000069550000}"/>
    <cellStyle name="40 % - Accent3 2 4 7 3" xfId="14506" xr:uid="{00000000-0005-0000-0000-00006A550000}"/>
    <cellStyle name="40 % - Accent3 2 4 7 4" xfId="30605" xr:uid="{00000000-0005-0000-0000-00006B550000}"/>
    <cellStyle name="40 % - Accent3 2 4 8" xfId="9083" xr:uid="{00000000-0005-0000-0000-00006C550000}"/>
    <cellStyle name="40 % - Accent3 2 4 8 2" xfId="15074" xr:uid="{00000000-0005-0000-0000-00006D550000}"/>
    <cellStyle name="40 % - Accent3 2 4 8 2 2" xfId="32724" xr:uid="{00000000-0005-0000-0000-00006E550000}"/>
    <cellStyle name="40 % - Accent3 2 4 8 3" xfId="26720" xr:uid="{00000000-0005-0000-0000-00006F550000}"/>
    <cellStyle name="40 % - Accent3 2 4 9" xfId="9665" xr:uid="{00000000-0005-0000-0000-000070550000}"/>
    <cellStyle name="40 % - Accent3 2 4 9 2" xfId="15656" xr:uid="{00000000-0005-0000-0000-000071550000}"/>
    <cellStyle name="40 % - Accent3 2 4 9 3" xfId="25369" xr:uid="{00000000-0005-0000-0000-000072550000}"/>
    <cellStyle name="40 % - Accent3 2 5" xfId="428" xr:uid="{00000000-0005-0000-0000-000073550000}"/>
    <cellStyle name="40 % - Accent3 2 5 10" xfId="8516" xr:uid="{00000000-0005-0000-0000-000074550000}"/>
    <cellStyle name="40 % - Accent3 2 5 10 2" xfId="21948" xr:uid="{00000000-0005-0000-0000-000075550000}"/>
    <cellStyle name="40 % - Accent3 2 5 10 2 2" xfId="35141" xr:uid="{00000000-0005-0000-0000-000076550000}"/>
    <cellStyle name="40 % - Accent3 2 5 10 3" xfId="14507" xr:uid="{00000000-0005-0000-0000-000077550000}"/>
    <cellStyle name="40 % - Accent3 2 5 10 4" xfId="29151" xr:uid="{00000000-0005-0000-0000-000078550000}"/>
    <cellStyle name="40 % - Accent3 2 5 11" xfId="9084" xr:uid="{00000000-0005-0000-0000-000079550000}"/>
    <cellStyle name="40 % - Accent3 2 5 11 2" xfId="22650" xr:uid="{00000000-0005-0000-0000-00007A550000}"/>
    <cellStyle name="40 % - Accent3 2 5 11 2 2" xfId="35843" xr:uid="{00000000-0005-0000-0000-00007B550000}"/>
    <cellStyle name="40 % - Accent3 2 5 11 3" xfId="15075" xr:uid="{00000000-0005-0000-0000-00007C550000}"/>
    <cellStyle name="40 % - Accent3 2 5 11 4" xfId="29853" xr:uid="{00000000-0005-0000-0000-00007D550000}"/>
    <cellStyle name="40 % - Accent3 2 5 12" xfId="9666" xr:uid="{00000000-0005-0000-0000-00007E550000}"/>
    <cellStyle name="40 % - Accent3 2 5 12 2" xfId="23409" xr:uid="{00000000-0005-0000-0000-00007F550000}"/>
    <cellStyle name="40 % - Accent3 2 5 12 2 2" xfId="36596" xr:uid="{00000000-0005-0000-0000-000080550000}"/>
    <cellStyle name="40 % - Accent3 2 5 12 3" xfId="15657" xr:uid="{00000000-0005-0000-0000-000081550000}"/>
    <cellStyle name="40 % - Accent3 2 5 12 4" xfId="30606" xr:uid="{00000000-0005-0000-0000-000082550000}"/>
    <cellStyle name="40 % - Accent3 2 5 13" xfId="10262" xr:uid="{00000000-0005-0000-0000-000083550000}"/>
    <cellStyle name="40 % - Accent3 2 5 13 2" xfId="16253" xr:uid="{00000000-0005-0000-0000-000084550000}"/>
    <cellStyle name="40 % - Accent3 2 5 13 2 2" xfId="32725" xr:uid="{00000000-0005-0000-0000-000085550000}"/>
    <cellStyle name="40 % - Accent3 2 5 13 3" xfId="26721" xr:uid="{00000000-0005-0000-0000-000086550000}"/>
    <cellStyle name="40 % - Accent3 2 5 14" xfId="10858" xr:uid="{00000000-0005-0000-0000-000087550000}"/>
    <cellStyle name="40 % - Accent3 2 5 14 2" xfId="16849" xr:uid="{00000000-0005-0000-0000-000088550000}"/>
    <cellStyle name="40 % - Accent3 2 5 14 3" xfId="25370" xr:uid="{00000000-0005-0000-0000-000089550000}"/>
    <cellStyle name="40 % - Accent3 2 5 15" xfId="17473" xr:uid="{00000000-0005-0000-0000-00008A550000}"/>
    <cellStyle name="40 % - Accent3 2 5 15 2" xfId="31403" xr:uid="{00000000-0005-0000-0000-00008B550000}"/>
    <cellStyle name="40 % - Accent3 2 5 16" xfId="17968" xr:uid="{00000000-0005-0000-0000-00008C550000}"/>
    <cellStyle name="40 % - Accent3 2 5 17" xfId="18520" xr:uid="{00000000-0005-0000-0000-00008D550000}"/>
    <cellStyle name="40 % - Accent3 2 5 18" xfId="11311" xr:uid="{00000000-0005-0000-0000-00008E550000}"/>
    <cellStyle name="40 % - Accent3 2 5 19" xfId="4506" xr:uid="{00000000-0005-0000-0000-00008F550000}"/>
    <cellStyle name="40 % - Accent3 2 5 2" xfId="429" xr:uid="{00000000-0005-0000-0000-000090550000}"/>
    <cellStyle name="40 % - Accent3 2 5 2 10" xfId="9667" xr:uid="{00000000-0005-0000-0000-000091550000}"/>
    <cellStyle name="40 % - Accent3 2 5 2 10 2" xfId="15658" xr:uid="{00000000-0005-0000-0000-000092550000}"/>
    <cellStyle name="40 % - Accent3 2 5 2 10 3" xfId="31404" xr:uid="{00000000-0005-0000-0000-000093550000}"/>
    <cellStyle name="40 % - Accent3 2 5 2 11" xfId="10263" xr:uid="{00000000-0005-0000-0000-000094550000}"/>
    <cellStyle name="40 % - Accent3 2 5 2 11 2" xfId="16254" xr:uid="{00000000-0005-0000-0000-000095550000}"/>
    <cellStyle name="40 % - Accent3 2 5 2 12" xfId="10859" xr:uid="{00000000-0005-0000-0000-000096550000}"/>
    <cellStyle name="40 % - Accent3 2 5 2 12 2" xfId="16850" xr:uid="{00000000-0005-0000-0000-000097550000}"/>
    <cellStyle name="40 % - Accent3 2 5 2 13" xfId="4777" xr:uid="{00000000-0005-0000-0000-000098550000}"/>
    <cellStyle name="40 % - Accent3 2 5 2 13 2" xfId="17474" xr:uid="{00000000-0005-0000-0000-000099550000}"/>
    <cellStyle name="40 % - Accent3 2 5 2 14" xfId="17969" xr:uid="{00000000-0005-0000-0000-00009A550000}"/>
    <cellStyle name="40 % - Accent3 2 5 2 15" xfId="18521" xr:uid="{00000000-0005-0000-0000-00009B550000}"/>
    <cellStyle name="40 % - Accent3 2 5 2 16" xfId="11312" xr:uid="{00000000-0005-0000-0000-00009C550000}"/>
    <cellStyle name="40 % - Accent3 2 5 2 17" xfId="4507" xr:uid="{00000000-0005-0000-0000-00009D550000}"/>
    <cellStyle name="40 % - Accent3 2 5 2 18" xfId="24476" xr:uid="{00000000-0005-0000-0000-00009E550000}"/>
    <cellStyle name="40 % - Accent3 2 5 2 19" xfId="3074" xr:uid="{00000000-0005-0000-0000-00009F550000}"/>
    <cellStyle name="40 % - Accent3 2 5 2 2" xfId="3075" xr:uid="{00000000-0005-0000-0000-0000A0550000}"/>
    <cellStyle name="40 % - Accent3 2 5 2 2 10" xfId="10860" xr:uid="{00000000-0005-0000-0000-0000A1550000}"/>
    <cellStyle name="40 % - Accent3 2 5 2 2 10 2" xfId="16851" xr:uid="{00000000-0005-0000-0000-0000A2550000}"/>
    <cellStyle name="40 % - Accent3 2 5 2 2 11" xfId="17475" xr:uid="{00000000-0005-0000-0000-0000A3550000}"/>
    <cellStyle name="40 % - Accent3 2 5 2 2 12" xfId="19847" xr:uid="{00000000-0005-0000-0000-0000A4550000}"/>
    <cellStyle name="40 % - Accent3 2 5 2 2 13" xfId="11774" xr:uid="{00000000-0005-0000-0000-0000A5550000}"/>
    <cellStyle name="40 % - Accent3 2 5 2 2 14" xfId="5423" xr:uid="{00000000-0005-0000-0000-0000A6550000}"/>
    <cellStyle name="40 % - Accent3 2 5 2 2 15" xfId="25967" xr:uid="{00000000-0005-0000-0000-0000A7550000}"/>
    <cellStyle name="40 % - Accent3 2 5 2 2 2" xfId="6316" xr:uid="{00000000-0005-0000-0000-0000A8550000}"/>
    <cellStyle name="40 % - Accent3 2 5 2 2 2 2" xfId="12307" xr:uid="{00000000-0005-0000-0000-0000A9550000}"/>
    <cellStyle name="40 % - Accent3 2 5 2 2 2 2 2" xfId="33248" xr:uid="{00000000-0005-0000-0000-0000AA550000}"/>
    <cellStyle name="40 % - Accent3 2 5 2 2 2 3" xfId="27246" xr:uid="{00000000-0005-0000-0000-0000AB550000}"/>
    <cellStyle name="40 % - Accent3 2 5 2 2 3" xfId="6842" xr:uid="{00000000-0005-0000-0000-0000AC550000}"/>
    <cellStyle name="40 % - Accent3 2 5 2 2 3 2" xfId="12833" xr:uid="{00000000-0005-0000-0000-0000AD550000}"/>
    <cellStyle name="40 % - Accent3 2 5 2 2 3 3" xfId="31987" xr:uid="{00000000-0005-0000-0000-0000AE550000}"/>
    <cellStyle name="40 % - Accent3 2 5 2 2 4" xfId="7382" xr:uid="{00000000-0005-0000-0000-0000AF550000}"/>
    <cellStyle name="40 % - Accent3 2 5 2 2 4 2" xfId="13373" xr:uid="{00000000-0005-0000-0000-0000B0550000}"/>
    <cellStyle name="40 % - Accent3 2 5 2 2 5" xfId="7950" xr:uid="{00000000-0005-0000-0000-0000B1550000}"/>
    <cellStyle name="40 % - Accent3 2 5 2 2 5 2" xfId="13941" xr:uid="{00000000-0005-0000-0000-0000B2550000}"/>
    <cellStyle name="40 % - Accent3 2 5 2 2 6" xfId="8518" xr:uid="{00000000-0005-0000-0000-0000B3550000}"/>
    <cellStyle name="40 % - Accent3 2 5 2 2 6 2" xfId="14509" xr:uid="{00000000-0005-0000-0000-0000B4550000}"/>
    <cellStyle name="40 % - Accent3 2 5 2 2 7" xfId="9086" xr:uid="{00000000-0005-0000-0000-0000B5550000}"/>
    <cellStyle name="40 % - Accent3 2 5 2 2 7 2" xfId="15077" xr:uid="{00000000-0005-0000-0000-0000B6550000}"/>
    <cellStyle name="40 % - Accent3 2 5 2 2 8" xfId="9668" xr:uid="{00000000-0005-0000-0000-0000B7550000}"/>
    <cellStyle name="40 % - Accent3 2 5 2 2 8 2" xfId="15659" xr:uid="{00000000-0005-0000-0000-0000B8550000}"/>
    <cellStyle name="40 % - Accent3 2 5 2 2 9" xfId="10264" xr:uid="{00000000-0005-0000-0000-0000B9550000}"/>
    <cellStyle name="40 % - Accent3 2 5 2 2 9 2" xfId="16255" xr:uid="{00000000-0005-0000-0000-0000BA550000}"/>
    <cellStyle name="40 % - Accent3 2 5 2 3" xfId="5422" xr:uid="{00000000-0005-0000-0000-0000BB550000}"/>
    <cellStyle name="40 % - Accent3 2 5 2 3 2" xfId="20734" xr:uid="{00000000-0005-0000-0000-0000BC550000}"/>
    <cellStyle name="40 % - Accent3 2 5 2 3 2 2" xfId="33951" xr:uid="{00000000-0005-0000-0000-0000BD550000}"/>
    <cellStyle name="40 % - Accent3 2 5 2 3 3" xfId="11773" xr:uid="{00000000-0005-0000-0000-0000BE550000}"/>
    <cellStyle name="40 % - Accent3 2 5 2 3 4" xfId="27961" xr:uid="{00000000-0005-0000-0000-0000BF550000}"/>
    <cellStyle name="40 % - Accent3 2 5 2 4" xfId="6315" xr:uid="{00000000-0005-0000-0000-0000C0550000}"/>
    <cellStyle name="40 % - Accent3 2 5 2 4 2" xfId="21325" xr:uid="{00000000-0005-0000-0000-0000C1550000}"/>
    <cellStyle name="40 % - Accent3 2 5 2 4 2 2" xfId="34542" xr:uid="{00000000-0005-0000-0000-0000C2550000}"/>
    <cellStyle name="40 % - Accent3 2 5 2 4 3" xfId="12306" xr:uid="{00000000-0005-0000-0000-0000C3550000}"/>
    <cellStyle name="40 % - Accent3 2 5 2 4 4" xfId="28552" xr:uid="{00000000-0005-0000-0000-0000C4550000}"/>
    <cellStyle name="40 % - Accent3 2 5 2 5" xfId="6841" xr:uid="{00000000-0005-0000-0000-0000C5550000}"/>
    <cellStyle name="40 % - Accent3 2 5 2 5 2" xfId="21949" xr:uid="{00000000-0005-0000-0000-0000C6550000}"/>
    <cellStyle name="40 % - Accent3 2 5 2 5 2 2" xfId="35142" xr:uid="{00000000-0005-0000-0000-0000C7550000}"/>
    <cellStyle name="40 % - Accent3 2 5 2 5 3" xfId="12832" xr:uid="{00000000-0005-0000-0000-0000C8550000}"/>
    <cellStyle name="40 % - Accent3 2 5 2 5 4" xfId="29152" xr:uid="{00000000-0005-0000-0000-0000C9550000}"/>
    <cellStyle name="40 % - Accent3 2 5 2 6" xfId="7381" xr:uid="{00000000-0005-0000-0000-0000CA550000}"/>
    <cellStyle name="40 % - Accent3 2 5 2 6 2" xfId="22651" xr:uid="{00000000-0005-0000-0000-0000CB550000}"/>
    <cellStyle name="40 % - Accent3 2 5 2 6 2 2" xfId="35844" xr:uid="{00000000-0005-0000-0000-0000CC550000}"/>
    <cellStyle name="40 % - Accent3 2 5 2 6 3" xfId="13372" xr:uid="{00000000-0005-0000-0000-0000CD550000}"/>
    <cellStyle name="40 % - Accent3 2 5 2 6 4" xfId="29854" xr:uid="{00000000-0005-0000-0000-0000CE550000}"/>
    <cellStyle name="40 % - Accent3 2 5 2 7" xfId="7949" xr:uid="{00000000-0005-0000-0000-0000CF550000}"/>
    <cellStyle name="40 % - Accent3 2 5 2 7 2" xfId="23410" xr:uid="{00000000-0005-0000-0000-0000D0550000}"/>
    <cellStyle name="40 % - Accent3 2 5 2 7 2 2" xfId="36597" xr:uid="{00000000-0005-0000-0000-0000D1550000}"/>
    <cellStyle name="40 % - Accent3 2 5 2 7 3" xfId="13940" xr:uid="{00000000-0005-0000-0000-0000D2550000}"/>
    <cellStyle name="40 % - Accent3 2 5 2 7 4" xfId="30607" xr:uid="{00000000-0005-0000-0000-0000D3550000}"/>
    <cellStyle name="40 % - Accent3 2 5 2 8" xfId="8517" xr:uid="{00000000-0005-0000-0000-0000D4550000}"/>
    <cellStyle name="40 % - Accent3 2 5 2 8 2" xfId="14508" xr:uid="{00000000-0005-0000-0000-0000D5550000}"/>
    <cellStyle name="40 % - Accent3 2 5 2 8 2 2" xfId="32726" xr:uid="{00000000-0005-0000-0000-0000D6550000}"/>
    <cellStyle name="40 % - Accent3 2 5 2 8 3" xfId="26722" xr:uid="{00000000-0005-0000-0000-0000D7550000}"/>
    <cellStyle name="40 % - Accent3 2 5 2 9" xfId="9085" xr:uid="{00000000-0005-0000-0000-0000D8550000}"/>
    <cellStyle name="40 % - Accent3 2 5 2 9 2" xfId="15076" xr:uid="{00000000-0005-0000-0000-0000D9550000}"/>
    <cellStyle name="40 % - Accent3 2 5 2 9 3" xfId="25371" xr:uid="{00000000-0005-0000-0000-0000DA550000}"/>
    <cellStyle name="40 % - Accent3 2 5 20" xfId="24475" xr:uid="{00000000-0005-0000-0000-0000DB550000}"/>
    <cellStyle name="40 % - Accent3 2 5 21" xfId="3073" xr:uid="{00000000-0005-0000-0000-0000DC550000}"/>
    <cellStyle name="40 % - Accent3 2 5 3" xfId="430" xr:uid="{00000000-0005-0000-0000-0000DD550000}"/>
    <cellStyle name="40 % - Accent3 2 5 3 10" xfId="10861" xr:uid="{00000000-0005-0000-0000-0000DE550000}"/>
    <cellStyle name="40 % - Accent3 2 5 3 10 2" xfId="16852" xr:uid="{00000000-0005-0000-0000-0000DF550000}"/>
    <cellStyle name="40 % - Accent3 2 5 3 10 3" xfId="31405" xr:uid="{00000000-0005-0000-0000-0000E0550000}"/>
    <cellStyle name="40 % - Accent3 2 5 3 11" xfId="17476" xr:uid="{00000000-0005-0000-0000-0000E1550000}"/>
    <cellStyle name="40 % - Accent3 2 5 3 12" xfId="18522" xr:uid="{00000000-0005-0000-0000-0000E2550000}"/>
    <cellStyle name="40 % - Accent3 2 5 3 13" xfId="11775" xr:uid="{00000000-0005-0000-0000-0000E3550000}"/>
    <cellStyle name="40 % - Accent3 2 5 3 14" xfId="4508" xr:uid="{00000000-0005-0000-0000-0000E4550000}"/>
    <cellStyle name="40 % - Accent3 2 5 3 15" xfId="24477" xr:uid="{00000000-0005-0000-0000-0000E5550000}"/>
    <cellStyle name="40 % - Accent3 2 5 3 16" xfId="3076" xr:uid="{00000000-0005-0000-0000-0000E6550000}"/>
    <cellStyle name="40 % - Accent3 2 5 3 2" xfId="6317" xr:uid="{00000000-0005-0000-0000-0000E7550000}"/>
    <cellStyle name="40 % - Accent3 2 5 3 2 2" xfId="19846" xr:uid="{00000000-0005-0000-0000-0000E8550000}"/>
    <cellStyle name="40 % - Accent3 2 5 3 2 2 2" xfId="33247" xr:uid="{00000000-0005-0000-0000-0000E9550000}"/>
    <cellStyle name="40 % - Accent3 2 5 3 2 2 3" xfId="27245" xr:uid="{00000000-0005-0000-0000-0000EA550000}"/>
    <cellStyle name="40 % - Accent3 2 5 3 2 3" xfId="12308" xr:uid="{00000000-0005-0000-0000-0000EB550000}"/>
    <cellStyle name="40 % - Accent3 2 5 3 2 3 2" xfId="31988" xr:uid="{00000000-0005-0000-0000-0000EC550000}"/>
    <cellStyle name="40 % - Accent3 2 5 3 2 4" xfId="25968" xr:uid="{00000000-0005-0000-0000-0000ED550000}"/>
    <cellStyle name="40 % - Accent3 2 5 3 3" xfId="6843" xr:uid="{00000000-0005-0000-0000-0000EE550000}"/>
    <cellStyle name="40 % - Accent3 2 5 3 3 2" xfId="20735" xr:uid="{00000000-0005-0000-0000-0000EF550000}"/>
    <cellStyle name="40 % - Accent3 2 5 3 3 2 2" xfId="33952" xr:uid="{00000000-0005-0000-0000-0000F0550000}"/>
    <cellStyle name="40 % - Accent3 2 5 3 3 3" xfId="12834" xr:uid="{00000000-0005-0000-0000-0000F1550000}"/>
    <cellStyle name="40 % - Accent3 2 5 3 3 4" xfId="27962" xr:uid="{00000000-0005-0000-0000-0000F2550000}"/>
    <cellStyle name="40 % - Accent3 2 5 3 4" xfId="7383" xr:uid="{00000000-0005-0000-0000-0000F3550000}"/>
    <cellStyle name="40 % - Accent3 2 5 3 4 2" xfId="21326" xr:uid="{00000000-0005-0000-0000-0000F4550000}"/>
    <cellStyle name="40 % - Accent3 2 5 3 4 2 2" xfId="34543" xr:uid="{00000000-0005-0000-0000-0000F5550000}"/>
    <cellStyle name="40 % - Accent3 2 5 3 4 3" xfId="13374" xr:uid="{00000000-0005-0000-0000-0000F6550000}"/>
    <cellStyle name="40 % - Accent3 2 5 3 4 4" xfId="28553" xr:uid="{00000000-0005-0000-0000-0000F7550000}"/>
    <cellStyle name="40 % - Accent3 2 5 3 5" xfId="7951" xr:uid="{00000000-0005-0000-0000-0000F8550000}"/>
    <cellStyle name="40 % - Accent3 2 5 3 5 2" xfId="21950" xr:uid="{00000000-0005-0000-0000-0000F9550000}"/>
    <cellStyle name="40 % - Accent3 2 5 3 5 2 2" xfId="35143" xr:uid="{00000000-0005-0000-0000-0000FA550000}"/>
    <cellStyle name="40 % - Accent3 2 5 3 5 3" xfId="13942" xr:uid="{00000000-0005-0000-0000-0000FB550000}"/>
    <cellStyle name="40 % - Accent3 2 5 3 5 4" xfId="29153" xr:uid="{00000000-0005-0000-0000-0000FC550000}"/>
    <cellStyle name="40 % - Accent3 2 5 3 6" xfId="8519" xr:uid="{00000000-0005-0000-0000-0000FD550000}"/>
    <cellStyle name="40 % - Accent3 2 5 3 6 2" xfId="22652" xr:uid="{00000000-0005-0000-0000-0000FE550000}"/>
    <cellStyle name="40 % - Accent3 2 5 3 6 2 2" xfId="35845" xr:uid="{00000000-0005-0000-0000-0000FF550000}"/>
    <cellStyle name="40 % - Accent3 2 5 3 6 3" xfId="14510" xr:uid="{00000000-0005-0000-0000-000000560000}"/>
    <cellStyle name="40 % - Accent3 2 5 3 6 4" xfId="29855" xr:uid="{00000000-0005-0000-0000-000001560000}"/>
    <cellStyle name="40 % - Accent3 2 5 3 7" xfId="9087" xr:uid="{00000000-0005-0000-0000-000002560000}"/>
    <cellStyle name="40 % - Accent3 2 5 3 7 2" xfId="23411" xr:uid="{00000000-0005-0000-0000-000003560000}"/>
    <cellStyle name="40 % - Accent3 2 5 3 7 2 2" xfId="36598" xr:uid="{00000000-0005-0000-0000-000004560000}"/>
    <cellStyle name="40 % - Accent3 2 5 3 7 3" xfId="15078" xr:uid="{00000000-0005-0000-0000-000005560000}"/>
    <cellStyle name="40 % - Accent3 2 5 3 7 4" xfId="30608" xr:uid="{00000000-0005-0000-0000-000006560000}"/>
    <cellStyle name="40 % - Accent3 2 5 3 8" xfId="9669" xr:uid="{00000000-0005-0000-0000-000007560000}"/>
    <cellStyle name="40 % - Accent3 2 5 3 8 2" xfId="15660" xr:uid="{00000000-0005-0000-0000-000008560000}"/>
    <cellStyle name="40 % - Accent3 2 5 3 8 2 2" xfId="32727" xr:uid="{00000000-0005-0000-0000-000009560000}"/>
    <cellStyle name="40 % - Accent3 2 5 3 8 3" xfId="26723" xr:uid="{00000000-0005-0000-0000-00000A560000}"/>
    <cellStyle name="40 % - Accent3 2 5 3 9" xfId="10265" xr:uid="{00000000-0005-0000-0000-00000B560000}"/>
    <cellStyle name="40 % - Accent3 2 5 3 9 2" xfId="16256" xr:uid="{00000000-0005-0000-0000-00000C560000}"/>
    <cellStyle name="40 % - Accent3 2 5 3 9 3" xfId="25372" xr:uid="{00000000-0005-0000-0000-00000D560000}"/>
    <cellStyle name="40 % - Accent3 2 5 4" xfId="3077" xr:uid="{00000000-0005-0000-0000-00000E560000}"/>
    <cellStyle name="40 % - Accent3 2 5 4 10" xfId="10862" xr:uid="{00000000-0005-0000-0000-00000F560000}"/>
    <cellStyle name="40 % - Accent3 2 5 4 10 2" xfId="16853" xr:uid="{00000000-0005-0000-0000-000010560000}"/>
    <cellStyle name="40 % - Accent3 2 5 4 10 3" xfId="25373" xr:uid="{00000000-0005-0000-0000-000011560000}"/>
    <cellStyle name="40 % - Accent3 2 5 4 11" xfId="17477" xr:uid="{00000000-0005-0000-0000-000012560000}"/>
    <cellStyle name="40 % - Accent3 2 5 4 11 2" xfId="31406" xr:uid="{00000000-0005-0000-0000-000013560000}"/>
    <cellStyle name="40 % - Accent3 2 5 4 12" xfId="18523" xr:uid="{00000000-0005-0000-0000-000014560000}"/>
    <cellStyle name="40 % - Accent3 2 5 4 13" xfId="11776" xr:uid="{00000000-0005-0000-0000-000015560000}"/>
    <cellStyle name="40 % - Accent3 2 5 4 14" xfId="4509" xr:uid="{00000000-0005-0000-0000-000016560000}"/>
    <cellStyle name="40 % - Accent3 2 5 4 15" xfId="24478" xr:uid="{00000000-0005-0000-0000-000017560000}"/>
    <cellStyle name="40 % - Accent3 2 5 4 2" xfId="6318" xr:uid="{00000000-0005-0000-0000-000018560000}"/>
    <cellStyle name="40 % - Accent3 2 5 4 2 10" xfId="31407" xr:uid="{00000000-0005-0000-0000-000019560000}"/>
    <cellStyle name="40 % - Accent3 2 5 4 2 11" xfId="24479" xr:uid="{00000000-0005-0000-0000-00001A560000}"/>
    <cellStyle name="40 % - Accent3 2 5 4 2 2" xfId="19841" xr:uid="{00000000-0005-0000-0000-00001B560000}"/>
    <cellStyle name="40 % - Accent3 2 5 4 2 2 2" xfId="27242" xr:uid="{00000000-0005-0000-0000-00001C560000}"/>
    <cellStyle name="40 % - Accent3 2 5 4 2 2 2 2" xfId="33245" xr:uid="{00000000-0005-0000-0000-00001D560000}"/>
    <cellStyle name="40 % - Accent3 2 5 4 2 2 3" xfId="31990" xr:uid="{00000000-0005-0000-0000-00001E560000}"/>
    <cellStyle name="40 % - Accent3 2 5 4 2 2 4" xfId="25970" xr:uid="{00000000-0005-0000-0000-00001F560000}"/>
    <cellStyle name="40 % - Accent3 2 5 4 2 3" xfId="20737" xr:uid="{00000000-0005-0000-0000-000020560000}"/>
    <cellStyle name="40 % - Accent3 2 5 4 2 3 2" xfId="33954" xr:uid="{00000000-0005-0000-0000-000021560000}"/>
    <cellStyle name="40 % - Accent3 2 5 4 2 3 3" xfId="27964" xr:uid="{00000000-0005-0000-0000-000022560000}"/>
    <cellStyle name="40 % - Accent3 2 5 4 2 4" xfId="21328" xr:uid="{00000000-0005-0000-0000-000023560000}"/>
    <cellStyle name="40 % - Accent3 2 5 4 2 4 2" xfId="34545" xr:uid="{00000000-0005-0000-0000-000024560000}"/>
    <cellStyle name="40 % - Accent3 2 5 4 2 4 3" xfId="28555" xr:uid="{00000000-0005-0000-0000-000025560000}"/>
    <cellStyle name="40 % - Accent3 2 5 4 2 5" xfId="21952" xr:uid="{00000000-0005-0000-0000-000026560000}"/>
    <cellStyle name="40 % - Accent3 2 5 4 2 5 2" xfId="35145" xr:uid="{00000000-0005-0000-0000-000027560000}"/>
    <cellStyle name="40 % - Accent3 2 5 4 2 5 3" xfId="29155" xr:uid="{00000000-0005-0000-0000-000028560000}"/>
    <cellStyle name="40 % - Accent3 2 5 4 2 6" xfId="22654" xr:uid="{00000000-0005-0000-0000-000029560000}"/>
    <cellStyle name="40 % - Accent3 2 5 4 2 6 2" xfId="35847" xr:uid="{00000000-0005-0000-0000-00002A560000}"/>
    <cellStyle name="40 % - Accent3 2 5 4 2 6 3" xfId="29857" xr:uid="{00000000-0005-0000-0000-00002B560000}"/>
    <cellStyle name="40 % - Accent3 2 5 4 2 7" xfId="23413" xr:uid="{00000000-0005-0000-0000-00002C560000}"/>
    <cellStyle name="40 % - Accent3 2 5 4 2 7 2" xfId="36600" xr:uid="{00000000-0005-0000-0000-00002D560000}"/>
    <cellStyle name="40 % - Accent3 2 5 4 2 7 3" xfId="30610" xr:uid="{00000000-0005-0000-0000-00002E560000}"/>
    <cellStyle name="40 % - Accent3 2 5 4 2 8" xfId="18524" xr:uid="{00000000-0005-0000-0000-00002F560000}"/>
    <cellStyle name="40 % - Accent3 2 5 4 2 8 2" xfId="32729" xr:uid="{00000000-0005-0000-0000-000030560000}"/>
    <cellStyle name="40 % - Accent3 2 5 4 2 8 3" xfId="26725" xr:uid="{00000000-0005-0000-0000-000031560000}"/>
    <cellStyle name="40 % - Accent3 2 5 4 2 9" xfId="12309" xr:uid="{00000000-0005-0000-0000-000032560000}"/>
    <cellStyle name="40 % - Accent3 2 5 4 2 9 2" xfId="25374" xr:uid="{00000000-0005-0000-0000-000033560000}"/>
    <cellStyle name="40 % - Accent3 2 5 4 3" xfId="6844" xr:uid="{00000000-0005-0000-0000-000034560000}"/>
    <cellStyle name="40 % - Accent3 2 5 4 3 2" xfId="19842" xr:uid="{00000000-0005-0000-0000-000035560000}"/>
    <cellStyle name="40 % - Accent3 2 5 4 3 2 2" xfId="33246" xr:uid="{00000000-0005-0000-0000-000036560000}"/>
    <cellStyle name="40 % - Accent3 2 5 4 3 2 3" xfId="27243" xr:uid="{00000000-0005-0000-0000-000037560000}"/>
    <cellStyle name="40 % - Accent3 2 5 4 3 3" xfId="12835" xr:uid="{00000000-0005-0000-0000-000038560000}"/>
    <cellStyle name="40 % - Accent3 2 5 4 3 3 2" xfId="31989" xr:uid="{00000000-0005-0000-0000-000039560000}"/>
    <cellStyle name="40 % - Accent3 2 5 4 3 4" xfId="25969" xr:uid="{00000000-0005-0000-0000-00003A560000}"/>
    <cellStyle name="40 % - Accent3 2 5 4 4" xfId="7384" xr:uid="{00000000-0005-0000-0000-00003B560000}"/>
    <cellStyle name="40 % - Accent3 2 5 4 4 2" xfId="20736" xr:uid="{00000000-0005-0000-0000-00003C560000}"/>
    <cellStyle name="40 % - Accent3 2 5 4 4 2 2" xfId="33953" xr:uid="{00000000-0005-0000-0000-00003D560000}"/>
    <cellStyle name="40 % - Accent3 2 5 4 4 3" xfId="13375" xr:uid="{00000000-0005-0000-0000-00003E560000}"/>
    <cellStyle name="40 % - Accent3 2 5 4 4 4" xfId="27963" xr:uid="{00000000-0005-0000-0000-00003F560000}"/>
    <cellStyle name="40 % - Accent3 2 5 4 5" xfId="7952" xr:uid="{00000000-0005-0000-0000-000040560000}"/>
    <cellStyle name="40 % - Accent3 2 5 4 5 2" xfId="21327" xr:uid="{00000000-0005-0000-0000-000041560000}"/>
    <cellStyle name="40 % - Accent3 2 5 4 5 2 2" xfId="34544" xr:uid="{00000000-0005-0000-0000-000042560000}"/>
    <cellStyle name="40 % - Accent3 2 5 4 5 3" xfId="13943" xr:uid="{00000000-0005-0000-0000-000043560000}"/>
    <cellStyle name="40 % - Accent3 2 5 4 5 4" xfId="28554" xr:uid="{00000000-0005-0000-0000-000044560000}"/>
    <cellStyle name="40 % - Accent3 2 5 4 6" xfId="8520" xr:uid="{00000000-0005-0000-0000-000045560000}"/>
    <cellStyle name="40 % - Accent3 2 5 4 6 2" xfId="21951" xr:uid="{00000000-0005-0000-0000-000046560000}"/>
    <cellStyle name="40 % - Accent3 2 5 4 6 2 2" xfId="35144" xr:uid="{00000000-0005-0000-0000-000047560000}"/>
    <cellStyle name="40 % - Accent3 2 5 4 6 3" xfId="14511" xr:uid="{00000000-0005-0000-0000-000048560000}"/>
    <cellStyle name="40 % - Accent3 2 5 4 6 4" xfId="29154" xr:uid="{00000000-0005-0000-0000-000049560000}"/>
    <cellStyle name="40 % - Accent3 2 5 4 7" xfId="9088" xr:uid="{00000000-0005-0000-0000-00004A560000}"/>
    <cellStyle name="40 % - Accent3 2 5 4 7 2" xfId="22653" xr:uid="{00000000-0005-0000-0000-00004B560000}"/>
    <cellStyle name="40 % - Accent3 2 5 4 7 2 2" xfId="35846" xr:uid="{00000000-0005-0000-0000-00004C560000}"/>
    <cellStyle name="40 % - Accent3 2 5 4 7 3" xfId="15079" xr:uid="{00000000-0005-0000-0000-00004D560000}"/>
    <cellStyle name="40 % - Accent3 2 5 4 7 4" xfId="29856" xr:uid="{00000000-0005-0000-0000-00004E560000}"/>
    <cellStyle name="40 % - Accent3 2 5 4 8" xfId="9670" xr:uid="{00000000-0005-0000-0000-00004F560000}"/>
    <cellStyle name="40 % - Accent3 2 5 4 8 2" xfId="23412" xr:uid="{00000000-0005-0000-0000-000050560000}"/>
    <cellStyle name="40 % - Accent3 2 5 4 8 2 2" xfId="36599" xr:uid="{00000000-0005-0000-0000-000051560000}"/>
    <cellStyle name="40 % - Accent3 2 5 4 8 3" xfId="15661" xr:uid="{00000000-0005-0000-0000-000052560000}"/>
    <cellStyle name="40 % - Accent3 2 5 4 8 4" xfId="30609" xr:uid="{00000000-0005-0000-0000-000053560000}"/>
    <cellStyle name="40 % - Accent3 2 5 4 9" xfId="10266" xr:uid="{00000000-0005-0000-0000-000054560000}"/>
    <cellStyle name="40 % - Accent3 2 5 4 9 2" xfId="16257" xr:uid="{00000000-0005-0000-0000-000055560000}"/>
    <cellStyle name="40 % - Accent3 2 5 4 9 2 2" xfId="32728" xr:uid="{00000000-0005-0000-0000-000056560000}"/>
    <cellStyle name="40 % - Accent3 2 5 4 9 3" xfId="26724" xr:uid="{00000000-0005-0000-0000-000057560000}"/>
    <cellStyle name="40 % - Accent3 2 5 5" xfId="5421" xr:uid="{00000000-0005-0000-0000-000058560000}"/>
    <cellStyle name="40 % - Accent3 2 5 5 10" xfId="31408" xr:uid="{00000000-0005-0000-0000-000059560000}"/>
    <cellStyle name="40 % - Accent3 2 5 5 11" xfId="24480" xr:uid="{00000000-0005-0000-0000-00005A560000}"/>
    <cellStyle name="40 % - Accent3 2 5 5 2" xfId="19840" xr:uid="{00000000-0005-0000-0000-00005B560000}"/>
    <cellStyle name="40 % - Accent3 2 5 5 2 2" xfId="27241" xr:uid="{00000000-0005-0000-0000-00005C560000}"/>
    <cellStyle name="40 % - Accent3 2 5 5 2 2 2" xfId="33244" xr:uid="{00000000-0005-0000-0000-00005D560000}"/>
    <cellStyle name="40 % - Accent3 2 5 5 2 3" xfId="31991" xr:uid="{00000000-0005-0000-0000-00005E560000}"/>
    <cellStyle name="40 % - Accent3 2 5 5 2 4" xfId="25971" xr:uid="{00000000-0005-0000-0000-00005F560000}"/>
    <cellStyle name="40 % - Accent3 2 5 5 3" xfId="20738" xr:uid="{00000000-0005-0000-0000-000060560000}"/>
    <cellStyle name="40 % - Accent3 2 5 5 3 2" xfId="33955" xr:uid="{00000000-0005-0000-0000-000061560000}"/>
    <cellStyle name="40 % - Accent3 2 5 5 3 3" xfId="27965" xr:uid="{00000000-0005-0000-0000-000062560000}"/>
    <cellStyle name="40 % - Accent3 2 5 5 4" xfId="21329" xr:uid="{00000000-0005-0000-0000-000063560000}"/>
    <cellStyle name="40 % - Accent3 2 5 5 4 2" xfId="34546" xr:uid="{00000000-0005-0000-0000-000064560000}"/>
    <cellStyle name="40 % - Accent3 2 5 5 4 3" xfId="28556" xr:uid="{00000000-0005-0000-0000-000065560000}"/>
    <cellStyle name="40 % - Accent3 2 5 5 5" xfId="21953" xr:uid="{00000000-0005-0000-0000-000066560000}"/>
    <cellStyle name="40 % - Accent3 2 5 5 5 2" xfId="35146" xr:uid="{00000000-0005-0000-0000-000067560000}"/>
    <cellStyle name="40 % - Accent3 2 5 5 5 3" xfId="29156" xr:uid="{00000000-0005-0000-0000-000068560000}"/>
    <cellStyle name="40 % - Accent3 2 5 5 6" xfId="22655" xr:uid="{00000000-0005-0000-0000-000069560000}"/>
    <cellStyle name="40 % - Accent3 2 5 5 6 2" xfId="35848" xr:uid="{00000000-0005-0000-0000-00006A560000}"/>
    <cellStyle name="40 % - Accent3 2 5 5 6 3" xfId="29858" xr:uid="{00000000-0005-0000-0000-00006B560000}"/>
    <cellStyle name="40 % - Accent3 2 5 5 7" xfId="23414" xr:uid="{00000000-0005-0000-0000-00006C560000}"/>
    <cellStyle name="40 % - Accent3 2 5 5 7 2" xfId="36601" xr:uid="{00000000-0005-0000-0000-00006D560000}"/>
    <cellStyle name="40 % - Accent3 2 5 5 7 3" xfId="30611" xr:uid="{00000000-0005-0000-0000-00006E560000}"/>
    <cellStyle name="40 % - Accent3 2 5 5 8" xfId="18525" xr:uid="{00000000-0005-0000-0000-00006F560000}"/>
    <cellStyle name="40 % - Accent3 2 5 5 8 2" xfId="32730" xr:uid="{00000000-0005-0000-0000-000070560000}"/>
    <cellStyle name="40 % - Accent3 2 5 5 8 3" xfId="26726" xr:uid="{00000000-0005-0000-0000-000071560000}"/>
    <cellStyle name="40 % - Accent3 2 5 5 9" xfId="11772" xr:uid="{00000000-0005-0000-0000-000072560000}"/>
    <cellStyle name="40 % - Accent3 2 5 5 9 2" xfId="25375" xr:uid="{00000000-0005-0000-0000-000073560000}"/>
    <cellStyle name="40 % - Accent3 2 5 6" xfId="6314" xr:uid="{00000000-0005-0000-0000-000074560000}"/>
    <cellStyle name="40 % - Accent3 2 5 6 2" xfId="19555" xr:uid="{00000000-0005-0000-0000-000075560000}"/>
    <cellStyle name="40 % - Accent3 2 5 6 2 2" xfId="33053" xr:uid="{00000000-0005-0000-0000-000076560000}"/>
    <cellStyle name="40 % - Accent3 2 5 6 2 3" xfId="27049" xr:uid="{00000000-0005-0000-0000-000077560000}"/>
    <cellStyle name="40 % - Accent3 2 5 6 3" xfId="12305" xr:uid="{00000000-0005-0000-0000-000078560000}"/>
    <cellStyle name="40 % - Accent3 2 5 6 3 2" xfId="31986" xr:uid="{00000000-0005-0000-0000-000079560000}"/>
    <cellStyle name="40 % - Accent3 2 5 6 4" xfId="25966" xr:uid="{00000000-0005-0000-0000-00007A560000}"/>
    <cellStyle name="40 % - Accent3 2 5 7" xfId="6840" xr:uid="{00000000-0005-0000-0000-00007B560000}"/>
    <cellStyle name="40 % - Accent3 2 5 7 2" xfId="19848" xr:uid="{00000000-0005-0000-0000-00007C560000}"/>
    <cellStyle name="40 % - Accent3 2 5 7 2 2" xfId="33249" xr:uid="{00000000-0005-0000-0000-00007D560000}"/>
    <cellStyle name="40 % - Accent3 2 5 7 3" xfId="12831" xr:uid="{00000000-0005-0000-0000-00007E560000}"/>
    <cellStyle name="40 % - Accent3 2 5 7 4" xfId="27247" xr:uid="{00000000-0005-0000-0000-00007F560000}"/>
    <cellStyle name="40 % - Accent3 2 5 8" xfId="7380" xr:uid="{00000000-0005-0000-0000-000080560000}"/>
    <cellStyle name="40 % - Accent3 2 5 8 2" xfId="20733" xr:uid="{00000000-0005-0000-0000-000081560000}"/>
    <cellStyle name="40 % - Accent3 2 5 8 2 2" xfId="33950" xr:uid="{00000000-0005-0000-0000-000082560000}"/>
    <cellStyle name="40 % - Accent3 2 5 8 3" xfId="13371" xr:uid="{00000000-0005-0000-0000-000083560000}"/>
    <cellStyle name="40 % - Accent3 2 5 8 4" xfId="27960" xr:uid="{00000000-0005-0000-0000-000084560000}"/>
    <cellStyle name="40 % - Accent3 2 5 9" xfId="7948" xr:uid="{00000000-0005-0000-0000-000085560000}"/>
    <cellStyle name="40 % - Accent3 2 5 9 2" xfId="21324" xr:uid="{00000000-0005-0000-0000-000086560000}"/>
    <cellStyle name="40 % - Accent3 2 5 9 2 2" xfId="34541" xr:uid="{00000000-0005-0000-0000-000087560000}"/>
    <cellStyle name="40 % - Accent3 2 5 9 3" xfId="13939" xr:uid="{00000000-0005-0000-0000-000088560000}"/>
    <cellStyle name="40 % - Accent3 2 5 9 4" xfId="28551" xr:uid="{00000000-0005-0000-0000-000089560000}"/>
    <cellStyle name="40 % - Accent3 2 6" xfId="431" xr:uid="{00000000-0005-0000-0000-00008A560000}"/>
    <cellStyle name="40 % - Accent3 2 6 10" xfId="9671" xr:uid="{00000000-0005-0000-0000-00008B560000}"/>
    <cellStyle name="40 % - Accent3 2 6 10 2" xfId="15662" xr:uid="{00000000-0005-0000-0000-00008C560000}"/>
    <cellStyle name="40 % - Accent3 2 6 10 3" xfId="31409" xr:uid="{00000000-0005-0000-0000-00008D560000}"/>
    <cellStyle name="40 % - Accent3 2 6 11" xfId="10267" xr:uid="{00000000-0005-0000-0000-00008E560000}"/>
    <cellStyle name="40 % - Accent3 2 6 11 2" xfId="16258" xr:uid="{00000000-0005-0000-0000-00008F560000}"/>
    <cellStyle name="40 % - Accent3 2 6 12" xfId="10863" xr:uid="{00000000-0005-0000-0000-000090560000}"/>
    <cellStyle name="40 % - Accent3 2 6 12 2" xfId="16854" xr:uid="{00000000-0005-0000-0000-000091560000}"/>
    <cellStyle name="40 % - Accent3 2 6 13" xfId="4778" xr:uid="{00000000-0005-0000-0000-000092560000}"/>
    <cellStyle name="40 % - Accent3 2 6 13 2" xfId="17478" xr:uid="{00000000-0005-0000-0000-000093560000}"/>
    <cellStyle name="40 % - Accent3 2 6 14" xfId="17970" xr:uid="{00000000-0005-0000-0000-000094560000}"/>
    <cellStyle name="40 % - Accent3 2 6 15" xfId="18526" xr:uid="{00000000-0005-0000-0000-000095560000}"/>
    <cellStyle name="40 % - Accent3 2 6 16" xfId="11313" xr:uid="{00000000-0005-0000-0000-000096560000}"/>
    <cellStyle name="40 % - Accent3 2 6 17" xfId="4510" xr:uid="{00000000-0005-0000-0000-000097560000}"/>
    <cellStyle name="40 % - Accent3 2 6 18" xfId="24481" xr:uid="{00000000-0005-0000-0000-000098560000}"/>
    <cellStyle name="40 % - Accent3 2 6 19" xfId="3078" xr:uid="{00000000-0005-0000-0000-000099560000}"/>
    <cellStyle name="40 % - Accent3 2 6 2" xfId="3079" xr:uid="{00000000-0005-0000-0000-00009A560000}"/>
    <cellStyle name="40 % - Accent3 2 6 2 10" xfId="10864" xr:uid="{00000000-0005-0000-0000-00009B560000}"/>
    <cellStyle name="40 % - Accent3 2 6 2 10 2" xfId="16855" xr:uid="{00000000-0005-0000-0000-00009C560000}"/>
    <cellStyle name="40 % - Accent3 2 6 2 11" xfId="17479" xr:uid="{00000000-0005-0000-0000-00009D560000}"/>
    <cellStyle name="40 % - Accent3 2 6 2 12" xfId="19838" xr:uid="{00000000-0005-0000-0000-00009E560000}"/>
    <cellStyle name="40 % - Accent3 2 6 2 13" xfId="11778" xr:uid="{00000000-0005-0000-0000-00009F560000}"/>
    <cellStyle name="40 % - Accent3 2 6 2 14" xfId="5425" xr:uid="{00000000-0005-0000-0000-0000A0560000}"/>
    <cellStyle name="40 % - Accent3 2 6 2 15" xfId="25972" xr:uid="{00000000-0005-0000-0000-0000A1560000}"/>
    <cellStyle name="40 % - Accent3 2 6 2 2" xfId="6320" xr:uid="{00000000-0005-0000-0000-0000A2560000}"/>
    <cellStyle name="40 % - Accent3 2 6 2 2 2" xfId="12311" xr:uid="{00000000-0005-0000-0000-0000A3560000}"/>
    <cellStyle name="40 % - Accent3 2 6 2 2 2 2" xfId="33243" xr:uid="{00000000-0005-0000-0000-0000A4560000}"/>
    <cellStyle name="40 % - Accent3 2 6 2 2 3" xfId="27240" xr:uid="{00000000-0005-0000-0000-0000A5560000}"/>
    <cellStyle name="40 % - Accent3 2 6 2 3" xfId="6846" xr:uid="{00000000-0005-0000-0000-0000A6560000}"/>
    <cellStyle name="40 % - Accent3 2 6 2 3 2" xfId="12837" xr:uid="{00000000-0005-0000-0000-0000A7560000}"/>
    <cellStyle name="40 % - Accent3 2 6 2 3 3" xfId="31992" xr:uid="{00000000-0005-0000-0000-0000A8560000}"/>
    <cellStyle name="40 % - Accent3 2 6 2 4" xfId="7386" xr:uid="{00000000-0005-0000-0000-0000A9560000}"/>
    <cellStyle name="40 % - Accent3 2 6 2 4 2" xfId="13377" xr:uid="{00000000-0005-0000-0000-0000AA560000}"/>
    <cellStyle name="40 % - Accent3 2 6 2 5" xfId="7954" xr:uid="{00000000-0005-0000-0000-0000AB560000}"/>
    <cellStyle name="40 % - Accent3 2 6 2 5 2" xfId="13945" xr:uid="{00000000-0005-0000-0000-0000AC560000}"/>
    <cellStyle name="40 % - Accent3 2 6 2 6" xfId="8522" xr:uid="{00000000-0005-0000-0000-0000AD560000}"/>
    <cellStyle name="40 % - Accent3 2 6 2 6 2" xfId="14513" xr:uid="{00000000-0005-0000-0000-0000AE560000}"/>
    <cellStyle name="40 % - Accent3 2 6 2 7" xfId="9090" xr:uid="{00000000-0005-0000-0000-0000AF560000}"/>
    <cellStyle name="40 % - Accent3 2 6 2 7 2" xfId="15081" xr:uid="{00000000-0005-0000-0000-0000B0560000}"/>
    <cellStyle name="40 % - Accent3 2 6 2 8" xfId="9672" xr:uid="{00000000-0005-0000-0000-0000B1560000}"/>
    <cellStyle name="40 % - Accent3 2 6 2 8 2" xfId="15663" xr:uid="{00000000-0005-0000-0000-0000B2560000}"/>
    <cellStyle name="40 % - Accent3 2 6 2 9" xfId="10268" xr:uid="{00000000-0005-0000-0000-0000B3560000}"/>
    <cellStyle name="40 % - Accent3 2 6 2 9 2" xfId="16259" xr:uid="{00000000-0005-0000-0000-0000B4560000}"/>
    <cellStyle name="40 % - Accent3 2 6 3" xfId="5424" xr:uid="{00000000-0005-0000-0000-0000B5560000}"/>
    <cellStyle name="40 % - Accent3 2 6 3 2" xfId="20739" xr:uid="{00000000-0005-0000-0000-0000B6560000}"/>
    <cellStyle name="40 % - Accent3 2 6 3 2 2" xfId="33956" xr:uid="{00000000-0005-0000-0000-0000B7560000}"/>
    <cellStyle name="40 % - Accent3 2 6 3 3" xfId="11777" xr:uid="{00000000-0005-0000-0000-0000B8560000}"/>
    <cellStyle name="40 % - Accent3 2 6 3 4" xfId="27966" xr:uid="{00000000-0005-0000-0000-0000B9560000}"/>
    <cellStyle name="40 % - Accent3 2 6 4" xfId="6319" xr:uid="{00000000-0005-0000-0000-0000BA560000}"/>
    <cellStyle name="40 % - Accent3 2 6 4 2" xfId="21330" xr:uid="{00000000-0005-0000-0000-0000BB560000}"/>
    <cellStyle name="40 % - Accent3 2 6 4 2 2" xfId="34547" xr:uid="{00000000-0005-0000-0000-0000BC560000}"/>
    <cellStyle name="40 % - Accent3 2 6 4 3" xfId="12310" xr:uid="{00000000-0005-0000-0000-0000BD560000}"/>
    <cellStyle name="40 % - Accent3 2 6 4 4" xfId="28557" xr:uid="{00000000-0005-0000-0000-0000BE560000}"/>
    <cellStyle name="40 % - Accent3 2 6 5" xfId="6845" xr:uid="{00000000-0005-0000-0000-0000BF560000}"/>
    <cellStyle name="40 % - Accent3 2 6 5 2" xfId="21954" xr:uid="{00000000-0005-0000-0000-0000C0560000}"/>
    <cellStyle name="40 % - Accent3 2 6 5 2 2" xfId="35147" xr:uid="{00000000-0005-0000-0000-0000C1560000}"/>
    <cellStyle name="40 % - Accent3 2 6 5 3" xfId="12836" xr:uid="{00000000-0005-0000-0000-0000C2560000}"/>
    <cellStyle name="40 % - Accent3 2 6 5 4" xfId="29157" xr:uid="{00000000-0005-0000-0000-0000C3560000}"/>
    <cellStyle name="40 % - Accent3 2 6 6" xfId="7385" xr:uid="{00000000-0005-0000-0000-0000C4560000}"/>
    <cellStyle name="40 % - Accent3 2 6 6 2" xfId="22656" xr:uid="{00000000-0005-0000-0000-0000C5560000}"/>
    <cellStyle name="40 % - Accent3 2 6 6 2 2" xfId="35849" xr:uid="{00000000-0005-0000-0000-0000C6560000}"/>
    <cellStyle name="40 % - Accent3 2 6 6 3" xfId="13376" xr:uid="{00000000-0005-0000-0000-0000C7560000}"/>
    <cellStyle name="40 % - Accent3 2 6 6 4" xfId="29859" xr:uid="{00000000-0005-0000-0000-0000C8560000}"/>
    <cellStyle name="40 % - Accent3 2 6 7" xfId="7953" xr:uid="{00000000-0005-0000-0000-0000C9560000}"/>
    <cellStyle name="40 % - Accent3 2 6 7 2" xfId="23415" xr:uid="{00000000-0005-0000-0000-0000CA560000}"/>
    <cellStyle name="40 % - Accent3 2 6 7 2 2" xfId="36602" xr:uid="{00000000-0005-0000-0000-0000CB560000}"/>
    <cellStyle name="40 % - Accent3 2 6 7 3" xfId="13944" xr:uid="{00000000-0005-0000-0000-0000CC560000}"/>
    <cellStyle name="40 % - Accent3 2 6 7 4" xfId="30612" xr:uid="{00000000-0005-0000-0000-0000CD560000}"/>
    <cellStyle name="40 % - Accent3 2 6 8" xfId="8521" xr:uid="{00000000-0005-0000-0000-0000CE560000}"/>
    <cellStyle name="40 % - Accent3 2 6 8 2" xfId="14512" xr:uid="{00000000-0005-0000-0000-0000CF560000}"/>
    <cellStyle name="40 % - Accent3 2 6 8 2 2" xfId="32731" xr:uid="{00000000-0005-0000-0000-0000D0560000}"/>
    <cellStyle name="40 % - Accent3 2 6 8 3" xfId="26727" xr:uid="{00000000-0005-0000-0000-0000D1560000}"/>
    <cellStyle name="40 % - Accent3 2 6 9" xfId="9089" xr:uid="{00000000-0005-0000-0000-0000D2560000}"/>
    <cellStyle name="40 % - Accent3 2 6 9 2" xfId="15080" xr:uid="{00000000-0005-0000-0000-0000D3560000}"/>
    <cellStyle name="40 % - Accent3 2 6 9 3" xfId="25376" xr:uid="{00000000-0005-0000-0000-0000D4560000}"/>
    <cellStyle name="40 % - Accent3 2 7" xfId="5387" xr:uid="{00000000-0005-0000-0000-0000D5560000}"/>
    <cellStyle name="40 % - Accent3 2 7 2" xfId="23811" xr:uid="{00000000-0005-0000-0000-0000D6560000}"/>
    <cellStyle name="40 % - Accent3 2 7 2 2" xfId="36841" xr:uid="{00000000-0005-0000-0000-0000D7560000}"/>
    <cellStyle name="40 % - Accent3 2 7 2 3" xfId="30853" xr:uid="{00000000-0005-0000-0000-0000D8560000}"/>
    <cellStyle name="40 % - Accent3 2 7 3" xfId="19535" xr:uid="{00000000-0005-0000-0000-0000D9560000}"/>
    <cellStyle name="40 % - Accent3 2 7 3 2" xfId="33033" xr:uid="{00000000-0005-0000-0000-0000DA560000}"/>
    <cellStyle name="40 % - Accent3 2 7 3 3" xfId="27029" xr:uid="{00000000-0005-0000-0000-0000DB560000}"/>
    <cellStyle name="40 % - Accent3 2 7 4" xfId="11730" xr:uid="{00000000-0005-0000-0000-0000DC560000}"/>
    <cellStyle name="40 % - Accent3 2 7 4 2" xfId="31939" xr:uid="{00000000-0005-0000-0000-0000DD560000}"/>
    <cellStyle name="40 % - Accent3 2 7 5" xfId="25919" xr:uid="{00000000-0005-0000-0000-0000DE560000}"/>
    <cellStyle name="40 % - Accent3 2 8" xfId="6272" xr:uid="{00000000-0005-0000-0000-0000DF560000}"/>
    <cellStyle name="40 % - Accent3 2 8 2" xfId="24015" xr:uid="{00000000-0005-0000-0000-0000E0560000}"/>
    <cellStyle name="40 % - Accent3 2 8 2 2" xfId="36921" xr:uid="{00000000-0005-0000-0000-0000E1560000}"/>
    <cellStyle name="40 % - Accent3 2 8 2 3" xfId="30934" xr:uid="{00000000-0005-0000-0000-0000E2560000}"/>
    <cellStyle name="40 % - Accent3 2 8 3" xfId="20686" xr:uid="{00000000-0005-0000-0000-0000E3560000}"/>
    <cellStyle name="40 % - Accent3 2 8 3 2" xfId="33903" xr:uid="{00000000-0005-0000-0000-0000E4560000}"/>
    <cellStyle name="40 % - Accent3 2 8 4" xfId="12263" xr:uid="{00000000-0005-0000-0000-0000E5560000}"/>
    <cellStyle name="40 % - Accent3 2 8 5" xfId="27913" xr:uid="{00000000-0005-0000-0000-0000E6560000}"/>
    <cellStyle name="40 % - Accent3 2 9" xfId="6798" xr:uid="{00000000-0005-0000-0000-0000E7560000}"/>
    <cellStyle name="40 % - Accent3 2 9 2" xfId="21277" xr:uid="{00000000-0005-0000-0000-0000E8560000}"/>
    <cellStyle name="40 % - Accent3 2 9 2 2" xfId="34494" xr:uid="{00000000-0005-0000-0000-0000E9560000}"/>
    <cellStyle name="40 % - Accent3 2 9 3" xfId="12789" xr:uid="{00000000-0005-0000-0000-0000EA560000}"/>
    <cellStyle name="40 % - Accent3 2 9 4" xfId="28504" xr:uid="{00000000-0005-0000-0000-0000EB560000}"/>
    <cellStyle name="40 % - Accent3 2_2012-2013 - CF - Tour 1 - Ligue 04 - Résultats" xfId="432" xr:uid="{00000000-0005-0000-0000-0000EC560000}"/>
    <cellStyle name="40 % - Accent3 20" xfId="4166" xr:uid="{00000000-0005-0000-0000-0000ED560000}"/>
    <cellStyle name="40 % - Accent3 20 2" xfId="9882" xr:uid="{00000000-0005-0000-0000-0000EE560000}"/>
    <cellStyle name="40 % - Accent3 20 2 2" xfId="22874" xr:uid="{00000000-0005-0000-0000-0000EF560000}"/>
    <cellStyle name="40 % - Accent3 20 2 2 2" xfId="36067" xr:uid="{00000000-0005-0000-0000-0000F0560000}"/>
    <cellStyle name="40 % - Accent3 20 2 3" xfId="15873" xr:uid="{00000000-0005-0000-0000-0000F1560000}"/>
    <cellStyle name="40 % - Accent3 20 2 4" xfId="30077" xr:uid="{00000000-0005-0000-0000-0000F2560000}"/>
    <cellStyle name="40 % - Accent3 20 3" xfId="10478" xr:uid="{00000000-0005-0000-0000-0000F3560000}"/>
    <cellStyle name="40 % - Accent3 20 3 2" xfId="16469" xr:uid="{00000000-0005-0000-0000-0000F4560000}"/>
    <cellStyle name="40 % - Accent3 20 3 2 2" xfId="35365" xr:uid="{00000000-0005-0000-0000-0000F5560000}"/>
    <cellStyle name="40 % - Accent3 20 3 3" xfId="29375" xr:uid="{00000000-0005-0000-0000-0000F6560000}"/>
    <cellStyle name="40 % - Accent3 20 4" xfId="11074" xr:uid="{00000000-0005-0000-0000-0000F7560000}"/>
    <cellStyle name="40 % - Accent3 20 4 2" xfId="17065" xr:uid="{00000000-0005-0000-0000-0000F8560000}"/>
    <cellStyle name="40 % - Accent3 20 4 3" xfId="26213" xr:uid="{00000000-0005-0000-0000-0000F9560000}"/>
    <cellStyle name="40 % - Accent3 20 5" xfId="17689" xr:uid="{00000000-0005-0000-0000-0000FA560000}"/>
    <cellStyle name="40 % - Accent3 20 5 2" xfId="32217" xr:uid="{00000000-0005-0000-0000-0000FB560000}"/>
    <cellStyle name="40 % - Accent3 20 6" xfId="22172" xr:uid="{00000000-0005-0000-0000-0000FC560000}"/>
    <cellStyle name="40 % - Accent3 20 7" xfId="15291" xr:uid="{00000000-0005-0000-0000-0000FD560000}"/>
    <cellStyle name="40 % - Accent3 20 8" xfId="9300" xr:uid="{00000000-0005-0000-0000-0000FE560000}"/>
    <cellStyle name="40 % - Accent3 20 9" xfId="24846" xr:uid="{00000000-0005-0000-0000-0000FF560000}"/>
    <cellStyle name="40 % - Accent3 21" xfId="4180" xr:uid="{00000000-0005-0000-0000-000000570000}"/>
    <cellStyle name="40 % - Accent3 21 2" xfId="10492" xr:uid="{00000000-0005-0000-0000-000001570000}"/>
    <cellStyle name="40 % - Accent3 21 2 2" xfId="22885" xr:uid="{00000000-0005-0000-0000-000002570000}"/>
    <cellStyle name="40 % - Accent3 21 2 2 2" xfId="36078" xr:uid="{00000000-0005-0000-0000-000003570000}"/>
    <cellStyle name="40 % - Accent3 21 2 3" xfId="16483" xr:uid="{00000000-0005-0000-0000-000004570000}"/>
    <cellStyle name="40 % - Accent3 21 2 4" xfId="30088" xr:uid="{00000000-0005-0000-0000-000005570000}"/>
    <cellStyle name="40 % - Accent3 21 3" xfId="11088" xr:uid="{00000000-0005-0000-0000-000006570000}"/>
    <cellStyle name="40 % - Accent3 21 3 2" xfId="17079" xr:uid="{00000000-0005-0000-0000-000007570000}"/>
    <cellStyle name="40 % - Accent3 21 3 2 2" xfId="35376" xr:uid="{00000000-0005-0000-0000-000008570000}"/>
    <cellStyle name="40 % - Accent3 21 3 3" xfId="29386" xr:uid="{00000000-0005-0000-0000-000009570000}"/>
    <cellStyle name="40 % - Accent3 21 4" xfId="17703" xr:uid="{00000000-0005-0000-0000-00000A570000}"/>
    <cellStyle name="40 % - Accent3 21 4 2" xfId="26224" xr:uid="{00000000-0005-0000-0000-00000B570000}"/>
    <cellStyle name="40 % - Accent3 21 5" xfId="22183" xr:uid="{00000000-0005-0000-0000-00000C570000}"/>
    <cellStyle name="40 % - Accent3 21 5 2" xfId="32228" xr:uid="{00000000-0005-0000-0000-00000D570000}"/>
    <cellStyle name="40 % - Accent3 21 6" xfId="15887" xr:uid="{00000000-0005-0000-0000-00000E570000}"/>
    <cellStyle name="40 % - Accent3 21 7" xfId="9896" xr:uid="{00000000-0005-0000-0000-00000F570000}"/>
    <cellStyle name="40 % - Accent3 21 8" xfId="24857" xr:uid="{00000000-0005-0000-0000-000010570000}"/>
    <cellStyle name="40 % - Accent3 22" xfId="4194" xr:uid="{00000000-0005-0000-0000-000011570000}"/>
    <cellStyle name="40 % - Accent3 22 2" xfId="17717" xr:uid="{00000000-0005-0000-0000-000012570000}"/>
    <cellStyle name="40 % - Accent3 22 2 2" xfId="22875" xr:uid="{00000000-0005-0000-0000-000013570000}"/>
    <cellStyle name="40 % - Accent3 22 2 2 2" xfId="36068" xr:uid="{00000000-0005-0000-0000-000014570000}"/>
    <cellStyle name="40 % - Accent3 22 2 3" xfId="30078" xr:uid="{00000000-0005-0000-0000-000015570000}"/>
    <cellStyle name="40 % - Accent3 22 3" xfId="22173" xr:uid="{00000000-0005-0000-0000-000016570000}"/>
    <cellStyle name="40 % - Accent3 22 3 2" xfId="35366" xr:uid="{00000000-0005-0000-0000-000017570000}"/>
    <cellStyle name="40 % - Accent3 22 3 3" xfId="29376" xr:uid="{00000000-0005-0000-0000-000018570000}"/>
    <cellStyle name="40 % - Accent3 22 4" xfId="17093" xr:uid="{00000000-0005-0000-0000-000019570000}"/>
    <cellStyle name="40 % - Accent3 22 4 2" xfId="26214" xr:uid="{00000000-0005-0000-0000-00001A570000}"/>
    <cellStyle name="40 % - Accent3 22 5" xfId="11102" xr:uid="{00000000-0005-0000-0000-00001B570000}"/>
    <cellStyle name="40 % - Accent3 22 5 2" xfId="32218" xr:uid="{00000000-0005-0000-0000-00001C570000}"/>
    <cellStyle name="40 % - Accent3 22 6" xfId="24847" xr:uid="{00000000-0005-0000-0000-00001D570000}"/>
    <cellStyle name="40 % - Accent3 23" xfId="4208" xr:uid="{00000000-0005-0000-0000-00001E570000}"/>
    <cellStyle name="40 % - Accent3 23 2" xfId="17731" xr:uid="{00000000-0005-0000-0000-00001F570000}"/>
    <cellStyle name="40 % - Accent3 23 2 2" xfId="22893" xr:uid="{00000000-0005-0000-0000-000020570000}"/>
    <cellStyle name="40 % - Accent3 23 2 2 2" xfId="36086" xr:uid="{00000000-0005-0000-0000-000021570000}"/>
    <cellStyle name="40 % - Accent3 23 2 3" xfId="30096" xr:uid="{00000000-0005-0000-0000-000022570000}"/>
    <cellStyle name="40 % - Accent3 23 3" xfId="22191" xr:uid="{00000000-0005-0000-0000-000023570000}"/>
    <cellStyle name="40 % - Accent3 23 3 2" xfId="35384" xr:uid="{00000000-0005-0000-0000-000024570000}"/>
    <cellStyle name="40 % - Accent3 23 3 3" xfId="29394" xr:uid="{00000000-0005-0000-0000-000025570000}"/>
    <cellStyle name="40 % - Accent3 23 4" xfId="17107" xr:uid="{00000000-0005-0000-0000-000026570000}"/>
    <cellStyle name="40 % - Accent3 23 4 2" xfId="26232" xr:uid="{00000000-0005-0000-0000-000027570000}"/>
    <cellStyle name="40 % - Accent3 23 5" xfId="32236" xr:uid="{00000000-0005-0000-0000-000028570000}"/>
    <cellStyle name="40 % - Accent3 23 6" xfId="24865" xr:uid="{00000000-0005-0000-0000-000029570000}"/>
    <cellStyle name="40 % - Accent3 24" xfId="17745" xr:uid="{00000000-0005-0000-0000-00002A570000}"/>
    <cellStyle name="40 % - Accent3 24 2" xfId="22918" xr:uid="{00000000-0005-0000-0000-00002B570000}"/>
    <cellStyle name="40 % - Accent3 24 2 2" xfId="36111" xr:uid="{00000000-0005-0000-0000-00002C570000}"/>
    <cellStyle name="40 % - Accent3 24 2 3" xfId="30121" xr:uid="{00000000-0005-0000-0000-00002D570000}"/>
    <cellStyle name="40 % - Accent3 24 3" xfId="22216" xr:uid="{00000000-0005-0000-0000-00002E570000}"/>
    <cellStyle name="40 % - Accent3 24 3 2" xfId="35409" xr:uid="{00000000-0005-0000-0000-00002F570000}"/>
    <cellStyle name="40 % - Accent3 24 3 3" xfId="29419" xr:uid="{00000000-0005-0000-0000-000030570000}"/>
    <cellStyle name="40 % - Accent3 24 4" xfId="26257" xr:uid="{00000000-0005-0000-0000-000031570000}"/>
    <cellStyle name="40 % - Accent3 24 5" xfId="32261" xr:uid="{00000000-0005-0000-0000-000032570000}"/>
    <cellStyle name="40 % - Accent3 24 6" xfId="24890" xr:uid="{00000000-0005-0000-0000-000033570000}"/>
    <cellStyle name="40 % - Accent3 25" xfId="17759" xr:uid="{00000000-0005-0000-0000-000034570000}"/>
    <cellStyle name="40 % - Accent3 25 2" xfId="22929" xr:uid="{00000000-0005-0000-0000-000035570000}"/>
    <cellStyle name="40 % - Accent3 25 2 2" xfId="36122" xr:uid="{00000000-0005-0000-0000-000036570000}"/>
    <cellStyle name="40 % - Accent3 25 2 3" xfId="30132" xr:uid="{00000000-0005-0000-0000-000037570000}"/>
    <cellStyle name="40 % - Accent3 25 3" xfId="22227" xr:uid="{00000000-0005-0000-0000-000038570000}"/>
    <cellStyle name="40 % - Accent3 25 3 2" xfId="35420" xr:uid="{00000000-0005-0000-0000-000039570000}"/>
    <cellStyle name="40 % - Accent3 25 3 3" xfId="29430" xr:uid="{00000000-0005-0000-0000-00003A570000}"/>
    <cellStyle name="40 % - Accent3 25 4" xfId="26268" xr:uid="{00000000-0005-0000-0000-00003B570000}"/>
    <cellStyle name="40 % - Accent3 25 5" xfId="32272" xr:uid="{00000000-0005-0000-0000-00003C570000}"/>
    <cellStyle name="40 % - Accent3 25 6" xfId="24901" xr:uid="{00000000-0005-0000-0000-00003D570000}"/>
    <cellStyle name="40 % - Accent3 26" xfId="22217" xr:uid="{00000000-0005-0000-0000-00003E570000}"/>
    <cellStyle name="40 % - Accent3 26 2" xfId="22919" xr:uid="{00000000-0005-0000-0000-00003F570000}"/>
    <cellStyle name="40 % - Accent3 26 2 2" xfId="36112" xr:uid="{00000000-0005-0000-0000-000040570000}"/>
    <cellStyle name="40 % - Accent3 26 2 3" xfId="30122" xr:uid="{00000000-0005-0000-0000-000041570000}"/>
    <cellStyle name="40 % - Accent3 26 3" xfId="29420" xr:uid="{00000000-0005-0000-0000-000042570000}"/>
    <cellStyle name="40 % - Accent3 26 3 2" xfId="35410" xr:uid="{00000000-0005-0000-0000-000043570000}"/>
    <cellStyle name="40 % - Accent3 26 4" xfId="26258" xr:uid="{00000000-0005-0000-0000-000044570000}"/>
    <cellStyle name="40 % - Accent3 26 5" xfId="32262" xr:uid="{00000000-0005-0000-0000-000045570000}"/>
    <cellStyle name="40 % - Accent3 26 6" xfId="24891" xr:uid="{00000000-0005-0000-0000-000046570000}"/>
    <cellStyle name="40 % - Accent3 27" xfId="22235" xr:uid="{00000000-0005-0000-0000-000047570000}"/>
    <cellStyle name="40 % - Accent3 27 2" xfId="22937" xr:uid="{00000000-0005-0000-0000-000048570000}"/>
    <cellStyle name="40 % - Accent3 27 2 2" xfId="36130" xr:uid="{00000000-0005-0000-0000-000049570000}"/>
    <cellStyle name="40 % - Accent3 27 2 3" xfId="30140" xr:uid="{00000000-0005-0000-0000-00004A570000}"/>
    <cellStyle name="40 % - Accent3 27 3" xfId="29438" xr:uid="{00000000-0005-0000-0000-00004B570000}"/>
    <cellStyle name="40 % - Accent3 27 3 2" xfId="35428" xr:uid="{00000000-0005-0000-0000-00004C570000}"/>
    <cellStyle name="40 % - Accent3 27 4" xfId="26276" xr:uid="{00000000-0005-0000-0000-00004D570000}"/>
    <cellStyle name="40 % - Accent3 27 5" xfId="32280" xr:uid="{00000000-0005-0000-0000-00004E570000}"/>
    <cellStyle name="40 % - Accent3 27 6" xfId="24909" xr:uid="{00000000-0005-0000-0000-00004F570000}"/>
    <cellStyle name="40 % - Accent3 28" xfId="22962" xr:uid="{00000000-0005-0000-0000-000050570000}"/>
    <cellStyle name="40 % - Accent3 28 2" xfId="30165" xr:uid="{00000000-0005-0000-0000-000051570000}"/>
    <cellStyle name="40 % - Accent3 28 2 2" xfId="36155" xr:uid="{00000000-0005-0000-0000-000052570000}"/>
    <cellStyle name="40 % - Accent3 28 3" xfId="26301" xr:uid="{00000000-0005-0000-0000-000053570000}"/>
    <cellStyle name="40 % - Accent3 28 4" xfId="32305" xr:uid="{00000000-0005-0000-0000-000054570000}"/>
    <cellStyle name="40 % - Accent3 28 5" xfId="24934" xr:uid="{00000000-0005-0000-0000-000055570000}"/>
    <cellStyle name="40 % - Accent3 29" xfId="22973" xr:uid="{00000000-0005-0000-0000-000056570000}"/>
    <cellStyle name="40 % - Accent3 29 2" xfId="30176" xr:uid="{00000000-0005-0000-0000-000057570000}"/>
    <cellStyle name="40 % - Accent3 29 2 2" xfId="36166" xr:uid="{00000000-0005-0000-0000-000058570000}"/>
    <cellStyle name="40 % - Accent3 29 3" xfId="26312" xr:uid="{00000000-0005-0000-0000-000059570000}"/>
    <cellStyle name="40 % - Accent3 29 4" xfId="32316" xr:uid="{00000000-0005-0000-0000-00005A570000}"/>
    <cellStyle name="40 % - Accent3 29 5" xfId="24945" xr:uid="{00000000-0005-0000-0000-00005B570000}"/>
    <cellStyle name="40 % - Accent3 3" xfId="433" xr:uid="{00000000-0005-0000-0000-00005C570000}"/>
    <cellStyle name="40 % - Accent3 3 2" xfId="434" xr:uid="{00000000-0005-0000-0000-00005D570000}"/>
    <cellStyle name="40 % - Accent3 30" xfId="22963" xr:uid="{00000000-0005-0000-0000-00005E570000}"/>
    <cellStyle name="40 % - Accent3 30 2" xfId="30166" xr:uid="{00000000-0005-0000-0000-00005F570000}"/>
    <cellStyle name="40 % - Accent3 30 2 2" xfId="36156" xr:uid="{00000000-0005-0000-0000-000060570000}"/>
    <cellStyle name="40 % - Accent3 30 3" xfId="26302" xr:uid="{00000000-0005-0000-0000-000061570000}"/>
    <cellStyle name="40 % - Accent3 30 4" xfId="32306" xr:uid="{00000000-0005-0000-0000-000062570000}"/>
    <cellStyle name="40 % - Accent3 30 5" xfId="24935" xr:uid="{00000000-0005-0000-0000-000063570000}"/>
    <cellStyle name="40 % - Accent3 31" xfId="22981" xr:uid="{00000000-0005-0000-0000-000064570000}"/>
    <cellStyle name="40 % - Accent3 31 2" xfId="30184" xr:uid="{00000000-0005-0000-0000-000065570000}"/>
    <cellStyle name="40 % - Accent3 31 2 2" xfId="36174" xr:uid="{00000000-0005-0000-0000-000066570000}"/>
    <cellStyle name="40 % - Accent3 31 3" xfId="26320" xr:uid="{00000000-0005-0000-0000-000067570000}"/>
    <cellStyle name="40 % - Accent3 31 4" xfId="32324" xr:uid="{00000000-0005-0000-0000-000068570000}"/>
    <cellStyle name="40 % - Accent3 31 5" xfId="24953" xr:uid="{00000000-0005-0000-0000-000069570000}"/>
    <cellStyle name="40 % - Accent3 32" xfId="24053" xr:uid="{00000000-0005-0000-0000-00006A570000}"/>
    <cellStyle name="40 % - Accent3 32 2" xfId="36963" xr:uid="{00000000-0005-0000-0000-00006B570000}"/>
    <cellStyle name="40 % - Accent3 32 3" xfId="30976" xr:uid="{00000000-0005-0000-0000-00006C570000}"/>
    <cellStyle name="40 % - Accent3 33" xfId="24067" xr:uid="{00000000-0005-0000-0000-00006D570000}"/>
    <cellStyle name="40 % - Accent3 33 2" xfId="36974" xr:uid="{00000000-0005-0000-0000-00006E570000}"/>
    <cellStyle name="40 % - Accent3 33 3" xfId="30987" xr:uid="{00000000-0005-0000-0000-00006F570000}"/>
    <cellStyle name="40 % - Accent3 34" xfId="30977" xr:uid="{00000000-0005-0000-0000-000070570000}"/>
    <cellStyle name="40 % - Accent3 34 2" xfId="36964" xr:uid="{00000000-0005-0000-0000-000071570000}"/>
    <cellStyle name="40 % - Accent3 35" xfId="30995" xr:uid="{00000000-0005-0000-0000-000072570000}"/>
    <cellStyle name="40 % - Accent3 35 2" xfId="36982" xr:uid="{00000000-0005-0000-0000-000073570000}"/>
    <cellStyle name="40 % - Accent3 36" xfId="37003" xr:uid="{00000000-0005-0000-0000-000074570000}"/>
    <cellStyle name="40 % - Accent3 37" xfId="37022" xr:uid="{00000000-0005-0000-0000-000075570000}"/>
    <cellStyle name="40 % - Accent3 38" xfId="37033" xr:uid="{00000000-0005-0000-0000-000076570000}"/>
    <cellStyle name="40 % - Accent3 39" xfId="37023" xr:uid="{00000000-0005-0000-0000-000077570000}"/>
    <cellStyle name="40 % - Accent3 4" xfId="435" xr:uid="{00000000-0005-0000-0000-000078570000}"/>
    <cellStyle name="40 % - Accent3 40" xfId="37042" xr:uid="{00000000-0005-0000-0000-000079570000}"/>
    <cellStyle name="40 % - Accent3 41" xfId="37063" xr:uid="{00000000-0005-0000-0000-00007A570000}"/>
    <cellStyle name="40 % - Accent3 42" xfId="37060" xr:uid="{00000000-0005-0000-0000-00007B570000}"/>
    <cellStyle name="40 % - Accent3 43" xfId="37071" xr:uid="{00000000-0005-0000-0000-00007C570000}"/>
    <cellStyle name="40 % - Accent3 44" xfId="37080" xr:uid="{00000000-0005-0000-0000-00007D570000}"/>
    <cellStyle name="40 % - Accent3 45" xfId="37101" xr:uid="{00000000-0005-0000-0000-00007E570000}"/>
    <cellStyle name="40 % - Accent3 46" xfId="37115" xr:uid="{00000000-0005-0000-0000-00007F570000}"/>
    <cellStyle name="40 % - Accent3 47" xfId="37129" xr:uid="{00000000-0005-0000-0000-000080570000}"/>
    <cellStyle name="40 % - Accent3 48" xfId="37143" xr:uid="{00000000-0005-0000-0000-000081570000}"/>
    <cellStyle name="40 % - Accent3 49" xfId="37157" xr:uid="{00000000-0005-0000-0000-000082570000}"/>
    <cellStyle name="40 % - Accent3 5" xfId="436" xr:uid="{00000000-0005-0000-0000-000083570000}"/>
    <cellStyle name="40 % - Accent3 5 2" xfId="437" xr:uid="{00000000-0005-0000-0000-000084570000}"/>
    <cellStyle name="40 % - Accent3 5 2 2" xfId="438" xr:uid="{00000000-0005-0000-0000-000085570000}"/>
    <cellStyle name="40 % - Accent3 5 2 2 2" xfId="3081" xr:uid="{00000000-0005-0000-0000-000086570000}"/>
    <cellStyle name="40 % - Accent3 5 2 2 3" xfId="5426" xr:uid="{00000000-0005-0000-0000-000087570000}"/>
    <cellStyle name="40 % - Accent3 5 2 2 4" xfId="4779" xr:uid="{00000000-0005-0000-0000-000088570000}"/>
    <cellStyle name="40 % - Accent3 5 2 2 5" xfId="3080" xr:uid="{00000000-0005-0000-0000-000089570000}"/>
    <cellStyle name="40 % - Accent3 5 2 3" xfId="439" xr:uid="{00000000-0005-0000-0000-00008A570000}"/>
    <cellStyle name="40 % - Accent3 5 2 4" xfId="3082" xr:uid="{00000000-0005-0000-0000-00008B570000}"/>
    <cellStyle name="40 % - Accent3 5 2 4 2" xfId="18527" xr:uid="{00000000-0005-0000-0000-00008C570000}"/>
    <cellStyle name="40 % - Accent3 5 2 5" xfId="18528" xr:uid="{00000000-0005-0000-0000-00008D570000}"/>
    <cellStyle name="40 % - Accent3 5 2 6" xfId="19556" xr:uid="{00000000-0005-0000-0000-00008E570000}"/>
    <cellStyle name="40 % - Accent3 5 3" xfId="440" xr:uid="{00000000-0005-0000-0000-00008F570000}"/>
    <cellStyle name="40 % - Accent3 5 4" xfId="441" xr:uid="{00000000-0005-0000-0000-000090570000}"/>
    <cellStyle name="40 % - Accent3 5 5" xfId="442" xr:uid="{00000000-0005-0000-0000-000091570000}"/>
    <cellStyle name="40 % - Accent3 5 5 2" xfId="3084" xr:uid="{00000000-0005-0000-0000-000092570000}"/>
    <cellStyle name="40 % - Accent3 5 5 3" xfId="5427" xr:uid="{00000000-0005-0000-0000-000093570000}"/>
    <cellStyle name="40 % - Accent3 5 5 4" xfId="4780" xr:uid="{00000000-0005-0000-0000-000094570000}"/>
    <cellStyle name="40 % - Accent3 5 5 5" xfId="3083" xr:uid="{00000000-0005-0000-0000-000095570000}"/>
    <cellStyle name="40 % - Accent3 5 6" xfId="23416" xr:uid="{00000000-0005-0000-0000-000096570000}"/>
    <cellStyle name="40 % - Accent3 5 7" xfId="23818" xr:uid="{00000000-0005-0000-0000-000097570000}"/>
    <cellStyle name="40 % - Accent3 50" xfId="37171" xr:uid="{00000000-0005-0000-0000-000098570000}"/>
    <cellStyle name="40 % - Accent3 51" xfId="37185" xr:uid="{00000000-0005-0000-0000-000099570000}"/>
    <cellStyle name="40 % - Accent3 52" xfId="37199" xr:uid="{00000000-0005-0000-0000-00009A570000}"/>
    <cellStyle name="40 % - Accent3 53" xfId="37213" xr:uid="{00000000-0005-0000-0000-00009B570000}"/>
    <cellStyle name="40 % - Accent3 54" xfId="37227" xr:uid="{00000000-0005-0000-0000-00009C570000}"/>
    <cellStyle name="40 % - Accent3 55" xfId="37241" xr:uid="{00000000-0005-0000-0000-00009D570000}"/>
    <cellStyle name="40 % - Accent3 56" xfId="37259" xr:uid="{00000000-0005-0000-0000-00009E570000}"/>
    <cellStyle name="40 % - Accent3 57" xfId="37267" xr:uid="{00000000-0005-0000-0000-00009F570000}"/>
    <cellStyle name="40 % - Accent3 58" xfId="37280" xr:uid="{00000000-0005-0000-0000-0000A0570000}"/>
    <cellStyle name="40 % - Accent3 59" xfId="37294" xr:uid="{00000000-0005-0000-0000-0000A1570000}"/>
    <cellStyle name="40 % - Accent3 6" xfId="443" xr:uid="{00000000-0005-0000-0000-0000A2570000}"/>
    <cellStyle name="40 % - Accent3 60" xfId="37309" xr:uid="{00000000-0005-0000-0000-0000A3570000}"/>
    <cellStyle name="40 % - Accent3 61" xfId="37323" xr:uid="{00000000-0005-0000-0000-0000A4570000}"/>
    <cellStyle name="40 % - Accent3 62" xfId="37337" xr:uid="{00000000-0005-0000-0000-0000A5570000}"/>
    <cellStyle name="40 % - Accent3 63" xfId="37351" xr:uid="{00000000-0005-0000-0000-0000A6570000}"/>
    <cellStyle name="40 % - Accent3 64" xfId="37369" xr:uid="{00000000-0005-0000-0000-0000A7570000}"/>
    <cellStyle name="40 % - Accent3 65" xfId="37377" xr:uid="{00000000-0005-0000-0000-0000A8570000}"/>
    <cellStyle name="40 % - Accent3 66" xfId="37390" xr:uid="{00000000-0005-0000-0000-0000A9570000}"/>
    <cellStyle name="40 % - Accent3 67" xfId="37416" xr:uid="{00000000-0005-0000-0000-0000AA570000}"/>
    <cellStyle name="40 % - Accent3 68" xfId="37430" xr:uid="{00000000-0005-0000-0000-0000AB570000}"/>
    <cellStyle name="40 % - Accent3 69" xfId="37444" xr:uid="{00000000-0005-0000-0000-0000AC570000}"/>
    <cellStyle name="40 % - Accent3 7" xfId="444" xr:uid="{00000000-0005-0000-0000-0000AD570000}"/>
    <cellStyle name="40 % - Accent3 70" xfId="37458" xr:uid="{00000000-0005-0000-0000-0000AE570000}"/>
    <cellStyle name="40 % - Accent3 71" xfId="37476" xr:uid="{00000000-0005-0000-0000-0000AF570000}"/>
    <cellStyle name="40 % - Accent3 72" xfId="37484" xr:uid="{00000000-0005-0000-0000-0000B0570000}"/>
    <cellStyle name="40 % - Accent3 73" xfId="37497" xr:uid="{00000000-0005-0000-0000-0000B1570000}"/>
    <cellStyle name="40 % - Accent3 74" xfId="37512" xr:uid="{00000000-0005-0000-0000-0000B2570000}"/>
    <cellStyle name="40 % - Accent3 75" xfId="37526" xr:uid="{00000000-0005-0000-0000-0000B3570000}"/>
    <cellStyle name="40 % - Accent3 76" xfId="37540" xr:uid="{00000000-0005-0000-0000-0000B4570000}"/>
    <cellStyle name="40 % - Accent3 77" xfId="37554" xr:uid="{00000000-0005-0000-0000-0000B5570000}"/>
    <cellStyle name="40 % - Accent3 78" xfId="37576" xr:uid="{00000000-0005-0000-0000-0000B6570000}"/>
    <cellStyle name="40 % - Accent3 79" xfId="37585" xr:uid="{00000000-0005-0000-0000-0000B7570000}"/>
    <cellStyle name="40 % - Accent3 8" xfId="445" xr:uid="{00000000-0005-0000-0000-0000B8570000}"/>
    <cellStyle name="40 % - Accent3 80" xfId="37566" xr:uid="{00000000-0005-0000-0000-0000B9570000}"/>
    <cellStyle name="40 % - Accent3 81" xfId="37605" xr:uid="{00000000-0005-0000-0000-0000BA570000}"/>
    <cellStyle name="40 % - Accent3 9" xfId="446" xr:uid="{00000000-0005-0000-0000-0000BB570000}"/>
    <cellStyle name="40 % - Accent4" xfId="447" builtinId="43" customBuiltin="1"/>
    <cellStyle name="40 % - Accent4 10" xfId="448" xr:uid="{00000000-0005-0000-0000-0000BD570000}"/>
    <cellStyle name="40 % - Accent4 11" xfId="449" xr:uid="{00000000-0005-0000-0000-0000BE570000}"/>
    <cellStyle name="40 % - Accent4 12" xfId="450" xr:uid="{00000000-0005-0000-0000-0000BF570000}"/>
    <cellStyle name="40 % - Accent4 12 2" xfId="451" xr:uid="{00000000-0005-0000-0000-0000C0570000}"/>
    <cellStyle name="40 % - Accent4 12 2 2" xfId="3086" xr:uid="{00000000-0005-0000-0000-0000C1570000}"/>
    <cellStyle name="40 % - Accent4 12 2 3" xfId="5428" xr:uid="{00000000-0005-0000-0000-0000C2570000}"/>
    <cellStyle name="40 % - Accent4 12 2 4" xfId="4781" xr:uid="{00000000-0005-0000-0000-0000C3570000}"/>
    <cellStyle name="40 % - Accent4 12 2 5" xfId="3085" xr:uid="{00000000-0005-0000-0000-0000C4570000}"/>
    <cellStyle name="40 % - Accent4 12 3" xfId="452" xr:uid="{00000000-0005-0000-0000-0000C5570000}"/>
    <cellStyle name="40 % - Accent4 12 4" xfId="3087" xr:uid="{00000000-0005-0000-0000-0000C6570000}"/>
    <cellStyle name="40 % - Accent4 12 4 2" xfId="18529" xr:uid="{00000000-0005-0000-0000-0000C7570000}"/>
    <cellStyle name="40 % - Accent4 12 5" xfId="18530" xr:uid="{00000000-0005-0000-0000-0000C8570000}"/>
    <cellStyle name="40 % - Accent4 12 6" xfId="19557" xr:uid="{00000000-0005-0000-0000-0000C9570000}"/>
    <cellStyle name="40 % - Accent4 13" xfId="453" xr:uid="{00000000-0005-0000-0000-0000CA570000}"/>
    <cellStyle name="40 % - Accent4 13 10" xfId="10865" xr:uid="{00000000-0005-0000-0000-0000CB570000}"/>
    <cellStyle name="40 % - Accent4 13 10 2" xfId="16856" xr:uid="{00000000-0005-0000-0000-0000CC570000}"/>
    <cellStyle name="40 % - Accent4 13 11" xfId="17480" xr:uid="{00000000-0005-0000-0000-0000CD570000}"/>
    <cellStyle name="40 % - Accent4 13 12" xfId="18531" xr:uid="{00000000-0005-0000-0000-0000CE570000}"/>
    <cellStyle name="40 % - Accent4 13 13" xfId="11779" xr:uid="{00000000-0005-0000-0000-0000CF570000}"/>
    <cellStyle name="40 % - Accent4 13 14" xfId="4511" xr:uid="{00000000-0005-0000-0000-0000D0570000}"/>
    <cellStyle name="40 % - Accent4 13 15" xfId="3088" xr:uid="{00000000-0005-0000-0000-0000D1570000}"/>
    <cellStyle name="40 % - Accent4 13 2" xfId="6321" xr:uid="{00000000-0005-0000-0000-0000D2570000}"/>
    <cellStyle name="40 % - Accent4 13 2 2" xfId="12312" xr:uid="{00000000-0005-0000-0000-0000D3570000}"/>
    <cellStyle name="40 % - Accent4 13 3" xfId="6847" xr:uid="{00000000-0005-0000-0000-0000D4570000}"/>
    <cellStyle name="40 % - Accent4 13 3 2" xfId="12838" xr:uid="{00000000-0005-0000-0000-0000D5570000}"/>
    <cellStyle name="40 % - Accent4 13 4" xfId="7387" xr:uid="{00000000-0005-0000-0000-0000D6570000}"/>
    <cellStyle name="40 % - Accent4 13 4 2" xfId="13378" xr:uid="{00000000-0005-0000-0000-0000D7570000}"/>
    <cellStyle name="40 % - Accent4 13 5" xfId="7955" xr:uid="{00000000-0005-0000-0000-0000D8570000}"/>
    <cellStyle name="40 % - Accent4 13 5 2" xfId="13946" xr:uid="{00000000-0005-0000-0000-0000D9570000}"/>
    <cellStyle name="40 % - Accent4 13 6" xfId="8523" xr:uid="{00000000-0005-0000-0000-0000DA570000}"/>
    <cellStyle name="40 % - Accent4 13 6 2" xfId="14514" xr:uid="{00000000-0005-0000-0000-0000DB570000}"/>
    <cellStyle name="40 % - Accent4 13 7" xfId="9091" xr:uid="{00000000-0005-0000-0000-0000DC570000}"/>
    <cellStyle name="40 % - Accent4 13 7 2" xfId="15082" xr:uid="{00000000-0005-0000-0000-0000DD570000}"/>
    <cellStyle name="40 % - Accent4 13 8" xfId="9673" xr:uid="{00000000-0005-0000-0000-0000DE570000}"/>
    <cellStyle name="40 % - Accent4 13 8 2" xfId="15664" xr:uid="{00000000-0005-0000-0000-0000DF570000}"/>
    <cellStyle name="40 % - Accent4 13 9" xfId="10269" xr:uid="{00000000-0005-0000-0000-0000E0570000}"/>
    <cellStyle name="40 % - Accent4 13 9 2" xfId="16260" xr:uid="{00000000-0005-0000-0000-0000E1570000}"/>
    <cellStyle name="40 % - Accent4 14" xfId="3089" xr:uid="{00000000-0005-0000-0000-0000E2570000}"/>
    <cellStyle name="40 % - Accent4 14 10" xfId="10866" xr:uid="{00000000-0005-0000-0000-0000E3570000}"/>
    <cellStyle name="40 % - Accent4 14 10 2" xfId="16857" xr:uid="{00000000-0005-0000-0000-0000E4570000}"/>
    <cellStyle name="40 % - Accent4 14 10 3" xfId="25377" xr:uid="{00000000-0005-0000-0000-0000E5570000}"/>
    <cellStyle name="40 % - Accent4 14 11" xfId="5429" xr:uid="{00000000-0005-0000-0000-0000E6570000}"/>
    <cellStyle name="40 % - Accent4 14 11 2" xfId="17481" xr:uid="{00000000-0005-0000-0000-0000E7570000}"/>
    <cellStyle name="40 % - Accent4 14 11 3" xfId="31410" xr:uid="{00000000-0005-0000-0000-0000E8570000}"/>
    <cellStyle name="40 % - Accent4 14 12" xfId="18532" xr:uid="{00000000-0005-0000-0000-0000E9570000}"/>
    <cellStyle name="40 % - Accent4 14 13" xfId="11780" xr:uid="{00000000-0005-0000-0000-0000EA570000}"/>
    <cellStyle name="40 % - Accent4 14 14" xfId="4512" xr:uid="{00000000-0005-0000-0000-0000EB570000}"/>
    <cellStyle name="40 % - Accent4 14 15" xfId="24482" xr:uid="{00000000-0005-0000-0000-0000EC570000}"/>
    <cellStyle name="40 % - Accent4 14 2" xfId="6322" xr:uid="{00000000-0005-0000-0000-0000ED570000}"/>
    <cellStyle name="40 % - Accent4 14 2 10" xfId="24483" xr:uid="{00000000-0005-0000-0000-0000EE570000}"/>
    <cellStyle name="40 % - Accent4 14 2 2" xfId="20741" xr:uid="{00000000-0005-0000-0000-0000EF570000}"/>
    <cellStyle name="40 % - Accent4 14 2 2 2" xfId="27968" xr:uid="{00000000-0005-0000-0000-0000F0570000}"/>
    <cellStyle name="40 % - Accent4 14 2 2 2 2" xfId="33958" xr:uid="{00000000-0005-0000-0000-0000F1570000}"/>
    <cellStyle name="40 % - Accent4 14 2 2 3" xfId="31995" xr:uid="{00000000-0005-0000-0000-0000F2570000}"/>
    <cellStyle name="40 % - Accent4 14 2 2 4" xfId="25975" xr:uid="{00000000-0005-0000-0000-0000F3570000}"/>
    <cellStyle name="40 % - Accent4 14 2 3" xfId="21332" xr:uid="{00000000-0005-0000-0000-0000F4570000}"/>
    <cellStyle name="40 % - Accent4 14 2 3 2" xfId="34549" xr:uid="{00000000-0005-0000-0000-0000F5570000}"/>
    <cellStyle name="40 % - Accent4 14 2 3 3" xfId="28559" xr:uid="{00000000-0005-0000-0000-0000F6570000}"/>
    <cellStyle name="40 % - Accent4 14 2 4" xfId="21956" xr:uid="{00000000-0005-0000-0000-0000F7570000}"/>
    <cellStyle name="40 % - Accent4 14 2 4 2" xfId="35149" xr:uid="{00000000-0005-0000-0000-0000F8570000}"/>
    <cellStyle name="40 % - Accent4 14 2 4 3" xfId="29159" xr:uid="{00000000-0005-0000-0000-0000F9570000}"/>
    <cellStyle name="40 % - Accent4 14 2 5" xfId="22658" xr:uid="{00000000-0005-0000-0000-0000FA570000}"/>
    <cellStyle name="40 % - Accent4 14 2 5 2" xfId="35851" xr:uid="{00000000-0005-0000-0000-0000FB570000}"/>
    <cellStyle name="40 % - Accent4 14 2 5 3" xfId="29861" xr:uid="{00000000-0005-0000-0000-0000FC570000}"/>
    <cellStyle name="40 % - Accent4 14 2 6" xfId="23418" xr:uid="{00000000-0005-0000-0000-0000FD570000}"/>
    <cellStyle name="40 % - Accent4 14 2 6 2" xfId="36604" xr:uid="{00000000-0005-0000-0000-0000FE570000}"/>
    <cellStyle name="40 % - Accent4 14 2 6 3" xfId="30614" xr:uid="{00000000-0005-0000-0000-0000FF570000}"/>
    <cellStyle name="40 % - Accent4 14 2 7" xfId="19830" xr:uid="{00000000-0005-0000-0000-000000580000}"/>
    <cellStyle name="40 % - Accent4 14 2 7 2" xfId="33241" xr:uid="{00000000-0005-0000-0000-000001580000}"/>
    <cellStyle name="40 % - Accent4 14 2 7 3" xfId="27237" xr:uid="{00000000-0005-0000-0000-000002580000}"/>
    <cellStyle name="40 % - Accent4 14 2 8" xfId="12313" xr:uid="{00000000-0005-0000-0000-000003580000}"/>
    <cellStyle name="40 % - Accent4 14 2 8 2" xfId="25378" xr:uid="{00000000-0005-0000-0000-000004580000}"/>
    <cellStyle name="40 % - Accent4 14 2 9" xfId="31411" xr:uid="{00000000-0005-0000-0000-000005580000}"/>
    <cellStyle name="40 % - Accent4 14 3" xfId="6848" xr:uid="{00000000-0005-0000-0000-000006580000}"/>
    <cellStyle name="40 % - Accent4 14 3 2" xfId="19831" xr:uid="{00000000-0005-0000-0000-000007580000}"/>
    <cellStyle name="40 % - Accent4 14 3 2 2" xfId="33242" xr:uid="{00000000-0005-0000-0000-000008580000}"/>
    <cellStyle name="40 % - Accent4 14 3 2 3" xfId="27238" xr:uid="{00000000-0005-0000-0000-000009580000}"/>
    <cellStyle name="40 % - Accent4 14 3 3" xfId="12839" xr:uid="{00000000-0005-0000-0000-00000A580000}"/>
    <cellStyle name="40 % - Accent4 14 3 3 2" xfId="31994" xr:uid="{00000000-0005-0000-0000-00000B580000}"/>
    <cellStyle name="40 % - Accent4 14 3 4" xfId="25974" xr:uid="{00000000-0005-0000-0000-00000C580000}"/>
    <cellStyle name="40 % - Accent4 14 4" xfId="7388" xr:uid="{00000000-0005-0000-0000-00000D580000}"/>
    <cellStyle name="40 % - Accent4 14 4 2" xfId="20740" xr:uid="{00000000-0005-0000-0000-00000E580000}"/>
    <cellStyle name="40 % - Accent4 14 4 2 2" xfId="33957" xr:uid="{00000000-0005-0000-0000-00000F580000}"/>
    <cellStyle name="40 % - Accent4 14 4 3" xfId="13379" xr:uid="{00000000-0005-0000-0000-000010580000}"/>
    <cellStyle name="40 % - Accent4 14 4 4" xfId="27967" xr:uid="{00000000-0005-0000-0000-000011580000}"/>
    <cellStyle name="40 % - Accent4 14 5" xfId="7956" xr:uid="{00000000-0005-0000-0000-000012580000}"/>
    <cellStyle name="40 % - Accent4 14 5 2" xfId="21331" xr:uid="{00000000-0005-0000-0000-000013580000}"/>
    <cellStyle name="40 % - Accent4 14 5 2 2" xfId="34548" xr:uid="{00000000-0005-0000-0000-000014580000}"/>
    <cellStyle name="40 % - Accent4 14 5 3" xfId="13947" xr:uid="{00000000-0005-0000-0000-000015580000}"/>
    <cellStyle name="40 % - Accent4 14 5 4" xfId="28558" xr:uid="{00000000-0005-0000-0000-000016580000}"/>
    <cellStyle name="40 % - Accent4 14 6" xfId="8524" xr:uid="{00000000-0005-0000-0000-000017580000}"/>
    <cellStyle name="40 % - Accent4 14 6 2" xfId="21955" xr:uid="{00000000-0005-0000-0000-000018580000}"/>
    <cellStyle name="40 % - Accent4 14 6 2 2" xfId="35148" xr:uid="{00000000-0005-0000-0000-000019580000}"/>
    <cellStyle name="40 % - Accent4 14 6 3" xfId="14515" xr:uid="{00000000-0005-0000-0000-00001A580000}"/>
    <cellStyle name="40 % - Accent4 14 6 4" xfId="29158" xr:uid="{00000000-0005-0000-0000-00001B580000}"/>
    <cellStyle name="40 % - Accent4 14 7" xfId="9092" xr:uid="{00000000-0005-0000-0000-00001C580000}"/>
    <cellStyle name="40 % - Accent4 14 7 2" xfId="22657" xr:uid="{00000000-0005-0000-0000-00001D580000}"/>
    <cellStyle name="40 % - Accent4 14 7 2 2" xfId="35850" xr:uid="{00000000-0005-0000-0000-00001E580000}"/>
    <cellStyle name="40 % - Accent4 14 7 3" xfId="15083" xr:uid="{00000000-0005-0000-0000-00001F580000}"/>
    <cellStyle name="40 % - Accent4 14 7 4" xfId="29860" xr:uid="{00000000-0005-0000-0000-000020580000}"/>
    <cellStyle name="40 % - Accent4 14 8" xfId="9674" xr:uid="{00000000-0005-0000-0000-000021580000}"/>
    <cellStyle name="40 % - Accent4 14 8 2" xfId="23417" xr:uid="{00000000-0005-0000-0000-000022580000}"/>
    <cellStyle name="40 % - Accent4 14 8 2 2" xfId="36603" xr:uid="{00000000-0005-0000-0000-000023580000}"/>
    <cellStyle name="40 % - Accent4 14 8 3" xfId="15665" xr:uid="{00000000-0005-0000-0000-000024580000}"/>
    <cellStyle name="40 % - Accent4 14 8 4" xfId="30613" xr:uid="{00000000-0005-0000-0000-000025580000}"/>
    <cellStyle name="40 % - Accent4 14 9" xfId="10270" xr:uid="{00000000-0005-0000-0000-000026580000}"/>
    <cellStyle name="40 % - Accent4 14 9 2" xfId="16261" xr:uid="{00000000-0005-0000-0000-000027580000}"/>
    <cellStyle name="40 % - Accent4 14 9 2 2" xfId="32732" xr:uid="{00000000-0005-0000-0000-000028580000}"/>
    <cellStyle name="40 % - Accent4 14 9 3" xfId="26728" xr:uid="{00000000-0005-0000-0000-000029580000}"/>
    <cellStyle name="40 % - Accent4 15" xfId="3090" xr:uid="{00000000-0005-0000-0000-00002A580000}"/>
    <cellStyle name="40 % - Accent4 15 10" xfId="31412" xr:uid="{00000000-0005-0000-0000-00002B580000}"/>
    <cellStyle name="40 % - Accent4 15 11" xfId="24484" xr:uid="{00000000-0005-0000-0000-00002C580000}"/>
    <cellStyle name="40 % - Accent4 15 2" xfId="19829" xr:uid="{00000000-0005-0000-0000-00002D580000}"/>
    <cellStyle name="40 % - Accent4 15 2 2" xfId="27236" xr:uid="{00000000-0005-0000-0000-00002E580000}"/>
    <cellStyle name="40 % - Accent4 15 2 2 2" xfId="33240" xr:uid="{00000000-0005-0000-0000-00002F580000}"/>
    <cellStyle name="40 % - Accent4 15 2 3" xfId="31996" xr:uid="{00000000-0005-0000-0000-000030580000}"/>
    <cellStyle name="40 % - Accent4 15 2 4" xfId="25976" xr:uid="{00000000-0005-0000-0000-000031580000}"/>
    <cellStyle name="40 % - Accent4 15 3" xfId="20742" xr:uid="{00000000-0005-0000-0000-000032580000}"/>
    <cellStyle name="40 % - Accent4 15 3 2" xfId="33959" xr:uid="{00000000-0005-0000-0000-000033580000}"/>
    <cellStyle name="40 % - Accent4 15 3 3" xfId="27969" xr:uid="{00000000-0005-0000-0000-000034580000}"/>
    <cellStyle name="40 % - Accent4 15 4" xfId="21333" xr:uid="{00000000-0005-0000-0000-000035580000}"/>
    <cellStyle name="40 % - Accent4 15 4 2" xfId="34550" xr:uid="{00000000-0005-0000-0000-000036580000}"/>
    <cellStyle name="40 % - Accent4 15 4 3" xfId="28560" xr:uid="{00000000-0005-0000-0000-000037580000}"/>
    <cellStyle name="40 % - Accent4 15 5" xfId="21957" xr:uid="{00000000-0005-0000-0000-000038580000}"/>
    <cellStyle name="40 % - Accent4 15 5 2" xfId="35150" xr:uid="{00000000-0005-0000-0000-000039580000}"/>
    <cellStyle name="40 % - Accent4 15 5 3" xfId="29160" xr:uid="{00000000-0005-0000-0000-00003A580000}"/>
    <cellStyle name="40 % - Accent4 15 6" xfId="22659" xr:uid="{00000000-0005-0000-0000-00003B580000}"/>
    <cellStyle name="40 % - Accent4 15 6 2" xfId="35852" xr:uid="{00000000-0005-0000-0000-00003C580000}"/>
    <cellStyle name="40 % - Accent4 15 6 3" xfId="29862" xr:uid="{00000000-0005-0000-0000-00003D580000}"/>
    <cellStyle name="40 % - Accent4 15 7" xfId="23419" xr:uid="{00000000-0005-0000-0000-00003E580000}"/>
    <cellStyle name="40 % - Accent4 15 7 2" xfId="36605" xr:uid="{00000000-0005-0000-0000-00003F580000}"/>
    <cellStyle name="40 % - Accent4 15 7 3" xfId="30615" xr:uid="{00000000-0005-0000-0000-000040580000}"/>
    <cellStyle name="40 % - Accent4 15 8" xfId="18533" xr:uid="{00000000-0005-0000-0000-000041580000}"/>
    <cellStyle name="40 % - Accent4 15 8 2" xfId="32733" xr:uid="{00000000-0005-0000-0000-000042580000}"/>
    <cellStyle name="40 % - Accent4 15 8 3" xfId="26729" xr:uid="{00000000-0005-0000-0000-000043580000}"/>
    <cellStyle name="40 % - Accent4 15 9" xfId="25379" xr:uid="{00000000-0005-0000-0000-000044580000}"/>
    <cellStyle name="40 % - Accent4 16" xfId="3091" xr:uid="{00000000-0005-0000-0000-000045580000}"/>
    <cellStyle name="40 % - Accent4 16 10" xfId="10867" xr:uid="{00000000-0005-0000-0000-000046580000}"/>
    <cellStyle name="40 % - Accent4 16 10 2" xfId="16858" xr:uid="{00000000-0005-0000-0000-000047580000}"/>
    <cellStyle name="40 % - Accent4 16 11" xfId="17482" xr:uid="{00000000-0005-0000-0000-000048580000}"/>
    <cellStyle name="40 % - Accent4 16 12" xfId="19828" xr:uid="{00000000-0005-0000-0000-000049580000}"/>
    <cellStyle name="40 % - Accent4 16 13" xfId="11781" xr:uid="{00000000-0005-0000-0000-00004A580000}"/>
    <cellStyle name="40 % - Accent4 16 14" xfId="5430" xr:uid="{00000000-0005-0000-0000-00004B580000}"/>
    <cellStyle name="40 % - Accent4 16 2" xfId="6323" xr:uid="{00000000-0005-0000-0000-00004C580000}"/>
    <cellStyle name="40 % - Accent4 16 2 2" xfId="23752" xr:uid="{00000000-0005-0000-0000-00004D580000}"/>
    <cellStyle name="40 % - Accent4 16 2 2 2" xfId="36792" xr:uid="{00000000-0005-0000-0000-00004E580000}"/>
    <cellStyle name="40 % - Accent4 16 2 3" xfId="12314" xr:uid="{00000000-0005-0000-0000-00004F580000}"/>
    <cellStyle name="40 % - Accent4 16 2 4" xfId="30804" xr:uid="{00000000-0005-0000-0000-000050580000}"/>
    <cellStyle name="40 % - Accent4 16 3" xfId="6849" xr:uid="{00000000-0005-0000-0000-000051580000}"/>
    <cellStyle name="40 % - Accent4 16 3 2" xfId="12840" xr:uid="{00000000-0005-0000-0000-000052580000}"/>
    <cellStyle name="40 % - Accent4 16 4" xfId="7389" xr:uid="{00000000-0005-0000-0000-000053580000}"/>
    <cellStyle name="40 % - Accent4 16 4 2" xfId="13380" xr:uid="{00000000-0005-0000-0000-000054580000}"/>
    <cellStyle name="40 % - Accent4 16 5" xfId="7957" xr:uid="{00000000-0005-0000-0000-000055580000}"/>
    <cellStyle name="40 % - Accent4 16 5 2" xfId="13948" xr:uid="{00000000-0005-0000-0000-000056580000}"/>
    <cellStyle name="40 % - Accent4 16 6" xfId="8525" xr:uid="{00000000-0005-0000-0000-000057580000}"/>
    <cellStyle name="40 % - Accent4 16 6 2" xfId="14516" xr:uid="{00000000-0005-0000-0000-000058580000}"/>
    <cellStyle name="40 % - Accent4 16 7" xfId="9093" xr:uid="{00000000-0005-0000-0000-000059580000}"/>
    <cellStyle name="40 % - Accent4 16 7 2" xfId="15084" xr:uid="{00000000-0005-0000-0000-00005A580000}"/>
    <cellStyle name="40 % - Accent4 16 8" xfId="9675" xr:uid="{00000000-0005-0000-0000-00005B580000}"/>
    <cellStyle name="40 % - Accent4 16 8 2" xfId="15666" xr:uid="{00000000-0005-0000-0000-00005C580000}"/>
    <cellStyle name="40 % - Accent4 16 9" xfId="10271" xr:uid="{00000000-0005-0000-0000-00005D580000}"/>
    <cellStyle name="40 % - Accent4 16 9 2" xfId="16262" xr:uid="{00000000-0005-0000-0000-00005E580000}"/>
    <cellStyle name="40 % - Accent4 17" xfId="4126" xr:uid="{00000000-0005-0000-0000-00005F580000}"/>
    <cellStyle name="40 % - Accent4 17 10" xfId="19826" xr:uid="{00000000-0005-0000-0000-000060580000}"/>
    <cellStyle name="40 % - Accent4 17 11" xfId="13007" xr:uid="{00000000-0005-0000-0000-000061580000}"/>
    <cellStyle name="40 % - Accent4 17 12" xfId="7016" xr:uid="{00000000-0005-0000-0000-000062580000}"/>
    <cellStyle name="40 % - Accent4 17 13" xfId="24485" xr:uid="{00000000-0005-0000-0000-000063580000}"/>
    <cellStyle name="40 % - Accent4 17 2" xfId="7556" xr:uid="{00000000-0005-0000-0000-000064580000}"/>
    <cellStyle name="40 % - Accent4 17 2 2" xfId="20743" xr:uid="{00000000-0005-0000-0000-000065580000}"/>
    <cellStyle name="40 % - Accent4 17 2 2 2" xfId="33960" xr:uid="{00000000-0005-0000-0000-000066580000}"/>
    <cellStyle name="40 % - Accent4 17 2 3" xfId="13547" xr:uid="{00000000-0005-0000-0000-000067580000}"/>
    <cellStyle name="40 % - Accent4 17 2 4" xfId="27970" xr:uid="{00000000-0005-0000-0000-000068580000}"/>
    <cellStyle name="40 % - Accent4 17 3" xfId="8124" xr:uid="{00000000-0005-0000-0000-000069580000}"/>
    <cellStyle name="40 % - Accent4 17 3 2" xfId="21334" xr:uid="{00000000-0005-0000-0000-00006A580000}"/>
    <cellStyle name="40 % - Accent4 17 3 2 2" xfId="34551" xr:uid="{00000000-0005-0000-0000-00006B580000}"/>
    <cellStyle name="40 % - Accent4 17 3 3" xfId="14115" xr:uid="{00000000-0005-0000-0000-00006C580000}"/>
    <cellStyle name="40 % - Accent4 17 3 4" xfId="28561" xr:uid="{00000000-0005-0000-0000-00006D580000}"/>
    <cellStyle name="40 % - Accent4 17 4" xfId="8692" xr:uid="{00000000-0005-0000-0000-00006E580000}"/>
    <cellStyle name="40 % - Accent4 17 4 2" xfId="21958" xr:uid="{00000000-0005-0000-0000-00006F580000}"/>
    <cellStyle name="40 % - Accent4 17 4 2 2" xfId="35151" xr:uid="{00000000-0005-0000-0000-000070580000}"/>
    <cellStyle name="40 % - Accent4 17 4 3" xfId="14683" xr:uid="{00000000-0005-0000-0000-000071580000}"/>
    <cellStyle name="40 % - Accent4 17 4 4" xfId="29161" xr:uid="{00000000-0005-0000-0000-000072580000}"/>
    <cellStyle name="40 % - Accent4 17 5" xfId="9260" xr:uid="{00000000-0005-0000-0000-000073580000}"/>
    <cellStyle name="40 % - Accent4 17 5 2" xfId="22660" xr:uid="{00000000-0005-0000-0000-000074580000}"/>
    <cellStyle name="40 % - Accent4 17 5 2 2" xfId="35853" xr:uid="{00000000-0005-0000-0000-000075580000}"/>
    <cellStyle name="40 % - Accent4 17 5 3" xfId="15251" xr:uid="{00000000-0005-0000-0000-000076580000}"/>
    <cellStyle name="40 % - Accent4 17 5 4" xfId="29863" xr:uid="{00000000-0005-0000-0000-000077580000}"/>
    <cellStyle name="40 % - Accent4 17 6" xfId="9842" xr:uid="{00000000-0005-0000-0000-000078580000}"/>
    <cellStyle name="40 % - Accent4 17 6 2" xfId="15833" xr:uid="{00000000-0005-0000-0000-000079580000}"/>
    <cellStyle name="40 % - Accent4 17 6 2 2" xfId="33239" xr:uid="{00000000-0005-0000-0000-00007A580000}"/>
    <cellStyle name="40 % - Accent4 17 6 3" xfId="27235" xr:uid="{00000000-0005-0000-0000-00007B580000}"/>
    <cellStyle name="40 % - Accent4 17 7" xfId="10438" xr:uid="{00000000-0005-0000-0000-00007C580000}"/>
    <cellStyle name="40 % - Accent4 17 7 2" xfId="16429" xr:uid="{00000000-0005-0000-0000-00007D580000}"/>
    <cellStyle name="40 % - Accent4 17 7 3" xfId="25977" xr:uid="{00000000-0005-0000-0000-00007E580000}"/>
    <cellStyle name="40 % - Accent4 17 8" xfId="11034" xr:uid="{00000000-0005-0000-0000-00007F580000}"/>
    <cellStyle name="40 % - Accent4 17 8 2" xfId="17025" xr:uid="{00000000-0005-0000-0000-000080580000}"/>
    <cellStyle name="40 % - Accent4 17 8 3" xfId="31997" xr:uid="{00000000-0005-0000-0000-000081580000}"/>
    <cellStyle name="40 % - Accent4 17 9" xfId="17649" xr:uid="{00000000-0005-0000-0000-000082580000}"/>
    <cellStyle name="40 % - Accent4 18" xfId="4140" xr:uid="{00000000-0005-0000-0000-000083580000}"/>
    <cellStyle name="40 % - Accent4 18 10" xfId="13561" xr:uid="{00000000-0005-0000-0000-000084580000}"/>
    <cellStyle name="40 % - Accent4 18 11" xfId="7570" xr:uid="{00000000-0005-0000-0000-000085580000}"/>
    <cellStyle name="40 % - Accent4 18 12" xfId="24817" xr:uid="{00000000-0005-0000-0000-000086580000}"/>
    <cellStyle name="40 % - Accent4 18 2" xfId="8138" xr:uid="{00000000-0005-0000-0000-000087580000}"/>
    <cellStyle name="40 % - Accent4 18 2 2" xfId="22143" xr:uid="{00000000-0005-0000-0000-000088580000}"/>
    <cellStyle name="40 % - Accent4 18 2 2 2" xfId="35336" xr:uid="{00000000-0005-0000-0000-000089580000}"/>
    <cellStyle name="40 % - Accent4 18 2 3" xfId="14129" xr:uid="{00000000-0005-0000-0000-00008A580000}"/>
    <cellStyle name="40 % - Accent4 18 2 4" xfId="29346" xr:uid="{00000000-0005-0000-0000-00008B580000}"/>
    <cellStyle name="40 % - Accent4 18 3" xfId="8706" xr:uid="{00000000-0005-0000-0000-00008C580000}"/>
    <cellStyle name="40 % - Accent4 18 3 2" xfId="22845" xr:uid="{00000000-0005-0000-0000-00008D580000}"/>
    <cellStyle name="40 % - Accent4 18 3 2 2" xfId="36038" xr:uid="{00000000-0005-0000-0000-00008E580000}"/>
    <cellStyle name="40 % - Accent4 18 3 3" xfId="14697" xr:uid="{00000000-0005-0000-0000-00008F580000}"/>
    <cellStyle name="40 % - Accent4 18 3 4" xfId="30048" xr:uid="{00000000-0005-0000-0000-000090580000}"/>
    <cellStyle name="40 % - Accent4 18 4" xfId="9274" xr:uid="{00000000-0005-0000-0000-000091580000}"/>
    <cellStyle name="40 % - Accent4 18 4 2" xfId="15265" xr:uid="{00000000-0005-0000-0000-000092580000}"/>
    <cellStyle name="40 % - Accent4 18 4 2 2" xfId="34736" xr:uid="{00000000-0005-0000-0000-000093580000}"/>
    <cellStyle name="40 % - Accent4 18 4 3" xfId="28746" xr:uid="{00000000-0005-0000-0000-000094580000}"/>
    <cellStyle name="40 % - Accent4 18 5" xfId="9856" xr:uid="{00000000-0005-0000-0000-000095580000}"/>
    <cellStyle name="40 % - Accent4 18 5 2" xfId="15847" xr:uid="{00000000-0005-0000-0000-000096580000}"/>
    <cellStyle name="40 % - Accent4 18 5 3" xfId="26184" xr:uid="{00000000-0005-0000-0000-000097580000}"/>
    <cellStyle name="40 % - Accent4 18 6" xfId="10452" xr:uid="{00000000-0005-0000-0000-000098580000}"/>
    <cellStyle name="40 % - Accent4 18 6 2" xfId="16443" xr:uid="{00000000-0005-0000-0000-000099580000}"/>
    <cellStyle name="40 % - Accent4 18 6 3" xfId="32188" xr:uid="{00000000-0005-0000-0000-00009A580000}"/>
    <cellStyle name="40 % - Accent4 18 7" xfId="11048" xr:uid="{00000000-0005-0000-0000-00009B580000}"/>
    <cellStyle name="40 % - Accent4 18 7 2" xfId="17039" xr:uid="{00000000-0005-0000-0000-00009C580000}"/>
    <cellStyle name="40 % - Accent4 18 8" xfId="17663" xr:uid="{00000000-0005-0000-0000-00009D580000}"/>
    <cellStyle name="40 % - Accent4 18 9" xfId="21519" xr:uid="{00000000-0005-0000-0000-00009E580000}"/>
    <cellStyle name="40 % - Accent4 19" xfId="4154" xr:uid="{00000000-0005-0000-0000-00009F580000}"/>
    <cellStyle name="40 % - Accent4 19 10" xfId="13575" xr:uid="{00000000-0005-0000-0000-0000A0580000}"/>
    <cellStyle name="40 % - Accent4 19 11" xfId="7584" xr:uid="{00000000-0005-0000-0000-0000A1580000}"/>
    <cellStyle name="40 % - Accent4 19 12" xfId="24830" xr:uid="{00000000-0005-0000-0000-0000A2580000}"/>
    <cellStyle name="40 % - Accent4 19 2" xfId="8152" xr:uid="{00000000-0005-0000-0000-0000A3580000}"/>
    <cellStyle name="40 % - Accent4 19 2 2" xfId="22858" xr:uid="{00000000-0005-0000-0000-0000A4580000}"/>
    <cellStyle name="40 % - Accent4 19 2 2 2" xfId="36051" xr:uid="{00000000-0005-0000-0000-0000A5580000}"/>
    <cellStyle name="40 % - Accent4 19 2 3" xfId="14143" xr:uid="{00000000-0005-0000-0000-0000A6580000}"/>
    <cellStyle name="40 % - Accent4 19 2 4" xfId="30061" xr:uid="{00000000-0005-0000-0000-0000A7580000}"/>
    <cellStyle name="40 % - Accent4 19 3" xfId="8720" xr:uid="{00000000-0005-0000-0000-0000A8580000}"/>
    <cellStyle name="40 % - Accent4 19 3 2" xfId="14711" xr:uid="{00000000-0005-0000-0000-0000A9580000}"/>
    <cellStyle name="40 % - Accent4 19 3 2 2" xfId="35349" xr:uid="{00000000-0005-0000-0000-0000AA580000}"/>
    <cellStyle name="40 % - Accent4 19 3 3" xfId="29359" xr:uid="{00000000-0005-0000-0000-0000AB580000}"/>
    <cellStyle name="40 % - Accent4 19 4" xfId="9288" xr:uid="{00000000-0005-0000-0000-0000AC580000}"/>
    <cellStyle name="40 % - Accent4 19 4 2" xfId="15279" xr:uid="{00000000-0005-0000-0000-0000AD580000}"/>
    <cellStyle name="40 % - Accent4 19 4 3" xfId="26197" xr:uid="{00000000-0005-0000-0000-0000AE580000}"/>
    <cellStyle name="40 % - Accent4 19 5" xfId="9870" xr:uid="{00000000-0005-0000-0000-0000AF580000}"/>
    <cellStyle name="40 % - Accent4 19 5 2" xfId="15861" xr:uid="{00000000-0005-0000-0000-0000B0580000}"/>
    <cellStyle name="40 % - Accent4 19 5 3" xfId="32201" xr:uid="{00000000-0005-0000-0000-0000B1580000}"/>
    <cellStyle name="40 % - Accent4 19 6" xfId="10466" xr:uid="{00000000-0005-0000-0000-0000B2580000}"/>
    <cellStyle name="40 % - Accent4 19 6 2" xfId="16457" xr:uid="{00000000-0005-0000-0000-0000B3580000}"/>
    <cellStyle name="40 % - Accent4 19 7" xfId="11062" xr:uid="{00000000-0005-0000-0000-0000B4580000}"/>
    <cellStyle name="40 % - Accent4 19 7 2" xfId="17053" xr:uid="{00000000-0005-0000-0000-0000B5580000}"/>
    <cellStyle name="40 % - Accent4 19 8" xfId="17677" xr:uid="{00000000-0005-0000-0000-0000B6580000}"/>
    <cellStyle name="40 % - Accent4 19 9" xfId="22156" xr:uid="{00000000-0005-0000-0000-0000B7580000}"/>
    <cellStyle name="40 % - Accent4 2" xfId="454" xr:uid="{00000000-0005-0000-0000-0000B8580000}"/>
    <cellStyle name="40 % - Accent4 2 10" xfId="7390" xr:uid="{00000000-0005-0000-0000-0000B9580000}"/>
    <cellStyle name="40 % - Accent4 2 10 2" xfId="21959" xr:uid="{00000000-0005-0000-0000-0000BA580000}"/>
    <cellStyle name="40 % - Accent4 2 10 2 2" xfId="35152" xr:uid="{00000000-0005-0000-0000-0000BB580000}"/>
    <cellStyle name="40 % - Accent4 2 10 3" xfId="13381" xr:uid="{00000000-0005-0000-0000-0000BC580000}"/>
    <cellStyle name="40 % - Accent4 2 10 4" xfId="29162" xr:uid="{00000000-0005-0000-0000-0000BD580000}"/>
    <cellStyle name="40 % - Accent4 2 11" xfId="7958" xr:uid="{00000000-0005-0000-0000-0000BE580000}"/>
    <cellStyle name="40 % - Accent4 2 11 2" xfId="22661" xr:uid="{00000000-0005-0000-0000-0000BF580000}"/>
    <cellStyle name="40 % - Accent4 2 11 2 2" xfId="35854" xr:uid="{00000000-0005-0000-0000-0000C0580000}"/>
    <cellStyle name="40 % - Accent4 2 11 3" xfId="13949" xr:uid="{00000000-0005-0000-0000-0000C1580000}"/>
    <cellStyle name="40 % - Accent4 2 11 4" xfId="29864" xr:uid="{00000000-0005-0000-0000-0000C2580000}"/>
    <cellStyle name="40 % - Accent4 2 12" xfId="8526" xr:uid="{00000000-0005-0000-0000-0000C3580000}"/>
    <cellStyle name="40 % - Accent4 2 12 2" xfId="23420" xr:uid="{00000000-0005-0000-0000-0000C4580000}"/>
    <cellStyle name="40 % - Accent4 2 12 2 2" xfId="36606" xr:uid="{00000000-0005-0000-0000-0000C5580000}"/>
    <cellStyle name="40 % - Accent4 2 12 3" xfId="14517" xr:uid="{00000000-0005-0000-0000-0000C6580000}"/>
    <cellStyle name="40 % - Accent4 2 12 4" xfId="30616" xr:uid="{00000000-0005-0000-0000-0000C7580000}"/>
    <cellStyle name="40 % - Accent4 2 13" xfId="9094" xr:uid="{00000000-0005-0000-0000-0000C8580000}"/>
    <cellStyle name="40 % - Accent4 2 13 2" xfId="15085" xr:uid="{00000000-0005-0000-0000-0000C9580000}"/>
    <cellStyle name="40 % - Accent4 2 13 2 2" xfId="32734" xr:uid="{00000000-0005-0000-0000-0000CA580000}"/>
    <cellStyle name="40 % - Accent4 2 13 3" xfId="26730" xr:uid="{00000000-0005-0000-0000-0000CB580000}"/>
    <cellStyle name="40 % - Accent4 2 14" xfId="9676" xr:uid="{00000000-0005-0000-0000-0000CC580000}"/>
    <cellStyle name="40 % - Accent4 2 14 2" xfId="15667" xr:uid="{00000000-0005-0000-0000-0000CD580000}"/>
    <cellStyle name="40 % - Accent4 2 14 3" xfId="25380" xr:uid="{00000000-0005-0000-0000-0000CE580000}"/>
    <cellStyle name="40 % - Accent4 2 15" xfId="10272" xr:uid="{00000000-0005-0000-0000-0000CF580000}"/>
    <cellStyle name="40 % - Accent4 2 15 2" xfId="16263" xr:uid="{00000000-0005-0000-0000-0000D0580000}"/>
    <cellStyle name="40 % - Accent4 2 15 3" xfId="31413" xr:uid="{00000000-0005-0000-0000-0000D1580000}"/>
    <cellStyle name="40 % - Accent4 2 16" xfId="10868" xr:uid="{00000000-0005-0000-0000-0000D2580000}"/>
    <cellStyle name="40 % - Accent4 2 16 2" xfId="16859" xr:uid="{00000000-0005-0000-0000-0000D3580000}"/>
    <cellStyle name="40 % - Accent4 2 17" xfId="17483" xr:uid="{00000000-0005-0000-0000-0000D4580000}"/>
    <cellStyle name="40 % - Accent4 2 18" xfId="17971" xr:uid="{00000000-0005-0000-0000-0000D5580000}"/>
    <cellStyle name="40 % - Accent4 2 19" xfId="18534" xr:uid="{00000000-0005-0000-0000-0000D6580000}"/>
    <cellStyle name="40 % - Accent4 2 2" xfId="455" xr:uid="{00000000-0005-0000-0000-0000D7580000}"/>
    <cellStyle name="40 % - Accent4 2 2 10" xfId="8527" xr:uid="{00000000-0005-0000-0000-0000D8580000}"/>
    <cellStyle name="40 % - Accent4 2 2 10 2" xfId="23421" xr:uid="{00000000-0005-0000-0000-0000D9580000}"/>
    <cellStyle name="40 % - Accent4 2 2 10 2 2" xfId="36607" xr:uid="{00000000-0005-0000-0000-0000DA580000}"/>
    <cellStyle name="40 % - Accent4 2 2 10 3" xfId="14518" xr:uid="{00000000-0005-0000-0000-0000DB580000}"/>
    <cellStyle name="40 % - Accent4 2 2 10 4" xfId="30617" xr:uid="{00000000-0005-0000-0000-0000DC580000}"/>
    <cellStyle name="40 % - Accent4 2 2 11" xfId="9095" xr:uid="{00000000-0005-0000-0000-0000DD580000}"/>
    <cellStyle name="40 % - Accent4 2 2 11 2" xfId="15086" xr:uid="{00000000-0005-0000-0000-0000DE580000}"/>
    <cellStyle name="40 % - Accent4 2 2 11 2 2" xfId="32735" xr:uid="{00000000-0005-0000-0000-0000DF580000}"/>
    <cellStyle name="40 % - Accent4 2 2 11 3" xfId="26731" xr:uid="{00000000-0005-0000-0000-0000E0580000}"/>
    <cellStyle name="40 % - Accent4 2 2 12" xfId="9677" xr:uid="{00000000-0005-0000-0000-0000E1580000}"/>
    <cellStyle name="40 % - Accent4 2 2 12 2" xfId="15668" xr:uid="{00000000-0005-0000-0000-0000E2580000}"/>
    <cellStyle name="40 % - Accent4 2 2 12 3" xfId="25381" xr:uid="{00000000-0005-0000-0000-0000E3580000}"/>
    <cellStyle name="40 % - Accent4 2 2 13" xfId="10273" xr:uid="{00000000-0005-0000-0000-0000E4580000}"/>
    <cellStyle name="40 % - Accent4 2 2 13 2" xfId="16264" xr:uid="{00000000-0005-0000-0000-0000E5580000}"/>
    <cellStyle name="40 % - Accent4 2 2 13 3" xfId="31414" xr:uid="{00000000-0005-0000-0000-0000E6580000}"/>
    <cellStyle name="40 % - Accent4 2 2 14" xfId="10869" xr:uid="{00000000-0005-0000-0000-0000E7580000}"/>
    <cellStyle name="40 % - Accent4 2 2 14 2" xfId="16860" xr:uid="{00000000-0005-0000-0000-0000E8580000}"/>
    <cellStyle name="40 % - Accent4 2 2 15" xfId="17484" xr:uid="{00000000-0005-0000-0000-0000E9580000}"/>
    <cellStyle name="40 % - Accent4 2 2 16" xfId="17972" xr:uid="{00000000-0005-0000-0000-0000EA580000}"/>
    <cellStyle name="40 % - Accent4 2 2 17" xfId="18535" xr:uid="{00000000-0005-0000-0000-0000EB580000}"/>
    <cellStyle name="40 % - Accent4 2 2 18" xfId="11315" xr:uid="{00000000-0005-0000-0000-0000EC580000}"/>
    <cellStyle name="40 % - Accent4 2 2 19" xfId="4514" xr:uid="{00000000-0005-0000-0000-0000ED580000}"/>
    <cellStyle name="40 % - Accent4 2 2 2" xfId="456" xr:uid="{00000000-0005-0000-0000-0000EE580000}"/>
    <cellStyle name="40 % - Accent4 2 2 2 10" xfId="7960" xr:uid="{00000000-0005-0000-0000-0000EF580000}"/>
    <cellStyle name="40 % - Accent4 2 2 2 10 2" xfId="22663" xr:uid="{00000000-0005-0000-0000-0000F0580000}"/>
    <cellStyle name="40 % - Accent4 2 2 2 10 2 2" xfId="35856" xr:uid="{00000000-0005-0000-0000-0000F1580000}"/>
    <cellStyle name="40 % - Accent4 2 2 2 10 3" xfId="13951" xr:uid="{00000000-0005-0000-0000-0000F2580000}"/>
    <cellStyle name="40 % - Accent4 2 2 2 10 4" xfId="29866" xr:uid="{00000000-0005-0000-0000-0000F3580000}"/>
    <cellStyle name="40 % - Accent4 2 2 2 11" xfId="8528" xr:uid="{00000000-0005-0000-0000-0000F4580000}"/>
    <cellStyle name="40 % - Accent4 2 2 2 11 2" xfId="23422" xr:uid="{00000000-0005-0000-0000-0000F5580000}"/>
    <cellStyle name="40 % - Accent4 2 2 2 11 2 2" xfId="36608" xr:uid="{00000000-0005-0000-0000-0000F6580000}"/>
    <cellStyle name="40 % - Accent4 2 2 2 11 3" xfId="14519" xr:uid="{00000000-0005-0000-0000-0000F7580000}"/>
    <cellStyle name="40 % - Accent4 2 2 2 11 4" xfId="30618" xr:uid="{00000000-0005-0000-0000-0000F8580000}"/>
    <cellStyle name="40 % - Accent4 2 2 2 12" xfId="9096" xr:uid="{00000000-0005-0000-0000-0000F9580000}"/>
    <cellStyle name="40 % - Accent4 2 2 2 12 2" xfId="15087" xr:uid="{00000000-0005-0000-0000-0000FA580000}"/>
    <cellStyle name="40 % - Accent4 2 2 2 12 2 2" xfId="32736" xr:uid="{00000000-0005-0000-0000-0000FB580000}"/>
    <cellStyle name="40 % - Accent4 2 2 2 12 3" xfId="26732" xr:uid="{00000000-0005-0000-0000-0000FC580000}"/>
    <cellStyle name="40 % - Accent4 2 2 2 13" xfId="9678" xr:uid="{00000000-0005-0000-0000-0000FD580000}"/>
    <cellStyle name="40 % - Accent4 2 2 2 13 2" xfId="15669" xr:uid="{00000000-0005-0000-0000-0000FE580000}"/>
    <cellStyle name="40 % - Accent4 2 2 2 13 3" xfId="25382" xr:uid="{00000000-0005-0000-0000-0000FF580000}"/>
    <cellStyle name="40 % - Accent4 2 2 2 14" xfId="10274" xr:uid="{00000000-0005-0000-0000-000000590000}"/>
    <cellStyle name="40 % - Accent4 2 2 2 14 2" xfId="16265" xr:uid="{00000000-0005-0000-0000-000001590000}"/>
    <cellStyle name="40 % - Accent4 2 2 2 14 3" xfId="31415" xr:uid="{00000000-0005-0000-0000-000002590000}"/>
    <cellStyle name="40 % - Accent4 2 2 2 15" xfId="10870" xr:uid="{00000000-0005-0000-0000-000003590000}"/>
    <cellStyle name="40 % - Accent4 2 2 2 15 2" xfId="16861" xr:uid="{00000000-0005-0000-0000-000004590000}"/>
    <cellStyle name="40 % - Accent4 2 2 2 16" xfId="17485" xr:uid="{00000000-0005-0000-0000-000005590000}"/>
    <cellStyle name="40 % - Accent4 2 2 2 17" xfId="17973" xr:uid="{00000000-0005-0000-0000-000006590000}"/>
    <cellStyle name="40 % - Accent4 2 2 2 18" xfId="18536" xr:uid="{00000000-0005-0000-0000-000007590000}"/>
    <cellStyle name="40 % - Accent4 2 2 2 19" xfId="11316" xr:uid="{00000000-0005-0000-0000-000008590000}"/>
    <cellStyle name="40 % - Accent4 2 2 2 2" xfId="457" xr:uid="{00000000-0005-0000-0000-000009590000}"/>
    <cellStyle name="40 % - Accent4 2 2 2 2 10" xfId="9097" xr:uid="{00000000-0005-0000-0000-00000A590000}"/>
    <cellStyle name="40 % - Accent4 2 2 2 2 10 2" xfId="23423" xr:uid="{00000000-0005-0000-0000-00000B590000}"/>
    <cellStyle name="40 % - Accent4 2 2 2 2 10 2 2" xfId="36609" xr:uid="{00000000-0005-0000-0000-00000C590000}"/>
    <cellStyle name="40 % - Accent4 2 2 2 2 10 3" xfId="15088" xr:uid="{00000000-0005-0000-0000-00000D590000}"/>
    <cellStyle name="40 % - Accent4 2 2 2 2 10 4" xfId="30619" xr:uid="{00000000-0005-0000-0000-00000E590000}"/>
    <cellStyle name="40 % - Accent4 2 2 2 2 11" xfId="9679" xr:uid="{00000000-0005-0000-0000-00000F590000}"/>
    <cellStyle name="40 % - Accent4 2 2 2 2 11 2" xfId="15670" xr:uid="{00000000-0005-0000-0000-000010590000}"/>
    <cellStyle name="40 % - Accent4 2 2 2 2 11 2 2" xfId="32737" xr:uid="{00000000-0005-0000-0000-000011590000}"/>
    <cellStyle name="40 % - Accent4 2 2 2 2 11 3" xfId="26733" xr:uid="{00000000-0005-0000-0000-000012590000}"/>
    <cellStyle name="40 % - Accent4 2 2 2 2 12" xfId="10275" xr:uid="{00000000-0005-0000-0000-000013590000}"/>
    <cellStyle name="40 % - Accent4 2 2 2 2 12 2" xfId="16266" xr:uid="{00000000-0005-0000-0000-000014590000}"/>
    <cellStyle name="40 % - Accent4 2 2 2 2 12 3" xfId="25383" xr:uid="{00000000-0005-0000-0000-000015590000}"/>
    <cellStyle name="40 % - Accent4 2 2 2 2 13" xfId="10871" xr:uid="{00000000-0005-0000-0000-000016590000}"/>
    <cellStyle name="40 % - Accent4 2 2 2 2 13 2" xfId="16862" xr:uid="{00000000-0005-0000-0000-000017590000}"/>
    <cellStyle name="40 % - Accent4 2 2 2 2 13 3" xfId="31416" xr:uid="{00000000-0005-0000-0000-000018590000}"/>
    <cellStyle name="40 % - Accent4 2 2 2 2 14" xfId="17486" xr:uid="{00000000-0005-0000-0000-000019590000}"/>
    <cellStyle name="40 % - Accent4 2 2 2 2 15" xfId="17974" xr:uid="{00000000-0005-0000-0000-00001A590000}"/>
    <cellStyle name="40 % - Accent4 2 2 2 2 16" xfId="18537" xr:uid="{00000000-0005-0000-0000-00001B590000}"/>
    <cellStyle name="40 % - Accent4 2 2 2 2 17" xfId="11317" xr:uid="{00000000-0005-0000-0000-00001C590000}"/>
    <cellStyle name="40 % - Accent4 2 2 2 2 18" xfId="4516" xr:uid="{00000000-0005-0000-0000-00001D590000}"/>
    <cellStyle name="40 % - Accent4 2 2 2 2 19" xfId="24489" xr:uid="{00000000-0005-0000-0000-00001E590000}"/>
    <cellStyle name="40 % - Accent4 2 2 2 2 2" xfId="458" xr:uid="{00000000-0005-0000-0000-00001F590000}"/>
    <cellStyle name="40 % - Accent4 2 2 2 2 2 10" xfId="8530" xr:uid="{00000000-0005-0000-0000-000020590000}"/>
    <cellStyle name="40 % - Accent4 2 2 2 2 2 10 2" xfId="21963" xr:uid="{00000000-0005-0000-0000-000021590000}"/>
    <cellStyle name="40 % - Accent4 2 2 2 2 2 10 2 2" xfId="35156" xr:uid="{00000000-0005-0000-0000-000022590000}"/>
    <cellStyle name="40 % - Accent4 2 2 2 2 2 10 3" xfId="14521" xr:uid="{00000000-0005-0000-0000-000023590000}"/>
    <cellStyle name="40 % - Accent4 2 2 2 2 2 10 4" xfId="29166" xr:uid="{00000000-0005-0000-0000-000024590000}"/>
    <cellStyle name="40 % - Accent4 2 2 2 2 2 11" xfId="9098" xr:uid="{00000000-0005-0000-0000-000025590000}"/>
    <cellStyle name="40 % - Accent4 2 2 2 2 2 11 2" xfId="22665" xr:uid="{00000000-0005-0000-0000-000026590000}"/>
    <cellStyle name="40 % - Accent4 2 2 2 2 2 11 2 2" xfId="35858" xr:uid="{00000000-0005-0000-0000-000027590000}"/>
    <cellStyle name="40 % - Accent4 2 2 2 2 2 11 3" xfId="15089" xr:uid="{00000000-0005-0000-0000-000028590000}"/>
    <cellStyle name="40 % - Accent4 2 2 2 2 2 11 4" xfId="29868" xr:uid="{00000000-0005-0000-0000-000029590000}"/>
    <cellStyle name="40 % - Accent4 2 2 2 2 2 12" xfId="9680" xr:uid="{00000000-0005-0000-0000-00002A590000}"/>
    <cellStyle name="40 % - Accent4 2 2 2 2 2 12 2" xfId="23424" xr:uid="{00000000-0005-0000-0000-00002B590000}"/>
    <cellStyle name="40 % - Accent4 2 2 2 2 2 12 2 2" xfId="36610" xr:uid="{00000000-0005-0000-0000-00002C590000}"/>
    <cellStyle name="40 % - Accent4 2 2 2 2 2 12 3" xfId="15671" xr:uid="{00000000-0005-0000-0000-00002D590000}"/>
    <cellStyle name="40 % - Accent4 2 2 2 2 2 12 4" xfId="30620" xr:uid="{00000000-0005-0000-0000-00002E590000}"/>
    <cellStyle name="40 % - Accent4 2 2 2 2 2 13" xfId="10276" xr:uid="{00000000-0005-0000-0000-00002F590000}"/>
    <cellStyle name="40 % - Accent4 2 2 2 2 2 13 2" xfId="16267" xr:uid="{00000000-0005-0000-0000-000030590000}"/>
    <cellStyle name="40 % - Accent4 2 2 2 2 2 13 2 2" xfId="32738" xr:uid="{00000000-0005-0000-0000-000031590000}"/>
    <cellStyle name="40 % - Accent4 2 2 2 2 2 13 3" xfId="26734" xr:uid="{00000000-0005-0000-0000-000032590000}"/>
    <cellStyle name="40 % - Accent4 2 2 2 2 2 14" xfId="10872" xr:uid="{00000000-0005-0000-0000-000033590000}"/>
    <cellStyle name="40 % - Accent4 2 2 2 2 2 14 2" xfId="16863" xr:uid="{00000000-0005-0000-0000-000034590000}"/>
    <cellStyle name="40 % - Accent4 2 2 2 2 2 14 3" xfId="25384" xr:uid="{00000000-0005-0000-0000-000035590000}"/>
    <cellStyle name="40 % - Accent4 2 2 2 2 2 15" xfId="17487" xr:uid="{00000000-0005-0000-0000-000036590000}"/>
    <cellStyle name="40 % - Accent4 2 2 2 2 2 15 2" xfId="31417" xr:uid="{00000000-0005-0000-0000-000037590000}"/>
    <cellStyle name="40 % - Accent4 2 2 2 2 2 16" xfId="17975" xr:uid="{00000000-0005-0000-0000-000038590000}"/>
    <cellStyle name="40 % - Accent4 2 2 2 2 2 17" xfId="18538" xr:uid="{00000000-0005-0000-0000-000039590000}"/>
    <cellStyle name="40 % - Accent4 2 2 2 2 2 18" xfId="11318" xr:uid="{00000000-0005-0000-0000-00003A590000}"/>
    <cellStyle name="40 % - Accent4 2 2 2 2 2 19" xfId="4517" xr:uid="{00000000-0005-0000-0000-00003B590000}"/>
    <cellStyle name="40 % - Accent4 2 2 2 2 2 2" xfId="459" xr:uid="{00000000-0005-0000-0000-00003C590000}"/>
    <cellStyle name="40 % - Accent4 2 2 2 2 2 2 10" xfId="9681" xr:uid="{00000000-0005-0000-0000-00003D590000}"/>
    <cellStyle name="40 % - Accent4 2 2 2 2 2 2 10 2" xfId="15672" xr:uid="{00000000-0005-0000-0000-00003E590000}"/>
    <cellStyle name="40 % - Accent4 2 2 2 2 2 2 10 3" xfId="31418" xr:uid="{00000000-0005-0000-0000-00003F590000}"/>
    <cellStyle name="40 % - Accent4 2 2 2 2 2 2 11" xfId="10277" xr:uid="{00000000-0005-0000-0000-000040590000}"/>
    <cellStyle name="40 % - Accent4 2 2 2 2 2 2 11 2" xfId="16268" xr:uid="{00000000-0005-0000-0000-000041590000}"/>
    <cellStyle name="40 % - Accent4 2 2 2 2 2 2 12" xfId="10873" xr:uid="{00000000-0005-0000-0000-000042590000}"/>
    <cellStyle name="40 % - Accent4 2 2 2 2 2 2 12 2" xfId="16864" xr:uid="{00000000-0005-0000-0000-000043590000}"/>
    <cellStyle name="40 % - Accent4 2 2 2 2 2 2 13" xfId="4782" xr:uid="{00000000-0005-0000-0000-000044590000}"/>
    <cellStyle name="40 % - Accent4 2 2 2 2 2 2 13 2" xfId="17488" xr:uid="{00000000-0005-0000-0000-000045590000}"/>
    <cellStyle name="40 % - Accent4 2 2 2 2 2 2 14" xfId="17976" xr:uid="{00000000-0005-0000-0000-000046590000}"/>
    <cellStyle name="40 % - Accent4 2 2 2 2 2 2 15" xfId="18539" xr:uid="{00000000-0005-0000-0000-000047590000}"/>
    <cellStyle name="40 % - Accent4 2 2 2 2 2 2 16" xfId="11319" xr:uid="{00000000-0005-0000-0000-000048590000}"/>
    <cellStyle name="40 % - Accent4 2 2 2 2 2 2 17" xfId="4518" xr:uid="{00000000-0005-0000-0000-000049590000}"/>
    <cellStyle name="40 % - Accent4 2 2 2 2 2 2 18" xfId="24491" xr:uid="{00000000-0005-0000-0000-00004A590000}"/>
    <cellStyle name="40 % - Accent4 2 2 2 2 2 2 19" xfId="3097" xr:uid="{00000000-0005-0000-0000-00004B590000}"/>
    <cellStyle name="40 % - Accent4 2 2 2 2 2 2 2" xfId="3098" xr:uid="{00000000-0005-0000-0000-00004C590000}"/>
    <cellStyle name="40 % - Accent4 2 2 2 2 2 2 2 10" xfId="10874" xr:uid="{00000000-0005-0000-0000-00004D590000}"/>
    <cellStyle name="40 % - Accent4 2 2 2 2 2 2 2 10 2" xfId="16865" xr:uid="{00000000-0005-0000-0000-00004E590000}"/>
    <cellStyle name="40 % - Accent4 2 2 2 2 2 2 2 11" xfId="17489" xr:uid="{00000000-0005-0000-0000-00004F590000}"/>
    <cellStyle name="40 % - Accent4 2 2 2 2 2 2 2 12" xfId="19822" xr:uid="{00000000-0005-0000-0000-000050590000}"/>
    <cellStyle name="40 % - Accent4 2 2 2 2 2 2 2 13" xfId="11788" xr:uid="{00000000-0005-0000-0000-000051590000}"/>
    <cellStyle name="40 % - Accent4 2 2 2 2 2 2 2 14" xfId="5437" xr:uid="{00000000-0005-0000-0000-000052590000}"/>
    <cellStyle name="40 % - Accent4 2 2 2 2 2 2 2 15" xfId="25983" xr:uid="{00000000-0005-0000-0000-000053590000}"/>
    <cellStyle name="40 % - Accent4 2 2 2 2 2 2 2 2" xfId="6330" xr:uid="{00000000-0005-0000-0000-000054590000}"/>
    <cellStyle name="40 % - Accent4 2 2 2 2 2 2 2 2 2" xfId="12321" xr:uid="{00000000-0005-0000-0000-000055590000}"/>
    <cellStyle name="40 % - Accent4 2 2 2 2 2 2 2 2 2 2" xfId="33237" xr:uid="{00000000-0005-0000-0000-000056590000}"/>
    <cellStyle name="40 % - Accent4 2 2 2 2 2 2 2 2 3" xfId="27233" xr:uid="{00000000-0005-0000-0000-000057590000}"/>
    <cellStyle name="40 % - Accent4 2 2 2 2 2 2 2 3" xfId="6856" xr:uid="{00000000-0005-0000-0000-000058590000}"/>
    <cellStyle name="40 % - Accent4 2 2 2 2 2 2 2 3 2" xfId="12847" xr:uid="{00000000-0005-0000-0000-000059590000}"/>
    <cellStyle name="40 % - Accent4 2 2 2 2 2 2 2 3 3" xfId="32003" xr:uid="{00000000-0005-0000-0000-00005A590000}"/>
    <cellStyle name="40 % - Accent4 2 2 2 2 2 2 2 4" xfId="7396" xr:uid="{00000000-0005-0000-0000-00005B590000}"/>
    <cellStyle name="40 % - Accent4 2 2 2 2 2 2 2 4 2" xfId="13387" xr:uid="{00000000-0005-0000-0000-00005C590000}"/>
    <cellStyle name="40 % - Accent4 2 2 2 2 2 2 2 5" xfId="7964" xr:uid="{00000000-0005-0000-0000-00005D590000}"/>
    <cellStyle name="40 % - Accent4 2 2 2 2 2 2 2 5 2" xfId="13955" xr:uid="{00000000-0005-0000-0000-00005E590000}"/>
    <cellStyle name="40 % - Accent4 2 2 2 2 2 2 2 6" xfId="8532" xr:uid="{00000000-0005-0000-0000-00005F590000}"/>
    <cellStyle name="40 % - Accent4 2 2 2 2 2 2 2 6 2" xfId="14523" xr:uid="{00000000-0005-0000-0000-000060590000}"/>
    <cellStyle name="40 % - Accent4 2 2 2 2 2 2 2 7" xfId="9100" xr:uid="{00000000-0005-0000-0000-000061590000}"/>
    <cellStyle name="40 % - Accent4 2 2 2 2 2 2 2 7 2" xfId="15091" xr:uid="{00000000-0005-0000-0000-000062590000}"/>
    <cellStyle name="40 % - Accent4 2 2 2 2 2 2 2 8" xfId="9682" xr:uid="{00000000-0005-0000-0000-000063590000}"/>
    <cellStyle name="40 % - Accent4 2 2 2 2 2 2 2 8 2" xfId="15673" xr:uid="{00000000-0005-0000-0000-000064590000}"/>
    <cellStyle name="40 % - Accent4 2 2 2 2 2 2 2 9" xfId="10278" xr:uid="{00000000-0005-0000-0000-000065590000}"/>
    <cellStyle name="40 % - Accent4 2 2 2 2 2 2 2 9 2" xfId="16269" xr:uid="{00000000-0005-0000-0000-000066590000}"/>
    <cellStyle name="40 % - Accent4 2 2 2 2 2 2 3" xfId="5436" xr:uid="{00000000-0005-0000-0000-000067590000}"/>
    <cellStyle name="40 % - Accent4 2 2 2 2 2 2 3 2" xfId="20749" xr:uid="{00000000-0005-0000-0000-000068590000}"/>
    <cellStyle name="40 % - Accent4 2 2 2 2 2 2 3 2 2" xfId="33966" xr:uid="{00000000-0005-0000-0000-000069590000}"/>
    <cellStyle name="40 % - Accent4 2 2 2 2 2 2 3 3" xfId="11787" xr:uid="{00000000-0005-0000-0000-00006A590000}"/>
    <cellStyle name="40 % - Accent4 2 2 2 2 2 2 3 4" xfId="27976" xr:uid="{00000000-0005-0000-0000-00006B590000}"/>
    <cellStyle name="40 % - Accent4 2 2 2 2 2 2 4" xfId="6329" xr:uid="{00000000-0005-0000-0000-00006C590000}"/>
    <cellStyle name="40 % - Accent4 2 2 2 2 2 2 4 2" xfId="21340" xr:uid="{00000000-0005-0000-0000-00006D590000}"/>
    <cellStyle name="40 % - Accent4 2 2 2 2 2 2 4 2 2" xfId="34557" xr:uid="{00000000-0005-0000-0000-00006E590000}"/>
    <cellStyle name="40 % - Accent4 2 2 2 2 2 2 4 3" xfId="12320" xr:uid="{00000000-0005-0000-0000-00006F590000}"/>
    <cellStyle name="40 % - Accent4 2 2 2 2 2 2 4 4" xfId="28567" xr:uid="{00000000-0005-0000-0000-000070590000}"/>
    <cellStyle name="40 % - Accent4 2 2 2 2 2 2 5" xfId="6855" xr:uid="{00000000-0005-0000-0000-000071590000}"/>
    <cellStyle name="40 % - Accent4 2 2 2 2 2 2 5 2" xfId="21964" xr:uid="{00000000-0005-0000-0000-000072590000}"/>
    <cellStyle name="40 % - Accent4 2 2 2 2 2 2 5 2 2" xfId="35157" xr:uid="{00000000-0005-0000-0000-000073590000}"/>
    <cellStyle name="40 % - Accent4 2 2 2 2 2 2 5 3" xfId="12846" xr:uid="{00000000-0005-0000-0000-000074590000}"/>
    <cellStyle name="40 % - Accent4 2 2 2 2 2 2 5 4" xfId="29167" xr:uid="{00000000-0005-0000-0000-000075590000}"/>
    <cellStyle name="40 % - Accent4 2 2 2 2 2 2 6" xfId="7395" xr:uid="{00000000-0005-0000-0000-000076590000}"/>
    <cellStyle name="40 % - Accent4 2 2 2 2 2 2 6 2" xfId="22666" xr:uid="{00000000-0005-0000-0000-000077590000}"/>
    <cellStyle name="40 % - Accent4 2 2 2 2 2 2 6 2 2" xfId="35859" xr:uid="{00000000-0005-0000-0000-000078590000}"/>
    <cellStyle name="40 % - Accent4 2 2 2 2 2 2 6 3" xfId="13386" xr:uid="{00000000-0005-0000-0000-000079590000}"/>
    <cellStyle name="40 % - Accent4 2 2 2 2 2 2 6 4" xfId="29869" xr:uid="{00000000-0005-0000-0000-00007A590000}"/>
    <cellStyle name="40 % - Accent4 2 2 2 2 2 2 7" xfId="7963" xr:uid="{00000000-0005-0000-0000-00007B590000}"/>
    <cellStyle name="40 % - Accent4 2 2 2 2 2 2 7 2" xfId="23425" xr:uid="{00000000-0005-0000-0000-00007C590000}"/>
    <cellStyle name="40 % - Accent4 2 2 2 2 2 2 7 2 2" xfId="36611" xr:uid="{00000000-0005-0000-0000-00007D590000}"/>
    <cellStyle name="40 % - Accent4 2 2 2 2 2 2 7 3" xfId="13954" xr:uid="{00000000-0005-0000-0000-00007E590000}"/>
    <cellStyle name="40 % - Accent4 2 2 2 2 2 2 7 4" xfId="30621" xr:uid="{00000000-0005-0000-0000-00007F590000}"/>
    <cellStyle name="40 % - Accent4 2 2 2 2 2 2 8" xfId="8531" xr:uid="{00000000-0005-0000-0000-000080590000}"/>
    <cellStyle name="40 % - Accent4 2 2 2 2 2 2 8 2" xfId="14522" xr:uid="{00000000-0005-0000-0000-000081590000}"/>
    <cellStyle name="40 % - Accent4 2 2 2 2 2 2 8 2 2" xfId="32739" xr:uid="{00000000-0005-0000-0000-000082590000}"/>
    <cellStyle name="40 % - Accent4 2 2 2 2 2 2 8 3" xfId="26735" xr:uid="{00000000-0005-0000-0000-000083590000}"/>
    <cellStyle name="40 % - Accent4 2 2 2 2 2 2 9" xfId="9099" xr:uid="{00000000-0005-0000-0000-000084590000}"/>
    <cellStyle name="40 % - Accent4 2 2 2 2 2 2 9 2" xfId="15090" xr:uid="{00000000-0005-0000-0000-000085590000}"/>
    <cellStyle name="40 % - Accent4 2 2 2 2 2 2 9 3" xfId="25385" xr:uid="{00000000-0005-0000-0000-000086590000}"/>
    <cellStyle name="40 % - Accent4 2 2 2 2 2 20" xfId="24490" xr:uid="{00000000-0005-0000-0000-000087590000}"/>
    <cellStyle name="40 % - Accent4 2 2 2 2 2 21" xfId="3096" xr:uid="{00000000-0005-0000-0000-000088590000}"/>
    <cellStyle name="40 % - Accent4 2 2 2 2 2 3" xfId="460" xr:uid="{00000000-0005-0000-0000-000089590000}"/>
    <cellStyle name="40 % - Accent4 2 2 2 2 2 3 10" xfId="10875" xr:uid="{00000000-0005-0000-0000-00008A590000}"/>
    <cellStyle name="40 % - Accent4 2 2 2 2 2 3 10 2" xfId="16866" xr:uid="{00000000-0005-0000-0000-00008B590000}"/>
    <cellStyle name="40 % - Accent4 2 2 2 2 2 3 10 3" xfId="31419" xr:uid="{00000000-0005-0000-0000-00008C590000}"/>
    <cellStyle name="40 % - Accent4 2 2 2 2 2 3 11" xfId="17490" xr:uid="{00000000-0005-0000-0000-00008D590000}"/>
    <cellStyle name="40 % - Accent4 2 2 2 2 2 3 12" xfId="18540" xr:uid="{00000000-0005-0000-0000-00008E590000}"/>
    <cellStyle name="40 % - Accent4 2 2 2 2 2 3 13" xfId="11789" xr:uid="{00000000-0005-0000-0000-00008F590000}"/>
    <cellStyle name="40 % - Accent4 2 2 2 2 2 3 14" xfId="4519" xr:uid="{00000000-0005-0000-0000-000090590000}"/>
    <cellStyle name="40 % - Accent4 2 2 2 2 2 3 15" xfId="24492" xr:uid="{00000000-0005-0000-0000-000091590000}"/>
    <cellStyle name="40 % - Accent4 2 2 2 2 2 3 16" xfId="3099" xr:uid="{00000000-0005-0000-0000-000092590000}"/>
    <cellStyle name="40 % - Accent4 2 2 2 2 2 3 2" xfId="6331" xr:uid="{00000000-0005-0000-0000-000093590000}"/>
    <cellStyle name="40 % - Accent4 2 2 2 2 2 3 2 2" xfId="19821" xr:uid="{00000000-0005-0000-0000-000094590000}"/>
    <cellStyle name="40 % - Accent4 2 2 2 2 2 3 2 2 2" xfId="33236" xr:uid="{00000000-0005-0000-0000-000095590000}"/>
    <cellStyle name="40 % - Accent4 2 2 2 2 2 3 2 2 3" xfId="27232" xr:uid="{00000000-0005-0000-0000-000096590000}"/>
    <cellStyle name="40 % - Accent4 2 2 2 2 2 3 2 3" xfId="12322" xr:uid="{00000000-0005-0000-0000-000097590000}"/>
    <cellStyle name="40 % - Accent4 2 2 2 2 2 3 2 3 2" xfId="32004" xr:uid="{00000000-0005-0000-0000-000098590000}"/>
    <cellStyle name="40 % - Accent4 2 2 2 2 2 3 2 4" xfId="25984" xr:uid="{00000000-0005-0000-0000-000099590000}"/>
    <cellStyle name="40 % - Accent4 2 2 2 2 2 3 3" xfId="6857" xr:uid="{00000000-0005-0000-0000-00009A590000}"/>
    <cellStyle name="40 % - Accent4 2 2 2 2 2 3 3 2" xfId="20750" xr:uid="{00000000-0005-0000-0000-00009B590000}"/>
    <cellStyle name="40 % - Accent4 2 2 2 2 2 3 3 2 2" xfId="33967" xr:uid="{00000000-0005-0000-0000-00009C590000}"/>
    <cellStyle name="40 % - Accent4 2 2 2 2 2 3 3 3" xfId="12848" xr:uid="{00000000-0005-0000-0000-00009D590000}"/>
    <cellStyle name="40 % - Accent4 2 2 2 2 2 3 3 4" xfId="27977" xr:uid="{00000000-0005-0000-0000-00009E590000}"/>
    <cellStyle name="40 % - Accent4 2 2 2 2 2 3 4" xfId="7397" xr:uid="{00000000-0005-0000-0000-00009F590000}"/>
    <cellStyle name="40 % - Accent4 2 2 2 2 2 3 4 2" xfId="21341" xr:uid="{00000000-0005-0000-0000-0000A0590000}"/>
    <cellStyle name="40 % - Accent4 2 2 2 2 2 3 4 2 2" xfId="34558" xr:uid="{00000000-0005-0000-0000-0000A1590000}"/>
    <cellStyle name="40 % - Accent4 2 2 2 2 2 3 4 3" xfId="13388" xr:uid="{00000000-0005-0000-0000-0000A2590000}"/>
    <cellStyle name="40 % - Accent4 2 2 2 2 2 3 4 4" xfId="28568" xr:uid="{00000000-0005-0000-0000-0000A3590000}"/>
    <cellStyle name="40 % - Accent4 2 2 2 2 2 3 5" xfId="7965" xr:uid="{00000000-0005-0000-0000-0000A4590000}"/>
    <cellStyle name="40 % - Accent4 2 2 2 2 2 3 5 2" xfId="21965" xr:uid="{00000000-0005-0000-0000-0000A5590000}"/>
    <cellStyle name="40 % - Accent4 2 2 2 2 2 3 5 2 2" xfId="35158" xr:uid="{00000000-0005-0000-0000-0000A6590000}"/>
    <cellStyle name="40 % - Accent4 2 2 2 2 2 3 5 3" xfId="13956" xr:uid="{00000000-0005-0000-0000-0000A7590000}"/>
    <cellStyle name="40 % - Accent4 2 2 2 2 2 3 5 4" xfId="29168" xr:uid="{00000000-0005-0000-0000-0000A8590000}"/>
    <cellStyle name="40 % - Accent4 2 2 2 2 2 3 6" xfId="8533" xr:uid="{00000000-0005-0000-0000-0000A9590000}"/>
    <cellStyle name="40 % - Accent4 2 2 2 2 2 3 6 2" xfId="22667" xr:uid="{00000000-0005-0000-0000-0000AA590000}"/>
    <cellStyle name="40 % - Accent4 2 2 2 2 2 3 6 2 2" xfId="35860" xr:uid="{00000000-0005-0000-0000-0000AB590000}"/>
    <cellStyle name="40 % - Accent4 2 2 2 2 2 3 6 3" xfId="14524" xr:uid="{00000000-0005-0000-0000-0000AC590000}"/>
    <cellStyle name="40 % - Accent4 2 2 2 2 2 3 6 4" xfId="29870" xr:uid="{00000000-0005-0000-0000-0000AD590000}"/>
    <cellStyle name="40 % - Accent4 2 2 2 2 2 3 7" xfId="9101" xr:uid="{00000000-0005-0000-0000-0000AE590000}"/>
    <cellStyle name="40 % - Accent4 2 2 2 2 2 3 7 2" xfId="23426" xr:uid="{00000000-0005-0000-0000-0000AF590000}"/>
    <cellStyle name="40 % - Accent4 2 2 2 2 2 3 7 2 2" xfId="36612" xr:uid="{00000000-0005-0000-0000-0000B0590000}"/>
    <cellStyle name="40 % - Accent4 2 2 2 2 2 3 7 3" xfId="15092" xr:uid="{00000000-0005-0000-0000-0000B1590000}"/>
    <cellStyle name="40 % - Accent4 2 2 2 2 2 3 7 4" xfId="30622" xr:uid="{00000000-0005-0000-0000-0000B2590000}"/>
    <cellStyle name="40 % - Accent4 2 2 2 2 2 3 8" xfId="9683" xr:uid="{00000000-0005-0000-0000-0000B3590000}"/>
    <cellStyle name="40 % - Accent4 2 2 2 2 2 3 8 2" xfId="15674" xr:uid="{00000000-0005-0000-0000-0000B4590000}"/>
    <cellStyle name="40 % - Accent4 2 2 2 2 2 3 8 2 2" xfId="32740" xr:uid="{00000000-0005-0000-0000-0000B5590000}"/>
    <cellStyle name="40 % - Accent4 2 2 2 2 2 3 8 3" xfId="26736" xr:uid="{00000000-0005-0000-0000-0000B6590000}"/>
    <cellStyle name="40 % - Accent4 2 2 2 2 2 3 9" xfId="10279" xr:uid="{00000000-0005-0000-0000-0000B7590000}"/>
    <cellStyle name="40 % - Accent4 2 2 2 2 2 3 9 2" xfId="16270" xr:uid="{00000000-0005-0000-0000-0000B8590000}"/>
    <cellStyle name="40 % - Accent4 2 2 2 2 2 3 9 3" xfId="25386" xr:uid="{00000000-0005-0000-0000-0000B9590000}"/>
    <cellStyle name="40 % - Accent4 2 2 2 2 2 4" xfId="3100" xr:uid="{00000000-0005-0000-0000-0000BA590000}"/>
    <cellStyle name="40 % - Accent4 2 2 2 2 2 4 10" xfId="10876" xr:uid="{00000000-0005-0000-0000-0000BB590000}"/>
    <cellStyle name="40 % - Accent4 2 2 2 2 2 4 10 2" xfId="16867" xr:uid="{00000000-0005-0000-0000-0000BC590000}"/>
    <cellStyle name="40 % - Accent4 2 2 2 2 2 4 10 3" xfId="25387" xr:uid="{00000000-0005-0000-0000-0000BD590000}"/>
    <cellStyle name="40 % - Accent4 2 2 2 2 2 4 11" xfId="17491" xr:uid="{00000000-0005-0000-0000-0000BE590000}"/>
    <cellStyle name="40 % - Accent4 2 2 2 2 2 4 11 2" xfId="31420" xr:uid="{00000000-0005-0000-0000-0000BF590000}"/>
    <cellStyle name="40 % - Accent4 2 2 2 2 2 4 12" xfId="18541" xr:uid="{00000000-0005-0000-0000-0000C0590000}"/>
    <cellStyle name="40 % - Accent4 2 2 2 2 2 4 13" xfId="11790" xr:uid="{00000000-0005-0000-0000-0000C1590000}"/>
    <cellStyle name="40 % - Accent4 2 2 2 2 2 4 14" xfId="4520" xr:uid="{00000000-0005-0000-0000-0000C2590000}"/>
    <cellStyle name="40 % - Accent4 2 2 2 2 2 4 15" xfId="24493" xr:uid="{00000000-0005-0000-0000-0000C3590000}"/>
    <cellStyle name="40 % - Accent4 2 2 2 2 2 4 2" xfId="6332" xr:uid="{00000000-0005-0000-0000-0000C4590000}"/>
    <cellStyle name="40 % - Accent4 2 2 2 2 2 4 2 10" xfId="31421" xr:uid="{00000000-0005-0000-0000-0000C5590000}"/>
    <cellStyle name="40 % - Accent4 2 2 2 2 2 4 2 11" xfId="24494" xr:uid="{00000000-0005-0000-0000-0000C6590000}"/>
    <cellStyle name="40 % - Accent4 2 2 2 2 2 4 2 2" xfId="19819" xr:uid="{00000000-0005-0000-0000-0000C7590000}"/>
    <cellStyle name="40 % - Accent4 2 2 2 2 2 4 2 2 2" xfId="27230" xr:uid="{00000000-0005-0000-0000-0000C8590000}"/>
    <cellStyle name="40 % - Accent4 2 2 2 2 2 4 2 2 2 2" xfId="33234" xr:uid="{00000000-0005-0000-0000-0000C9590000}"/>
    <cellStyle name="40 % - Accent4 2 2 2 2 2 4 2 2 3" xfId="32006" xr:uid="{00000000-0005-0000-0000-0000CA590000}"/>
    <cellStyle name="40 % - Accent4 2 2 2 2 2 4 2 2 4" xfId="25986" xr:uid="{00000000-0005-0000-0000-0000CB590000}"/>
    <cellStyle name="40 % - Accent4 2 2 2 2 2 4 2 3" xfId="20752" xr:uid="{00000000-0005-0000-0000-0000CC590000}"/>
    <cellStyle name="40 % - Accent4 2 2 2 2 2 4 2 3 2" xfId="33969" xr:uid="{00000000-0005-0000-0000-0000CD590000}"/>
    <cellStyle name="40 % - Accent4 2 2 2 2 2 4 2 3 3" xfId="27979" xr:uid="{00000000-0005-0000-0000-0000CE590000}"/>
    <cellStyle name="40 % - Accent4 2 2 2 2 2 4 2 4" xfId="21343" xr:uid="{00000000-0005-0000-0000-0000CF590000}"/>
    <cellStyle name="40 % - Accent4 2 2 2 2 2 4 2 4 2" xfId="34560" xr:uid="{00000000-0005-0000-0000-0000D0590000}"/>
    <cellStyle name="40 % - Accent4 2 2 2 2 2 4 2 4 3" xfId="28570" xr:uid="{00000000-0005-0000-0000-0000D1590000}"/>
    <cellStyle name="40 % - Accent4 2 2 2 2 2 4 2 5" xfId="21967" xr:uid="{00000000-0005-0000-0000-0000D2590000}"/>
    <cellStyle name="40 % - Accent4 2 2 2 2 2 4 2 5 2" xfId="35160" xr:uid="{00000000-0005-0000-0000-0000D3590000}"/>
    <cellStyle name="40 % - Accent4 2 2 2 2 2 4 2 5 3" xfId="29170" xr:uid="{00000000-0005-0000-0000-0000D4590000}"/>
    <cellStyle name="40 % - Accent4 2 2 2 2 2 4 2 6" xfId="22669" xr:uid="{00000000-0005-0000-0000-0000D5590000}"/>
    <cellStyle name="40 % - Accent4 2 2 2 2 2 4 2 6 2" xfId="35862" xr:uid="{00000000-0005-0000-0000-0000D6590000}"/>
    <cellStyle name="40 % - Accent4 2 2 2 2 2 4 2 6 3" xfId="29872" xr:uid="{00000000-0005-0000-0000-0000D7590000}"/>
    <cellStyle name="40 % - Accent4 2 2 2 2 2 4 2 7" xfId="23428" xr:uid="{00000000-0005-0000-0000-0000D8590000}"/>
    <cellStyle name="40 % - Accent4 2 2 2 2 2 4 2 7 2" xfId="36614" xr:uid="{00000000-0005-0000-0000-0000D9590000}"/>
    <cellStyle name="40 % - Accent4 2 2 2 2 2 4 2 7 3" xfId="30624" xr:uid="{00000000-0005-0000-0000-0000DA590000}"/>
    <cellStyle name="40 % - Accent4 2 2 2 2 2 4 2 8" xfId="18542" xr:uid="{00000000-0005-0000-0000-0000DB590000}"/>
    <cellStyle name="40 % - Accent4 2 2 2 2 2 4 2 8 2" xfId="32742" xr:uid="{00000000-0005-0000-0000-0000DC590000}"/>
    <cellStyle name="40 % - Accent4 2 2 2 2 2 4 2 8 3" xfId="26738" xr:uid="{00000000-0005-0000-0000-0000DD590000}"/>
    <cellStyle name="40 % - Accent4 2 2 2 2 2 4 2 9" xfId="12323" xr:uid="{00000000-0005-0000-0000-0000DE590000}"/>
    <cellStyle name="40 % - Accent4 2 2 2 2 2 4 2 9 2" xfId="25388" xr:uid="{00000000-0005-0000-0000-0000DF590000}"/>
    <cellStyle name="40 % - Accent4 2 2 2 2 2 4 3" xfId="6858" xr:uid="{00000000-0005-0000-0000-0000E0590000}"/>
    <cellStyle name="40 % - Accent4 2 2 2 2 2 4 3 2" xfId="19820" xr:uid="{00000000-0005-0000-0000-0000E1590000}"/>
    <cellStyle name="40 % - Accent4 2 2 2 2 2 4 3 2 2" xfId="33235" xr:uid="{00000000-0005-0000-0000-0000E2590000}"/>
    <cellStyle name="40 % - Accent4 2 2 2 2 2 4 3 2 3" xfId="27231" xr:uid="{00000000-0005-0000-0000-0000E3590000}"/>
    <cellStyle name="40 % - Accent4 2 2 2 2 2 4 3 3" xfId="12849" xr:uid="{00000000-0005-0000-0000-0000E4590000}"/>
    <cellStyle name="40 % - Accent4 2 2 2 2 2 4 3 3 2" xfId="32005" xr:uid="{00000000-0005-0000-0000-0000E5590000}"/>
    <cellStyle name="40 % - Accent4 2 2 2 2 2 4 3 4" xfId="25985" xr:uid="{00000000-0005-0000-0000-0000E6590000}"/>
    <cellStyle name="40 % - Accent4 2 2 2 2 2 4 4" xfId="7398" xr:uid="{00000000-0005-0000-0000-0000E7590000}"/>
    <cellStyle name="40 % - Accent4 2 2 2 2 2 4 4 2" xfId="20751" xr:uid="{00000000-0005-0000-0000-0000E8590000}"/>
    <cellStyle name="40 % - Accent4 2 2 2 2 2 4 4 2 2" xfId="33968" xr:uid="{00000000-0005-0000-0000-0000E9590000}"/>
    <cellStyle name="40 % - Accent4 2 2 2 2 2 4 4 3" xfId="13389" xr:uid="{00000000-0005-0000-0000-0000EA590000}"/>
    <cellStyle name="40 % - Accent4 2 2 2 2 2 4 4 4" xfId="27978" xr:uid="{00000000-0005-0000-0000-0000EB590000}"/>
    <cellStyle name="40 % - Accent4 2 2 2 2 2 4 5" xfId="7966" xr:uid="{00000000-0005-0000-0000-0000EC590000}"/>
    <cellStyle name="40 % - Accent4 2 2 2 2 2 4 5 2" xfId="21342" xr:uid="{00000000-0005-0000-0000-0000ED590000}"/>
    <cellStyle name="40 % - Accent4 2 2 2 2 2 4 5 2 2" xfId="34559" xr:uid="{00000000-0005-0000-0000-0000EE590000}"/>
    <cellStyle name="40 % - Accent4 2 2 2 2 2 4 5 3" xfId="13957" xr:uid="{00000000-0005-0000-0000-0000EF590000}"/>
    <cellStyle name="40 % - Accent4 2 2 2 2 2 4 5 4" xfId="28569" xr:uid="{00000000-0005-0000-0000-0000F0590000}"/>
    <cellStyle name="40 % - Accent4 2 2 2 2 2 4 6" xfId="8534" xr:uid="{00000000-0005-0000-0000-0000F1590000}"/>
    <cellStyle name="40 % - Accent4 2 2 2 2 2 4 6 2" xfId="21966" xr:uid="{00000000-0005-0000-0000-0000F2590000}"/>
    <cellStyle name="40 % - Accent4 2 2 2 2 2 4 6 2 2" xfId="35159" xr:uid="{00000000-0005-0000-0000-0000F3590000}"/>
    <cellStyle name="40 % - Accent4 2 2 2 2 2 4 6 3" xfId="14525" xr:uid="{00000000-0005-0000-0000-0000F4590000}"/>
    <cellStyle name="40 % - Accent4 2 2 2 2 2 4 6 4" xfId="29169" xr:uid="{00000000-0005-0000-0000-0000F5590000}"/>
    <cellStyle name="40 % - Accent4 2 2 2 2 2 4 7" xfId="9102" xr:uid="{00000000-0005-0000-0000-0000F6590000}"/>
    <cellStyle name="40 % - Accent4 2 2 2 2 2 4 7 2" xfId="22668" xr:uid="{00000000-0005-0000-0000-0000F7590000}"/>
    <cellStyle name="40 % - Accent4 2 2 2 2 2 4 7 2 2" xfId="35861" xr:uid="{00000000-0005-0000-0000-0000F8590000}"/>
    <cellStyle name="40 % - Accent4 2 2 2 2 2 4 7 3" xfId="15093" xr:uid="{00000000-0005-0000-0000-0000F9590000}"/>
    <cellStyle name="40 % - Accent4 2 2 2 2 2 4 7 4" xfId="29871" xr:uid="{00000000-0005-0000-0000-0000FA590000}"/>
    <cellStyle name="40 % - Accent4 2 2 2 2 2 4 8" xfId="9684" xr:uid="{00000000-0005-0000-0000-0000FB590000}"/>
    <cellStyle name="40 % - Accent4 2 2 2 2 2 4 8 2" xfId="23427" xr:uid="{00000000-0005-0000-0000-0000FC590000}"/>
    <cellStyle name="40 % - Accent4 2 2 2 2 2 4 8 2 2" xfId="36613" xr:uid="{00000000-0005-0000-0000-0000FD590000}"/>
    <cellStyle name="40 % - Accent4 2 2 2 2 2 4 8 3" xfId="15675" xr:uid="{00000000-0005-0000-0000-0000FE590000}"/>
    <cellStyle name="40 % - Accent4 2 2 2 2 2 4 8 4" xfId="30623" xr:uid="{00000000-0005-0000-0000-0000FF590000}"/>
    <cellStyle name="40 % - Accent4 2 2 2 2 2 4 9" xfId="10280" xr:uid="{00000000-0005-0000-0000-0000005A0000}"/>
    <cellStyle name="40 % - Accent4 2 2 2 2 2 4 9 2" xfId="16271" xr:uid="{00000000-0005-0000-0000-0000015A0000}"/>
    <cellStyle name="40 % - Accent4 2 2 2 2 2 4 9 2 2" xfId="32741" xr:uid="{00000000-0005-0000-0000-0000025A0000}"/>
    <cellStyle name="40 % - Accent4 2 2 2 2 2 4 9 3" xfId="26737" xr:uid="{00000000-0005-0000-0000-0000035A0000}"/>
    <cellStyle name="40 % - Accent4 2 2 2 2 2 5" xfId="5435" xr:uid="{00000000-0005-0000-0000-0000045A0000}"/>
    <cellStyle name="40 % - Accent4 2 2 2 2 2 5 10" xfId="31422" xr:uid="{00000000-0005-0000-0000-0000055A0000}"/>
    <cellStyle name="40 % - Accent4 2 2 2 2 2 5 11" xfId="24495" xr:uid="{00000000-0005-0000-0000-0000065A0000}"/>
    <cellStyle name="40 % - Accent4 2 2 2 2 2 5 2" xfId="19818" xr:uid="{00000000-0005-0000-0000-0000075A0000}"/>
    <cellStyle name="40 % - Accent4 2 2 2 2 2 5 2 2" xfId="27229" xr:uid="{00000000-0005-0000-0000-0000085A0000}"/>
    <cellStyle name="40 % - Accent4 2 2 2 2 2 5 2 2 2" xfId="33233" xr:uid="{00000000-0005-0000-0000-0000095A0000}"/>
    <cellStyle name="40 % - Accent4 2 2 2 2 2 5 2 3" xfId="32007" xr:uid="{00000000-0005-0000-0000-00000A5A0000}"/>
    <cellStyle name="40 % - Accent4 2 2 2 2 2 5 2 4" xfId="25987" xr:uid="{00000000-0005-0000-0000-00000B5A0000}"/>
    <cellStyle name="40 % - Accent4 2 2 2 2 2 5 3" xfId="20753" xr:uid="{00000000-0005-0000-0000-00000C5A0000}"/>
    <cellStyle name="40 % - Accent4 2 2 2 2 2 5 3 2" xfId="33970" xr:uid="{00000000-0005-0000-0000-00000D5A0000}"/>
    <cellStyle name="40 % - Accent4 2 2 2 2 2 5 3 3" xfId="27980" xr:uid="{00000000-0005-0000-0000-00000E5A0000}"/>
    <cellStyle name="40 % - Accent4 2 2 2 2 2 5 4" xfId="21344" xr:uid="{00000000-0005-0000-0000-00000F5A0000}"/>
    <cellStyle name="40 % - Accent4 2 2 2 2 2 5 4 2" xfId="34561" xr:uid="{00000000-0005-0000-0000-0000105A0000}"/>
    <cellStyle name="40 % - Accent4 2 2 2 2 2 5 4 3" xfId="28571" xr:uid="{00000000-0005-0000-0000-0000115A0000}"/>
    <cellStyle name="40 % - Accent4 2 2 2 2 2 5 5" xfId="21968" xr:uid="{00000000-0005-0000-0000-0000125A0000}"/>
    <cellStyle name="40 % - Accent4 2 2 2 2 2 5 5 2" xfId="35161" xr:uid="{00000000-0005-0000-0000-0000135A0000}"/>
    <cellStyle name="40 % - Accent4 2 2 2 2 2 5 5 3" xfId="29171" xr:uid="{00000000-0005-0000-0000-0000145A0000}"/>
    <cellStyle name="40 % - Accent4 2 2 2 2 2 5 6" xfId="22670" xr:uid="{00000000-0005-0000-0000-0000155A0000}"/>
    <cellStyle name="40 % - Accent4 2 2 2 2 2 5 6 2" xfId="35863" xr:uid="{00000000-0005-0000-0000-0000165A0000}"/>
    <cellStyle name="40 % - Accent4 2 2 2 2 2 5 6 3" xfId="29873" xr:uid="{00000000-0005-0000-0000-0000175A0000}"/>
    <cellStyle name="40 % - Accent4 2 2 2 2 2 5 7" xfId="23429" xr:uid="{00000000-0005-0000-0000-0000185A0000}"/>
    <cellStyle name="40 % - Accent4 2 2 2 2 2 5 7 2" xfId="36615" xr:uid="{00000000-0005-0000-0000-0000195A0000}"/>
    <cellStyle name="40 % - Accent4 2 2 2 2 2 5 7 3" xfId="30625" xr:uid="{00000000-0005-0000-0000-00001A5A0000}"/>
    <cellStyle name="40 % - Accent4 2 2 2 2 2 5 8" xfId="18543" xr:uid="{00000000-0005-0000-0000-00001B5A0000}"/>
    <cellStyle name="40 % - Accent4 2 2 2 2 2 5 8 2" xfId="32743" xr:uid="{00000000-0005-0000-0000-00001C5A0000}"/>
    <cellStyle name="40 % - Accent4 2 2 2 2 2 5 8 3" xfId="26739" xr:uid="{00000000-0005-0000-0000-00001D5A0000}"/>
    <cellStyle name="40 % - Accent4 2 2 2 2 2 5 9" xfId="11786" xr:uid="{00000000-0005-0000-0000-00001E5A0000}"/>
    <cellStyle name="40 % - Accent4 2 2 2 2 2 5 9 2" xfId="25389" xr:uid="{00000000-0005-0000-0000-00001F5A0000}"/>
    <cellStyle name="40 % - Accent4 2 2 2 2 2 6" xfId="6328" xr:uid="{00000000-0005-0000-0000-0000205A0000}"/>
    <cellStyle name="40 % - Accent4 2 2 2 2 2 6 2" xfId="19562" xr:uid="{00000000-0005-0000-0000-0000215A0000}"/>
    <cellStyle name="40 % - Accent4 2 2 2 2 2 6 2 2" xfId="33058" xr:uid="{00000000-0005-0000-0000-0000225A0000}"/>
    <cellStyle name="40 % - Accent4 2 2 2 2 2 6 2 3" xfId="27054" xr:uid="{00000000-0005-0000-0000-0000235A0000}"/>
    <cellStyle name="40 % - Accent4 2 2 2 2 2 6 3" xfId="12319" xr:uid="{00000000-0005-0000-0000-0000245A0000}"/>
    <cellStyle name="40 % - Accent4 2 2 2 2 2 6 3 2" xfId="32002" xr:uid="{00000000-0005-0000-0000-0000255A0000}"/>
    <cellStyle name="40 % - Accent4 2 2 2 2 2 6 4" xfId="25982" xr:uid="{00000000-0005-0000-0000-0000265A0000}"/>
    <cellStyle name="40 % - Accent4 2 2 2 2 2 7" xfId="6854" xr:uid="{00000000-0005-0000-0000-0000275A0000}"/>
    <cellStyle name="40 % - Accent4 2 2 2 2 2 7 2" xfId="19824" xr:uid="{00000000-0005-0000-0000-0000285A0000}"/>
    <cellStyle name="40 % - Accent4 2 2 2 2 2 7 2 2" xfId="33238" xr:uid="{00000000-0005-0000-0000-0000295A0000}"/>
    <cellStyle name="40 % - Accent4 2 2 2 2 2 7 3" xfId="12845" xr:uid="{00000000-0005-0000-0000-00002A5A0000}"/>
    <cellStyle name="40 % - Accent4 2 2 2 2 2 7 4" xfId="27234" xr:uid="{00000000-0005-0000-0000-00002B5A0000}"/>
    <cellStyle name="40 % - Accent4 2 2 2 2 2 8" xfId="7394" xr:uid="{00000000-0005-0000-0000-00002C5A0000}"/>
    <cellStyle name="40 % - Accent4 2 2 2 2 2 8 2" xfId="20748" xr:uid="{00000000-0005-0000-0000-00002D5A0000}"/>
    <cellStyle name="40 % - Accent4 2 2 2 2 2 8 2 2" xfId="33965" xr:uid="{00000000-0005-0000-0000-00002E5A0000}"/>
    <cellStyle name="40 % - Accent4 2 2 2 2 2 8 3" xfId="13385" xr:uid="{00000000-0005-0000-0000-00002F5A0000}"/>
    <cellStyle name="40 % - Accent4 2 2 2 2 2 8 4" xfId="27975" xr:uid="{00000000-0005-0000-0000-0000305A0000}"/>
    <cellStyle name="40 % - Accent4 2 2 2 2 2 9" xfId="7962" xr:uid="{00000000-0005-0000-0000-0000315A0000}"/>
    <cellStyle name="40 % - Accent4 2 2 2 2 2 9 2" xfId="21339" xr:uid="{00000000-0005-0000-0000-0000325A0000}"/>
    <cellStyle name="40 % - Accent4 2 2 2 2 2 9 2 2" xfId="34556" xr:uid="{00000000-0005-0000-0000-0000335A0000}"/>
    <cellStyle name="40 % - Accent4 2 2 2 2 2 9 3" xfId="13953" xr:uid="{00000000-0005-0000-0000-0000345A0000}"/>
    <cellStyle name="40 % - Accent4 2 2 2 2 2 9 4" xfId="28566" xr:uid="{00000000-0005-0000-0000-0000355A0000}"/>
    <cellStyle name="40 % - Accent4 2 2 2 2 20" xfId="3095" xr:uid="{00000000-0005-0000-0000-0000365A0000}"/>
    <cellStyle name="40 % - Accent4 2 2 2 2 3" xfId="461" xr:uid="{00000000-0005-0000-0000-0000375A0000}"/>
    <cellStyle name="40 % - Accent4 2 2 2 2 3 10" xfId="10281" xr:uid="{00000000-0005-0000-0000-0000385A0000}"/>
    <cellStyle name="40 % - Accent4 2 2 2 2 3 10 2" xfId="16272" xr:uid="{00000000-0005-0000-0000-0000395A0000}"/>
    <cellStyle name="40 % - Accent4 2 2 2 2 3 10 3" xfId="31423" xr:uid="{00000000-0005-0000-0000-00003A5A0000}"/>
    <cellStyle name="40 % - Accent4 2 2 2 2 3 11" xfId="10877" xr:uid="{00000000-0005-0000-0000-00003B5A0000}"/>
    <cellStyle name="40 % - Accent4 2 2 2 2 3 11 2" xfId="16868" xr:uid="{00000000-0005-0000-0000-00003C5A0000}"/>
    <cellStyle name="40 % - Accent4 2 2 2 2 3 12" xfId="17492" xr:uid="{00000000-0005-0000-0000-00003D5A0000}"/>
    <cellStyle name="40 % - Accent4 2 2 2 2 3 13" xfId="17977" xr:uid="{00000000-0005-0000-0000-00003E5A0000}"/>
    <cellStyle name="40 % - Accent4 2 2 2 2 3 14" xfId="18544" xr:uid="{00000000-0005-0000-0000-00003F5A0000}"/>
    <cellStyle name="40 % - Accent4 2 2 2 2 3 15" xfId="11320" xr:uid="{00000000-0005-0000-0000-0000405A0000}"/>
    <cellStyle name="40 % - Accent4 2 2 2 2 3 16" xfId="4521" xr:uid="{00000000-0005-0000-0000-0000415A0000}"/>
    <cellStyle name="40 % - Accent4 2 2 2 2 3 17" xfId="24496" xr:uid="{00000000-0005-0000-0000-0000425A0000}"/>
    <cellStyle name="40 % - Accent4 2 2 2 2 3 18" xfId="3101" xr:uid="{00000000-0005-0000-0000-0000435A0000}"/>
    <cellStyle name="40 % - Accent4 2 2 2 2 3 2" xfId="5438" xr:uid="{00000000-0005-0000-0000-0000445A0000}"/>
    <cellStyle name="40 % - Accent4 2 2 2 2 3 2 2" xfId="19563" xr:uid="{00000000-0005-0000-0000-0000455A0000}"/>
    <cellStyle name="40 % - Accent4 2 2 2 2 3 2 2 2" xfId="33059" xr:uid="{00000000-0005-0000-0000-0000465A0000}"/>
    <cellStyle name="40 % - Accent4 2 2 2 2 3 2 2 3" xfId="27055" xr:uid="{00000000-0005-0000-0000-0000475A0000}"/>
    <cellStyle name="40 % - Accent4 2 2 2 2 3 2 3" xfId="11791" xr:uid="{00000000-0005-0000-0000-0000485A0000}"/>
    <cellStyle name="40 % - Accent4 2 2 2 2 3 2 3 2" xfId="32008" xr:uid="{00000000-0005-0000-0000-0000495A0000}"/>
    <cellStyle name="40 % - Accent4 2 2 2 2 3 2 4" xfId="25988" xr:uid="{00000000-0005-0000-0000-00004A5A0000}"/>
    <cellStyle name="40 % - Accent4 2 2 2 2 3 3" xfId="6333" xr:uid="{00000000-0005-0000-0000-00004B5A0000}"/>
    <cellStyle name="40 % - Accent4 2 2 2 2 3 3 2" xfId="20754" xr:uid="{00000000-0005-0000-0000-00004C5A0000}"/>
    <cellStyle name="40 % - Accent4 2 2 2 2 3 3 2 2" xfId="33971" xr:uid="{00000000-0005-0000-0000-00004D5A0000}"/>
    <cellStyle name="40 % - Accent4 2 2 2 2 3 3 3" xfId="12324" xr:uid="{00000000-0005-0000-0000-00004E5A0000}"/>
    <cellStyle name="40 % - Accent4 2 2 2 2 3 3 4" xfId="27981" xr:uid="{00000000-0005-0000-0000-00004F5A0000}"/>
    <cellStyle name="40 % - Accent4 2 2 2 2 3 4" xfId="6859" xr:uid="{00000000-0005-0000-0000-0000505A0000}"/>
    <cellStyle name="40 % - Accent4 2 2 2 2 3 4 2" xfId="21345" xr:uid="{00000000-0005-0000-0000-0000515A0000}"/>
    <cellStyle name="40 % - Accent4 2 2 2 2 3 4 2 2" xfId="34562" xr:uid="{00000000-0005-0000-0000-0000525A0000}"/>
    <cellStyle name="40 % - Accent4 2 2 2 2 3 4 3" xfId="12850" xr:uid="{00000000-0005-0000-0000-0000535A0000}"/>
    <cellStyle name="40 % - Accent4 2 2 2 2 3 4 4" xfId="28572" xr:uid="{00000000-0005-0000-0000-0000545A0000}"/>
    <cellStyle name="40 % - Accent4 2 2 2 2 3 5" xfId="7399" xr:uid="{00000000-0005-0000-0000-0000555A0000}"/>
    <cellStyle name="40 % - Accent4 2 2 2 2 3 5 2" xfId="21969" xr:uid="{00000000-0005-0000-0000-0000565A0000}"/>
    <cellStyle name="40 % - Accent4 2 2 2 2 3 5 2 2" xfId="35162" xr:uid="{00000000-0005-0000-0000-0000575A0000}"/>
    <cellStyle name="40 % - Accent4 2 2 2 2 3 5 3" xfId="13390" xr:uid="{00000000-0005-0000-0000-0000585A0000}"/>
    <cellStyle name="40 % - Accent4 2 2 2 2 3 5 4" xfId="29172" xr:uid="{00000000-0005-0000-0000-0000595A0000}"/>
    <cellStyle name="40 % - Accent4 2 2 2 2 3 6" xfId="7967" xr:uid="{00000000-0005-0000-0000-00005A5A0000}"/>
    <cellStyle name="40 % - Accent4 2 2 2 2 3 6 2" xfId="22671" xr:uid="{00000000-0005-0000-0000-00005B5A0000}"/>
    <cellStyle name="40 % - Accent4 2 2 2 2 3 6 2 2" xfId="35864" xr:uid="{00000000-0005-0000-0000-00005C5A0000}"/>
    <cellStyle name="40 % - Accent4 2 2 2 2 3 6 3" xfId="13958" xr:uid="{00000000-0005-0000-0000-00005D5A0000}"/>
    <cellStyle name="40 % - Accent4 2 2 2 2 3 6 4" xfId="29874" xr:uid="{00000000-0005-0000-0000-00005E5A0000}"/>
    <cellStyle name="40 % - Accent4 2 2 2 2 3 7" xfId="8535" xr:uid="{00000000-0005-0000-0000-00005F5A0000}"/>
    <cellStyle name="40 % - Accent4 2 2 2 2 3 7 2" xfId="23430" xr:uid="{00000000-0005-0000-0000-0000605A0000}"/>
    <cellStyle name="40 % - Accent4 2 2 2 2 3 7 2 2" xfId="36616" xr:uid="{00000000-0005-0000-0000-0000615A0000}"/>
    <cellStyle name="40 % - Accent4 2 2 2 2 3 7 3" xfId="14526" xr:uid="{00000000-0005-0000-0000-0000625A0000}"/>
    <cellStyle name="40 % - Accent4 2 2 2 2 3 7 4" xfId="30626" xr:uid="{00000000-0005-0000-0000-0000635A0000}"/>
    <cellStyle name="40 % - Accent4 2 2 2 2 3 8" xfId="9103" xr:uid="{00000000-0005-0000-0000-0000645A0000}"/>
    <cellStyle name="40 % - Accent4 2 2 2 2 3 8 2" xfId="15094" xr:uid="{00000000-0005-0000-0000-0000655A0000}"/>
    <cellStyle name="40 % - Accent4 2 2 2 2 3 8 2 2" xfId="32744" xr:uid="{00000000-0005-0000-0000-0000665A0000}"/>
    <cellStyle name="40 % - Accent4 2 2 2 2 3 8 3" xfId="26740" xr:uid="{00000000-0005-0000-0000-0000675A0000}"/>
    <cellStyle name="40 % - Accent4 2 2 2 2 3 9" xfId="9685" xr:uid="{00000000-0005-0000-0000-0000685A0000}"/>
    <cellStyle name="40 % - Accent4 2 2 2 2 3 9 2" xfId="15676" xr:uid="{00000000-0005-0000-0000-0000695A0000}"/>
    <cellStyle name="40 % - Accent4 2 2 2 2 3 9 3" xfId="25390" xr:uid="{00000000-0005-0000-0000-00006A5A0000}"/>
    <cellStyle name="40 % - Accent4 2 2 2 2 4" xfId="5434" xr:uid="{00000000-0005-0000-0000-00006B5A0000}"/>
    <cellStyle name="40 % - Accent4 2 2 2 2 4 10" xfId="31424" xr:uid="{00000000-0005-0000-0000-00006C5A0000}"/>
    <cellStyle name="40 % - Accent4 2 2 2 2 4 11" xfId="24497" xr:uid="{00000000-0005-0000-0000-00006D5A0000}"/>
    <cellStyle name="40 % - Accent4 2 2 2 2 4 2" xfId="19816" xr:uid="{00000000-0005-0000-0000-00006E5A0000}"/>
    <cellStyle name="40 % - Accent4 2 2 2 2 4 2 2" xfId="27228" xr:uid="{00000000-0005-0000-0000-00006F5A0000}"/>
    <cellStyle name="40 % - Accent4 2 2 2 2 4 2 2 2" xfId="33232" xr:uid="{00000000-0005-0000-0000-0000705A0000}"/>
    <cellStyle name="40 % - Accent4 2 2 2 2 4 2 3" xfId="32009" xr:uid="{00000000-0005-0000-0000-0000715A0000}"/>
    <cellStyle name="40 % - Accent4 2 2 2 2 4 2 4" xfId="25989" xr:uid="{00000000-0005-0000-0000-0000725A0000}"/>
    <cellStyle name="40 % - Accent4 2 2 2 2 4 3" xfId="20755" xr:uid="{00000000-0005-0000-0000-0000735A0000}"/>
    <cellStyle name="40 % - Accent4 2 2 2 2 4 3 2" xfId="33972" xr:uid="{00000000-0005-0000-0000-0000745A0000}"/>
    <cellStyle name="40 % - Accent4 2 2 2 2 4 3 3" xfId="27982" xr:uid="{00000000-0005-0000-0000-0000755A0000}"/>
    <cellStyle name="40 % - Accent4 2 2 2 2 4 4" xfId="21346" xr:uid="{00000000-0005-0000-0000-0000765A0000}"/>
    <cellStyle name="40 % - Accent4 2 2 2 2 4 4 2" xfId="34563" xr:uid="{00000000-0005-0000-0000-0000775A0000}"/>
    <cellStyle name="40 % - Accent4 2 2 2 2 4 4 3" xfId="28573" xr:uid="{00000000-0005-0000-0000-0000785A0000}"/>
    <cellStyle name="40 % - Accent4 2 2 2 2 4 5" xfId="21970" xr:uid="{00000000-0005-0000-0000-0000795A0000}"/>
    <cellStyle name="40 % - Accent4 2 2 2 2 4 5 2" xfId="35163" xr:uid="{00000000-0005-0000-0000-00007A5A0000}"/>
    <cellStyle name="40 % - Accent4 2 2 2 2 4 5 3" xfId="29173" xr:uid="{00000000-0005-0000-0000-00007B5A0000}"/>
    <cellStyle name="40 % - Accent4 2 2 2 2 4 6" xfId="22672" xr:uid="{00000000-0005-0000-0000-00007C5A0000}"/>
    <cellStyle name="40 % - Accent4 2 2 2 2 4 6 2" xfId="35865" xr:uid="{00000000-0005-0000-0000-00007D5A0000}"/>
    <cellStyle name="40 % - Accent4 2 2 2 2 4 6 3" xfId="29875" xr:uid="{00000000-0005-0000-0000-00007E5A0000}"/>
    <cellStyle name="40 % - Accent4 2 2 2 2 4 7" xfId="23431" xr:uid="{00000000-0005-0000-0000-00007F5A0000}"/>
    <cellStyle name="40 % - Accent4 2 2 2 2 4 7 2" xfId="36617" xr:uid="{00000000-0005-0000-0000-0000805A0000}"/>
    <cellStyle name="40 % - Accent4 2 2 2 2 4 7 3" xfId="30627" xr:uid="{00000000-0005-0000-0000-0000815A0000}"/>
    <cellStyle name="40 % - Accent4 2 2 2 2 4 8" xfId="18545" xr:uid="{00000000-0005-0000-0000-0000825A0000}"/>
    <cellStyle name="40 % - Accent4 2 2 2 2 4 8 2" xfId="32745" xr:uid="{00000000-0005-0000-0000-0000835A0000}"/>
    <cellStyle name="40 % - Accent4 2 2 2 2 4 8 3" xfId="26741" xr:uid="{00000000-0005-0000-0000-0000845A0000}"/>
    <cellStyle name="40 % - Accent4 2 2 2 2 4 9" xfId="11785" xr:uid="{00000000-0005-0000-0000-0000855A0000}"/>
    <cellStyle name="40 % - Accent4 2 2 2 2 4 9 2" xfId="25391" xr:uid="{00000000-0005-0000-0000-0000865A0000}"/>
    <cellStyle name="40 % - Accent4 2 2 2 2 5" xfId="6327" xr:uid="{00000000-0005-0000-0000-0000875A0000}"/>
    <cellStyle name="40 % - Accent4 2 2 2 2 5 2" xfId="23432" xr:uid="{00000000-0005-0000-0000-0000885A0000}"/>
    <cellStyle name="40 % - Accent4 2 2 2 2 5 2 2" xfId="36618" xr:uid="{00000000-0005-0000-0000-0000895A0000}"/>
    <cellStyle name="40 % - Accent4 2 2 2 2 5 2 3" xfId="30628" xr:uid="{00000000-0005-0000-0000-00008A5A0000}"/>
    <cellStyle name="40 % - Accent4 2 2 2 2 5 3" xfId="19561" xr:uid="{00000000-0005-0000-0000-00008B5A0000}"/>
    <cellStyle name="40 % - Accent4 2 2 2 2 5 3 2" xfId="33057" xr:uid="{00000000-0005-0000-0000-00008C5A0000}"/>
    <cellStyle name="40 % - Accent4 2 2 2 2 5 3 3" xfId="27053" xr:uid="{00000000-0005-0000-0000-00008D5A0000}"/>
    <cellStyle name="40 % - Accent4 2 2 2 2 5 4" xfId="12318" xr:uid="{00000000-0005-0000-0000-00008E5A0000}"/>
    <cellStyle name="40 % - Accent4 2 2 2 2 5 4 2" xfId="32001" xr:uid="{00000000-0005-0000-0000-00008F5A0000}"/>
    <cellStyle name="40 % - Accent4 2 2 2 2 5 5" xfId="25981" xr:uid="{00000000-0005-0000-0000-0000905A0000}"/>
    <cellStyle name="40 % - Accent4 2 2 2 2 6" xfId="6853" xr:uid="{00000000-0005-0000-0000-0000915A0000}"/>
    <cellStyle name="40 % - Accent4 2 2 2 2 6 2" xfId="23822" xr:uid="{00000000-0005-0000-0000-0000925A0000}"/>
    <cellStyle name="40 % - Accent4 2 2 2 2 6 2 2" xfId="36851" xr:uid="{00000000-0005-0000-0000-0000935A0000}"/>
    <cellStyle name="40 % - Accent4 2 2 2 2 6 2 3" xfId="30863" xr:uid="{00000000-0005-0000-0000-0000945A0000}"/>
    <cellStyle name="40 % - Accent4 2 2 2 2 6 3" xfId="20747" xr:uid="{00000000-0005-0000-0000-0000955A0000}"/>
    <cellStyle name="40 % - Accent4 2 2 2 2 6 3 2" xfId="33964" xr:uid="{00000000-0005-0000-0000-0000965A0000}"/>
    <cellStyle name="40 % - Accent4 2 2 2 2 6 4" xfId="12844" xr:uid="{00000000-0005-0000-0000-0000975A0000}"/>
    <cellStyle name="40 % - Accent4 2 2 2 2 6 5" xfId="27974" xr:uid="{00000000-0005-0000-0000-0000985A0000}"/>
    <cellStyle name="40 % - Accent4 2 2 2 2 7" xfId="7393" xr:uid="{00000000-0005-0000-0000-0000995A0000}"/>
    <cellStyle name="40 % - Accent4 2 2 2 2 7 2" xfId="24025" xr:uid="{00000000-0005-0000-0000-00009A5A0000}"/>
    <cellStyle name="40 % - Accent4 2 2 2 2 7 2 2" xfId="36931" xr:uid="{00000000-0005-0000-0000-00009B5A0000}"/>
    <cellStyle name="40 % - Accent4 2 2 2 2 7 2 3" xfId="30944" xr:uid="{00000000-0005-0000-0000-00009C5A0000}"/>
    <cellStyle name="40 % - Accent4 2 2 2 2 7 3" xfId="21338" xr:uid="{00000000-0005-0000-0000-00009D5A0000}"/>
    <cellStyle name="40 % - Accent4 2 2 2 2 7 3 2" xfId="34555" xr:uid="{00000000-0005-0000-0000-00009E5A0000}"/>
    <cellStyle name="40 % - Accent4 2 2 2 2 7 4" xfId="13384" xr:uid="{00000000-0005-0000-0000-00009F5A0000}"/>
    <cellStyle name="40 % - Accent4 2 2 2 2 7 5" xfId="28565" xr:uid="{00000000-0005-0000-0000-0000A05A0000}"/>
    <cellStyle name="40 % - Accent4 2 2 2 2 8" xfId="7961" xr:uid="{00000000-0005-0000-0000-0000A15A0000}"/>
    <cellStyle name="40 % - Accent4 2 2 2 2 8 2" xfId="21962" xr:uid="{00000000-0005-0000-0000-0000A25A0000}"/>
    <cellStyle name="40 % - Accent4 2 2 2 2 8 2 2" xfId="35155" xr:uid="{00000000-0005-0000-0000-0000A35A0000}"/>
    <cellStyle name="40 % - Accent4 2 2 2 2 8 3" xfId="13952" xr:uid="{00000000-0005-0000-0000-0000A45A0000}"/>
    <cellStyle name="40 % - Accent4 2 2 2 2 8 4" xfId="29165" xr:uid="{00000000-0005-0000-0000-0000A55A0000}"/>
    <cellStyle name="40 % - Accent4 2 2 2 2 9" xfId="8529" xr:uid="{00000000-0005-0000-0000-0000A65A0000}"/>
    <cellStyle name="40 % - Accent4 2 2 2 2 9 2" xfId="22664" xr:uid="{00000000-0005-0000-0000-0000A75A0000}"/>
    <cellStyle name="40 % - Accent4 2 2 2 2 9 2 2" xfId="35857" xr:uid="{00000000-0005-0000-0000-0000A85A0000}"/>
    <cellStyle name="40 % - Accent4 2 2 2 2 9 3" xfId="14520" xr:uid="{00000000-0005-0000-0000-0000A95A0000}"/>
    <cellStyle name="40 % - Accent4 2 2 2 2 9 4" xfId="29867" xr:uid="{00000000-0005-0000-0000-0000AA5A0000}"/>
    <cellStyle name="40 % - Accent4 2 2 2 20" xfId="4515" xr:uid="{00000000-0005-0000-0000-0000AB5A0000}"/>
    <cellStyle name="40 % - Accent4 2 2 2 21" xfId="24488" xr:uid="{00000000-0005-0000-0000-0000AC5A0000}"/>
    <cellStyle name="40 % - Accent4 2 2 2 22" xfId="3094" xr:uid="{00000000-0005-0000-0000-0000AD5A0000}"/>
    <cellStyle name="40 % - Accent4 2 2 2 3" xfId="462" xr:uid="{00000000-0005-0000-0000-0000AE5A0000}"/>
    <cellStyle name="40 % - Accent4 2 2 2 3 10" xfId="10282" xr:uid="{00000000-0005-0000-0000-0000AF5A0000}"/>
    <cellStyle name="40 % - Accent4 2 2 2 3 10 2" xfId="16273" xr:uid="{00000000-0005-0000-0000-0000B05A0000}"/>
    <cellStyle name="40 % - Accent4 2 2 2 3 10 3" xfId="31425" xr:uid="{00000000-0005-0000-0000-0000B15A0000}"/>
    <cellStyle name="40 % - Accent4 2 2 2 3 11" xfId="10878" xr:uid="{00000000-0005-0000-0000-0000B25A0000}"/>
    <cellStyle name="40 % - Accent4 2 2 2 3 11 2" xfId="16869" xr:uid="{00000000-0005-0000-0000-0000B35A0000}"/>
    <cellStyle name="40 % - Accent4 2 2 2 3 12" xfId="17493" xr:uid="{00000000-0005-0000-0000-0000B45A0000}"/>
    <cellStyle name="40 % - Accent4 2 2 2 3 13" xfId="17978" xr:uid="{00000000-0005-0000-0000-0000B55A0000}"/>
    <cellStyle name="40 % - Accent4 2 2 2 3 14" xfId="18546" xr:uid="{00000000-0005-0000-0000-0000B65A0000}"/>
    <cellStyle name="40 % - Accent4 2 2 2 3 15" xfId="11321" xr:uid="{00000000-0005-0000-0000-0000B75A0000}"/>
    <cellStyle name="40 % - Accent4 2 2 2 3 16" xfId="4522" xr:uid="{00000000-0005-0000-0000-0000B85A0000}"/>
    <cellStyle name="40 % - Accent4 2 2 2 3 17" xfId="24498" xr:uid="{00000000-0005-0000-0000-0000B95A0000}"/>
    <cellStyle name="40 % - Accent4 2 2 2 3 18" xfId="3102" xr:uid="{00000000-0005-0000-0000-0000BA5A0000}"/>
    <cellStyle name="40 % - Accent4 2 2 2 3 2" xfId="5439" xr:uid="{00000000-0005-0000-0000-0000BB5A0000}"/>
    <cellStyle name="40 % - Accent4 2 2 2 3 2 2" xfId="19564" xr:uid="{00000000-0005-0000-0000-0000BC5A0000}"/>
    <cellStyle name="40 % - Accent4 2 2 2 3 2 2 2" xfId="33060" xr:uid="{00000000-0005-0000-0000-0000BD5A0000}"/>
    <cellStyle name="40 % - Accent4 2 2 2 3 2 2 3" xfId="27056" xr:uid="{00000000-0005-0000-0000-0000BE5A0000}"/>
    <cellStyle name="40 % - Accent4 2 2 2 3 2 3" xfId="11792" xr:uid="{00000000-0005-0000-0000-0000BF5A0000}"/>
    <cellStyle name="40 % - Accent4 2 2 2 3 2 3 2" xfId="32010" xr:uid="{00000000-0005-0000-0000-0000C05A0000}"/>
    <cellStyle name="40 % - Accent4 2 2 2 3 2 4" xfId="25990" xr:uid="{00000000-0005-0000-0000-0000C15A0000}"/>
    <cellStyle name="40 % - Accent4 2 2 2 3 3" xfId="6334" xr:uid="{00000000-0005-0000-0000-0000C25A0000}"/>
    <cellStyle name="40 % - Accent4 2 2 2 3 3 2" xfId="20756" xr:uid="{00000000-0005-0000-0000-0000C35A0000}"/>
    <cellStyle name="40 % - Accent4 2 2 2 3 3 2 2" xfId="33973" xr:uid="{00000000-0005-0000-0000-0000C45A0000}"/>
    <cellStyle name="40 % - Accent4 2 2 2 3 3 3" xfId="12325" xr:uid="{00000000-0005-0000-0000-0000C55A0000}"/>
    <cellStyle name="40 % - Accent4 2 2 2 3 3 4" xfId="27983" xr:uid="{00000000-0005-0000-0000-0000C65A0000}"/>
    <cellStyle name="40 % - Accent4 2 2 2 3 4" xfId="6860" xr:uid="{00000000-0005-0000-0000-0000C75A0000}"/>
    <cellStyle name="40 % - Accent4 2 2 2 3 4 2" xfId="21347" xr:uid="{00000000-0005-0000-0000-0000C85A0000}"/>
    <cellStyle name="40 % - Accent4 2 2 2 3 4 2 2" xfId="34564" xr:uid="{00000000-0005-0000-0000-0000C95A0000}"/>
    <cellStyle name="40 % - Accent4 2 2 2 3 4 3" xfId="12851" xr:uid="{00000000-0005-0000-0000-0000CA5A0000}"/>
    <cellStyle name="40 % - Accent4 2 2 2 3 4 4" xfId="28574" xr:uid="{00000000-0005-0000-0000-0000CB5A0000}"/>
    <cellStyle name="40 % - Accent4 2 2 2 3 5" xfId="7400" xr:uid="{00000000-0005-0000-0000-0000CC5A0000}"/>
    <cellStyle name="40 % - Accent4 2 2 2 3 5 2" xfId="21971" xr:uid="{00000000-0005-0000-0000-0000CD5A0000}"/>
    <cellStyle name="40 % - Accent4 2 2 2 3 5 2 2" xfId="35164" xr:uid="{00000000-0005-0000-0000-0000CE5A0000}"/>
    <cellStyle name="40 % - Accent4 2 2 2 3 5 3" xfId="13391" xr:uid="{00000000-0005-0000-0000-0000CF5A0000}"/>
    <cellStyle name="40 % - Accent4 2 2 2 3 5 4" xfId="29174" xr:uid="{00000000-0005-0000-0000-0000D05A0000}"/>
    <cellStyle name="40 % - Accent4 2 2 2 3 6" xfId="7968" xr:uid="{00000000-0005-0000-0000-0000D15A0000}"/>
    <cellStyle name="40 % - Accent4 2 2 2 3 6 2" xfId="22673" xr:uid="{00000000-0005-0000-0000-0000D25A0000}"/>
    <cellStyle name="40 % - Accent4 2 2 2 3 6 2 2" xfId="35866" xr:uid="{00000000-0005-0000-0000-0000D35A0000}"/>
    <cellStyle name="40 % - Accent4 2 2 2 3 6 3" xfId="13959" xr:uid="{00000000-0005-0000-0000-0000D45A0000}"/>
    <cellStyle name="40 % - Accent4 2 2 2 3 6 4" xfId="29876" xr:uid="{00000000-0005-0000-0000-0000D55A0000}"/>
    <cellStyle name="40 % - Accent4 2 2 2 3 7" xfId="8536" xr:uid="{00000000-0005-0000-0000-0000D65A0000}"/>
    <cellStyle name="40 % - Accent4 2 2 2 3 7 2" xfId="23433" xr:uid="{00000000-0005-0000-0000-0000D75A0000}"/>
    <cellStyle name="40 % - Accent4 2 2 2 3 7 2 2" xfId="36619" xr:uid="{00000000-0005-0000-0000-0000D85A0000}"/>
    <cellStyle name="40 % - Accent4 2 2 2 3 7 3" xfId="14527" xr:uid="{00000000-0005-0000-0000-0000D95A0000}"/>
    <cellStyle name="40 % - Accent4 2 2 2 3 7 4" xfId="30629" xr:uid="{00000000-0005-0000-0000-0000DA5A0000}"/>
    <cellStyle name="40 % - Accent4 2 2 2 3 8" xfId="9104" xr:uid="{00000000-0005-0000-0000-0000DB5A0000}"/>
    <cellStyle name="40 % - Accent4 2 2 2 3 8 2" xfId="15095" xr:uid="{00000000-0005-0000-0000-0000DC5A0000}"/>
    <cellStyle name="40 % - Accent4 2 2 2 3 8 2 2" xfId="32746" xr:uid="{00000000-0005-0000-0000-0000DD5A0000}"/>
    <cellStyle name="40 % - Accent4 2 2 2 3 8 3" xfId="26742" xr:uid="{00000000-0005-0000-0000-0000DE5A0000}"/>
    <cellStyle name="40 % - Accent4 2 2 2 3 9" xfId="9686" xr:uid="{00000000-0005-0000-0000-0000DF5A0000}"/>
    <cellStyle name="40 % - Accent4 2 2 2 3 9 2" xfId="15677" xr:uid="{00000000-0005-0000-0000-0000E05A0000}"/>
    <cellStyle name="40 % - Accent4 2 2 2 3 9 3" xfId="25392" xr:uid="{00000000-0005-0000-0000-0000E15A0000}"/>
    <cellStyle name="40 % - Accent4 2 2 2 4" xfId="463" xr:uid="{00000000-0005-0000-0000-0000E25A0000}"/>
    <cellStyle name="40 % - Accent4 2 2 2 4 10" xfId="10283" xr:uid="{00000000-0005-0000-0000-0000E35A0000}"/>
    <cellStyle name="40 % - Accent4 2 2 2 4 10 2" xfId="16274" xr:uid="{00000000-0005-0000-0000-0000E45A0000}"/>
    <cellStyle name="40 % - Accent4 2 2 2 4 10 3" xfId="31426" xr:uid="{00000000-0005-0000-0000-0000E55A0000}"/>
    <cellStyle name="40 % - Accent4 2 2 2 4 11" xfId="10879" xr:uid="{00000000-0005-0000-0000-0000E65A0000}"/>
    <cellStyle name="40 % - Accent4 2 2 2 4 11 2" xfId="16870" xr:uid="{00000000-0005-0000-0000-0000E75A0000}"/>
    <cellStyle name="40 % - Accent4 2 2 2 4 12" xfId="17494" xr:uid="{00000000-0005-0000-0000-0000E85A0000}"/>
    <cellStyle name="40 % - Accent4 2 2 2 4 13" xfId="17979" xr:uid="{00000000-0005-0000-0000-0000E95A0000}"/>
    <cellStyle name="40 % - Accent4 2 2 2 4 14" xfId="18547" xr:uid="{00000000-0005-0000-0000-0000EA5A0000}"/>
    <cellStyle name="40 % - Accent4 2 2 2 4 15" xfId="11322" xr:uid="{00000000-0005-0000-0000-0000EB5A0000}"/>
    <cellStyle name="40 % - Accent4 2 2 2 4 16" xfId="4523" xr:uid="{00000000-0005-0000-0000-0000EC5A0000}"/>
    <cellStyle name="40 % - Accent4 2 2 2 4 17" xfId="24499" xr:uid="{00000000-0005-0000-0000-0000ED5A0000}"/>
    <cellStyle name="40 % - Accent4 2 2 2 4 18" xfId="3103" xr:uid="{00000000-0005-0000-0000-0000EE5A0000}"/>
    <cellStyle name="40 % - Accent4 2 2 2 4 2" xfId="5440" xr:uid="{00000000-0005-0000-0000-0000EF5A0000}"/>
    <cellStyle name="40 % - Accent4 2 2 2 4 2 2" xfId="19565" xr:uid="{00000000-0005-0000-0000-0000F05A0000}"/>
    <cellStyle name="40 % - Accent4 2 2 2 4 2 2 2" xfId="33061" xr:uid="{00000000-0005-0000-0000-0000F15A0000}"/>
    <cellStyle name="40 % - Accent4 2 2 2 4 2 2 3" xfId="27057" xr:uid="{00000000-0005-0000-0000-0000F25A0000}"/>
    <cellStyle name="40 % - Accent4 2 2 2 4 2 3" xfId="11793" xr:uid="{00000000-0005-0000-0000-0000F35A0000}"/>
    <cellStyle name="40 % - Accent4 2 2 2 4 2 3 2" xfId="32011" xr:uid="{00000000-0005-0000-0000-0000F45A0000}"/>
    <cellStyle name="40 % - Accent4 2 2 2 4 2 4" xfId="25991" xr:uid="{00000000-0005-0000-0000-0000F55A0000}"/>
    <cellStyle name="40 % - Accent4 2 2 2 4 3" xfId="6335" xr:uid="{00000000-0005-0000-0000-0000F65A0000}"/>
    <cellStyle name="40 % - Accent4 2 2 2 4 3 2" xfId="20757" xr:uid="{00000000-0005-0000-0000-0000F75A0000}"/>
    <cellStyle name="40 % - Accent4 2 2 2 4 3 2 2" xfId="33974" xr:uid="{00000000-0005-0000-0000-0000F85A0000}"/>
    <cellStyle name="40 % - Accent4 2 2 2 4 3 3" xfId="12326" xr:uid="{00000000-0005-0000-0000-0000F95A0000}"/>
    <cellStyle name="40 % - Accent4 2 2 2 4 3 4" xfId="27984" xr:uid="{00000000-0005-0000-0000-0000FA5A0000}"/>
    <cellStyle name="40 % - Accent4 2 2 2 4 4" xfId="6861" xr:uid="{00000000-0005-0000-0000-0000FB5A0000}"/>
    <cellStyle name="40 % - Accent4 2 2 2 4 4 2" xfId="21348" xr:uid="{00000000-0005-0000-0000-0000FC5A0000}"/>
    <cellStyle name="40 % - Accent4 2 2 2 4 4 2 2" xfId="34565" xr:uid="{00000000-0005-0000-0000-0000FD5A0000}"/>
    <cellStyle name="40 % - Accent4 2 2 2 4 4 3" xfId="12852" xr:uid="{00000000-0005-0000-0000-0000FE5A0000}"/>
    <cellStyle name="40 % - Accent4 2 2 2 4 4 4" xfId="28575" xr:uid="{00000000-0005-0000-0000-0000FF5A0000}"/>
    <cellStyle name="40 % - Accent4 2 2 2 4 5" xfId="7401" xr:uid="{00000000-0005-0000-0000-0000005B0000}"/>
    <cellStyle name="40 % - Accent4 2 2 2 4 5 2" xfId="21972" xr:uid="{00000000-0005-0000-0000-0000015B0000}"/>
    <cellStyle name="40 % - Accent4 2 2 2 4 5 2 2" xfId="35165" xr:uid="{00000000-0005-0000-0000-0000025B0000}"/>
    <cellStyle name="40 % - Accent4 2 2 2 4 5 3" xfId="13392" xr:uid="{00000000-0005-0000-0000-0000035B0000}"/>
    <cellStyle name="40 % - Accent4 2 2 2 4 5 4" xfId="29175" xr:uid="{00000000-0005-0000-0000-0000045B0000}"/>
    <cellStyle name="40 % - Accent4 2 2 2 4 6" xfId="7969" xr:uid="{00000000-0005-0000-0000-0000055B0000}"/>
    <cellStyle name="40 % - Accent4 2 2 2 4 6 2" xfId="22674" xr:uid="{00000000-0005-0000-0000-0000065B0000}"/>
    <cellStyle name="40 % - Accent4 2 2 2 4 6 2 2" xfId="35867" xr:uid="{00000000-0005-0000-0000-0000075B0000}"/>
    <cellStyle name="40 % - Accent4 2 2 2 4 6 3" xfId="13960" xr:uid="{00000000-0005-0000-0000-0000085B0000}"/>
    <cellStyle name="40 % - Accent4 2 2 2 4 6 4" xfId="29877" xr:uid="{00000000-0005-0000-0000-0000095B0000}"/>
    <cellStyle name="40 % - Accent4 2 2 2 4 7" xfId="8537" xr:uid="{00000000-0005-0000-0000-00000A5B0000}"/>
    <cellStyle name="40 % - Accent4 2 2 2 4 7 2" xfId="23434" xr:uid="{00000000-0005-0000-0000-00000B5B0000}"/>
    <cellStyle name="40 % - Accent4 2 2 2 4 7 2 2" xfId="36620" xr:uid="{00000000-0005-0000-0000-00000C5B0000}"/>
    <cellStyle name="40 % - Accent4 2 2 2 4 7 3" xfId="14528" xr:uid="{00000000-0005-0000-0000-00000D5B0000}"/>
    <cellStyle name="40 % - Accent4 2 2 2 4 7 4" xfId="30630" xr:uid="{00000000-0005-0000-0000-00000E5B0000}"/>
    <cellStyle name="40 % - Accent4 2 2 2 4 8" xfId="9105" xr:uid="{00000000-0005-0000-0000-00000F5B0000}"/>
    <cellStyle name="40 % - Accent4 2 2 2 4 8 2" xfId="15096" xr:uid="{00000000-0005-0000-0000-0000105B0000}"/>
    <cellStyle name="40 % - Accent4 2 2 2 4 8 2 2" xfId="32747" xr:uid="{00000000-0005-0000-0000-0000115B0000}"/>
    <cellStyle name="40 % - Accent4 2 2 2 4 8 3" xfId="26743" xr:uid="{00000000-0005-0000-0000-0000125B0000}"/>
    <cellStyle name="40 % - Accent4 2 2 2 4 9" xfId="9687" xr:uid="{00000000-0005-0000-0000-0000135B0000}"/>
    <cellStyle name="40 % - Accent4 2 2 2 4 9 2" xfId="15678" xr:uid="{00000000-0005-0000-0000-0000145B0000}"/>
    <cellStyle name="40 % - Accent4 2 2 2 4 9 3" xfId="25393" xr:uid="{00000000-0005-0000-0000-0000155B0000}"/>
    <cellStyle name="40 % - Accent4 2 2 2 5" xfId="464" xr:uid="{00000000-0005-0000-0000-0000165B0000}"/>
    <cellStyle name="40 % - Accent4 2 2 2 5 10" xfId="9688" xr:uid="{00000000-0005-0000-0000-0000175B0000}"/>
    <cellStyle name="40 % - Accent4 2 2 2 5 10 2" xfId="15679" xr:uid="{00000000-0005-0000-0000-0000185B0000}"/>
    <cellStyle name="40 % - Accent4 2 2 2 5 10 3" xfId="31427" xr:uid="{00000000-0005-0000-0000-0000195B0000}"/>
    <cellStyle name="40 % - Accent4 2 2 2 5 11" xfId="10284" xr:uid="{00000000-0005-0000-0000-00001A5B0000}"/>
    <cellStyle name="40 % - Accent4 2 2 2 5 11 2" xfId="16275" xr:uid="{00000000-0005-0000-0000-00001B5B0000}"/>
    <cellStyle name="40 % - Accent4 2 2 2 5 12" xfId="10880" xr:uid="{00000000-0005-0000-0000-00001C5B0000}"/>
    <cellStyle name="40 % - Accent4 2 2 2 5 12 2" xfId="16871" xr:uid="{00000000-0005-0000-0000-00001D5B0000}"/>
    <cellStyle name="40 % - Accent4 2 2 2 5 13" xfId="4783" xr:uid="{00000000-0005-0000-0000-00001E5B0000}"/>
    <cellStyle name="40 % - Accent4 2 2 2 5 13 2" xfId="17495" xr:uid="{00000000-0005-0000-0000-00001F5B0000}"/>
    <cellStyle name="40 % - Accent4 2 2 2 5 14" xfId="17980" xr:uid="{00000000-0005-0000-0000-0000205B0000}"/>
    <cellStyle name="40 % - Accent4 2 2 2 5 15" xfId="18548" xr:uid="{00000000-0005-0000-0000-0000215B0000}"/>
    <cellStyle name="40 % - Accent4 2 2 2 5 16" xfId="11323" xr:uid="{00000000-0005-0000-0000-0000225B0000}"/>
    <cellStyle name="40 % - Accent4 2 2 2 5 17" xfId="4524" xr:uid="{00000000-0005-0000-0000-0000235B0000}"/>
    <cellStyle name="40 % - Accent4 2 2 2 5 18" xfId="24500" xr:uid="{00000000-0005-0000-0000-0000245B0000}"/>
    <cellStyle name="40 % - Accent4 2 2 2 5 19" xfId="3104" xr:uid="{00000000-0005-0000-0000-0000255B0000}"/>
    <cellStyle name="40 % - Accent4 2 2 2 5 2" xfId="3105" xr:uid="{00000000-0005-0000-0000-0000265B0000}"/>
    <cellStyle name="40 % - Accent4 2 2 2 5 2 10" xfId="10881" xr:uid="{00000000-0005-0000-0000-0000275B0000}"/>
    <cellStyle name="40 % - Accent4 2 2 2 5 2 10 2" xfId="16872" xr:uid="{00000000-0005-0000-0000-0000285B0000}"/>
    <cellStyle name="40 % - Accent4 2 2 2 5 2 11" xfId="17496" xr:uid="{00000000-0005-0000-0000-0000295B0000}"/>
    <cellStyle name="40 % - Accent4 2 2 2 5 2 12" xfId="19815" xr:uid="{00000000-0005-0000-0000-00002A5B0000}"/>
    <cellStyle name="40 % - Accent4 2 2 2 5 2 13" xfId="11795" xr:uid="{00000000-0005-0000-0000-00002B5B0000}"/>
    <cellStyle name="40 % - Accent4 2 2 2 5 2 14" xfId="5442" xr:uid="{00000000-0005-0000-0000-00002C5B0000}"/>
    <cellStyle name="40 % - Accent4 2 2 2 5 2 15" xfId="25992" xr:uid="{00000000-0005-0000-0000-00002D5B0000}"/>
    <cellStyle name="40 % - Accent4 2 2 2 5 2 2" xfId="6337" xr:uid="{00000000-0005-0000-0000-00002E5B0000}"/>
    <cellStyle name="40 % - Accent4 2 2 2 5 2 2 2" xfId="12328" xr:uid="{00000000-0005-0000-0000-00002F5B0000}"/>
    <cellStyle name="40 % - Accent4 2 2 2 5 2 2 2 2" xfId="33231" xr:uid="{00000000-0005-0000-0000-0000305B0000}"/>
    <cellStyle name="40 % - Accent4 2 2 2 5 2 2 3" xfId="27227" xr:uid="{00000000-0005-0000-0000-0000315B0000}"/>
    <cellStyle name="40 % - Accent4 2 2 2 5 2 3" xfId="6863" xr:uid="{00000000-0005-0000-0000-0000325B0000}"/>
    <cellStyle name="40 % - Accent4 2 2 2 5 2 3 2" xfId="12854" xr:uid="{00000000-0005-0000-0000-0000335B0000}"/>
    <cellStyle name="40 % - Accent4 2 2 2 5 2 3 3" xfId="32012" xr:uid="{00000000-0005-0000-0000-0000345B0000}"/>
    <cellStyle name="40 % - Accent4 2 2 2 5 2 4" xfId="7403" xr:uid="{00000000-0005-0000-0000-0000355B0000}"/>
    <cellStyle name="40 % - Accent4 2 2 2 5 2 4 2" xfId="13394" xr:uid="{00000000-0005-0000-0000-0000365B0000}"/>
    <cellStyle name="40 % - Accent4 2 2 2 5 2 5" xfId="7971" xr:uid="{00000000-0005-0000-0000-0000375B0000}"/>
    <cellStyle name="40 % - Accent4 2 2 2 5 2 5 2" xfId="13962" xr:uid="{00000000-0005-0000-0000-0000385B0000}"/>
    <cellStyle name="40 % - Accent4 2 2 2 5 2 6" xfId="8539" xr:uid="{00000000-0005-0000-0000-0000395B0000}"/>
    <cellStyle name="40 % - Accent4 2 2 2 5 2 6 2" xfId="14530" xr:uid="{00000000-0005-0000-0000-00003A5B0000}"/>
    <cellStyle name="40 % - Accent4 2 2 2 5 2 7" xfId="9107" xr:uid="{00000000-0005-0000-0000-00003B5B0000}"/>
    <cellStyle name="40 % - Accent4 2 2 2 5 2 7 2" xfId="15098" xr:uid="{00000000-0005-0000-0000-00003C5B0000}"/>
    <cellStyle name="40 % - Accent4 2 2 2 5 2 8" xfId="9689" xr:uid="{00000000-0005-0000-0000-00003D5B0000}"/>
    <cellStyle name="40 % - Accent4 2 2 2 5 2 8 2" xfId="15680" xr:uid="{00000000-0005-0000-0000-00003E5B0000}"/>
    <cellStyle name="40 % - Accent4 2 2 2 5 2 9" xfId="10285" xr:uid="{00000000-0005-0000-0000-00003F5B0000}"/>
    <cellStyle name="40 % - Accent4 2 2 2 5 2 9 2" xfId="16276" xr:uid="{00000000-0005-0000-0000-0000405B0000}"/>
    <cellStyle name="40 % - Accent4 2 2 2 5 3" xfId="5441" xr:uid="{00000000-0005-0000-0000-0000415B0000}"/>
    <cellStyle name="40 % - Accent4 2 2 2 5 3 2" xfId="20758" xr:uid="{00000000-0005-0000-0000-0000425B0000}"/>
    <cellStyle name="40 % - Accent4 2 2 2 5 3 2 2" xfId="33975" xr:uid="{00000000-0005-0000-0000-0000435B0000}"/>
    <cellStyle name="40 % - Accent4 2 2 2 5 3 3" xfId="11794" xr:uid="{00000000-0005-0000-0000-0000445B0000}"/>
    <cellStyle name="40 % - Accent4 2 2 2 5 3 4" xfId="27985" xr:uid="{00000000-0005-0000-0000-0000455B0000}"/>
    <cellStyle name="40 % - Accent4 2 2 2 5 4" xfId="6336" xr:uid="{00000000-0005-0000-0000-0000465B0000}"/>
    <cellStyle name="40 % - Accent4 2 2 2 5 4 2" xfId="21349" xr:uid="{00000000-0005-0000-0000-0000475B0000}"/>
    <cellStyle name="40 % - Accent4 2 2 2 5 4 2 2" xfId="34566" xr:uid="{00000000-0005-0000-0000-0000485B0000}"/>
    <cellStyle name="40 % - Accent4 2 2 2 5 4 3" xfId="12327" xr:uid="{00000000-0005-0000-0000-0000495B0000}"/>
    <cellStyle name="40 % - Accent4 2 2 2 5 4 4" xfId="28576" xr:uid="{00000000-0005-0000-0000-00004A5B0000}"/>
    <cellStyle name="40 % - Accent4 2 2 2 5 5" xfId="6862" xr:uid="{00000000-0005-0000-0000-00004B5B0000}"/>
    <cellStyle name="40 % - Accent4 2 2 2 5 5 2" xfId="21973" xr:uid="{00000000-0005-0000-0000-00004C5B0000}"/>
    <cellStyle name="40 % - Accent4 2 2 2 5 5 2 2" xfId="35166" xr:uid="{00000000-0005-0000-0000-00004D5B0000}"/>
    <cellStyle name="40 % - Accent4 2 2 2 5 5 3" xfId="12853" xr:uid="{00000000-0005-0000-0000-00004E5B0000}"/>
    <cellStyle name="40 % - Accent4 2 2 2 5 5 4" xfId="29176" xr:uid="{00000000-0005-0000-0000-00004F5B0000}"/>
    <cellStyle name="40 % - Accent4 2 2 2 5 6" xfId="7402" xr:uid="{00000000-0005-0000-0000-0000505B0000}"/>
    <cellStyle name="40 % - Accent4 2 2 2 5 6 2" xfId="22675" xr:uid="{00000000-0005-0000-0000-0000515B0000}"/>
    <cellStyle name="40 % - Accent4 2 2 2 5 6 2 2" xfId="35868" xr:uid="{00000000-0005-0000-0000-0000525B0000}"/>
    <cellStyle name="40 % - Accent4 2 2 2 5 6 3" xfId="13393" xr:uid="{00000000-0005-0000-0000-0000535B0000}"/>
    <cellStyle name="40 % - Accent4 2 2 2 5 6 4" xfId="29878" xr:uid="{00000000-0005-0000-0000-0000545B0000}"/>
    <cellStyle name="40 % - Accent4 2 2 2 5 7" xfId="7970" xr:uid="{00000000-0005-0000-0000-0000555B0000}"/>
    <cellStyle name="40 % - Accent4 2 2 2 5 7 2" xfId="23435" xr:uid="{00000000-0005-0000-0000-0000565B0000}"/>
    <cellStyle name="40 % - Accent4 2 2 2 5 7 2 2" xfId="36621" xr:uid="{00000000-0005-0000-0000-0000575B0000}"/>
    <cellStyle name="40 % - Accent4 2 2 2 5 7 3" xfId="13961" xr:uid="{00000000-0005-0000-0000-0000585B0000}"/>
    <cellStyle name="40 % - Accent4 2 2 2 5 7 4" xfId="30631" xr:uid="{00000000-0005-0000-0000-0000595B0000}"/>
    <cellStyle name="40 % - Accent4 2 2 2 5 8" xfId="8538" xr:uid="{00000000-0005-0000-0000-00005A5B0000}"/>
    <cellStyle name="40 % - Accent4 2 2 2 5 8 2" xfId="14529" xr:uid="{00000000-0005-0000-0000-00005B5B0000}"/>
    <cellStyle name="40 % - Accent4 2 2 2 5 8 2 2" xfId="32748" xr:uid="{00000000-0005-0000-0000-00005C5B0000}"/>
    <cellStyle name="40 % - Accent4 2 2 2 5 8 3" xfId="26744" xr:uid="{00000000-0005-0000-0000-00005D5B0000}"/>
    <cellStyle name="40 % - Accent4 2 2 2 5 9" xfId="9106" xr:uid="{00000000-0005-0000-0000-00005E5B0000}"/>
    <cellStyle name="40 % - Accent4 2 2 2 5 9 2" xfId="15097" xr:uid="{00000000-0005-0000-0000-00005F5B0000}"/>
    <cellStyle name="40 % - Accent4 2 2 2 5 9 3" xfId="25394" xr:uid="{00000000-0005-0000-0000-0000605B0000}"/>
    <cellStyle name="40 % - Accent4 2 2 2 6" xfId="5433" xr:uid="{00000000-0005-0000-0000-0000615B0000}"/>
    <cellStyle name="40 % - Accent4 2 2 2 6 2" xfId="23821" xr:uid="{00000000-0005-0000-0000-0000625B0000}"/>
    <cellStyle name="40 % - Accent4 2 2 2 6 2 2" xfId="36850" xr:uid="{00000000-0005-0000-0000-0000635B0000}"/>
    <cellStyle name="40 % - Accent4 2 2 2 6 2 3" xfId="30862" xr:uid="{00000000-0005-0000-0000-0000645B0000}"/>
    <cellStyle name="40 % - Accent4 2 2 2 6 3" xfId="19560" xr:uid="{00000000-0005-0000-0000-0000655B0000}"/>
    <cellStyle name="40 % - Accent4 2 2 2 6 3 2" xfId="33056" xr:uid="{00000000-0005-0000-0000-0000665B0000}"/>
    <cellStyle name="40 % - Accent4 2 2 2 6 3 3" xfId="27052" xr:uid="{00000000-0005-0000-0000-0000675B0000}"/>
    <cellStyle name="40 % - Accent4 2 2 2 6 4" xfId="11784" xr:uid="{00000000-0005-0000-0000-0000685B0000}"/>
    <cellStyle name="40 % - Accent4 2 2 2 6 4 2" xfId="32000" xr:uid="{00000000-0005-0000-0000-0000695B0000}"/>
    <cellStyle name="40 % - Accent4 2 2 2 6 5" xfId="25980" xr:uid="{00000000-0005-0000-0000-00006A5B0000}"/>
    <cellStyle name="40 % - Accent4 2 2 2 7" xfId="6326" xr:uid="{00000000-0005-0000-0000-00006B5B0000}"/>
    <cellStyle name="40 % - Accent4 2 2 2 7 2" xfId="24024" xr:uid="{00000000-0005-0000-0000-00006C5B0000}"/>
    <cellStyle name="40 % - Accent4 2 2 2 7 2 2" xfId="36930" xr:uid="{00000000-0005-0000-0000-00006D5B0000}"/>
    <cellStyle name="40 % - Accent4 2 2 2 7 2 3" xfId="30943" xr:uid="{00000000-0005-0000-0000-00006E5B0000}"/>
    <cellStyle name="40 % - Accent4 2 2 2 7 3" xfId="20746" xr:uid="{00000000-0005-0000-0000-00006F5B0000}"/>
    <cellStyle name="40 % - Accent4 2 2 2 7 3 2" xfId="33963" xr:uid="{00000000-0005-0000-0000-0000705B0000}"/>
    <cellStyle name="40 % - Accent4 2 2 2 7 4" xfId="12317" xr:uid="{00000000-0005-0000-0000-0000715B0000}"/>
    <cellStyle name="40 % - Accent4 2 2 2 7 5" xfId="27973" xr:uid="{00000000-0005-0000-0000-0000725B0000}"/>
    <cellStyle name="40 % - Accent4 2 2 2 8" xfId="6852" xr:uid="{00000000-0005-0000-0000-0000735B0000}"/>
    <cellStyle name="40 % - Accent4 2 2 2 8 2" xfId="21337" xr:uid="{00000000-0005-0000-0000-0000745B0000}"/>
    <cellStyle name="40 % - Accent4 2 2 2 8 2 2" xfId="34554" xr:uid="{00000000-0005-0000-0000-0000755B0000}"/>
    <cellStyle name="40 % - Accent4 2 2 2 8 3" xfId="12843" xr:uid="{00000000-0005-0000-0000-0000765B0000}"/>
    <cellStyle name="40 % - Accent4 2 2 2 8 4" xfId="28564" xr:uid="{00000000-0005-0000-0000-0000775B0000}"/>
    <cellStyle name="40 % - Accent4 2 2 2 9" xfId="7392" xr:uid="{00000000-0005-0000-0000-0000785B0000}"/>
    <cellStyle name="40 % - Accent4 2 2 2 9 2" xfId="21961" xr:uid="{00000000-0005-0000-0000-0000795B0000}"/>
    <cellStyle name="40 % - Accent4 2 2 2 9 2 2" xfId="35154" xr:uid="{00000000-0005-0000-0000-00007A5B0000}"/>
    <cellStyle name="40 % - Accent4 2 2 2 9 3" xfId="13383" xr:uid="{00000000-0005-0000-0000-00007B5B0000}"/>
    <cellStyle name="40 % - Accent4 2 2 2 9 4" xfId="29164" xr:uid="{00000000-0005-0000-0000-00007C5B0000}"/>
    <cellStyle name="40 % - Accent4 2 2 2_2012-2013 - CF - Tour 1 - Ligue 04 - Résultats" xfId="465" xr:uid="{00000000-0005-0000-0000-00007D5B0000}"/>
    <cellStyle name="40 % - Accent4 2 2 20" xfId="24487" xr:uid="{00000000-0005-0000-0000-00007E5B0000}"/>
    <cellStyle name="40 % - Accent4 2 2 21" xfId="3093" xr:uid="{00000000-0005-0000-0000-00007F5B0000}"/>
    <cellStyle name="40 % - Accent4 2 2 3" xfId="466" xr:uid="{00000000-0005-0000-0000-0000805B0000}"/>
    <cellStyle name="40 % - Accent4 2 2 3 10" xfId="9108" xr:uid="{00000000-0005-0000-0000-0000815B0000}"/>
    <cellStyle name="40 % - Accent4 2 2 3 10 2" xfId="23436" xr:uid="{00000000-0005-0000-0000-0000825B0000}"/>
    <cellStyle name="40 % - Accent4 2 2 3 10 2 2" xfId="36622" xr:uid="{00000000-0005-0000-0000-0000835B0000}"/>
    <cellStyle name="40 % - Accent4 2 2 3 10 3" xfId="15099" xr:uid="{00000000-0005-0000-0000-0000845B0000}"/>
    <cellStyle name="40 % - Accent4 2 2 3 10 4" xfId="30632" xr:uid="{00000000-0005-0000-0000-0000855B0000}"/>
    <cellStyle name="40 % - Accent4 2 2 3 11" xfId="9690" xr:uid="{00000000-0005-0000-0000-0000865B0000}"/>
    <cellStyle name="40 % - Accent4 2 2 3 11 2" xfId="15681" xr:uid="{00000000-0005-0000-0000-0000875B0000}"/>
    <cellStyle name="40 % - Accent4 2 2 3 11 2 2" xfId="32749" xr:uid="{00000000-0005-0000-0000-0000885B0000}"/>
    <cellStyle name="40 % - Accent4 2 2 3 11 3" xfId="26745" xr:uid="{00000000-0005-0000-0000-0000895B0000}"/>
    <cellStyle name="40 % - Accent4 2 2 3 12" xfId="10286" xr:uid="{00000000-0005-0000-0000-00008A5B0000}"/>
    <cellStyle name="40 % - Accent4 2 2 3 12 2" xfId="16277" xr:uid="{00000000-0005-0000-0000-00008B5B0000}"/>
    <cellStyle name="40 % - Accent4 2 2 3 12 3" xfId="25395" xr:uid="{00000000-0005-0000-0000-00008C5B0000}"/>
    <cellStyle name="40 % - Accent4 2 2 3 13" xfId="10882" xr:uid="{00000000-0005-0000-0000-00008D5B0000}"/>
    <cellStyle name="40 % - Accent4 2 2 3 13 2" xfId="16873" xr:uid="{00000000-0005-0000-0000-00008E5B0000}"/>
    <cellStyle name="40 % - Accent4 2 2 3 13 3" xfId="31428" xr:uid="{00000000-0005-0000-0000-00008F5B0000}"/>
    <cellStyle name="40 % - Accent4 2 2 3 14" xfId="17497" xr:uid="{00000000-0005-0000-0000-0000905B0000}"/>
    <cellStyle name="40 % - Accent4 2 2 3 15" xfId="17981" xr:uid="{00000000-0005-0000-0000-0000915B0000}"/>
    <cellStyle name="40 % - Accent4 2 2 3 16" xfId="18549" xr:uid="{00000000-0005-0000-0000-0000925B0000}"/>
    <cellStyle name="40 % - Accent4 2 2 3 17" xfId="11324" xr:uid="{00000000-0005-0000-0000-0000935B0000}"/>
    <cellStyle name="40 % - Accent4 2 2 3 18" xfId="4525" xr:uid="{00000000-0005-0000-0000-0000945B0000}"/>
    <cellStyle name="40 % - Accent4 2 2 3 19" xfId="24501" xr:uid="{00000000-0005-0000-0000-0000955B0000}"/>
    <cellStyle name="40 % - Accent4 2 2 3 2" xfId="467" xr:uid="{00000000-0005-0000-0000-0000965B0000}"/>
    <cellStyle name="40 % - Accent4 2 2 3 2 10" xfId="10287" xr:uid="{00000000-0005-0000-0000-0000975B0000}"/>
    <cellStyle name="40 % - Accent4 2 2 3 2 10 2" xfId="16278" xr:uid="{00000000-0005-0000-0000-0000985B0000}"/>
    <cellStyle name="40 % - Accent4 2 2 3 2 10 3" xfId="25396" xr:uid="{00000000-0005-0000-0000-0000995B0000}"/>
    <cellStyle name="40 % - Accent4 2 2 3 2 11" xfId="10883" xr:uid="{00000000-0005-0000-0000-00009A5B0000}"/>
    <cellStyle name="40 % - Accent4 2 2 3 2 11 2" xfId="16874" xr:uid="{00000000-0005-0000-0000-00009B5B0000}"/>
    <cellStyle name="40 % - Accent4 2 2 3 2 11 3" xfId="31429" xr:uid="{00000000-0005-0000-0000-00009C5B0000}"/>
    <cellStyle name="40 % - Accent4 2 2 3 2 12" xfId="17498" xr:uid="{00000000-0005-0000-0000-00009D5B0000}"/>
    <cellStyle name="40 % - Accent4 2 2 3 2 13" xfId="17982" xr:uid="{00000000-0005-0000-0000-00009E5B0000}"/>
    <cellStyle name="40 % - Accent4 2 2 3 2 14" xfId="18550" xr:uid="{00000000-0005-0000-0000-00009F5B0000}"/>
    <cellStyle name="40 % - Accent4 2 2 3 2 15" xfId="11325" xr:uid="{00000000-0005-0000-0000-0000A05B0000}"/>
    <cellStyle name="40 % - Accent4 2 2 3 2 16" xfId="4526" xr:uid="{00000000-0005-0000-0000-0000A15B0000}"/>
    <cellStyle name="40 % - Accent4 2 2 3 2 17" xfId="24502" xr:uid="{00000000-0005-0000-0000-0000A25B0000}"/>
    <cellStyle name="40 % - Accent4 2 2 3 2 18" xfId="3107" xr:uid="{00000000-0005-0000-0000-0000A35B0000}"/>
    <cellStyle name="40 % - Accent4 2 2 3 2 2" xfId="5444" xr:uid="{00000000-0005-0000-0000-0000A45B0000}"/>
    <cellStyle name="40 % - Accent4 2 2 3 2 2 10" xfId="31430" xr:uid="{00000000-0005-0000-0000-0000A55B0000}"/>
    <cellStyle name="40 % - Accent4 2 2 3 2 2 11" xfId="24503" xr:uid="{00000000-0005-0000-0000-0000A65B0000}"/>
    <cellStyle name="40 % - Accent4 2 2 3 2 2 2" xfId="19813" xr:uid="{00000000-0005-0000-0000-0000A75B0000}"/>
    <cellStyle name="40 % - Accent4 2 2 3 2 2 2 2" xfId="27226" xr:uid="{00000000-0005-0000-0000-0000A85B0000}"/>
    <cellStyle name="40 % - Accent4 2 2 3 2 2 2 2 2" xfId="33230" xr:uid="{00000000-0005-0000-0000-0000A95B0000}"/>
    <cellStyle name="40 % - Accent4 2 2 3 2 2 2 3" xfId="32015" xr:uid="{00000000-0005-0000-0000-0000AA5B0000}"/>
    <cellStyle name="40 % - Accent4 2 2 3 2 2 2 4" xfId="25995" xr:uid="{00000000-0005-0000-0000-0000AB5B0000}"/>
    <cellStyle name="40 % - Accent4 2 2 3 2 2 3" xfId="20761" xr:uid="{00000000-0005-0000-0000-0000AC5B0000}"/>
    <cellStyle name="40 % - Accent4 2 2 3 2 2 3 2" xfId="33978" xr:uid="{00000000-0005-0000-0000-0000AD5B0000}"/>
    <cellStyle name="40 % - Accent4 2 2 3 2 2 3 3" xfId="27988" xr:uid="{00000000-0005-0000-0000-0000AE5B0000}"/>
    <cellStyle name="40 % - Accent4 2 2 3 2 2 4" xfId="21352" xr:uid="{00000000-0005-0000-0000-0000AF5B0000}"/>
    <cellStyle name="40 % - Accent4 2 2 3 2 2 4 2" xfId="34569" xr:uid="{00000000-0005-0000-0000-0000B05B0000}"/>
    <cellStyle name="40 % - Accent4 2 2 3 2 2 4 3" xfId="28579" xr:uid="{00000000-0005-0000-0000-0000B15B0000}"/>
    <cellStyle name="40 % - Accent4 2 2 3 2 2 5" xfId="21976" xr:uid="{00000000-0005-0000-0000-0000B25B0000}"/>
    <cellStyle name="40 % - Accent4 2 2 3 2 2 5 2" xfId="35169" xr:uid="{00000000-0005-0000-0000-0000B35B0000}"/>
    <cellStyle name="40 % - Accent4 2 2 3 2 2 5 3" xfId="29179" xr:uid="{00000000-0005-0000-0000-0000B45B0000}"/>
    <cellStyle name="40 % - Accent4 2 2 3 2 2 6" xfId="22678" xr:uid="{00000000-0005-0000-0000-0000B55B0000}"/>
    <cellStyle name="40 % - Accent4 2 2 3 2 2 6 2" xfId="35871" xr:uid="{00000000-0005-0000-0000-0000B65B0000}"/>
    <cellStyle name="40 % - Accent4 2 2 3 2 2 6 3" xfId="29881" xr:uid="{00000000-0005-0000-0000-0000B75B0000}"/>
    <cellStyle name="40 % - Accent4 2 2 3 2 2 7" xfId="23437" xr:uid="{00000000-0005-0000-0000-0000B85B0000}"/>
    <cellStyle name="40 % - Accent4 2 2 3 2 2 7 2" xfId="36623" xr:uid="{00000000-0005-0000-0000-0000B95B0000}"/>
    <cellStyle name="40 % - Accent4 2 2 3 2 2 7 3" xfId="30633" xr:uid="{00000000-0005-0000-0000-0000BA5B0000}"/>
    <cellStyle name="40 % - Accent4 2 2 3 2 2 8" xfId="18551" xr:uid="{00000000-0005-0000-0000-0000BB5B0000}"/>
    <cellStyle name="40 % - Accent4 2 2 3 2 2 8 2" xfId="32751" xr:uid="{00000000-0005-0000-0000-0000BC5B0000}"/>
    <cellStyle name="40 % - Accent4 2 2 3 2 2 8 3" xfId="26747" xr:uid="{00000000-0005-0000-0000-0000BD5B0000}"/>
    <cellStyle name="40 % - Accent4 2 2 3 2 2 9" xfId="11797" xr:uid="{00000000-0005-0000-0000-0000BE5B0000}"/>
    <cellStyle name="40 % - Accent4 2 2 3 2 2 9 2" xfId="25397" xr:uid="{00000000-0005-0000-0000-0000BF5B0000}"/>
    <cellStyle name="40 % - Accent4 2 2 3 2 3" xfId="6339" xr:uid="{00000000-0005-0000-0000-0000C05B0000}"/>
    <cellStyle name="40 % - Accent4 2 2 3 2 3 2" xfId="18552" xr:uid="{00000000-0005-0000-0000-0000C15B0000}"/>
    <cellStyle name="40 % - Accent4 2 2 3 2 3 3" xfId="12330" xr:uid="{00000000-0005-0000-0000-0000C25B0000}"/>
    <cellStyle name="40 % - Accent4 2 2 3 2 4" xfId="6865" xr:uid="{00000000-0005-0000-0000-0000C35B0000}"/>
    <cellStyle name="40 % - Accent4 2 2 3 2 4 2" xfId="19567" xr:uid="{00000000-0005-0000-0000-0000C45B0000}"/>
    <cellStyle name="40 % - Accent4 2 2 3 2 4 2 2" xfId="33063" xr:uid="{00000000-0005-0000-0000-0000C55B0000}"/>
    <cellStyle name="40 % - Accent4 2 2 3 2 4 2 3" xfId="27059" xr:uid="{00000000-0005-0000-0000-0000C65B0000}"/>
    <cellStyle name="40 % - Accent4 2 2 3 2 4 3" xfId="12856" xr:uid="{00000000-0005-0000-0000-0000C75B0000}"/>
    <cellStyle name="40 % - Accent4 2 2 3 2 4 3 2" xfId="32014" xr:uid="{00000000-0005-0000-0000-0000C85B0000}"/>
    <cellStyle name="40 % - Accent4 2 2 3 2 4 4" xfId="25994" xr:uid="{00000000-0005-0000-0000-0000C95B0000}"/>
    <cellStyle name="40 % - Accent4 2 2 3 2 5" xfId="7405" xr:uid="{00000000-0005-0000-0000-0000CA5B0000}"/>
    <cellStyle name="40 % - Accent4 2 2 3 2 5 2" xfId="20760" xr:uid="{00000000-0005-0000-0000-0000CB5B0000}"/>
    <cellStyle name="40 % - Accent4 2 2 3 2 5 2 2" xfId="33977" xr:uid="{00000000-0005-0000-0000-0000CC5B0000}"/>
    <cellStyle name="40 % - Accent4 2 2 3 2 5 3" xfId="13396" xr:uid="{00000000-0005-0000-0000-0000CD5B0000}"/>
    <cellStyle name="40 % - Accent4 2 2 3 2 5 4" xfId="27987" xr:uid="{00000000-0005-0000-0000-0000CE5B0000}"/>
    <cellStyle name="40 % - Accent4 2 2 3 2 6" xfId="7973" xr:uid="{00000000-0005-0000-0000-0000CF5B0000}"/>
    <cellStyle name="40 % - Accent4 2 2 3 2 6 2" xfId="21351" xr:uid="{00000000-0005-0000-0000-0000D05B0000}"/>
    <cellStyle name="40 % - Accent4 2 2 3 2 6 2 2" xfId="34568" xr:uid="{00000000-0005-0000-0000-0000D15B0000}"/>
    <cellStyle name="40 % - Accent4 2 2 3 2 6 3" xfId="13964" xr:uid="{00000000-0005-0000-0000-0000D25B0000}"/>
    <cellStyle name="40 % - Accent4 2 2 3 2 6 4" xfId="28578" xr:uid="{00000000-0005-0000-0000-0000D35B0000}"/>
    <cellStyle name="40 % - Accent4 2 2 3 2 7" xfId="8541" xr:uid="{00000000-0005-0000-0000-0000D45B0000}"/>
    <cellStyle name="40 % - Accent4 2 2 3 2 7 2" xfId="21975" xr:uid="{00000000-0005-0000-0000-0000D55B0000}"/>
    <cellStyle name="40 % - Accent4 2 2 3 2 7 2 2" xfId="35168" xr:uid="{00000000-0005-0000-0000-0000D65B0000}"/>
    <cellStyle name="40 % - Accent4 2 2 3 2 7 3" xfId="14532" xr:uid="{00000000-0005-0000-0000-0000D75B0000}"/>
    <cellStyle name="40 % - Accent4 2 2 3 2 7 4" xfId="29178" xr:uid="{00000000-0005-0000-0000-0000D85B0000}"/>
    <cellStyle name="40 % - Accent4 2 2 3 2 8" xfId="9109" xr:uid="{00000000-0005-0000-0000-0000D95B0000}"/>
    <cellStyle name="40 % - Accent4 2 2 3 2 8 2" xfId="22677" xr:uid="{00000000-0005-0000-0000-0000DA5B0000}"/>
    <cellStyle name="40 % - Accent4 2 2 3 2 8 2 2" xfId="35870" xr:uid="{00000000-0005-0000-0000-0000DB5B0000}"/>
    <cellStyle name="40 % - Accent4 2 2 3 2 8 3" xfId="15100" xr:uid="{00000000-0005-0000-0000-0000DC5B0000}"/>
    <cellStyle name="40 % - Accent4 2 2 3 2 8 4" xfId="29880" xr:uid="{00000000-0005-0000-0000-0000DD5B0000}"/>
    <cellStyle name="40 % - Accent4 2 2 3 2 9" xfId="9691" xr:uid="{00000000-0005-0000-0000-0000DE5B0000}"/>
    <cellStyle name="40 % - Accent4 2 2 3 2 9 2" xfId="15682" xr:uid="{00000000-0005-0000-0000-0000DF5B0000}"/>
    <cellStyle name="40 % - Accent4 2 2 3 2 9 2 2" xfId="32750" xr:uid="{00000000-0005-0000-0000-0000E05B0000}"/>
    <cellStyle name="40 % - Accent4 2 2 3 2 9 3" xfId="26746" xr:uid="{00000000-0005-0000-0000-0000E15B0000}"/>
    <cellStyle name="40 % - Accent4 2 2 3 20" xfId="3106" xr:uid="{00000000-0005-0000-0000-0000E25B0000}"/>
    <cellStyle name="40 % - Accent4 2 2 3 3" xfId="468" xr:uid="{00000000-0005-0000-0000-0000E35B0000}"/>
    <cellStyle name="40 % - Accent4 2 2 3 3 10" xfId="8542" xr:uid="{00000000-0005-0000-0000-0000E45B0000}"/>
    <cellStyle name="40 % - Accent4 2 2 3 3 10 2" xfId="21977" xr:uid="{00000000-0005-0000-0000-0000E55B0000}"/>
    <cellStyle name="40 % - Accent4 2 2 3 3 10 2 2" xfId="35170" xr:uid="{00000000-0005-0000-0000-0000E65B0000}"/>
    <cellStyle name="40 % - Accent4 2 2 3 3 10 3" xfId="14533" xr:uid="{00000000-0005-0000-0000-0000E75B0000}"/>
    <cellStyle name="40 % - Accent4 2 2 3 3 10 4" xfId="29180" xr:uid="{00000000-0005-0000-0000-0000E85B0000}"/>
    <cellStyle name="40 % - Accent4 2 2 3 3 11" xfId="9110" xr:uid="{00000000-0005-0000-0000-0000E95B0000}"/>
    <cellStyle name="40 % - Accent4 2 2 3 3 11 2" xfId="22679" xr:uid="{00000000-0005-0000-0000-0000EA5B0000}"/>
    <cellStyle name="40 % - Accent4 2 2 3 3 11 2 2" xfId="35872" xr:uid="{00000000-0005-0000-0000-0000EB5B0000}"/>
    <cellStyle name="40 % - Accent4 2 2 3 3 11 3" xfId="15101" xr:uid="{00000000-0005-0000-0000-0000EC5B0000}"/>
    <cellStyle name="40 % - Accent4 2 2 3 3 11 4" xfId="29882" xr:uid="{00000000-0005-0000-0000-0000ED5B0000}"/>
    <cellStyle name="40 % - Accent4 2 2 3 3 12" xfId="9692" xr:uid="{00000000-0005-0000-0000-0000EE5B0000}"/>
    <cellStyle name="40 % - Accent4 2 2 3 3 12 2" xfId="23438" xr:uid="{00000000-0005-0000-0000-0000EF5B0000}"/>
    <cellStyle name="40 % - Accent4 2 2 3 3 12 2 2" xfId="36624" xr:uid="{00000000-0005-0000-0000-0000F05B0000}"/>
    <cellStyle name="40 % - Accent4 2 2 3 3 12 3" xfId="15683" xr:uid="{00000000-0005-0000-0000-0000F15B0000}"/>
    <cellStyle name="40 % - Accent4 2 2 3 3 12 4" xfId="30634" xr:uid="{00000000-0005-0000-0000-0000F25B0000}"/>
    <cellStyle name="40 % - Accent4 2 2 3 3 13" xfId="10288" xr:uid="{00000000-0005-0000-0000-0000F35B0000}"/>
    <cellStyle name="40 % - Accent4 2 2 3 3 13 2" xfId="16279" xr:uid="{00000000-0005-0000-0000-0000F45B0000}"/>
    <cellStyle name="40 % - Accent4 2 2 3 3 13 2 2" xfId="32752" xr:uid="{00000000-0005-0000-0000-0000F55B0000}"/>
    <cellStyle name="40 % - Accent4 2 2 3 3 13 3" xfId="26748" xr:uid="{00000000-0005-0000-0000-0000F65B0000}"/>
    <cellStyle name="40 % - Accent4 2 2 3 3 14" xfId="10884" xr:uid="{00000000-0005-0000-0000-0000F75B0000}"/>
    <cellStyle name="40 % - Accent4 2 2 3 3 14 2" xfId="16875" xr:uid="{00000000-0005-0000-0000-0000F85B0000}"/>
    <cellStyle name="40 % - Accent4 2 2 3 3 14 3" xfId="25398" xr:uid="{00000000-0005-0000-0000-0000F95B0000}"/>
    <cellStyle name="40 % - Accent4 2 2 3 3 15" xfId="17499" xr:uid="{00000000-0005-0000-0000-0000FA5B0000}"/>
    <cellStyle name="40 % - Accent4 2 2 3 3 15 2" xfId="31431" xr:uid="{00000000-0005-0000-0000-0000FB5B0000}"/>
    <cellStyle name="40 % - Accent4 2 2 3 3 16" xfId="17983" xr:uid="{00000000-0005-0000-0000-0000FC5B0000}"/>
    <cellStyle name="40 % - Accent4 2 2 3 3 17" xfId="18553" xr:uid="{00000000-0005-0000-0000-0000FD5B0000}"/>
    <cellStyle name="40 % - Accent4 2 2 3 3 18" xfId="11326" xr:uid="{00000000-0005-0000-0000-0000FE5B0000}"/>
    <cellStyle name="40 % - Accent4 2 2 3 3 19" xfId="4527" xr:uid="{00000000-0005-0000-0000-0000FF5B0000}"/>
    <cellStyle name="40 % - Accent4 2 2 3 3 2" xfId="469" xr:uid="{00000000-0005-0000-0000-0000005C0000}"/>
    <cellStyle name="40 % - Accent4 2 2 3 3 2 10" xfId="9693" xr:uid="{00000000-0005-0000-0000-0000015C0000}"/>
    <cellStyle name="40 % - Accent4 2 2 3 3 2 10 2" xfId="15684" xr:uid="{00000000-0005-0000-0000-0000025C0000}"/>
    <cellStyle name="40 % - Accent4 2 2 3 3 2 10 3" xfId="31432" xr:uid="{00000000-0005-0000-0000-0000035C0000}"/>
    <cellStyle name="40 % - Accent4 2 2 3 3 2 11" xfId="10289" xr:uid="{00000000-0005-0000-0000-0000045C0000}"/>
    <cellStyle name="40 % - Accent4 2 2 3 3 2 11 2" xfId="16280" xr:uid="{00000000-0005-0000-0000-0000055C0000}"/>
    <cellStyle name="40 % - Accent4 2 2 3 3 2 12" xfId="10885" xr:uid="{00000000-0005-0000-0000-0000065C0000}"/>
    <cellStyle name="40 % - Accent4 2 2 3 3 2 12 2" xfId="16876" xr:uid="{00000000-0005-0000-0000-0000075C0000}"/>
    <cellStyle name="40 % - Accent4 2 2 3 3 2 13" xfId="4784" xr:uid="{00000000-0005-0000-0000-0000085C0000}"/>
    <cellStyle name="40 % - Accent4 2 2 3 3 2 13 2" xfId="17500" xr:uid="{00000000-0005-0000-0000-0000095C0000}"/>
    <cellStyle name="40 % - Accent4 2 2 3 3 2 14" xfId="17984" xr:uid="{00000000-0005-0000-0000-00000A5C0000}"/>
    <cellStyle name="40 % - Accent4 2 2 3 3 2 15" xfId="18554" xr:uid="{00000000-0005-0000-0000-00000B5C0000}"/>
    <cellStyle name="40 % - Accent4 2 2 3 3 2 16" xfId="11327" xr:uid="{00000000-0005-0000-0000-00000C5C0000}"/>
    <cellStyle name="40 % - Accent4 2 2 3 3 2 17" xfId="4528" xr:uid="{00000000-0005-0000-0000-00000D5C0000}"/>
    <cellStyle name="40 % - Accent4 2 2 3 3 2 18" xfId="24505" xr:uid="{00000000-0005-0000-0000-00000E5C0000}"/>
    <cellStyle name="40 % - Accent4 2 2 3 3 2 19" xfId="3109" xr:uid="{00000000-0005-0000-0000-00000F5C0000}"/>
    <cellStyle name="40 % - Accent4 2 2 3 3 2 2" xfId="3110" xr:uid="{00000000-0005-0000-0000-0000105C0000}"/>
    <cellStyle name="40 % - Accent4 2 2 3 3 2 2 10" xfId="10886" xr:uid="{00000000-0005-0000-0000-0000115C0000}"/>
    <cellStyle name="40 % - Accent4 2 2 3 3 2 2 10 2" xfId="16877" xr:uid="{00000000-0005-0000-0000-0000125C0000}"/>
    <cellStyle name="40 % - Accent4 2 2 3 3 2 2 11" xfId="17501" xr:uid="{00000000-0005-0000-0000-0000135C0000}"/>
    <cellStyle name="40 % - Accent4 2 2 3 3 2 2 12" xfId="19810" xr:uid="{00000000-0005-0000-0000-0000145C0000}"/>
    <cellStyle name="40 % - Accent4 2 2 3 3 2 2 13" xfId="11800" xr:uid="{00000000-0005-0000-0000-0000155C0000}"/>
    <cellStyle name="40 % - Accent4 2 2 3 3 2 2 14" xfId="5447" xr:uid="{00000000-0005-0000-0000-0000165C0000}"/>
    <cellStyle name="40 % - Accent4 2 2 3 3 2 2 15" xfId="25998" xr:uid="{00000000-0005-0000-0000-0000175C0000}"/>
    <cellStyle name="40 % - Accent4 2 2 3 3 2 2 2" xfId="6342" xr:uid="{00000000-0005-0000-0000-0000185C0000}"/>
    <cellStyle name="40 % - Accent4 2 2 3 3 2 2 2 2" xfId="12333" xr:uid="{00000000-0005-0000-0000-0000195C0000}"/>
    <cellStyle name="40 % - Accent4 2 2 3 3 2 2 2 2 2" xfId="33228" xr:uid="{00000000-0005-0000-0000-00001A5C0000}"/>
    <cellStyle name="40 % - Accent4 2 2 3 3 2 2 2 3" xfId="27224" xr:uid="{00000000-0005-0000-0000-00001B5C0000}"/>
    <cellStyle name="40 % - Accent4 2 2 3 3 2 2 3" xfId="6868" xr:uid="{00000000-0005-0000-0000-00001C5C0000}"/>
    <cellStyle name="40 % - Accent4 2 2 3 3 2 2 3 2" xfId="12859" xr:uid="{00000000-0005-0000-0000-00001D5C0000}"/>
    <cellStyle name="40 % - Accent4 2 2 3 3 2 2 3 3" xfId="32018" xr:uid="{00000000-0005-0000-0000-00001E5C0000}"/>
    <cellStyle name="40 % - Accent4 2 2 3 3 2 2 4" xfId="7408" xr:uid="{00000000-0005-0000-0000-00001F5C0000}"/>
    <cellStyle name="40 % - Accent4 2 2 3 3 2 2 4 2" xfId="13399" xr:uid="{00000000-0005-0000-0000-0000205C0000}"/>
    <cellStyle name="40 % - Accent4 2 2 3 3 2 2 5" xfId="7976" xr:uid="{00000000-0005-0000-0000-0000215C0000}"/>
    <cellStyle name="40 % - Accent4 2 2 3 3 2 2 5 2" xfId="13967" xr:uid="{00000000-0005-0000-0000-0000225C0000}"/>
    <cellStyle name="40 % - Accent4 2 2 3 3 2 2 6" xfId="8544" xr:uid="{00000000-0005-0000-0000-0000235C0000}"/>
    <cellStyle name="40 % - Accent4 2 2 3 3 2 2 6 2" xfId="14535" xr:uid="{00000000-0005-0000-0000-0000245C0000}"/>
    <cellStyle name="40 % - Accent4 2 2 3 3 2 2 7" xfId="9112" xr:uid="{00000000-0005-0000-0000-0000255C0000}"/>
    <cellStyle name="40 % - Accent4 2 2 3 3 2 2 7 2" xfId="15103" xr:uid="{00000000-0005-0000-0000-0000265C0000}"/>
    <cellStyle name="40 % - Accent4 2 2 3 3 2 2 8" xfId="9694" xr:uid="{00000000-0005-0000-0000-0000275C0000}"/>
    <cellStyle name="40 % - Accent4 2 2 3 3 2 2 8 2" xfId="15685" xr:uid="{00000000-0005-0000-0000-0000285C0000}"/>
    <cellStyle name="40 % - Accent4 2 2 3 3 2 2 9" xfId="10290" xr:uid="{00000000-0005-0000-0000-0000295C0000}"/>
    <cellStyle name="40 % - Accent4 2 2 3 3 2 2 9 2" xfId="16281" xr:uid="{00000000-0005-0000-0000-00002A5C0000}"/>
    <cellStyle name="40 % - Accent4 2 2 3 3 2 3" xfId="5446" xr:uid="{00000000-0005-0000-0000-00002B5C0000}"/>
    <cellStyle name="40 % - Accent4 2 2 3 3 2 3 2" xfId="20763" xr:uid="{00000000-0005-0000-0000-00002C5C0000}"/>
    <cellStyle name="40 % - Accent4 2 2 3 3 2 3 2 2" xfId="33980" xr:uid="{00000000-0005-0000-0000-00002D5C0000}"/>
    <cellStyle name="40 % - Accent4 2 2 3 3 2 3 3" xfId="11799" xr:uid="{00000000-0005-0000-0000-00002E5C0000}"/>
    <cellStyle name="40 % - Accent4 2 2 3 3 2 3 4" xfId="27990" xr:uid="{00000000-0005-0000-0000-00002F5C0000}"/>
    <cellStyle name="40 % - Accent4 2 2 3 3 2 4" xfId="6341" xr:uid="{00000000-0005-0000-0000-0000305C0000}"/>
    <cellStyle name="40 % - Accent4 2 2 3 3 2 4 2" xfId="21354" xr:uid="{00000000-0005-0000-0000-0000315C0000}"/>
    <cellStyle name="40 % - Accent4 2 2 3 3 2 4 2 2" xfId="34571" xr:uid="{00000000-0005-0000-0000-0000325C0000}"/>
    <cellStyle name="40 % - Accent4 2 2 3 3 2 4 3" xfId="12332" xr:uid="{00000000-0005-0000-0000-0000335C0000}"/>
    <cellStyle name="40 % - Accent4 2 2 3 3 2 4 4" xfId="28581" xr:uid="{00000000-0005-0000-0000-0000345C0000}"/>
    <cellStyle name="40 % - Accent4 2 2 3 3 2 5" xfId="6867" xr:uid="{00000000-0005-0000-0000-0000355C0000}"/>
    <cellStyle name="40 % - Accent4 2 2 3 3 2 5 2" xfId="21978" xr:uid="{00000000-0005-0000-0000-0000365C0000}"/>
    <cellStyle name="40 % - Accent4 2 2 3 3 2 5 2 2" xfId="35171" xr:uid="{00000000-0005-0000-0000-0000375C0000}"/>
    <cellStyle name="40 % - Accent4 2 2 3 3 2 5 3" xfId="12858" xr:uid="{00000000-0005-0000-0000-0000385C0000}"/>
    <cellStyle name="40 % - Accent4 2 2 3 3 2 5 4" xfId="29181" xr:uid="{00000000-0005-0000-0000-0000395C0000}"/>
    <cellStyle name="40 % - Accent4 2 2 3 3 2 6" xfId="7407" xr:uid="{00000000-0005-0000-0000-00003A5C0000}"/>
    <cellStyle name="40 % - Accent4 2 2 3 3 2 6 2" xfId="22680" xr:uid="{00000000-0005-0000-0000-00003B5C0000}"/>
    <cellStyle name="40 % - Accent4 2 2 3 3 2 6 2 2" xfId="35873" xr:uid="{00000000-0005-0000-0000-00003C5C0000}"/>
    <cellStyle name="40 % - Accent4 2 2 3 3 2 6 3" xfId="13398" xr:uid="{00000000-0005-0000-0000-00003D5C0000}"/>
    <cellStyle name="40 % - Accent4 2 2 3 3 2 6 4" xfId="29883" xr:uid="{00000000-0005-0000-0000-00003E5C0000}"/>
    <cellStyle name="40 % - Accent4 2 2 3 3 2 7" xfId="7975" xr:uid="{00000000-0005-0000-0000-00003F5C0000}"/>
    <cellStyle name="40 % - Accent4 2 2 3 3 2 7 2" xfId="23439" xr:uid="{00000000-0005-0000-0000-0000405C0000}"/>
    <cellStyle name="40 % - Accent4 2 2 3 3 2 7 2 2" xfId="36625" xr:uid="{00000000-0005-0000-0000-0000415C0000}"/>
    <cellStyle name="40 % - Accent4 2 2 3 3 2 7 3" xfId="13966" xr:uid="{00000000-0005-0000-0000-0000425C0000}"/>
    <cellStyle name="40 % - Accent4 2 2 3 3 2 7 4" xfId="30635" xr:uid="{00000000-0005-0000-0000-0000435C0000}"/>
    <cellStyle name="40 % - Accent4 2 2 3 3 2 8" xfId="8543" xr:uid="{00000000-0005-0000-0000-0000445C0000}"/>
    <cellStyle name="40 % - Accent4 2 2 3 3 2 8 2" xfId="14534" xr:uid="{00000000-0005-0000-0000-0000455C0000}"/>
    <cellStyle name="40 % - Accent4 2 2 3 3 2 8 2 2" xfId="32753" xr:uid="{00000000-0005-0000-0000-0000465C0000}"/>
    <cellStyle name="40 % - Accent4 2 2 3 3 2 8 3" xfId="26749" xr:uid="{00000000-0005-0000-0000-0000475C0000}"/>
    <cellStyle name="40 % - Accent4 2 2 3 3 2 9" xfId="9111" xr:uid="{00000000-0005-0000-0000-0000485C0000}"/>
    <cellStyle name="40 % - Accent4 2 2 3 3 2 9 2" xfId="15102" xr:uid="{00000000-0005-0000-0000-0000495C0000}"/>
    <cellStyle name="40 % - Accent4 2 2 3 3 2 9 3" xfId="25399" xr:uid="{00000000-0005-0000-0000-00004A5C0000}"/>
    <cellStyle name="40 % - Accent4 2 2 3 3 20" xfId="24504" xr:uid="{00000000-0005-0000-0000-00004B5C0000}"/>
    <cellStyle name="40 % - Accent4 2 2 3 3 21" xfId="3108" xr:uid="{00000000-0005-0000-0000-00004C5C0000}"/>
    <cellStyle name="40 % - Accent4 2 2 3 3 3" xfId="470" xr:uid="{00000000-0005-0000-0000-00004D5C0000}"/>
    <cellStyle name="40 % - Accent4 2 2 3 3 3 10" xfId="10887" xr:uid="{00000000-0005-0000-0000-00004E5C0000}"/>
    <cellStyle name="40 % - Accent4 2 2 3 3 3 10 2" xfId="16878" xr:uid="{00000000-0005-0000-0000-00004F5C0000}"/>
    <cellStyle name="40 % - Accent4 2 2 3 3 3 10 3" xfId="31433" xr:uid="{00000000-0005-0000-0000-0000505C0000}"/>
    <cellStyle name="40 % - Accent4 2 2 3 3 3 11" xfId="17502" xr:uid="{00000000-0005-0000-0000-0000515C0000}"/>
    <cellStyle name="40 % - Accent4 2 2 3 3 3 12" xfId="18555" xr:uid="{00000000-0005-0000-0000-0000525C0000}"/>
    <cellStyle name="40 % - Accent4 2 2 3 3 3 13" xfId="11801" xr:uid="{00000000-0005-0000-0000-0000535C0000}"/>
    <cellStyle name="40 % - Accent4 2 2 3 3 3 14" xfId="4529" xr:uid="{00000000-0005-0000-0000-0000545C0000}"/>
    <cellStyle name="40 % - Accent4 2 2 3 3 3 15" xfId="24506" xr:uid="{00000000-0005-0000-0000-0000555C0000}"/>
    <cellStyle name="40 % - Accent4 2 2 3 3 3 16" xfId="3111" xr:uid="{00000000-0005-0000-0000-0000565C0000}"/>
    <cellStyle name="40 % - Accent4 2 2 3 3 3 2" xfId="6343" xr:uid="{00000000-0005-0000-0000-0000575C0000}"/>
    <cellStyle name="40 % - Accent4 2 2 3 3 3 2 2" xfId="19809" xr:uid="{00000000-0005-0000-0000-0000585C0000}"/>
    <cellStyle name="40 % - Accent4 2 2 3 3 3 2 2 2" xfId="33227" xr:uid="{00000000-0005-0000-0000-0000595C0000}"/>
    <cellStyle name="40 % - Accent4 2 2 3 3 3 2 2 3" xfId="27223" xr:uid="{00000000-0005-0000-0000-00005A5C0000}"/>
    <cellStyle name="40 % - Accent4 2 2 3 3 3 2 3" xfId="12334" xr:uid="{00000000-0005-0000-0000-00005B5C0000}"/>
    <cellStyle name="40 % - Accent4 2 2 3 3 3 2 3 2" xfId="32019" xr:uid="{00000000-0005-0000-0000-00005C5C0000}"/>
    <cellStyle name="40 % - Accent4 2 2 3 3 3 2 4" xfId="25999" xr:uid="{00000000-0005-0000-0000-00005D5C0000}"/>
    <cellStyle name="40 % - Accent4 2 2 3 3 3 3" xfId="6869" xr:uid="{00000000-0005-0000-0000-00005E5C0000}"/>
    <cellStyle name="40 % - Accent4 2 2 3 3 3 3 2" xfId="20764" xr:uid="{00000000-0005-0000-0000-00005F5C0000}"/>
    <cellStyle name="40 % - Accent4 2 2 3 3 3 3 2 2" xfId="33981" xr:uid="{00000000-0005-0000-0000-0000605C0000}"/>
    <cellStyle name="40 % - Accent4 2 2 3 3 3 3 3" xfId="12860" xr:uid="{00000000-0005-0000-0000-0000615C0000}"/>
    <cellStyle name="40 % - Accent4 2 2 3 3 3 3 4" xfId="27991" xr:uid="{00000000-0005-0000-0000-0000625C0000}"/>
    <cellStyle name="40 % - Accent4 2 2 3 3 3 4" xfId="7409" xr:uid="{00000000-0005-0000-0000-0000635C0000}"/>
    <cellStyle name="40 % - Accent4 2 2 3 3 3 4 2" xfId="21355" xr:uid="{00000000-0005-0000-0000-0000645C0000}"/>
    <cellStyle name="40 % - Accent4 2 2 3 3 3 4 2 2" xfId="34572" xr:uid="{00000000-0005-0000-0000-0000655C0000}"/>
    <cellStyle name="40 % - Accent4 2 2 3 3 3 4 3" xfId="13400" xr:uid="{00000000-0005-0000-0000-0000665C0000}"/>
    <cellStyle name="40 % - Accent4 2 2 3 3 3 4 4" xfId="28582" xr:uid="{00000000-0005-0000-0000-0000675C0000}"/>
    <cellStyle name="40 % - Accent4 2 2 3 3 3 5" xfId="7977" xr:uid="{00000000-0005-0000-0000-0000685C0000}"/>
    <cellStyle name="40 % - Accent4 2 2 3 3 3 5 2" xfId="21979" xr:uid="{00000000-0005-0000-0000-0000695C0000}"/>
    <cellStyle name="40 % - Accent4 2 2 3 3 3 5 2 2" xfId="35172" xr:uid="{00000000-0005-0000-0000-00006A5C0000}"/>
    <cellStyle name="40 % - Accent4 2 2 3 3 3 5 3" xfId="13968" xr:uid="{00000000-0005-0000-0000-00006B5C0000}"/>
    <cellStyle name="40 % - Accent4 2 2 3 3 3 5 4" xfId="29182" xr:uid="{00000000-0005-0000-0000-00006C5C0000}"/>
    <cellStyle name="40 % - Accent4 2 2 3 3 3 6" xfId="8545" xr:uid="{00000000-0005-0000-0000-00006D5C0000}"/>
    <cellStyle name="40 % - Accent4 2 2 3 3 3 6 2" xfId="22681" xr:uid="{00000000-0005-0000-0000-00006E5C0000}"/>
    <cellStyle name="40 % - Accent4 2 2 3 3 3 6 2 2" xfId="35874" xr:uid="{00000000-0005-0000-0000-00006F5C0000}"/>
    <cellStyle name="40 % - Accent4 2 2 3 3 3 6 3" xfId="14536" xr:uid="{00000000-0005-0000-0000-0000705C0000}"/>
    <cellStyle name="40 % - Accent4 2 2 3 3 3 6 4" xfId="29884" xr:uid="{00000000-0005-0000-0000-0000715C0000}"/>
    <cellStyle name="40 % - Accent4 2 2 3 3 3 7" xfId="9113" xr:uid="{00000000-0005-0000-0000-0000725C0000}"/>
    <cellStyle name="40 % - Accent4 2 2 3 3 3 7 2" xfId="23440" xr:uid="{00000000-0005-0000-0000-0000735C0000}"/>
    <cellStyle name="40 % - Accent4 2 2 3 3 3 7 2 2" xfId="36626" xr:uid="{00000000-0005-0000-0000-0000745C0000}"/>
    <cellStyle name="40 % - Accent4 2 2 3 3 3 7 3" xfId="15104" xr:uid="{00000000-0005-0000-0000-0000755C0000}"/>
    <cellStyle name="40 % - Accent4 2 2 3 3 3 7 4" xfId="30636" xr:uid="{00000000-0005-0000-0000-0000765C0000}"/>
    <cellStyle name="40 % - Accent4 2 2 3 3 3 8" xfId="9695" xr:uid="{00000000-0005-0000-0000-0000775C0000}"/>
    <cellStyle name="40 % - Accent4 2 2 3 3 3 8 2" xfId="15686" xr:uid="{00000000-0005-0000-0000-0000785C0000}"/>
    <cellStyle name="40 % - Accent4 2 2 3 3 3 8 2 2" xfId="32754" xr:uid="{00000000-0005-0000-0000-0000795C0000}"/>
    <cellStyle name="40 % - Accent4 2 2 3 3 3 8 3" xfId="26750" xr:uid="{00000000-0005-0000-0000-00007A5C0000}"/>
    <cellStyle name="40 % - Accent4 2 2 3 3 3 9" xfId="10291" xr:uid="{00000000-0005-0000-0000-00007B5C0000}"/>
    <cellStyle name="40 % - Accent4 2 2 3 3 3 9 2" xfId="16282" xr:uid="{00000000-0005-0000-0000-00007C5C0000}"/>
    <cellStyle name="40 % - Accent4 2 2 3 3 3 9 3" xfId="25400" xr:uid="{00000000-0005-0000-0000-00007D5C0000}"/>
    <cellStyle name="40 % - Accent4 2 2 3 3 4" xfId="3112" xr:uid="{00000000-0005-0000-0000-00007E5C0000}"/>
    <cellStyle name="40 % - Accent4 2 2 3 3 4 10" xfId="10888" xr:uid="{00000000-0005-0000-0000-00007F5C0000}"/>
    <cellStyle name="40 % - Accent4 2 2 3 3 4 10 2" xfId="16879" xr:uid="{00000000-0005-0000-0000-0000805C0000}"/>
    <cellStyle name="40 % - Accent4 2 2 3 3 4 10 3" xfId="25401" xr:uid="{00000000-0005-0000-0000-0000815C0000}"/>
    <cellStyle name="40 % - Accent4 2 2 3 3 4 11" xfId="17503" xr:uid="{00000000-0005-0000-0000-0000825C0000}"/>
    <cellStyle name="40 % - Accent4 2 2 3 3 4 11 2" xfId="31434" xr:uid="{00000000-0005-0000-0000-0000835C0000}"/>
    <cellStyle name="40 % - Accent4 2 2 3 3 4 12" xfId="18556" xr:uid="{00000000-0005-0000-0000-0000845C0000}"/>
    <cellStyle name="40 % - Accent4 2 2 3 3 4 13" xfId="11802" xr:uid="{00000000-0005-0000-0000-0000855C0000}"/>
    <cellStyle name="40 % - Accent4 2 2 3 3 4 14" xfId="4530" xr:uid="{00000000-0005-0000-0000-0000865C0000}"/>
    <cellStyle name="40 % - Accent4 2 2 3 3 4 15" xfId="24507" xr:uid="{00000000-0005-0000-0000-0000875C0000}"/>
    <cellStyle name="40 % - Accent4 2 2 3 3 4 2" xfId="6344" xr:uid="{00000000-0005-0000-0000-0000885C0000}"/>
    <cellStyle name="40 % - Accent4 2 2 3 3 4 2 10" xfId="31435" xr:uid="{00000000-0005-0000-0000-0000895C0000}"/>
    <cellStyle name="40 % - Accent4 2 2 3 3 4 2 11" xfId="24508" xr:uid="{00000000-0005-0000-0000-00008A5C0000}"/>
    <cellStyle name="40 % - Accent4 2 2 3 3 4 2 2" xfId="19807" xr:uid="{00000000-0005-0000-0000-00008B5C0000}"/>
    <cellStyle name="40 % - Accent4 2 2 3 3 4 2 2 2" xfId="27221" xr:uid="{00000000-0005-0000-0000-00008C5C0000}"/>
    <cellStyle name="40 % - Accent4 2 2 3 3 4 2 2 2 2" xfId="33225" xr:uid="{00000000-0005-0000-0000-00008D5C0000}"/>
    <cellStyle name="40 % - Accent4 2 2 3 3 4 2 2 3" xfId="32021" xr:uid="{00000000-0005-0000-0000-00008E5C0000}"/>
    <cellStyle name="40 % - Accent4 2 2 3 3 4 2 2 4" xfId="26001" xr:uid="{00000000-0005-0000-0000-00008F5C0000}"/>
    <cellStyle name="40 % - Accent4 2 2 3 3 4 2 3" xfId="20766" xr:uid="{00000000-0005-0000-0000-0000905C0000}"/>
    <cellStyle name="40 % - Accent4 2 2 3 3 4 2 3 2" xfId="33983" xr:uid="{00000000-0005-0000-0000-0000915C0000}"/>
    <cellStyle name="40 % - Accent4 2 2 3 3 4 2 3 3" xfId="27993" xr:uid="{00000000-0005-0000-0000-0000925C0000}"/>
    <cellStyle name="40 % - Accent4 2 2 3 3 4 2 4" xfId="21357" xr:uid="{00000000-0005-0000-0000-0000935C0000}"/>
    <cellStyle name="40 % - Accent4 2 2 3 3 4 2 4 2" xfId="34574" xr:uid="{00000000-0005-0000-0000-0000945C0000}"/>
    <cellStyle name="40 % - Accent4 2 2 3 3 4 2 4 3" xfId="28584" xr:uid="{00000000-0005-0000-0000-0000955C0000}"/>
    <cellStyle name="40 % - Accent4 2 2 3 3 4 2 5" xfId="21981" xr:uid="{00000000-0005-0000-0000-0000965C0000}"/>
    <cellStyle name="40 % - Accent4 2 2 3 3 4 2 5 2" xfId="35174" xr:uid="{00000000-0005-0000-0000-0000975C0000}"/>
    <cellStyle name="40 % - Accent4 2 2 3 3 4 2 5 3" xfId="29184" xr:uid="{00000000-0005-0000-0000-0000985C0000}"/>
    <cellStyle name="40 % - Accent4 2 2 3 3 4 2 6" xfId="22683" xr:uid="{00000000-0005-0000-0000-0000995C0000}"/>
    <cellStyle name="40 % - Accent4 2 2 3 3 4 2 6 2" xfId="35876" xr:uid="{00000000-0005-0000-0000-00009A5C0000}"/>
    <cellStyle name="40 % - Accent4 2 2 3 3 4 2 6 3" xfId="29886" xr:uid="{00000000-0005-0000-0000-00009B5C0000}"/>
    <cellStyle name="40 % - Accent4 2 2 3 3 4 2 7" xfId="23442" xr:uid="{00000000-0005-0000-0000-00009C5C0000}"/>
    <cellStyle name="40 % - Accent4 2 2 3 3 4 2 7 2" xfId="36628" xr:uid="{00000000-0005-0000-0000-00009D5C0000}"/>
    <cellStyle name="40 % - Accent4 2 2 3 3 4 2 7 3" xfId="30638" xr:uid="{00000000-0005-0000-0000-00009E5C0000}"/>
    <cellStyle name="40 % - Accent4 2 2 3 3 4 2 8" xfId="18557" xr:uid="{00000000-0005-0000-0000-00009F5C0000}"/>
    <cellStyle name="40 % - Accent4 2 2 3 3 4 2 8 2" xfId="32756" xr:uid="{00000000-0005-0000-0000-0000A05C0000}"/>
    <cellStyle name="40 % - Accent4 2 2 3 3 4 2 8 3" xfId="26752" xr:uid="{00000000-0005-0000-0000-0000A15C0000}"/>
    <cellStyle name="40 % - Accent4 2 2 3 3 4 2 9" xfId="12335" xr:uid="{00000000-0005-0000-0000-0000A25C0000}"/>
    <cellStyle name="40 % - Accent4 2 2 3 3 4 2 9 2" xfId="25402" xr:uid="{00000000-0005-0000-0000-0000A35C0000}"/>
    <cellStyle name="40 % - Accent4 2 2 3 3 4 3" xfId="6870" xr:uid="{00000000-0005-0000-0000-0000A45C0000}"/>
    <cellStyle name="40 % - Accent4 2 2 3 3 4 3 2" xfId="19808" xr:uid="{00000000-0005-0000-0000-0000A55C0000}"/>
    <cellStyle name="40 % - Accent4 2 2 3 3 4 3 2 2" xfId="33226" xr:uid="{00000000-0005-0000-0000-0000A65C0000}"/>
    <cellStyle name="40 % - Accent4 2 2 3 3 4 3 2 3" xfId="27222" xr:uid="{00000000-0005-0000-0000-0000A75C0000}"/>
    <cellStyle name="40 % - Accent4 2 2 3 3 4 3 3" xfId="12861" xr:uid="{00000000-0005-0000-0000-0000A85C0000}"/>
    <cellStyle name="40 % - Accent4 2 2 3 3 4 3 3 2" xfId="32020" xr:uid="{00000000-0005-0000-0000-0000A95C0000}"/>
    <cellStyle name="40 % - Accent4 2 2 3 3 4 3 4" xfId="26000" xr:uid="{00000000-0005-0000-0000-0000AA5C0000}"/>
    <cellStyle name="40 % - Accent4 2 2 3 3 4 4" xfId="7410" xr:uid="{00000000-0005-0000-0000-0000AB5C0000}"/>
    <cellStyle name="40 % - Accent4 2 2 3 3 4 4 2" xfId="20765" xr:uid="{00000000-0005-0000-0000-0000AC5C0000}"/>
    <cellStyle name="40 % - Accent4 2 2 3 3 4 4 2 2" xfId="33982" xr:uid="{00000000-0005-0000-0000-0000AD5C0000}"/>
    <cellStyle name="40 % - Accent4 2 2 3 3 4 4 3" xfId="13401" xr:uid="{00000000-0005-0000-0000-0000AE5C0000}"/>
    <cellStyle name="40 % - Accent4 2 2 3 3 4 4 4" xfId="27992" xr:uid="{00000000-0005-0000-0000-0000AF5C0000}"/>
    <cellStyle name="40 % - Accent4 2 2 3 3 4 5" xfId="7978" xr:uid="{00000000-0005-0000-0000-0000B05C0000}"/>
    <cellStyle name="40 % - Accent4 2 2 3 3 4 5 2" xfId="21356" xr:uid="{00000000-0005-0000-0000-0000B15C0000}"/>
    <cellStyle name="40 % - Accent4 2 2 3 3 4 5 2 2" xfId="34573" xr:uid="{00000000-0005-0000-0000-0000B25C0000}"/>
    <cellStyle name="40 % - Accent4 2 2 3 3 4 5 3" xfId="13969" xr:uid="{00000000-0005-0000-0000-0000B35C0000}"/>
    <cellStyle name="40 % - Accent4 2 2 3 3 4 5 4" xfId="28583" xr:uid="{00000000-0005-0000-0000-0000B45C0000}"/>
    <cellStyle name="40 % - Accent4 2 2 3 3 4 6" xfId="8546" xr:uid="{00000000-0005-0000-0000-0000B55C0000}"/>
    <cellStyle name="40 % - Accent4 2 2 3 3 4 6 2" xfId="21980" xr:uid="{00000000-0005-0000-0000-0000B65C0000}"/>
    <cellStyle name="40 % - Accent4 2 2 3 3 4 6 2 2" xfId="35173" xr:uid="{00000000-0005-0000-0000-0000B75C0000}"/>
    <cellStyle name="40 % - Accent4 2 2 3 3 4 6 3" xfId="14537" xr:uid="{00000000-0005-0000-0000-0000B85C0000}"/>
    <cellStyle name="40 % - Accent4 2 2 3 3 4 6 4" xfId="29183" xr:uid="{00000000-0005-0000-0000-0000B95C0000}"/>
    <cellStyle name="40 % - Accent4 2 2 3 3 4 7" xfId="9114" xr:uid="{00000000-0005-0000-0000-0000BA5C0000}"/>
    <cellStyle name="40 % - Accent4 2 2 3 3 4 7 2" xfId="22682" xr:uid="{00000000-0005-0000-0000-0000BB5C0000}"/>
    <cellStyle name="40 % - Accent4 2 2 3 3 4 7 2 2" xfId="35875" xr:uid="{00000000-0005-0000-0000-0000BC5C0000}"/>
    <cellStyle name="40 % - Accent4 2 2 3 3 4 7 3" xfId="15105" xr:uid="{00000000-0005-0000-0000-0000BD5C0000}"/>
    <cellStyle name="40 % - Accent4 2 2 3 3 4 7 4" xfId="29885" xr:uid="{00000000-0005-0000-0000-0000BE5C0000}"/>
    <cellStyle name="40 % - Accent4 2 2 3 3 4 8" xfId="9696" xr:uid="{00000000-0005-0000-0000-0000BF5C0000}"/>
    <cellStyle name="40 % - Accent4 2 2 3 3 4 8 2" xfId="23441" xr:uid="{00000000-0005-0000-0000-0000C05C0000}"/>
    <cellStyle name="40 % - Accent4 2 2 3 3 4 8 2 2" xfId="36627" xr:uid="{00000000-0005-0000-0000-0000C15C0000}"/>
    <cellStyle name="40 % - Accent4 2 2 3 3 4 8 3" xfId="15687" xr:uid="{00000000-0005-0000-0000-0000C25C0000}"/>
    <cellStyle name="40 % - Accent4 2 2 3 3 4 8 4" xfId="30637" xr:uid="{00000000-0005-0000-0000-0000C35C0000}"/>
    <cellStyle name="40 % - Accent4 2 2 3 3 4 9" xfId="10292" xr:uid="{00000000-0005-0000-0000-0000C45C0000}"/>
    <cellStyle name="40 % - Accent4 2 2 3 3 4 9 2" xfId="16283" xr:uid="{00000000-0005-0000-0000-0000C55C0000}"/>
    <cellStyle name="40 % - Accent4 2 2 3 3 4 9 2 2" xfId="32755" xr:uid="{00000000-0005-0000-0000-0000C65C0000}"/>
    <cellStyle name="40 % - Accent4 2 2 3 3 4 9 3" xfId="26751" xr:uid="{00000000-0005-0000-0000-0000C75C0000}"/>
    <cellStyle name="40 % - Accent4 2 2 3 3 5" xfId="5445" xr:uid="{00000000-0005-0000-0000-0000C85C0000}"/>
    <cellStyle name="40 % - Accent4 2 2 3 3 5 10" xfId="31436" xr:uid="{00000000-0005-0000-0000-0000C95C0000}"/>
    <cellStyle name="40 % - Accent4 2 2 3 3 5 11" xfId="24509" xr:uid="{00000000-0005-0000-0000-0000CA5C0000}"/>
    <cellStyle name="40 % - Accent4 2 2 3 3 5 2" xfId="19806" xr:uid="{00000000-0005-0000-0000-0000CB5C0000}"/>
    <cellStyle name="40 % - Accent4 2 2 3 3 5 2 2" xfId="27220" xr:uid="{00000000-0005-0000-0000-0000CC5C0000}"/>
    <cellStyle name="40 % - Accent4 2 2 3 3 5 2 2 2" xfId="33224" xr:uid="{00000000-0005-0000-0000-0000CD5C0000}"/>
    <cellStyle name="40 % - Accent4 2 2 3 3 5 2 3" xfId="32022" xr:uid="{00000000-0005-0000-0000-0000CE5C0000}"/>
    <cellStyle name="40 % - Accent4 2 2 3 3 5 2 4" xfId="26002" xr:uid="{00000000-0005-0000-0000-0000CF5C0000}"/>
    <cellStyle name="40 % - Accent4 2 2 3 3 5 3" xfId="20767" xr:uid="{00000000-0005-0000-0000-0000D05C0000}"/>
    <cellStyle name="40 % - Accent4 2 2 3 3 5 3 2" xfId="33984" xr:uid="{00000000-0005-0000-0000-0000D15C0000}"/>
    <cellStyle name="40 % - Accent4 2 2 3 3 5 3 3" xfId="27994" xr:uid="{00000000-0005-0000-0000-0000D25C0000}"/>
    <cellStyle name="40 % - Accent4 2 2 3 3 5 4" xfId="21358" xr:uid="{00000000-0005-0000-0000-0000D35C0000}"/>
    <cellStyle name="40 % - Accent4 2 2 3 3 5 4 2" xfId="34575" xr:uid="{00000000-0005-0000-0000-0000D45C0000}"/>
    <cellStyle name="40 % - Accent4 2 2 3 3 5 4 3" xfId="28585" xr:uid="{00000000-0005-0000-0000-0000D55C0000}"/>
    <cellStyle name="40 % - Accent4 2 2 3 3 5 5" xfId="21982" xr:uid="{00000000-0005-0000-0000-0000D65C0000}"/>
    <cellStyle name="40 % - Accent4 2 2 3 3 5 5 2" xfId="35175" xr:uid="{00000000-0005-0000-0000-0000D75C0000}"/>
    <cellStyle name="40 % - Accent4 2 2 3 3 5 5 3" xfId="29185" xr:uid="{00000000-0005-0000-0000-0000D85C0000}"/>
    <cellStyle name="40 % - Accent4 2 2 3 3 5 6" xfId="22684" xr:uid="{00000000-0005-0000-0000-0000D95C0000}"/>
    <cellStyle name="40 % - Accent4 2 2 3 3 5 6 2" xfId="35877" xr:uid="{00000000-0005-0000-0000-0000DA5C0000}"/>
    <cellStyle name="40 % - Accent4 2 2 3 3 5 6 3" xfId="29887" xr:uid="{00000000-0005-0000-0000-0000DB5C0000}"/>
    <cellStyle name="40 % - Accent4 2 2 3 3 5 7" xfId="23443" xr:uid="{00000000-0005-0000-0000-0000DC5C0000}"/>
    <cellStyle name="40 % - Accent4 2 2 3 3 5 7 2" xfId="36629" xr:uid="{00000000-0005-0000-0000-0000DD5C0000}"/>
    <cellStyle name="40 % - Accent4 2 2 3 3 5 7 3" xfId="30639" xr:uid="{00000000-0005-0000-0000-0000DE5C0000}"/>
    <cellStyle name="40 % - Accent4 2 2 3 3 5 8" xfId="18558" xr:uid="{00000000-0005-0000-0000-0000DF5C0000}"/>
    <cellStyle name="40 % - Accent4 2 2 3 3 5 8 2" xfId="32757" xr:uid="{00000000-0005-0000-0000-0000E05C0000}"/>
    <cellStyle name="40 % - Accent4 2 2 3 3 5 8 3" xfId="26753" xr:uid="{00000000-0005-0000-0000-0000E15C0000}"/>
    <cellStyle name="40 % - Accent4 2 2 3 3 5 9" xfId="11798" xr:uid="{00000000-0005-0000-0000-0000E25C0000}"/>
    <cellStyle name="40 % - Accent4 2 2 3 3 5 9 2" xfId="25403" xr:uid="{00000000-0005-0000-0000-0000E35C0000}"/>
    <cellStyle name="40 % - Accent4 2 2 3 3 6" xfId="6340" xr:uid="{00000000-0005-0000-0000-0000E45C0000}"/>
    <cellStyle name="40 % - Accent4 2 2 3 3 6 2" xfId="19568" xr:uid="{00000000-0005-0000-0000-0000E55C0000}"/>
    <cellStyle name="40 % - Accent4 2 2 3 3 6 2 2" xfId="33064" xr:uid="{00000000-0005-0000-0000-0000E65C0000}"/>
    <cellStyle name="40 % - Accent4 2 2 3 3 6 2 3" xfId="27060" xr:uid="{00000000-0005-0000-0000-0000E75C0000}"/>
    <cellStyle name="40 % - Accent4 2 2 3 3 6 3" xfId="12331" xr:uid="{00000000-0005-0000-0000-0000E85C0000}"/>
    <cellStyle name="40 % - Accent4 2 2 3 3 6 3 2" xfId="32017" xr:uid="{00000000-0005-0000-0000-0000E95C0000}"/>
    <cellStyle name="40 % - Accent4 2 2 3 3 6 4" xfId="25997" xr:uid="{00000000-0005-0000-0000-0000EA5C0000}"/>
    <cellStyle name="40 % - Accent4 2 2 3 3 7" xfId="6866" xr:uid="{00000000-0005-0000-0000-0000EB5C0000}"/>
    <cellStyle name="40 % - Accent4 2 2 3 3 7 2" xfId="19811" xr:uid="{00000000-0005-0000-0000-0000EC5C0000}"/>
    <cellStyle name="40 % - Accent4 2 2 3 3 7 2 2" xfId="33229" xr:uid="{00000000-0005-0000-0000-0000ED5C0000}"/>
    <cellStyle name="40 % - Accent4 2 2 3 3 7 3" xfId="12857" xr:uid="{00000000-0005-0000-0000-0000EE5C0000}"/>
    <cellStyle name="40 % - Accent4 2 2 3 3 7 4" xfId="27225" xr:uid="{00000000-0005-0000-0000-0000EF5C0000}"/>
    <cellStyle name="40 % - Accent4 2 2 3 3 8" xfId="7406" xr:uid="{00000000-0005-0000-0000-0000F05C0000}"/>
    <cellStyle name="40 % - Accent4 2 2 3 3 8 2" xfId="20762" xr:uid="{00000000-0005-0000-0000-0000F15C0000}"/>
    <cellStyle name="40 % - Accent4 2 2 3 3 8 2 2" xfId="33979" xr:uid="{00000000-0005-0000-0000-0000F25C0000}"/>
    <cellStyle name="40 % - Accent4 2 2 3 3 8 3" xfId="13397" xr:uid="{00000000-0005-0000-0000-0000F35C0000}"/>
    <cellStyle name="40 % - Accent4 2 2 3 3 8 4" xfId="27989" xr:uid="{00000000-0005-0000-0000-0000F45C0000}"/>
    <cellStyle name="40 % - Accent4 2 2 3 3 9" xfId="7974" xr:uid="{00000000-0005-0000-0000-0000F55C0000}"/>
    <cellStyle name="40 % - Accent4 2 2 3 3 9 2" xfId="21353" xr:uid="{00000000-0005-0000-0000-0000F65C0000}"/>
    <cellStyle name="40 % - Accent4 2 2 3 3 9 2 2" xfId="34570" xr:uid="{00000000-0005-0000-0000-0000F75C0000}"/>
    <cellStyle name="40 % - Accent4 2 2 3 3 9 3" xfId="13965" xr:uid="{00000000-0005-0000-0000-0000F85C0000}"/>
    <cellStyle name="40 % - Accent4 2 2 3 3 9 4" xfId="28580" xr:uid="{00000000-0005-0000-0000-0000F95C0000}"/>
    <cellStyle name="40 % - Accent4 2 2 3 4" xfId="5443" xr:uid="{00000000-0005-0000-0000-0000FA5C0000}"/>
    <cellStyle name="40 % - Accent4 2 2 3 4 10" xfId="31437" xr:uid="{00000000-0005-0000-0000-0000FB5C0000}"/>
    <cellStyle name="40 % - Accent4 2 2 3 4 11" xfId="24510" xr:uid="{00000000-0005-0000-0000-0000FC5C0000}"/>
    <cellStyle name="40 % - Accent4 2 2 3 4 2" xfId="19805" xr:uid="{00000000-0005-0000-0000-0000FD5C0000}"/>
    <cellStyle name="40 % - Accent4 2 2 3 4 2 2" xfId="27219" xr:uid="{00000000-0005-0000-0000-0000FE5C0000}"/>
    <cellStyle name="40 % - Accent4 2 2 3 4 2 2 2" xfId="33223" xr:uid="{00000000-0005-0000-0000-0000FF5C0000}"/>
    <cellStyle name="40 % - Accent4 2 2 3 4 2 3" xfId="32023" xr:uid="{00000000-0005-0000-0000-0000005D0000}"/>
    <cellStyle name="40 % - Accent4 2 2 3 4 2 4" xfId="26003" xr:uid="{00000000-0005-0000-0000-0000015D0000}"/>
    <cellStyle name="40 % - Accent4 2 2 3 4 3" xfId="20768" xr:uid="{00000000-0005-0000-0000-0000025D0000}"/>
    <cellStyle name="40 % - Accent4 2 2 3 4 3 2" xfId="33985" xr:uid="{00000000-0005-0000-0000-0000035D0000}"/>
    <cellStyle name="40 % - Accent4 2 2 3 4 3 3" xfId="27995" xr:uid="{00000000-0005-0000-0000-0000045D0000}"/>
    <cellStyle name="40 % - Accent4 2 2 3 4 4" xfId="21359" xr:uid="{00000000-0005-0000-0000-0000055D0000}"/>
    <cellStyle name="40 % - Accent4 2 2 3 4 4 2" xfId="34576" xr:uid="{00000000-0005-0000-0000-0000065D0000}"/>
    <cellStyle name="40 % - Accent4 2 2 3 4 4 3" xfId="28586" xr:uid="{00000000-0005-0000-0000-0000075D0000}"/>
    <cellStyle name="40 % - Accent4 2 2 3 4 5" xfId="21983" xr:uid="{00000000-0005-0000-0000-0000085D0000}"/>
    <cellStyle name="40 % - Accent4 2 2 3 4 5 2" xfId="35176" xr:uid="{00000000-0005-0000-0000-0000095D0000}"/>
    <cellStyle name="40 % - Accent4 2 2 3 4 5 3" xfId="29186" xr:uid="{00000000-0005-0000-0000-00000A5D0000}"/>
    <cellStyle name="40 % - Accent4 2 2 3 4 6" xfId="22685" xr:uid="{00000000-0005-0000-0000-00000B5D0000}"/>
    <cellStyle name="40 % - Accent4 2 2 3 4 6 2" xfId="35878" xr:uid="{00000000-0005-0000-0000-00000C5D0000}"/>
    <cellStyle name="40 % - Accent4 2 2 3 4 6 3" xfId="29888" xr:uid="{00000000-0005-0000-0000-00000D5D0000}"/>
    <cellStyle name="40 % - Accent4 2 2 3 4 7" xfId="23444" xr:uid="{00000000-0005-0000-0000-00000E5D0000}"/>
    <cellStyle name="40 % - Accent4 2 2 3 4 7 2" xfId="36630" xr:uid="{00000000-0005-0000-0000-00000F5D0000}"/>
    <cellStyle name="40 % - Accent4 2 2 3 4 7 3" xfId="30640" xr:uid="{00000000-0005-0000-0000-0000105D0000}"/>
    <cellStyle name="40 % - Accent4 2 2 3 4 8" xfId="18559" xr:uid="{00000000-0005-0000-0000-0000115D0000}"/>
    <cellStyle name="40 % - Accent4 2 2 3 4 8 2" xfId="32758" xr:uid="{00000000-0005-0000-0000-0000125D0000}"/>
    <cellStyle name="40 % - Accent4 2 2 3 4 8 3" xfId="26754" xr:uid="{00000000-0005-0000-0000-0000135D0000}"/>
    <cellStyle name="40 % - Accent4 2 2 3 4 9" xfId="11796" xr:uid="{00000000-0005-0000-0000-0000145D0000}"/>
    <cellStyle name="40 % - Accent4 2 2 3 4 9 2" xfId="25404" xr:uid="{00000000-0005-0000-0000-0000155D0000}"/>
    <cellStyle name="40 % - Accent4 2 2 3 5" xfId="6338" xr:uid="{00000000-0005-0000-0000-0000165D0000}"/>
    <cellStyle name="40 % - Accent4 2 2 3 5 2" xfId="23445" xr:uid="{00000000-0005-0000-0000-0000175D0000}"/>
    <cellStyle name="40 % - Accent4 2 2 3 5 2 2" xfId="36631" xr:uid="{00000000-0005-0000-0000-0000185D0000}"/>
    <cellStyle name="40 % - Accent4 2 2 3 5 2 3" xfId="30641" xr:uid="{00000000-0005-0000-0000-0000195D0000}"/>
    <cellStyle name="40 % - Accent4 2 2 3 5 3" xfId="19566" xr:uid="{00000000-0005-0000-0000-00001A5D0000}"/>
    <cellStyle name="40 % - Accent4 2 2 3 5 3 2" xfId="33062" xr:uid="{00000000-0005-0000-0000-00001B5D0000}"/>
    <cellStyle name="40 % - Accent4 2 2 3 5 3 3" xfId="27058" xr:uid="{00000000-0005-0000-0000-00001C5D0000}"/>
    <cellStyle name="40 % - Accent4 2 2 3 5 4" xfId="12329" xr:uid="{00000000-0005-0000-0000-00001D5D0000}"/>
    <cellStyle name="40 % - Accent4 2 2 3 5 4 2" xfId="32013" xr:uid="{00000000-0005-0000-0000-00001E5D0000}"/>
    <cellStyle name="40 % - Accent4 2 2 3 5 5" xfId="25993" xr:uid="{00000000-0005-0000-0000-00001F5D0000}"/>
    <cellStyle name="40 % - Accent4 2 2 3 6" xfId="6864" xr:uid="{00000000-0005-0000-0000-0000205D0000}"/>
    <cellStyle name="40 % - Accent4 2 2 3 6 2" xfId="23823" xr:uid="{00000000-0005-0000-0000-0000215D0000}"/>
    <cellStyle name="40 % - Accent4 2 2 3 6 2 2" xfId="36852" xr:uid="{00000000-0005-0000-0000-0000225D0000}"/>
    <cellStyle name="40 % - Accent4 2 2 3 6 2 3" xfId="30864" xr:uid="{00000000-0005-0000-0000-0000235D0000}"/>
    <cellStyle name="40 % - Accent4 2 2 3 6 3" xfId="20759" xr:uid="{00000000-0005-0000-0000-0000245D0000}"/>
    <cellStyle name="40 % - Accent4 2 2 3 6 3 2" xfId="33976" xr:uid="{00000000-0005-0000-0000-0000255D0000}"/>
    <cellStyle name="40 % - Accent4 2 2 3 6 4" xfId="12855" xr:uid="{00000000-0005-0000-0000-0000265D0000}"/>
    <cellStyle name="40 % - Accent4 2 2 3 6 5" xfId="27986" xr:uid="{00000000-0005-0000-0000-0000275D0000}"/>
    <cellStyle name="40 % - Accent4 2 2 3 7" xfId="7404" xr:uid="{00000000-0005-0000-0000-0000285D0000}"/>
    <cellStyle name="40 % - Accent4 2 2 3 7 2" xfId="24026" xr:uid="{00000000-0005-0000-0000-0000295D0000}"/>
    <cellStyle name="40 % - Accent4 2 2 3 7 2 2" xfId="36932" xr:uid="{00000000-0005-0000-0000-00002A5D0000}"/>
    <cellStyle name="40 % - Accent4 2 2 3 7 2 3" xfId="30945" xr:uid="{00000000-0005-0000-0000-00002B5D0000}"/>
    <cellStyle name="40 % - Accent4 2 2 3 7 3" xfId="21350" xr:uid="{00000000-0005-0000-0000-00002C5D0000}"/>
    <cellStyle name="40 % - Accent4 2 2 3 7 3 2" xfId="34567" xr:uid="{00000000-0005-0000-0000-00002D5D0000}"/>
    <cellStyle name="40 % - Accent4 2 2 3 7 4" xfId="13395" xr:uid="{00000000-0005-0000-0000-00002E5D0000}"/>
    <cellStyle name="40 % - Accent4 2 2 3 7 5" xfId="28577" xr:uid="{00000000-0005-0000-0000-00002F5D0000}"/>
    <cellStyle name="40 % - Accent4 2 2 3 8" xfId="7972" xr:uid="{00000000-0005-0000-0000-0000305D0000}"/>
    <cellStyle name="40 % - Accent4 2 2 3 8 2" xfId="21974" xr:uid="{00000000-0005-0000-0000-0000315D0000}"/>
    <cellStyle name="40 % - Accent4 2 2 3 8 2 2" xfId="35167" xr:uid="{00000000-0005-0000-0000-0000325D0000}"/>
    <cellStyle name="40 % - Accent4 2 2 3 8 3" xfId="13963" xr:uid="{00000000-0005-0000-0000-0000335D0000}"/>
    <cellStyle name="40 % - Accent4 2 2 3 8 4" xfId="29177" xr:uid="{00000000-0005-0000-0000-0000345D0000}"/>
    <cellStyle name="40 % - Accent4 2 2 3 9" xfId="8540" xr:uid="{00000000-0005-0000-0000-0000355D0000}"/>
    <cellStyle name="40 % - Accent4 2 2 3 9 2" xfId="22676" xr:uid="{00000000-0005-0000-0000-0000365D0000}"/>
    <cellStyle name="40 % - Accent4 2 2 3 9 2 2" xfId="35869" xr:uid="{00000000-0005-0000-0000-0000375D0000}"/>
    <cellStyle name="40 % - Accent4 2 2 3 9 3" xfId="14531" xr:uid="{00000000-0005-0000-0000-0000385D0000}"/>
    <cellStyle name="40 % - Accent4 2 2 3 9 4" xfId="29879" xr:uid="{00000000-0005-0000-0000-0000395D0000}"/>
    <cellStyle name="40 % - Accent4 2 2 3_2012-2013 - CF - Tour 1 - Ligue 04 - Résultats" xfId="471" xr:uid="{00000000-0005-0000-0000-00003A5D0000}"/>
    <cellStyle name="40 % - Accent4 2 2 4" xfId="472" xr:uid="{00000000-0005-0000-0000-00003B5D0000}"/>
    <cellStyle name="40 % - Accent4 2 2 4 10" xfId="9697" xr:uid="{00000000-0005-0000-0000-00003C5D0000}"/>
    <cellStyle name="40 % - Accent4 2 2 4 10 2" xfId="15688" xr:uid="{00000000-0005-0000-0000-00003D5D0000}"/>
    <cellStyle name="40 % - Accent4 2 2 4 10 3" xfId="31438" xr:uid="{00000000-0005-0000-0000-00003E5D0000}"/>
    <cellStyle name="40 % - Accent4 2 2 4 11" xfId="10293" xr:uid="{00000000-0005-0000-0000-00003F5D0000}"/>
    <cellStyle name="40 % - Accent4 2 2 4 11 2" xfId="16284" xr:uid="{00000000-0005-0000-0000-0000405D0000}"/>
    <cellStyle name="40 % - Accent4 2 2 4 12" xfId="10889" xr:uid="{00000000-0005-0000-0000-0000415D0000}"/>
    <cellStyle name="40 % - Accent4 2 2 4 12 2" xfId="16880" xr:uid="{00000000-0005-0000-0000-0000425D0000}"/>
    <cellStyle name="40 % - Accent4 2 2 4 13" xfId="4785" xr:uid="{00000000-0005-0000-0000-0000435D0000}"/>
    <cellStyle name="40 % - Accent4 2 2 4 13 2" xfId="17504" xr:uid="{00000000-0005-0000-0000-0000445D0000}"/>
    <cellStyle name="40 % - Accent4 2 2 4 14" xfId="17985" xr:uid="{00000000-0005-0000-0000-0000455D0000}"/>
    <cellStyle name="40 % - Accent4 2 2 4 15" xfId="18560" xr:uid="{00000000-0005-0000-0000-0000465D0000}"/>
    <cellStyle name="40 % - Accent4 2 2 4 16" xfId="11328" xr:uid="{00000000-0005-0000-0000-0000475D0000}"/>
    <cellStyle name="40 % - Accent4 2 2 4 17" xfId="4531" xr:uid="{00000000-0005-0000-0000-0000485D0000}"/>
    <cellStyle name="40 % - Accent4 2 2 4 18" xfId="24511" xr:uid="{00000000-0005-0000-0000-0000495D0000}"/>
    <cellStyle name="40 % - Accent4 2 2 4 19" xfId="3113" xr:uid="{00000000-0005-0000-0000-00004A5D0000}"/>
    <cellStyle name="40 % - Accent4 2 2 4 2" xfId="3114" xr:uid="{00000000-0005-0000-0000-00004B5D0000}"/>
    <cellStyle name="40 % - Accent4 2 2 4 2 10" xfId="10890" xr:uid="{00000000-0005-0000-0000-00004C5D0000}"/>
    <cellStyle name="40 % - Accent4 2 2 4 2 10 2" xfId="16881" xr:uid="{00000000-0005-0000-0000-00004D5D0000}"/>
    <cellStyle name="40 % - Accent4 2 2 4 2 11" xfId="17505" xr:uid="{00000000-0005-0000-0000-00004E5D0000}"/>
    <cellStyle name="40 % - Accent4 2 2 4 2 12" xfId="19804" xr:uid="{00000000-0005-0000-0000-00004F5D0000}"/>
    <cellStyle name="40 % - Accent4 2 2 4 2 13" xfId="11804" xr:uid="{00000000-0005-0000-0000-0000505D0000}"/>
    <cellStyle name="40 % - Accent4 2 2 4 2 14" xfId="5449" xr:uid="{00000000-0005-0000-0000-0000515D0000}"/>
    <cellStyle name="40 % - Accent4 2 2 4 2 15" xfId="26004" xr:uid="{00000000-0005-0000-0000-0000525D0000}"/>
    <cellStyle name="40 % - Accent4 2 2 4 2 2" xfId="6346" xr:uid="{00000000-0005-0000-0000-0000535D0000}"/>
    <cellStyle name="40 % - Accent4 2 2 4 2 2 2" xfId="12337" xr:uid="{00000000-0005-0000-0000-0000545D0000}"/>
    <cellStyle name="40 % - Accent4 2 2 4 2 2 2 2" xfId="33222" xr:uid="{00000000-0005-0000-0000-0000555D0000}"/>
    <cellStyle name="40 % - Accent4 2 2 4 2 2 3" xfId="27218" xr:uid="{00000000-0005-0000-0000-0000565D0000}"/>
    <cellStyle name="40 % - Accent4 2 2 4 2 3" xfId="6872" xr:uid="{00000000-0005-0000-0000-0000575D0000}"/>
    <cellStyle name="40 % - Accent4 2 2 4 2 3 2" xfId="12863" xr:uid="{00000000-0005-0000-0000-0000585D0000}"/>
    <cellStyle name="40 % - Accent4 2 2 4 2 3 3" xfId="32024" xr:uid="{00000000-0005-0000-0000-0000595D0000}"/>
    <cellStyle name="40 % - Accent4 2 2 4 2 4" xfId="7412" xr:uid="{00000000-0005-0000-0000-00005A5D0000}"/>
    <cellStyle name="40 % - Accent4 2 2 4 2 4 2" xfId="13403" xr:uid="{00000000-0005-0000-0000-00005B5D0000}"/>
    <cellStyle name="40 % - Accent4 2 2 4 2 5" xfId="7980" xr:uid="{00000000-0005-0000-0000-00005C5D0000}"/>
    <cellStyle name="40 % - Accent4 2 2 4 2 5 2" xfId="13971" xr:uid="{00000000-0005-0000-0000-00005D5D0000}"/>
    <cellStyle name="40 % - Accent4 2 2 4 2 6" xfId="8548" xr:uid="{00000000-0005-0000-0000-00005E5D0000}"/>
    <cellStyle name="40 % - Accent4 2 2 4 2 6 2" xfId="14539" xr:uid="{00000000-0005-0000-0000-00005F5D0000}"/>
    <cellStyle name="40 % - Accent4 2 2 4 2 7" xfId="9116" xr:uid="{00000000-0005-0000-0000-0000605D0000}"/>
    <cellStyle name="40 % - Accent4 2 2 4 2 7 2" xfId="15107" xr:uid="{00000000-0005-0000-0000-0000615D0000}"/>
    <cellStyle name="40 % - Accent4 2 2 4 2 8" xfId="9698" xr:uid="{00000000-0005-0000-0000-0000625D0000}"/>
    <cellStyle name="40 % - Accent4 2 2 4 2 8 2" xfId="15689" xr:uid="{00000000-0005-0000-0000-0000635D0000}"/>
    <cellStyle name="40 % - Accent4 2 2 4 2 9" xfId="10294" xr:uid="{00000000-0005-0000-0000-0000645D0000}"/>
    <cellStyle name="40 % - Accent4 2 2 4 2 9 2" xfId="16285" xr:uid="{00000000-0005-0000-0000-0000655D0000}"/>
    <cellStyle name="40 % - Accent4 2 2 4 3" xfId="5448" xr:uid="{00000000-0005-0000-0000-0000665D0000}"/>
    <cellStyle name="40 % - Accent4 2 2 4 3 2" xfId="20769" xr:uid="{00000000-0005-0000-0000-0000675D0000}"/>
    <cellStyle name="40 % - Accent4 2 2 4 3 2 2" xfId="33986" xr:uid="{00000000-0005-0000-0000-0000685D0000}"/>
    <cellStyle name="40 % - Accent4 2 2 4 3 3" xfId="11803" xr:uid="{00000000-0005-0000-0000-0000695D0000}"/>
    <cellStyle name="40 % - Accent4 2 2 4 3 4" xfId="27996" xr:uid="{00000000-0005-0000-0000-00006A5D0000}"/>
    <cellStyle name="40 % - Accent4 2 2 4 4" xfId="6345" xr:uid="{00000000-0005-0000-0000-00006B5D0000}"/>
    <cellStyle name="40 % - Accent4 2 2 4 4 2" xfId="21360" xr:uid="{00000000-0005-0000-0000-00006C5D0000}"/>
    <cellStyle name="40 % - Accent4 2 2 4 4 2 2" xfId="34577" xr:uid="{00000000-0005-0000-0000-00006D5D0000}"/>
    <cellStyle name="40 % - Accent4 2 2 4 4 3" xfId="12336" xr:uid="{00000000-0005-0000-0000-00006E5D0000}"/>
    <cellStyle name="40 % - Accent4 2 2 4 4 4" xfId="28587" xr:uid="{00000000-0005-0000-0000-00006F5D0000}"/>
    <cellStyle name="40 % - Accent4 2 2 4 5" xfId="6871" xr:uid="{00000000-0005-0000-0000-0000705D0000}"/>
    <cellStyle name="40 % - Accent4 2 2 4 5 2" xfId="21984" xr:uid="{00000000-0005-0000-0000-0000715D0000}"/>
    <cellStyle name="40 % - Accent4 2 2 4 5 2 2" xfId="35177" xr:uid="{00000000-0005-0000-0000-0000725D0000}"/>
    <cellStyle name="40 % - Accent4 2 2 4 5 3" xfId="12862" xr:uid="{00000000-0005-0000-0000-0000735D0000}"/>
    <cellStyle name="40 % - Accent4 2 2 4 5 4" xfId="29187" xr:uid="{00000000-0005-0000-0000-0000745D0000}"/>
    <cellStyle name="40 % - Accent4 2 2 4 6" xfId="7411" xr:uid="{00000000-0005-0000-0000-0000755D0000}"/>
    <cellStyle name="40 % - Accent4 2 2 4 6 2" xfId="22686" xr:uid="{00000000-0005-0000-0000-0000765D0000}"/>
    <cellStyle name="40 % - Accent4 2 2 4 6 2 2" xfId="35879" xr:uid="{00000000-0005-0000-0000-0000775D0000}"/>
    <cellStyle name="40 % - Accent4 2 2 4 6 3" xfId="13402" xr:uid="{00000000-0005-0000-0000-0000785D0000}"/>
    <cellStyle name="40 % - Accent4 2 2 4 6 4" xfId="29889" xr:uid="{00000000-0005-0000-0000-0000795D0000}"/>
    <cellStyle name="40 % - Accent4 2 2 4 7" xfId="7979" xr:uid="{00000000-0005-0000-0000-00007A5D0000}"/>
    <cellStyle name="40 % - Accent4 2 2 4 7 2" xfId="23446" xr:uid="{00000000-0005-0000-0000-00007B5D0000}"/>
    <cellStyle name="40 % - Accent4 2 2 4 7 2 2" xfId="36632" xr:uid="{00000000-0005-0000-0000-00007C5D0000}"/>
    <cellStyle name="40 % - Accent4 2 2 4 7 3" xfId="13970" xr:uid="{00000000-0005-0000-0000-00007D5D0000}"/>
    <cellStyle name="40 % - Accent4 2 2 4 7 4" xfId="30642" xr:uid="{00000000-0005-0000-0000-00007E5D0000}"/>
    <cellStyle name="40 % - Accent4 2 2 4 8" xfId="8547" xr:uid="{00000000-0005-0000-0000-00007F5D0000}"/>
    <cellStyle name="40 % - Accent4 2 2 4 8 2" xfId="14538" xr:uid="{00000000-0005-0000-0000-0000805D0000}"/>
    <cellStyle name="40 % - Accent4 2 2 4 8 2 2" xfId="32759" xr:uid="{00000000-0005-0000-0000-0000815D0000}"/>
    <cellStyle name="40 % - Accent4 2 2 4 8 3" xfId="26755" xr:uid="{00000000-0005-0000-0000-0000825D0000}"/>
    <cellStyle name="40 % - Accent4 2 2 4 9" xfId="9115" xr:uid="{00000000-0005-0000-0000-0000835D0000}"/>
    <cellStyle name="40 % - Accent4 2 2 4 9 2" xfId="15106" xr:uid="{00000000-0005-0000-0000-0000845D0000}"/>
    <cellStyle name="40 % - Accent4 2 2 4 9 3" xfId="25405" xr:uid="{00000000-0005-0000-0000-0000855D0000}"/>
    <cellStyle name="40 % - Accent4 2 2 5" xfId="5432" xr:uid="{00000000-0005-0000-0000-0000865D0000}"/>
    <cellStyle name="40 % - Accent4 2 2 5 2" xfId="23447" xr:uid="{00000000-0005-0000-0000-0000875D0000}"/>
    <cellStyle name="40 % - Accent4 2 2 5 2 2" xfId="36633" xr:uid="{00000000-0005-0000-0000-0000885D0000}"/>
    <cellStyle name="40 % - Accent4 2 2 5 2 3" xfId="30643" xr:uid="{00000000-0005-0000-0000-0000895D0000}"/>
    <cellStyle name="40 % - Accent4 2 2 5 3" xfId="19559" xr:uid="{00000000-0005-0000-0000-00008A5D0000}"/>
    <cellStyle name="40 % - Accent4 2 2 5 3 2" xfId="33055" xr:uid="{00000000-0005-0000-0000-00008B5D0000}"/>
    <cellStyle name="40 % - Accent4 2 2 5 3 3" xfId="27051" xr:uid="{00000000-0005-0000-0000-00008C5D0000}"/>
    <cellStyle name="40 % - Accent4 2 2 5 4" xfId="11783" xr:uid="{00000000-0005-0000-0000-00008D5D0000}"/>
    <cellStyle name="40 % - Accent4 2 2 5 4 2" xfId="31999" xr:uid="{00000000-0005-0000-0000-00008E5D0000}"/>
    <cellStyle name="40 % - Accent4 2 2 5 5" xfId="25979" xr:uid="{00000000-0005-0000-0000-00008F5D0000}"/>
    <cellStyle name="40 % - Accent4 2 2 6" xfId="6325" xr:uid="{00000000-0005-0000-0000-0000905D0000}"/>
    <cellStyle name="40 % - Accent4 2 2 6 2" xfId="23820" xr:uid="{00000000-0005-0000-0000-0000915D0000}"/>
    <cellStyle name="40 % - Accent4 2 2 6 2 2" xfId="36849" xr:uid="{00000000-0005-0000-0000-0000925D0000}"/>
    <cellStyle name="40 % - Accent4 2 2 6 2 3" xfId="30861" xr:uid="{00000000-0005-0000-0000-0000935D0000}"/>
    <cellStyle name="40 % - Accent4 2 2 6 3" xfId="20745" xr:uid="{00000000-0005-0000-0000-0000945D0000}"/>
    <cellStyle name="40 % - Accent4 2 2 6 3 2" xfId="33962" xr:uid="{00000000-0005-0000-0000-0000955D0000}"/>
    <cellStyle name="40 % - Accent4 2 2 6 4" xfId="12316" xr:uid="{00000000-0005-0000-0000-0000965D0000}"/>
    <cellStyle name="40 % - Accent4 2 2 6 5" xfId="27972" xr:uid="{00000000-0005-0000-0000-0000975D0000}"/>
    <cellStyle name="40 % - Accent4 2 2 7" xfId="6851" xr:uid="{00000000-0005-0000-0000-0000985D0000}"/>
    <cellStyle name="40 % - Accent4 2 2 7 2" xfId="24023" xr:uid="{00000000-0005-0000-0000-0000995D0000}"/>
    <cellStyle name="40 % - Accent4 2 2 7 2 2" xfId="36929" xr:uid="{00000000-0005-0000-0000-00009A5D0000}"/>
    <cellStyle name="40 % - Accent4 2 2 7 2 3" xfId="30942" xr:uid="{00000000-0005-0000-0000-00009B5D0000}"/>
    <cellStyle name="40 % - Accent4 2 2 7 3" xfId="21336" xr:uid="{00000000-0005-0000-0000-00009C5D0000}"/>
    <cellStyle name="40 % - Accent4 2 2 7 3 2" xfId="34553" xr:uid="{00000000-0005-0000-0000-00009D5D0000}"/>
    <cellStyle name="40 % - Accent4 2 2 7 4" xfId="12842" xr:uid="{00000000-0005-0000-0000-00009E5D0000}"/>
    <cellStyle name="40 % - Accent4 2 2 7 5" xfId="28563" xr:uid="{00000000-0005-0000-0000-00009F5D0000}"/>
    <cellStyle name="40 % - Accent4 2 2 8" xfId="7391" xr:uid="{00000000-0005-0000-0000-0000A05D0000}"/>
    <cellStyle name="40 % - Accent4 2 2 8 2" xfId="21960" xr:uid="{00000000-0005-0000-0000-0000A15D0000}"/>
    <cellStyle name="40 % - Accent4 2 2 8 2 2" xfId="35153" xr:uid="{00000000-0005-0000-0000-0000A25D0000}"/>
    <cellStyle name="40 % - Accent4 2 2 8 3" xfId="13382" xr:uid="{00000000-0005-0000-0000-0000A35D0000}"/>
    <cellStyle name="40 % - Accent4 2 2 8 4" xfId="29163" xr:uid="{00000000-0005-0000-0000-0000A45D0000}"/>
    <cellStyle name="40 % - Accent4 2 2 9" xfId="7959" xr:uid="{00000000-0005-0000-0000-0000A55D0000}"/>
    <cellStyle name="40 % - Accent4 2 2 9 2" xfId="22662" xr:uid="{00000000-0005-0000-0000-0000A65D0000}"/>
    <cellStyle name="40 % - Accent4 2 2 9 2 2" xfId="35855" xr:uid="{00000000-0005-0000-0000-0000A75D0000}"/>
    <cellStyle name="40 % - Accent4 2 2 9 3" xfId="13950" xr:uid="{00000000-0005-0000-0000-0000A85D0000}"/>
    <cellStyle name="40 % - Accent4 2 2 9 4" xfId="29865" xr:uid="{00000000-0005-0000-0000-0000A95D0000}"/>
    <cellStyle name="40 % - Accent4 2 2_2012-2013 - CF - Tour 1 - Ligue 04 - Résultats" xfId="473" xr:uid="{00000000-0005-0000-0000-0000AA5D0000}"/>
    <cellStyle name="40 % - Accent4 2 20" xfId="11314" xr:uid="{00000000-0005-0000-0000-0000AB5D0000}"/>
    <cellStyle name="40 % - Accent4 2 21" xfId="4513" xr:uid="{00000000-0005-0000-0000-0000AC5D0000}"/>
    <cellStyle name="40 % - Accent4 2 22" xfId="24486" xr:uid="{00000000-0005-0000-0000-0000AD5D0000}"/>
    <cellStyle name="40 % - Accent4 2 23" xfId="3092" xr:uid="{00000000-0005-0000-0000-0000AE5D0000}"/>
    <cellStyle name="40 % - Accent4 2 3" xfId="474" xr:uid="{00000000-0005-0000-0000-0000AF5D0000}"/>
    <cellStyle name="40 % - Accent4 2 3 10" xfId="7413" xr:uid="{00000000-0005-0000-0000-0000B05D0000}"/>
    <cellStyle name="40 % - Accent4 2 3 10 2" xfId="24027" xr:uid="{00000000-0005-0000-0000-0000B15D0000}"/>
    <cellStyle name="40 % - Accent4 2 3 10 2 2" xfId="36933" xr:uid="{00000000-0005-0000-0000-0000B25D0000}"/>
    <cellStyle name="40 % - Accent4 2 3 10 2 3" xfId="30946" xr:uid="{00000000-0005-0000-0000-0000B35D0000}"/>
    <cellStyle name="40 % - Accent4 2 3 10 3" xfId="21361" xr:uid="{00000000-0005-0000-0000-0000B45D0000}"/>
    <cellStyle name="40 % - Accent4 2 3 10 3 2" xfId="34578" xr:uid="{00000000-0005-0000-0000-0000B55D0000}"/>
    <cellStyle name="40 % - Accent4 2 3 10 4" xfId="13404" xr:uid="{00000000-0005-0000-0000-0000B65D0000}"/>
    <cellStyle name="40 % - Accent4 2 3 10 5" xfId="28588" xr:uid="{00000000-0005-0000-0000-0000B75D0000}"/>
    <cellStyle name="40 % - Accent4 2 3 11" xfId="7981" xr:uid="{00000000-0005-0000-0000-0000B85D0000}"/>
    <cellStyle name="40 % - Accent4 2 3 11 2" xfId="21985" xr:uid="{00000000-0005-0000-0000-0000B95D0000}"/>
    <cellStyle name="40 % - Accent4 2 3 11 2 2" xfId="35178" xr:uid="{00000000-0005-0000-0000-0000BA5D0000}"/>
    <cellStyle name="40 % - Accent4 2 3 11 3" xfId="13972" xr:uid="{00000000-0005-0000-0000-0000BB5D0000}"/>
    <cellStyle name="40 % - Accent4 2 3 11 4" xfId="29188" xr:uid="{00000000-0005-0000-0000-0000BC5D0000}"/>
    <cellStyle name="40 % - Accent4 2 3 12" xfId="8549" xr:uid="{00000000-0005-0000-0000-0000BD5D0000}"/>
    <cellStyle name="40 % - Accent4 2 3 12 2" xfId="22687" xr:uid="{00000000-0005-0000-0000-0000BE5D0000}"/>
    <cellStyle name="40 % - Accent4 2 3 12 2 2" xfId="35880" xr:uid="{00000000-0005-0000-0000-0000BF5D0000}"/>
    <cellStyle name="40 % - Accent4 2 3 12 3" xfId="14540" xr:uid="{00000000-0005-0000-0000-0000C05D0000}"/>
    <cellStyle name="40 % - Accent4 2 3 12 4" xfId="29890" xr:uid="{00000000-0005-0000-0000-0000C15D0000}"/>
    <cellStyle name="40 % - Accent4 2 3 13" xfId="9117" xr:uid="{00000000-0005-0000-0000-0000C25D0000}"/>
    <cellStyle name="40 % - Accent4 2 3 13 2" xfId="23448" xr:uid="{00000000-0005-0000-0000-0000C35D0000}"/>
    <cellStyle name="40 % - Accent4 2 3 13 2 2" xfId="36634" xr:uid="{00000000-0005-0000-0000-0000C45D0000}"/>
    <cellStyle name="40 % - Accent4 2 3 13 3" xfId="15108" xr:uid="{00000000-0005-0000-0000-0000C55D0000}"/>
    <cellStyle name="40 % - Accent4 2 3 13 4" xfId="30644" xr:uid="{00000000-0005-0000-0000-0000C65D0000}"/>
    <cellStyle name="40 % - Accent4 2 3 14" xfId="9699" xr:uid="{00000000-0005-0000-0000-0000C75D0000}"/>
    <cellStyle name="40 % - Accent4 2 3 14 2" xfId="15690" xr:uid="{00000000-0005-0000-0000-0000C85D0000}"/>
    <cellStyle name="40 % - Accent4 2 3 14 2 2" xfId="32760" xr:uid="{00000000-0005-0000-0000-0000C95D0000}"/>
    <cellStyle name="40 % - Accent4 2 3 14 3" xfId="26756" xr:uid="{00000000-0005-0000-0000-0000CA5D0000}"/>
    <cellStyle name="40 % - Accent4 2 3 15" xfId="10295" xr:uid="{00000000-0005-0000-0000-0000CB5D0000}"/>
    <cellStyle name="40 % - Accent4 2 3 15 2" xfId="16286" xr:uid="{00000000-0005-0000-0000-0000CC5D0000}"/>
    <cellStyle name="40 % - Accent4 2 3 15 3" xfId="25406" xr:uid="{00000000-0005-0000-0000-0000CD5D0000}"/>
    <cellStyle name="40 % - Accent4 2 3 16" xfId="10891" xr:uid="{00000000-0005-0000-0000-0000CE5D0000}"/>
    <cellStyle name="40 % - Accent4 2 3 16 2" xfId="16882" xr:uid="{00000000-0005-0000-0000-0000CF5D0000}"/>
    <cellStyle name="40 % - Accent4 2 3 16 3" xfId="31439" xr:uid="{00000000-0005-0000-0000-0000D05D0000}"/>
    <cellStyle name="40 % - Accent4 2 3 17" xfId="17506" xr:uid="{00000000-0005-0000-0000-0000D15D0000}"/>
    <cellStyle name="40 % - Accent4 2 3 18" xfId="18561" xr:uid="{00000000-0005-0000-0000-0000D25D0000}"/>
    <cellStyle name="40 % - Accent4 2 3 19" xfId="4532" xr:uid="{00000000-0005-0000-0000-0000D35D0000}"/>
    <cellStyle name="40 % - Accent4 2 3 2" xfId="475" xr:uid="{00000000-0005-0000-0000-0000D45D0000}"/>
    <cellStyle name="40 % - Accent4 2 3 20" xfId="24512" xr:uid="{00000000-0005-0000-0000-0000D55D0000}"/>
    <cellStyle name="40 % - Accent4 2 3 21" xfId="3115" xr:uid="{00000000-0005-0000-0000-0000D65D0000}"/>
    <cellStyle name="40 % - Accent4 2 3 3" xfId="476" xr:uid="{00000000-0005-0000-0000-0000D75D0000}"/>
    <cellStyle name="40 % - Accent4 2 3 3 10" xfId="7982" xr:uid="{00000000-0005-0000-0000-0000D85D0000}"/>
    <cellStyle name="40 % - Accent4 2 3 3 10 2" xfId="21986" xr:uid="{00000000-0005-0000-0000-0000D95D0000}"/>
    <cellStyle name="40 % - Accent4 2 3 3 10 2 2" xfId="35179" xr:uid="{00000000-0005-0000-0000-0000DA5D0000}"/>
    <cellStyle name="40 % - Accent4 2 3 3 10 3" xfId="13973" xr:uid="{00000000-0005-0000-0000-0000DB5D0000}"/>
    <cellStyle name="40 % - Accent4 2 3 3 10 4" xfId="29189" xr:uid="{00000000-0005-0000-0000-0000DC5D0000}"/>
    <cellStyle name="40 % - Accent4 2 3 3 11" xfId="8550" xr:uid="{00000000-0005-0000-0000-0000DD5D0000}"/>
    <cellStyle name="40 % - Accent4 2 3 3 11 2" xfId="22688" xr:uid="{00000000-0005-0000-0000-0000DE5D0000}"/>
    <cellStyle name="40 % - Accent4 2 3 3 11 2 2" xfId="35881" xr:uid="{00000000-0005-0000-0000-0000DF5D0000}"/>
    <cellStyle name="40 % - Accent4 2 3 3 11 3" xfId="14541" xr:uid="{00000000-0005-0000-0000-0000E05D0000}"/>
    <cellStyle name="40 % - Accent4 2 3 3 11 4" xfId="29891" xr:uid="{00000000-0005-0000-0000-0000E15D0000}"/>
    <cellStyle name="40 % - Accent4 2 3 3 12" xfId="9118" xr:uid="{00000000-0005-0000-0000-0000E25D0000}"/>
    <cellStyle name="40 % - Accent4 2 3 3 12 2" xfId="15109" xr:uid="{00000000-0005-0000-0000-0000E35D0000}"/>
    <cellStyle name="40 % - Accent4 2 3 3 12 2 2" xfId="32761" xr:uid="{00000000-0005-0000-0000-0000E45D0000}"/>
    <cellStyle name="40 % - Accent4 2 3 3 12 3" xfId="26757" xr:uid="{00000000-0005-0000-0000-0000E55D0000}"/>
    <cellStyle name="40 % - Accent4 2 3 3 13" xfId="9700" xr:uid="{00000000-0005-0000-0000-0000E65D0000}"/>
    <cellStyle name="40 % - Accent4 2 3 3 13 2" xfId="15691" xr:uid="{00000000-0005-0000-0000-0000E75D0000}"/>
    <cellStyle name="40 % - Accent4 2 3 3 13 3" xfId="25407" xr:uid="{00000000-0005-0000-0000-0000E85D0000}"/>
    <cellStyle name="40 % - Accent4 2 3 3 14" xfId="10296" xr:uid="{00000000-0005-0000-0000-0000E95D0000}"/>
    <cellStyle name="40 % - Accent4 2 3 3 14 2" xfId="16287" xr:uid="{00000000-0005-0000-0000-0000EA5D0000}"/>
    <cellStyle name="40 % - Accent4 2 3 3 14 3" xfId="31440" xr:uid="{00000000-0005-0000-0000-0000EB5D0000}"/>
    <cellStyle name="40 % - Accent4 2 3 3 15" xfId="10892" xr:uid="{00000000-0005-0000-0000-0000EC5D0000}"/>
    <cellStyle name="40 % - Accent4 2 3 3 15 2" xfId="16883" xr:uid="{00000000-0005-0000-0000-0000ED5D0000}"/>
    <cellStyle name="40 % - Accent4 2 3 3 16" xfId="17507" xr:uid="{00000000-0005-0000-0000-0000EE5D0000}"/>
    <cellStyle name="40 % - Accent4 2 3 3 17" xfId="17986" xr:uid="{00000000-0005-0000-0000-0000EF5D0000}"/>
    <cellStyle name="40 % - Accent4 2 3 3 18" xfId="18562" xr:uid="{00000000-0005-0000-0000-0000F05D0000}"/>
    <cellStyle name="40 % - Accent4 2 3 3 19" xfId="11329" xr:uid="{00000000-0005-0000-0000-0000F15D0000}"/>
    <cellStyle name="40 % - Accent4 2 3 3 2" xfId="477" xr:uid="{00000000-0005-0000-0000-0000F25D0000}"/>
    <cellStyle name="40 % - Accent4 2 3 3 2 10" xfId="8551" xr:uid="{00000000-0005-0000-0000-0000F35D0000}"/>
    <cellStyle name="40 % - Accent4 2 3 3 2 10 2" xfId="21987" xr:uid="{00000000-0005-0000-0000-0000F45D0000}"/>
    <cellStyle name="40 % - Accent4 2 3 3 2 10 2 2" xfId="35180" xr:uid="{00000000-0005-0000-0000-0000F55D0000}"/>
    <cellStyle name="40 % - Accent4 2 3 3 2 10 3" xfId="14542" xr:uid="{00000000-0005-0000-0000-0000F65D0000}"/>
    <cellStyle name="40 % - Accent4 2 3 3 2 10 4" xfId="29190" xr:uid="{00000000-0005-0000-0000-0000F75D0000}"/>
    <cellStyle name="40 % - Accent4 2 3 3 2 11" xfId="9119" xr:uid="{00000000-0005-0000-0000-0000F85D0000}"/>
    <cellStyle name="40 % - Accent4 2 3 3 2 11 2" xfId="22689" xr:uid="{00000000-0005-0000-0000-0000F95D0000}"/>
    <cellStyle name="40 % - Accent4 2 3 3 2 11 2 2" xfId="35882" xr:uid="{00000000-0005-0000-0000-0000FA5D0000}"/>
    <cellStyle name="40 % - Accent4 2 3 3 2 11 3" xfId="15110" xr:uid="{00000000-0005-0000-0000-0000FB5D0000}"/>
    <cellStyle name="40 % - Accent4 2 3 3 2 11 4" xfId="29892" xr:uid="{00000000-0005-0000-0000-0000FC5D0000}"/>
    <cellStyle name="40 % - Accent4 2 3 3 2 12" xfId="9701" xr:uid="{00000000-0005-0000-0000-0000FD5D0000}"/>
    <cellStyle name="40 % - Accent4 2 3 3 2 12 2" xfId="23449" xr:uid="{00000000-0005-0000-0000-0000FE5D0000}"/>
    <cellStyle name="40 % - Accent4 2 3 3 2 12 2 2" xfId="36635" xr:uid="{00000000-0005-0000-0000-0000FF5D0000}"/>
    <cellStyle name="40 % - Accent4 2 3 3 2 12 3" xfId="15692" xr:uid="{00000000-0005-0000-0000-0000005E0000}"/>
    <cellStyle name="40 % - Accent4 2 3 3 2 12 4" xfId="30645" xr:uid="{00000000-0005-0000-0000-0000015E0000}"/>
    <cellStyle name="40 % - Accent4 2 3 3 2 13" xfId="10297" xr:uid="{00000000-0005-0000-0000-0000025E0000}"/>
    <cellStyle name="40 % - Accent4 2 3 3 2 13 2" xfId="16288" xr:uid="{00000000-0005-0000-0000-0000035E0000}"/>
    <cellStyle name="40 % - Accent4 2 3 3 2 13 2 2" xfId="32762" xr:uid="{00000000-0005-0000-0000-0000045E0000}"/>
    <cellStyle name="40 % - Accent4 2 3 3 2 13 3" xfId="26758" xr:uid="{00000000-0005-0000-0000-0000055E0000}"/>
    <cellStyle name="40 % - Accent4 2 3 3 2 14" xfId="10893" xr:uid="{00000000-0005-0000-0000-0000065E0000}"/>
    <cellStyle name="40 % - Accent4 2 3 3 2 14 2" xfId="16884" xr:uid="{00000000-0005-0000-0000-0000075E0000}"/>
    <cellStyle name="40 % - Accent4 2 3 3 2 14 3" xfId="25408" xr:uid="{00000000-0005-0000-0000-0000085E0000}"/>
    <cellStyle name="40 % - Accent4 2 3 3 2 15" xfId="17508" xr:uid="{00000000-0005-0000-0000-0000095E0000}"/>
    <cellStyle name="40 % - Accent4 2 3 3 2 15 2" xfId="31441" xr:uid="{00000000-0005-0000-0000-00000A5E0000}"/>
    <cellStyle name="40 % - Accent4 2 3 3 2 16" xfId="17987" xr:uid="{00000000-0005-0000-0000-00000B5E0000}"/>
    <cellStyle name="40 % - Accent4 2 3 3 2 17" xfId="18563" xr:uid="{00000000-0005-0000-0000-00000C5E0000}"/>
    <cellStyle name="40 % - Accent4 2 3 3 2 18" xfId="11330" xr:uid="{00000000-0005-0000-0000-00000D5E0000}"/>
    <cellStyle name="40 % - Accent4 2 3 3 2 19" xfId="4534" xr:uid="{00000000-0005-0000-0000-00000E5E0000}"/>
    <cellStyle name="40 % - Accent4 2 3 3 2 2" xfId="478" xr:uid="{00000000-0005-0000-0000-00000F5E0000}"/>
    <cellStyle name="40 % - Accent4 2 3 3 2 2 10" xfId="9702" xr:uid="{00000000-0005-0000-0000-0000105E0000}"/>
    <cellStyle name="40 % - Accent4 2 3 3 2 2 10 2" xfId="15693" xr:uid="{00000000-0005-0000-0000-0000115E0000}"/>
    <cellStyle name="40 % - Accent4 2 3 3 2 2 10 3" xfId="31442" xr:uid="{00000000-0005-0000-0000-0000125E0000}"/>
    <cellStyle name="40 % - Accent4 2 3 3 2 2 11" xfId="10298" xr:uid="{00000000-0005-0000-0000-0000135E0000}"/>
    <cellStyle name="40 % - Accent4 2 3 3 2 2 11 2" xfId="16289" xr:uid="{00000000-0005-0000-0000-0000145E0000}"/>
    <cellStyle name="40 % - Accent4 2 3 3 2 2 12" xfId="10894" xr:uid="{00000000-0005-0000-0000-0000155E0000}"/>
    <cellStyle name="40 % - Accent4 2 3 3 2 2 12 2" xfId="16885" xr:uid="{00000000-0005-0000-0000-0000165E0000}"/>
    <cellStyle name="40 % - Accent4 2 3 3 2 2 13" xfId="4786" xr:uid="{00000000-0005-0000-0000-0000175E0000}"/>
    <cellStyle name="40 % - Accent4 2 3 3 2 2 13 2" xfId="17509" xr:uid="{00000000-0005-0000-0000-0000185E0000}"/>
    <cellStyle name="40 % - Accent4 2 3 3 2 2 14" xfId="17988" xr:uid="{00000000-0005-0000-0000-0000195E0000}"/>
    <cellStyle name="40 % - Accent4 2 3 3 2 2 15" xfId="18564" xr:uid="{00000000-0005-0000-0000-00001A5E0000}"/>
    <cellStyle name="40 % - Accent4 2 3 3 2 2 16" xfId="11331" xr:uid="{00000000-0005-0000-0000-00001B5E0000}"/>
    <cellStyle name="40 % - Accent4 2 3 3 2 2 17" xfId="4535" xr:uid="{00000000-0005-0000-0000-00001C5E0000}"/>
    <cellStyle name="40 % - Accent4 2 3 3 2 2 18" xfId="24515" xr:uid="{00000000-0005-0000-0000-00001D5E0000}"/>
    <cellStyle name="40 % - Accent4 2 3 3 2 2 19" xfId="3118" xr:uid="{00000000-0005-0000-0000-00001E5E0000}"/>
    <cellStyle name="40 % - Accent4 2 3 3 2 2 2" xfId="3119" xr:uid="{00000000-0005-0000-0000-00001F5E0000}"/>
    <cellStyle name="40 % - Accent4 2 3 3 2 2 2 10" xfId="10895" xr:uid="{00000000-0005-0000-0000-0000205E0000}"/>
    <cellStyle name="40 % - Accent4 2 3 3 2 2 2 10 2" xfId="16886" xr:uid="{00000000-0005-0000-0000-0000215E0000}"/>
    <cellStyle name="40 % - Accent4 2 3 3 2 2 2 11" xfId="17510" xr:uid="{00000000-0005-0000-0000-0000225E0000}"/>
    <cellStyle name="40 % - Accent4 2 3 3 2 2 2 12" xfId="19801" xr:uid="{00000000-0005-0000-0000-0000235E0000}"/>
    <cellStyle name="40 % - Accent4 2 3 3 2 2 2 13" xfId="11809" xr:uid="{00000000-0005-0000-0000-0000245E0000}"/>
    <cellStyle name="40 % - Accent4 2 3 3 2 2 2 14" xfId="5454" xr:uid="{00000000-0005-0000-0000-0000255E0000}"/>
    <cellStyle name="40 % - Accent4 2 3 3 2 2 2 15" xfId="26008" xr:uid="{00000000-0005-0000-0000-0000265E0000}"/>
    <cellStyle name="40 % - Accent4 2 3 3 2 2 2 2" xfId="6351" xr:uid="{00000000-0005-0000-0000-0000275E0000}"/>
    <cellStyle name="40 % - Accent4 2 3 3 2 2 2 2 2" xfId="12342" xr:uid="{00000000-0005-0000-0000-0000285E0000}"/>
    <cellStyle name="40 % - Accent4 2 3 3 2 2 2 2 2 2" xfId="33220" xr:uid="{00000000-0005-0000-0000-0000295E0000}"/>
    <cellStyle name="40 % - Accent4 2 3 3 2 2 2 2 3" xfId="27216" xr:uid="{00000000-0005-0000-0000-00002A5E0000}"/>
    <cellStyle name="40 % - Accent4 2 3 3 2 2 2 3" xfId="6877" xr:uid="{00000000-0005-0000-0000-00002B5E0000}"/>
    <cellStyle name="40 % - Accent4 2 3 3 2 2 2 3 2" xfId="12868" xr:uid="{00000000-0005-0000-0000-00002C5E0000}"/>
    <cellStyle name="40 % - Accent4 2 3 3 2 2 2 3 3" xfId="32028" xr:uid="{00000000-0005-0000-0000-00002D5E0000}"/>
    <cellStyle name="40 % - Accent4 2 3 3 2 2 2 4" xfId="7417" xr:uid="{00000000-0005-0000-0000-00002E5E0000}"/>
    <cellStyle name="40 % - Accent4 2 3 3 2 2 2 4 2" xfId="13408" xr:uid="{00000000-0005-0000-0000-00002F5E0000}"/>
    <cellStyle name="40 % - Accent4 2 3 3 2 2 2 5" xfId="7985" xr:uid="{00000000-0005-0000-0000-0000305E0000}"/>
    <cellStyle name="40 % - Accent4 2 3 3 2 2 2 5 2" xfId="13976" xr:uid="{00000000-0005-0000-0000-0000315E0000}"/>
    <cellStyle name="40 % - Accent4 2 3 3 2 2 2 6" xfId="8553" xr:uid="{00000000-0005-0000-0000-0000325E0000}"/>
    <cellStyle name="40 % - Accent4 2 3 3 2 2 2 6 2" xfId="14544" xr:uid="{00000000-0005-0000-0000-0000335E0000}"/>
    <cellStyle name="40 % - Accent4 2 3 3 2 2 2 7" xfId="9121" xr:uid="{00000000-0005-0000-0000-0000345E0000}"/>
    <cellStyle name="40 % - Accent4 2 3 3 2 2 2 7 2" xfId="15112" xr:uid="{00000000-0005-0000-0000-0000355E0000}"/>
    <cellStyle name="40 % - Accent4 2 3 3 2 2 2 8" xfId="9703" xr:uid="{00000000-0005-0000-0000-0000365E0000}"/>
    <cellStyle name="40 % - Accent4 2 3 3 2 2 2 8 2" xfId="15694" xr:uid="{00000000-0005-0000-0000-0000375E0000}"/>
    <cellStyle name="40 % - Accent4 2 3 3 2 2 2 9" xfId="10299" xr:uid="{00000000-0005-0000-0000-0000385E0000}"/>
    <cellStyle name="40 % - Accent4 2 3 3 2 2 2 9 2" xfId="16290" xr:uid="{00000000-0005-0000-0000-0000395E0000}"/>
    <cellStyle name="40 % - Accent4 2 3 3 2 2 3" xfId="5453" xr:uid="{00000000-0005-0000-0000-00003A5E0000}"/>
    <cellStyle name="40 % - Accent4 2 3 3 2 2 3 2" xfId="20773" xr:uid="{00000000-0005-0000-0000-00003B5E0000}"/>
    <cellStyle name="40 % - Accent4 2 3 3 2 2 3 2 2" xfId="33990" xr:uid="{00000000-0005-0000-0000-00003C5E0000}"/>
    <cellStyle name="40 % - Accent4 2 3 3 2 2 3 3" xfId="11808" xr:uid="{00000000-0005-0000-0000-00003D5E0000}"/>
    <cellStyle name="40 % - Accent4 2 3 3 2 2 3 4" xfId="28000" xr:uid="{00000000-0005-0000-0000-00003E5E0000}"/>
    <cellStyle name="40 % - Accent4 2 3 3 2 2 4" xfId="6350" xr:uid="{00000000-0005-0000-0000-00003F5E0000}"/>
    <cellStyle name="40 % - Accent4 2 3 3 2 2 4 2" xfId="21364" xr:uid="{00000000-0005-0000-0000-0000405E0000}"/>
    <cellStyle name="40 % - Accent4 2 3 3 2 2 4 2 2" xfId="34581" xr:uid="{00000000-0005-0000-0000-0000415E0000}"/>
    <cellStyle name="40 % - Accent4 2 3 3 2 2 4 3" xfId="12341" xr:uid="{00000000-0005-0000-0000-0000425E0000}"/>
    <cellStyle name="40 % - Accent4 2 3 3 2 2 4 4" xfId="28591" xr:uid="{00000000-0005-0000-0000-0000435E0000}"/>
    <cellStyle name="40 % - Accent4 2 3 3 2 2 5" xfId="6876" xr:uid="{00000000-0005-0000-0000-0000445E0000}"/>
    <cellStyle name="40 % - Accent4 2 3 3 2 2 5 2" xfId="21988" xr:uid="{00000000-0005-0000-0000-0000455E0000}"/>
    <cellStyle name="40 % - Accent4 2 3 3 2 2 5 2 2" xfId="35181" xr:uid="{00000000-0005-0000-0000-0000465E0000}"/>
    <cellStyle name="40 % - Accent4 2 3 3 2 2 5 3" xfId="12867" xr:uid="{00000000-0005-0000-0000-0000475E0000}"/>
    <cellStyle name="40 % - Accent4 2 3 3 2 2 5 4" xfId="29191" xr:uid="{00000000-0005-0000-0000-0000485E0000}"/>
    <cellStyle name="40 % - Accent4 2 3 3 2 2 6" xfId="7416" xr:uid="{00000000-0005-0000-0000-0000495E0000}"/>
    <cellStyle name="40 % - Accent4 2 3 3 2 2 6 2" xfId="22690" xr:uid="{00000000-0005-0000-0000-00004A5E0000}"/>
    <cellStyle name="40 % - Accent4 2 3 3 2 2 6 2 2" xfId="35883" xr:uid="{00000000-0005-0000-0000-00004B5E0000}"/>
    <cellStyle name="40 % - Accent4 2 3 3 2 2 6 3" xfId="13407" xr:uid="{00000000-0005-0000-0000-00004C5E0000}"/>
    <cellStyle name="40 % - Accent4 2 3 3 2 2 6 4" xfId="29893" xr:uid="{00000000-0005-0000-0000-00004D5E0000}"/>
    <cellStyle name="40 % - Accent4 2 3 3 2 2 7" xfId="7984" xr:uid="{00000000-0005-0000-0000-00004E5E0000}"/>
    <cellStyle name="40 % - Accent4 2 3 3 2 2 7 2" xfId="23450" xr:uid="{00000000-0005-0000-0000-00004F5E0000}"/>
    <cellStyle name="40 % - Accent4 2 3 3 2 2 7 2 2" xfId="36636" xr:uid="{00000000-0005-0000-0000-0000505E0000}"/>
    <cellStyle name="40 % - Accent4 2 3 3 2 2 7 3" xfId="13975" xr:uid="{00000000-0005-0000-0000-0000515E0000}"/>
    <cellStyle name="40 % - Accent4 2 3 3 2 2 7 4" xfId="30646" xr:uid="{00000000-0005-0000-0000-0000525E0000}"/>
    <cellStyle name="40 % - Accent4 2 3 3 2 2 8" xfId="8552" xr:uid="{00000000-0005-0000-0000-0000535E0000}"/>
    <cellStyle name="40 % - Accent4 2 3 3 2 2 8 2" xfId="14543" xr:uid="{00000000-0005-0000-0000-0000545E0000}"/>
    <cellStyle name="40 % - Accent4 2 3 3 2 2 8 2 2" xfId="32763" xr:uid="{00000000-0005-0000-0000-0000555E0000}"/>
    <cellStyle name="40 % - Accent4 2 3 3 2 2 8 3" xfId="26759" xr:uid="{00000000-0005-0000-0000-0000565E0000}"/>
    <cellStyle name="40 % - Accent4 2 3 3 2 2 9" xfId="9120" xr:uid="{00000000-0005-0000-0000-0000575E0000}"/>
    <cellStyle name="40 % - Accent4 2 3 3 2 2 9 2" xfId="15111" xr:uid="{00000000-0005-0000-0000-0000585E0000}"/>
    <cellStyle name="40 % - Accent4 2 3 3 2 2 9 3" xfId="25409" xr:uid="{00000000-0005-0000-0000-0000595E0000}"/>
    <cellStyle name="40 % - Accent4 2 3 3 2 20" xfId="24514" xr:uid="{00000000-0005-0000-0000-00005A5E0000}"/>
    <cellStyle name="40 % - Accent4 2 3 3 2 21" xfId="3117" xr:uid="{00000000-0005-0000-0000-00005B5E0000}"/>
    <cellStyle name="40 % - Accent4 2 3 3 2 3" xfId="479" xr:uid="{00000000-0005-0000-0000-00005C5E0000}"/>
    <cellStyle name="40 % - Accent4 2 3 3 2 3 10" xfId="10896" xr:uid="{00000000-0005-0000-0000-00005D5E0000}"/>
    <cellStyle name="40 % - Accent4 2 3 3 2 3 10 2" xfId="16887" xr:uid="{00000000-0005-0000-0000-00005E5E0000}"/>
    <cellStyle name="40 % - Accent4 2 3 3 2 3 10 3" xfId="31443" xr:uid="{00000000-0005-0000-0000-00005F5E0000}"/>
    <cellStyle name="40 % - Accent4 2 3 3 2 3 11" xfId="17511" xr:uid="{00000000-0005-0000-0000-0000605E0000}"/>
    <cellStyle name="40 % - Accent4 2 3 3 2 3 12" xfId="18565" xr:uid="{00000000-0005-0000-0000-0000615E0000}"/>
    <cellStyle name="40 % - Accent4 2 3 3 2 3 13" xfId="11810" xr:uid="{00000000-0005-0000-0000-0000625E0000}"/>
    <cellStyle name="40 % - Accent4 2 3 3 2 3 14" xfId="4536" xr:uid="{00000000-0005-0000-0000-0000635E0000}"/>
    <cellStyle name="40 % - Accent4 2 3 3 2 3 15" xfId="24516" xr:uid="{00000000-0005-0000-0000-0000645E0000}"/>
    <cellStyle name="40 % - Accent4 2 3 3 2 3 16" xfId="3120" xr:uid="{00000000-0005-0000-0000-0000655E0000}"/>
    <cellStyle name="40 % - Accent4 2 3 3 2 3 2" xfId="6352" xr:uid="{00000000-0005-0000-0000-0000665E0000}"/>
    <cellStyle name="40 % - Accent4 2 3 3 2 3 2 2" xfId="19799" xr:uid="{00000000-0005-0000-0000-0000675E0000}"/>
    <cellStyle name="40 % - Accent4 2 3 3 2 3 2 2 2" xfId="33219" xr:uid="{00000000-0005-0000-0000-0000685E0000}"/>
    <cellStyle name="40 % - Accent4 2 3 3 2 3 2 2 3" xfId="27215" xr:uid="{00000000-0005-0000-0000-0000695E0000}"/>
    <cellStyle name="40 % - Accent4 2 3 3 2 3 2 3" xfId="12343" xr:uid="{00000000-0005-0000-0000-00006A5E0000}"/>
    <cellStyle name="40 % - Accent4 2 3 3 2 3 2 3 2" xfId="32029" xr:uid="{00000000-0005-0000-0000-00006B5E0000}"/>
    <cellStyle name="40 % - Accent4 2 3 3 2 3 2 4" xfId="26009" xr:uid="{00000000-0005-0000-0000-00006C5E0000}"/>
    <cellStyle name="40 % - Accent4 2 3 3 2 3 3" xfId="6878" xr:uid="{00000000-0005-0000-0000-00006D5E0000}"/>
    <cellStyle name="40 % - Accent4 2 3 3 2 3 3 2" xfId="20774" xr:uid="{00000000-0005-0000-0000-00006E5E0000}"/>
    <cellStyle name="40 % - Accent4 2 3 3 2 3 3 2 2" xfId="33991" xr:uid="{00000000-0005-0000-0000-00006F5E0000}"/>
    <cellStyle name="40 % - Accent4 2 3 3 2 3 3 3" xfId="12869" xr:uid="{00000000-0005-0000-0000-0000705E0000}"/>
    <cellStyle name="40 % - Accent4 2 3 3 2 3 3 4" xfId="28001" xr:uid="{00000000-0005-0000-0000-0000715E0000}"/>
    <cellStyle name="40 % - Accent4 2 3 3 2 3 4" xfId="7418" xr:uid="{00000000-0005-0000-0000-0000725E0000}"/>
    <cellStyle name="40 % - Accent4 2 3 3 2 3 4 2" xfId="21365" xr:uid="{00000000-0005-0000-0000-0000735E0000}"/>
    <cellStyle name="40 % - Accent4 2 3 3 2 3 4 2 2" xfId="34582" xr:uid="{00000000-0005-0000-0000-0000745E0000}"/>
    <cellStyle name="40 % - Accent4 2 3 3 2 3 4 3" xfId="13409" xr:uid="{00000000-0005-0000-0000-0000755E0000}"/>
    <cellStyle name="40 % - Accent4 2 3 3 2 3 4 4" xfId="28592" xr:uid="{00000000-0005-0000-0000-0000765E0000}"/>
    <cellStyle name="40 % - Accent4 2 3 3 2 3 5" xfId="7986" xr:uid="{00000000-0005-0000-0000-0000775E0000}"/>
    <cellStyle name="40 % - Accent4 2 3 3 2 3 5 2" xfId="21989" xr:uid="{00000000-0005-0000-0000-0000785E0000}"/>
    <cellStyle name="40 % - Accent4 2 3 3 2 3 5 2 2" xfId="35182" xr:uid="{00000000-0005-0000-0000-0000795E0000}"/>
    <cellStyle name="40 % - Accent4 2 3 3 2 3 5 3" xfId="13977" xr:uid="{00000000-0005-0000-0000-00007A5E0000}"/>
    <cellStyle name="40 % - Accent4 2 3 3 2 3 5 4" xfId="29192" xr:uid="{00000000-0005-0000-0000-00007B5E0000}"/>
    <cellStyle name="40 % - Accent4 2 3 3 2 3 6" xfId="8554" xr:uid="{00000000-0005-0000-0000-00007C5E0000}"/>
    <cellStyle name="40 % - Accent4 2 3 3 2 3 6 2" xfId="22691" xr:uid="{00000000-0005-0000-0000-00007D5E0000}"/>
    <cellStyle name="40 % - Accent4 2 3 3 2 3 6 2 2" xfId="35884" xr:uid="{00000000-0005-0000-0000-00007E5E0000}"/>
    <cellStyle name="40 % - Accent4 2 3 3 2 3 6 3" xfId="14545" xr:uid="{00000000-0005-0000-0000-00007F5E0000}"/>
    <cellStyle name="40 % - Accent4 2 3 3 2 3 6 4" xfId="29894" xr:uid="{00000000-0005-0000-0000-0000805E0000}"/>
    <cellStyle name="40 % - Accent4 2 3 3 2 3 7" xfId="9122" xr:uid="{00000000-0005-0000-0000-0000815E0000}"/>
    <cellStyle name="40 % - Accent4 2 3 3 2 3 7 2" xfId="23451" xr:uid="{00000000-0005-0000-0000-0000825E0000}"/>
    <cellStyle name="40 % - Accent4 2 3 3 2 3 7 2 2" xfId="36637" xr:uid="{00000000-0005-0000-0000-0000835E0000}"/>
    <cellStyle name="40 % - Accent4 2 3 3 2 3 7 3" xfId="15113" xr:uid="{00000000-0005-0000-0000-0000845E0000}"/>
    <cellStyle name="40 % - Accent4 2 3 3 2 3 7 4" xfId="30647" xr:uid="{00000000-0005-0000-0000-0000855E0000}"/>
    <cellStyle name="40 % - Accent4 2 3 3 2 3 8" xfId="9704" xr:uid="{00000000-0005-0000-0000-0000865E0000}"/>
    <cellStyle name="40 % - Accent4 2 3 3 2 3 8 2" xfId="15695" xr:uid="{00000000-0005-0000-0000-0000875E0000}"/>
    <cellStyle name="40 % - Accent4 2 3 3 2 3 8 2 2" xfId="32764" xr:uid="{00000000-0005-0000-0000-0000885E0000}"/>
    <cellStyle name="40 % - Accent4 2 3 3 2 3 8 3" xfId="26760" xr:uid="{00000000-0005-0000-0000-0000895E0000}"/>
    <cellStyle name="40 % - Accent4 2 3 3 2 3 9" xfId="10300" xr:uid="{00000000-0005-0000-0000-00008A5E0000}"/>
    <cellStyle name="40 % - Accent4 2 3 3 2 3 9 2" xfId="16291" xr:uid="{00000000-0005-0000-0000-00008B5E0000}"/>
    <cellStyle name="40 % - Accent4 2 3 3 2 3 9 3" xfId="25410" xr:uid="{00000000-0005-0000-0000-00008C5E0000}"/>
    <cellStyle name="40 % - Accent4 2 3 3 2 4" xfId="3121" xr:uid="{00000000-0005-0000-0000-00008D5E0000}"/>
    <cellStyle name="40 % - Accent4 2 3 3 2 4 10" xfId="10897" xr:uid="{00000000-0005-0000-0000-00008E5E0000}"/>
    <cellStyle name="40 % - Accent4 2 3 3 2 4 10 2" xfId="16888" xr:uid="{00000000-0005-0000-0000-00008F5E0000}"/>
    <cellStyle name="40 % - Accent4 2 3 3 2 4 10 3" xfId="25411" xr:uid="{00000000-0005-0000-0000-0000905E0000}"/>
    <cellStyle name="40 % - Accent4 2 3 3 2 4 11" xfId="17512" xr:uid="{00000000-0005-0000-0000-0000915E0000}"/>
    <cellStyle name="40 % - Accent4 2 3 3 2 4 11 2" xfId="31444" xr:uid="{00000000-0005-0000-0000-0000925E0000}"/>
    <cellStyle name="40 % - Accent4 2 3 3 2 4 12" xfId="18566" xr:uid="{00000000-0005-0000-0000-0000935E0000}"/>
    <cellStyle name="40 % - Accent4 2 3 3 2 4 13" xfId="11811" xr:uid="{00000000-0005-0000-0000-0000945E0000}"/>
    <cellStyle name="40 % - Accent4 2 3 3 2 4 14" xfId="4537" xr:uid="{00000000-0005-0000-0000-0000955E0000}"/>
    <cellStyle name="40 % - Accent4 2 3 3 2 4 15" xfId="24517" xr:uid="{00000000-0005-0000-0000-0000965E0000}"/>
    <cellStyle name="40 % - Accent4 2 3 3 2 4 2" xfId="6353" xr:uid="{00000000-0005-0000-0000-0000975E0000}"/>
    <cellStyle name="40 % - Accent4 2 3 3 2 4 2 10" xfId="31445" xr:uid="{00000000-0005-0000-0000-0000985E0000}"/>
    <cellStyle name="40 % - Accent4 2 3 3 2 4 2 11" xfId="24518" xr:uid="{00000000-0005-0000-0000-0000995E0000}"/>
    <cellStyle name="40 % - Accent4 2 3 3 2 4 2 2" xfId="19797" xr:uid="{00000000-0005-0000-0000-00009A5E0000}"/>
    <cellStyle name="40 % - Accent4 2 3 3 2 4 2 2 2" xfId="27213" xr:uid="{00000000-0005-0000-0000-00009B5E0000}"/>
    <cellStyle name="40 % - Accent4 2 3 3 2 4 2 2 2 2" xfId="33217" xr:uid="{00000000-0005-0000-0000-00009C5E0000}"/>
    <cellStyle name="40 % - Accent4 2 3 3 2 4 2 2 3" xfId="32031" xr:uid="{00000000-0005-0000-0000-00009D5E0000}"/>
    <cellStyle name="40 % - Accent4 2 3 3 2 4 2 2 4" xfId="26011" xr:uid="{00000000-0005-0000-0000-00009E5E0000}"/>
    <cellStyle name="40 % - Accent4 2 3 3 2 4 2 3" xfId="20776" xr:uid="{00000000-0005-0000-0000-00009F5E0000}"/>
    <cellStyle name="40 % - Accent4 2 3 3 2 4 2 3 2" xfId="33993" xr:uid="{00000000-0005-0000-0000-0000A05E0000}"/>
    <cellStyle name="40 % - Accent4 2 3 3 2 4 2 3 3" xfId="28003" xr:uid="{00000000-0005-0000-0000-0000A15E0000}"/>
    <cellStyle name="40 % - Accent4 2 3 3 2 4 2 4" xfId="21367" xr:uid="{00000000-0005-0000-0000-0000A25E0000}"/>
    <cellStyle name="40 % - Accent4 2 3 3 2 4 2 4 2" xfId="34584" xr:uid="{00000000-0005-0000-0000-0000A35E0000}"/>
    <cellStyle name="40 % - Accent4 2 3 3 2 4 2 4 3" xfId="28594" xr:uid="{00000000-0005-0000-0000-0000A45E0000}"/>
    <cellStyle name="40 % - Accent4 2 3 3 2 4 2 5" xfId="21991" xr:uid="{00000000-0005-0000-0000-0000A55E0000}"/>
    <cellStyle name="40 % - Accent4 2 3 3 2 4 2 5 2" xfId="35184" xr:uid="{00000000-0005-0000-0000-0000A65E0000}"/>
    <cellStyle name="40 % - Accent4 2 3 3 2 4 2 5 3" xfId="29194" xr:uid="{00000000-0005-0000-0000-0000A75E0000}"/>
    <cellStyle name="40 % - Accent4 2 3 3 2 4 2 6" xfId="22693" xr:uid="{00000000-0005-0000-0000-0000A85E0000}"/>
    <cellStyle name="40 % - Accent4 2 3 3 2 4 2 6 2" xfId="35886" xr:uid="{00000000-0005-0000-0000-0000A95E0000}"/>
    <cellStyle name="40 % - Accent4 2 3 3 2 4 2 6 3" xfId="29896" xr:uid="{00000000-0005-0000-0000-0000AA5E0000}"/>
    <cellStyle name="40 % - Accent4 2 3 3 2 4 2 7" xfId="23453" xr:uid="{00000000-0005-0000-0000-0000AB5E0000}"/>
    <cellStyle name="40 % - Accent4 2 3 3 2 4 2 7 2" xfId="36639" xr:uid="{00000000-0005-0000-0000-0000AC5E0000}"/>
    <cellStyle name="40 % - Accent4 2 3 3 2 4 2 7 3" xfId="30649" xr:uid="{00000000-0005-0000-0000-0000AD5E0000}"/>
    <cellStyle name="40 % - Accent4 2 3 3 2 4 2 8" xfId="18567" xr:uid="{00000000-0005-0000-0000-0000AE5E0000}"/>
    <cellStyle name="40 % - Accent4 2 3 3 2 4 2 8 2" xfId="32766" xr:uid="{00000000-0005-0000-0000-0000AF5E0000}"/>
    <cellStyle name="40 % - Accent4 2 3 3 2 4 2 8 3" xfId="26762" xr:uid="{00000000-0005-0000-0000-0000B05E0000}"/>
    <cellStyle name="40 % - Accent4 2 3 3 2 4 2 9" xfId="12344" xr:uid="{00000000-0005-0000-0000-0000B15E0000}"/>
    <cellStyle name="40 % - Accent4 2 3 3 2 4 2 9 2" xfId="25412" xr:uid="{00000000-0005-0000-0000-0000B25E0000}"/>
    <cellStyle name="40 % - Accent4 2 3 3 2 4 3" xfId="6879" xr:uid="{00000000-0005-0000-0000-0000B35E0000}"/>
    <cellStyle name="40 % - Accent4 2 3 3 2 4 3 2" xfId="19798" xr:uid="{00000000-0005-0000-0000-0000B45E0000}"/>
    <cellStyle name="40 % - Accent4 2 3 3 2 4 3 2 2" xfId="33218" xr:uid="{00000000-0005-0000-0000-0000B55E0000}"/>
    <cellStyle name="40 % - Accent4 2 3 3 2 4 3 2 3" xfId="27214" xr:uid="{00000000-0005-0000-0000-0000B65E0000}"/>
    <cellStyle name="40 % - Accent4 2 3 3 2 4 3 3" xfId="12870" xr:uid="{00000000-0005-0000-0000-0000B75E0000}"/>
    <cellStyle name="40 % - Accent4 2 3 3 2 4 3 3 2" xfId="32030" xr:uid="{00000000-0005-0000-0000-0000B85E0000}"/>
    <cellStyle name="40 % - Accent4 2 3 3 2 4 3 4" xfId="26010" xr:uid="{00000000-0005-0000-0000-0000B95E0000}"/>
    <cellStyle name="40 % - Accent4 2 3 3 2 4 4" xfId="7419" xr:uid="{00000000-0005-0000-0000-0000BA5E0000}"/>
    <cellStyle name="40 % - Accent4 2 3 3 2 4 4 2" xfId="20775" xr:uid="{00000000-0005-0000-0000-0000BB5E0000}"/>
    <cellStyle name="40 % - Accent4 2 3 3 2 4 4 2 2" xfId="33992" xr:uid="{00000000-0005-0000-0000-0000BC5E0000}"/>
    <cellStyle name="40 % - Accent4 2 3 3 2 4 4 3" xfId="13410" xr:uid="{00000000-0005-0000-0000-0000BD5E0000}"/>
    <cellStyle name="40 % - Accent4 2 3 3 2 4 4 4" xfId="28002" xr:uid="{00000000-0005-0000-0000-0000BE5E0000}"/>
    <cellStyle name="40 % - Accent4 2 3 3 2 4 5" xfId="7987" xr:uid="{00000000-0005-0000-0000-0000BF5E0000}"/>
    <cellStyle name="40 % - Accent4 2 3 3 2 4 5 2" xfId="21366" xr:uid="{00000000-0005-0000-0000-0000C05E0000}"/>
    <cellStyle name="40 % - Accent4 2 3 3 2 4 5 2 2" xfId="34583" xr:uid="{00000000-0005-0000-0000-0000C15E0000}"/>
    <cellStyle name="40 % - Accent4 2 3 3 2 4 5 3" xfId="13978" xr:uid="{00000000-0005-0000-0000-0000C25E0000}"/>
    <cellStyle name="40 % - Accent4 2 3 3 2 4 5 4" xfId="28593" xr:uid="{00000000-0005-0000-0000-0000C35E0000}"/>
    <cellStyle name="40 % - Accent4 2 3 3 2 4 6" xfId="8555" xr:uid="{00000000-0005-0000-0000-0000C45E0000}"/>
    <cellStyle name="40 % - Accent4 2 3 3 2 4 6 2" xfId="21990" xr:uid="{00000000-0005-0000-0000-0000C55E0000}"/>
    <cellStyle name="40 % - Accent4 2 3 3 2 4 6 2 2" xfId="35183" xr:uid="{00000000-0005-0000-0000-0000C65E0000}"/>
    <cellStyle name="40 % - Accent4 2 3 3 2 4 6 3" xfId="14546" xr:uid="{00000000-0005-0000-0000-0000C75E0000}"/>
    <cellStyle name="40 % - Accent4 2 3 3 2 4 6 4" xfId="29193" xr:uid="{00000000-0005-0000-0000-0000C85E0000}"/>
    <cellStyle name="40 % - Accent4 2 3 3 2 4 7" xfId="9123" xr:uid="{00000000-0005-0000-0000-0000C95E0000}"/>
    <cellStyle name="40 % - Accent4 2 3 3 2 4 7 2" xfId="22692" xr:uid="{00000000-0005-0000-0000-0000CA5E0000}"/>
    <cellStyle name="40 % - Accent4 2 3 3 2 4 7 2 2" xfId="35885" xr:uid="{00000000-0005-0000-0000-0000CB5E0000}"/>
    <cellStyle name="40 % - Accent4 2 3 3 2 4 7 3" xfId="15114" xr:uid="{00000000-0005-0000-0000-0000CC5E0000}"/>
    <cellStyle name="40 % - Accent4 2 3 3 2 4 7 4" xfId="29895" xr:uid="{00000000-0005-0000-0000-0000CD5E0000}"/>
    <cellStyle name="40 % - Accent4 2 3 3 2 4 8" xfId="9705" xr:uid="{00000000-0005-0000-0000-0000CE5E0000}"/>
    <cellStyle name="40 % - Accent4 2 3 3 2 4 8 2" xfId="23452" xr:uid="{00000000-0005-0000-0000-0000CF5E0000}"/>
    <cellStyle name="40 % - Accent4 2 3 3 2 4 8 2 2" xfId="36638" xr:uid="{00000000-0005-0000-0000-0000D05E0000}"/>
    <cellStyle name="40 % - Accent4 2 3 3 2 4 8 3" xfId="15696" xr:uid="{00000000-0005-0000-0000-0000D15E0000}"/>
    <cellStyle name="40 % - Accent4 2 3 3 2 4 8 4" xfId="30648" xr:uid="{00000000-0005-0000-0000-0000D25E0000}"/>
    <cellStyle name="40 % - Accent4 2 3 3 2 4 9" xfId="10301" xr:uid="{00000000-0005-0000-0000-0000D35E0000}"/>
    <cellStyle name="40 % - Accent4 2 3 3 2 4 9 2" xfId="16292" xr:uid="{00000000-0005-0000-0000-0000D45E0000}"/>
    <cellStyle name="40 % - Accent4 2 3 3 2 4 9 2 2" xfId="32765" xr:uid="{00000000-0005-0000-0000-0000D55E0000}"/>
    <cellStyle name="40 % - Accent4 2 3 3 2 4 9 3" xfId="26761" xr:uid="{00000000-0005-0000-0000-0000D65E0000}"/>
    <cellStyle name="40 % - Accent4 2 3 3 2 5" xfId="5452" xr:uid="{00000000-0005-0000-0000-0000D75E0000}"/>
    <cellStyle name="40 % - Accent4 2 3 3 2 5 10" xfId="31446" xr:uid="{00000000-0005-0000-0000-0000D85E0000}"/>
    <cellStyle name="40 % - Accent4 2 3 3 2 5 11" xfId="24519" xr:uid="{00000000-0005-0000-0000-0000D95E0000}"/>
    <cellStyle name="40 % - Accent4 2 3 3 2 5 2" xfId="19795" xr:uid="{00000000-0005-0000-0000-0000DA5E0000}"/>
    <cellStyle name="40 % - Accent4 2 3 3 2 5 2 2" xfId="27212" xr:uid="{00000000-0005-0000-0000-0000DB5E0000}"/>
    <cellStyle name="40 % - Accent4 2 3 3 2 5 2 2 2" xfId="33216" xr:uid="{00000000-0005-0000-0000-0000DC5E0000}"/>
    <cellStyle name="40 % - Accent4 2 3 3 2 5 2 3" xfId="32032" xr:uid="{00000000-0005-0000-0000-0000DD5E0000}"/>
    <cellStyle name="40 % - Accent4 2 3 3 2 5 2 4" xfId="26012" xr:uid="{00000000-0005-0000-0000-0000DE5E0000}"/>
    <cellStyle name="40 % - Accent4 2 3 3 2 5 3" xfId="20777" xr:uid="{00000000-0005-0000-0000-0000DF5E0000}"/>
    <cellStyle name="40 % - Accent4 2 3 3 2 5 3 2" xfId="33994" xr:uid="{00000000-0005-0000-0000-0000E05E0000}"/>
    <cellStyle name="40 % - Accent4 2 3 3 2 5 3 3" xfId="28004" xr:uid="{00000000-0005-0000-0000-0000E15E0000}"/>
    <cellStyle name="40 % - Accent4 2 3 3 2 5 4" xfId="21368" xr:uid="{00000000-0005-0000-0000-0000E25E0000}"/>
    <cellStyle name="40 % - Accent4 2 3 3 2 5 4 2" xfId="34585" xr:uid="{00000000-0005-0000-0000-0000E35E0000}"/>
    <cellStyle name="40 % - Accent4 2 3 3 2 5 4 3" xfId="28595" xr:uid="{00000000-0005-0000-0000-0000E45E0000}"/>
    <cellStyle name="40 % - Accent4 2 3 3 2 5 5" xfId="21992" xr:uid="{00000000-0005-0000-0000-0000E55E0000}"/>
    <cellStyle name="40 % - Accent4 2 3 3 2 5 5 2" xfId="35185" xr:uid="{00000000-0005-0000-0000-0000E65E0000}"/>
    <cellStyle name="40 % - Accent4 2 3 3 2 5 5 3" xfId="29195" xr:uid="{00000000-0005-0000-0000-0000E75E0000}"/>
    <cellStyle name="40 % - Accent4 2 3 3 2 5 6" xfId="22694" xr:uid="{00000000-0005-0000-0000-0000E85E0000}"/>
    <cellStyle name="40 % - Accent4 2 3 3 2 5 6 2" xfId="35887" xr:uid="{00000000-0005-0000-0000-0000E95E0000}"/>
    <cellStyle name="40 % - Accent4 2 3 3 2 5 6 3" xfId="29897" xr:uid="{00000000-0005-0000-0000-0000EA5E0000}"/>
    <cellStyle name="40 % - Accent4 2 3 3 2 5 7" xfId="23454" xr:uid="{00000000-0005-0000-0000-0000EB5E0000}"/>
    <cellStyle name="40 % - Accent4 2 3 3 2 5 7 2" xfId="36640" xr:uid="{00000000-0005-0000-0000-0000EC5E0000}"/>
    <cellStyle name="40 % - Accent4 2 3 3 2 5 7 3" xfId="30650" xr:uid="{00000000-0005-0000-0000-0000ED5E0000}"/>
    <cellStyle name="40 % - Accent4 2 3 3 2 5 8" xfId="18568" xr:uid="{00000000-0005-0000-0000-0000EE5E0000}"/>
    <cellStyle name="40 % - Accent4 2 3 3 2 5 8 2" xfId="32767" xr:uid="{00000000-0005-0000-0000-0000EF5E0000}"/>
    <cellStyle name="40 % - Accent4 2 3 3 2 5 8 3" xfId="26763" xr:uid="{00000000-0005-0000-0000-0000F05E0000}"/>
    <cellStyle name="40 % - Accent4 2 3 3 2 5 9" xfId="11807" xr:uid="{00000000-0005-0000-0000-0000F15E0000}"/>
    <cellStyle name="40 % - Accent4 2 3 3 2 5 9 2" xfId="25413" xr:uid="{00000000-0005-0000-0000-0000F25E0000}"/>
    <cellStyle name="40 % - Accent4 2 3 3 2 6" xfId="6349" xr:uid="{00000000-0005-0000-0000-0000F35E0000}"/>
    <cellStyle name="40 % - Accent4 2 3 3 2 6 2" xfId="19571" xr:uid="{00000000-0005-0000-0000-0000F45E0000}"/>
    <cellStyle name="40 % - Accent4 2 3 3 2 6 2 2" xfId="33067" xr:uid="{00000000-0005-0000-0000-0000F55E0000}"/>
    <cellStyle name="40 % - Accent4 2 3 3 2 6 2 3" xfId="27063" xr:uid="{00000000-0005-0000-0000-0000F65E0000}"/>
    <cellStyle name="40 % - Accent4 2 3 3 2 6 3" xfId="12340" xr:uid="{00000000-0005-0000-0000-0000F75E0000}"/>
    <cellStyle name="40 % - Accent4 2 3 3 2 6 3 2" xfId="32027" xr:uid="{00000000-0005-0000-0000-0000F85E0000}"/>
    <cellStyle name="40 % - Accent4 2 3 3 2 6 4" xfId="26007" xr:uid="{00000000-0005-0000-0000-0000F95E0000}"/>
    <cellStyle name="40 % - Accent4 2 3 3 2 7" xfId="6875" xr:uid="{00000000-0005-0000-0000-0000FA5E0000}"/>
    <cellStyle name="40 % - Accent4 2 3 3 2 7 2" xfId="19802" xr:uid="{00000000-0005-0000-0000-0000FB5E0000}"/>
    <cellStyle name="40 % - Accent4 2 3 3 2 7 2 2" xfId="33221" xr:uid="{00000000-0005-0000-0000-0000FC5E0000}"/>
    <cellStyle name="40 % - Accent4 2 3 3 2 7 3" xfId="12866" xr:uid="{00000000-0005-0000-0000-0000FD5E0000}"/>
    <cellStyle name="40 % - Accent4 2 3 3 2 7 4" xfId="27217" xr:uid="{00000000-0005-0000-0000-0000FE5E0000}"/>
    <cellStyle name="40 % - Accent4 2 3 3 2 8" xfId="7415" xr:uid="{00000000-0005-0000-0000-0000FF5E0000}"/>
    <cellStyle name="40 % - Accent4 2 3 3 2 8 2" xfId="20772" xr:uid="{00000000-0005-0000-0000-0000005F0000}"/>
    <cellStyle name="40 % - Accent4 2 3 3 2 8 2 2" xfId="33989" xr:uid="{00000000-0005-0000-0000-0000015F0000}"/>
    <cellStyle name="40 % - Accent4 2 3 3 2 8 3" xfId="13406" xr:uid="{00000000-0005-0000-0000-0000025F0000}"/>
    <cellStyle name="40 % - Accent4 2 3 3 2 8 4" xfId="27999" xr:uid="{00000000-0005-0000-0000-0000035F0000}"/>
    <cellStyle name="40 % - Accent4 2 3 3 2 9" xfId="7983" xr:uid="{00000000-0005-0000-0000-0000045F0000}"/>
    <cellStyle name="40 % - Accent4 2 3 3 2 9 2" xfId="21363" xr:uid="{00000000-0005-0000-0000-0000055F0000}"/>
    <cellStyle name="40 % - Accent4 2 3 3 2 9 2 2" xfId="34580" xr:uid="{00000000-0005-0000-0000-0000065F0000}"/>
    <cellStyle name="40 % - Accent4 2 3 3 2 9 3" xfId="13974" xr:uid="{00000000-0005-0000-0000-0000075F0000}"/>
    <cellStyle name="40 % - Accent4 2 3 3 2 9 4" xfId="28590" xr:uid="{00000000-0005-0000-0000-0000085F0000}"/>
    <cellStyle name="40 % - Accent4 2 3 3 20" xfId="4533" xr:uid="{00000000-0005-0000-0000-0000095F0000}"/>
    <cellStyle name="40 % - Accent4 2 3 3 21" xfId="24513" xr:uid="{00000000-0005-0000-0000-00000A5F0000}"/>
    <cellStyle name="40 % - Accent4 2 3 3 22" xfId="3116" xr:uid="{00000000-0005-0000-0000-00000B5F0000}"/>
    <cellStyle name="40 % - Accent4 2 3 3 3" xfId="480" xr:uid="{00000000-0005-0000-0000-00000C5F0000}"/>
    <cellStyle name="40 % - Accent4 2 3 3 3 10" xfId="10302" xr:uid="{00000000-0005-0000-0000-00000D5F0000}"/>
    <cellStyle name="40 % - Accent4 2 3 3 3 10 2" xfId="16293" xr:uid="{00000000-0005-0000-0000-00000E5F0000}"/>
    <cellStyle name="40 % - Accent4 2 3 3 3 10 3" xfId="31447" xr:uid="{00000000-0005-0000-0000-00000F5F0000}"/>
    <cellStyle name="40 % - Accent4 2 3 3 3 11" xfId="10898" xr:uid="{00000000-0005-0000-0000-0000105F0000}"/>
    <cellStyle name="40 % - Accent4 2 3 3 3 11 2" xfId="16889" xr:uid="{00000000-0005-0000-0000-0000115F0000}"/>
    <cellStyle name="40 % - Accent4 2 3 3 3 12" xfId="17513" xr:uid="{00000000-0005-0000-0000-0000125F0000}"/>
    <cellStyle name="40 % - Accent4 2 3 3 3 13" xfId="17989" xr:uid="{00000000-0005-0000-0000-0000135F0000}"/>
    <cellStyle name="40 % - Accent4 2 3 3 3 14" xfId="18569" xr:uid="{00000000-0005-0000-0000-0000145F0000}"/>
    <cellStyle name="40 % - Accent4 2 3 3 3 15" xfId="11332" xr:uid="{00000000-0005-0000-0000-0000155F0000}"/>
    <cellStyle name="40 % - Accent4 2 3 3 3 16" xfId="4538" xr:uid="{00000000-0005-0000-0000-0000165F0000}"/>
    <cellStyle name="40 % - Accent4 2 3 3 3 17" xfId="24520" xr:uid="{00000000-0005-0000-0000-0000175F0000}"/>
    <cellStyle name="40 % - Accent4 2 3 3 3 18" xfId="3122" xr:uid="{00000000-0005-0000-0000-0000185F0000}"/>
    <cellStyle name="40 % - Accent4 2 3 3 3 2" xfId="5455" xr:uid="{00000000-0005-0000-0000-0000195F0000}"/>
    <cellStyle name="40 % - Accent4 2 3 3 3 2 2" xfId="19572" xr:uid="{00000000-0005-0000-0000-00001A5F0000}"/>
    <cellStyle name="40 % - Accent4 2 3 3 3 2 2 2" xfId="33068" xr:uid="{00000000-0005-0000-0000-00001B5F0000}"/>
    <cellStyle name="40 % - Accent4 2 3 3 3 2 2 3" xfId="27064" xr:uid="{00000000-0005-0000-0000-00001C5F0000}"/>
    <cellStyle name="40 % - Accent4 2 3 3 3 2 3" xfId="11812" xr:uid="{00000000-0005-0000-0000-00001D5F0000}"/>
    <cellStyle name="40 % - Accent4 2 3 3 3 2 3 2" xfId="32033" xr:uid="{00000000-0005-0000-0000-00001E5F0000}"/>
    <cellStyle name="40 % - Accent4 2 3 3 3 2 4" xfId="26013" xr:uid="{00000000-0005-0000-0000-00001F5F0000}"/>
    <cellStyle name="40 % - Accent4 2 3 3 3 3" xfId="6354" xr:uid="{00000000-0005-0000-0000-0000205F0000}"/>
    <cellStyle name="40 % - Accent4 2 3 3 3 3 2" xfId="20778" xr:uid="{00000000-0005-0000-0000-0000215F0000}"/>
    <cellStyle name="40 % - Accent4 2 3 3 3 3 2 2" xfId="33995" xr:uid="{00000000-0005-0000-0000-0000225F0000}"/>
    <cellStyle name="40 % - Accent4 2 3 3 3 3 3" xfId="12345" xr:uid="{00000000-0005-0000-0000-0000235F0000}"/>
    <cellStyle name="40 % - Accent4 2 3 3 3 3 4" xfId="28005" xr:uid="{00000000-0005-0000-0000-0000245F0000}"/>
    <cellStyle name="40 % - Accent4 2 3 3 3 4" xfId="6880" xr:uid="{00000000-0005-0000-0000-0000255F0000}"/>
    <cellStyle name="40 % - Accent4 2 3 3 3 4 2" xfId="21369" xr:uid="{00000000-0005-0000-0000-0000265F0000}"/>
    <cellStyle name="40 % - Accent4 2 3 3 3 4 2 2" xfId="34586" xr:uid="{00000000-0005-0000-0000-0000275F0000}"/>
    <cellStyle name="40 % - Accent4 2 3 3 3 4 3" xfId="12871" xr:uid="{00000000-0005-0000-0000-0000285F0000}"/>
    <cellStyle name="40 % - Accent4 2 3 3 3 4 4" xfId="28596" xr:uid="{00000000-0005-0000-0000-0000295F0000}"/>
    <cellStyle name="40 % - Accent4 2 3 3 3 5" xfId="7420" xr:uid="{00000000-0005-0000-0000-00002A5F0000}"/>
    <cellStyle name="40 % - Accent4 2 3 3 3 5 2" xfId="21993" xr:uid="{00000000-0005-0000-0000-00002B5F0000}"/>
    <cellStyle name="40 % - Accent4 2 3 3 3 5 2 2" xfId="35186" xr:uid="{00000000-0005-0000-0000-00002C5F0000}"/>
    <cellStyle name="40 % - Accent4 2 3 3 3 5 3" xfId="13411" xr:uid="{00000000-0005-0000-0000-00002D5F0000}"/>
    <cellStyle name="40 % - Accent4 2 3 3 3 5 4" xfId="29196" xr:uid="{00000000-0005-0000-0000-00002E5F0000}"/>
    <cellStyle name="40 % - Accent4 2 3 3 3 6" xfId="7988" xr:uid="{00000000-0005-0000-0000-00002F5F0000}"/>
    <cellStyle name="40 % - Accent4 2 3 3 3 6 2" xfId="22695" xr:uid="{00000000-0005-0000-0000-0000305F0000}"/>
    <cellStyle name="40 % - Accent4 2 3 3 3 6 2 2" xfId="35888" xr:uid="{00000000-0005-0000-0000-0000315F0000}"/>
    <cellStyle name="40 % - Accent4 2 3 3 3 6 3" xfId="13979" xr:uid="{00000000-0005-0000-0000-0000325F0000}"/>
    <cellStyle name="40 % - Accent4 2 3 3 3 6 4" xfId="29898" xr:uid="{00000000-0005-0000-0000-0000335F0000}"/>
    <cellStyle name="40 % - Accent4 2 3 3 3 7" xfId="8556" xr:uid="{00000000-0005-0000-0000-0000345F0000}"/>
    <cellStyle name="40 % - Accent4 2 3 3 3 7 2" xfId="23455" xr:uid="{00000000-0005-0000-0000-0000355F0000}"/>
    <cellStyle name="40 % - Accent4 2 3 3 3 7 2 2" xfId="36641" xr:uid="{00000000-0005-0000-0000-0000365F0000}"/>
    <cellStyle name="40 % - Accent4 2 3 3 3 7 3" xfId="14547" xr:uid="{00000000-0005-0000-0000-0000375F0000}"/>
    <cellStyle name="40 % - Accent4 2 3 3 3 7 4" xfId="30651" xr:uid="{00000000-0005-0000-0000-0000385F0000}"/>
    <cellStyle name="40 % - Accent4 2 3 3 3 8" xfId="9124" xr:uid="{00000000-0005-0000-0000-0000395F0000}"/>
    <cellStyle name="40 % - Accent4 2 3 3 3 8 2" xfId="15115" xr:uid="{00000000-0005-0000-0000-00003A5F0000}"/>
    <cellStyle name="40 % - Accent4 2 3 3 3 8 2 2" xfId="32768" xr:uid="{00000000-0005-0000-0000-00003B5F0000}"/>
    <cellStyle name="40 % - Accent4 2 3 3 3 8 3" xfId="26764" xr:uid="{00000000-0005-0000-0000-00003C5F0000}"/>
    <cellStyle name="40 % - Accent4 2 3 3 3 9" xfId="9706" xr:uid="{00000000-0005-0000-0000-00003D5F0000}"/>
    <cellStyle name="40 % - Accent4 2 3 3 3 9 2" xfId="15697" xr:uid="{00000000-0005-0000-0000-00003E5F0000}"/>
    <cellStyle name="40 % - Accent4 2 3 3 3 9 3" xfId="25414" xr:uid="{00000000-0005-0000-0000-00003F5F0000}"/>
    <cellStyle name="40 % - Accent4 2 3 3 4" xfId="481" xr:uid="{00000000-0005-0000-0000-0000405F0000}"/>
    <cellStyle name="40 % - Accent4 2 3 3 4 10" xfId="10303" xr:uid="{00000000-0005-0000-0000-0000415F0000}"/>
    <cellStyle name="40 % - Accent4 2 3 3 4 10 2" xfId="16294" xr:uid="{00000000-0005-0000-0000-0000425F0000}"/>
    <cellStyle name="40 % - Accent4 2 3 3 4 10 3" xfId="31448" xr:uid="{00000000-0005-0000-0000-0000435F0000}"/>
    <cellStyle name="40 % - Accent4 2 3 3 4 11" xfId="10899" xr:uid="{00000000-0005-0000-0000-0000445F0000}"/>
    <cellStyle name="40 % - Accent4 2 3 3 4 11 2" xfId="16890" xr:uid="{00000000-0005-0000-0000-0000455F0000}"/>
    <cellStyle name="40 % - Accent4 2 3 3 4 12" xfId="17514" xr:uid="{00000000-0005-0000-0000-0000465F0000}"/>
    <cellStyle name="40 % - Accent4 2 3 3 4 13" xfId="17990" xr:uid="{00000000-0005-0000-0000-0000475F0000}"/>
    <cellStyle name="40 % - Accent4 2 3 3 4 14" xfId="18570" xr:uid="{00000000-0005-0000-0000-0000485F0000}"/>
    <cellStyle name="40 % - Accent4 2 3 3 4 15" xfId="11333" xr:uid="{00000000-0005-0000-0000-0000495F0000}"/>
    <cellStyle name="40 % - Accent4 2 3 3 4 16" xfId="4539" xr:uid="{00000000-0005-0000-0000-00004A5F0000}"/>
    <cellStyle name="40 % - Accent4 2 3 3 4 17" xfId="24521" xr:uid="{00000000-0005-0000-0000-00004B5F0000}"/>
    <cellStyle name="40 % - Accent4 2 3 3 4 18" xfId="3123" xr:uid="{00000000-0005-0000-0000-00004C5F0000}"/>
    <cellStyle name="40 % - Accent4 2 3 3 4 2" xfId="5456" xr:uid="{00000000-0005-0000-0000-00004D5F0000}"/>
    <cellStyle name="40 % - Accent4 2 3 3 4 2 2" xfId="19573" xr:uid="{00000000-0005-0000-0000-00004E5F0000}"/>
    <cellStyle name="40 % - Accent4 2 3 3 4 2 2 2" xfId="33069" xr:uid="{00000000-0005-0000-0000-00004F5F0000}"/>
    <cellStyle name="40 % - Accent4 2 3 3 4 2 2 3" xfId="27065" xr:uid="{00000000-0005-0000-0000-0000505F0000}"/>
    <cellStyle name="40 % - Accent4 2 3 3 4 2 3" xfId="11813" xr:uid="{00000000-0005-0000-0000-0000515F0000}"/>
    <cellStyle name="40 % - Accent4 2 3 3 4 2 3 2" xfId="32034" xr:uid="{00000000-0005-0000-0000-0000525F0000}"/>
    <cellStyle name="40 % - Accent4 2 3 3 4 2 4" xfId="26014" xr:uid="{00000000-0005-0000-0000-0000535F0000}"/>
    <cellStyle name="40 % - Accent4 2 3 3 4 3" xfId="6355" xr:uid="{00000000-0005-0000-0000-0000545F0000}"/>
    <cellStyle name="40 % - Accent4 2 3 3 4 3 2" xfId="20779" xr:uid="{00000000-0005-0000-0000-0000555F0000}"/>
    <cellStyle name="40 % - Accent4 2 3 3 4 3 2 2" xfId="33996" xr:uid="{00000000-0005-0000-0000-0000565F0000}"/>
    <cellStyle name="40 % - Accent4 2 3 3 4 3 3" xfId="12346" xr:uid="{00000000-0005-0000-0000-0000575F0000}"/>
    <cellStyle name="40 % - Accent4 2 3 3 4 3 4" xfId="28006" xr:uid="{00000000-0005-0000-0000-0000585F0000}"/>
    <cellStyle name="40 % - Accent4 2 3 3 4 4" xfId="6881" xr:uid="{00000000-0005-0000-0000-0000595F0000}"/>
    <cellStyle name="40 % - Accent4 2 3 3 4 4 2" xfId="21370" xr:uid="{00000000-0005-0000-0000-00005A5F0000}"/>
    <cellStyle name="40 % - Accent4 2 3 3 4 4 2 2" xfId="34587" xr:uid="{00000000-0005-0000-0000-00005B5F0000}"/>
    <cellStyle name="40 % - Accent4 2 3 3 4 4 3" xfId="12872" xr:uid="{00000000-0005-0000-0000-00005C5F0000}"/>
    <cellStyle name="40 % - Accent4 2 3 3 4 4 4" xfId="28597" xr:uid="{00000000-0005-0000-0000-00005D5F0000}"/>
    <cellStyle name="40 % - Accent4 2 3 3 4 5" xfId="7421" xr:uid="{00000000-0005-0000-0000-00005E5F0000}"/>
    <cellStyle name="40 % - Accent4 2 3 3 4 5 2" xfId="21994" xr:uid="{00000000-0005-0000-0000-00005F5F0000}"/>
    <cellStyle name="40 % - Accent4 2 3 3 4 5 2 2" xfId="35187" xr:uid="{00000000-0005-0000-0000-0000605F0000}"/>
    <cellStyle name="40 % - Accent4 2 3 3 4 5 3" xfId="13412" xr:uid="{00000000-0005-0000-0000-0000615F0000}"/>
    <cellStyle name="40 % - Accent4 2 3 3 4 5 4" xfId="29197" xr:uid="{00000000-0005-0000-0000-0000625F0000}"/>
    <cellStyle name="40 % - Accent4 2 3 3 4 6" xfId="7989" xr:uid="{00000000-0005-0000-0000-0000635F0000}"/>
    <cellStyle name="40 % - Accent4 2 3 3 4 6 2" xfId="22696" xr:uid="{00000000-0005-0000-0000-0000645F0000}"/>
    <cellStyle name="40 % - Accent4 2 3 3 4 6 2 2" xfId="35889" xr:uid="{00000000-0005-0000-0000-0000655F0000}"/>
    <cellStyle name="40 % - Accent4 2 3 3 4 6 3" xfId="13980" xr:uid="{00000000-0005-0000-0000-0000665F0000}"/>
    <cellStyle name="40 % - Accent4 2 3 3 4 6 4" xfId="29899" xr:uid="{00000000-0005-0000-0000-0000675F0000}"/>
    <cellStyle name="40 % - Accent4 2 3 3 4 7" xfId="8557" xr:uid="{00000000-0005-0000-0000-0000685F0000}"/>
    <cellStyle name="40 % - Accent4 2 3 3 4 7 2" xfId="23456" xr:uid="{00000000-0005-0000-0000-0000695F0000}"/>
    <cellStyle name="40 % - Accent4 2 3 3 4 7 2 2" xfId="36642" xr:uid="{00000000-0005-0000-0000-00006A5F0000}"/>
    <cellStyle name="40 % - Accent4 2 3 3 4 7 3" xfId="14548" xr:uid="{00000000-0005-0000-0000-00006B5F0000}"/>
    <cellStyle name="40 % - Accent4 2 3 3 4 7 4" xfId="30652" xr:uid="{00000000-0005-0000-0000-00006C5F0000}"/>
    <cellStyle name="40 % - Accent4 2 3 3 4 8" xfId="9125" xr:uid="{00000000-0005-0000-0000-00006D5F0000}"/>
    <cellStyle name="40 % - Accent4 2 3 3 4 8 2" xfId="15116" xr:uid="{00000000-0005-0000-0000-00006E5F0000}"/>
    <cellStyle name="40 % - Accent4 2 3 3 4 8 2 2" xfId="32769" xr:uid="{00000000-0005-0000-0000-00006F5F0000}"/>
    <cellStyle name="40 % - Accent4 2 3 3 4 8 3" xfId="26765" xr:uid="{00000000-0005-0000-0000-0000705F0000}"/>
    <cellStyle name="40 % - Accent4 2 3 3 4 9" xfId="9707" xr:uid="{00000000-0005-0000-0000-0000715F0000}"/>
    <cellStyle name="40 % - Accent4 2 3 3 4 9 2" xfId="15698" xr:uid="{00000000-0005-0000-0000-0000725F0000}"/>
    <cellStyle name="40 % - Accent4 2 3 3 4 9 3" xfId="25415" xr:uid="{00000000-0005-0000-0000-0000735F0000}"/>
    <cellStyle name="40 % - Accent4 2 3 3 5" xfId="482" xr:uid="{00000000-0005-0000-0000-0000745F0000}"/>
    <cellStyle name="40 % - Accent4 2 3 3 5 10" xfId="9708" xr:uid="{00000000-0005-0000-0000-0000755F0000}"/>
    <cellStyle name="40 % - Accent4 2 3 3 5 10 2" xfId="15699" xr:uid="{00000000-0005-0000-0000-0000765F0000}"/>
    <cellStyle name="40 % - Accent4 2 3 3 5 10 3" xfId="31449" xr:uid="{00000000-0005-0000-0000-0000775F0000}"/>
    <cellStyle name="40 % - Accent4 2 3 3 5 11" xfId="10304" xr:uid="{00000000-0005-0000-0000-0000785F0000}"/>
    <cellStyle name="40 % - Accent4 2 3 3 5 11 2" xfId="16295" xr:uid="{00000000-0005-0000-0000-0000795F0000}"/>
    <cellStyle name="40 % - Accent4 2 3 3 5 12" xfId="10900" xr:uid="{00000000-0005-0000-0000-00007A5F0000}"/>
    <cellStyle name="40 % - Accent4 2 3 3 5 12 2" xfId="16891" xr:uid="{00000000-0005-0000-0000-00007B5F0000}"/>
    <cellStyle name="40 % - Accent4 2 3 3 5 13" xfId="4787" xr:uid="{00000000-0005-0000-0000-00007C5F0000}"/>
    <cellStyle name="40 % - Accent4 2 3 3 5 13 2" xfId="17515" xr:uid="{00000000-0005-0000-0000-00007D5F0000}"/>
    <cellStyle name="40 % - Accent4 2 3 3 5 14" xfId="17991" xr:uid="{00000000-0005-0000-0000-00007E5F0000}"/>
    <cellStyle name="40 % - Accent4 2 3 3 5 15" xfId="18571" xr:uid="{00000000-0005-0000-0000-00007F5F0000}"/>
    <cellStyle name="40 % - Accent4 2 3 3 5 16" xfId="11334" xr:uid="{00000000-0005-0000-0000-0000805F0000}"/>
    <cellStyle name="40 % - Accent4 2 3 3 5 17" xfId="4540" xr:uid="{00000000-0005-0000-0000-0000815F0000}"/>
    <cellStyle name="40 % - Accent4 2 3 3 5 18" xfId="24522" xr:uid="{00000000-0005-0000-0000-0000825F0000}"/>
    <cellStyle name="40 % - Accent4 2 3 3 5 19" xfId="3124" xr:uid="{00000000-0005-0000-0000-0000835F0000}"/>
    <cellStyle name="40 % - Accent4 2 3 3 5 2" xfId="3125" xr:uid="{00000000-0005-0000-0000-0000845F0000}"/>
    <cellStyle name="40 % - Accent4 2 3 3 5 2 10" xfId="10901" xr:uid="{00000000-0005-0000-0000-0000855F0000}"/>
    <cellStyle name="40 % - Accent4 2 3 3 5 2 10 2" xfId="16892" xr:uid="{00000000-0005-0000-0000-0000865F0000}"/>
    <cellStyle name="40 % - Accent4 2 3 3 5 2 11" xfId="17516" xr:uid="{00000000-0005-0000-0000-0000875F0000}"/>
    <cellStyle name="40 % - Accent4 2 3 3 5 2 12" xfId="19793" xr:uid="{00000000-0005-0000-0000-0000885F0000}"/>
    <cellStyle name="40 % - Accent4 2 3 3 5 2 13" xfId="11815" xr:uid="{00000000-0005-0000-0000-0000895F0000}"/>
    <cellStyle name="40 % - Accent4 2 3 3 5 2 14" xfId="5458" xr:uid="{00000000-0005-0000-0000-00008A5F0000}"/>
    <cellStyle name="40 % - Accent4 2 3 3 5 2 15" xfId="26015" xr:uid="{00000000-0005-0000-0000-00008B5F0000}"/>
    <cellStyle name="40 % - Accent4 2 3 3 5 2 2" xfId="6357" xr:uid="{00000000-0005-0000-0000-00008C5F0000}"/>
    <cellStyle name="40 % - Accent4 2 3 3 5 2 2 2" xfId="12348" xr:uid="{00000000-0005-0000-0000-00008D5F0000}"/>
    <cellStyle name="40 % - Accent4 2 3 3 5 2 2 2 2" xfId="33215" xr:uid="{00000000-0005-0000-0000-00008E5F0000}"/>
    <cellStyle name="40 % - Accent4 2 3 3 5 2 2 3" xfId="27211" xr:uid="{00000000-0005-0000-0000-00008F5F0000}"/>
    <cellStyle name="40 % - Accent4 2 3 3 5 2 3" xfId="6883" xr:uid="{00000000-0005-0000-0000-0000905F0000}"/>
    <cellStyle name="40 % - Accent4 2 3 3 5 2 3 2" xfId="12874" xr:uid="{00000000-0005-0000-0000-0000915F0000}"/>
    <cellStyle name="40 % - Accent4 2 3 3 5 2 3 3" xfId="32035" xr:uid="{00000000-0005-0000-0000-0000925F0000}"/>
    <cellStyle name="40 % - Accent4 2 3 3 5 2 4" xfId="7423" xr:uid="{00000000-0005-0000-0000-0000935F0000}"/>
    <cellStyle name="40 % - Accent4 2 3 3 5 2 4 2" xfId="13414" xr:uid="{00000000-0005-0000-0000-0000945F0000}"/>
    <cellStyle name="40 % - Accent4 2 3 3 5 2 5" xfId="7991" xr:uid="{00000000-0005-0000-0000-0000955F0000}"/>
    <cellStyle name="40 % - Accent4 2 3 3 5 2 5 2" xfId="13982" xr:uid="{00000000-0005-0000-0000-0000965F0000}"/>
    <cellStyle name="40 % - Accent4 2 3 3 5 2 6" xfId="8559" xr:uid="{00000000-0005-0000-0000-0000975F0000}"/>
    <cellStyle name="40 % - Accent4 2 3 3 5 2 6 2" xfId="14550" xr:uid="{00000000-0005-0000-0000-0000985F0000}"/>
    <cellStyle name="40 % - Accent4 2 3 3 5 2 7" xfId="9127" xr:uid="{00000000-0005-0000-0000-0000995F0000}"/>
    <cellStyle name="40 % - Accent4 2 3 3 5 2 7 2" xfId="15118" xr:uid="{00000000-0005-0000-0000-00009A5F0000}"/>
    <cellStyle name="40 % - Accent4 2 3 3 5 2 8" xfId="9709" xr:uid="{00000000-0005-0000-0000-00009B5F0000}"/>
    <cellStyle name="40 % - Accent4 2 3 3 5 2 8 2" xfId="15700" xr:uid="{00000000-0005-0000-0000-00009C5F0000}"/>
    <cellStyle name="40 % - Accent4 2 3 3 5 2 9" xfId="10305" xr:uid="{00000000-0005-0000-0000-00009D5F0000}"/>
    <cellStyle name="40 % - Accent4 2 3 3 5 2 9 2" xfId="16296" xr:uid="{00000000-0005-0000-0000-00009E5F0000}"/>
    <cellStyle name="40 % - Accent4 2 3 3 5 3" xfId="5457" xr:uid="{00000000-0005-0000-0000-00009F5F0000}"/>
    <cellStyle name="40 % - Accent4 2 3 3 5 3 2" xfId="20780" xr:uid="{00000000-0005-0000-0000-0000A05F0000}"/>
    <cellStyle name="40 % - Accent4 2 3 3 5 3 2 2" xfId="33997" xr:uid="{00000000-0005-0000-0000-0000A15F0000}"/>
    <cellStyle name="40 % - Accent4 2 3 3 5 3 3" xfId="11814" xr:uid="{00000000-0005-0000-0000-0000A25F0000}"/>
    <cellStyle name="40 % - Accent4 2 3 3 5 3 4" xfId="28007" xr:uid="{00000000-0005-0000-0000-0000A35F0000}"/>
    <cellStyle name="40 % - Accent4 2 3 3 5 4" xfId="6356" xr:uid="{00000000-0005-0000-0000-0000A45F0000}"/>
    <cellStyle name="40 % - Accent4 2 3 3 5 4 2" xfId="21371" xr:uid="{00000000-0005-0000-0000-0000A55F0000}"/>
    <cellStyle name="40 % - Accent4 2 3 3 5 4 2 2" xfId="34588" xr:uid="{00000000-0005-0000-0000-0000A65F0000}"/>
    <cellStyle name="40 % - Accent4 2 3 3 5 4 3" xfId="12347" xr:uid="{00000000-0005-0000-0000-0000A75F0000}"/>
    <cellStyle name="40 % - Accent4 2 3 3 5 4 4" xfId="28598" xr:uid="{00000000-0005-0000-0000-0000A85F0000}"/>
    <cellStyle name="40 % - Accent4 2 3 3 5 5" xfId="6882" xr:uid="{00000000-0005-0000-0000-0000A95F0000}"/>
    <cellStyle name="40 % - Accent4 2 3 3 5 5 2" xfId="21995" xr:uid="{00000000-0005-0000-0000-0000AA5F0000}"/>
    <cellStyle name="40 % - Accent4 2 3 3 5 5 2 2" xfId="35188" xr:uid="{00000000-0005-0000-0000-0000AB5F0000}"/>
    <cellStyle name="40 % - Accent4 2 3 3 5 5 3" xfId="12873" xr:uid="{00000000-0005-0000-0000-0000AC5F0000}"/>
    <cellStyle name="40 % - Accent4 2 3 3 5 5 4" xfId="29198" xr:uid="{00000000-0005-0000-0000-0000AD5F0000}"/>
    <cellStyle name="40 % - Accent4 2 3 3 5 6" xfId="7422" xr:uid="{00000000-0005-0000-0000-0000AE5F0000}"/>
    <cellStyle name="40 % - Accent4 2 3 3 5 6 2" xfId="22697" xr:uid="{00000000-0005-0000-0000-0000AF5F0000}"/>
    <cellStyle name="40 % - Accent4 2 3 3 5 6 2 2" xfId="35890" xr:uid="{00000000-0005-0000-0000-0000B05F0000}"/>
    <cellStyle name="40 % - Accent4 2 3 3 5 6 3" xfId="13413" xr:uid="{00000000-0005-0000-0000-0000B15F0000}"/>
    <cellStyle name="40 % - Accent4 2 3 3 5 6 4" xfId="29900" xr:uid="{00000000-0005-0000-0000-0000B25F0000}"/>
    <cellStyle name="40 % - Accent4 2 3 3 5 7" xfId="7990" xr:uid="{00000000-0005-0000-0000-0000B35F0000}"/>
    <cellStyle name="40 % - Accent4 2 3 3 5 7 2" xfId="23457" xr:uid="{00000000-0005-0000-0000-0000B45F0000}"/>
    <cellStyle name="40 % - Accent4 2 3 3 5 7 2 2" xfId="36643" xr:uid="{00000000-0005-0000-0000-0000B55F0000}"/>
    <cellStyle name="40 % - Accent4 2 3 3 5 7 3" xfId="13981" xr:uid="{00000000-0005-0000-0000-0000B65F0000}"/>
    <cellStyle name="40 % - Accent4 2 3 3 5 7 4" xfId="30653" xr:uid="{00000000-0005-0000-0000-0000B75F0000}"/>
    <cellStyle name="40 % - Accent4 2 3 3 5 8" xfId="8558" xr:uid="{00000000-0005-0000-0000-0000B85F0000}"/>
    <cellStyle name="40 % - Accent4 2 3 3 5 8 2" xfId="14549" xr:uid="{00000000-0005-0000-0000-0000B95F0000}"/>
    <cellStyle name="40 % - Accent4 2 3 3 5 8 2 2" xfId="32770" xr:uid="{00000000-0005-0000-0000-0000BA5F0000}"/>
    <cellStyle name="40 % - Accent4 2 3 3 5 8 3" xfId="26766" xr:uid="{00000000-0005-0000-0000-0000BB5F0000}"/>
    <cellStyle name="40 % - Accent4 2 3 3 5 9" xfId="9126" xr:uid="{00000000-0005-0000-0000-0000BC5F0000}"/>
    <cellStyle name="40 % - Accent4 2 3 3 5 9 2" xfId="15117" xr:uid="{00000000-0005-0000-0000-0000BD5F0000}"/>
    <cellStyle name="40 % - Accent4 2 3 3 5 9 3" xfId="25416" xr:uid="{00000000-0005-0000-0000-0000BE5F0000}"/>
    <cellStyle name="40 % - Accent4 2 3 3 6" xfId="5451" xr:uid="{00000000-0005-0000-0000-0000BF5F0000}"/>
    <cellStyle name="40 % - Accent4 2 3 3 6 2" xfId="18572" xr:uid="{00000000-0005-0000-0000-0000C05F0000}"/>
    <cellStyle name="40 % - Accent4 2 3 3 6 3" xfId="11806" xr:uid="{00000000-0005-0000-0000-0000C15F0000}"/>
    <cellStyle name="40 % - Accent4 2 3 3 7" xfId="6348" xr:uid="{00000000-0005-0000-0000-0000C25F0000}"/>
    <cellStyle name="40 % - Accent4 2 3 3 7 2" xfId="19570" xr:uid="{00000000-0005-0000-0000-0000C35F0000}"/>
    <cellStyle name="40 % - Accent4 2 3 3 7 2 2" xfId="33066" xr:uid="{00000000-0005-0000-0000-0000C45F0000}"/>
    <cellStyle name="40 % - Accent4 2 3 3 7 2 3" xfId="27062" xr:uid="{00000000-0005-0000-0000-0000C55F0000}"/>
    <cellStyle name="40 % - Accent4 2 3 3 7 3" xfId="12339" xr:uid="{00000000-0005-0000-0000-0000C65F0000}"/>
    <cellStyle name="40 % - Accent4 2 3 3 7 3 2" xfId="32026" xr:uid="{00000000-0005-0000-0000-0000C75F0000}"/>
    <cellStyle name="40 % - Accent4 2 3 3 7 4" xfId="26006" xr:uid="{00000000-0005-0000-0000-0000C85F0000}"/>
    <cellStyle name="40 % - Accent4 2 3 3 8" xfId="6874" xr:uid="{00000000-0005-0000-0000-0000C95F0000}"/>
    <cellStyle name="40 % - Accent4 2 3 3 8 2" xfId="20771" xr:uid="{00000000-0005-0000-0000-0000CA5F0000}"/>
    <cellStyle name="40 % - Accent4 2 3 3 8 2 2" xfId="33988" xr:uid="{00000000-0005-0000-0000-0000CB5F0000}"/>
    <cellStyle name="40 % - Accent4 2 3 3 8 3" xfId="12865" xr:uid="{00000000-0005-0000-0000-0000CC5F0000}"/>
    <cellStyle name="40 % - Accent4 2 3 3 8 4" xfId="27998" xr:uid="{00000000-0005-0000-0000-0000CD5F0000}"/>
    <cellStyle name="40 % - Accent4 2 3 3 9" xfId="7414" xr:uid="{00000000-0005-0000-0000-0000CE5F0000}"/>
    <cellStyle name="40 % - Accent4 2 3 3 9 2" xfId="21362" xr:uid="{00000000-0005-0000-0000-0000CF5F0000}"/>
    <cellStyle name="40 % - Accent4 2 3 3 9 2 2" xfId="34579" xr:uid="{00000000-0005-0000-0000-0000D05F0000}"/>
    <cellStyle name="40 % - Accent4 2 3 3 9 3" xfId="13405" xr:uid="{00000000-0005-0000-0000-0000D15F0000}"/>
    <cellStyle name="40 % - Accent4 2 3 3 9 4" xfId="28589" xr:uid="{00000000-0005-0000-0000-0000D25F0000}"/>
    <cellStyle name="40 % - Accent4 2 3 4" xfId="483" xr:uid="{00000000-0005-0000-0000-0000D35F0000}"/>
    <cellStyle name="40 % - Accent4 2 3 4 10" xfId="8560" xr:uid="{00000000-0005-0000-0000-0000D45F0000}"/>
    <cellStyle name="40 % - Accent4 2 3 4 10 2" xfId="21996" xr:uid="{00000000-0005-0000-0000-0000D55F0000}"/>
    <cellStyle name="40 % - Accent4 2 3 4 10 2 2" xfId="35189" xr:uid="{00000000-0005-0000-0000-0000D65F0000}"/>
    <cellStyle name="40 % - Accent4 2 3 4 10 3" xfId="14551" xr:uid="{00000000-0005-0000-0000-0000D75F0000}"/>
    <cellStyle name="40 % - Accent4 2 3 4 10 4" xfId="29199" xr:uid="{00000000-0005-0000-0000-0000D85F0000}"/>
    <cellStyle name="40 % - Accent4 2 3 4 11" xfId="9128" xr:uid="{00000000-0005-0000-0000-0000D95F0000}"/>
    <cellStyle name="40 % - Accent4 2 3 4 11 2" xfId="22698" xr:uid="{00000000-0005-0000-0000-0000DA5F0000}"/>
    <cellStyle name="40 % - Accent4 2 3 4 11 2 2" xfId="35891" xr:uid="{00000000-0005-0000-0000-0000DB5F0000}"/>
    <cellStyle name="40 % - Accent4 2 3 4 11 3" xfId="15119" xr:uid="{00000000-0005-0000-0000-0000DC5F0000}"/>
    <cellStyle name="40 % - Accent4 2 3 4 11 4" xfId="29901" xr:uid="{00000000-0005-0000-0000-0000DD5F0000}"/>
    <cellStyle name="40 % - Accent4 2 3 4 12" xfId="9710" xr:uid="{00000000-0005-0000-0000-0000DE5F0000}"/>
    <cellStyle name="40 % - Accent4 2 3 4 12 2" xfId="23458" xr:uid="{00000000-0005-0000-0000-0000DF5F0000}"/>
    <cellStyle name="40 % - Accent4 2 3 4 12 2 2" xfId="36644" xr:uid="{00000000-0005-0000-0000-0000E05F0000}"/>
    <cellStyle name="40 % - Accent4 2 3 4 12 3" xfId="15701" xr:uid="{00000000-0005-0000-0000-0000E15F0000}"/>
    <cellStyle name="40 % - Accent4 2 3 4 12 4" xfId="30654" xr:uid="{00000000-0005-0000-0000-0000E25F0000}"/>
    <cellStyle name="40 % - Accent4 2 3 4 13" xfId="10306" xr:uid="{00000000-0005-0000-0000-0000E35F0000}"/>
    <cellStyle name="40 % - Accent4 2 3 4 13 2" xfId="16297" xr:uid="{00000000-0005-0000-0000-0000E45F0000}"/>
    <cellStyle name="40 % - Accent4 2 3 4 13 2 2" xfId="32771" xr:uid="{00000000-0005-0000-0000-0000E55F0000}"/>
    <cellStyle name="40 % - Accent4 2 3 4 13 3" xfId="26767" xr:uid="{00000000-0005-0000-0000-0000E65F0000}"/>
    <cellStyle name="40 % - Accent4 2 3 4 14" xfId="10902" xr:uid="{00000000-0005-0000-0000-0000E75F0000}"/>
    <cellStyle name="40 % - Accent4 2 3 4 14 2" xfId="16893" xr:uid="{00000000-0005-0000-0000-0000E85F0000}"/>
    <cellStyle name="40 % - Accent4 2 3 4 14 3" xfId="25417" xr:uid="{00000000-0005-0000-0000-0000E95F0000}"/>
    <cellStyle name="40 % - Accent4 2 3 4 15" xfId="17517" xr:uid="{00000000-0005-0000-0000-0000EA5F0000}"/>
    <cellStyle name="40 % - Accent4 2 3 4 15 2" xfId="31450" xr:uid="{00000000-0005-0000-0000-0000EB5F0000}"/>
    <cellStyle name="40 % - Accent4 2 3 4 16" xfId="17992" xr:uid="{00000000-0005-0000-0000-0000EC5F0000}"/>
    <cellStyle name="40 % - Accent4 2 3 4 17" xfId="18573" xr:uid="{00000000-0005-0000-0000-0000ED5F0000}"/>
    <cellStyle name="40 % - Accent4 2 3 4 18" xfId="11335" xr:uid="{00000000-0005-0000-0000-0000EE5F0000}"/>
    <cellStyle name="40 % - Accent4 2 3 4 19" xfId="4541" xr:uid="{00000000-0005-0000-0000-0000EF5F0000}"/>
    <cellStyle name="40 % - Accent4 2 3 4 2" xfId="484" xr:uid="{00000000-0005-0000-0000-0000F05F0000}"/>
    <cellStyle name="40 % - Accent4 2 3 4 2 10" xfId="9711" xr:uid="{00000000-0005-0000-0000-0000F15F0000}"/>
    <cellStyle name="40 % - Accent4 2 3 4 2 10 2" xfId="15702" xr:uid="{00000000-0005-0000-0000-0000F25F0000}"/>
    <cellStyle name="40 % - Accent4 2 3 4 2 10 3" xfId="31451" xr:uid="{00000000-0005-0000-0000-0000F35F0000}"/>
    <cellStyle name="40 % - Accent4 2 3 4 2 11" xfId="10307" xr:uid="{00000000-0005-0000-0000-0000F45F0000}"/>
    <cellStyle name="40 % - Accent4 2 3 4 2 11 2" xfId="16298" xr:uid="{00000000-0005-0000-0000-0000F55F0000}"/>
    <cellStyle name="40 % - Accent4 2 3 4 2 12" xfId="10903" xr:uid="{00000000-0005-0000-0000-0000F65F0000}"/>
    <cellStyle name="40 % - Accent4 2 3 4 2 12 2" xfId="16894" xr:uid="{00000000-0005-0000-0000-0000F75F0000}"/>
    <cellStyle name="40 % - Accent4 2 3 4 2 13" xfId="4788" xr:uid="{00000000-0005-0000-0000-0000F85F0000}"/>
    <cellStyle name="40 % - Accent4 2 3 4 2 13 2" xfId="17518" xr:uid="{00000000-0005-0000-0000-0000F95F0000}"/>
    <cellStyle name="40 % - Accent4 2 3 4 2 14" xfId="17993" xr:uid="{00000000-0005-0000-0000-0000FA5F0000}"/>
    <cellStyle name="40 % - Accent4 2 3 4 2 15" xfId="18574" xr:uid="{00000000-0005-0000-0000-0000FB5F0000}"/>
    <cellStyle name="40 % - Accent4 2 3 4 2 16" xfId="11336" xr:uid="{00000000-0005-0000-0000-0000FC5F0000}"/>
    <cellStyle name="40 % - Accent4 2 3 4 2 17" xfId="4542" xr:uid="{00000000-0005-0000-0000-0000FD5F0000}"/>
    <cellStyle name="40 % - Accent4 2 3 4 2 18" xfId="24524" xr:uid="{00000000-0005-0000-0000-0000FE5F0000}"/>
    <cellStyle name="40 % - Accent4 2 3 4 2 19" xfId="3127" xr:uid="{00000000-0005-0000-0000-0000FF5F0000}"/>
    <cellStyle name="40 % - Accent4 2 3 4 2 2" xfId="3128" xr:uid="{00000000-0005-0000-0000-000000600000}"/>
    <cellStyle name="40 % - Accent4 2 3 4 2 2 10" xfId="10904" xr:uid="{00000000-0005-0000-0000-000001600000}"/>
    <cellStyle name="40 % - Accent4 2 3 4 2 2 10 2" xfId="16895" xr:uid="{00000000-0005-0000-0000-000002600000}"/>
    <cellStyle name="40 % - Accent4 2 3 4 2 2 11" xfId="17519" xr:uid="{00000000-0005-0000-0000-000003600000}"/>
    <cellStyle name="40 % - Accent4 2 3 4 2 2 12" xfId="19790" xr:uid="{00000000-0005-0000-0000-000004600000}"/>
    <cellStyle name="40 % - Accent4 2 3 4 2 2 13" xfId="11818" xr:uid="{00000000-0005-0000-0000-000005600000}"/>
    <cellStyle name="40 % - Accent4 2 3 4 2 2 14" xfId="5461" xr:uid="{00000000-0005-0000-0000-000006600000}"/>
    <cellStyle name="40 % - Accent4 2 3 4 2 2 15" xfId="26017" xr:uid="{00000000-0005-0000-0000-000007600000}"/>
    <cellStyle name="40 % - Accent4 2 3 4 2 2 2" xfId="6360" xr:uid="{00000000-0005-0000-0000-000008600000}"/>
    <cellStyle name="40 % - Accent4 2 3 4 2 2 2 2" xfId="12351" xr:uid="{00000000-0005-0000-0000-000009600000}"/>
    <cellStyle name="40 % - Accent4 2 3 4 2 2 2 2 2" xfId="33213" xr:uid="{00000000-0005-0000-0000-00000A600000}"/>
    <cellStyle name="40 % - Accent4 2 3 4 2 2 2 3" xfId="27209" xr:uid="{00000000-0005-0000-0000-00000B600000}"/>
    <cellStyle name="40 % - Accent4 2 3 4 2 2 3" xfId="6886" xr:uid="{00000000-0005-0000-0000-00000C600000}"/>
    <cellStyle name="40 % - Accent4 2 3 4 2 2 3 2" xfId="12877" xr:uid="{00000000-0005-0000-0000-00000D600000}"/>
    <cellStyle name="40 % - Accent4 2 3 4 2 2 3 3" xfId="32037" xr:uid="{00000000-0005-0000-0000-00000E600000}"/>
    <cellStyle name="40 % - Accent4 2 3 4 2 2 4" xfId="7426" xr:uid="{00000000-0005-0000-0000-00000F600000}"/>
    <cellStyle name="40 % - Accent4 2 3 4 2 2 4 2" xfId="13417" xr:uid="{00000000-0005-0000-0000-000010600000}"/>
    <cellStyle name="40 % - Accent4 2 3 4 2 2 5" xfId="7994" xr:uid="{00000000-0005-0000-0000-000011600000}"/>
    <cellStyle name="40 % - Accent4 2 3 4 2 2 5 2" xfId="13985" xr:uid="{00000000-0005-0000-0000-000012600000}"/>
    <cellStyle name="40 % - Accent4 2 3 4 2 2 6" xfId="8562" xr:uid="{00000000-0005-0000-0000-000013600000}"/>
    <cellStyle name="40 % - Accent4 2 3 4 2 2 6 2" xfId="14553" xr:uid="{00000000-0005-0000-0000-000014600000}"/>
    <cellStyle name="40 % - Accent4 2 3 4 2 2 7" xfId="9130" xr:uid="{00000000-0005-0000-0000-000015600000}"/>
    <cellStyle name="40 % - Accent4 2 3 4 2 2 7 2" xfId="15121" xr:uid="{00000000-0005-0000-0000-000016600000}"/>
    <cellStyle name="40 % - Accent4 2 3 4 2 2 8" xfId="9712" xr:uid="{00000000-0005-0000-0000-000017600000}"/>
    <cellStyle name="40 % - Accent4 2 3 4 2 2 8 2" xfId="15703" xr:uid="{00000000-0005-0000-0000-000018600000}"/>
    <cellStyle name="40 % - Accent4 2 3 4 2 2 9" xfId="10308" xr:uid="{00000000-0005-0000-0000-000019600000}"/>
    <cellStyle name="40 % - Accent4 2 3 4 2 2 9 2" xfId="16299" xr:uid="{00000000-0005-0000-0000-00001A600000}"/>
    <cellStyle name="40 % - Accent4 2 3 4 2 3" xfId="5460" xr:uid="{00000000-0005-0000-0000-00001B600000}"/>
    <cellStyle name="40 % - Accent4 2 3 4 2 3 2" xfId="20782" xr:uid="{00000000-0005-0000-0000-00001C600000}"/>
    <cellStyle name="40 % - Accent4 2 3 4 2 3 2 2" xfId="33999" xr:uid="{00000000-0005-0000-0000-00001D600000}"/>
    <cellStyle name="40 % - Accent4 2 3 4 2 3 3" xfId="11817" xr:uid="{00000000-0005-0000-0000-00001E600000}"/>
    <cellStyle name="40 % - Accent4 2 3 4 2 3 4" xfId="28009" xr:uid="{00000000-0005-0000-0000-00001F600000}"/>
    <cellStyle name="40 % - Accent4 2 3 4 2 4" xfId="6359" xr:uid="{00000000-0005-0000-0000-000020600000}"/>
    <cellStyle name="40 % - Accent4 2 3 4 2 4 2" xfId="21373" xr:uid="{00000000-0005-0000-0000-000021600000}"/>
    <cellStyle name="40 % - Accent4 2 3 4 2 4 2 2" xfId="34590" xr:uid="{00000000-0005-0000-0000-000022600000}"/>
    <cellStyle name="40 % - Accent4 2 3 4 2 4 3" xfId="12350" xr:uid="{00000000-0005-0000-0000-000023600000}"/>
    <cellStyle name="40 % - Accent4 2 3 4 2 4 4" xfId="28600" xr:uid="{00000000-0005-0000-0000-000024600000}"/>
    <cellStyle name="40 % - Accent4 2 3 4 2 5" xfId="6885" xr:uid="{00000000-0005-0000-0000-000025600000}"/>
    <cellStyle name="40 % - Accent4 2 3 4 2 5 2" xfId="21997" xr:uid="{00000000-0005-0000-0000-000026600000}"/>
    <cellStyle name="40 % - Accent4 2 3 4 2 5 2 2" xfId="35190" xr:uid="{00000000-0005-0000-0000-000027600000}"/>
    <cellStyle name="40 % - Accent4 2 3 4 2 5 3" xfId="12876" xr:uid="{00000000-0005-0000-0000-000028600000}"/>
    <cellStyle name="40 % - Accent4 2 3 4 2 5 4" xfId="29200" xr:uid="{00000000-0005-0000-0000-000029600000}"/>
    <cellStyle name="40 % - Accent4 2 3 4 2 6" xfId="7425" xr:uid="{00000000-0005-0000-0000-00002A600000}"/>
    <cellStyle name="40 % - Accent4 2 3 4 2 6 2" xfId="22699" xr:uid="{00000000-0005-0000-0000-00002B600000}"/>
    <cellStyle name="40 % - Accent4 2 3 4 2 6 2 2" xfId="35892" xr:uid="{00000000-0005-0000-0000-00002C600000}"/>
    <cellStyle name="40 % - Accent4 2 3 4 2 6 3" xfId="13416" xr:uid="{00000000-0005-0000-0000-00002D600000}"/>
    <cellStyle name="40 % - Accent4 2 3 4 2 6 4" xfId="29902" xr:uid="{00000000-0005-0000-0000-00002E600000}"/>
    <cellStyle name="40 % - Accent4 2 3 4 2 7" xfId="7993" xr:uid="{00000000-0005-0000-0000-00002F600000}"/>
    <cellStyle name="40 % - Accent4 2 3 4 2 7 2" xfId="23459" xr:uid="{00000000-0005-0000-0000-000030600000}"/>
    <cellStyle name="40 % - Accent4 2 3 4 2 7 2 2" xfId="36645" xr:uid="{00000000-0005-0000-0000-000031600000}"/>
    <cellStyle name="40 % - Accent4 2 3 4 2 7 3" xfId="13984" xr:uid="{00000000-0005-0000-0000-000032600000}"/>
    <cellStyle name="40 % - Accent4 2 3 4 2 7 4" xfId="30655" xr:uid="{00000000-0005-0000-0000-000033600000}"/>
    <cellStyle name="40 % - Accent4 2 3 4 2 8" xfId="8561" xr:uid="{00000000-0005-0000-0000-000034600000}"/>
    <cellStyle name="40 % - Accent4 2 3 4 2 8 2" xfId="14552" xr:uid="{00000000-0005-0000-0000-000035600000}"/>
    <cellStyle name="40 % - Accent4 2 3 4 2 8 2 2" xfId="32772" xr:uid="{00000000-0005-0000-0000-000036600000}"/>
    <cellStyle name="40 % - Accent4 2 3 4 2 8 3" xfId="26768" xr:uid="{00000000-0005-0000-0000-000037600000}"/>
    <cellStyle name="40 % - Accent4 2 3 4 2 9" xfId="9129" xr:uid="{00000000-0005-0000-0000-000038600000}"/>
    <cellStyle name="40 % - Accent4 2 3 4 2 9 2" xfId="15120" xr:uid="{00000000-0005-0000-0000-000039600000}"/>
    <cellStyle name="40 % - Accent4 2 3 4 2 9 3" xfId="25418" xr:uid="{00000000-0005-0000-0000-00003A600000}"/>
    <cellStyle name="40 % - Accent4 2 3 4 20" xfId="24523" xr:uid="{00000000-0005-0000-0000-00003B600000}"/>
    <cellStyle name="40 % - Accent4 2 3 4 21" xfId="3126" xr:uid="{00000000-0005-0000-0000-00003C600000}"/>
    <cellStyle name="40 % - Accent4 2 3 4 3" xfId="485" xr:uid="{00000000-0005-0000-0000-00003D600000}"/>
    <cellStyle name="40 % - Accent4 2 3 4 3 10" xfId="10905" xr:uid="{00000000-0005-0000-0000-00003E600000}"/>
    <cellStyle name="40 % - Accent4 2 3 4 3 10 2" xfId="16896" xr:uid="{00000000-0005-0000-0000-00003F600000}"/>
    <cellStyle name="40 % - Accent4 2 3 4 3 10 3" xfId="31452" xr:uid="{00000000-0005-0000-0000-000040600000}"/>
    <cellStyle name="40 % - Accent4 2 3 4 3 11" xfId="17520" xr:uid="{00000000-0005-0000-0000-000041600000}"/>
    <cellStyle name="40 % - Accent4 2 3 4 3 12" xfId="18575" xr:uid="{00000000-0005-0000-0000-000042600000}"/>
    <cellStyle name="40 % - Accent4 2 3 4 3 13" xfId="11819" xr:uid="{00000000-0005-0000-0000-000043600000}"/>
    <cellStyle name="40 % - Accent4 2 3 4 3 14" xfId="4543" xr:uid="{00000000-0005-0000-0000-000044600000}"/>
    <cellStyle name="40 % - Accent4 2 3 4 3 15" xfId="24525" xr:uid="{00000000-0005-0000-0000-000045600000}"/>
    <cellStyle name="40 % - Accent4 2 3 4 3 16" xfId="3129" xr:uid="{00000000-0005-0000-0000-000046600000}"/>
    <cellStyle name="40 % - Accent4 2 3 4 3 2" xfId="6361" xr:uid="{00000000-0005-0000-0000-000047600000}"/>
    <cellStyle name="40 % - Accent4 2 3 4 3 2 2" xfId="19789" xr:uid="{00000000-0005-0000-0000-000048600000}"/>
    <cellStyle name="40 % - Accent4 2 3 4 3 2 2 2" xfId="33212" xr:uid="{00000000-0005-0000-0000-000049600000}"/>
    <cellStyle name="40 % - Accent4 2 3 4 3 2 2 3" xfId="27208" xr:uid="{00000000-0005-0000-0000-00004A600000}"/>
    <cellStyle name="40 % - Accent4 2 3 4 3 2 3" xfId="12352" xr:uid="{00000000-0005-0000-0000-00004B600000}"/>
    <cellStyle name="40 % - Accent4 2 3 4 3 2 3 2" xfId="32038" xr:uid="{00000000-0005-0000-0000-00004C600000}"/>
    <cellStyle name="40 % - Accent4 2 3 4 3 2 4" xfId="26018" xr:uid="{00000000-0005-0000-0000-00004D600000}"/>
    <cellStyle name="40 % - Accent4 2 3 4 3 3" xfId="6887" xr:uid="{00000000-0005-0000-0000-00004E600000}"/>
    <cellStyle name="40 % - Accent4 2 3 4 3 3 2" xfId="20783" xr:uid="{00000000-0005-0000-0000-00004F600000}"/>
    <cellStyle name="40 % - Accent4 2 3 4 3 3 2 2" xfId="34000" xr:uid="{00000000-0005-0000-0000-000050600000}"/>
    <cellStyle name="40 % - Accent4 2 3 4 3 3 3" xfId="12878" xr:uid="{00000000-0005-0000-0000-000051600000}"/>
    <cellStyle name="40 % - Accent4 2 3 4 3 3 4" xfId="28010" xr:uid="{00000000-0005-0000-0000-000052600000}"/>
    <cellStyle name="40 % - Accent4 2 3 4 3 4" xfId="7427" xr:uid="{00000000-0005-0000-0000-000053600000}"/>
    <cellStyle name="40 % - Accent4 2 3 4 3 4 2" xfId="21374" xr:uid="{00000000-0005-0000-0000-000054600000}"/>
    <cellStyle name="40 % - Accent4 2 3 4 3 4 2 2" xfId="34591" xr:uid="{00000000-0005-0000-0000-000055600000}"/>
    <cellStyle name="40 % - Accent4 2 3 4 3 4 3" xfId="13418" xr:uid="{00000000-0005-0000-0000-000056600000}"/>
    <cellStyle name="40 % - Accent4 2 3 4 3 4 4" xfId="28601" xr:uid="{00000000-0005-0000-0000-000057600000}"/>
    <cellStyle name="40 % - Accent4 2 3 4 3 5" xfId="7995" xr:uid="{00000000-0005-0000-0000-000058600000}"/>
    <cellStyle name="40 % - Accent4 2 3 4 3 5 2" xfId="21998" xr:uid="{00000000-0005-0000-0000-000059600000}"/>
    <cellStyle name="40 % - Accent4 2 3 4 3 5 2 2" xfId="35191" xr:uid="{00000000-0005-0000-0000-00005A600000}"/>
    <cellStyle name="40 % - Accent4 2 3 4 3 5 3" xfId="13986" xr:uid="{00000000-0005-0000-0000-00005B600000}"/>
    <cellStyle name="40 % - Accent4 2 3 4 3 5 4" xfId="29201" xr:uid="{00000000-0005-0000-0000-00005C600000}"/>
    <cellStyle name="40 % - Accent4 2 3 4 3 6" xfId="8563" xr:uid="{00000000-0005-0000-0000-00005D600000}"/>
    <cellStyle name="40 % - Accent4 2 3 4 3 6 2" xfId="22700" xr:uid="{00000000-0005-0000-0000-00005E600000}"/>
    <cellStyle name="40 % - Accent4 2 3 4 3 6 2 2" xfId="35893" xr:uid="{00000000-0005-0000-0000-00005F600000}"/>
    <cellStyle name="40 % - Accent4 2 3 4 3 6 3" xfId="14554" xr:uid="{00000000-0005-0000-0000-000060600000}"/>
    <cellStyle name="40 % - Accent4 2 3 4 3 6 4" xfId="29903" xr:uid="{00000000-0005-0000-0000-000061600000}"/>
    <cellStyle name="40 % - Accent4 2 3 4 3 7" xfId="9131" xr:uid="{00000000-0005-0000-0000-000062600000}"/>
    <cellStyle name="40 % - Accent4 2 3 4 3 7 2" xfId="23460" xr:uid="{00000000-0005-0000-0000-000063600000}"/>
    <cellStyle name="40 % - Accent4 2 3 4 3 7 2 2" xfId="36646" xr:uid="{00000000-0005-0000-0000-000064600000}"/>
    <cellStyle name="40 % - Accent4 2 3 4 3 7 3" xfId="15122" xr:uid="{00000000-0005-0000-0000-000065600000}"/>
    <cellStyle name="40 % - Accent4 2 3 4 3 7 4" xfId="30656" xr:uid="{00000000-0005-0000-0000-000066600000}"/>
    <cellStyle name="40 % - Accent4 2 3 4 3 8" xfId="9713" xr:uid="{00000000-0005-0000-0000-000067600000}"/>
    <cellStyle name="40 % - Accent4 2 3 4 3 8 2" xfId="15704" xr:uid="{00000000-0005-0000-0000-000068600000}"/>
    <cellStyle name="40 % - Accent4 2 3 4 3 8 2 2" xfId="32773" xr:uid="{00000000-0005-0000-0000-000069600000}"/>
    <cellStyle name="40 % - Accent4 2 3 4 3 8 3" xfId="26769" xr:uid="{00000000-0005-0000-0000-00006A600000}"/>
    <cellStyle name="40 % - Accent4 2 3 4 3 9" xfId="10309" xr:uid="{00000000-0005-0000-0000-00006B600000}"/>
    <cellStyle name="40 % - Accent4 2 3 4 3 9 2" xfId="16300" xr:uid="{00000000-0005-0000-0000-00006C600000}"/>
    <cellStyle name="40 % - Accent4 2 3 4 3 9 3" xfId="25419" xr:uid="{00000000-0005-0000-0000-00006D600000}"/>
    <cellStyle name="40 % - Accent4 2 3 4 4" xfId="3130" xr:uid="{00000000-0005-0000-0000-00006E600000}"/>
    <cellStyle name="40 % - Accent4 2 3 4 4 10" xfId="10906" xr:uid="{00000000-0005-0000-0000-00006F600000}"/>
    <cellStyle name="40 % - Accent4 2 3 4 4 10 2" xfId="16897" xr:uid="{00000000-0005-0000-0000-000070600000}"/>
    <cellStyle name="40 % - Accent4 2 3 4 4 10 3" xfId="25420" xr:uid="{00000000-0005-0000-0000-000071600000}"/>
    <cellStyle name="40 % - Accent4 2 3 4 4 11" xfId="17521" xr:uid="{00000000-0005-0000-0000-000072600000}"/>
    <cellStyle name="40 % - Accent4 2 3 4 4 11 2" xfId="31453" xr:uid="{00000000-0005-0000-0000-000073600000}"/>
    <cellStyle name="40 % - Accent4 2 3 4 4 12" xfId="18576" xr:uid="{00000000-0005-0000-0000-000074600000}"/>
    <cellStyle name="40 % - Accent4 2 3 4 4 13" xfId="11820" xr:uid="{00000000-0005-0000-0000-000075600000}"/>
    <cellStyle name="40 % - Accent4 2 3 4 4 14" xfId="4544" xr:uid="{00000000-0005-0000-0000-000076600000}"/>
    <cellStyle name="40 % - Accent4 2 3 4 4 15" xfId="24526" xr:uid="{00000000-0005-0000-0000-000077600000}"/>
    <cellStyle name="40 % - Accent4 2 3 4 4 2" xfId="6362" xr:uid="{00000000-0005-0000-0000-000078600000}"/>
    <cellStyle name="40 % - Accent4 2 3 4 4 2 10" xfId="31454" xr:uid="{00000000-0005-0000-0000-000079600000}"/>
    <cellStyle name="40 % - Accent4 2 3 4 4 2 11" xfId="24527" xr:uid="{00000000-0005-0000-0000-00007A600000}"/>
    <cellStyle name="40 % - Accent4 2 3 4 4 2 2" xfId="19787" xr:uid="{00000000-0005-0000-0000-00007B600000}"/>
    <cellStyle name="40 % - Accent4 2 3 4 4 2 2 2" xfId="27206" xr:uid="{00000000-0005-0000-0000-00007C600000}"/>
    <cellStyle name="40 % - Accent4 2 3 4 4 2 2 2 2" xfId="33210" xr:uid="{00000000-0005-0000-0000-00007D600000}"/>
    <cellStyle name="40 % - Accent4 2 3 4 4 2 2 3" xfId="32040" xr:uid="{00000000-0005-0000-0000-00007E600000}"/>
    <cellStyle name="40 % - Accent4 2 3 4 4 2 2 4" xfId="26020" xr:uid="{00000000-0005-0000-0000-00007F600000}"/>
    <cellStyle name="40 % - Accent4 2 3 4 4 2 3" xfId="20785" xr:uid="{00000000-0005-0000-0000-000080600000}"/>
    <cellStyle name="40 % - Accent4 2 3 4 4 2 3 2" xfId="34002" xr:uid="{00000000-0005-0000-0000-000081600000}"/>
    <cellStyle name="40 % - Accent4 2 3 4 4 2 3 3" xfId="28012" xr:uid="{00000000-0005-0000-0000-000082600000}"/>
    <cellStyle name="40 % - Accent4 2 3 4 4 2 4" xfId="21376" xr:uid="{00000000-0005-0000-0000-000083600000}"/>
    <cellStyle name="40 % - Accent4 2 3 4 4 2 4 2" xfId="34593" xr:uid="{00000000-0005-0000-0000-000084600000}"/>
    <cellStyle name="40 % - Accent4 2 3 4 4 2 4 3" xfId="28603" xr:uid="{00000000-0005-0000-0000-000085600000}"/>
    <cellStyle name="40 % - Accent4 2 3 4 4 2 5" xfId="22000" xr:uid="{00000000-0005-0000-0000-000086600000}"/>
    <cellStyle name="40 % - Accent4 2 3 4 4 2 5 2" xfId="35193" xr:uid="{00000000-0005-0000-0000-000087600000}"/>
    <cellStyle name="40 % - Accent4 2 3 4 4 2 5 3" xfId="29203" xr:uid="{00000000-0005-0000-0000-000088600000}"/>
    <cellStyle name="40 % - Accent4 2 3 4 4 2 6" xfId="22702" xr:uid="{00000000-0005-0000-0000-000089600000}"/>
    <cellStyle name="40 % - Accent4 2 3 4 4 2 6 2" xfId="35895" xr:uid="{00000000-0005-0000-0000-00008A600000}"/>
    <cellStyle name="40 % - Accent4 2 3 4 4 2 6 3" xfId="29905" xr:uid="{00000000-0005-0000-0000-00008B600000}"/>
    <cellStyle name="40 % - Accent4 2 3 4 4 2 7" xfId="23462" xr:uid="{00000000-0005-0000-0000-00008C600000}"/>
    <cellStyle name="40 % - Accent4 2 3 4 4 2 7 2" xfId="36648" xr:uid="{00000000-0005-0000-0000-00008D600000}"/>
    <cellStyle name="40 % - Accent4 2 3 4 4 2 7 3" xfId="30658" xr:uid="{00000000-0005-0000-0000-00008E600000}"/>
    <cellStyle name="40 % - Accent4 2 3 4 4 2 8" xfId="18577" xr:uid="{00000000-0005-0000-0000-00008F600000}"/>
    <cellStyle name="40 % - Accent4 2 3 4 4 2 8 2" xfId="32775" xr:uid="{00000000-0005-0000-0000-000090600000}"/>
    <cellStyle name="40 % - Accent4 2 3 4 4 2 8 3" xfId="26771" xr:uid="{00000000-0005-0000-0000-000091600000}"/>
    <cellStyle name="40 % - Accent4 2 3 4 4 2 9" xfId="12353" xr:uid="{00000000-0005-0000-0000-000092600000}"/>
    <cellStyle name="40 % - Accent4 2 3 4 4 2 9 2" xfId="25421" xr:uid="{00000000-0005-0000-0000-000093600000}"/>
    <cellStyle name="40 % - Accent4 2 3 4 4 3" xfId="6888" xr:uid="{00000000-0005-0000-0000-000094600000}"/>
    <cellStyle name="40 % - Accent4 2 3 4 4 3 2" xfId="19788" xr:uid="{00000000-0005-0000-0000-000095600000}"/>
    <cellStyle name="40 % - Accent4 2 3 4 4 3 2 2" xfId="33211" xr:uid="{00000000-0005-0000-0000-000096600000}"/>
    <cellStyle name="40 % - Accent4 2 3 4 4 3 2 3" xfId="27207" xr:uid="{00000000-0005-0000-0000-000097600000}"/>
    <cellStyle name="40 % - Accent4 2 3 4 4 3 3" xfId="12879" xr:uid="{00000000-0005-0000-0000-000098600000}"/>
    <cellStyle name="40 % - Accent4 2 3 4 4 3 3 2" xfId="32039" xr:uid="{00000000-0005-0000-0000-000099600000}"/>
    <cellStyle name="40 % - Accent4 2 3 4 4 3 4" xfId="26019" xr:uid="{00000000-0005-0000-0000-00009A600000}"/>
    <cellStyle name="40 % - Accent4 2 3 4 4 4" xfId="7428" xr:uid="{00000000-0005-0000-0000-00009B600000}"/>
    <cellStyle name="40 % - Accent4 2 3 4 4 4 2" xfId="20784" xr:uid="{00000000-0005-0000-0000-00009C600000}"/>
    <cellStyle name="40 % - Accent4 2 3 4 4 4 2 2" xfId="34001" xr:uid="{00000000-0005-0000-0000-00009D600000}"/>
    <cellStyle name="40 % - Accent4 2 3 4 4 4 3" xfId="13419" xr:uid="{00000000-0005-0000-0000-00009E600000}"/>
    <cellStyle name="40 % - Accent4 2 3 4 4 4 4" xfId="28011" xr:uid="{00000000-0005-0000-0000-00009F600000}"/>
    <cellStyle name="40 % - Accent4 2 3 4 4 5" xfId="7996" xr:uid="{00000000-0005-0000-0000-0000A0600000}"/>
    <cellStyle name="40 % - Accent4 2 3 4 4 5 2" xfId="21375" xr:uid="{00000000-0005-0000-0000-0000A1600000}"/>
    <cellStyle name="40 % - Accent4 2 3 4 4 5 2 2" xfId="34592" xr:uid="{00000000-0005-0000-0000-0000A2600000}"/>
    <cellStyle name="40 % - Accent4 2 3 4 4 5 3" xfId="13987" xr:uid="{00000000-0005-0000-0000-0000A3600000}"/>
    <cellStyle name="40 % - Accent4 2 3 4 4 5 4" xfId="28602" xr:uid="{00000000-0005-0000-0000-0000A4600000}"/>
    <cellStyle name="40 % - Accent4 2 3 4 4 6" xfId="8564" xr:uid="{00000000-0005-0000-0000-0000A5600000}"/>
    <cellStyle name="40 % - Accent4 2 3 4 4 6 2" xfId="21999" xr:uid="{00000000-0005-0000-0000-0000A6600000}"/>
    <cellStyle name="40 % - Accent4 2 3 4 4 6 2 2" xfId="35192" xr:uid="{00000000-0005-0000-0000-0000A7600000}"/>
    <cellStyle name="40 % - Accent4 2 3 4 4 6 3" xfId="14555" xr:uid="{00000000-0005-0000-0000-0000A8600000}"/>
    <cellStyle name="40 % - Accent4 2 3 4 4 6 4" xfId="29202" xr:uid="{00000000-0005-0000-0000-0000A9600000}"/>
    <cellStyle name="40 % - Accent4 2 3 4 4 7" xfId="9132" xr:uid="{00000000-0005-0000-0000-0000AA600000}"/>
    <cellStyle name="40 % - Accent4 2 3 4 4 7 2" xfId="22701" xr:uid="{00000000-0005-0000-0000-0000AB600000}"/>
    <cellStyle name="40 % - Accent4 2 3 4 4 7 2 2" xfId="35894" xr:uid="{00000000-0005-0000-0000-0000AC600000}"/>
    <cellStyle name="40 % - Accent4 2 3 4 4 7 3" xfId="15123" xr:uid="{00000000-0005-0000-0000-0000AD600000}"/>
    <cellStyle name="40 % - Accent4 2 3 4 4 7 4" xfId="29904" xr:uid="{00000000-0005-0000-0000-0000AE600000}"/>
    <cellStyle name="40 % - Accent4 2 3 4 4 8" xfId="9714" xr:uid="{00000000-0005-0000-0000-0000AF600000}"/>
    <cellStyle name="40 % - Accent4 2 3 4 4 8 2" xfId="23461" xr:uid="{00000000-0005-0000-0000-0000B0600000}"/>
    <cellStyle name="40 % - Accent4 2 3 4 4 8 2 2" xfId="36647" xr:uid="{00000000-0005-0000-0000-0000B1600000}"/>
    <cellStyle name="40 % - Accent4 2 3 4 4 8 3" xfId="15705" xr:uid="{00000000-0005-0000-0000-0000B2600000}"/>
    <cellStyle name="40 % - Accent4 2 3 4 4 8 4" xfId="30657" xr:uid="{00000000-0005-0000-0000-0000B3600000}"/>
    <cellStyle name="40 % - Accent4 2 3 4 4 9" xfId="10310" xr:uid="{00000000-0005-0000-0000-0000B4600000}"/>
    <cellStyle name="40 % - Accent4 2 3 4 4 9 2" xfId="16301" xr:uid="{00000000-0005-0000-0000-0000B5600000}"/>
    <cellStyle name="40 % - Accent4 2 3 4 4 9 2 2" xfId="32774" xr:uid="{00000000-0005-0000-0000-0000B6600000}"/>
    <cellStyle name="40 % - Accent4 2 3 4 4 9 3" xfId="26770" xr:uid="{00000000-0005-0000-0000-0000B7600000}"/>
    <cellStyle name="40 % - Accent4 2 3 4 5" xfId="5459" xr:uid="{00000000-0005-0000-0000-0000B8600000}"/>
    <cellStyle name="40 % - Accent4 2 3 4 5 10" xfId="31455" xr:uid="{00000000-0005-0000-0000-0000B9600000}"/>
    <cellStyle name="40 % - Accent4 2 3 4 5 11" xfId="24528" xr:uid="{00000000-0005-0000-0000-0000BA600000}"/>
    <cellStyle name="40 % - Accent4 2 3 4 5 2" xfId="19785" xr:uid="{00000000-0005-0000-0000-0000BB600000}"/>
    <cellStyle name="40 % - Accent4 2 3 4 5 2 2" xfId="27205" xr:uid="{00000000-0005-0000-0000-0000BC600000}"/>
    <cellStyle name="40 % - Accent4 2 3 4 5 2 2 2" xfId="33209" xr:uid="{00000000-0005-0000-0000-0000BD600000}"/>
    <cellStyle name="40 % - Accent4 2 3 4 5 2 3" xfId="32041" xr:uid="{00000000-0005-0000-0000-0000BE600000}"/>
    <cellStyle name="40 % - Accent4 2 3 4 5 2 4" xfId="26021" xr:uid="{00000000-0005-0000-0000-0000BF600000}"/>
    <cellStyle name="40 % - Accent4 2 3 4 5 3" xfId="20786" xr:uid="{00000000-0005-0000-0000-0000C0600000}"/>
    <cellStyle name="40 % - Accent4 2 3 4 5 3 2" xfId="34003" xr:uid="{00000000-0005-0000-0000-0000C1600000}"/>
    <cellStyle name="40 % - Accent4 2 3 4 5 3 3" xfId="28013" xr:uid="{00000000-0005-0000-0000-0000C2600000}"/>
    <cellStyle name="40 % - Accent4 2 3 4 5 4" xfId="21377" xr:uid="{00000000-0005-0000-0000-0000C3600000}"/>
    <cellStyle name="40 % - Accent4 2 3 4 5 4 2" xfId="34594" xr:uid="{00000000-0005-0000-0000-0000C4600000}"/>
    <cellStyle name="40 % - Accent4 2 3 4 5 4 3" xfId="28604" xr:uid="{00000000-0005-0000-0000-0000C5600000}"/>
    <cellStyle name="40 % - Accent4 2 3 4 5 5" xfId="22001" xr:uid="{00000000-0005-0000-0000-0000C6600000}"/>
    <cellStyle name="40 % - Accent4 2 3 4 5 5 2" xfId="35194" xr:uid="{00000000-0005-0000-0000-0000C7600000}"/>
    <cellStyle name="40 % - Accent4 2 3 4 5 5 3" xfId="29204" xr:uid="{00000000-0005-0000-0000-0000C8600000}"/>
    <cellStyle name="40 % - Accent4 2 3 4 5 6" xfId="22703" xr:uid="{00000000-0005-0000-0000-0000C9600000}"/>
    <cellStyle name="40 % - Accent4 2 3 4 5 6 2" xfId="35896" xr:uid="{00000000-0005-0000-0000-0000CA600000}"/>
    <cellStyle name="40 % - Accent4 2 3 4 5 6 3" xfId="29906" xr:uid="{00000000-0005-0000-0000-0000CB600000}"/>
    <cellStyle name="40 % - Accent4 2 3 4 5 7" xfId="23463" xr:uid="{00000000-0005-0000-0000-0000CC600000}"/>
    <cellStyle name="40 % - Accent4 2 3 4 5 7 2" xfId="36649" xr:uid="{00000000-0005-0000-0000-0000CD600000}"/>
    <cellStyle name="40 % - Accent4 2 3 4 5 7 3" xfId="30659" xr:uid="{00000000-0005-0000-0000-0000CE600000}"/>
    <cellStyle name="40 % - Accent4 2 3 4 5 8" xfId="18578" xr:uid="{00000000-0005-0000-0000-0000CF600000}"/>
    <cellStyle name="40 % - Accent4 2 3 4 5 8 2" xfId="32776" xr:uid="{00000000-0005-0000-0000-0000D0600000}"/>
    <cellStyle name="40 % - Accent4 2 3 4 5 8 3" xfId="26772" xr:uid="{00000000-0005-0000-0000-0000D1600000}"/>
    <cellStyle name="40 % - Accent4 2 3 4 5 9" xfId="11816" xr:uid="{00000000-0005-0000-0000-0000D2600000}"/>
    <cellStyle name="40 % - Accent4 2 3 4 5 9 2" xfId="25422" xr:uid="{00000000-0005-0000-0000-0000D3600000}"/>
    <cellStyle name="40 % - Accent4 2 3 4 6" xfId="6358" xr:uid="{00000000-0005-0000-0000-0000D4600000}"/>
    <cellStyle name="40 % - Accent4 2 3 4 6 2" xfId="19574" xr:uid="{00000000-0005-0000-0000-0000D5600000}"/>
    <cellStyle name="40 % - Accent4 2 3 4 6 2 2" xfId="33070" xr:uid="{00000000-0005-0000-0000-0000D6600000}"/>
    <cellStyle name="40 % - Accent4 2 3 4 6 2 3" xfId="27066" xr:uid="{00000000-0005-0000-0000-0000D7600000}"/>
    <cellStyle name="40 % - Accent4 2 3 4 6 3" xfId="12349" xr:uid="{00000000-0005-0000-0000-0000D8600000}"/>
    <cellStyle name="40 % - Accent4 2 3 4 6 3 2" xfId="32036" xr:uid="{00000000-0005-0000-0000-0000D9600000}"/>
    <cellStyle name="40 % - Accent4 2 3 4 6 4" xfId="26016" xr:uid="{00000000-0005-0000-0000-0000DA600000}"/>
    <cellStyle name="40 % - Accent4 2 3 4 7" xfId="6884" xr:uid="{00000000-0005-0000-0000-0000DB600000}"/>
    <cellStyle name="40 % - Accent4 2 3 4 7 2" xfId="19791" xr:uid="{00000000-0005-0000-0000-0000DC600000}"/>
    <cellStyle name="40 % - Accent4 2 3 4 7 2 2" xfId="33214" xr:uid="{00000000-0005-0000-0000-0000DD600000}"/>
    <cellStyle name="40 % - Accent4 2 3 4 7 3" xfId="12875" xr:uid="{00000000-0005-0000-0000-0000DE600000}"/>
    <cellStyle name="40 % - Accent4 2 3 4 7 4" xfId="27210" xr:uid="{00000000-0005-0000-0000-0000DF600000}"/>
    <cellStyle name="40 % - Accent4 2 3 4 8" xfId="7424" xr:uid="{00000000-0005-0000-0000-0000E0600000}"/>
    <cellStyle name="40 % - Accent4 2 3 4 8 2" xfId="20781" xr:uid="{00000000-0005-0000-0000-0000E1600000}"/>
    <cellStyle name="40 % - Accent4 2 3 4 8 2 2" xfId="33998" xr:uid="{00000000-0005-0000-0000-0000E2600000}"/>
    <cellStyle name="40 % - Accent4 2 3 4 8 3" xfId="13415" xr:uid="{00000000-0005-0000-0000-0000E3600000}"/>
    <cellStyle name="40 % - Accent4 2 3 4 8 4" xfId="28008" xr:uid="{00000000-0005-0000-0000-0000E4600000}"/>
    <cellStyle name="40 % - Accent4 2 3 4 9" xfId="7992" xr:uid="{00000000-0005-0000-0000-0000E5600000}"/>
    <cellStyle name="40 % - Accent4 2 3 4 9 2" xfId="21372" xr:uid="{00000000-0005-0000-0000-0000E6600000}"/>
    <cellStyle name="40 % - Accent4 2 3 4 9 2 2" xfId="34589" xr:uid="{00000000-0005-0000-0000-0000E7600000}"/>
    <cellStyle name="40 % - Accent4 2 3 4 9 3" xfId="13983" xr:uid="{00000000-0005-0000-0000-0000E8600000}"/>
    <cellStyle name="40 % - Accent4 2 3 4 9 4" xfId="28599" xr:uid="{00000000-0005-0000-0000-0000E9600000}"/>
    <cellStyle name="40 % - Accent4 2 3 5" xfId="486" xr:uid="{00000000-0005-0000-0000-0000EA600000}"/>
    <cellStyle name="40 % - Accent4 2 3 5 10" xfId="10311" xr:uid="{00000000-0005-0000-0000-0000EB600000}"/>
    <cellStyle name="40 % - Accent4 2 3 5 10 2" xfId="16302" xr:uid="{00000000-0005-0000-0000-0000EC600000}"/>
    <cellStyle name="40 % - Accent4 2 3 5 10 3" xfId="31456" xr:uid="{00000000-0005-0000-0000-0000ED600000}"/>
    <cellStyle name="40 % - Accent4 2 3 5 11" xfId="10907" xr:uid="{00000000-0005-0000-0000-0000EE600000}"/>
    <cellStyle name="40 % - Accent4 2 3 5 11 2" xfId="16898" xr:uid="{00000000-0005-0000-0000-0000EF600000}"/>
    <cellStyle name="40 % - Accent4 2 3 5 12" xfId="17522" xr:uid="{00000000-0005-0000-0000-0000F0600000}"/>
    <cellStyle name="40 % - Accent4 2 3 5 13" xfId="17994" xr:uid="{00000000-0005-0000-0000-0000F1600000}"/>
    <cellStyle name="40 % - Accent4 2 3 5 14" xfId="18579" xr:uid="{00000000-0005-0000-0000-0000F2600000}"/>
    <cellStyle name="40 % - Accent4 2 3 5 15" xfId="11337" xr:uid="{00000000-0005-0000-0000-0000F3600000}"/>
    <cellStyle name="40 % - Accent4 2 3 5 16" xfId="4545" xr:uid="{00000000-0005-0000-0000-0000F4600000}"/>
    <cellStyle name="40 % - Accent4 2 3 5 17" xfId="24529" xr:uid="{00000000-0005-0000-0000-0000F5600000}"/>
    <cellStyle name="40 % - Accent4 2 3 5 18" xfId="3131" xr:uid="{00000000-0005-0000-0000-0000F6600000}"/>
    <cellStyle name="40 % - Accent4 2 3 5 2" xfId="5462" xr:uid="{00000000-0005-0000-0000-0000F7600000}"/>
    <cellStyle name="40 % - Accent4 2 3 5 2 2" xfId="19575" xr:uid="{00000000-0005-0000-0000-0000F8600000}"/>
    <cellStyle name="40 % - Accent4 2 3 5 2 2 2" xfId="33071" xr:uid="{00000000-0005-0000-0000-0000F9600000}"/>
    <cellStyle name="40 % - Accent4 2 3 5 2 2 3" xfId="27067" xr:uid="{00000000-0005-0000-0000-0000FA600000}"/>
    <cellStyle name="40 % - Accent4 2 3 5 2 3" xfId="11821" xr:uid="{00000000-0005-0000-0000-0000FB600000}"/>
    <cellStyle name="40 % - Accent4 2 3 5 2 3 2" xfId="32042" xr:uid="{00000000-0005-0000-0000-0000FC600000}"/>
    <cellStyle name="40 % - Accent4 2 3 5 2 4" xfId="26022" xr:uid="{00000000-0005-0000-0000-0000FD600000}"/>
    <cellStyle name="40 % - Accent4 2 3 5 3" xfId="6363" xr:uid="{00000000-0005-0000-0000-0000FE600000}"/>
    <cellStyle name="40 % - Accent4 2 3 5 3 2" xfId="20787" xr:uid="{00000000-0005-0000-0000-0000FF600000}"/>
    <cellStyle name="40 % - Accent4 2 3 5 3 2 2" xfId="34004" xr:uid="{00000000-0005-0000-0000-000000610000}"/>
    <cellStyle name="40 % - Accent4 2 3 5 3 3" xfId="12354" xr:uid="{00000000-0005-0000-0000-000001610000}"/>
    <cellStyle name="40 % - Accent4 2 3 5 3 4" xfId="28014" xr:uid="{00000000-0005-0000-0000-000002610000}"/>
    <cellStyle name="40 % - Accent4 2 3 5 4" xfId="6889" xr:uid="{00000000-0005-0000-0000-000003610000}"/>
    <cellStyle name="40 % - Accent4 2 3 5 4 2" xfId="21378" xr:uid="{00000000-0005-0000-0000-000004610000}"/>
    <cellStyle name="40 % - Accent4 2 3 5 4 2 2" xfId="34595" xr:uid="{00000000-0005-0000-0000-000005610000}"/>
    <cellStyle name="40 % - Accent4 2 3 5 4 3" xfId="12880" xr:uid="{00000000-0005-0000-0000-000006610000}"/>
    <cellStyle name="40 % - Accent4 2 3 5 4 4" xfId="28605" xr:uid="{00000000-0005-0000-0000-000007610000}"/>
    <cellStyle name="40 % - Accent4 2 3 5 5" xfId="7429" xr:uid="{00000000-0005-0000-0000-000008610000}"/>
    <cellStyle name="40 % - Accent4 2 3 5 5 2" xfId="22002" xr:uid="{00000000-0005-0000-0000-000009610000}"/>
    <cellStyle name="40 % - Accent4 2 3 5 5 2 2" xfId="35195" xr:uid="{00000000-0005-0000-0000-00000A610000}"/>
    <cellStyle name="40 % - Accent4 2 3 5 5 3" xfId="13420" xr:uid="{00000000-0005-0000-0000-00000B610000}"/>
    <cellStyle name="40 % - Accent4 2 3 5 5 4" xfId="29205" xr:uid="{00000000-0005-0000-0000-00000C610000}"/>
    <cellStyle name="40 % - Accent4 2 3 5 6" xfId="7997" xr:uid="{00000000-0005-0000-0000-00000D610000}"/>
    <cellStyle name="40 % - Accent4 2 3 5 6 2" xfId="22704" xr:uid="{00000000-0005-0000-0000-00000E610000}"/>
    <cellStyle name="40 % - Accent4 2 3 5 6 2 2" xfId="35897" xr:uid="{00000000-0005-0000-0000-00000F610000}"/>
    <cellStyle name="40 % - Accent4 2 3 5 6 3" xfId="13988" xr:uid="{00000000-0005-0000-0000-000010610000}"/>
    <cellStyle name="40 % - Accent4 2 3 5 6 4" xfId="29907" xr:uid="{00000000-0005-0000-0000-000011610000}"/>
    <cellStyle name="40 % - Accent4 2 3 5 7" xfId="8565" xr:uid="{00000000-0005-0000-0000-000012610000}"/>
    <cellStyle name="40 % - Accent4 2 3 5 7 2" xfId="23464" xr:uid="{00000000-0005-0000-0000-000013610000}"/>
    <cellStyle name="40 % - Accent4 2 3 5 7 2 2" xfId="36650" xr:uid="{00000000-0005-0000-0000-000014610000}"/>
    <cellStyle name="40 % - Accent4 2 3 5 7 3" xfId="14556" xr:uid="{00000000-0005-0000-0000-000015610000}"/>
    <cellStyle name="40 % - Accent4 2 3 5 7 4" xfId="30660" xr:uid="{00000000-0005-0000-0000-000016610000}"/>
    <cellStyle name="40 % - Accent4 2 3 5 8" xfId="9133" xr:uid="{00000000-0005-0000-0000-000017610000}"/>
    <cellStyle name="40 % - Accent4 2 3 5 8 2" xfId="15124" xr:uid="{00000000-0005-0000-0000-000018610000}"/>
    <cellStyle name="40 % - Accent4 2 3 5 8 2 2" xfId="32777" xr:uid="{00000000-0005-0000-0000-000019610000}"/>
    <cellStyle name="40 % - Accent4 2 3 5 8 3" xfId="26773" xr:uid="{00000000-0005-0000-0000-00001A610000}"/>
    <cellStyle name="40 % - Accent4 2 3 5 9" xfId="9715" xr:uid="{00000000-0005-0000-0000-00001B610000}"/>
    <cellStyle name="40 % - Accent4 2 3 5 9 2" xfId="15706" xr:uid="{00000000-0005-0000-0000-00001C610000}"/>
    <cellStyle name="40 % - Accent4 2 3 5 9 3" xfId="25423" xr:uid="{00000000-0005-0000-0000-00001D610000}"/>
    <cellStyle name="40 % - Accent4 2 3 6" xfId="487" xr:uid="{00000000-0005-0000-0000-00001E610000}"/>
    <cellStyle name="40 % - Accent4 2 3 6 10" xfId="10312" xr:uid="{00000000-0005-0000-0000-00001F610000}"/>
    <cellStyle name="40 % - Accent4 2 3 6 10 2" xfId="16303" xr:uid="{00000000-0005-0000-0000-000020610000}"/>
    <cellStyle name="40 % - Accent4 2 3 6 10 3" xfId="31457" xr:uid="{00000000-0005-0000-0000-000021610000}"/>
    <cellStyle name="40 % - Accent4 2 3 6 11" xfId="10908" xr:uid="{00000000-0005-0000-0000-000022610000}"/>
    <cellStyle name="40 % - Accent4 2 3 6 11 2" xfId="16899" xr:uid="{00000000-0005-0000-0000-000023610000}"/>
    <cellStyle name="40 % - Accent4 2 3 6 12" xfId="17523" xr:uid="{00000000-0005-0000-0000-000024610000}"/>
    <cellStyle name="40 % - Accent4 2 3 6 13" xfId="17995" xr:uid="{00000000-0005-0000-0000-000025610000}"/>
    <cellStyle name="40 % - Accent4 2 3 6 14" xfId="18580" xr:uid="{00000000-0005-0000-0000-000026610000}"/>
    <cellStyle name="40 % - Accent4 2 3 6 15" xfId="11338" xr:uid="{00000000-0005-0000-0000-000027610000}"/>
    <cellStyle name="40 % - Accent4 2 3 6 16" xfId="4546" xr:uid="{00000000-0005-0000-0000-000028610000}"/>
    <cellStyle name="40 % - Accent4 2 3 6 17" xfId="24530" xr:uid="{00000000-0005-0000-0000-000029610000}"/>
    <cellStyle name="40 % - Accent4 2 3 6 18" xfId="3132" xr:uid="{00000000-0005-0000-0000-00002A610000}"/>
    <cellStyle name="40 % - Accent4 2 3 6 2" xfId="5463" xr:uid="{00000000-0005-0000-0000-00002B610000}"/>
    <cellStyle name="40 % - Accent4 2 3 6 2 2" xfId="19576" xr:uid="{00000000-0005-0000-0000-00002C610000}"/>
    <cellStyle name="40 % - Accent4 2 3 6 2 2 2" xfId="33072" xr:uid="{00000000-0005-0000-0000-00002D610000}"/>
    <cellStyle name="40 % - Accent4 2 3 6 2 2 3" xfId="27068" xr:uid="{00000000-0005-0000-0000-00002E610000}"/>
    <cellStyle name="40 % - Accent4 2 3 6 2 3" xfId="11822" xr:uid="{00000000-0005-0000-0000-00002F610000}"/>
    <cellStyle name="40 % - Accent4 2 3 6 2 3 2" xfId="32043" xr:uid="{00000000-0005-0000-0000-000030610000}"/>
    <cellStyle name="40 % - Accent4 2 3 6 2 4" xfId="26023" xr:uid="{00000000-0005-0000-0000-000031610000}"/>
    <cellStyle name="40 % - Accent4 2 3 6 3" xfId="6364" xr:uid="{00000000-0005-0000-0000-000032610000}"/>
    <cellStyle name="40 % - Accent4 2 3 6 3 2" xfId="20788" xr:uid="{00000000-0005-0000-0000-000033610000}"/>
    <cellStyle name="40 % - Accent4 2 3 6 3 2 2" xfId="34005" xr:uid="{00000000-0005-0000-0000-000034610000}"/>
    <cellStyle name="40 % - Accent4 2 3 6 3 3" xfId="12355" xr:uid="{00000000-0005-0000-0000-000035610000}"/>
    <cellStyle name="40 % - Accent4 2 3 6 3 4" xfId="28015" xr:uid="{00000000-0005-0000-0000-000036610000}"/>
    <cellStyle name="40 % - Accent4 2 3 6 4" xfId="6890" xr:uid="{00000000-0005-0000-0000-000037610000}"/>
    <cellStyle name="40 % - Accent4 2 3 6 4 2" xfId="21379" xr:uid="{00000000-0005-0000-0000-000038610000}"/>
    <cellStyle name="40 % - Accent4 2 3 6 4 2 2" xfId="34596" xr:uid="{00000000-0005-0000-0000-000039610000}"/>
    <cellStyle name="40 % - Accent4 2 3 6 4 3" xfId="12881" xr:uid="{00000000-0005-0000-0000-00003A610000}"/>
    <cellStyle name="40 % - Accent4 2 3 6 4 4" xfId="28606" xr:uid="{00000000-0005-0000-0000-00003B610000}"/>
    <cellStyle name="40 % - Accent4 2 3 6 5" xfId="7430" xr:uid="{00000000-0005-0000-0000-00003C610000}"/>
    <cellStyle name="40 % - Accent4 2 3 6 5 2" xfId="22003" xr:uid="{00000000-0005-0000-0000-00003D610000}"/>
    <cellStyle name="40 % - Accent4 2 3 6 5 2 2" xfId="35196" xr:uid="{00000000-0005-0000-0000-00003E610000}"/>
    <cellStyle name="40 % - Accent4 2 3 6 5 3" xfId="13421" xr:uid="{00000000-0005-0000-0000-00003F610000}"/>
    <cellStyle name="40 % - Accent4 2 3 6 5 4" xfId="29206" xr:uid="{00000000-0005-0000-0000-000040610000}"/>
    <cellStyle name="40 % - Accent4 2 3 6 6" xfId="7998" xr:uid="{00000000-0005-0000-0000-000041610000}"/>
    <cellStyle name="40 % - Accent4 2 3 6 6 2" xfId="22705" xr:uid="{00000000-0005-0000-0000-000042610000}"/>
    <cellStyle name="40 % - Accent4 2 3 6 6 2 2" xfId="35898" xr:uid="{00000000-0005-0000-0000-000043610000}"/>
    <cellStyle name="40 % - Accent4 2 3 6 6 3" xfId="13989" xr:uid="{00000000-0005-0000-0000-000044610000}"/>
    <cellStyle name="40 % - Accent4 2 3 6 6 4" xfId="29908" xr:uid="{00000000-0005-0000-0000-000045610000}"/>
    <cellStyle name="40 % - Accent4 2 3 6 7" xfId="8566" xr:uid="{00000000-0005-0000-0000-000046610000}"/>
    <cellStyle name="40 % - Accent4 2 3 6 7 2" xfId="23465" xr:uid="{00000000-0005-0000-0000-000047610000}"/>
    <cellStyle name="40 % - Accent4 2 3 6 7 2 2" xfId="36651" xr:uid="{00000000-0005-0000-0000-000048610000}"/>
    <cellStyle name="40 % - Accent4 2 3 6 7 3" xfId="14557" xr:uid="{00000000-0005-0000-0000-000049610000}"/>
    <cellStyle name="40 % - Accent4 2 3 6 7 4" xfId="30661" xr:uid="{00000000-0005-0000-0000-00004A610000}"/>
    <cellStyle name="40 % - Accent4 2 3 6 8" xfId="9134" xr:uid="{00000000-0005-0000-0000-00004B610000}"/>
    <cellStyle name="40 % - Accent4 2 3 6 8 2" xfId="15125" xr:uid="{00000000-0005-0000-0000-00004C610000}"/>
    <cellStyle name="40 % - Accent4 2 3 6 8 2 2" xfId="32778" xr:uid="{00000000-0005-0000-0000-00004D610000}"/>
    <cellStyle name="40 % - Accent4 2 3 6 8 3" xfId="26774" xr:uid="{00000000-0005-0000-0000-00004E610000}"/>
    <cellStyle name="40 % - Accent4 2 3 6 9" xfId="9716" xr:uid="{00000000-0005-0000-0000-00004F610000}"/>
    <cellStyle name="40 % - Accent4 2 3 6 9 2" xfId="15707" xr:uid="{00000000-0005-0000-0000-000050610000}"/>
    <cellStyle name="40 % - Accent4 2 3 6 9 3" xfId="25424" xr:uid="{00000000-0005-0000-0000-000051610000}"/>
    <cellStyle name="40 % - Accent4 2 3 7" xfId="5450" xr:uid="{00000000-0005-0000-0000-000052610000}"/>
    <cellStyle name="40 % - Accent4 2 3 7 10" xfId="31458" xr:uid="{00000000-0005-0000-0000-000053610000}"/>
    <cellStyle name="40 % - Accent4 2 3 7 11" xfId="24531" xr:uid="{00000000-0005-0000-0000-000054610000}"/>
    <cellStyle name="40 % - Accent4 2 3 7 2" xfId="19784" xr:uid="{00000000-0005-0000-0000-000055610000}"/>
    <cellStyle name="40 % - Accent4 2 3 7 2 2" xfId="27204" xr:uid="{00000000-0005-0000-0000-000056610000}"/>
    <cellStyle name="40 % - Accent4 2 3 7 2 2 2" xfId="33208" xr:uid="{00000000-0005-0000-0000-000057610000}"/>
    <cellStyle name="40 % - Accent4 2 3 7 2 3" xfId="32044" xr:uid="{00000000-0005-0000-0000-000058610000}"/>
    <cellStyle name="40 % - Accent4 2 3 7 2 4" xfId="26024" xr:uid="{00000000-0005-0000-0000-000059610000}"/>
    <cellStyle name="40 % - Accent4 2 3 7 3" xfId="20789" xr:uid="{00000000-0005-0000-0000-00005A610000}"/>
    <cellStyle name="40 % - Accent4 2 3 7 3 2" xfId="34006" xr:uid="{00000000-0005-0000-0000-00005B610000}"/>
    <cellStyle name="40 % - Accent4 2 3 7 3 3" xfId="28016" xr:uid="{00000000-0005-0000-0000-00005C610000}"/>
    <cellStyle name="40 % - Accent4 2 3 7 4" xfId="21380" xr:uid="{00000000-0005-0000-0000-00005D610000}"/>
    <cellStyle name="40 % - Accent4 2 3 7 4 2" xfId="34597" xr:uid="{00000000-0005-0000-0000-00005E610000}"/>
    <cellStyle name="40 % - Accent4 2 3 7 4 3" xfId="28607" xr:uid="{00000000-0005-0000-0000-00005F610000}"/>
    <cellStyle name="40 % - Accent4 2 3 7 5" xfId="22004" xr:uid="{00000000-0005-0000-0000-000060610000}"/>
    <cellStyle name="40 % - Accent4 2 3 7 5 2" xfId="35197" xr:uid="{00000000-0005-0000-0000-000061610000}"/>
    <cellStyle name="40 % - Accent4 2 3 7 5 3" xfId="29207" xr:uid="{00000000-0005-0000-0000-000062610000}"/>
    <cellStyle name="40 % - Accent4 2 3 7 6" xfId="22706" xr:uid="{00000000-0005-0000-0000-000063610000}"/>
    <cellStyle name="40 % - Accent4 2 3 7 6 2" xfId="35899" xr:uid="{00000000-0005-0000-0000-000064610000}"/>
    <cellStyle name="40 % - Accent4 2 3 7 6 3" xfId="29909" xr:uid="{00000000-0005-0000-0000-000065610000}"/>
    <cellStyle name="40 % - Accent4 2 3 7 7" xfId="23466" xr:uid="{00000000-0005-0000-0000-000066610000}"/>
    <cellStyle name="40 % - Accent4 2 3 7 7 2" xfId="36652" xr:uid="{00000000-0005-0000-0000-000067610000}"/>
    <cellStyle name="40 % - Accent4 2 3 7 7 3" xfId="30662" xr:uid="{00000000-0005-0000-0000-000068610000}"/>
    <cellStyle name="40 % - Accent4 2 3 7 8" xfId="18581" xr:uid="{00000000-0005-0000-0000-000069610000}"/>
    <cellStyle name="40 % - Accent4 2 3 7 8 2" xfId="32779" xr:uid="{00000000-0005-0000-0000-00006A610000}"/>
    <cellStyle name="40 % - Accent4 2 3 7 8 3" xfId="26775" xr:uid="{00000000-0005-0000-0000-00006B610000}"/>
    <cellStyle name="40 % - Accent4 2 3 7 9" xfId="11805" xr:uid="{00000000-0005-0000-0000-00006C610000}"/>
    <cellStyle name="40 % - Accent4 2 3 7 9 2" xfId="25425" xr:uid="{00000000-0005-0000-0000-00006D610000}"/>
    <cellStyle name="40 % - Accent4 2 3 8" xfId="6347" xr:uid="{00000000-0005-0000-0000-00006E610000}"/>
    <cellStyle name="40 % - Accent4 2 3 8 2" xfId="23467" xr:uid="{00000000-0005-0000-0000-00006F610000}"/>
    <cellStyle name="40 % - Accent4 2 3 8 2 2" xfId="36653" xr:uid="{00000000-0005-0000-0000-000070610000}"/>
    <cellStyle name="40 % - Accent4 2 3 8 2 3" xfId="30663" xr:uid="{00000000-0005-0000-0000-000071610000}"/>
    <cellStyle name="40 % - Accent4 2 3 8 3" xfId="19569" xr:uid="{00000000-0005-0000-0000-000072610000}"/>
    <cellStyle name="40 % - Accent4 2 3 8 3 2" xfId="33065" xr:uid="{00000000-0005-0000-0000-000073610000}"/>
    <cellStyle name="40 % - Accent4 2 3 8 3 3" xfId="27061" xr:uid="{00000000-0005-0000-0000-000074610000}"/>
    <cellStyle name="40 % - Accent4 2 3 8 4" xfId="12338" xr:uid="{00000000-0005-0000-0000-000075610000}"/>
    <cellStyle name="40 % - Accent4 2 3 8 4 2" xfId="32025" xr:uid="{00000000-0005-0000-0000-000076610000}"/>
    <cellStyle name="40 % - Accent4 2 3 8 5" xfId="26005" xr:uid="{00000000-0005-0000-0000-000077610000}"/>
    <cellStyle name="40 % - Accent4 2 3 9" xfId="6873" xr:uid="{00000000-0005-0000-0000-000078610000}"/>
    <cellStyle name="40 % - Accent4 2 3 9 2" xfId="23824" xr:uid="{00000000-0005-0000-0000-000079610000}"/>
    <cellStyle name="40 % - Accent4 2 3 9 2 2" xfId="36853" xr:uid="{00000000-0005-0000-0000-00007A610000}"/>
    <cellStyle name="40 % - Accent4 2 3 9 2 3" xfId="30865" xr:uid="{00000000-0005-0000-0000-00007B610000}"/>
    <cellStyle name="40 % - Accent4 2 3 9 3" xfId="20770" xr:uid="{00000000-0005-0000-0000-00007C610000}"/>
    <cellStyle name="40 % - Accent4 2 3 9 3 2" xfId="33987" xr:uid="{00000000-0005-0000-0000-00007D610000}"/>
    <cellStyle name="40 % - Accent4 2 3 9 4" xfId="12864" xr:uid="{00000000-0005-0000-0000-00007E610000}"/>
    <cellStyle name="40 % - Accent4 2 3 9 5" xfId="27997" xr:uid="{00000000-0005-0000-0000-00007F610000}"/>
    <cellStyle name="40 % - Accent4 2 3_2012-2013 - CF - Tour 1 - Ligue 04 - Résultats" xfId="488" xr:uid="{00000000-0005-0000-0000-000080610000}"/>
    <cellStyle name="40 % - Accent4 2 4" xfId="489" xr:uid="{00000000-0005-0000-0000-000081610000}"/>
    <cellStyle name="40 % - Accent4 2 4 10" xfId="10313" xr:uid="{00000000-0005-0000-0000-000082610000}"/>
    <cellStyle name="40 % - Accent4 2 4 10 2" xfId="16304" xr:uid="{00000000-0005-0000-0000-000083610000}"/>
    <cellStyle name="40 % - Accent4 2 4 10 3" xfId="31459" xr:uid="{00000000-0005-0000-0000-000084610000}"/>
    <cellStyle name="40 % - Accent4 2 4 11" xfId="10909" xr:uid="{00000000-0005-0000-0000-000085610000}"/>
    <cellStyle name="40 % - Accent4 2 4 11 2" xfId="16900" xr:uid="{00000000-0005-0000-0000-000086610000}"/>
    <cellStyle name="40 % - Accent4 2 4 12" xfId="17524" xr:uid="{00000000-0005-0000-0000-000087610000}"/>
    <cellStyle name="40 % - Accent4 2 4 13" xfId="17996" xr:uid="{00000000-0005-0000-0000-000088610000}"/>
    <cellStyle name="40 % - Accent4 2 4 14" xfId="18582" xr:uid="{00000000-0005-0000-0000-000089610000}"/>
    <cellStyle name="40 % - Accent4 2 4 15" xfId="11339" xr:uid="{00000000-0005-0000-0000-00008A610000}"/>
    <cellStyle name="40 % - Accent4 2 4 16" xfId="4547" xr:uid="{00000000-0005-0000-0000-00008B610000}"/>
    <cellStyle name="40 % - Accent4 2 4 17" xfId="24532" xr:uid="{00000000-0005-0000-0000-00008C610000}"/>
    <cellStyle name="40 % - Accent4 2 4 18" xfId="3133" xr:uid="{00000000-0005-0000-0000-00008D610000}"/>
    <cellStyle name="40 % - Accent4 2 4 2" xfId="5464" xr:uid="{00000000-0005-0000-0000-00008E610000}"/>
    <cellStyle name="40 % - Accent4 2 4 2 2" xfId="23825" xr:uid="{00000000-0005-0000-0000-00008F610000}"/>
    <cellStyle name="40 % - Accent4 2 4 2 2 2" xfId="36854" xr:uid="{00000000-0005-0000-0000-000090610000}"/>
    <cellStyle name="40 % - Accent4 2 4 2 2 3" xfId="30866" xr:uid="{00000000-0005-0000-0000-000091610000}"/>
    <cellStyle name="40 % - Accent4 2 4 2 3" xfId="19577" xr:uid="{00000000-0005-0000-0000-000092610000}"/>
    <cellStyle name="40 % - Accent4 2 4 2 3 2" xfId="33073" xr:uid="{00000000-0005-0000-0000-000093610000}"/>
    <cellStyle name="40 % - Accent4 2 4 2 3 3" xfId="27069" xr:uid="{00000000-0005-0000-0000-000094610000}"/>
    <cellStyle name="40 % - Accent4 2 4 2 4" xfId="11823" xr:uid="{00000000-0005-0000-0000-000095610000}"/>
    <cellStyle name="40 % - Accent4 2 4 2 4 2" xfId="32045" xr:uid="{00000000-0005-0000-0000-000096610000}"/>
    <cellStyle name="40 % - Accent4 2 4 2 5" xfId="26025" xr:uid="{00000000-0005-0000-0000-000097610000}"/>
    <cellStyle name="40 % - Accent4 2 4 3" xfId="6365" xr:uid="{00000000-0005-0000-0000-000098610000}"/>
    <cellStyle name="40 % - Accent4 2 4 3 2" xfId="24028" xr:uid="{00000000-0005-0000-0000-000099610000}"/>
    <cellStyle name="40 % - Accent4 2 4 3 2 2" xfId="36934" xr:uid="{00000000-0005-0000-0000-00009A610000}"/>
    <cellStyle name="40 % - Accent4 2 4 3 2 3" xfId="30947" xr:uid="{00000000-0005-0000-0000-00009B610000}"/>
    <cellStyle name="40 % - Accent4 2 4 3 3" xfId="20790" xr:uid="{00000000-0005-0000-0000-00009C610000}"/>
    <cellStyle name="40 % - Accent4 2 4 3 3 2" xfId="34007" xr:uid="{00000000-0005-0000-0000-00009D610000}"/>
    <cellStyle name="40 % - Accent4 2 4 3 4" xfId="12356" xr:uid="{00000000-0005-0000-0000-00009E610000}"/>
    <cellStyle name="40 % - Accent4 2 4 3 5" xfId="28017" xr:uid="{00000000-0005-0000-0000-00009F610000}"/>
    <cellStyle name="40 % - Accent4 2 4 4" xfId="6891" xr:uid="{00000000-0005-0000-0000-0000A0610000}"/>
    <cellStyle name="40 % - Accent4 2 4 4 2" xfId="21381" xr:uid="{00000000-0005-0000-0000-0000A1610000}"/>
    <cellStyle name="40 % - Accent4 2 4 4 2 2" xfId="34598" xr:uid="{00000000-0005-0000-0000-0000A2610000}"/>
    <cellStyle name="40 % - Accent4 2 4 4 3" xfId="12882" xr:uid="{00000000-0005-0000-0000-0000A3610000}"/>
    <cellStyle name="40 % - Accent4 2 4 4 4" xfId="28608" xr:uid="{00000000-0005-0000-0000-0000A4610000}"/>
    <cellStyle name="40 % - Accent4 2 4 5" xfId="7431" xr:uid="{00000000-0005-0000-0000-0000A5610000}"/>
    <cellStyle name="40 % - Accent4 2 4 5 2" xfId="22005" xr:uid="{00000000-0005-0000-0000-0000A6610000}"/>
    <cellStyle name="40 % - Accent4 2 4 5 2 2" xfId="35198" xr:uid="{00000000-0005-0000-0000-0000A7610000}"/>
    <cellStyle name="40 % - Accent4 2 4 5 3" xfId="13422" xr:uid="{00000000-0005-0000-0000-0000A8610000}"/>
    <cellStyle name="40 % - Accent4 2 4 5 4" xfId="29208" xr:uid="{00000000-0005-0000-0000-0000A9610000}"/>
    <cellStyle name="40 % - Accent4 2 4 6" xfId="7999" xr:uid="{00000000-0005-0000-0000-0000AA610000}"/>
    <cellStyle name="40 % - Accent4 2 4 6 2" xfId="22707" xr:uid="{00000000-0005-0000-0000-0000AB610000}"/>
    <cellStyle name="40 % - Accent4 2 4 6 2 2" xfId="35900" xr:uid="{00000000-0005-0000-0000-0000AC610000}"/>
    <cellStyle name="40 % - Accent4 2 4 6 3" xfId="13990" xr:uid="{00000000-0005-0000-0000-0000AD610000}"/>
    <cellStyle name="40 % - Accent4 2 4 6 4" xfId="29910" xr:uid="{00000000-0005-0000-0000-0000AE610000}"/>
    <cellStyle name="40 % - Accent4 2 4 7" xfId="8567" xr:uid="{00000000-0005-0000-0000-0000AF610000}"/>
    <cellStyle name="40 % - Accent4 2 4 7 2" xfId="23468" xr:uid="{00000000-0005-0000-0000-0000B0610000}"/>
    <cellStyle name="40 % - Accent4 2 4 7 2 2" xfId="36654" xr:uid="{00000000-0005-0000-0000-0000B1610000}"/>
    <cellStyle name="40 % - Accent4 2 4 7 3" xfId="14558" xr:uid="{00000000-0005-0000-0000-0000B2610000}"/>
    <cellStyle name="40 % - Accent4 2 4 7 4" xfId="30664" xr:uid="{00000000-0005-0000-0000-0000B3610000}"/>
    <cellStyle name="40 % - Accent4 2 4 8" xfId="9135" xr:uid="{00000000-0005-0000-0000-0000B4610000}"/>
    <cellStyle name="40 % - Accent4 2 4 8 2" xfId="15126" xr:uid="{00000000-0005-0000-0000-0000B5610000}"/>
    <cellStyle name="40 % - Accent4 2 4 8 2 2" xfId="32780" xr:uid="{00000000-0005-0000-0000-0000B6610000}"/>
    <cellStyle name="40 % - Accent4 2 4 8 3" xfId="26776" xr:uid="{00000000-0005-0000-0000-0000B7610000}"/>
    <cellStyle name="40 % - Accent4 2 4 9" xfId="9717" xr:uid="{00000000-0005-0000-0000-0000B8610000}"/>
    <cellStyle name="40 % - Accent4 2 4 9 2" xfId="15708" xr:uid="{00000000-0005-0000-0000-0000B9610000}"/>
    <cellStyle name="40 % - Accent4 2 4 9 3" xfId="25426" xr:uid="{00000000-0005-0000-0000-0000BA610000}"/>
    <cellStyle name="40 % - Accent4 2 5" xfId="490" xr:uid="{00000000-0005-0000-0000-0000BB610000}"/>
    <cellStyle name="40 % - Accent4 2 5 10" xfId="8568" xr:uid="{00000000-0005-0000-0000-0000BC610000}"/>
    <cellStyle name="40 % - Accent4 2 5 10 2" xfId="22006" xr:uid="{00000000-0005-0000-0000-0000BD610000}"/>
    <cellStyle name="40 % - Accent4 2 5 10 2 2" xfId="35199" xr:uid="{00000000-0005-0000-0000-0000BE610000}"/>
    <cellStyle name="40 % - Accent4 2 5 10 3" xfId="14559" xr:uid="{00000000-0005-0000-0000-0000BF610000}"/>
    <cellStyle name="40 % - Accent4 2 5 10 4" xfId="29209" xr:uid="{00000000-0005-0000-0000-0000C0610000}"/>
    <cellStyle name="40 % - Accent4 2 5 11" xfId="9136" xr:uid="{00000000-0005-0000-0000-0000C1610000}"/>
    <cellStyle name="40 % - Accent4 2 5 11 2" xfId="22708" xr:uid="{00000000-0005-0000-0000-0000C2610000}"/>
    <cellStyle name="40 % - Accent4 2 5 11 2 2" xfId="35901" xr:uid="{00000000-0005-0000-0000-0000C3610000}"/>
    <cellStyle name="40 % - Accent4 2 5 11 3" xfId="15127" xr:uid="{00000000-0005-0000-0000-0000C4610000}"/>
    <cellStyle name="40 % - Accent4 2 5 11 4" xfId="29911" xr:uid="{00000000-0005-0000-0000-0000C5610000}"/>
    <cellStyle name="40 % - Accent4 2 5 12" xfId="9718" xr:uid="{00000000-0005-0000-0000-0000C6610000}"/>
    <cellStyle name="40 % - Accent4 2 5 12 2" xfId="23469" xr:uid="{00000000-0005-0000-0000-0000C7610000}"/>
    <cellStyle name="40 % - Accent4 2 5 12 2 2" xfId="36655" xr:uid="{00000000-0005-0000-0000-0000C8610000}"/>
    <cellStyle name="40 % - Accent4 2 5 12 3" xfId="15709" xr:uid="{00000000-0005-0000-0000-0000C9610000}"/>
    <cellStyle name="40 % - Accent4 2 5 12 4" xfId="30665" xr:uid="{00000000-0005-0000-0000-0000CA610000}"/>
    <cellStyle name="40 % - Accent4 2 5 13" xfId="10314" xr:uid="{00000000-0005-0000-0000-0000CB610000}"/>
    <cellStyle name="40 % - Accent4 2 5 13 2" xfId="16305" xr:uid="{00000000-0005-0000-0000-0000CC610000}"/>
    <cellStyle name="40 % - Accent4 2 5 13 2 2" xfId="32781" xr:uid="{00000000-0005-0000-0000-0000CD610000}"/>
    <cellStyle name="40 % - Accent4 2 5 13 3" xfId="26777" xr:uid="{00000000-0005-0000-0000-0000CE610000}"/>
    <cellStyle name="40 % - Accent4 2 5 14" xfId="10910" xr:uid="{00000000-0005-0000-0000-0000CF610000}"/>
    <cellStyle name="40 % - Accent4 2 5 14 2" xfId="16901" xr:uid="{00000000-0005-0000-0000-0000D0610000}"/>
    <cellStyle name="40 % - Accent4 2 5 14 3" xfId="25427" xr:uid="{00000000-0005-0000-0000-0000D1610000}"/>
    <cellStyle name="40 % - Accent4 2 5 15" xfId="17525" xr:uid="{00000000-0005-0000-0000-0000D2610000}"/>
    <cellStyle name="40 % - Accent4 2 5 15 2" xfId="31460" xr:uid="{00000000-0005-0000-0000-0000D3610000}"/>
    <cellStyle name="40 % - Accent4 2 5 16" xfId="17997" xr:uid="{00000000-0005-0000-0000-0000D4610000}"/>
    <cellStyle name="40 % - Accent4 2 5 17" xfId="18583" xr:uid="{00000000-0005-0000-0000-0000D5610000}"/>
    <cellStyle name="40 % - Accent4 2 5 18" xfId="11340" xr:uid="{00000000-0005-0000-0000-0000D6610000}"/>
    <cellStyle name="40 % - Accent4 2 5 19" xfId="4548" xr:uid="{00000000-0005-0000-0000-0000D7610000}"/>
    <cellStyle name="40 % - Accent4 2 5 2" xfId="491" xr:uid="{00000000-0005-0000-0000-0000D8610000}"/>
    <cellStyle name="40 % - Accent4 2 5 2 10" xfId="9719" xr:uid="{00000000-0005-0000-0000-0000D9610000}"/>
    <cellStyle name="40 % - Accent4 2 5 2 10 2" xfId="15710" xr:uid="{00000000-0005-0000-0000-0000DA610000}"/>
    <cellStyle name="40 % - Accent4 2 5 2 10 3" xfId="31461" xr:uid="{00000000-0005-0000-0000-0000DB610000}"/>
    <cellStyle name="40 % - Accent4 2 5 2 11" xfId="10315" xr:uid="{00000000-0005-0000-0000-0000DC610000}"/>
    <cellStyle name="40 % - Accent4 2 5 2 11 2" xfId="16306" xr:uid="{00000000-0005-0000-0000-0000DD610000}"/>
    <cellStyle name="40 % - Accent4 2 5 2 12" xfId="10911" xr:uid="{00000000-0005-0000-0000-0000DE610000}"/>
    <cellStyle name="40 % - Accent4 2 5 2 12 2" xfId="16902" xr:uid="{00000000-0005-0000-0000-0000DF610000}"/>
    <cellStyle name="40 % - Accent4 2 5 2 13" xfId="4789" xr:uid="{00000000-0005-0000-0000-0000E0610000}"/>
    <cellStyle name="40 % - Accent4 2 5 2 13 2" xfId="17526" xr:uid="{00000000-0005-0000-0000-0000E1610000}"/>
    <cellStyle name="40 % - Accent4 2 5 2 14" xfId="17998" xr:uid="{00000000-0005-0000-0000-0000E2610000}"/>
    <cellStyle name="40 % - Accent4 2 5 2 15" xfId="18584" xr:uid="{00000000-0005-0000-0000-0000E3610000}"/>
    <cellStyle name="40 % - Accent4 2 5 2 16" xfId="11341" xr:uid="{00000000-0005-0000-0000-0000E4610000}"/>
    <cellStyle name="40 % - Accent4 2 5 2 17" xfId="4549" xr:uid="{00000000-0005-0000-0000-0000E5610000}"/>
    <cellStyle name="40 % - Accent4 2 5 2 18" xfId="24534" xr:uid="{00000000-0005-0000-0000-0000E6610000}"/>
    <cellStyle name="40 % - Accent4 2 5 2 19" xfId="3135" xr:uid="{00000000-0005-0000-0000-0000E7610000}"/>
    <cellStyle name="40 % - Accent4 2 5 2 2" xfId="3136" xr:uid="{00000000-0005-0000-0000-0000E8610000}"/>
    <cellStyle name="40 % - Accent4 2 5 2 2 10" xfId="10912" xr:uid="{00000000-0005-0000-0000-0000E9610000}"/>
    <cellStyle name="40 % - Accent4 2 5 2 2 10 2" xfId="16903" xr:uid="{00000000-0005-0000-0000-0000EA610000}"/>
    <cellStyle name="40 % - Accent4 2 5 2 2 11" xfId="17527" xr:uid="{00000000-0005-0000-0000-0000EB610000}"/>
    <cellStyle name="40 % - Accent4 2 5 2 2 12" xfId="19782" xr:uid="{00000000-0005-0000-0000-0000EC610000}"/>
    <cellStyle name="40 % - Accent4 2 5 2 2 13" xfId="11826" xr:uid="{00000000-0005-0000-0000-0000ED610000}"/>
    <cellStyle name="40 % - Accent4 2 5 2 2 14" xfId="5467" xr:uid="{00000000-0005-0000-0000-0000EE610000}"/>
    <cellStyle name="40 % - Accent4 2 5 2 2 15" xfId="26027" xr:uid="{00000000-0005-0000-0000-0000EF610000}"/>
    <cellStyle name="40 % - Accent4 2 5 2 2 2" xfId="6368" xr:uid="{00000000-0005-0000-0000-0000F0610000}"/>
    <cellStyle name="40 % - Accent4 2 5 2 2 2 2" xfId="12359" xr:uid="{00000000-0005-0000-0000-0000F1610000}"/>
    <cellStyle name="40 % - Accent4 2 5 2 2 2 2 2" xfId="33206" xr:uid="{00000000-0005-0000-0000-0000F2610000}"/>
    <cellStyle name="40 % - Accent4 2 5 2 2 2 3" xfId="27202" xr:uid="{00000000-0005-0000-0000-0000F3610000}"/>
    <cellStyle name="40 % - Accent4 2 5 2 2 3" xfId="6894" xr:uid="{00000000-0005-0000-0000-0000F4610000}"/>
    <cellStyle name="40 % - Accent4 2 5 2 2 3 2" xfId="12885" xr:uid="{00000000-0005-0000-0000-0000F5610000}"/>
    <cellStyle name="40 % - Accent4 2 5 2 2 3 3" xfId="32047" xr:uid="{00000000-0005-0000-0000-0000F6610000}"/>
    <cellStyle name="40 % - Accent4 2 5 2 2 4" xfId="7434" xr:uid="{00000000-0005-0000-0000-0000F7610000}"/>
    <cellStyle name="40 % - Accent4 2 5 2 2 4 2" xfId="13425" xr:uid="{00000000-0005-0000-0000-0000F8610000}"/>
    <cellStyle name="40 % - Accent4 2 5 2 2 5" xfId="8002" xr:uid="{00000000-0005-0000-0000-0000F9610000}"/>
    <cellStyle name="40 % - Accent4 2 5 2 2 5 2" xfId="13993" xr:uid="{00000000-0005-0000-0000-0000FA610000}"/>
    <cellStyle name="40 % - Accent4 2 5 2 2 6" xfId="8570" xr:uid="{00000000-0005-0000-0000-0000FB610000}"/>
    <cellStyle name="40 % - Accent4 2 5 2 2 6 2" xfId="14561" xr:uid="{00000000-0005-0000-0000-0000FC610000}"/>
    <cellStyle name="40 % - Accent4 2 5 2 2 7" xfId="9138" xr:uid="{00000000-0005-0000-0000-0000FD610000}"/>
    <cellStyle name="40 % - Accent4 2 5 2 2 7 2" xfId="15129" xr:uid="{00000000-0005-0000-0000-0000FE610000}"/>
    <cellStyle name="40 % - Accent4 2 5 2 2 8" xfId="9720" xr:uid="{00000000-0005-0000-0000-0000FF610000}"/>
    <cellStyle name="40 % - Accent4 2 5 2 2 8 2" xfId="15711" xr:uid="{00000000-0005-0000-0000-000000620000}"/>
    <cellStyle name="40 % - Accent4 2 5 2 2 9" xfId="10316" xr:uid="{00000000-0005-0000-0000-000001620000}"/>
    <cellStyle name="40 % - Accent4 2 5 2 2 9 2" xfId="16307" xr:uid="{00000000-0005-0000-0000-000002620000}"/>
    <cellStyle name="40 % - Accent4 2 5 2 3" xfId="5466" xr:uid="{00000000-0005-0000-0000-000003620000}"/>
    <cellStyle name="40 % - Accent4 2 5 2 3 2" xfId="20792" xr:uid="{00000000-0005-0000-0000-000004620000}"/>
    <cellStyle name="40 % - Accent4 2 5 2 3 2 2" xfId="34009" xr:uid="{00000000-0005-0000-0000-000005620000}"/>
    <cellStyle name="40 % - Accent4 2 5 2 3 3" xfId="11825" xr:uid="{00000000-0005-0000-0000-000006620000}"/>
    <cellStyle name="40 % - Accent4 2 5 2 3 4" xfId="28019" xr:uid="{00000000-0005-0000-0000-000007620000}"/>
    <cellStyle name="40 % - Accent4 2 5 2 4" xfId="6367" xr:uid="{00000000-0005-0000-0000-000008620000}"/>
    <cellStyle name="40 % - Accent4 2 5 2 4 2" xfId="21383" xr:uid="{00000000-0005-0000-0000-000009620000}"/>
    <cellStyle name="40 % - Accent4 2 5 2 4 2 2" xfId="34600" xr:uid="{00000000-0005-0000-0000-00000A620000}"/>
    <cellStyle name="40 % - Accent4 2 5 2 4 3" xfId="12358" xr:uid="{00000000-0005-0000-0000-00000B620000}"/>
    <cellStyle name="40 % - Accent4 2 5 2 4 4" xfId="28610" xr:uid="{00000000-0005-0000-0000-00000C620000}"/>
    <cellStyle name="40 % - Accent4 2 5 2 5" xfId="6893" xr:uid="{00000000-0005-0000-0000-00000D620000}"/>
    <cellStyle name="40 % - Accent4 2 5 2 5 2" xfId="22007" xr:uid="{00000000-0005-0000-0000-00000E620000}"/>
    <cellStyle name="40 % - Accent4 2 5 2 5 2 2" xfId="35200" xr:uid="{00000000-0005-0000-0000-00000F620000}"/>
    <cellStyle name="40 % - Accent4 2 5 2 5 3" xfId="12884" xr:uid="{00000000-0005-0000-0000-000010620000}"/>
    <cellStyle name="40 % - Accent4 2 5 2 5 4" xfId="29210" xr:uid="{00000000-0005-0000-0000-000011620000}"/>
    <cellStyle name="40 % - Accent4 2 5 2 6" xfId="7433" xr:uid="{00000000-0005-0000-0000-000012620000}"/>
    <cellStyle name="40 % - Accent4 2 5 2 6 2" xfId="22709" xr:uid="{00000000-0005-0000-0000-000013620000}"/>
    <cellStyle name="40 % - Accent4 2 5 2 6 2 2" xfId="35902" xr:uid="{00000000-0005-0000-0000-000014620000}"/>
    <cellStyle name="40 % - Accent4 2 5 2 6 3" xfId="13424" xr:uid="{00000000-0005-0000-0000-000015620000}"/>
    <cellStyle name="40 % - Accent4 2 5 2 6 4" xfId="29912" xr:uid="{00000000-0005-0000-0000-000016620000}"/>
    <cellStyle name="40 % - Accent4 2 5 2 7" xfId="8001" xr:uid="{00000000-0005-0000-0000-000017620000}"/>
    <cellStyle name="40 % - Accent4 2 5 2 7 2" xfId="23470" xr:uid="{00000000-0005-0000-0000-000018620000}"/>
    <cellStyle name="40 % - Accent4 2 5 2 7 2 2" xfId="36656" xr:uid="{00000000-0005-0000-0000-000019620000}"/>
    <cellStyle name="40 % - Accent4 2 5 2 7 3" xfId="13992" xr:uid="{00000000-0005-0000-0000-00001A620000}"/>
    <cellStyle name="40 % - Accent4 2 5 2 7 4" xfId="30666" xr:uid="{00000000-0005-0000-0000-00001B620000}"/>
    <cellStyle name="40 % - Accent4 2 5 2 8" xfId="8569" xr:uid="{00000000-0005-0000-0000-00001C620000}"/>
    <cellStyle name="40 % - Accent4 2 5 2 8 2" xfId="14560" xr:uid="{00000000-0005-0000-0000-00001D620000}"/>
    <cellStyle name="40 % - Accent4 2 5 2 8 2 2" xfId="32782" xr:uid="{00000000-0005-0000-0000-00001E620000}"/>
    <cellStyle name="40 % - Accent4 2 5 2 8 3" xfId="26778" xr:uid="{00000000-0005-0000-0000-00001F620000}"/>
    <cellStyle name="40 % - Accent4 2 5 2 9" xfId="9137" xr:uid="{00000000-0005-0000-0000-000020620000}"/>
    <cellStyle name="40 % - Accent4 2 5 2 9 2" xfId="15128" xr:uid="{00000000-0005-0000-0000-000021620000}"/>
    <cellStyle name="40 % - Accent4 2 5 2 9 3" xfId="25428" xr:uid="{00000000-0005-0000-0000-000022620000}"/>
    <cellStyle name="40 % - Accent4 2 5 20" xfId="24533" xr:uid="{00000000-0005-0000-0000-000023620000}"/>
    <cellStyle name="40 % - Accent4 2 5 21" xfId="3134" xr:uid="{00000000-0005-0000-0000-000024620000}"/>
    <cellStyle name="40 % - Accent4 2 5 3" xfId="492" xr:uid="{00000000-0005-0000-0000-000025620000}"/>
    <cellStyle name="40 % - Accent4 2 5 3 10" xfId="10913" xr:uid="{00000000-0005-0000-0000-000026620000}"/>
    <cellStyle name="40 % - Accent4 2 5 3 10 2" xfId="16904" xr:uid="{00000000-0005-0000-0000-000027620000}"/>
    <cellStyle name="40 % - Accent4 2 5 3 10 3" xfId="31462" xr:uid="{00000000-0005-0000-0000-000028620000}"/>
    <cellStyle name="40 % - Accent4 2 5 3 11" xfId="17528" xr:uid="{00000000-0005-0000-0000-000029620000}"/>
    <cellStyle name="40 % - Accent4 2 5 3 12" xfId="18585" xr:uid="{00000000-0005-0000-0000-00002A620000}"/>
    <cellStyle name="40 % - Accent4 2 5 3 13" xfId="11827" xr:uid="{00000000-0005-0000-0000-00002B620000}"/>
    <cellStyle name="40 % - Accent4 2 5 3 14" xfId="4550" xr:uid="{00000000-0005-0000-0000-00002C620000}"/>
    <cellStyle name="40 % - Accent4 2 5 3 15" xfId="24535" xr:uid="{00000000-0005-0000-0000-00002D620000}"/>
    <cellStyle name="40 % - Accent4 2 5 3 16" xfId="3137" xr:uid="{00000000-0005-0000-0000-00002E620000}"/>
    <cellStyle name="40 % - Accent4 2 5 3 2" xfId="6369" xr:uid="{00000000-0005-0000-0000-00002F620000}"/>
    <cellStyle name="40 % - Accent4 2 5 3 2 2" xfId="19781" xr:uid="{00000000-0005-0000-0000-000030620000}"/>
    <cellStyle name="40 % - Accent4 2 5 3 2 2 2" xfId="33205" xr:uid="{00000000-0005-0000-0000-000031620000}"/>
    <cellStyle name="40 % - Accent4 2 5 3 2 2 3" xfId="27201" xr:uid="{00000000-0005-0000-0000-000032620000}"/>
    <cellStyle name="40 % - Accent4 2 5 3 2 3" xfId="12360" xr:uid="{00000000-0005-0000-0000-000033620000}"/>
    <cellStyle name="40 % - Accent4 2 5 3 2 3 2" xfId="32048" xr:uid="{00000000-0005-0000-0000-000034620000}"/>
    <cellStyle name="40 % - Accent4 2 5 3 2 4" xfId="26028" xr:uid="{00000000-0005-0000-0000-000035620000}"/>
    <cellStyle name="40 % - Accent4 2 5 3 3" xfId="6895" xr:uid="{00000000-0005-0000-0000-000036620000}"/>
    <cellStyle name="40 % - Accent4 2 5 3 3 2" xfId="20793" xr:uid="{00000000-0005-0000-0000-000037620000}"/>
    <cellStyle name="40 % - Accent4 2 5 3 3 2 2" xfId="34010" xr:uid="{00000000-0005-0000-0000-000038620000}"/>
    <cellStyle name="40 % - Accent4 2 5 3 3 3" xfId="12886" xr:uid="{00000000-0005-0000-0000-000039620000}"/>
    <cellStyle name="40 % - Accent4 2 5 3 3 4" xfId="28020" xr:uid="{00000000-0005-0000-0000-00003A620000}"/>
    <cellStyle name="40 % - Accent4 2 5 3 4" xfId="7435" xr:uid="{00000000-0005-0000-0000-00003B620000}"/>
    <cellStyle name="40 % - Accent4 2 5 3 4 2" xfId="21384" xr:uid="{00000000-0005-0000-0000-00003C620000}"/>
    <cellStyle name="40 % - Accent4 2 5 3 4 2 2" xfId="34601" xr:uid="{00000000-0005-0000-0000-00003D620000}"/>
    <cellStyle name="40 % - Accent4 2 5 3 4 3" xfId="13426" xr:uid="{00000000-0005-0000-0000-00003E620000}"/>
    <cellStyle name="40 % - Accent4 2 5 3 4 4" xfId="28611" xr:uid="{00000000-0005-0000-0000-00003F620000}"/>
    <cellStyle name="40 % - Accent4 2 5 3 5" xfId="8003" xr:uid="{00000000-0005-0000-0000-000040620000}"/>
    <cellStyle name="40 % - Accent4 2 5 3 5 2" xfId="22008" xr:uid="{00000000-0005-0000-0000-000041620000}"/>
    <cellStyle name="40 % - Accent4 2 5 3 5 2 2" xfId="35201" xr:uid="{00000000-0005-0000-0000-000042620000}"/>
    <cellStyle name="40 % - Accent4 2 5 3 5 3" xfId="13994" xr:uid="{00000000-0005-0000-0000-000043620000}"/>
    <cellStyle name="40 % - Accent4 2 5 3 5 4" xfId="29211" xr:uid="{00000000-0005-0000-0000-000044620000}"/>
    <cellStyle name="40 % - Accent4 2 5 3 6" xfId="8571" xr:uid="{00000000-0005-0000-0000-000045620000}"/>
    <cellStyle name="40 % - Accent4 2 5 3 6 2" xfId="22710" xr:uid="{00000000-0005-0000-0000-000046620000}"/>
    <cellStyle name="40 % - Accent4 2 5 3 6 2 2" xfId="35903" xr:uid="{00000000-0005-0000-0000-000047620000}"/>
    <cellStyle name="40 % - Accent4 2 5 3 6 3" xfId="14562" xr:uid="{00000000-0005-0000-0000-000048620000}"/>
    <cellStyle name="40 % - Accent4 2 5 3 6 4" xfId="29913" xr:uid="{00000000-0005-0000-0000-000049620000}"/>
    <cellStyle name="40 % - Accent4 2 5 3 7" xfId="9139" xr:uid="{00000000-0005-0000-0000-00004A620000}"/>
    <cellStyle name="40 % - Accent4 2 5 3 7 2" xfId="23471" xr:uid="{00000000-0005-0000-0000-00004B620000}"/>
    <cellStyle name="40 % - Accent4 2 5 3 7 2 2" xfId="36657" xr:uid="{00000000-0005-0000-0000-00004C620000}"/>
    <cellStyle name="40 % - Accent4 2 5 3 7 3" xfId="15130" xr:uid="{00000000-0005-0000-0000-00004D620000}"/>
    <cellStyle name="40 % - Accent4 2 5 3 7 4" xfId="30667" xr:uid="{00000000-0005-0000-0000-00004E620000}"/>
    <cellStyle name="40 % - Accent4 2 5 3 8" xfId="9721" xr:uid="{00000000-0005-0000-0000-00004F620000}"/>
    <cellStyle name="40 % - Accent4 2 5 3 8 2" xfId="15712" xr:uid="{00000000-0005-0000-0000-000050620000}"/>
    <cellStyle name="40 % - Accent4 2 5 3 8 2 2" xfId="32783" xr:uid="{00000000-0005-0000-0000-000051620000}"/>
    <cellStyle name="40 % - Accent4 2 5 3 8 3" xfId="26779" xr:uid="{00000000-0005-0000-0000-000052620000}"/>
    <cellStyle name="40 % - Accent4 2 5 3 9" xfId="10317" xr:uid="{00000000-0005-0000-0000-000053620000}"/>
    <cellStyle name="40 % - Accent4 2 5 3 9 2" xfId="16308" xr:uid="{00000000-0005-0000-0000-000054620000}"/>
    <cellStyle name="40 % - Accent4 2 5 3 9 3" xfId="25429" xr:uid="{00000000-0005-0000-0000-000055620000}"/>
    <cellStyle name="40 % - Accent4 2 5 4" xfId="3138" xr:uid="{00000000-0005-0000-0000-000056620000}"/>
    <cellStyle name="40 % - Accent4 2 5 4 10" xfId="10914" xr:uid="{00000000-0005-0000-0000-000057620000}"/>
    <cellStyle name="40 % - Accent4 2 5 4 10 2" xfId="16905" xr:uid="{00000000-0005-0000-0000-000058620000}"/>
    <cellStyle name="40 % - Accent4 2 5 4 10 3" xfId="25430" xr:uid="{00000000-0005-0000-0000-000059620000}"/>
    <cellStyle name="40 % - Accent4 2 5 4 11" xfId="17529" xr:uid="{00000000-0005-0000-0000-00005A620000}"/>
    <cellStyle name="40 % - Accent4 2 5 4 11 2" xfId="31463" xr:uid="{00000000-0005-0000-0000-00005B620000}"/>
    <cellStyle name="40 % - Accent4 2 5 4 12" xfId="18586" xr:uid="{00000000-0005-0000-0000-00005C620000}"/>
    <cellStyle name="40 % - Accent4 2 5 4 13" xfId="11828" xr:uid="{00000000-0005-0000-0000-00005D620000}"/>
    <cellStyle name="40 % - Accent4 2 5 4 14" xfId="4551" xr:uid="{00000000-0005-0000-0000-00005E620000}"/>
    <cellStyle name="40 % - Accent4 2 5 4 15" xfId="24536" xr:uid="{00000000-0005-0000-0000-00005F620000}"/>
    <cellStyle name="40 % - Accent4 2 5 4 2" xfId="6370" xr:uid="{00000000-0005-0000-0000-000060620000}"/>
    <cellStyle name="40 % - Accent4 2 5 4 2 10" xfId="31464" xr:uid="{00000000-0005-0000-0000-000061620000}"/>
    <cellStyle name="40 % - Accent4 2 5 4 2 11" xfId="24537" xr:uid="{00000000-0005-0000-0000-000062620000}"/>
    <cellStyle name="40 % - Accent4 2 5 4 2 2" xfId="19779" xr:uid="{00000000-0005-0000-0000-000063620000}"/>
    <cellStyle name="40 % - Accent4 2 5 4 2 2 2" xfId="27199" xr:uid="{00000000-0005-0000-0000-000064620000}"/>
    <cellStyle name="40 % - Accent4 2 5 4 2 2 2 2" xfId="33203" xr:uid="{00000000-0005-0000-0000-000065620000}"/>
    <cellStyle name="40 % - Accent4 2 5 4 2 2 3" xfId="32050" xr:uid="{00000000-0005-0000-0000-000066620000}"/>
    <cellStyle name="40 % - Accent4 2 5 4 2 2 4" xfId="26030" xr:uid="{00000000-0005-0000-0000-000067620000}"/>
    <cellStyle name="40 % - Accent4 2 5 4 2 3" xfId="20795" xr:uid="{00000000-0005-0000-0000-000068620000}"/>
    <cellStyle name="40 % - Accent4 2 5 4 2 3 2" xfId="34012" xr:uid="{00000000-0005-0000-0000-000069620000}"/>
    <cellStyle name="40 % - Accent4 2 5 4 2 3 3" xfId="28022" xr:uid="{00000000-0005-0000-0000-00006A620000}"/>
    <cellStyle name="40 % - Accent4 2 5 4 2 4" xfId="21386" xr:uid="{00000000-0005-0000-0000-00006B620000}"/>
    <cellStyle name="40 % - Accent4 2 5 4 2 4 2" xfId="34603" xr:uid="{00000000-0005-0000-0000-00006C620000}"/>
    <cellStyle name="40 % - Accent4 2 5 4 2 4 3" xfId="28613" xr:uid="{00000000-0005-0000-0000-00006D620000}"/>
    <cellStyle name="40 % - Accent4 2 5 4 2 5" xfId="22010" xr:uid="{00000000-0005-0000-0000-00006E620000}"/>
    <cellStyle name="40 % - Accent4 2 5 4 2 5 2" xfId="35203" xr:uid="{00000000-0005-0000-0000-00006F620000}"/>
    <cellStyle name="40 % - Accent4 2 5 4 2 5 3" xfId="29213" xr:uid="{00000000-0005-0000-0000-000070620000}"/>
    <cellStyle name="40 % - Accent4 2 5 4 2 6" xfId="22712" xr:uid="{00000000-0005-0000-0000-000071620000}"/>
    <cellStyle name="40 % - Accent4 2 5 4 2 6 2" xfId="35905" xr:uid="{00000000-0005-0000-0000-000072620000}"/>
    <cellStyle name="40 % - Accent4 2 5 4 2 6 3" xfId="29915" xr:uid="{00000000-0005-0000-0000-000073620000}"/>
    <cellStyle name="40 % - Accent4 2 5 4 2 7" xfId="23473" xr:uid="{00000000-0005-0000-0000-000074620000}"/>
    <cellStyle name="40 % - Accent4 2 5 4 2 7 2" xfId="36659" xr:uid="{00000000-0005-0000-0000-000075620000}"/>
    <cellStyle name="40 % - Accent4 2 5 4 2 7 3" xfId="30669" xr:uid="{00000000-0005-0000-0000-000076620000}"/>
    <cellStyle name="40 % - Accent4 2 5 4 2 8" xfId="18587" xr:uid="{00000000-0005-0000-0000-000077620000}"/>
    <cellStyle name="40 % - Accent4 2 5 4 2 8 2" xfId="32785" xr:uid="{00000000-0005-0000-0000-000078620000}"/>
    <cellStyle name="40 % - Accent4 2 5 4 2 8 3" xfId="26781" xr:uid="{00000000-0005-0000-0000-000079620000}"/>
    <cellStyle name="40 % - Accent4 2 5 4 2 9" xfId="12361" xr:uid="{00000000-0005-0000-0000-00007A620000}"/>
    <cellStyle name="40 % - Accent4 2 5 4 2 9 2" xfId="25431" xr:uid="{00000000-0005-0000-0000-00007B620000}"/>
    <cellStyle name="40 % - Accent4 2 5 4 3" xfId="6896" xr:uid="{00000000-0005-0000-0000-00007C620000}"/>
    <cellStyle name="40 % - Accent4 2 5 4 3 2" xfId="19780" xr:uid="{00000000-0005-0000-0000-00007D620000}"/>
    <cellStyle name="40 % - Accent4 2 5 4 3 2 2" xfId="33204" xr:uid="{00000000-0005-0000-0000-00007E620000}"/>
    <cellStyle name="40 % - Accent4 2 5 4 3 2 3" xfId="27200" xr:uid="{00000000-0005-0000-0000-00007F620000}"/>
    <cellStyle name="40 % - Accent4 2 5 4 3 3" xfId="12887" xr:uid="{00000000-0005-0000-0000-000080620000}"/>
    <cellStyle name="40 % - Accent4 2 5 4 3 3 2" xfId="32049" xr:uid="{00000000-0005-0000-0000-000081620000}"/>
    <cellStyle name="40 % - Accent4 2 5 4 3 4" xfId="26029" xr:uid="{00000000-0005-0000-0000-000082620000}"/>
    <cellStyle name="40 % - Accent4 2 5 4 4" xfId="7436" xr:uid="{00000000-0005-0000-0000-000083620000}"/>
    <cellStyle name="40 % - Accent4 2 5 4 4 2" xfId="20794" xr:uid="{00000000-0005-0000-0000-000084620000}"/>
    <cellStyle name="40 % - Accent4 2 5 4 4 2 2" xfId="34011" xr:uid="{00000000-0005-0000-0000-000085620000}"/>
    <cellStyle name="40 % - Accent4 2 5 4 4 3" xfId="13427" xr:uid="{00000000-0005-0000-0000-000086620000}"/>
    <cellStyle name="40 % - Accent4 2 5 4 4 4" xfId="28021" xr:uid="{00000000-0005-0000-0000-000087620000}"/>
    <cellStyle name="40 % - Accent4 2 5 4 5" xfId="8004" xr:uid="{00000000-0005-0000-0000-000088620000}"/>
    <cellStyle name="40 % - Accent4 2 5 4 5 2" xfId="21385" xr:uid="{00000000-0005-0000-0000-000089620000}"/>
    <cellStyle name="40 % - Accent4 2 5 4 5 2 2" xfId="34602" xr:uid="{00000000-0005-0000-0000-00008A620000}"/>
    <cellStyle name="40 % - Accent4 2 5 4 5 3" xfId="13995" xr:uid="{00000000-0005-0000-0000-00008B620000}"/>
    <cellStyle name="40 % - Accent4 2 5 4 5 4" xfId="28612" xr:uid="{00000000-0005-0000-0000-00008C620000}"/>
    <cellStyle name="40 % - Accent4 2 5 4 6" xfId="8572" xr:uid="{00000000-0005-0000-0000-00008D620000}"/>
    <cellStyle name="40 % - Accent4 2 5 4 6 2" xfId="22009" xr:uid="{00000000-0005-0000-0000-00008E620000}"/>
    <cellStyle name="40 % - Accent4 2 5 4 6 2 2" xfId="35202" xr:uid="{00000000-0005-0000-0000-00008F620000}"/>
    <cellStyle name="40 % - Accent4 2 5 4 6 3" xfId="14563" xr:uid="{00000000-0005-0000-0000-000090620000}"/>
    <cellStyle name="40 % - Accent4 2 5 4 6 4" xfId="29212" xr:uid="{00000000-0005-0000-0000-000091620000}"/>
    <cellStyle name="40 % - Accent4 2 5 4 7" xfId="9140" xr:uid="{00000000-0005-0000-0000-000092620000}"/>
    <cellStyle name="40 % - Accent4 2 5 4 7 2" xfId="22711" xr:uid="{00000000-0005-0000-0000-000093620000}"/>
    <cellStyle name="40 % - Accent4 2 5 4 7 2 2" xfId="35904" xr:uid="{00000000-0005-0000-0000-000094620000}"/>
    <cellStyle name="40 % - Accent4 2 5 4 7 3" xfId="15131" xr:uid="{00000000-0005-0000-0000-000095620000}"/>
    <cellStyle name="40 % - Accent4 2 5 4 7 4" xfId="29914" xr:uid="{00000000-0005-0000-0000-000096620000}"/>
    <cellStyle name="40 % - Accent4 2 5 4 8" xfId="9722" xr:uid="{00000000-0005-0000-0000-000097620000}"/>
    <cellStyle name="40 % - Accent4 2 5 4 8 2" xfId="23472" xr:uid="{00000000-0005-0000-0000-000098620000}"/>
    <cellStyle name="40 % - Accent4 2 5 4 8 2 2" xfId="36658" xr:uid="{00000000-0005-0000-0000-000099620000}"/>
    <cellStyle name="40 % - Accent4 2 5 4 8 3" xfId="15713" xr:uid="{00000000-0005-0000-0000-00009A620000}"/>
    <cellStyle name="40 % - Accent4 2 5 4 8 4" xfId="30668" xr:uid="{00000000-0005-0000-0000-00009B620000}"/>
    <cellStyle name="40 % - Accent4 2 5 4 9" xfId="10318" xr:uid="{00000000-0005-0000-0000-00009C620000}"/>
    <cellStyle name="40 % - Accent4 2 5 4 9 2" xfId="16309" xr:uid="{00000000-0005-0000-0000-00009D620000}"/>
    <cellStyle name="40 % - Accent4 2 5 4 9 2 2" xfId="32784" xr:uid="{00000000-0005-0000-0000-00009E620000}"/>
    <cellStyle name="40 % - Accent4 2 5 4 9 3" xfId="26780" xr:uid="{00000000-0005-0000-0000-00009F620000}"/>
    <cellStyle name="40 % - Accent4 2 5 5" xfId="5465" xr:uid="{00000000-0005-0000-0000-0000A0620000}"/>
    <cellStyle name="40 % - Accent4 2 5 5 10" xfId="31465" xr:uid="{00000000-0005-0000-0000-0000A1620000}"/>
    <cellStyle name="40 % - Accent4 2 5 5 11" xfId="24538" xr:uid="{00000000-0005-0000-0000-0000A2620000}"/>
    <cellStyle name="40 % - Accent4 2 5 5 2" xfId="19778" xr:uid="{00000000-0005-0000-0000-0000A3620000}"/>
    <cellStyle name="40 % - Accent4 2 5 5 2 2" xfId="27198" xr:uid="{00000000-0005-0000-0000-0000A4620000}"/>
    <cellStyle name="40 % - Accent4 2 5 5 2 2 2" xfId="33202" xr:uid="{00000000-0005-0000-0000-0000A5620000}"/>
    <cellStyle name="40 % - Accent4 2 5 5 2 3" xfId="32051" xr:uid="{00000000-0005-0000-0000-0000A6620000}"/>
    <cellStyle name="40 % - Accent4 2 5 5 2 4" xfId="26031" xr:uid="{00000000-0005-0000-0000-0000A7620000}"/>
    <cellStyle name="40 % - Accent4 2 5 5 3" xfId="20796" xr:uid="{00000000-0005-0000-0000-0000A8620000}"/>
    <cellStyle name="40 % - Accent4 2 5 5 3 2" xfId="34013" xr:uid="{00000000-0005-0000-0000-0000A9620000}"/>
    <cellStyle name="40 % - Accent4 2 5 5 3 3" xfId="28023" xr:uid="{00000000-0005-0000-0000-0000AA620000}"/>
    <cellStyle name="40 % - Accent4 2 5 5 4" xfId="21387" xr:uid="{00000000-0005-0000-0000-0000AB620000}"/>
    <cellStyle name="40 % - Accent4 2 5 5 4 2" xfId="34604" xr:uid="{00000000-0005-0000-0000-0000AC620000}"/>
    <cellStyle name="40 % - Accent4 2 5 5 4 3" xfId="28614" xr:uid="{00000000-0005-0000-0000-0000AD620000}"/>
    <cellStyle name="40 % - Accent4 2 5 5 5" xfId="22011" xr:uid="{00000000-0005-0000-0000-0000AE620000}"/>
    <cellStyle name="40 % - Accent4 2 5 5 5 2" xfId="35204" xr:uid="{00000000-0005-0000-0000-0000AF620000}"/>
    <cellStyle name="40 % - Accent4 2 5 5 5 3" xfId="29214" xr:uid="{00000000-0005-0000-0000-0000B0620000}"/>
    <cellStyle name="40 % - Accent4 2 5 5 6" xfId="22713" xr:uid="{00000000-0005-0000-0000-0000B1620000}"/>
    <cellStyle name="40 % - Accent4 2 5 5 6 2" xfId="35906" xr:uid="{00000000-0005-0000-0000-0000B2620000}"/>
    <cellStyle name="40 % - Accent4 2 5 5 6 3" xfId="29916" xr:uid="{00000000-0005-0000-0000-0000B3620000}"/>
    <cellStyle name="40 % - Accent4 2 5 5 7" xfId="23474" xr:uid="{00000000-0005-0000-0000-0000B4620000}"/>
    <cellStyle name="40 % - Accent4 2 5 5 7 2" xfId="36660" xr:uid="{00000000-0005-0000-0000-0000B5620000}"/>
    <cellStyle name="40 % - Accent4 2 5 5 7 3" xfId="30670" xr:uid="{00000000-0005-0000-0000-0000B6620000}"/>
    <cellStyle name="40 % - Accent4 2 5 5 8" xfId="18588" xr:uid="{00000000-0005-0000-0000-0000B7620000}"/>
    <cellStyle name="40 % - Accent4 2 5 5 8 2" xfId="32786" xr:uid="{00000000-0005-0000-0000-0000B8620000}"/>
    <cellStyle name="40 % - Accent4 2 5 5 8 3" xfId="26782" xr:uid="{00000000-0005-0000-0000-0000B9620000}"/>
    <cellStyle name="40 % - Accent4 2 5 5 9" xfId="11824" xr:uid="{00000000-0005-0000-0000-0000BA620000}"/>
    <cellStyle name="40 % - Accent4 2 5 5 9 2" xfId="25432" xr:uid="{00000000-0005-0000-0000-0000BB620000}"/>
    <cellStyle name="40 % - Accent4 2 5 6" xfId="6366" xr:uid="{00000000-0005-0000-0000-0000BC620000}"/>
    <cellStyle name="40 % - Accent4 2 5 6 2" xfId="19578" xr:uid="{00000000-0005-0000-0000-0000BD620000}"/>
    <cellStyle name="40 % - Accent4 2 5 6 2 2" xfId="33074" xr:uid="{00000000-0005-0000-0000-0000BE620000}"/>
    <cellStyle name="40 % - Accent4 2 5 6 2 3" xfId="27070" xr:uid="{00000000-0005-0000-0000-0000BF620000}"/>
    <cellStyle name="40 % - Accent4 2 5 6 3" xfId="12357" xr:uid="{00000000-0005-0000-0000-0000C0620000}"/>
    <cellStyle name="40 % - Accent4 2 5 6 3 2" xfId="32046" xr:uid="{00000000-0005-0000-0000-0000C1620000}"/>
    <cellStyle name="40 % - Accent4 2 5 6 4" xfId="26026" xr:uid="{00000000-0005-0000-0000-0000C2620000}"/>
    <cellStyle name="40 % - Accent4 2 5 7" xfId="6892" xr:uid="{00000000-0005-0000-0000-0000C3620000}"/>
    <cellStyle name="40 % - Accent4 2 5 7 2" xfId="19783" xr:uid="{00000000-0005-0000-0000-0000C4620000}"/>
    <cellStyle name="40 % - Accent4 2 5 7 2 2" xfId="33207" xr:uid="{00000000-0005-0000-0000-0000C5620000}"/>
    <cellStyle name="40 % - Accent4 2 5 7 3" xfId="12883" xr:uid="{00000000-0005-0000-0000-0000C6620000}"/>
    <cellStyle name="40 % - Accent4 2 5 7 4" xfId="27203" xr:uid="{00000000-0005-0000-0000-0000C7620000}"/>
    <cellStyle name="40 % - Accent4 2 5 8" xfId="7432" xr:uid="{00000000-0005-0000-0000-0000C8620000}"/>
    <cellStyle name="40 % - Accent4 2 5 8 2" xfId="20791" xr:uid="{00000000-0005-0000-0000-0000C9620000}"/>
    <cellStyle name="40 % - Accent4 2 5 8 2 2" xfId="34008" xr:uid="{00000000-0005-0000-0000-0000CA620000}"/>
    <cellStyle name="40 % - Accent4 2 5 8 3" xfId="13423" xr:uid="{00000000-0005-0000-0000-0000CB620000}"/>
    <cellStyle name="40 % - Accent4 2 5 8 4" xfId="28018" xr:uid="{00000000-0005-0000-0000-0000CC620000}"/>
    <cellStyle name="40 % - Accent4 2 5 9" xfId="8000" xr:uid="{00000000-0005-0000-0000-0000CD620000}"/>
    <cellStyle name="40 % - Accent4 2 5 9 2" xfId="21382" xr:uid="{00000000-0005-0000-0000-0000CE620000}"/>
    <cellStyle name="40 % - Accent4 2 5 9 2 2" xfId="34599" xr:uid="{00000000-0005-0000-0000-0000CF620000}"/>
    <cellStyle name="40 % - Accent4 2 5 9 3" xfId="13991" xr:uid="{00000000-0005-0000-0000-0000D0620000}"/>
    <cellStyle name="40 % - Accent4 2 5 9 4" xfId="28609" xr:uid="{00000000-0005-0000-0000-0000D1620000}"/>
    <cellStyle name="40 % - Accent4 2 6" xfId="493" xr:uid="{00000000-0005-0000-0000-0000D2620000}"/>
    <cellStyle name="40 % - Accent4 2 6 10" xfId="9723" xr:uid="{00000000-0005-0000-0000-0000D3620000}"/>
    <cellStyle name="40 % - Accent4 2 6 10 2" xfId="15714" xr:uid="{00000000-0005-0000-0000-0000D4620000}"/>
    <cellStyle name="40 % - Accent4 2 6 10 3" xfId="31466" xr:uid="{00000000-0005-0000-0000-0000D5620000}"/>
    <cellStyle name="40 % - Accent4 2 6 11" xfId="10319" xr:uid="{00000000-0005-0000-0000-0000D6620000}"/>
    <cellStyle name="40 % - Accent4 2 6 11 2" xfId="16310" xr:uid="{00000000-0005-0000-0000-0000D7620000}"/>
    <cellStyle name="40 % - Accent4 2 6 12" xfId="10915" xr:uid="{00000000-0005-0000-0000-0000D8620000}"/>
    <cellStyle name="40 % - Accent4 2 6 12 2" xfId="16906" xr:uid="{00000000-0005-0000-0000-0000D9620000}"/>
    <cellStyle name="40 % - Accent4 2 6 13" xfId="4790" xr:uid="{00000000-0005-0000-0000-0000DA620000}"/>
    <cellStyle name="40 % - Accent4 2 6 13 2" xfId="17530" xr:uid="{00000000-0005-0000-0000-0000DB620000}"/>
    <cellStyle name="40 % - Accent4 2 6 14" xfId="17999" xr:uid="{00000000-0005-0000-0000-0000DC620000}"/>
    <cellStyle name="40 % - Accent4 2 6 15" xfId="18589" xr:uid="{00000000-0005-0000-0000-0000DD620000}"/>
    <cellStyle name="40 % - Accent4 2 6 16" xfId="11342" xr:uid="{00000000-0005-0000-0000-0000DE620000}"/>
    <cellStyle name="40 % - Accent4 2 6 17" xfId="4552" xr:uid="{00000000-0005-0000-0000-0000DF620000}"/>
    <cellStyle name="40 % - Accent4 2 6 18" xfId="24539" xr:uid="{00000000-0005-0000-0000-0000E0620000}"/>
    <cellStyle name="40 % - Accent4 2 6 19" xfId="3139" xr:uid="{00000000-0005-0000-0000-0000E1620000}"/>
    <cellStyle name="40 % - Accent4 2 6 2" xfId="3140" xr:uid="{00000000-0005-0000-0000-0000E2620000}"/>
    <cellStyle name="40 % - Accent4 2 6 2 10" xfId="10916" xr:uid="{00000000-0005-0000-0000-0000E3620000}"/>
    <cellStyle name="40 % - Accent4 2 6 2 10 2" xfId="16907" xr:uid="{00000000-0005-0000-0000-0000E4620000}"/>
    <cellStyle name="40 % - Accent4 2 6 2 11" xfId="17531" xr:uid="{00000000-0005-0000-0000-0000E5620000}"/>
    <cellStyle name="40 % - Accent4 2 6 2 12" xfId="19777" xr:uid="{00000000-0005-0000-0000-0000E6620000}"/>
    <cellStyle name="40 % - Accent4 2 6 2 13" xfId="11830" xr:uid="{00000000-0005-0000-0000-0000E7620000}"/>
    <cellStyle name="40 % - Accent4 2 6 2 14" xfId="5469" xr:uid="{00000000-0005-0000-0000-0000E8620000}"/>
    <cellStyle name="40 % - Accent4 2 6 2 15" xfId="26032" xr:uid="{00000000-0005-0000-0000-0000E9620000}"/>
    <cellStyle name="40 % - Accent4 2 6 2 2" xfId="6372" xr:uid="{00000000-0005-0000-0000-0000EA620000}"/>
    <cellStyle name="40 % - Accent4 2 6 2 2 2" xfId="12363" xr:uid="{00000000-0005-0000-0000-0000EB620000}"/>
    <cellStyle name="40 % - Accent4 2 6 2 2 2 2" xfId="33201" xr:uid="{00000000-0005-0000-0000-0000EC620000}"/>
    <cellStyle name="40 % - Accent4 2 6 2 2 3" xfId="27197" xr:uid="{00000000-0005-0000-0000-0000ED620000}"/>
    <cellStyle name="40 % - Accent4 2 6 2 3" xfId="6898" xr:uid="{00000000-0005-0000-0000-0000EE620000}"/>
    <cellStyle name="40 % - Accent4 2 6 2 3 2" xfId="12889" xr:uid="{00000000-0005-0000-0000-0000EF620000}"/>
    <cellStyle name="40 % - Accent4 2 6 2 3 3" xfId="32052" xr:uid="{00000000-0005-0000-0000-0000F0620000}"/>
    <cellStyle name="40 % - Accent4 2 6 2 4" xfId="7438" xr:uid="{00000000-0005-0000-0000-0000F1620000}"/>
    <cellStyle name="40 % - Accent4 2 6 2 4 2" xfId="13429" xr:uid="{00000000-0005-0000-0000-0000F2620000}"/>
    <cellStyle name="40 % - Accent4 2 6 2 5" xfId="8006" xr:uid="{00000000-0005-0000-0000-0000F3620000}"/>
    <cellStyle name="40 % - Accent4 2 6 2 5 2" xfId="13997" xr:uid="{00000000-0005-0000-0000-0000F4620000}"/>
    <cellStyle name="40 % - Accent4 2 6 2 6" xfId="8574" xr:uid="{00000000-0005-0000-0000-0000F5620000}"/>
    <cellStyle name="40 % - Accent4 2 6 2 6 2" xfId="14565" xr:uid="{00000000-0005-0000-0000-0000F6620000}"/>
    <cellStyle name="40 % - Accent4 2 6 2 7" xfId="9142" xr:uid="{00000000-0005-0000-0000-0000F7620000}"/>
    <cellStyle name="40 % - Accent4 2 6 2 7 2" xfId="15133" xr:uid="{00000000-0005-0000-0000-0000F8620000}"/>
    <cellStyle name="40 % - Accent4 2 6 2 8" xfId="9724" xr:uid="{00000000-0005-0000-0000-0000F9620000}"/>
    <cellStyle name="40 % - Accent4 2 6 2 8 2" xfId="15715" xr:uid="{00000000-0005-0000-0000-0000FA620000}"/>
    <cellStyle name="40 % - Accent4 2 6 2 9" xfId="10320" xr:uid="{00000000-0005-0000-0000-0000FB620000}"/>
    <cellStyle name="40 % - Accent4 2 6 2 9 2" xfId="16311" xr:uid="{00000000-0005-0000-0000-0000FC620000}"/>
    <cellStyle name="40 % - Accent4 2 6 3" xfId="5468" xr:uid="{00000000-0005-0000-0000-0000FD620000}"/>
    <cellStyle name="40 % - Accent4 2 6 3 2" xfId="20797" xr:uid="{00000000-0005-0000-0000-0000FE620000}"/>
    <cellStyle name="40 % - Accent4 2 6 3 2 2" xfId="34014" xr:uid="{00000000-0005-0000-0000-0000FF620000}"/>
    <cellStyle name="40 % - Accent4 2 6 3 3" xfId="11829" xr:uid="{00000000-0005-0000-0000-000000630000}"/>
    <cellStyle name="40 % - Accent4 2 6 3 4" xfId="28024" xr:uid="{00000000-0005-0000-0000-000001630000}"/>
    <cellStyle name="40 % - Accent4 2 6 4" xfId="6371" xr:uid="{00000000-0005-0000-0000-000002630000}"/>
    <cellStyle name="40 % - Accent4 2 6 4 2" xfId="21388" xr:uid="{00000000-0005-0000-0000-000003630000}"/>
    <cellStyle name="40 % - Accent4 2 6 4 2 2" xfId="34605" xr:uid="{00000000-0005-0000-0000-000004630000}"/>
    <cellStyle name="40 % - Accent4 2 6 4 3" xfId="12362" xr:uid="{00000000-0005-0000-0000-000005630000}"/>
    <cellStyle name="40 % - Accent4 2 6 4 4" xfId="28615" xr:uid="{00000000-0005-0000-0000-000006630000}"/>
    <cellStyle name="40 % - Accent4 2 6 5" xfId="6897" xr:uid="{00000000-0005-0000-0000-000007630000}"/>
    <cellStyle name="40 % - Accent4 2 6 5 2" xfId="22012" xr:uid="{00000000-0005-0000-0000-000008630000}"/>
    <cellStyle name="40 % - Accent4 2 6 5 2 2" xfId="35205" xr:uid="{00000000-0005-0000-0000-000009630000}"/>
    <cellStyle name="40 % - Accent4 2 6 5 3" xfId="12888" xr:uid="{00000000-0005-0000-0000-00000A630000}"/>
    <cellStyle name="40 % - Accent4 2 6 5 4" xfId="29215" xr:uid="{00000000-0005-0000-0000-00000B630000}"/>
    <cellStyle name="40 % - Accent4 2 6 6" xfId="7437" xr:uid="{00000000-0005-0000-0000-00000C630000}"/>
    <cellStyle name="40 % - Accent4 2 6 6 2" xfId="22714" xr:uid="{00000000-0005-0000-0000-00000D630000}"/>
    <cellStyle name="40 % - Accent4 2 6 6 2 2" xfId="35907" xr:uid="{00000000-0005-0000-0000-00000E630000}"/>
    <cellStyle name="40 % - Accent4 2 6 6 3" xfId="13428" xr:uid="{00000000-0005-0000-0000-00000F630000}"/>
    <cellStyle name="40 % - Accent4 2 6 6 4" xfId="29917" xr:uid="{00000000-0005-0000-0000-000010630000}"/>
    <cellStyle name="40 % - Accent4 2 6 7" xfId="8005" xr:uid="{00000000-0005-0000-0000-000011630000}"/>
    <cellStyle name="40 % - Accent4 2 6 7 2" xfId="23475" xr:uid="{00000000-0005-0000-0000-000012630000}"/>
    <cellStyle name="40 % - Accent4 2 6 7 2 2" xfId="36661" xr:uid="{00000000-0005-0000-0000-000013630000}"/>
    <cellStyle name="40 % - Accent4 2 6 7 3" xfId="13996" xr:uid="{00000000-0005-0000-0000-000014630000}"/>
    <cellStyle name="40 % - Accent4 2 6 7 4" xfId="30671" xr:uid="{00000000-0005-0000-0000-000015630000}"/>
    <cellStyle name="40 % - Accent4 2 6 8" xfId="8573" xr:uid="{00000000-0005-0000-0000-000016630000}"/>
    <cellStyle name="40 % - Accent4 2 6 8 2" xfId="14564" xr:uid="{00000000-0005-0000-0000-000017630000}"/>
    <cellStyle name="40 % - Accent4 2 6 8 2 2" xfId="32787" xr:uid="{00000000-0005-0000-0000-000018630000}"/>
    <cellStyle name="40 % - Accent4 2 6 8 3" xfId="26783" xr:uid="{00000000-0005-0000-0000-000019630000}"/>
    <cellStyle name="40 % - Accent4 2 6 9" xfId="9141" xr:uid="{00000000-0005-0000-0000-00001A630000}"/>
    <cellStyle name="40 % - Accent4 2 6 9 2" xfId="15132" xr:uid="{00000000-0005-0000-0000-00001B630000}"/>
    <cellStyle name="40 % - Accent4 2 6 9 3" xfId="25433" xr:uid="{00000000-0005-0000-0000-00001C630000}"/>
    <cellStyle name="40 % - Accent4 2 7" xfId="5431" xr:uid="{00000000-0005-0000-0000-00001D630000}"/>
    <cellStyle name="40 % - Accent4 2 7 2" xfId="23819" xr:uid="{00000000-0005-0000-0000-00001E630000}"/>
    <cellStyle name="40 % - Accent4 2 7 2 2" xfId="36848" xr:uid="{00000000-0005-0000-0000-00001F630000}"/>
    <cellStyle name="40 % - Accent4 2 7 2 3" xfId="30860" xr:uid="{00000000-0005-0000-0000-000020630000}"/>
    <cellStyle name="40 % - Accent4 2 7 3" xfId="19558" xr:uid="{00000000-0005-0000-0000-000021630000}"/>
    <cellStyle name="40 % - Accent4 2 7 3 2" xfId="33054" xr:uid="{00000000-0005-0000-0000-000022630000}"/>
    <cellStyle name="40 % - Accent4 2 7 3 3" xfId="27050" xr:uid="{00000000-0005-0000-0000-000023630000}"/>
    <cellStyle name="40 % - Accent4 2 7 4" xfId="11782" xr:uid="{00000000-0005-0000-0000-000024630000}"/>
    <cellStyle name="40 % - Accent4 2 7 4 2" xfId="31998" xr:uid="{00000000-0005-0000-0000-000025630000}"/>
    <cellStyle name="40 % - Accent4 2 7 5" xfId="25978" xr:uid="{00000000-0005-0000-0000-000026630000}"/>
    <cellStyle name="40 % - Accent4 2 8" xfId="6324" xr:uid="{00000000-0005-0000-0000-000027630000}"/>
    <cellStyle name="40 % - Accent4 2 8 2" xfId="24022" xr:uid="{00000000-0005-0000-0000-000028630000}"/>
    <cellStyle name="40 % - Accent4 2 8 2 2" xfId="36928" xr:uid="{00000000-0005-0000-0000-000029630000}"/>
    <cellStyle name="40 % - Accent4 2 8 2 3" xfId="30941" xr:uid="{00000000-0005-0000-0000-00002A630000}"/>
    <cellStyle name="40 % - Accent4 2 8 3" xfId="20744" xr:uid="{00000000-0005-0000-0000-00002B630000}"/>
    <cellStyle name="40 % - Accent4 2 8 3 2" xfId="33961" xr:uid="{00000000-0005-0000-0000-00002C630000}"/>
    <cellStyle name="40 % - Accent4 2 8 4" xfId="12315" xr:uid="{00000000-0005-0000-0000-00002D630000}"/>
    <cellStyle name="40 % - Accent4 2 8 5" xfId="27971" xr:uid="{00000000-0005-0000-0000-00002E630000}"/>
    <cellStyle name="40 % - Accent4 2 9" xfId="6850" xr:uid="{00000000-0005-0000-0000-00002F630000}"/>
    <cellStyle name="40 % - Accent4 2 9 2" xfId="21335" xr:uid="{00000000-0005-0000-0000-000030630000}"/>
    <cellStyle name="40 % - Accent4 2 9 2 2" xfId="34552" xr:uid="{00000000-0005-0000-0000-000031630000}"/>
    <cellStyle name="40 % - Accent4 2 9 3" xfId="12841" xr:uid="{00000000-0005-0000-0000-000032630000}"/>
    <cellStyle name="40 % - Accent4 2 9 4" xfId="28562" xr:uid="{00000000-0005-0000-0000-000033630000}"/>
    <cellStyle name="40 % - Accent4 2_2012-2013 - CF - Tour 1 - Ligue 04 - Résultats" xfId="494" xr:uid="{00000000-0005-0000-0000-000034630000}"/>
    <cellStyle name="40 % - Accent4 20" xfId="4168" xr:uid="{00000000-0005-0000-0000-000035630000}"/>
    <cellStyle name="40 % - Accent4 20 2" xfId="9884" xr:uid="{00000000-0005-0000-0000-000036630000}"/>
    <cellStyle name="40 % - Accent4 20 2 2" xfId="22878" xr:uid="{00000000-0005-0000-0000-000037630000}"/>
    <cellStyle name="40 % - Accent4 20 2 2 2" xfId="36071" xr:uid="{00000000-0005-0000-0000-000038630000}"/>
    <cellStyle name="40 % - Accent4 20 2 3" xfId="15875" xr:uid="{00000000-0005-0000-0000-000039630000}"/>
    <cellStyle name="40 % - Accent4 20 2 4" xfId="30081" xr:uid="{00000000-0005-0000-0000-00003A630000}"/>
    <cellStyle name="40 % - Accent4 20 3" xfId="10480" xr:uid="{00000000-0005-0000-0000-00003B630000}"/>
    <cellStyle name="40 % - Accent4 20 3 2" xfId="16471" xr:uid="{00000000-0005-0000-0000-00003C630000}"/>
    <cellStyle name="40 % - Accent4 20 3 2 2" xfId="35369" xr:uid="{00000000-0005-0000-0000-00003D630000}"/>
    <cellStyle name="40 % - Accent4 20 3 3" xfId="29379" xr:uid="{00000000-0005-0000-0000-00003E630000}"/>
    <cellStyle name="40 % - Accent4 20 4" xfId="11076" xr:uid="{00000000-0005-0000-0000-00003F630000}"/>
    <cellStyle name="40 % - Accent4 20 4 2" xfId="17067" xr:uid="{00000000-0005-0000-0000-000040630000}"/>
    <cellStyle name="40 % - Accent4 20 4 3" xfId="26217" xr:uid="{00000000-0005-0000-0000-000041630000}"/>
    <cellStyle name="40 % - Accent4 20 5" xfId="17691" xr:uid="{00000000-0005-0000-0000-000042630000}"/>
    <cellStyle name="40 % - Accent4 20 5 2" xfId="32221" xr:uid="{00000000-0005-0000-0000-000043630000}"/>
    <cellStyle name="40 % - Accent4 20 6" xfId="22176" xr:uid="{00000000-0005-0000-0000-000044630000}"/>
    <cellStyle name="40 % - Accent4 20 7" xfId="15293" xr:uid="{00000000-0005-0000-0000-000045630000}"/>
    <cellStyle name="40 % - Accent4 20 8" xfId="9302" xr:uid="{00000000-0005-0000-0000-000046630000}"/>
    <cellStyle name="40 % - Accent4 20 9" xfId="24850" xr:uid="{00000000-0005-0000-0000-000047630000}"/>
    <cellStyle name="40 % - Accent4 21" xfId="4182" xr:uid="{00000000-0005-0000-0000-000048630000}"/>
    <cellStyle name="40 % - Accent4 21 2" xfId="10494" xr:uid="{00000000-0005-0000-0000-000049630000}"/>
    <cellStyle name="40 % - Accent4 21 2 2" xfId="22889" xr:uid="{00000000-0005-0000-0000-00004A630000}"/>
    <cellStyle name="40 % - Accent4 21 2 2 2" xfId="36082" xr:uid="{00000000-0005-0000-0000-00004B630000}"/>
    <cellStyle name="40 % - Accent4 21 2 3" xfId="16485" xr:uid="{00000000-0005-0000-0000-00004C630000}"/>
    <cellStyle name="40 % - Accent4 21 2 4" xfId="30092" xr:uid="{00000000-0005-0000-0000-00004D630000}"/>
    <cellStyle name="40 % - Accent4 21 3" xfId="11090" xr:uid="{00000000-0005-0000-0000-00004E630000}"/>
    <cellStyle name="40 % - Accent4 21 3 2" xfId="17081" xr:uid="{00000000-0005-0000-0000-00004F630000}"/>
    <cellStyle name="40 % - Accent4 21 3 2 2" xfId="35380" xr:uid="{00000000-0005-0000-0000-000050630000}"/>
    <cellStyle name="40 % - Accent4 21 3 3" xfId="29390" xr:uid="{00000000-0005-0000-0000-000051630000}"/>
    <cellStyle name="40 % - Accent4 21 4" xfId="17705" xr:uid="{00000000-0005-0000-0000-000052630000}"/>
    <cellStyle name="40 % - Accent4 21 4 2" xfId="26228" xr:uid="{00000000-0005-0000-0000-000053630000}"/>
    <cellStyle name="40 % - Accent4 21 5" xfId="22187" xr:uid="{00000000-0005-0000-0000-000054630000}"/>
    <cellStyle name="40 % - Accent4 21 5 2" xfId="32232" xr:uid="{00000000-0005-0000-0000-000055630000}"/>
    <cellStyle name="40 % - Accent4 21 6" xfId="15889" xr:uid="{00000000-0005-0000-0000-000056630000}"/>
    <cellStyle name="40 % - Accent4 21 7" xfId="9898" xr:uid="{00000000-0005-0000-0000-000057630000}"/>
    <cellStyle name="40 % - Accent4 21 8" xfId="24861" xr:uid="{00000000-0005-0000-0000-000058630000}"/>
    <cellStyle name="40 % - Accent4 22" xfId="4196" xr:uid="{00000000-0005-0000-0000-000059630000}"/>
    <cellStyle name="40 % - Accent4 22 2" xfId="17719" xr:uid="{00000000-0005-0000-0000-00005A630000}"/>
    <cellStyle name="40 % - Accent4 22 2 2" xfId="22897" xr:uid="{00000000-0005-0000-0000-00005B630000}"/>
    <cellStyle name="40 % - Accent4 22 2 2 2" xfId="36090" xr:uid="{00000000-0005-0000-0000-00005C630000}"/>
    <cellStyle name="40 % - Accent4 22 2 3" xfId="30100" xr:uid="{00000000-0005-0000-0000-00005D630000}"/>
    <cellStyle name="40 % - Accent4 22 3" xfId="22195" xr:uid="{00000000-0005-0000-0000-00005E630000}"/>
    <cellStyle name="40 % - Accent4 22 3 2" xfId="35388" xr:uid="{00000000-0005-0000-0000-00005F630000}"/>
    <cellStyle name="40 % - Accent4 22 3 3" xfId="29398" xr:uid="{00000000-0005-0000-0000-000060630000}"/>
    <cellStyle name="40 % - Accent4 22 4" xfId="17095" xr:uid="{00000000-0005-0000-0000-000061630000}"/>
    <cellStyle name="40 % - Accent4 22 4 2" xfId="26236" xr:uid="{00000000-0005-0000-0000-000062630000}"/>
    <cellStyle name="40 % - Accent4 22 5" xfId="11104" xr:uid="{00000000-0005-0000-0000-000063630000}"/>
    <cellStyle name="40 % - Accent4 22 5 2" xfId="32240" xr:uid="{00000000-0005-0000-0000-000064630000}"/>
    <cellStyle name="40 % - Accent4 22 6" xfId="24869" xr:uid="{00000000-0005-0000-0000-000065630000}"/>
    <cellStyle name="40 % - Accent4 23" xfId="4210" xr:uid="{00000000-0005-0000-0000-000066630000}"/>
    <cellStyle name="40 % - Accent4 23 2" xfId="17733" xr:uid="{00000000-0005-0000-0000-000067630000}"/>
    <cellStyle name="40 % - Accent4 23 2 2" xfId="22903" xr:uid="{00000000-0005-0000-0000-000068630000}"/>
    <cellStyle name="40 % - Accent4 23 2 2 2" xfId="36096" xr:uid="{00000000-0005-0000-0000-000069630000}"/>
    <cellStyle name="40 % - Accent4 23 2 3" xfId="30106" xr:uid="{00000000-0005-0000-0000-00006A630000}"/>
    <cellStyle name="40 % - Accent4 23 3" xfId="22201" xr:uid="{00000000-0005-0000-0000-00006B630000}"/>
    <cellStyle name="40 % - Accent4 23 3 2" xfId="35394" xr:uid="{00000000-0005-0000-0000-00006C630000}"/>
    <cellStyle name="40 % - Accent4 23 3 3" xfId="29404" xr:uid="{00000000-0005-0000-0000-00006D630000}"/>
    <cellStyle name="40 % - Accent4 23 4" xfId="17109" xr:uid="{00000000-0005-0000-0000-00006E630000}"/>
    <cellStyle name="40 % - Accent4 23 4 2" xfId="26242" xr:uid="{00000000-0005-0000-0000-00006F630000}"/>
    <cellStyle name="40 % - Accent4 23 5" xfId="32246" xr:uid="{00000000-0005-0000-0000-000070630000}"/>
    <cellStyle name="40 % - Accent4 23 6" xfId="24875" xr:uid="{00000000-0005-0000-0000-000071630000}"/>
    <cellStyle name="40 % - Accent4 24" xfId="17747" xr:uid="{00000000-0005-0000-0000-000072630000}"/>
    <cellStyle name="40 % - Accent4 24 2" xfId="22922" xr:uid="{00000000-0005-0000-0000-000073630000}"/>
    <cellStyle name="40 % - Accent4 24 2 2" xfId="36115" xr:uid="{00000000-0005-0000-0000-000074630000}"/>
    <cellStyle name="40 % - Accent4 24 2 3" xfId="30125" xr:uid="{00000000-0005-0000-0000-000075630000}"/>
    <cellStyle name="40 % - Accent4 24 3" xfId="22220" xr:uid="{00000000-0005-0000-0000-000076630000}"/>
    <cellStyle name="40 % - Accent4 24 3 2" xfId="35413" xr:uid="{00000000-0005-0000-0000-000077630000}"/>
    <cellStyle name="40 % - Accent4 24 3 3" xfId="29423" xr:uid="{00000000-0005-0000-0000-000078630000}"/>
    <cellStyle name="40 % - Accent4 24 4" xfId="26261" xr:uid="{00000000-0005-0000-0000-000079630000}"/>
    <cellStyle name="40 % - Accent4 24 5" xfId="32265" xr:uid="{00000000-0005-0000-0000-00007A630000}"/>
    <cellStyle name="40 % - Accent4 24 6" xfId="24894" xr:uid="{00000000-0005-0000-0000-00007B630000}"/>
    <cellStyle name="40 % - Accent4 25" xfId="17761" xr:uid="{00000000-0005-0000-0000-00007C630000}"/>
    <cellStyle name="40 % - Accent4 25 2" xfId="22933" xr:uid="{00000000-0005-0000-0000-00007D630000}"/>
    <cellStyle name="40 % - Accent4 25 2 2" xfId="36126" xr:uid="{00000000-0005-0000-0000-00007E630000}"/>
    <cellStyle name="40 % - Accent4 25 2 3" xfId="30136" xr:uid="{00000000-0005-0000-0000-00007F630000}"/>
    <cellStyle name="40 % - Accent4 25 3" xfId="22231" xr:uid="{00000000-0005-0000-0000-000080630000}"/>
    <cellStyle name="40 % - Accent4 25 3 2" xfId="35424" xr:uid="{00000000-0005-0000-0000-000081630000}"/>
    <cellStyle name="40 % - Accent4 25 3 3" xfId="29434" xr:uid="{00000000-0005-0000-0000-000082630000}"/>
    <cellStyle name="40 % - Accent4 25 4" xfId="26272" xr:uid="{00000000-0005-0000-0000-000083630000}"/>
    <cellStyle name="40 % - Accent4 25 5" xfId="32276" xr:uid="{00000000-0005-0000-0000-000084630000}"/>
    <cellStyle name="40 % - Accent4 25 6" xfId="24905" xr:uid="{00000000-0005-0000-0000-000085630000}"/>
    <cellStyle name="40 % - Accent4 26" xfId="22239" xr:uid="{00000000-0005-0000-0000-000086630000}"/>
    <cellStyle name="40 % - Accent4 26 2" xfId="22941" xr:uid="{00000000-0005-0000-0000-000087630000}"/>
    <cellStyle name="40 % - Accent4 26 2 2" xfId="36134" xr:uid="{00000000-0005-0000-0000-000088630000}"/>
    <cellStyle name="40 % - Accent4 26 2 3" xfId="30144" xr:uid="{00000000-0005-0000-0000-000089630000}"/>
    <cellStyle name="40 % - Accent4 26 3" xfId="29442" xr:uid="{00000000-0005-0000-0000-00008A630000}"/>
    <cellStyle name="40 % - Accent4 26 3 2" xfId="35432" xr:uid="{00000000-0005-0000-0000-00008B630000}"/>
    <cellStyle name="40 % - Accent4 26 4" xfId="26280" xr:uid="{00000000-0005-0000-0000-00008C630000}"/>
    <cellStyle name="40 % - Accent4 26 5" xfId="32284" xr:uid="{00000000-0005-0000-0000-00008D630000}"/>
    <cellStyle name="40 % - Accent4 26 6" xfId="24913" xr:uid="{00000000-0005-0000-0000-00008E630000}"/>
    <cellStyle name="40 % - Accent4 27" xfId="22245" xr:uid="{00000000-0005-0000-0000-00008F630000}"/>
    <cellStyle name="40 % - Accent4 27 2" xfId="22947" xr:uid="{00000000-0005-0000-0000-000090630000}"/>
    <cellStyle name="40 % - Accent4 27 2 2" xfId="36140" xr:uid="{00000000-0005-0000-0000-000091630000}"/>
    <cellStyle name="40 % - Accent4 27 2 3" xfId="30150" xr:uid="{00000000-0005-0000-0000-000092630000}"/>
    <cellStyle name="40 % - Accent4 27 3" xfId="29448" xr:uid="{00000000-0005-0000-0000-000093630000}"/>
    <cellStyle name="40 % - Accent4 27 3 2" xfId="35438" xr:uid="{00000000-0005-0000-0000-000094630000}"/>
    <cellStyle name="40 % - Accent4 27 4" xfId="26286" xr:uid="{00000000-0005-0000-0000-000095630000}"/>
    <cellStyle name="40 % - Accent4 27 5" xfId="32290" xr:uid="{00000000-0005-0000-0000-000096630000}"/>
    <cellStyle name="40 % - Accent4 27 6" xfId="24919" xr:uid="{00000000-0005-0000-0000-000097630000}"/>
    <cellStyle name="40 % - Accent4 28" xfId="22966" xr:uid="{00000000-0005-0000-0000-000098630000}"/>
    <cellStyle name="40 % - Accent4 28 2" xfId="30169" xr:uid="{00000000-0005-0000-0000-000099630000}"/>
    <cellStyle name="40 % - Accent4 28 2 2" xfId="36159" xr:uid="{00000000-0005-0000-0000-00009A630000}"/>
    <cellStyle name="40 % - Accent4 28 3" xfId="26305" xr:uid="{00000000-0005-0000-0000-00009B630000}"/>
    <cellStyle name="40 % - Accent4 28 4" xfId="32309" xr:uid="{00000000-0005-0000-0000-00009C630000}"/>
    <cellStyle name="40 % - Accent4 28 5" xfId="24938" xr:uid="{00000000-0005-0000-0000-00009D630000}"/>
    <cellStyle name="40 % - Accent4 29" xfId="22977" xr:uid="{00000000-0005-0000-0000-00009E630000}"/>
    <cellStyle name="40 % - Accent4 29 2" xfId="30180" xr:uid="{00000000-0005-0000-0000-00009F630000}"/>
    <cellStyle name="40 % - Accent4 29 2 2" xfId="36170" xr:uid="{00000000-0005-0000-0000-0000A0630000}"/>
    <cellStyle name="40 % - Accent4 29 3" xfId="26316" xr:uid="{00000000-0005-0000-0000-0000A1630000}"/>
    <cellStyle name="40 % - Accent4 29 4" xfId="32320" xr:uid="{00000000-0005-0000-0000-0000A2630000}"/>
    <cellStyle name="40 % - Accent4 29 5" xfId="24949" xr:uid="{00000000-0005-0000-0000-0000A3630000}"/>
    <cellStyle name="40 % - Accent4 3" xfId="495" xr:uid="{00000000-0005-0000-0000-0000A4630000}"/>
    <cellStyle name="40 % - Accent4 3 2" xfId="496" xr:uid="{00000000-0005-0000-0000-0000A5630000}"/>
    <cellStyle name="40 % - Accent4 30" xfId="22985" xr:uid="{00000000-0005-0000-0000-0000A6630000}"/>
    <cellStyle name="40 % - Accent4 30 2" xfId="30188" xr:uid="{00000000-0005-0000-0000-0000A7630000}"/>
    <cellStyle name="40 % - Accent4 30 2 2" xfId="36178" xr:uid="{00000000-0005-0000-0000-0000A8630000}"/>
    <cellStyle name="40 % - Accent4 30 3" xfId="26324" xr:uid="{00000000-0005-0000-0000-0000A9630000}"/>
    <cellStyle name="40 % - Accent4 30 4" xfId="32328" xr:uid="{00000000-0005-0000-0000-0000AA630000}"/>
    <cellStyle name="40 % - Accent4 30 5" xfId="24957" xr:uid="{00000000-0005-0000-0000-0000AB630000}"/>
    <cellStyle name="40 % - Accent4 31" xfId="22991" xr:uid="{00000000-0005-0000-0000-0000AC630000}"/>
    <cellStyle name="40 % - Accent4 31 2" xfId="30194" xr:uid="{00000000-0005-0000-0000-0000AD630000}"/>
    <cellStyle name="40 % - Accent4 31 2 2" xfId="36184" xr:uid="{00000000-0005-0000-0000-0000AE630000}"/>
    <cellStyle name="40 % - Accent4 31 3" xfId="26330" xr:uid="{00000000-0005-0000-0000-0000AF630000}"/>
    <cellStyle name="40 % - Accent4 31 4" xfId="32334" xr:uid="{00000000-0005-0000-0000-0000B0630000}"/>
    <cellStyle name="40 % - Accent4 31 5" xfId="24963" xr:uid="{00000000-0005-0000-0000-0000B1630000}"/>
    <cellStyle name="40 % - Accent4 32" xfId="24055" xr:uid="{00000000-0005-0000-0000-0000B2630000}"/>
    <cellStyle name="40 % - Accent4 32 2" xfId="36967" xr:uid="{00000000-0005-0000-0000-0000B3630000}"/>
    <cellStyle name="40 % - Accent4 32 3" xfId="30980" xr:uid="{00000000-0005-0000-0000-0000B4630000}"/>
    <cellStyle name="40 % - Accent4 33" xfId="24069" xr:uid="{00000000-0005-0000-0000-0000B5630000}"/>
    <cellStyle name="40 % - Accent4 33 2" xfId="36978" xr:uid="{00000000-0005-0000-0000-0000B6630000}"/>
    <cellStyle name="40 % - Accent4 33 3" xfId="30991" xr:uid="{00000000-0005-0000-0000-0000B7630000}"/>
    <cellStyle name="40 % - Accent4 34" xfId="30999" xr:uid="{00000000-0005-0000-0000-0000B8630000}"/>
    <cellStyle name="40 % - Accent4 34 2" xfId="36986" xr:uid="{00000000-0005-0000-0000-0000B9630000}"/>
    <cellStyle name="40 % - Accent4 35" xfId="31005" xr:uid="{00000000-0005-0000-0000-0000BA630000}"/>
    <cellStyle name="40 % - Accent4 35 2" xfId="36992" xr:uid="{00000000-0005-0000-0000-0000BB630000}"/>
    <cellStyle name="40 % - Accent4 36" xfId="37005" xr:uid="{00000000-0005-0000-0000-0000BC630000}"/>
    <cellStyle name="40 % - Accent4 37" xfId="37026" xr:uid="{00000000-0005-0000-0000-0000BD630000}"/>
    <cellStyle name="40 % - Accent4 38" xfId="37037" xr:uid="{00000000-0005-0000-0000-0000BE630000}"/>
    <cellStyle name="40 % - Accent4 39" xfId="37046" xr:uid="{00000000-0005-0000-0000-0000BF630000}"/>
    <cellStyle name="40 % - Accent4 4" xfId="497" xr:uid="{00000000-0005-0000-0000-0000C0630000}"/>
    <cellStyle name="40 % - Accent4 40" xfId="37054" xr:uid="{00000000-0005-0000-0000-0000C1630000}"/>
    <cellStyle name="40 % - Accent4 41" xfId="37067" xr:uid="{00000000-0005-0000-0000-0000C2630000}"/>
    <cellStyle name="40 % - Accent4 42" xfId="37076" xr:uid="{00000000-0005-0000-0000-0000C3630000}"/>
    <cellStyle name="40 % - Accent4 43" xfId="37084" xr:uid="{00000000-0005-0000-0000-0000C4630000}"/>
    <cellStyle name="40 % - Accent4 44" xfId="37090" xr:uid="{00000000-0005-0000-0000-0000C5630000}"/>
    <cellStyle name="40 % - Accent4 45" xfId="37103" xr:uid="{00000000-0005-0000-0000-0000C6630000}"/>
    <cellStyle name="40 % - Accent4 46" xfId="37117" xr:uid="{00000000-0005-0000-0000-0000C7630000}"/>
    <cellStyle name="40 % - Accent4 47" xfId="37131" xr:uid="{00000000-0005-0000-0000-0000C8630000}"/>
    <cellStyle name="40 % - Accent4 48" xfId="37145" xr:uid="{00000000-0005-0000-0000-0000C9630000}"/>
    <cellStyle name="40 % - Accent4 49" xfId="37159" xr:uid="{00000000-0005-0000-0000-0000CA630000}"/>
    <cellStyle name="40 % - Accent4 5" xfId="498" xr:uid="{00000000-0005-0000-0000-0000CB630000}"/>
    <cellStyle name="40 % - Accent4 5 2" xfId="499" xr:uid="{00000000-0005-0000-0000-0000CC630000}"/>
    <cellStyle name="40 % - Accent4 5 2 2" xfId="500" xr:uid="{00000000-0005-0000-0000-0000CD630000}"/>
    <cellStyle name="40 % - Accent4 5 2 2 2" xfId="3142" xr:uid="{00000000-0005-0000-0000-0000CE630000}"/>
    <cellStyle name="40 % - Accent4 5 2 2 3" xfId="5470" xr:uid="{00000000-0005-0000-0000-0000CF630000}"/>
    <cellStyle name="40 % - Accent4 5 2 2 4" xfId="4791" xr:uid="{00000000-0005-0000-0000-0000D0630000}"/>
    <cellStyle name="40 % - Accent4 5 2 2 5" xfId="3141" xr:uid="{00000000-0005-0000-0000-0000D1630000}"/>
    <cellStyle name="40 % - Accent4 5 2 3" xfId="501" xr:uid="{00000000-0005-0000-0000-0000D2630000}"/>
    <cellStyle name="40 % - Accent4 5 2 4" xfId="3143" xr:uid="{00000000-0005-0000-0000-0000D3630000}"/>
    <cellStyle name="40 % - Accent4 5 2 4 2" xfId="18590" xr:uid="{00000000-0005-0000-0000-0000D4630000}"/>
    <cellStyle name="40 % - Accent4 5 2 5" xfId="18591" xr:uid="{00000000-0005-0000-0000-0000D5630000}"/>
    <cellStyle name="40 % - Accent4 5 2 6" xfId="19579" xr:uid="{00000000-0005-0000-0000-0000D6630000}"/>
    <cellStyle name="40 % - Accent4 5 3" xfId="502" xr:uid="{00000000-0005-0000-0000-0000D7630000}"/>
    <cellStyle name="40 % - Accent4 5 4" xfId="503" xr:uid="{00000000-0005-0000-0000-0000D8630000}"/>
    <cellStyle name="40 % - Accent4 5 5" xfId="504" xr:uid="{00000000-0005-0000-0000-0000D9630000}"/>
    <cellStyle name="40 % - Accent4 5 5 2" xfId="3145" xr:uid="{00000000-0005-0000-0000-0000DA630000}"/>
    <cellStyle name="40 % - Accent4 5 5 3" xfId="5471" xr:uid="{00000000-0005-0000-0000-0000DB630000}"/>
    <cellStyle name="40 % - Accent4 5 5 4" xfId="4792" xr:uid="{00000000-0005-0000-0000-0000DC630000}"/>
    <cellStyle name="40 % - Accent4 5 5 5" xfId="3144" xr:uid="{00000000-0005-0000-0000-0000DD630000}"/>
    <cellStyle name="40 % - Accent4 5 6" xfId="23476" xr:uid="{00000000-0005-0000-0000-0000DE630000}"/>
    <cellStyle name="40 % - Accent4 5 7" xfId="23826" xr:uid="{00000000-0005-0000-0000-0000DF630000}"/>
    <cellStyle name="40 % - Accent4 50" xfId="37173" xr:uid="{00000000-0005-0000-0000-0000E0630000}"/>
    <cellStyle name="40 % - Accent4 51" xfId="37187" xr:uid="{00000000-0005-0000-0000-0000E1630000}"/>
    <cellStyle name="40 % - Accent4 52" xfId="37201" xr:uid="{00000000-0005-0000-0000-0000E2630000}"/>
    <cellStyle name="40 % - Accent4 53" xfId="37215" xr:uid="{00000000-0005-0000-0000-0000E3630000}"/>
    <cellStyle name="40 % - Accent4 54" xfId="37229" xr:uid="{00000000-0005-0000-0000-0000E4630000}"/>
    <cellStyle name="40 % - Accent4 55" xfId="37243" xr:uid="{00000000-0005-0000-0000-0000E5630000}"/>
    <cellStyle name="40 % - Accent4 56" xfId="37261" xr:uid="{00000000-0005-0000-0000-0000E6630000}"/>
    <cellStyle name="40 % - Accent4 57" xfId="37269" xr:uid="{00000000-0005-0000-0000-0000E7630000}"/>
    <cellStyle name="40 % - Accent4 58" xfId="37282" xr:uid="{00000000-0005-0000-0000-0000E8630000}"/>
    <cellStyle name="40 % - Accent4 59" xfId="37296" xr:uid="{00000000-0005-0000-0000-0000E9630000}"/>
    <cellStyle name="40 % - Accent4 6" xfId="505" xr:uid="{00000000-0005-0000-0000-0000EA630000}"/>
    <cellStyle name="40 % - Accent4 60" xfId="37311" xr:uid="{00000000-0005-0000-0000-0000EB630000}"/>
    <cellStyle name="40 % - Accent4 61" xfId="37325" xr:uid="{00000000-0005-0000-0000-0000EC630000}"/>
    <cellStyle name="40 % - Accent4 62" xfId="37339" xr:uid="{00000000-0005-0000-0000-0000ED630000}"/>
    <cellStyle name="40 % - Accent4 63" xfId="37353" xr:uid="{00000000-0005-0000-0000-0000EE630000}"/>
    <cellStyle name="40 % - Accent4 64" xfId="37371" xr:uid="{00000000-0005-0000-0000-0000EF630000}"/>
    <cellStyle name="40 % - Accent4 65" xfId="37379" xr:uid="{00000000-0005-0000-0000-0000F0630000}"/>
    <cellStyle name="40 % - Accent4 66" xfId="37392" xr:uid="{00000000-0005-0000-0000-0000F1630000}"/>
    <cellStyle name="40 % - Accent4 67" xfId="37418" xr:uid="{00000000-0005-0000-0000-0000F2630000}"/>
    <cellStyle name="40 % - Accent4 68" xfId="37432" xr:uid="{00000000-0005-0000-0000-0000F3630000}"/>
    <cellStyle name="40 % - Accent4 69" xfId="37446" xr:uid="{00000000-0005-0000-0000-0000F4630000}"/>
    <cellStyle name="40 % - Accent4 7" xfId="506" xr:uid="{00000000-0005-0000-0000-0000F5630000}"/>
    <cellStyle name="40 % - Accent4 70" xfId="37460" xr:uid="{00000000-0005-0000-0000-0000F6630000}"/>
    <cellStyle name="40 % - Accent4 71" xfId="37478" xr:uid="{00000000-0005-0000-0000-0000F7630000}"/>
    <cellStyle name="40 % - Accent4 72" xfId="37486" xr:uid="{00000000-0005-0000-0000-0000F8630000}"/>
    <cellStyle name="40 % - Accent4 73" xfId="37499" xr:uid="{00000000-0005-0000-0000-0000F9630000}"/>
    <cellStyle name="40 % - Accent4 74" xfId="37514" xr:uid="{00000000-0005-0000-0000-0000FA630000}"/>
    <cellStyle name="40 % - Accent4 75" xfId="37528" xr:uid="{00000000-0005-0000-0000-0000FB630000}"/>
    <cellStyle name="40 % - Accent4 76" xfId="37542" xr:uid="{00000000-0005-0000-0000-0000FC630000}"/>
    <cellStyle name="40 % - Accent4 77" xfId="37556" xr:uid="{00000000-0005-0000-0000-0000FD630000}"/>
    <cellStyle name="40 % - Accent4 78" xfId="37579" xr:uid="{00000000-0005-0000-0000-0000FE630000}"/>
    <cellStyle name="40 % - Accent4 79" xfId="37588" xr:uid="{00000000-0005-0000-0000-0000FF630000}"/>
    <cellStyle name="40 % - Accent4 8" xfId="507" xr:uid="{00000000-0005-0000-0000-000000640000}"/>
    <cellStyle name="40 % - Accent4 80" xfId="37594" xr:uid="{00000000-0005-0000-0000-000001640000}"/>
    <cellStyle name="40 % - Accent4 81" xfId="37607" xr:uid="{00000000-0005-0000-0000-000002640000}"/>
    <cellStyle name="40 % - Accent4 9" xfId="508" xr:uid="{00000000-0005-0000-0000-000003640000}"/>
    <cellStyle name="40 % - Accent5" xfId="509" builtinId="47" customBuiltin="1"/>
    <cellStyle name="40 % - Accent5 10" xfId="510" xr:uid="{00000000-0005-0000-0000-000005640000}"/>
    <cellStyle name="40 % - Accent5 11" xfId="511" xr:uid="{00000000-0005-0000-0000-000006640000}"/>
    <cellStyle name="40 % - Accent5 12" xfId="512" xr:uid="{00000000-0005-0000-0000-000007640000}"/>
    <cellStyle name="40 % - Accent5 12 2" xfId="513" xr:uid="{00000000-0005-0000-0000-000008640000}"/>
    <cellStyle name="40 % - Accent5 12 2 2" xfId="3147" xr:uid="{00000000-0005-0000-0000-000009640000}"/>
    <cellStyle name="40 % - Accent5 12 2 3" xfId="5472" xr:uid="{00000000-0005-0000-0000-00000A640000}"/>
    <cellStyle name="40 % - Accent5 12 2 4" xfId="4793" xr:uid="{00000000-0005-0000-0000-00000B640000}"/>
    <cellStyle name="40 % - Accent5 12 2 5" xfId="3146" xr:uid="{00000000-0005-0000-0000-00000C640000}"/>
    <cellStyle name="40 % - Accent5 12 3" xfId="514" xr:uid="{00000000-0005-0000-0000-00000D640000}"/>
    <cellStyle name="40 % - Accent5 12 4" xfId="3148" xr:uid="{00000000-0005-0000-0000-00000E640000}"/>
    <cellStyle name="40 % - Accent5 12 4 2" xfId="18592" xr:uid="{00000000-0005-0000-0000-00000F640000}"/>
    <cellStyle name="40 % - Accent5 12 5" xfId="18593" xr:uid="{00000000-0005-0000-0000-000010640000}"/>
    <cellStyle name="40 % - Accent5 12 6" xfId="19580" xr:uid="{00000000-0005-0000-0000-000011640000}"/>
    <cellStyle name="40 % - Accent5 13" xfId="515" xr:uid="{00000000-0005-0000-0000-000012640000}"/>
    <cellStyle name="40 % - Accent5 13 10" xfId="10917" xr:uid="{00000000-0005-0000-0000-000013640000}"/>
    <cellStyle name="40 % - Accent5 13 10 2" xfId="16908" xr:uid="{00000000-0005-0000-0000-000014640000}"/>
    <cellStyle name="40 % - Accent5 13 11" xfId="17532" xr:uid="{00000000-0005-0000-0000-000015640000}"/>
    <cellStyle name="40 % - Accent5 13 12" xfId="18594" xr:uid="{00000000-0005-0000-0000-000016640000}"/>
    <cellStyle name="40 % - Accent5 13 13" xfId="11831" xr:uid="{00000000-0005-0000-0000-000017640000}"/>
    <cellStyle name="40 % - Accent5 13 14" xfId="4553" xr:uid="{00000000-0005-0000-0000-000018640000}"/>
    <cellStyle name="40 % - Accent5 13 15" xfId="3149" xr:uid="{00000000-0005-0000-0000-000019640000}"/>
    <cellStyle name="40 % - Accent5 13 2" xfId="6373" xr:uid="{00000000-0005-0000-0000-00001A640000}"/>
    <cellStyle name="40 % - Accent5 13 2 2" xfId="12364" xr:uid="{00000000-0005-0000-0000-00001B640000}"/>
    <cellStyle name="40 % - Accent5 13 3" xfId="6899" xr:uid="{00000000-0005-0000-0000-00001C640000}"/>
    <cellStyle name="40 % - Accent5 13 3 2" xfId="12890" xr:uid="{00000000-0005-0000-0000-00001D640000}"/>
    <cellStyle name="40 % - Accent5 13 4" xfId="7439" xr:uid="{00000000-0005-0000-0000-00001E640000}"/>
    <cellStyle name="40 % - Accent5 13 4 2" xfId="13430" xr:uid="{00000000-0005-0000-0000-00001F640000}"/>
    <cellStyle name="40 % - Accent5 13 5" xfId="8007" xr:uid="{00000000-0005-0000-0000-000020640000}"/>
    <cellStyle name="40 % - Accent5 13 5 2" xfId="13998" xr:uid="{00000000-0005-0000-0000-000021640000}"/>
    <cellStyle name="40 % - Accent5 13 6" xfId="8575" xr:uid="{00000000-0005-0000-0000-000022640000}"/>
    <cellStyle name="40 % - Accent5 13 6 2" xfId="14566" xr:uid="{00000000-0005-0000-0000-000023640000}"/>
    <cellStyle name="40 % - Accent5 13 7" xfId="9143" xr:uid="{00000000-0005-0000-0000-000024640000}"/>
    <cellStyle name="40 % - Accent5 13 7 2" xfId="15134" xr:uid="{00000000-0005-0000-0000-000025640000}"/>
    <cellStyle name="40 % - Accent5 13 8" xfId="9725" xr:uid="{00000000-0005-0000-0000-000026640000}"/>
    <cellStyle name="40 % - Accent5 13 8 2" xfId="15716" xr:uid="{00000000-0005-0000-0000-000027640000}"/>
    <cellStyle name="40 % - Accent5 13 9" xfId="10321" xr:uid="{00000000-0005-0000-0000-000028640000}"/>
    <cellStyle name="40 % - Accent5 13 9 2" xfId="16312" xr:uid="{00000000-0005-0000-0000-000029640000}"/>
    <cellStyle name="40 % - Accent5 14" xfId="3150" xr:uid="{00000000-0005-0000-0000-00002A640000}"/>
    <cellStyle name="40 % - Accent5 14 10" xfId="10918" xr:uid="{00000000-0005-0000-0000-00002B640000}"/>
    <cellStyle name="40 % - Accent5 14 10 2" xfId="16909" xr:uid="{00000000-0005-0000-0000-00002C640000}"/>
    <cellStyle name="40 % - Accent5 14 10 3" xfId="25434" xr:uid="{00000000-0005-0000-0000-00002D640000}"/>
    <cellStyle name="40 % - Accent5 14 11" xfId="5473" xr:uid="{00000000-0005-0000-0000-00002E640000}"/>
    <cellStyle name="40 % - Accent5 14 11 2" xfId="17533" xr:uid="{00000000-0005-0000-0000-00002F640000}"/>
    <cellStyle name="40 % - Accent5 14 11 3" xfId="31467" xr:uid="{00000000-0005-0000-0000-000030640000}"/>
    <cellStyle name="40 % - Accent5 14 12" xfId="18595" xr:uid="{00000000-0005-0000-0000-000031640000}"/>
    <cellStyle name="40 % - Accent5 14 13" xfId="11832" xr:uid="{00000000-0005-0000-0000-000032640000}"/>
    <cellStyle name="40 % - Accent5 14 14" xfId="4554" xr:uid="{00000000-0005-0000-0000-000033640000}"/>
    <cellStyle name="40 % - Accent5 14 15" xfId="24540" xr:uid="{00000000-0005-0000-0000-000034640000}"/>
    <cellStyle name="40 % - Accent5 14 2" xfId="6374" xr:uid="{00000000-0005-0000-0000-000035640000}"/>
    <cellStyle name="40 % - Accent5 14 2 10" xfId="24541" xr:uid="{00000000-0005-0000-0000-000036640000}"/>
    <cellStyle name="40 % - Accent5 14 2 2" xfId="20799" xr:uid="{00000000-0005-0000-0000-000037640000}"/>
    <cellStyle name="40 % - Accent5 14 2 2 2" xfId="28026" xr:uid="{00000000-0005-0000-0000-000038640000}"/>
    <cellStyle name="40 % - Accent5 14 2 2 2 2" xfId="34016" xr:uid="{00000000-0005-0000-0000-000039640000}"/>
    <cellStyle name="40 % - Accent5 14 2 2 3" xfId="32055" xr:uid="{00000000-0005-0000-0000-00003A640000}"/>
    <cellStyle name="40 % - Accent5 14 2 2 4" xfId="26035" xr:uid="{00000000-0005-0000-0000-00003B640000}"/>
    <cellStyle name="40 % - Accent5 14 2 3" xfId="21390" xr:uid="{00000000-0005-0000-0000-00003C640000}"/>
    <cellStyle name="40 % - Accent5 14 2 3 2" xfId="34607" xr:uid="{00000000-0005-0000-0000-00003D640000}"/>
    <cellStyle name="40 % - Accent5 14 2 3 3" xfId="28617" xr:uid="{00000000-0005-0000-0000-00003E640000}"/>
    <cellStyle name="40 % - Accent5 14 2 4" xfId="22014" xr:uid="{00000000-0005-0000-0000-00003F640000}"/>
    <cellStyle name="40 % - Accent5 14 2 4 2" xfId="35207" xr:uid="{00000000-0005-0000-0000-000040640000}"/>
    <cellStyle name="40 % - Accent5 14 2 4 3" xfId="29217" xr:uid="{00000000-0005-0000-0000-000041640000}"/>
    <cellStyle name="40 % - Accent5 14 2 5" xfId="22716" xr:uid="{00000000-0005-0000-0000-000042640000}"/>
    <cellStyle name="40 % - Accent5 14 2 5 2" xfId="35909" xr:uid="{00000000-0005-0000-0000-000043640000}"/>
    <cellStyle name="40 % - Accent5 14 2 5 3" xfId="29919" xr:uid="{00000000-0005-0000-0000-000044640000}"/>
    <cellStyle name="40 % - Accent5 14 2 6" xfId="23478" xr:uid="{00000000-0005-0000-0000-000045640000}"/>
    <cellStyle name="40 % - Accent5 14 2 6 2" xfId="36663" xr:uid="{00000000-0005-0000-0000-000046640000}"/>
    <cellStyle name="40 % - Accent5 14 2 6 3" xfId="30673" xr:uid="{00000000-0005-0000-0000-000047640000}"/>
    <cellStyle name="40 % - Accent5 14 2 7" xfId="19768" xr:uid="{00000000-0005-0000-0000-000048640000}"/>
    <cellStyle name="40 % - Accent5 14 2 7 2" xfId="33199" xr:uid="{00000000-0005-0000-0000-000049640000}"/>
    <cellStyle name="40 % - Accent5 14 2 7 3" xfId="27195" xr:uid="{00000000-0005-0000-0000-00004A640000}"/>
    <cellStyle name="40 % - Accent5 14 2 8" xfId="12365" xr:uid="{00000000-0005-0000-0000-00004B640000}"/>
    <cellStyle name="40 % - Accent5 14 2 8 2" xfId="25435" xr:uid="{00000000-0005-0000-0000-00004C640000}"/>
    <cellStyle name="40 % - Accent5 14 2 9" xfId="31468" xr:uid="{00000000-0005-0000-0000-00004D640000}"/>
    <cellStyle name="40 % - Accent5 14 3" xfId="6900" xr:uid="{00000000-0005-0000-0000-00004E640000}"/>
    <cellStyle name="40 % - Accent5 14 3 2" xfId="19769" xr:uid="{00000000-0005-0000-0000-00004F640000}"/>
    <cellStyle name="40 % - Accent5 14 3 2 2" xfId="33200" xr:uid="{00000000-0005-0000-0000-000050640000}"/>
    <cellStyle name="40 % - Accent5 14 3 2 3" xfId="27196" xr:uid="{00000000-0005-0000-0000-000051640000}"/>
    <cellStyle name="40 % - Accent5 14 3 3" xfId="12891" xr:uid="{00000000-0005-0000-0000-000052640000}"/>
    <cellStyle name="40 % - Accent5 14 3 3 2" xfId="32054" xr:uid="{00000000-0005-0000-0000-000053640000}"/>
    <cellStyle name="40 % - Accent5 14 3 4" xfId="26034" xr:uid="{00000000-0005-0000-0000-000054640000}"/>
    <cellStyle name="40 % - Accent5 14 4" xfId="7440" xr:uid="{00000000-0005-0000-0000-000055640000}"/>
    <cellStyle name="40 % - Accent5 14 4 2" xfId="20798" xr:uid="{00000000-0005-0000-0000-000056640000}"/>
    <cellStyle name="40 % - Accent5 14 4 2 2" xfId="34015" xr:uid="{00000000-0005-0000-0000-000057640000}"/>
    <cellStyle name="40 % - Accent5 14 4 3" xfId="13431" xr:uid="{00000000-0005-0000-0000-000058640000}"/>
    <cellStyle name="40 % - Accent5 14 4 4" xfId="28025" xr:uid="{00000000-0005-0000-0000-000059640000}"/>
    <cellStyle name="40 % - Accent5 14 5" xfId="8008" xr:uid="{00000000-0005-0000-0000-00005A640000}"/>
    <cellStyle name="40 % - Accent5 14 5 2" xfId="21389" xr:uid="{00000000-0005-0000-0000-00005B640000}"/>
    <cellStyle name="40 % - Accent5 14 5 2 2" xfId="34606" xr:uid="{00000000-0005-0000-0000-00005C640000}"/>
    <cellStyle name="40 % - Accent5 14 5 3" xfId="13999" xr:uid="{00000000-0005-0000-0000-00005D640000}"/>
    <cellStyle name="40 % - Accent5 14 5 4" xfId="28616" xr:uid="{00000000-0005-0000-0000-00005E640000}"/>
    <cellStyle name="40 % - Accent5 14 6" xfId="8576" xr:uid="{00000000-0005-0000-0000-00005F640000}"/>
    <cellStyle name="40 % - Accent5 14 6 2" xfId="22013" xr:uid="{00000000-0005-0000-0000-000060640000}"/>
    <cellStyle name="40 % - Accent5 14 6 2 2" xfId="35206" xr:uid="{00000000-0005-0000-0000-000061640000}"/>
    <cellStyle name="40 % - Accent5 14 6 3" xfId="14567" xr:uid="{00000000-0005-0000-0000-000062640000}"/>
    <cellStyle name="40 % - Accent5 14 6 4" xfId="29216" xr:uid="{00000000-0005-0000-0000-000063640000}"/>
    <cellStyle name="40 % - Accent5 14 7" xfId="9144" xr:uid="{00000000-0005-0000-0000-000064640000}"/>
    <cellStyle name="40 % - Accent5 14 7 2" xfId="22715" xr:uid="{00000000-0005-0000-0000-000065640000}"/>
    <cellStyle name="40 % - Accent5 14 7 2 2" xfId="35908" xr:uid="{00000000-0005-0000-0000-000066640000}"/>
    <cellStyle name="40 % - Accent5 14 7 3" xfId="15135" xr:uid="{00000000-0005-0000-0000-000067640000}"/>
    <cellStyle name="40 % - Accent5 14 7 4" xfId="29918" xr:uid="{00000000-0005-0000-0000-000068640000}"/>
    <cellStyle name="40 % - Accent5 14 8" xfId="9726" xr:uid="{00000000-0005-0000-0000-000069640000}"/>
    <cellStyle name="40 % - Accent5 14 8 2" xfId="23477" xr:uid="{00000000-0005-0000-0000-00006A640000}"/>
    <cellStyle name="40 % - Accent5 14 8 2 2" xfId="36662" xr:uid="{00000000-0005-0000-0000-00006B640000}"/>
    <cellStyle name="40 % - Accent5 14 8 3" xfId="15717" xr:uid="{00000000-0005-0000-0000-00006C640000}"/>
    <cellStyle name="40 % - Accent5 14 8 4" xfId="30672" xr:uid="{00000000-0005-0000-0000-00006D640000}"/>
    <cellStyle name="40 % - Accent5 14 9" xfId="10322" xr:uid="{00000000-0005-0000-0000-00006E640000}"/>
    <cellStyle name="40 % - Accent5 14 9 2" xfId="16313" xr:uid="{00000000-0005-0000-0000-00006F640000}"/>
    <cellStyle name="40 % - Accent5 14 9 2 2" xfId="32788" xr:uid="{00000000-0005-0000-0000-000070640000}"/>
    <cellStyle name="40 % - Accent5 14 9 3" xfId="26784" xr:uid="{00000000-0005-0000-0000-000071640000}"/>
    <cellStyle name="40 % - Accent5 15" xfId="3151" xr:uid="{00000000-0005-0000-0000-000072640000}"/>
    <cellStyle name="40 % - Accent5 15 10" xfId="31469" xr:uid="{00000000-0005-0000-0000-000073640000}"/>
    <cellStyle name="40 % - Accent5 15 11" xfId="24542" xr:uid="{00000000-0005-0000-0000-000074640000}"/>
    <cellStyle name="40 % - Accent5 15 2" xfId="19767" xr:uid="{00000000-0005-0000-0000-000075640000}"/>
    <cellStyle name="40 % - Accent5 15 2 2" xfId="27194" xr:uid="{00000000-0005-0000-0000-000076640000}"/>
    <cellStyle name="40 % - Accent5 15 2 2 2" xfId="33198" xr:uid="{00000000-0005-0000-0000-000077640000}"/>
    <cellStyle name="40 % - Accent5 15 2 3" xfId="32056" xr:uid="{00000000-0005-0000-0000-000078640000}"/>
    <cellStyle name="40 % - Accent5 15 2 4" xfId="26036" xr:uid="{00000000-0005-0000-0000-000079640000}"/>
    <cellStyle name="40 % - Accent5 15 3" xfId="20800" xr:uid="{00000000-0005-0000-0000-00007A640000}"/>
    <cellStyle name="40 % - Accent5 15 3 2" xfId="34017" xr:uid="{00000000-0005-0000-0000-00007B640000}"/>
    <cellStyle name="40 % - Accent5 15 3 3" xfId="28027" xr:uid="{00000000-0005-0000-0000-00007C640000}"/>
    <cellStyle name="40 % - Accent5 15 4" xfId="21391" xr:uid="{00000000-0005-0000-0000-00007D640000}"/>
    <cellStyle name="40 % - Accent5 15 4 2" xfId="34608" xr:uid="{00000000-0005-0000-0000-00007E640000}"/>
    <cellStyle name="40 % - Accent5 15 4 3" xfId="28618" xr:uid="{00000000-0005-0000-0000-00007F640000}"/>
    <cellStyle name="40 % - Accent5 15 5" xfId="22015" xr:uid="{00000000-0005-0000-0000-000080640000}"/>
    <cellStyle name="40 % - Accent5 15 5 2" xfId="35208" xr:uid="{00000000-0005-0000-0000-000081640000}"/>
    <cellStyle name="40 % - Accent5 15 5 3" xfId="29218" xr:uid="{00000000-0005-0000-0000-000082640000}"/>
    <cellStyle name="40 % - Accent5 15 6" xfId="22717" xr:uid="{00000000-0005-0000-0000-000083640000}"/>
    <cellStyle name="40 % - Accent5 15 6 2" xfId="35910" xr:uid="{00000000-0005-0000-0000-000084640000}"/>
    <cellStyle name="40 % - Accent5 15 6 3" xfId="29920" xr:uid="{00000000-0005-0000-0000-000085640000}"/>
    <cellStyle name="40 % - Accent5 15 7" xfId="23479" xr:uid="{00000000-0005-0000-0000-000086640000}"/>
    <cellStyle name="40 % - Accent5 15 7 2" xfId="36664" xr:uid="{00000000-0005-0000-0000-000087640000}"/>
    <cellStyle name="40 % - Accent5 15 7 3" xfId="30674" xr:uid="{00000000-0005-0000-0000-000088640000}"/>
    <cellStyle name="40 % - Accent5 15 8" xfId="18596" xr:uid="{00000000-0005-0000-0000-000089640000}"/>
    <cellStyle name="40 % - Accent5 15 8 2" xfId="32789" xr:uid="{00000000-0005-0000-0000-00008A640000}"/>
    <cellStyle name="40 % - Accent5 15 8 3" xfId="26785" xr:uid="{00000000-0005-0000-0000-00008B640000}"/>
    <cellStyle name="40 % - Accent5 15 9" xfId="25436" xr:uid="{00000000-0005-0000-0000-00008C640000}"/>
    <cellStyle name="40 % - Accent5 16" xfId="3152" xr:uid="{00000000-0005-0000-0000-00008D640000}"/>
    <cellStyle name="40 % - Accent5 16 10" xfId="10919" xr:uid="{00000000-0005-0000-0000-00008E640000}"/>
    <cellStyle name="40 % - Accent5 16 10 2" xfId="16910" xr:uid="{00000000-0005-0000-0000-00008F640000}"/>
    <cellStyle name="40 % - Accent5 16 11" xfId="17534" xr:uid="{00000000-0005-0000-0000-000090640000}"/>
    <cellStyle name="40 % - Accent5 16 12" xfId="19765" xr:uid="{00000000-0005-0000-0000-000091640000}"/>
    <cellStyle name="40 % - Accent5 16 13" xfId="11833" xr:uid="{00000000-0005-0000-0000-000092640000}"/>
    <cellStyle name="40 % - Accent5 16 14" xfId="5474" xr:uid="{00000000-0005-0000-0000-000093640000}"/>
    <cellStyle name="40 % - Accent5 16 2" xfId="6375" xr:uid="{00000000-0005-0000-0000-000094640000}"/>
    <cellStyle name="40 % - Accent5 16 2 2" xfId="23755" xr:uid="{00000000-0005-0000-0000-000095640000}"/>
    <cellStyle name="40 % - Accent5 16 2 2 2" xfId="36794" xr:uid="{00000000-0005-0000-0000-000096640000}"/>
    <cellStyle name="40 % - Accent5 16 2 3" xfId="12366" xr:uid="{00000000-0005-0000-0000-000097640000}"/>
    <cellStyle name="40 % - Accent5 16 2 4" xfId="30806" xr:uid="{00000000-0005-0000-0000-000098640000}"/>
    <cellStyle name="40 % - Accent5 16 3" xfId="6901" xr:uid="{00000000-0005-0000-0000-000099640000}"/>
    <cellStyle name="40 % - Accent5 16 3 2" xfId="12892" xr:uid="{00000000-0005-0000-0000-00009A640000}"/>
    <cellStyle name="40 % - Accent5 16 4" xfId="7441" xr:uid="{00000000-0005-0000-0000-00009B640000}"/>
    <cellStyle name="40 % - Accent5 16 4 2" xfId="13432" xr:uid="{00000000-0005-0000-0000-00009C640000}"/>
    <cellStyle name="40 % - Accent5 16 5" xfId="8009" xr:uid="{00000000-0005-0000-0000-00009D640000}"/>
    <cellStyle name="40 % - Accent5 16 5 2" xfId="14000" xr:uid="{00000000-0005-0000-0000-00009E640000}"/>
    <cellStyle name="40 % - Accent5 16 6" xfId="8577" xr:uid="{00000000-0005-0000-0000-00009F640000}"/>
    <cellStyle name="40 % - Accent5 16 6 2" xfId="14568" xr:uid="{00000000-0005-0000-0000-0000A0640000}"/>
    <cellStyle name="40 % - Accent5 16 7" xfId="9145" xr:uid="{00000000-0005-0000-0000-0000A1640000}"/>
    <cellStyle name="40 % - Accent5 16 7 2" xfId="15136" xr:uid="{00000000-0005-0000-0000-0000A2640000}"/>
    <cellStyle name="40 % - Accent5 16 8" xfId="9727" xr:uid="{00000000-0005-0000-0000-0000A3640000}"/>
    <cellStyle name="40 % - Accent5 16 8 2" xfId="15718" xr:uid="{00000000-0005-0000-0000-0000A4640000}"/>
    <cellStyle name="40 % - Accent5 16 9" xfId="10323" xr:uid="{00000000-0005-0000-0000-0000A5640000}"/>
    <cellStyle name="40 % - Accent5 16 9 2" xfId="16314" xr:uid="{00000000-0005-0000-0000-0000A6640000}"/>
    <cellStyle name="40 % - Accent5 17" xfId="4128" xr:uid="{00000000-0005-0000-0000-0000A7640000}"/>
    <cellStyle name="40 % - Accent5 17 10" xfId="19764" xr:uid="{00000000-0005-0000-0000-0000A8640000}"/>
    <cellStyle name="40 % - Accent5 17 11" xfId="13009" xr:uid="{00000000-0005-0000-0000-0000A9640000}"/>
    <cellStyle name="40 % - Accent5 17 12" xfId="7018" xr:uid="{00000000-0005-0000-0000-0000AA640000}"/>
    <cellStyle name="40 % - Accent5 17 13" xfId="24543" xr:uid="{00000000-0005-0000-0000-0000AB640000}"/>
    <cellStyle name="40 % - Accent5 17 2" xfId="7558" xr:uid="{00000000-0005-0000-0000-0000AC640000}"/>
    <cellStyle name="40 % - Accent5 17 2 2" xfId="20801" xr:uid="{00000000-0005-0000-0000-0000AD640000}"/>
    <cellStyle name="40 % - Accent5 17 2 2 2" xfId="34018" xr:uid="{00000000-0005-0000-0000-0000AE640000}"/>
    <cellStyle name="40 % - Accent5 17 2 3" xfId="13549" xr:uid="{00000000-0005-0000-0000-0000AF640000}"/>
    <cellStyle name="40 % - Accent5 17 2 4" xfId="28028" xr:uid="{00000000-0005-0000-0000-0000B0640000}"/>
    <cellStyle name="40 % - Accent5 17 3" xfId="8126" xr:uid="{00000000-0005-0000-0000-0000B1640000}"/>
    <cellStyle name="40 % - Accent5 17 3 2" xfId="21392" xr:uid="{00000000-0005-0000-0000-0000B2640000}"/>
    <cellStyle name="40 % - Accent5 17 3 2 2" xfId="34609" xr:uid="{00000000-0005-0000-0000-0000B3640000}"/>
    <cellStyle name="40 % - Accent5 17 3 3" xfId="14117" xr:uid="{00000000-0005-0000-0000-0000B4640000}"/>
    <cellStyle name="40 % - Accent5 17 3 4" xfId="28619" xr:uid="{00000000-0005-0000-0000-0000B5640000}"/>
    <cellStyle name="40 % - Accent5 17 4" xfId="8694" xr:uid="{00000000-0005-0000-0000-0000B6640000}"/>
    <cellStyle name="40 % - Accent5 17 4 2" xfId="22016" xr:uid="{00000000-0005-0000-0000-0000B7640000}"/>
    <cellStyle name="40 % - Accent5 17 4 2 2" xfId="35209" xr:uid="{00000000-0005-0000-0000-0000B8640000}"/>
    <cellStyle name="40 % - Accent5 17 4 3" xfId="14685" xr:uid="{00000000-0005-0000-0000-0000B9640000}"/>
    <cellStyle name="40 % - Accent5 17 4 4" xfId="29219" xr:uid="{00000000-0005-0000-0000-0000BA640000}"/>
    <cellStyle name="40 % - Accent5 17 5" xfId="9262" xr:uid="{00000000-0005-0000-0000-0000BB640000}"/>
    <cellStyle name="40 % - Accent5 17 5 2" xfId="22718" xr:uid="{00000000-0005-0000-0000-0000BC640000}"/>
    <cellStyle name="40 % - Accent5 17 5 2 2" xfId="35911" xr:uid="{00000000-0005-0000-0000-0000BD640000}"/>
    <cellStyle name="40 % - Accent5 17 5 3" xfId="15253" xr:uid="{00000000-0005-0000-0000-0000BE640000}"/>
    <cellStyle name="40 % - Accent5 17 5 4" xfId="29921" xr:uid="{00000000-0005-0000-0000-0000BF640000}"/>
    <cellStyle name="40 % - Accent5 17 6" xfId="9844" xr:uid="{00000000-0005-0000-0000-0000C0640000}"/>
    <cellStyle name="40 % - Accent5 17 6 2" xfId="15835" xr:uid="{00000000-0005-0000-0000-0000C1640000}"/>
    <cellStyle name="40 % - Accent5 17 6 2 2" xfId="33197" xr:uid="{00000000-0005-0000-0000-0000C2640000}"/>
    <cellStyle name="40 % - Accent5 17 6 3" xfId="27193" xr:uid="{00000000-0005-0000-0000-0000C3640000}"/>
    <cellStyle name="40 % - Accent5 17 7" xfId="10440" xr:uid="{00000000-0005-0000-0000-0000C4640000}"/>
    <cellStyle name="40 % - Accent5 17 7 2" xfId="16431" xr:uid="{00000000-0005-0000-0000-0000C5640000}"/>
    <cellStyle name="40 % - Accent5 17 7 3" xfId="26037" xr:uid="{00000000-0005-0000-0000-0000C6640000}"/>
    <cellStyle name="40 % - Accent5 17 8" xfId="11036" xr:uid="{00000000-0005-0000-0000-0000C7640000}"/>
    <cellStyle name="40 % - Accent5 17 8 2" xfId="17027" xr:uid="{00000000-0005-0000-0000-0000C8640000}"/>
    <cellStyle name="40 % - Accent5 17 8 3" xfId="32057" xr:uid="{00000000-0005-0000-0000-0000C9640000}"/>
    <cellStyle name="40 % - Accent5 17 9" xfId="17651" xr:uid="{00000000-0005-0000-0000-0000CA640000}"/>
    <cellStyle name="40 % - Accent5 18" xfId="4142" xr:uid="{00000000-0005-0000-0000-0000CB640000}"/>
    <cellStyle name="40 % - Accent5 18 10" xfId="13563" xr:uid="{00000000-0005-0000-0000-0000CC640000}"/>
    <cellStyle name="40 % - Accent5 18 11" xfId="7572" xr:uid="{00000000-0005-0000-0000-0000CD640000}"/>
    <cellStyle name="40 % - Accent5 18 12" xfId="24818" xr:uid="{00000000-0005-0000-0000-0000CE640000}"/>
    <cellStyle name="40 % - Accent5 18 2" xfId="8140" xr:uid="{00000000-0005-0000-0000-0000CF640000}"/>
    <cellStyle name="40 % - Accent5 18 2 2" xfId="22144" xr:uid="{00000000-0005-0000-0000-0000D0640000}"/>
    <cellStyle name="40 % - Accent5 18 2 2 2" xfId="35337" xr:uid="{00000000-0005-0000-0000-0000D1640000}"/>
    <cellStyle name="40 % - Accent5 18 2 3" xfId="14131" xr:uid="{00000000-0005-0000-0000-0000D2640000}"/>
    <cellStyle name="40 % - Accent5 18 2 4" xfId="29347" xr:uid="{00000000-0005-0000-0000-0000D3640000}"/>
    <cellStyle name="40 % - Accent5 18 3" xfId="8708" xr:uid="{00000000-0005-0000-0000-0000D4640000}"/>
    <cellStyle name="40 % - Accent5 18 3 2" xfId="22846" xr:uid="{00000000-0005-0000-0000-0000D5640000}"/>
    <cellStyle name="40 % - Accent5 18 3 2 2" xfId="36039" xr:uid="{00000000-0005-0000-0000-0000D6640000}"/>
    <cellStyle name="40 % - Accent5 18 3 3" xfId="14699" xr:uid="{00000000-0005-0000-0000-0000D7640000}"/>
    <cellStyle name="40 % - Accent5 18 3 4" xfId="30049" xr:uid="{00000000-0005-0000-0000-0000D8640000}"/>
    <cellStyle name="40 % - Accent5 18 4" xfId="9276" xr:uid="{00000000-0005-0000-0000-0000D9640000}"/>
    <cellStyle name="40 % - Accent5 18 4 2" xfId="15267" xr:uid="{00000000-0005-0000-0000-0000DA640000}"/>
    <cellStyle name="40 % - Accent5 18 4 2 2" xfId="34737" xr:uid="{00000000-0005-0000-0000-0000DB640000}"/>
    <cellStyle name="40 % - Accent5 18 4 3" xfId="28747" xr:uid="{00000000-0005-0000-0000-0000DC640000}"/>
    <cellStyle name="40 % - Accent5 18 5" xfId="9858" xr:uid="{00000000-0005-0000-0000-0000DD640000}"/>
    <cellStyle name="40 % - Accent5 18 5 2" xfId="15849" xr:uid="{00000000-0005-0000-0000-0000DE640000}"/>
    <cellStyle name="40 % - Accent5 18 5 3" xfId="26185" xr:uid="{00000000-0005-0000-0000-0000DF640000}"/>
    <cellStyle name="40 % - Accent5 18 6" xfId="10454" xr:uid="{00000000-0005-0000-0000-0000E0640000}"/>
    <cellStyle name="40 % - Accent5 18 6 2" xfId="16445" xr:uid="{00000000-0005-0000-0000-0000E1640000}"/>
    <cellStyle name="40 % - Accent5 18 6 3" xfId="32189" xr:uid="{00000000-0005-0000-0000-0000E2640000}"/>
    <cellStyle name="40 % - Accent5 18 7" xfId="11050" xr:uid="{00000000-0005-0000-0000-0000E3640000}"/>
    <cellStyle name="40 % - Accent5 18 7 2" xfId="17041" xr:uid="{00000000-0005-0000-0000-0000E4640000}"/>
    <cellStyle name="40 % - Accent5 18 8" xfId="17665" xr:uid="{00000000-0005-0000-0000-0000E5640000}"/>
    <cellStyle name="40 % - Accent5 18 9" xfId="21520" xr:uid="{00000000-0005-0000-0000-0000E6640000}"/>
    <cellStyle name="40 % - Accent5 19" xfId="4156" xr:uid="{00000000-0005-0000-0000-0000E7640000}"/>
    <cellStyle name="40 % - Accent5 19 10" xfId="13577" xr:uid="{00000000-0005-0000-0000-0000E8640000}"/>
    <cellStyle name="40 % - Accent5 19 11" xfId="7586" xr:uid="{00000000-0005-0000-0000-0000E9640000}"/>
    <cellStyle name="40 % - Accent5 19 12" xfId="24832" xr:uid="{00000000-0005-0000-0000-0000EA640000}"/>
    <cellStyle name="40 % - Accent5 19 2" xfId="8154" xr:uid="{00000000-0005-0000-0000-0000EB640000}"/>
    <cellStyle name="40 % - Accent5 19 2 2" xfId="22860" xr:uid="{00000000-0005-0000-0000-0000EC640000}"/>
    <cellStyle name="40 % - Accent5 19 2 2 2" xfId="36053" xr:uid="{00000000-0005-0000-0000-0000ED640000}"/>
    <cellStyle name="40 % - Accent5 19 2 3" xfId="14145" xr:uid="{00000000-0005-0000-0000-0000EE640000}"/>
    <cellStyle name="40 % - Accent5 19 2 4" xfId="30063" xr:uid="{00000000-0005-0000-0000-0000EF640000}"/>
    <cellStyle name="40 % - Accent5 19 3" xfId="8722" xr:uid="{00000000-0005-0000-0000-0000F0640000}"/>
    <cellStyle name="40 % - Accent5 19 3 2" xfId="14713" xr:uid="{00000000-0005-0000-0000-0000F1640000}"/>
    <cellStyle name="40 % - Accent5 19 3 2 2" xfId="35351" xr:uid="{00000000-0005-0000-0000-0000F2640000}"/>
    <cellStyle name="40 % - Accent5 19 3 3" xfId="29361" xr:uid="{00000000-0005-0000-0000-0000F3640000}"/>
    <cellStyle name="40 % - Accent5 19 4" xfId="9290" xr:uid="{00000000-0005-0000-0000-0000F4640000}"/>
    <cellStyle name="40 % - Accent5 19 4 2" xfId="15281" xr:uid="{00000000-0005-0000-0000-0000F5640000}"/>
    <cellStyle name="40 % - Accent5 19 4 3" xfId="26199" xr:uid="{00000000-0005-0000-0000-0000F6640000}"/>
    <cellStyle name="40 % - Accent5 19 5" xfId="9872" xr:uid="{00000000-0005-0000-0000-0000F7640000}"/>
    <cellStyle name="40 % - Accent5 19 5 2" xfId="15863" xr:uid="{00000000-0005-0000-0000-0000F8640000}"/>
    <cellStyle name="40 % - Accent5 19 5 3" xfId="32203" xr:uid="{00000000-0005-0000-0000-0000F9640000}"/>
    <cellStyle name="40 % - Accent5 19 6" xfId="10468" xr:uid="{00000000-0005-0000-0000-0000FA640000}"/>
    <cellStyle name="40 % - Accent5 19 6 2" xfId="16459" xr:uid="{00000000-0005-0000-0000-0000FB640000}"/>
    <cellStyle name="40 % - Accent5 19 7" xfId="11064" xr:uid="{00000000-0005-0000-0000-0000FC640000}"/>
    <cellStyle name="40 % - Accent5 19 7 2" xfId="17055" xr:uid="{00000000-0005-0000-0000-0000FD640000}"/>
    <cellStyle name="40 % - Accent5 19 8" xfId="17679" xr:uid="{00000000-0005-0000-0000-0000FE640000}"/>
    <cellStyle name="40 % - Accent5 19 9" xfId="22158" xr:uid="{00000000-0005-0000-0000-0000FF640000}"/>
    <cellStyle name="40 % - Accent5 2" xfId="516" xr:uid="{00000000-0005-0000-0000-000000650000}"/>
    <cellStyle name="40 % - Accent5 2 10" xfId="7442" xr:uid="{00000000-0005-0000-0000-000001650000}"/>
    <cellStyle name="40 % - Accent5 2 10 2" xfId="22017" xr:uid="{00000000-0005-0000-0000-000002650000}"/>
    <cellStyle name="40 % - Accent5 2 10 2 2" xfId="35210" xr:uid="{00000000-0005-0000-0000-000003650000}"/>
    <cellStyle name="40 % - Accent5 2 10 3" xfId="13433" xr:uid="{00000000-0005-0000-0000-000004650000}"/>
    <cellStyle name="40 % - Accent5 2 10 4" xfId="29220" xr:uid="{00000000-0005-0000-0000-000005650000}"/>
    <cellStyle name="40 % - Accent5 2 11" xfId="8010" xr:uid="{00000000-0005-0000-0000-000006650000}"/>
    <cellStyle name="40 % - Accent5 2 11 2" xfId="22719" xr:uid="{00000000-0005-0000-0000-000007650000}"/>
    <cellStyle name="40 % - Accent5 2 11 2 2" xfId="35912" xr:uid="{00000000-0005-0000-0000-000008650000}"/>
    <cellStyle name="40 % - Accent5 2 11 3" xfId="14001" xr:uid="{00000000-0005-0000-0000-000009650000}"/>
    <cellStyle name="40 % - Accent5 2 11 4" xfId="29922" xr:uid="{00000000-0005-0000-0000-00000A650000}"/>
    <cellStyle name="40 % - Accent5 2 12" xfId="8578" xr:uid="{00000000-0005-0000-0000-00000B650000}"/>
    <cellStyle name="40 % - Accent5 2 12 2" xfId="23480" xr:uid="{00000000-0005-0000-0000-00000C650000}"/>
    <cellStyle name="40 % - Accent5 2 12 2 2" xfId="36665" xr:uid="{00000000-0005-0000-0000-00000D650000}"/>
    <cellStyle name="40 % - Accent5 2 12 3" xfId="14569" xr:uid="{00000000-0005-0000-0000-00000E650000}"/>
    <cellStyle name="40 % - Accent5 2 12 4" xfId="30675" xr:uid="{00000000-0005-0000-0000-00000F650000}"/>
    <cellStyle name="40 % - Accent5 2 13" xfId="9146" xr:uid="{00000000-0005-0000-0000-000010650000}"/>
    <cellStyle name="40 % - Accent5 2 13 2" xfId="15137" xr:uid="{00000000-0005-0000-0000-000011650000}"/>
    <cellStyle name="40 % - Accent5 2 13 2 2" xfId="32790" xr:uid="{00000000-0005-0000-0000-000012650000}"/>
    <cellStyle name="40 % - Accent5 2 13 3" xfId="26786" xr:uid="{00000000-0005-0000-0000-000013650000}"/>
    <cellStyle name="40 % - Accent5 2 14" xfId="9728" xr:uid="{00000000-0005-0000-0000-000014650000}"/>
    <cellStyle name="40 % - Accent5 2 14 2" xfId="15719" xr:uid="{00000000-0005-0000-0000-000015650000}"/>
    <cellStyle name="40 % - Accent5 2 14 3" xfId="25437" xr:uid="{00000000-0005-0000-0000-000016650000}"/>
    <cellStyle name="40 % - Accent5 2 15" xfId="10324" xr:uid="{00000000-0005-0000-0000-000017650000}"/>
    <cellStyle name="40 % - Accent5 2 15 2" xfId="16315" xr:uid="{00000000-0005-0000-0000-000018650000}"/>
    <cellStyle name="40 % - Accent5 2 15 3" xfId="31470" xr:uid="{00000000-0005-0000-0000-000019650000}"/>
    <cellStyle name="40 % - Accent5 2 16" xfId="10920" xr:uid="{00000000-0005-0000-0000-00001A650000}"/>
    <cellStyle name="40 % - Accent5 2 16 2" xfId="16911" xr:uid="{00000000-0005-0000-0000-00001B650000}"/>
    <cellStyle name="40 % - Accent5 2 17" xfId="17535" xr:uid="{00000000-0005-0000-0000-00001C650000}"/>
    <cellStyle name="40 % - Accent5 2 18" xfId="18000" xr:uid="{00000000-0005-0000-0000-00001D650000}"/>
    <cellStyle name="40 % - Accent5 2 19" xfId="18597" xr:uid="{00000000-0005-0000-0000-00001E650000}"/>
    <cellStyle name="40 % - Accent5 2 2" xfId="517" xr:uid="{00000000-0005-0000-0000-00001F650000}"/>
    <cellStyle name="40 % - Accent5 2 2 10" xfId="8579" xr:uid="{00000000-0005-0000-0000-000020650000}"/>
    <cellStyle name="40 % - Accent5 2 2 10 2" xfId="23481" xr:uid="{00000000-0005-0000-0000-000021650000}"/>
    <cellStyle name="40 % - Accent5 2 2 10 2 2" xfId="36666" xr:uid="{00000000-0005-0000-0000-000022650000}"/>
    <cellStyle name="40 % - Accent5 2 2 10 3" xfId="14570" xr:uid="{00000000-0005-0000-0000-000023650000}"/>
    <cellStyle name="40 % - Accent5 2 2 10 4" xfId="30676" xr:uid="{00000000-0005-0000-0000-000024650000}"/>
    <cellStyle name="40 % - Accent5 2 2 11" xfId="9147" xr:uid="{00000000-0005-0000-0000-000025650000}"/>
    <cellStyle name="40 % - Accent5 2 2 11 2" xfId="15138" xr:uid="{00000000-0005-0000-0000-000026650000}"/>
    <cellStyle name="40 % - Accent5 2 2 11 2 2" xfId="32791" xr:uid="{00000000-0005-0000-0000-000027650000}"/>
    <cellStyle name="40 % - Accent5 2 2 11 3" xfId="26787" xr:uid="{00000000-0005-0000-0000-000028650000}"/>
    <cellStyle name="40 % - Accent5 2 2 12" xfId="9729" xr:uid="{00000000-0005-0000-0000-000029650000}"/>
    <cellStyle name="40 % - Accent5 2 2 12 2" xfId="15720" xr:uid="{00000000-0005-0000-0000-00002A650000}"/>
    <cellStyle name="40 % - Accent5 2 2 12 3" xfId="25438" xr:uid="{00000000-0005-0000-0000-00002B650000}"/>
    <cellStyle name="40 % - Accent5 2 2 13" xfId="10325" xr:uid="{00000000-0005-0000-0000-00002C650000}"/>
    <cellStyle name="40 % - Accent5 2 2 13 2" xfId="16316" xr:uid="{00000000-0005-0000-0000-00002D650000}"/>
    <cellStyle name="40 % - Accent5 2 2 13 3" xfId="31471" xr:uid="{00000000-0005-0000-0000-00002E650000}"/>
    <cellStyle name="40 % - Accent5 2 2 14" xfId="10921" xr:uid="{00000000-0005-0000-0000-00002F650000}"/>
    <cellStyle name="40 % - Accent5 2 2 14 2" xfId="16912" xr:uid="{00000000-0005-0000-0000-000030650000}"/>
    <cellStyle name="40 % - Accent5 2 2 15" xfId="17536" xr:uid="{00000000-0005-0000-0000-000031650000}"/>
    <cellStyle name="40 % - Accent5 2 2 16" xfId="18001" xr:uid="{00000000-0005-0000-0000-000032650000}"/>
    <cellStyle name="40 % - Accent5 2 2 17" xfId="18598" xr:uid="{00000000-0005-0000-0000-000033650000}"/>
    <cellStyle name="40 % - Accent5 2 2 18" xfId="11344" xr:uid="{00000000-0005-0000-0000-000034650000}"/>
    <cellStyle name="40 % - Accent5 2 2 19" xfId="4556" xr:uid="{00000000-0005-0000-0000-000035650000}"/>
    <cellStyle name="40 % - Accent5 2 2 2" xfId="518" xr:uid="{00000000-0005-0000-0000-000036650000}"/>
    <cellStyle name="40 % - Accent5 2 2 2 10" xfId="8012" xr:uid="{00000000-0005-0000-0000-000037650000}"/>
    <cellStyle name="40 % - Accent5 2 2 2 10 2" xfId="22721" xr:uid="{00000000-0005-0000-0000-000038650000}"/>
    <cellStyle name="40 % - Accent5 2 2 2 10 2 2" xfId="35914" xr:uid="{00000000-0005-0000-0000-000039650000}"/>
    <cellStyle name="40 % - Accent5 2 2 2 10 3" xfId="14003" xr:uid="{00000000-0005-0000-0000-00003A650000}"/>
    <cellStyle name="40 % - Accent5 2 2 2 10 4" xfId="29924" xr:uid="{00000000-0005-0000-0000-00003B650000}"/>
    <cellStyle name="40 % - Accent5 2 2 2 11" xfId="8580" xr:uid="{00000000-0005-0000-0000-00003C650000}"/>
    <cellStyle name="40 % - Accent5 2 2 2 11 2" xfId="23482" xr:uid="{00000000-0005-0000-0000-00003D650000}"/>
    <cellStyle name="40 % - Accent5 2 2 2 11 2 2" xfId="36667" xr:uid="{00000000-0005-0000-0000-00003E650000}"/>
    <cellStyle name="40 % - Accent5 2 2 2 11 3" xfId="14571" xr:uid="{00000000-0005-0000-0000-00003F650000}"/>
    <cellStyle name="40 % - Accent5 2 2 2 11 4" xfId="30677" xr:uid="{00000000-0005-0000-0000-000040650000}"/>
    <cellStyle name="40 % - Accent5 2 2 2 12" xfId="9148" xr:uid="{00000000-0005-0000-0000-000041650000}"/>
    <cellStyle name="40 % - Accent5 2 2 2 12 2" xfId="15139" xr:uid="{00000000-0005-0000-0000-000042650000}"/>
    <cellStyle name="40 % - Accent5 2 2 2 12 2 2" xfId="32792" xr:uid="{00000000-0005-0000-0000-000043650000}"/>
    <cellStyle name="40 % - Accent5 2 2 2 12 3" xfId="26788" xr:uid="{00000000-0005-0000-0000-000044650000}"/>
    <cellStyle name="40 % - Accent5 2 2 2 13" xfId="9730" xr:uid="{00000000-0005-0000-0000-000045650000}"/>
    <cellStyle name="40 % - Accent5 2 2 2 13 2" xfId="15721" xr:uid="{00000000-0005-0000-0000-000046650000}"/>
    <cellStyle name="40 % - Accent5 2 2 2 13 3" xfId="25439" xr:uid="{00000000-0005-0000-0000-000047650000}"/>
    <cellStyle name="40 % - Accent5 2 2 2 14" xfId="10326" xr:uid="{00000000-0005-0000-0000-000048650000}"/>
    <cellStyle name="40 % - Accent5 2 2 2 14 2" xfId="16317" xr:uid="{00000000-0005-0000-0000-000049650000}"/>
    <cellStyle name="40 % - Accent5 2 2 2 14 3" xfId="31472" xr:uid="{00000000-0005-0000-0000-00004A650000}"/>
    <cellStyle name="40 % - Accent5 2 2 2 15" xfId="10922" xr:uid="{00000000-0005-0000-0000-00004B650000}"/>
    <cellStyle name="40 % - Accent5 2 2 2 15 2" xfId="16913" xr:uid="{00000000-0005-0000-0000-00004C650000}"/>
    <cellStyle name="40 % - Accent5 2 2 2 16" xfId="17537" xr:uid="{00000000-0005-0000-0000-00004D650000}"/>
    <cellStyle name="40 % - Accent5 2 2 2 17" xfId="18002" xr:uid="{00000000-0005-0000-0000-00004E650000}"/>
    <cellStyle name="40 % - Accent5 2 2 2 18" xfId="18599" xr:uid="{00000000-0005-0000-0000-00004F650000}"/>
    <cellStyle name="40 % - Accent5 2 2 2 19" xfId="11345" xr:uid="{00000000-0005-0000-0000-000050650000}"/>
    <cellStyle name="40 % - Accent5 2 2 2 2" xfId="519" xr:uid="{00000000-0005-0000-0000-000051650000}"/>
    <cellStyle name="40 % - Accent5 2 2 2 2 10" xfId="9149" xr:uid="{00000000-0005-0000-0000-000052650000}"/>
    <cellStyle name="40 % - Accent5 2 2 2 2 10 2" xfId="23483" xr:uid="{00000000-0005-0000-0000-000053650000}"/>
    <cellStyle name="40 % - Accent5 2 2 2 2 10 2 2" xfId="36668" xr:uid="{00000000-0005-0000-0000-000054650000}"/>
    <cellStyle name="40 % - Accent5 2 2 2 2 10 3" xfId="15140" xr:uid="{00000000-0005-0000-0000-000055650000}"/>
    <cellStyle name="40 % - Accent5 2 2 2 2 10 4" xfId="30678" xr:uid="{00000000-0005-0000-0000-000056650000}"/>
    <cellStyle name="40 % - Accent5 2 2 2 2 11" xfId="9731" xr:uid="{00000000-0005-0000-0000-000057650000}"/>
    <cellStyle name="40 % - Accent5 2 2 2 2 11 2" xfId="15722" xr:uid="{00000000-0005-0000-0000-000058650000}"/>
    <cellStyle name="40 % - Accent5 2 2 2 2 11 2 2" xfId="32793" xr:uid="{00000000-0005-0000-0000-000059650000}"/>
    <cellStyle name="40 % - Accent5 2 2 2 2 11 3" xfId="26789" xr:uid="{00000000-0005-0000-0000-00005A650000}"/>
    <cellStyle name="40 % - Accent5 2 2 2 2 12" xfId="10327" xr:uid="{00000000-0005-0000-0000-00005B650000}"/>
    <cellStyle name="40 % - Accent5 2 2 2 2 12 2" xfId="16318" xr:uid="{00000000-0005-0000-0000-00005C650000}"/>
    <cellStyle name="40 % - Accent5 2 2 2 2 12 3" xfId="25440" xr:uid="{00000000-0005-0000-0000-00005D650000}"/>
    <cellStyle name="40 % - Accent5 2 2 2 2 13" xfId="10923" xr:uid="{00000000-0005-0000-0000-00005E650000}"/>
    <cellStyle name="40 % - Accent5 2 2 2 2 13 2" xfId="16914" xr:uid="{00000000-0005-0000-0000-00005F650000}"/>
    <cellStyle name="40 % - Accent5 2 2 2 2 13 3" xfId="31473" xr:uid="{00000000-0005-0000-0000-000060650000}"/>
    <cellStyle name="40 % - Accent5 2 2 2 2 14" xfId="17538" xr:uid="{00000000-0005-0000-0000-000061650000}"/>
    <cellStyle name="40 % - Accent5 2 2 2 2 15" xfId="18003" xr:uid="{00000000-0005-0000-0000-000062650000}"/>
    <cellStyle name="40 % - Accent5 2 2 2 2 16" xfId="18600" xr:uid="{00000000-0005-0000-0000-000063650000}"/>
    <cellStyle name="40 % - Accent5 2 2 2 2 17" xfId="11346" xr:uid="{00000000-0005-0000-0000-000064650000}"/>
    <cellStyle name="40 % - Accent5 2 2 2 2 18" xfId="4558" xr:uid="{00000000-0005-0000-0000-000065650000}"/>
    <cellStyle name="40 % - Accent5 2 2 2 2 19" xfId="24547" xr:uid="{00000000-0005-0000-0000-000066650000}"/>
    <cellStyle name="40 % - Accent5 2 2 2 2 2" xfId="520" xr:uid="{00000000-0005-0000-0000-000067650000}"/>
    <cellStyle name="40 % - Accent5 2 2 2 2 2 10" xfId="8582" xr:uid="{00000000-0005-0000-0000-000068650000}"/>
    <cellStyle name="40 % - Accent5 2 2 2 2 2 10 2" xfId="22021" xr:uid="{00000000-0005-0000-0000-000069650000}"/>
    <cellStyle name="40 % - Accent5 2 2 2 2 2 10 2 2" xfId="35214" xr:uid="{00000000-0005-0000-0000-00006A650000}"/>
    <cellStyle name="40 % - Accent5 2 2 2 2 2 10 3" xfId="14573" xr:uid="{00000000-0005-0000-0000-00006B650000}"/>
    <cellStyle name="40 % - Accent5 2 2 2 2 2 10 4" xfId="29224" xr:uid="{00000000-0005-0000-0000-00006C650000}"/>
    <cellStyle name="40 % - Accent5 2 2 2 2 2 11" xfId="9150" xr:uid="{00000000-0005-0000-0000-00006D650000}"/>
    <cellStyle name="40 % - Accent5 2 2 2 2 2 11 2" xfId="22723" xr:uid="{00000000-0005-0000-0000-00006E650000}"/>
    <cellStyle name="40 % - Accent5 2 2 2 2 2 11 2 2" xfId="35916" xr:uid="{00000000-0005-0000-0000-00006F650000}"/>
    <cellStyle name="40 % - Accent5 2 2 2 2 2 11 3" xfId="15141" xr:uid="{00000000-0005-0000-0000-000070650000}"/>
    <cellStyle name="40 % - Accent5 2 2 2 2 2 11 4" xfId="29926" xr:uid="{00000000-0005-0000-0000-000071650000}"/>
    <cellStyle name="40 % - Accent5 2 2 2 2 2 12" xfId="9732" xr:uid="{00000000-0005-0000-0000-000072650000}"/>
    <cellStyle name="40 % - Accent5 2 2 2 2 2 12 2" xfId="23484" xr:uid="{00000000-0005-0000-0000-000073650000}"/>
    <cellStyle name="40 % - Accent5 2 2 2 2 2 12 2 2" xfId="36669" xr:uid="{00000000-0005-0000-0000-000074650000}"/>
    <cellStyle name="40 % - Accent5 2 2 2 2 2 12 3" xfId="15723" xr:uid="{00000000-0005-0000-0000-000075650000}"/>
    <cellStyle name="40 % - Accent5 2 2 2 2 2 12 4" xfId="30679" xr:uid="{00000000-0005-0000-0000-000076650000}"/>
    <cellStyle name="40 % - Accent5 2 2 2 2 2 13" xfId="10328" xr:uid="{00000000-0005-0000-0000-000077650000}"/>
    <cellStyle name="40 % - Accent5 2 2 2 2 2 13 2" xfId="16319" xr:uid="{00000000-0005-0000-0000-000078650000}"/>
    <cellStyle name="40 % - Accent5 2 2 2 2 2 13 2 2" xfId="32794" xr:uid="{00000000-0005-0000-0000-000079650000}"/>
    <cellStyle name="40 % - Accent5 2 2 2 2 2 13 3" xfId="26790" xr:uid="{00000000-0005-0000-0000-00007A650000}"/>
    <cellStyle name="40 % - Accent5 2 2 2 2 2 14" xfId="10924" xr:uid="{00000000-0005-0000-0000-00007B650000}"/>
    <cellStyle name="40 % - Accent5 2 2 2 2 2 14 2" xfId="16915" xr:uid="{00000000-0005-0000-0000-00007C650000}"/>
    <cellStyle name="40 % - Accent5 2 2 2 2 2 14 3" xfId="25441" xr:uid="{00000000-0005-0000-0000-00007D650000}"/>
    <cellStyle name="40 % - Accent5 2 2 2 2 2 15" xfId="17539" xr:uid="{00000000-0005-0000-0000-00007E650000}"/>
    <cellStyle name="40 % - Accent5 2 2 2 2 2 15 2" xfId="31474" xr:uid="{00000000-0005-0000-0000-00007F650000}"/>
    <cellStyle name="40 % - Accent5 2 2 2 2 2 16" xfId="18004" xr:uid="{00000000-0005-0000-0000-000080650000}"/>
    <cellStyle name="40 % - Accent5 2 2 2 2 2 17" xfId="18601" xr:uid="{00000000-0005-0000-0000-000081650000}"/>
    <cellStyle name="40 % - Accent5 2 2 2 2 2 18" xfId="11347" xr:uid="{00000000-0005-0000-0000-000082650000}"/>
    <cellStyle name="40 % - Accent5 2 2 2 2 2 19" xfId="4559" xr:uid="{00000000-0005-0000-0000-000083650000}"/>
    <cellStyle name="40 % - Accent5 2 2 2 2 2 2" xfId="521" xr:uid="{00000000-0005-0000-0000-000084650000}"/>
    <cellStyle name="40 % - Accent5 2 2 2 2 2 2 10" xfId="9733" xr:uid="{00000000-0005-0000-0000-000085650000}"/>
    <cellStyle name="40 % - Accent5 2 2 2 2 2 2 10 2" xfId="15724" xr:uid="{00000000-0005-0000-0000-000086650000}"/>
    <cellStyle name="40 % - Accent5 2 2 2 2 2 2 10 3" xfId="31475" xr:uid="{00000000-0005-0000-0000-000087650000}"/>
    <cellStyle name="40 % - Accent5 2 2 2 2 2 2 11" xfId="10329" xr:uid="{00000000-0005-0000-0000-000088650000}"/>
    <cellStyle name="40 % - Accent5 2 2 2 2 2 2 11 2" xfId="16320" xr:uid="{00000000-0005-0000-0000-000089650000}"/>
    <cellStyle name="40 % - Accent5 2 2 2 2 2 2 12" xfId="10925" xr:uid="{00000000-0005-0000-0000-00008A650000}"/>
    <cellStyle name="40 % - Accent5 2 2 2 2 2 2 12 2" xfId="16916" xr:uid="{00000000-0005-0000-0000-00008B650000}"/>
    <cellStyle name="40 % - Accent5 2 2 2 2 2 2 13" xfId="4794" xr:uid="{00000000-0005-0000-0000-00008C650000}"/>
    <cellStyle name="40 % - Accent5 2 2 2 2 2 2 13 2" xfId="17540" xr:uid="{00000000-0005-0000-0000-00008D650000}"/>
    <cellStyle name="40 % - Accent5 2 2 2 2 2 2 14" xfId="18005" xr:uid="{00000000-0005-0000-0000-00008E650000}"/>
    <cellStyle name="40 % - Accent5 2 2 2 2 2 2 15" xfId="18602" xr:uid="{00000000-0005-0000-0000-00008F650000}"/>
    <cellStyle name="40 % - Accent5 2 2 2 2 2 2 16" xfId="11348" xr:uid="{00000000-0005-0000-0000-000090650000}"/>
    <cellStyle name="40 % - Accent5 2 2 2 2 2 2 17" xfId="4560" xr:uid="{00000000-0005-0000-0000-000091650000}"/>
    <cellStyle name="40 % - Accent5 2 2 2 2 2 2 18" xfId="24549" xr:uid="{00000000-0005-0000-0000-000092650000}"/>
    <cellStyle name="40 % - Accent5 2 2 2 2 2 2 19" xfId="3158" xr:uid="{00000000-0005-0000-0000-000093650000}"/>
    <cellStyle name="40 % - Accent5 2 2 2 2 2 2 2" xfId="3159" xr:uid="{00000000-0005-0000-0000-000094650000}"/>
    <cellStyle name="40 % - Accent5 2 2 2 2 2 2 2 10" xfId="10926" xr:uid="{00000000-0005-0000-0000-000095650000}"/>
    <cellStyle name="40 % - Accent5 2 2 2 2 2 2 2 10 2" xfId="16917" xr:uid="{00000000-0005-0000-0000-000096650000}"/>
    <cellStyle name="40 % - Accent5 2 2 2 2 2 2 2 11" xfId="17541" xr:uid="{00000000-0005-0000-0000-000097650000}"/>
    <cellStyle name="40 % - Accent5 2 2 2 2 2 2 2 12" xfId="19760" xr:uid="{00000000-0005-0000-0000-000098650000}"/>
    <cellStyle name="40 % - Accent5 2 2 2 2 2 2 2 13" xfId="11840" xr:uid="{00000000-0005-0000-0000-000099650000}"/>
    <cellStyle name="40 % - Accent5 2 2 2 2 2 2 2 14" xfId="5481" xr:uid="{00000000-0005-0000-0000-00009A650000}"/>
    <cellStyle name="40 % - Accent5 2 2 2 2 2 2 2 15" xfId="26043" xr:uid="{00000000-0005-0000-0000-00009B650000}"/>
    <cellStyle name="40 % - Accent5 2 2 2 2 2 2 2 2" xfId="6382" xr:uid="{00000000-0005-0000-0000-00009C650000}"/>
    <cellStyle name="40 % - Accent5 2 2 2 2 2 2 2 2 2" xfId="12373" xr:uid="{00000000-0005-0000-0000-00009D650000}"/>
    <cellStyle name="40 % - Accent5 2 2 2 2 2 2 2 2 2 2" xfId="33195" xr:uid="{00000000-0005-0000-0000-00009E650000}"/>
    <cellStyle name="40 % - Accent5 2 2 2 2 2 2 2 2 3" xfId="27191" xr:uid="{00000000-0005-0000-0000-00009F650000}"/>
    <cellStyle name="40 % - Accent5 2 2 2 2 2 2 2 3" xfId="6908" xr:uid="{00000000-0005-0000-0000-0000A0650000}"/>
    <cellStyle name="40 % - Accent5 2 2 2 2 2 2 2 3 2" xfId="12899" xr:uid="{00000000-0005-0000-0000-0000A1650000}"/>
    <cellStyle name="40 % - Accent5 2 2 2 2 2 2 2 3 3" xfId="32063" xr:uid="{00000000-0005-0000-0000-0000A2650000}"/>
    <cellStyle name="40 % - Accent5 2 2 2 2 2 2 2 4" xfId="7448" xr:uid="{00000000-0005-0000-0000-0000A3650000}"/>
    <cellStyle name="40 % - Accent5 2 2 2 2 2 2 2 4 2" xfId="13439" xr:uid="{00000000-0005-0000-0000-0000A4650000}"/>
    <cellStyle name="40 % - Accent5 2 2 2 2 2 2 2 5" xfId="8016" xr:uid="{00000000-0005-0000-0000-0000A5650000}"/>
    <cellStyle name="40 % - Accent5 2 2 2 2 2 2 2 5 2" xfId="14007" xr:uid="{00000000-0005-0000-0000-0000A6650000}"/>
    <cellStyle name="40 % - Accent5 2 2 2 2 2 2 2 6" xfId="8584" xr:uid="{00000000-0005-0000-0000-0000A7650000}"/>
    <cellStyle name="40 % - Accent5 2 2 2 2 2 2 2 6 2" xfId="14575" xr:uid="{00000000-0005-0000-0000-0000A8650000}"/>
    <cellStyle name="40 % - Accent5 2 2 2 2 2 2 2 7" xfId="9152" xr:uid="{00000000-0005-0000-0000-0000A9650000}"/>
    <cellStyle name="40 % - Accent5 2 2 2 2 2 2 2 7 2" xfId="15143" xr:uid="{00000000-0005-0000-0000-0000AA650000}"/>
    <cellStyle name="40 % - Accent5 2 2 2 2 2 2 2 8" xfId="9734" xr:uid="{00000000-0005-0000-0000-0000AB650000}"/>
    <cellStyle name="40 % - Accent5 2 2 2 2 2 2 2 8 2" xfId="15725" xr:uid="{00000000-0005-0000-0000-0000AC650000}"/>
    <cellStyle name="40 % - Accent5 2 2 2 2 2 2 2 9" xfId="10330" xr:uid="{00000000-0005-0000-0000-0000AD650000}"/>
    <cellStyle name="40 % - Accent5 2 2 2 2 2 2 2 9 2" xfId="16321" xr:uid="{00000000-0005-0000-0000-0000AE650000}"/>
    <cellStyle name="40 % - Accent5 2 2 2 2 2 2 3" xfId="5480" xr:uid="{00000000-0005-0000-0000-0000AF650000}"/>
    <cellStyle name="40 % - Accent5 2 2 2 2 2 2 3 2" xfId="20807" xr:uid="{00000000-0005-0000-0000-0000B0650000}"/>
    <cellStyle name="40 % - Accent5 2 2 2 2 2 2 3 2 2" xfId="34024" xr:uid="{00000000-0005-0000-0000-0000B1650000}"/>
    <cellStyle name="40 % - Accent5 2 2 2 2 2 2 3 3" xfId="11839" xr:uid="{00000000-0005-0000-0000-0000B2650000}"/>
    <cellStyle name="40 % - Accent5 2 2 2 2 2 2 3 4" xfId="28034" xr:uid="{00000000-0005-0000-0000-0000B3650000}"/>
    <cellStyle name="40 % - Accent5 2 2 2 2 2 2 4" xfId="6381" xr:uid="{00000000-0005-0000-0000-0000B4650000}"/>
    <cellStyle name="40 % - Accent5 2 2 2 2 2 2 4 2" xfId="21398" xr:uid="{00000000-0005-0000-0000-0000B5650000}"/>
    <cellStyle name="40 % - Accent5 2 2 2 2 2 2 4 2 2" xfId="34615" xr:uid="{00000000-0005-0000-0000-0000B6650000}"/>
    <cellStyle name="40 % - Accent5 2 2 2 2 2 2 4 3" xfId="12372" xr:uid="{00000000-0005-0000-0000-0000B7650000}"/>
    <cellStyle name="40 % - Accent5 2 2 2 2 2 2 4 4" xfId="28625" xr:uid="{00000000-0005-0000-0000-0000B8650000}"/>
    <cellStyle name="40 % - Accent5 2 2 2 2 2 2 5" xfId="6907" xr:uid="{00000000-0005-0000-0000-0000B9650000}"/>
    <cellStyle name="40 % - Accent5 2 2 2 2 2 2 5 2" xfId="22022" xr:uid="{00000000-0005-0000-0000-0000BA650000}"/>
    <cellStyle name="40 % - Accent5 2 2 2 2 2 2 5 2 2" xfId="35215" xr:uid="{00000000-0005-0000-0000-0000BB650000}"/>
    <cellStyle name="40 % - Accent5 2 2 2 2 2 2 5 3" xfId="12898" xr:uid="{00000000-0005-0000-0000-0000BC650000}"/>
    <cellStyle name="40 % - Accent5 2 2 2 2 2 2 5 4" xfId="29225" xr:uid="{00000000-0005-0000-0000-0000BD650000}"/>
    <cellStyle name="40 % - Accent5 2 2 2 2 2 2 6" xfId="7447" xr:uid="{00000000-0005-0000-0000-0000BE650000}"/>
    <cellStyle name="40 % - Accent5 2 2 2 2 2 2 6 2" xfId="22724" xr:uid="{00000000-0005-0000-0000-0000BF650000}"/>
    <cellStyle name="40 % - Accent5 2 2 2 2 2 2 6 2 2" xfId="35917" xr:uid="{00000000-0005-0000-0000-0000C0650000}"/>
    <cellStyle name="40 % - Accent5 2 2 2 2 2 2 6 3" xfId="13438" xr:uid="{00000000-0005-0000-0000-0000C1650000}"/>
    <cellStyle name="40 % - Accent5 2 2 2 2 2 2 6 4" xfId="29927" xr:uid="{00000000-0005-0000-0000-0000C2650000}"/>
    <cellStyle name="40 % - Accent5 2 2 2 2 2 2 7" xfId="8015" xr:uid="{00000000-0005-0000-0000-0000C3650000}"/>
    <cellStyle name="40 % - Accent5 2 2 2 2 2 2 7 2" xfId="23485" xr:uid="{00000000-0005-0000-0000-0000C4650000}"/>
    <cellStyle name="40 % - Accent5 2 2 2 2 2 2 7 2 2" xfId="36670" xr:uid="{00000000-0005-0000-0000-0000C5650000}"/>
    <cellStyle name="40 % - Accent5 2 2 2 2 2 2 7 3" xfId="14006" xr:uid="{00000000-0005-0000-0000-0000C6650000}"/>
    <cellStyle name="40 % - Accent5 2 2 2 2 2 2 7 4" xfId="30680" xr:uid="{00000000-0005-0000-0000-0000C7650000}"/>
    <cellStyle name="40 % - Accent5 2 2 2 2 2 2 8" xfId="8583" xr:uid="{00000000-0005-0000-0000-0000C8650000}"/>
    <cellStyle name="40 % - Accent5 2 2 2 2 2 2 8 2" xfId="14574" xr:uid="{00000000-0005-0000-0000-0000C9650000}"/>
    <cellStyle name="40 % - Accent5 2 2 2 2 2 2 8 2 2" xfId="32795" xr:uid="{00000000-0005-0000-0000-0000CA650000}"/>
    <cellStyle name="40 % - Accent5 2 2 2 2 2 2 8 3" xfId="26791" xr:uid="{00000000-0005-0000-0000-0000CB650000}"/>
    <cellStyle name="40 % - Accent5 2 2 2 2 2 2 9" xfId="9151" xr:uid="{00000000-0005-0000-0000-0000CC650000}"/>
    <cellStyle name="40 % - Accent5 2 2 2 2 2 2 9 2" xfId="15142" xr:uid="{00000000-0005-0000-0000-0000CD650000}"/>
    <cellStyle name="40 % - Accent5 2 2 2 2 2 2 9 3" xfId="25442" xr:uid="{00000000-0005-0000-0000-0000CE650000}"/>
    <cellStyle name="40 % - Accent5 2 2 2 2 2 20" xfId="24548" xr:uid="{00000000-0005-0000-0000-0000CF650000}"/>
    <cellStyle name="40 % - Accent5 2 2 2 2 2 21" xfId="3157" xr:uid="{00000000-0005-0000-0000-0000D0650000}"/>
    <cellStyle name="40 % - Accent5 2 2 2 2 2 3" xfId="522" xr:uid="{00000000-0005-0000-0000-0000D1650000}"/>
    <cellStyle name="40 % - Accent5 2 2 2 2 2 3 10" xfId="10927" xr:uid="{00000000-0005-0000-0000-0000D2650000}"/>
    <cellStyle name="40 % - Accent5 2 2 2 2 2 3 10 2" xfId="16918" xr:uid="{00000000-0005-0000-0000-0000D3650000}"/>
    <cellStyle name="40 % - Accent5 2 2 2 2 2 3 10 3" xfId="31476" xr:uid="{00000000-0005-0000-0000-0000D4650000}"/>
    <cellStyle name="40 % - Accent5 2 2 2 2 2 3 11" xfId="17542" xr:uid="{00000000-0005-0000-0000-0000D5650000}"/>
    <cellStyle name="40 % - Accent5 2 2 2 2 2 3 12" xfId="18603" xr:uid="{00000000-0005-0000-0000-0000D6650000}"/>
    <cellStyle name="40 % - Accent5 2 2 2 2 2 3 13" xfId="11841" xr:uid="{00000000-0005-0000-0000-0000D7650000}"/>
    <cellStyle name="40 % - Accent5 2 2 2 2 2 3 14" xfId="4561" xr:uid="{00000000-0005-0000-0000-0000D8650000}"/>
    <cellStyle name="40 % - Accent5 2 2 2 2 2 3 15" xfId="24550" xr:uid="{00000000-0005-0000-0000-0000D9650000}"/>
    <cellStyle name="40 % - Accent5 2 2 2 2 2 3 16" xfId="3160" xr:uid="{00000000-0005-0000-0000-0000DA650000}"/>
    <cellStyle name="40 % - Accent5 2 2 2 2 2 3 2" xfId="6383" xr:uid="{00000000-0005-0000-0000-0000DB650000}"/>
    <cellStyle name="40 % - Accent5 2 2 2 2 2 3 2 2" xfId="19758" xr:uid="{00000000-0005-0000-0000-0000DC650000}"/>
    <cellStyle name="40 % - Accent5 2 2 2 2 2 3 2 2 2" xfId="33194" xr:uid="{00000000-0005-0000-0000-0000DD650000}"/>
    <cellStyle name="40 % - Accent5 2 2 2 2 2 3 2 2 3" xfId="27190" xr:uid="{00000000-0005-0000-0000-0000DE650000}"/>
    <cellStyle name="40 % - Accent5 2 2 2 2 2 3 2 3" xfId="12374" xr:uid="{00000000-0005-0000-0000-0000DF650000}"/>
    <cellStyle name="40 % - Accent5 2 2 2 2 2 3 2 3 2" xfId="32064" xr:uid="{00000000-0005-0000-0000-0000E0650000}"/>
    <cellStyle name="40 % - Accent5 2 2 2 2 2 3 2 4" xfId="26044" xr:uid="{00000000-0005-0000-0000-0000E1650000}"/>
    <cellStyle name="40 % - Accent5 2 2 2 2 2 3 3" xfId="6909" xr:uid="{00000000-0005-0000-0000-0000E2650000}"/>
    <cellStyle name="40 % - Accent5 2 2 2 2 2 3 3 2" xfId="20808" xr:uid="{00000000-0005-0000-0000-0000E3650000}"/>
    <cellStyle name="40 % - Accent5 2 2 2 2 2 3 3 2 2" xfId="34025" xr:uid="{00000000-0005-0000-0000-0000E4650000}"/>
    <cellStyle name="40 % - Accent5 2 2 2 2 2 3 3 3" xfId="12900" xr:uid="{00000000-0005-0000-0000-0000E5650000}"/>
    <cellStyle name="40 % - Accent5 2 2 2 2 2 3 3 4" xfId="28035" xr:uid="{00000000-0005-0000-0000-0000E6650000}"/>
    <cellStyle name="40 % - Accent5 2 2 2 2 2 3 4" xfId="7449" xr:uid="{00000000-0005-0000-0000-0000E7650000}"/>
    <cellStyle name="40 % - Accent5 2 2 2 2 2 3 4 2" xfId="21399" xr:uid="{00000000-0005-0000-0000-0000E8650000}"/>
    <cellStyle name="40 % - Accent5 2 2 2 2 2 3 4 2 2" xfId="34616" xr:uid="{00000000-0005-0000-0000-0000E9650000}"/>
    <cellStyle name="40 % - Accent5 2 2 2 2 2 3 4 3" xfId="13440" xr:uid="{00000000-0005-0000-0000-0000EA650000}"/>
    <cellStyle name="40 % - Accent5 2 2 2 2 2 3 4 4" xfId="28626" xr:uid="{00000000-0005-0000-0000-0000EB650000}"/>
    <cellStyle name="40 % - Accent5 2 2 2 2 2 3 5" xfId="8017" xr:uid="{00000000-0005-0000-0000-0000EC650000}"/>
    <cellStyle name="40 % - Accent5 2 2 2 2 2 3 5 2" xfId="22023" xr:uid="{00000000-0005-0000-0000-0000ED650000}"/>
    <cellStyle name="40 % - Accent5 2 2 2 2 2 3 5 2 2" xfId="35216" xr:uid="{00000000-0005-0000-0000-0000EE650000}"/>
    <cellStyle name="40 % - Accent5 2 2 2 2 2 3 5 3" xfId="14008" xr:uid="{00000000-0005-0000-0000-0000EF650000}"/>
    <cellStyle name="40 % - Accent5 2 2 2 2 2 3 5 4" xfId="29226" xr:uid="{00000000-0005-0000-0000-0000F0650000}"/>
    <cellStyle name="40 % - Accent5 2 2 2 2 2 3 6" xfId="8585" xr:uid="{00000000-0005-0000-0000-0000F1650000}"/>
    <cellStyle name="40 % - Accent5 2 2 2 2 2 3 6 2" xfId="22725" xr:uid="{00000000-0005-0000-0000-0000F2650000}"/>
    <cellStyle name="40 % - Accent5 2 2 2 2 2 3 6 2 2" xfId="35918" xr:uid="{00000000-0005-0000-0000-0000F3650000}"/>
    <cellStyle name="40 % - Accent5 2 2 2 2 2 3 6 3" xfId="14576" xr:uid="{00000000-0005-0000-0000-0000F4650000}"/>
    <cellStyle name="40 % - Accent5 2 2 2 2 2 3 6 4" xfId="29928" xr:uid="{00000000-0005-0000-0000-0000F5650000}"/>
    <cellStyle name="40 % - Accent5 2 2 2 2 2 3 7" xfId="9153" xr:uid="{00000000-0005-0000-0000-0000F6650000}"/>
    <cellStyle name="40 % - Accent5 2 2 2 2 2 3 7 2" xfId="23486" xr:uid="{00000000-0005-0000-0000-0000F7650000}"/>
    <cellStyle name="40 % - Accent5 2 2 2 2 2 3 7 2 2" xfId="36671" xr:uid="{00000000-0005-0000-0000-0000F8650000}"/>
    <cellStyle name="40 % - Accent5 2 2 2 2 2 3 7 3" xfId="15144" xr:uid="{00000000-0005-0000-0000-0000F9650000}"/>
    <cellStyle name="40 % - Accent5 2 2 2 2 2 3 7 4" xfId="30681" xr:uid="{00000000-0005-0000-0000-0000FA650000}"/>
    <cellStyle name="40 % - Accent5 2 2 2 2 2 3 8" xfId="9735" xr:uid="{00000000-0005-0000-0000-0000FB650000}"/>
    <cellStyle name="40 % - Accent5 2 2 2 2 2 3 8 2" xfId="15726" xr:uid="{00000000-0005-0000-0000-0000FC650000}"/>
    <cellStyle name="40 % - Accent5 2 2 2 2 2 3 8 2 2" xfId="32796" xr:uid="{00000000-0005-0000-0000-0000FD650000}"/>
    <cellStyle name="40 % - Accent5 2 2 2 2 2 3 8 3" xfId="26792" xr:uid="{00000000-0005-0000-0000-0000FE650000}"/>
    <cellStyle name="40 % - Accent5 2 2 2 2 2 3 9" xfId="10331" xr:uid="{00000000-0005-0000-0000-0000FF650000}"/>
    <cellStyle name="40 % - Accent5 2 2 2 2 2 3 9 2" xfId="16322" xr:uid="{00000000-0005-0000-0000-000000660000}"/>
    <cellStyle name="40 % - Accent5 2 2 2 2 2 3 9 3" xfId="25443" xr:uid="{00000000-0005-0000-0000-000001660000}"/>
    <cellStyle name="40 % - Accent5 2 2 2 2 2 4" xfId="3161" xr:uid="{00000000-0005-0000-0000-000002660000}"/>
    <cellStyle name="40 % - Accent5 2 2 2 2 2 4 10" xfId="10928" xr:uid="{00000000-0005-0000-0000-000003660000}"/>
    <cellStyle name="40 % - Accent5 2 2 2 2 2 4 10 2" xfId="16919" xr:uid="{00000000-0005-0000-0000-000004660000}"/>
    <cellStyle name="40 % - Accent5 2 2 2 2 2 4 10 3" xfId="25444" xr:uid="{00000000-0005-0000-0000-000005660000}"/>
    <cellStyle name="40 % - Accent5 2 2 2 2 2 4 11" xfId="17543" xr:uid="{00000000-0005-0000-0000-000006660000}"/>
    <cellStyle name="40 % - Accent5 2 2 2 2 2 4 11 2" xfId="31477" xr:uid="{00000000-0005-0000-0000-000007660000}"/>
    <cellStyle name="40 % - Accent5 2 2 2 2 2 4 12" xfId="18604" xr:uid="{00000000-0005-0000-0000-000008660000}"/>
    <cellStyle name="40 % - Accent5 2 2 2 2 2 4 13" xfId="11842" xr:uid="{00000000-0005-0000-0000-000009660000}"/>
    <cellStyle name="40 % - Accent5 2 2 2 2 2 4 14" xfId="4562" xr:uid="{00000000-0005-0000-0000-00000A660000}"/>
    <cellStyle name="40 % - Accent5 2 2 2 2 2 4 15" xfId="24551" xr:uid="{00000000-0005-0000-0000-00000B660000}"/>
    <cellStyle name="40 % - Accent5 2 2 2 2 2 4 2" xfId="6384" xr:uid="{00000000-0005-0000-0000-00000C660000}"/>
    <cellStyle name="40 % - Accent5 2 2 2 2 2 4 2 10" xfId="31478" xr:uid="{00000000-0005-0000-0000-00000D660000}"/>
    <cellStyle name="40 % - Accent5 2 2 2 2 2 4 2 11" xfId="24552" xr:uid="{00000000-0005-0000-0000-00000E660000}"/>
    <cellStyle name="40 % - Accent5 2 2 2 2 2 4 2 2" xfId="19756" xr:uid="{00000000-0005-0000-0000-00000F660000}"/>
    <cellStyle name="40 % - Accent5 2 2 2 2 2 4 2 2 2" xfId="27188" xr:uid="{00000000-0005-0000-0000-000010660000}"/>
    <cellStyle name="40 % - Accent5 2 2 2 2 2 4 2 2 2 2" xfId="33192" xr:uid="{00000000-0005-0000-0000-000011660000}"/>
    <cellStyle name="40 % - Accent5 2 2 2 2 2 4 2 2 3" xfId="32066" xr:uid="{00000000-0005-0000-0000-000012660000}"/>
    <cellStyle name="40 % - Accent5 2 2 2 2 2 4 2 2 4" xfId="26046" xr:uid="{00000000-0005-0000-0000-000013660000}"/>
    <cellStyle name="40 % - Accent5 2 2 2 2 2 4 2 3" xfId="20810" xr:uid="{00000000-0005-0000-0000-000014660000}"/>
    <cellStyle name="40 % - Accent5 2 2 2 2 2 4 2 3 2" xfId="34027" xr:uid="{00000000-0005-0000-0000-000015660000}"/>
    <cellStyle name="40 % - Accent5 2 2 2 2 2 4 2 3 3" xfId="28037" xr:uid="{00000000-0005-0000-0000-000016660000}"/>
    <cellStyle name="40 % - Accent5 2 2 2 2 2 4 2 4" xfId="21401" xr:uid="{00000000-0005-0000-0000-000017660000}"/>
    <cellStyle name="40 % - Accent5 2 2 2 2 2 4 2 4 2" xfId="34618" xr:uid="{00000000-0005-0000-0000-000018660000}"/>
    <cellStyle name="40 % - Accent5 2 2 2 2 2 4 2 4 3" xfId="28628" xr:uid="{00000000-0005-0000-0000-000019660000}"/>
    <cellStyle name="40 % - Accent5 2 2 2 2 2 4 2 5" xfId="22025" xr:uid="{00000000-0005-0000-0000-00001A660000}"/>
    <cellStyle name="40 % - Accent5 2 2 2 2 2 4 2 5 2" xfId="35218" xr:uid="{00000000-0005-0000-0000-00001B660000}"/>
    <cellStyle name="40 % - Accent5 2 2 2 2 2 4 2 5 3" xfId="29228" xr:uid="{00000000-0005-0000-0000-00001C660000}"/>
    <cellStyle name="40 % - Accent5 2 2 2 2 2 4 2 6" xfId="22727" xr:uid="{00000000-0005-0000-0000-00001D660000}"/>
    <cellStyle name="40 % - Accent5 2 2 2 2 2 4 2 6 2" xfId="35920" xr:uid="{00000000-0005-0000-0000-00001E660000}"/>
    <cellStyle name="40 % - Accent5 2 2 2 2 2 4 2 6 3" xfId="29930" xr:uid="{00000000-0005-0000-0000-00001F660000}"/>
    <cellStyle name="40 % - Accent5 2 2 2 2 2 4 2 7" xfId="23488" xr:uid="{00000000-0005-0000-0000-000020660000}"/>
    <cellStyle name="40 % - Accent5 2 2 2 2 2 4 2 7 2" xfId="36673" xr:uid="{00000000-0005-0000-0000-000021660000}"/>
    <cellStyle name="40 % - Accent5 2 2 2 2 2 4 2 7 3" xfId="30683" xr:uid="{00000000-0005-0000-0000-000022660000}"/>
    <cellStyle name="40 % - Accent5 2 2 2 2 2 4 2 8" xfId="18605" xr:uid="{00000000-0005-0000-0000-000023660000}"/>
    <cellStyle name="40 % - Accent5 2 2 2 2 2 4 2 8 2" xfId="32798" xr:uid="{00000000-0005-0000-0000-000024660000}"/>
    <cellStyle name="40 % - Accent5 2 2 2 2 2 4 2 8 3" xfId="26794" xr:uid="{00000000-0005-0000-0000-000025660000}"/>
    <cellStyle name="40 % - Accent5 2 2 2 2 2 4 2 9" xfId="12375" xr:uid="{00000000-0005-0000-0000-000026660000}"/>
    <cellStyle name="40 % - Accent5 2 2 2 2 2 4 2 9 2" xfId="25445" xr:uid="{00000000-0005-0000-0000-000027660000}"/>
    <cellStyle name="40 % - Accent5 2 2 2 2 2 4 3" xfId="6910" xr:uid="{00000000-0005-0000-0000-000028660000}"/>
    <cellStyle name="40 % - Accent5 2 2 2 2 2 4 3 2" xfId="19757" xr:uid="{00000000-0005-0000-0000-000029660000}"/>
    <cellStyle name="40 % - Accent5 2 2 2 2 2 4 3 2 2" xfId="33193" xr:uid="{00000000-0005-0000-0000-00002A660000}"/>
    <cellStyle name="40 % - Accent5 2 2 2 2 2 4 3 2 3" xfId="27189" xr:uid="{00000000-0005-0000-0000-00002B660000}"/>
    <cellStyle name="40 % - Accent5 2 2 2 2 2 4 3 3" xfId="12901" xr:uid="{00000000-0005-0000-0000-00002C660000}"/>
    <cellStyle name="40 % - Accent5 2 2 2 2 2 4 3 3 2" xfId="32065" xr:uid="{00000000-0005-0000-0000-00002D660000}"/>
    <cellStyle name="40 % - Accent5 2 2 2 2 2 4 3 4" xfId="26045" xr:uid="{00000000-0005-0000-0000-00002E660000}"/>
    <cellStyle name="40 % - Accent5 2 2 2 2 2 4 4" xfId="7450" xr:uid="{00000000-0005-0000-0000-00002F660000}"/>
    <cellStyle name="40 % - Accent5 2 2 2 2 2 4 4 2" xfId="20809" xr:uid="{00000000-0005-0000-0000-000030660000}"/>
    <cellStyle name="40 % - Accent5 2 2 2 2 2 4 4 2 2" xfId="34026" xr:uid="{00000000-0005-0000-0000-000031660000}"/>
    <cellStyle name="40 % - Accent5 2 2 2 2 2 4 4 3" xfId="13441" xr:uid="{00000000-0005-0000-0000-000032660000}"/>
    <cellStyle name="40 % - Accent5 2 2 2 2 2 4 4 4" xfId="28036" xr:uid="{00000000-0005-0000-0000-000033660000}"/>
    <cellStyle name="40 % - Accent5 2 2 2 2 2 4 5" xfId="8018" xr:uid="{00000000-0005-0000-0000-000034660000}"/>
    <cellStyle name="40 % - Accent5 2 2 2 2 2 4 5 2" xfId="21400" xr:uid="{00000000-0005-0000-0000-000035660000}"/>
    <cellStyle name="40 % - Accent5 2 2 2 2 2 4 5 2 2" xfId="34617" xr:uid="{00000000-0005-0000-0000-000036660000}"/>
    <cellStyle name="40 % - Accent5 2 2 2 2 2 4 5 3" xfId="14009" xr:uid="{00000000-0005-0000-0000-000037660000}"/>
    <cellStyle name="40 % - Accent5 2 2 2 2 2 4 5 4" xfId="28627" xr:uid="{00000000-0005-0000-0000-000038660000}"/>
    <cellStyle name="40 % - Accent5 2 2 2 2 2 4 6" xfId="8586" xr:uid="{00000000-0005-0000-0000-000039660000}"/>
    <cellStyle name="40 % - Accent5 2 2 2 2 2 4 6 2" xfId="22024" xr:uid="{00000000-0005-0000-0000-00003A660000}"/>
    <cellStyle name="40 % - Accent5 2 2 2 2 2 4 6 2 2" xfId="35217" xr:uid="{00000000-0005-0000-0000-00003B660000}"/>
    <cellStyle name="40 % - Accent5 2 2 2 2 2 4 6 3" xfId="14577" xr:uid="{00000000-0005-0000-0000-00003C660000}"/>
    <cellStyle name="40 % - Accent5 2 2 2 2 2 4 6 4" xfId="29227" xr:uid="{00000000-0005-0000-0000-00003D660000}"/>
    <cellStyle name="40 % - Accent5 2 2 2 2 2 4 7" xfId="9154" xr:uid="{00000000-0005-0000-0000-00003E660000}"/>
    <cellStyle name="40 % - Accent5 2 2 2 2 2 4 7 2" xfId="22726" xr:uid="{00000000-0005-0000-0000-00003F660000}"/>
    <cellStyle name="40 % - Accent5 2 2 2 2 2 4 7 2 2" xfId="35919" xr:uid="{00000000-0005-0000-0000-000040660000}"/>
    <cellStyle name="40 % - Accent5 2 2 2 2 2 4 7 3" xfId="15145" xr:uid="{00000000-0005-0000-0000-000041660000}"/>
    <cellStyle name="40 % - Accent5 2 2 2 2 2 4 7 4" xfId="29929" xr:uid="{00000000-0005-0000-0000-000042660000}"/>
    <cellStyle name="40 % - Accent5 2 2 2 2 2 4 8" xfId="9736" xr:uid="{00000000-0005-0000-0000-000043660000}"/>
    <cellStyle name="40 % - Accent5 2 2 2 2 2 4 8 2" xfId="23487" xr:uid="{00000000-0005-0000-0000-000044660000}"/>
    <cellStyle name="40 % - Accent5 2 2 2 2 2 4 8 2 2" xfId="36672" xr:uid="{00000000-0005-0000-0000-000045660000}"/>
    <cellStyle name="40 % - Accent5 2 2 2 2 2 4 8 3" xfId="15727" xr:uid="{00000000-0005-0000-0000-000046660000}"/>
    <cellStyle name="40 % - Accent5 2 2 2 2 2 4 8 4" xfId="30682" xr:uid="{00000000-0005-0000-0000-000047660000}"/>
    <cellStyle name="40 % - Accent5 2 2 2 2 2 4 9" xfId="10332" xr:uid="{00000000-0005-0000-0000-000048660000}"/>
    <cellStyle name="40 % - Accent5 2 2 2 2 2 4 9 2" xfId="16323" xr:uid="{00000000-0005-0000-0000-000049660000}"/>
    <cellStyle name="40 % - Accent5 2 2 2 2 2 4 9 2 2" xfId="32797" xr:uid="{00000000-0005-0000-0000-00004A660000}"/>
    <cellStyle name="40 % - Accent5 2 2 2 2 2 4 9 3" xfId="26793" xr:uid="{00000000-0005-0000-0000-00004B660000}"/>
    <cellStyle name="40 % - Accent5 2 2 2 2 2 5" xfId="5479" xr:uid="{00000000-0005-0000-0000-00004C660000}"/>
    <cellStyle name="40 % - Accent5 2 2 2 2 2 5 10" xfId="31479" xr:uid="{00000000-0005-0000-0000-00004D660000}"/>
    <cellStyle name="40 % - Accent5 2 2 2 2 2 5 11" xfId="24553" xr:uid="{00000000-0005-0000-0000-00004E660000}"/>
    <cellStyle name="40 % - Accent5 2 2 2 2 2 5 2" xfId="19755" xr:uid="{00000000-0005-0000-0000-00004F660000}"/>
    <cellStyle name="40 % - Accent5 2 2 2 2 2 5 2 2" xfId="27187" xr:uid="{00000000-0005-0000-0000-000050660000}"/>
    <cellStyle name="40 % - Accent5 2 2 2 2 2 5 2 2 2" xfId="33191" xr:uid="{00000000-0005-0000-0000-000051660000}"/>
    <cellStyle name="40 % - Accent5 2 2 2 2 2 5 2 3" xfId="32067" xr:uid="{00000000-0005-0000-0000-000052660000}"/>
    <cellStyle name="40 % - Accent5 2 2 2 2 2 5 2 4" xfId="26047" xr:uid="{00000000-0005-0000-0000-000053660000}"/>
    <cellStyle name="40 % - Accent5 2 2 2 2 2 5 3" xfId="20811" xr:uid="{00000000-0005-0000-0000-000054660000}"/>
    <cellStyle name="40 % - Accent5 2 2 2 2 2 5 3 2" xfId="34028" xr:uid="{00000000-0005-0000-0000-000055660000}"/>
    <cellStyle name="40 % - Accent5 2 2 2 2 2 5 3 3" xfId="28038" xr:uid="{00000000-0005-0000-0000-000056660000}"/>
    <cellStyle name="40 % - Accent5 2 2 2 2 2 5 4" xfId="21402" xr:uid="{00000000-0005-0000-0000-000057660000}"/>
    <cellStyle name="40 % - Accent5 2 2 2 2 2 5 4 2" xfId="34619" xr:uid="{00000000-0005-0000-0000-000058660000}"/>
    <cellStyle name="40 % - Accent5 2 2 2 2 2 5 4 3" xfId="28629" xr:uid="{00000000-0005-0000-0000-000059660000}"/>
    <cellStyle name="40 % - Accent5 2 2 2 2 2 5 5" xfId="22026" xr:uid="{00000000-0005-0000-0000-00005A660000}"/>
    <cellStyle name="40 % - Accent5 2 2 2 2 2 5 5 2" xfId="35219" xr:uid="{00000000-0005-0000-0000-00005B660000}"/>
    <cellStyle name="40 % - Accent5 2 2 2 2 2 5 5 3" xfId="29229" xr:uid="{00000000-0005-0000-0000-00005C660000}"/>
    <cellStyle name="40 % - Accent5 2 2 2 2 2 5 6" xfId="22728" xr:uid="{00000000-0005-0000-0000-00005D660000}"/>
    <cellStyle name="40 % - Accent5 2 2 2 2 2 5 6 2" xfId="35921" xr:uid="{00000000-0005-0000-0000-00005E660000}"/>
    <cellStyle name="40 % - Accent5 2 2 2 2 2 5 6 3" xfId="29931" xr:uid="{00000000-0005-0000-0000-00005F660000}"/>
    <cellStyle name="40 % - Accent5 2 2 2 2 2 5 7" xfId="23489" xr:uid="{00000000-0005-0000-0000-000060660000}"/>
    <cellStyle name="40 % - Accent5 2 2 2 2 2 5 7 2" xfId="36674" xr:uid="{00000000-0005-0000-0000-000061660000}"/>
    <cellStyle name="40 % - Accent5 2 2 2 2 2 5 7 3" xfId="30684" xr:uid="{00000000-0005-0000-0000-000062660000}"/>
    <cellStyle name="40 % - Accent5 2 2 2 2 2 5 8" xfId="18606" xr:uid="{00000000-0005-0000-0000-000063660000}"/>
    <cellStyle name="40 % - Accent5 2 2 2 2 2 5 8 2" xfId="32799" xr:uid="{00000000-0005-0000-0000-000064660000}"/>
    <cellStyle name="40 % - Accent5 2 2 2 2 2 5 8 3" xfId="26795" xr:uid="{00000000-0005-0000-0000-000065660000}"/>
    <cellStyle name="40 % - Accent5 2 2 2 2 2 5 9" xfId="11838" xr:uid="{00000000-0005-0000-0000-000066660000}"/>
    <cellStyle name="40 % - Accent5 2 2 2 2 2 5 9 2" xfId="25446" xr:uid="{00000000-0005-0000-0000-000067660000}"/>
    <cellStyle name="40 % - Accent5 2 2 2 2 2 6" xfId="6380" xr:uid="{00000000-0005-0000-0000-000068660000}"/>
    <cellStyle name="40 % - Accent5 2 2 2 2 2 6 2" xfId="19585" xr:uid="{00000000-0005-0000-0000-000069660000}"/>
    <cellStyle name="40 % - Accent5 2 2 2 2 2 6 2 2" xfId="33079" xr:uid="{00000000-0005-0000-0000-00006A660000}"/>
    <cellStyle name="40 % - Accent5 2 2 2 2 2 6 2 3" xfId="27075" xr:uid="{00000000-0005-0000-0000-00006B660000}"/>
    <cellStyle name="40 % - Accent5 2 2 2 2 2 6 3" xfId="12371" xr:uid="{00000000-0005-0000-0000-00006C660000}"/>
    <cellStyle name="40 % - Accent5 2 2 2 2 2 6 3 2" xfId="32062" xr:uid="{00000000-0005-0000-0000-00006D660000}"/>
    <cellStyle name="40 % - Accent5 2 2 2 2 2 6 4" xfId="26042" xr:uid="{00000000-0005-0000-0000-00006E660000}"/>
    <cellStyle name="40 % - Accent5 2 2 2 2 2 7" xfId="6906" xr:uid="{00000000-0005-0000-0000-00006F660000}"/>
    <cellStyle name="40 % - Accent5 2 2 2 2 2 7 2" xfId="19761" xr:uid="{00000000-0005-0000-0000-000070660000}"/>
    <cellStyle name="40 % - Accent5 2 2 2 2 2 7 2 2" xfId="33196" xr:uid="{00000000-0005-0000-0000-000071660000}"/>
    <cellStyle name="40 % - Accent5 2 2 2 2 2 7 3" xfId="12897" xr:uid="{00000000-0005-0000-0000-000072660000}"/>
    <cellStyle name="40 % - Accent5 2 2 2 2 2 7 4" xfId="27192" xr:uid="{00000000-0005-0000-0000-000073660000}"/>
    <cellStyle name="40 % - Accent5 2 2 2 2 2 8" xfId="7446" xr:uid="{00000000-0005-0000-0000-000074660000}"/>
    <cellStyle name="40 % - Accent5 2 2 2 2 2 8 2" xfId="20806" xr:uid="{00000000-0005-0000-0000-000075660000}"/>
    <cellStyle name="40 % - Accent5 2 2 2 2 2 8 2 2" xfId="34023" xr:uid="{00000000-0005-0000-0000-000076660000}"/>
    <cellStyle name="40 % - Accent5 2 2 2 2 2 8 3" xfId="13437" xr:uid="{00000000-0005-0000-0000-000077660000}"/>
    <cellStyle name="40 % - Accent5 2 2 2 2 2 8 4" xfId="28033" xr:uid="{00000000-0005-0000-0000-000078660000}"/>
    <cellStyle name="40 % - Accent5 2 2 2 2 2 9" xfId="8014" xr:uid="{00000000-0005-0000-0000-000079660000}"/>
    <cellStyle name="40 % - Accent5 2 2 2 2 2 9 2" xfId="21397" xr:uid="{00000000-0005-0000-0000-00007A660000}"/>
    <cellStyle name="40 % - Accent5 2 2 2 2 2 9 2 2" xfId="34614" xr:uid="{00000000-0005-0000-0000-00007B660000}"/>
    <cellStyle name="40 % - Accent5 2 2 2 2 2 9 3" xfId="14005" xr:uid="{00000000-0005-0000-0000-00007C660000}"/>
    <cellStyle name="40 % - Accent5 2 2 2 2 2 9 4" xfId="28624" xr:uid="{00000000-0005-0000-0000-00007D660000}"/>
    <cellStyle name="40 % - Accent5 2 2 2 2 20" xfId="3156" xr:uid="{00000000-0005-0000-0000-00007E660000}"/>
    <cellStyle name="40 % - Accent5 2 2 2 2 3" xfId="523" xr:uid="{00000000-0005-0000-0000-00007F660000}"/>
    <cellStyle name="40 % - Accent5 2 2 2 2 3 10" xfId="10333" xr:uid="{00000000-0005-0000-0000-000080660000}"/>
    <cellStyle name="40 % - Accent5 2 2 2 2 3 10 2" xfId="16324" xr:uid="{00000000-0005-0000-0000-000081660000}"/>
    <cellStyle name="40 % - Accent5 2 2 2 2 3 10 3" xfId="31480" xr:uid="{00000000-0005-0000-0000-000082660000}"/>
    <cellStyle name="40 % - Accent5 2 2 2 2 3 11" xfId="10929" xr:uid="{00000000-0005-0000-0000-000083660000}"/>
    <cellStyle name="40 % - Accent5 2 2 2 2 3 11 2" xfId="16920" xr:uid="{00000000-0005-0000-0000-000084660000}"/>
    <cellStyle name="40 % - Accent5 2 2 2 2 3 12" xfId="17544" xr:uid="{00000000-0005-0000-0000-000085660000}"/>
    <cellStyle name="40 % - Accent5 2 2 2 2 3 13" xfId="18006" xr:uid="{00000000-0005-0000-0000-000086660000}"/>
    <cellStyle name="40 % - Accent5 2 2 2 2 3 14" xfId="18607" xr:uid="{00000000-0005-0000-0000-000087660000}"/>
    <cellStyle name="40 % - Accent5 2 2 2 2 3 15" xfId="11349" xr:uid="{00000000-0005-0000-0000-000088660000}"/>
    <cellStyle name="40 % - Accent5 2 2 2 2 3 16" xfId="4563" xr:uid="{00000000-0005-0000-0000-000089660000}"/>
    <cellStyle name="40 % - Accent5 2 2 2 2 3 17" xfId="24554" xr:uid="{00000000-0005-0000-0000-00008A660000}"/>
    <cellStyle name="40 % - Accent5 2 2 2 2 3 18" xfId="3162" xr:uid="{00000000-0005-0000-0000-00008B660000}"/>
    <cellStyle name="40 % - Accent5 2 2 2 2 3 2" xfId="5482" xr:uid="{00000000-0005-0000-0000-00008C660000}"/>
    <cellStyle name="40 % - Accent5 2 2 2 2 3 2 2" xfId="19586" xr:uid="{00000000-0005-0000-0000-00008D660000}"/>
    <cellStyle name="40 % - Accent5 2 2 2 2 3 2 2 2" xfId="33080" xr:uid="{00000000-0005-0000-0000-00008E660000}"/>
    <cellStyle name="40 % - Accent5 2 2 2 2 3 2 2 3" xfId="27076" xr:uid="{00000000-0005-0000-0000-00008F660000}"/>
    <cellStyle name="40 % - Accent5 2 2 2 2 3 2 3" xfId="11843" xr:uid="{00000000-0005-0000-0000-000090660000}"/>
    <cellStyle name="40 % - Accent5 2 2 2 2 3 2 3 2" xfId="32068" xr:uid="{00000000-0005-0000-0000-000091660000}"/>
    <cellStyle name="40 % - Accent5 2 2 2 2 3 2 4" xfId="26048" xr:uid="{00000000-0005-0000-0000-000092660000}"/>
    <cellStyle name="40 % - Accent5 2 2 2 2 3 3" xfId="6385" xr:uid="{00000000-0005-0000-0000-000093660000}"/>
    <cellStyle name="40 % - Accent5 2 2 2 2 3 3 2" xfId="20812" xr:uid="{00000000-0005-0000-0000-000094660000}"/>
    <cellStyle name="40 % - Accent5 2 2 2 2 3 3 2 2" xfId="34029" xr:uid="{00000000-0005-0000-0000-000095660000}"/>
    <cellStyle name="40 % - Accent5 2 2 2 2 3 3 3" xfId="12376" xr:uid="{00000000-0005-0000-0000-000096660000}"/>
    <cellStyle name="40 % - Accent5 2 2 2 2 3 3 4" xfId="28039" xr:uid="{00000000-0005-0000-0000-000097660000}"/>
    <cellStyle name="40 % - Accent5 2 2 2 2 3 4" xfId="6911" xr:uid="{00000000-0005-0000-0000-000098660000}"/>
    <cellStyle name="40 % - Accent5 2 2 2 2 3 4 2" xfId="21403" xr:uid="{00000000-0005-0000-0000-000099660000}"/>
    <cellStyle name="40 % - Accent5 2 2 2 2 3 4 2 2" xfId="34620" xr:uid="{00000000-0005-0000-0000-00009A660000}"/>
    <cellStyle name="40 % - Accent5 2 2 2 2 3 4 3" xfId="12902" xr:uid="{00000000-0005-0000-0000-00009B660000}"/>
    <cellStyle name="40 % - Accent5 2 2 2 2 3 4 4" xfId="28630" xr:uid="{00000000-0005-0000-0000-00009C660000}"/>
    <cellStyle name="40 % - Accent5 2 2 2 2 3 5" xfId="7451" xr:uid="{00000000-0005-0000-0000-00009D660000}"/>
    <cellStyle name="40 % - Accent5 2 2 2 2 3 5 2" xfId="22027" xr:uid="{00000000-0005-0000-0000-00009E660000}"/>
    <cellStyle name="40 % - Accent5 2 2 2 2 3 5 2 2" xfId="35220" xr:uid="{00000000-0005-0000-0000-00009F660000}"/>
    <cellStyle name="40 % - Accent5 2 2 2 2 3 5 3" xfId="13442" xr:uid="{00000000-0005-0000-0000-0000A0660000}"/>
    <cellStyle name="40 % - Accent5 2 2 2 2 3 5 4" xfId="29230" xr:uid="{00000000-0005-0000-0000-0000A1660000}"/>
    <cellStyle name="40 % - Accent5 2 2 2 2 3 6" xfId="8019" xr:uid="{00000000-0005-0000-0000-0000A2660000}"/>
    <cellStyle name="40 % - Accent5 2 2 2 2 3 6 2" xfId="22729" xr:uid="{00000000-0005-0000-0000-0000A3660000}"/>
    <cellStyle name="40 % - Accent5 2 2 2 2 3 6 2 2" xfId="35922" xr:uid="{00000000-0005-0000-0000-0000A4660000}"/>
    <cellStyle name="40 % - Accent5 2 2 2 2 3 6 3" xfId="14010" xr:uid="{00000000-0005-0000-0000-0000A5660000}"/>
    <cellStyle name="40 % - Accent5 2 2 2 2 3 6 4" xfId="29932" xr:uid="{00000000-0005-0000-0000-0000A6660000}"/>
    <cellStyle name="40 % - Accent5 2 2 2 2 3 7" xfId="8587" xr:uid="{00000000-0005-0000-0000-0000A7660000}"/>
    <cellStyle name="40 % - Accent5 2 2 2 2 3 7 2" xfId="23490" xr:uid="{00000000-0005-0000-0000-0000A8660000}"/>
    <cellStyle name="40 % - Accent5 2 2 2 2 3 7 2 2" xfId="36675" xr:uid="{00000000-0005-0000-0000-0000A9660000}"/>
    <cellStyle name="40 % - Accent5 2 2 2 2 3 7 3" xfId="14578" xr:uid="{00000000-0005-0000-0000-0000AA660000}"/>
    <cellStyle name="40 % - Accent5 2 2 2 2 3 7 4" xfId="30685" xr:uid="{00000000-0005-0000-0000-0000AB660000}"/>
    <cellStyle name="40 % - Accent5 2 2 2 2 3 8" xfId="9155" xr:uid="{00000000-0005-0000-0000-0000AC660000}"/>
    <cellStyle name="40 % - Accent5 2 2 2 2 3 8 2" xfId="15146" xr:uid="{00000000-0005-0000-0000-0000AD660000}"/>
    <cellStyle name="40 % - Accent5 2 2 2 2 3 8 2 2" xfId="32800" xr:uid="{00000000-0005-0000-0000-0000AE660000}"/>
    <cellStyle name="40 % - Accent5 2 2 2 2 3 8 3" xfId="26796" xr:uid="{00000000-0005-0000-0000-0000AF660000}"/>
    <cellStyle name="40 % - Accent5 2 2 2 2 3 9" xfId="9737" xr:uid="{00000000-0005-0000-0000-0000B0660000}"/>
    <cellStyle name="40 % - Accent5 2 2 2 2 3 9 2" xfId="15728" xr:uid="{00000000-0005-0000-0000-0000B1660000}"/>
    <cellStyle name="40 % - Accent5 2 2 2 2 3 9 3" xfId="25447" xr:uid="{00000000-0005-0000-0000-0000B2660000}"/>
    <cellStyle name="40 % - Accent5 2 2 2 2 4" xfId="5478" xr:uid="{00000000-0005-0000-0000-0000B3660000}"/>
    <cellStyle name="40 % - Accent5 2 2 2 2 4 10" xfId="31481" xr:uid="{00000000-0005-0000-0000-0000B4660000}"/>
    <cellStyle name="40 % - Accent5 2 2 2 2 4 11" xfId="24555" xr:uid="{00000000-0005-0000-0000-0000B5660000}"/>
    <cellStyle name="40 % - Accent5 2 2 2 2 4 2" xfId="19753" xr:uid="{00000000-0005-0000-0000-0000B6660000}"/>
    <cellStyle name="40 % - Accent5 2 2 2 2 4 2 2" xfId="27186" xr:uid="{00000000-0005-0000-0000-0000B7660000}"/>
    <cellStyle name="40 % - Accent5 2 2 2 2 4 2 2 2" xfId="33190" xr:uid="{00000000-0005-0000-0000-0000B8660000}"/>
    <cellStyle name="40 % - Accent5 2 2 2 2 4 2 3" xfId="32069" xr:uid="{00000000-0005-0000-0000-0000B9660000}"/>
    <cellStyle name="40 % - Accent5 2 2 2 2 4 2 4" xfId="26049" xr:uid="{00000000-0005-0000-0000-0000BA660000}"/>
    <cellStyle name="40 % - Accent5 2 2 2 2 4 3" xfId="20813" xr:uid="{00000000-0005-0000-0000-0000BB660000}"/>
    <cellStyle name="40 % - Accent5 2 2 2 2 4 3 2" xfId="34030" xr:uid="{00000000-0005-0000-0000-0000BC660000}"/>
    <cellStyle name="40 % - Accent5 2 2 2 2 4 3 3" xfId="28040" xr:uid="{00000000-0005-0000-0000-0000BD660000}"/>
    <cellStyle name="40 % - Accent5 2 2 2 2 4 4" xfId="21404" xr:uid="{00000000-0005-0000-0000-0000BE660000}"/>
    <cellStyle name="40 % - Accent5 2 2 2 2 4 4 2" xfId="34621" xr:uid="{00000000-0005-0000-0000-0000BF660000}"/>
    <cellStyle name="40 % - Accent5 2 2 2 2 4 4 3" xfId="28631" xr:uid="{00000000-0005-0000-0000-0000C0660000}"/>
    <cellStyle name="40 % - Accent5 2 2 2 2 4 5" xfId="22028" xr:uid="{00000000-0005-0000-0000-0000C1660000}"/>
    <cellStyle name="40 % - Accent5 2 2 2 2 4 5 2" xfId="35221" xr:uid="{00000000-0005-0000-0000-0000C2660000}"/>
    <cellStyle name="40 % - Accent5 2 2 2 2 4 5 3" xfId="29231" xr:uid="{00000000-0005-0000-0000-0000C3660000}"/>
    <cellStyle name="40 % - Accent5 2 2 2 2 4 6" xfId="22730" xr:uid="{00000000-0005-0000-0000-0000C4660000}"/>
    <cellStyle name="40 % - Accent5 2 2 2 2 4 6 2" xfId="35923" xr:uid="{00000000-0005-0000-0000-0000C5660000}"/>
    <cellStyle name="40 % - Accent5 2 2 2 2 4 6 3" xfId="29933" xr:uid="{00000000-0005-0000-0000-0000C6660000}"/>
    <cellStyle name="40 % - Accent5 2 2 2 2 4 7" xfId="23491" xr:uid="{00000000-0005-0000-0000-0000C7660000}"/>
    <cellStyle name="40 % - Accent5 2 2 2 2 4 7 2" xfId="36676" xr:uid="{00000000-0005-0000-0000-0000C8660000}"/>
    <cellStyle name="40 % - Accent5 2 2 2 2 4 7 3" xfId="30686" xr:uid="{00000000-0005-0000-0000-0000C9660000}"/>
    <cellStyle name="40 % - Accent5 2 2 2 2 4 8" xfId="18608" xr:uid="{00000000-0005-0000-0000-0000CA660000}"/>
    <cellStyle name="40 % - Accent5 2 2 2 2 4 8 2" xfId="32801" xr:uid="{00000000-0005-0000-0000-0000CB660000}"/>
    <cellStyle name="40 % - Accent5 2 2 2 2 4 8 3" xfId="26797" xr:uid="{00000000-0005-0000-0000-0000CC660000}"/>
    <cellStyle name="40 % - Accent5 2 2 2 2 4 9" xfId="11837" xr:uid="{00000000-0005-0000-0000-0000CD660000}"/>
    <cellStyle name="40 % - Accent5 2 2 2 2 4 9 2" xfId="25448" xr:uid="{00000000-0005-0000-0000-0000CE660000}"/>
    <cellStyle name="40 % - Accent5 2 2 2 2 5" xfId="6379" xr:uid="{00000000-0005-0000-0000-0000CF660000}"/>
    <cellStyle name="40 % - Accent5 2 2 2 2 5 2" xfId="23492" xr:uid="{00000000-0005-0000-0000-0000D0660000}"/>
    <cellStyle name="40 % - Accent5 2 2 2 2 5 2 2" xfId="36677" xr:uid="{00000000-0005-0000-0000-0000D1660000}"/>
    <cellStyle name="40 % - Accent5 2 2 2 2 5 2 3" xfId="30687" xr:uid="{00000000-0005-0000-0000-0000D2660000}"/>
    <cellStyle name="40 % - Accent5 2 2 2 2 5 3" xfId="19584" xr:uid="{00000000-0005-0000-0000-0000D3660000}"/>
    <cellStyle name="40 % - Accent5 2 2 2 2 5 3 2" xfId="33078" xr:uid="{00000000-0005-0000-0000-0000D4660000}"/>
    <cellStyle name="40 % - Accent5 2 2 2 2 5 3 3" xfId="27074" xr:uid="{00000000-0005-0000-0000-0000D5660000}"/>
    <cellStyle name="40 % - Accent5 2 2 2 2 5 4" xfId="12370" xr:uid="{00000000-0005-0000-0000-0000D6660000}"/>
    <cellStyle name="40 % - Accent5 2 2 2 2 5 4 2" xfId="32061" xr:uid="{00000000-0005-0000-0000-0000D7660000}"/>
    <cellStyle name="40 % - Accent5 2 2 2 2 5 5" xfId="26041" xr:uid="{00000000-0005-0000-0000-0000D8660000}"/>
    <cellStyle name="40 % - Accent5 2 2 2 2 6" xfId="6905" xr:uid="{00000000-0005-0000-0000-0000D9660000}"/>
    <cellStyle name="40 % - Accent5 2 2 2 2 6 2" xfId="23830" xr:uid="{00000000-0005-0000-0000-0000DA660000}"/>
    <cellStyle name="40 % - Accent5 2 2 2 2 6 2 2" xfId="36858" xr:uid="{00000000-0005-0000-0000-0000DB660000}"/>
    <cellStyle name="40 % - Accent5 2 2 2 2 6 2 3" xfId="30870" xr:uid="{00000000-0005-0000-0000-0000DC660000}"/>
    <cellStyle name="40 % - Accent5 2 2 2 2 6 3" xfId="20805" xr:uid="{00000000-0005-0000-0000-0000DD660000}"/>
    <cellStyle name="40 % - Accent5 2 2 2 2 6 3 2" xfId="34022" xr:uid="{00000000-0005-0000-0000-0000DE660000}"/>
    <cellStyle name="40 % - Accent5 2 2 2 2 6 4" xfId="12896" xr:uid="{00000000-0005-0000-0000-0000DF660000}"/>
    <cellStyle name="40 % - Accent5 2 2 2 2 6 5" xfId="28032" xr:uid="{00000000-0005-0000-0000-0000E0660000}"/>
    <cellStyle name="40 % - Accent5 2 2 2 2 7" xfId="7445" xr:uid="{00000000-0005-0000-0000-0000E1660000}"/>
    <cellStyle name="40 % - Accent5 2 2 2 2 7 2" xfId="24032" xr:uid="{00000000-0005-0000-0000-0000E2660000}"/>
    <cellStyle name="40 % - Accent5 2 2 2 2 7 2 2" xfId="36938" xr:uid="{00000000-0005-0000-0000-0000E3660000}"/>
    <cellStyle name="40 % - Accent5 2 2 2 2 7 2 3" xfId="30951" xr:uid="{00000000-0005-0000-0000-0000E4660000}"/>
    <cellStyle name="40 % - Accent5 2 2 2 2 7 3" xfId="21396" xr:uid="{00000000-0005-0000-0000-0000E5660000}"/>
    <cellStyle name="40 % - Accent5 2 2 2 2 7 3 2" xfId="34613" xr:uid="{00000000-0005-0000-0000-0000E6660000}"/>
    <cellStyle name="40 % - Accent5 2 2 2 2 7 4" xfId="13436" xr:uid="{00000000-0005-0000-0000-0000E7660000}"/>
    <cellStyle name="40 % - Accent5 2 2 2 2 7 5" xfId="28623" xr:uid="{00000000-0005-0000-0000-0000E8660000}"/>
    <cellStyle name="40 % - Accent5 2 2 2 2 8" xfId="8013" xr:uid="{00000000-0005-0000-0000-0000E9660000}"/>
    <cellStyle name="40 % - Accent5 2 2 2 2 8 2" xfId="22020" xr:uid="{00000000-0005-0000-0000-0000EA660000}"/>
    <cellStyle name="40 % - Accent5 2 2 2 2 8 2 2" xfId="35213" xr:uid="{00000000-0005-0000-0000-0000EB660000}"/>
    <cellStyle name="40 % - Accent5 2 2 2 2 8 3" xfId="14004" xr:uid="{00000000-0005-0000-0000-0000EC660000}"/>
    <cellStyle name="40 % - Accent5 2 2 2 2 8 4" xfId="29223" xr:uid="{00000000-0005-0000-0000-0000ED660000}"/>
    <cellStyle name="40 % - Accent5 2 2 2 2 9" xfId="8581" xr:uid="{00000000-0005-0000-0000-0000EE660000}"/>
    <cellStyle name="40 % - Accent5 2 2 2 2 9 2" xfId="22722" xr:uid="{00000000-0005-0000-0000-0000EF660000}"/>
    <cellStyle name="40 % - Accent5 2 2 2 2 9 2 2" xfId="35915" xr:uid="{00000000-0005-0000-0000-0000F0660000}"/>
    <cellStyle name="40 % - Accent5 2 2 2 2 9 3" xfId="14572" xr:uid="{00000000-0005-0000-0000-0000F1660000}"/>
    <cellStyle name="40 % - Accent5 2 2 2 2 9 4" xfId="29925" xr:uid="{00000000-0005-0000-0000-0000F2660000}"/>
    <cellStyle name="40 % - Accent5 2 2 2 20" xfId="4557" xr:uid="{00000000-0005-0000-0000-0000F3660000}"/>
    <cellStyle name="40 % - Accent5 2 2 2 21" xfId="24546" xr:uid="{00000000-0005-0000-0000-0000F4660000}"/>
    <cellStyle name="40 % - Accent5 2 2 2 22" xfId="3155" xr:uid="{00000000-0005-0000-0000-0000F5660000}"/>
    <cellStyle name="40 % - Accent5 2 2 2 3" xfId="524" xr:uid="{00000000-0005-0000-0000-0000F6660000}"/>
    <cellStyle name="40 % - Accent5 2 2 2 3 10" xfId="10334" xr:uid="{00000000-0005-0000-0000-0000F7660000}"/>
    <cellStyle name="40 % - Accent5 2 2 2 3 10 2" xfId="16325" xr:uid="{00000000-0005-0000-0000-0000F8660000}"/>
    <cellStyle name="40 % - Accent5 2 2 2 3 10 3" xfId="31482" xr:uid="{00000000-0005-0000-0000-0000F9660000}"/>
    <cellStyle name="40 % - Accent5 2 2 2 3 11" xfId="10930" xr:uid="{00000000-0005-0000-0000-0000FA660000}"/>
    <cellStyle name="40 % - Accent5 2 2 2 3 11 2" xfId="16921" xr:uid="{00000000-0005-0000-0000-0000FB660000}"/>
    <cellStyle name="40 % - Accent5 2 2 2 3 12" xfId="17545" xr:uid="{00000000-0005-0000-0000-0000FC660000}"/>
    <cellStyle name="40 % - Accent5 2 2 2 3 13" xfId="18007" xr:uid="{00000000-0005-0000-0000-0000FD660000}"/>
    <cellStyle name="40 % - Accent5 2 2 2 3 14" xfId="18609" xr:uid="{00000000-0005-0000-0000-0000FE660000}"/>
    <cellStyle name="40 % - Accent5 2 2 2 3 15" xfId="11350" xr:uid="{00000000-0005-0000-0000-0000FF660000}"/>
    <cellStyle name="40 % - Accent5 2 2 2 3 16" xfId="4564" xr:uid="{00000000-0005-0000-0000-000000670000}"/>
    <cellStyle name="40 % - Accent5 2 2 2 3 17" xfId="24556" xr:uid="{00000000-0005-0000-0000-000001670000}"/>
    <cellStyle name="40 % - Accent5 2 2 2 3 18" xfId="3163" xr:uid="{00000000-0005-0000-0000-000002670000}"/>
    <cellStyle name="40 % - Accent5 2 2 2 3 2" xfId="5483" xr:uid="{00000000-0005-0000-0000-000003670000}"/>
    <cellStyle name="40 % - Accent5 2 2 2 3 2 2" xfId="19587" xr:uid="{00000000-0005-0000-0000-000004670000}"/>
    <cellStyle name="40 % - Accent5 2 2 2 3 2 2 2" xfId="33081" xr:uid="{00000000-0005-0000-0000-000005670000}"/>
    <cellStyle name="40 % - Accent5 2 2 2 3 2 2 3" xfId="27077" xr:uid="{00000000-0005-0000-0000-000006670000}"/>
    <cellStyle name="40 % - Accent5 2 2 2 3 2 3" xfId="11844" xr:uid="{00000000-0005-0000-0000-000007670000}"/>
    <cellStyle name="40 % - Accent5 2 2 2 3 2 3 2" xfId="32070" xr:uid="{00000000-0005-0000-0000-000008670000}"/>
    <cellStyle name="40 % - Accent5 2 2 2 3 2 4" xfId="26050" xr:uid="{00000000-0005-0000-0000-000009670000}"/>
    <cellStyle name="40 % - Accent5 2 2 2 3 3" xfId="6386" xr:uid="{00000000-0005-0000-0000-00000A670000}"/>
    <cellStyle name="40 % - Accent5 2 2 2 3 3 2" xfId="20814" xr:uid="{00000000-0005-0000-0000-00000B670000}"/>
    <cellStyle name="40 % - Accent5 2 2 2 3 3 2 2" xfId="34031" xr:uid="{00000000-0005-0000-0000-00000C670000}"/>
    <cellStyle name="40 % - Accent5 2 2 2 3 3 3" xfId="12377" xr:uid="{00000000-0005-0000-0000-00000D670000}"/>
    <cellStyle name="40 % - Accent5 2 2 2 3 3 4" xfId="28041" xr:uid="{00000000-0005-0000-0000-00000E670000}"/>
    <cellStyle name="40 % - Accent5 2 2 2 3 4" xfId="6912" xr:uid="{00000000-0005-0000-0000-00000F670000}"/>
    <cellStyle name="40 % - Accent5 2 2 2 3 4 2" xfId="21405" xr:uid="{00000000-0005-0000-0000-000010670000}"/>
    <cellStyle name="40 % - Accent5 2 2 2 3 4 2 2" xfId="34622" xr:uid="{00000000-0005-0000-0000-000011670000}"/>
    <cellStyle name="40 % - Accent5 2 2 2 3 4 3" xfId="12903" xr:uid="{00000000-0005-0000-0000-000012670000}"/>
    <cellStyle name="40 % - Accent5 2 2 2 3 4 4" xfId="28632" xr:uid="{00000000-0005-0000-0000-000013670000}"/>
    <cellStyle name="40 % - Accent5 2 2 2 3 5" xfId="7452" xr:uid="{00000000-0005-0000-0000-000014670000}"/>
    <cellStyle name="40 % - Accent5 2 2 2 3 5 2" xfId="22029" xr:uid="{00000000-0005-0000-0000-000015670000}"/>
    <cellStyle name="40 % - Accent5 2 2 2 3 5 2 2" xfId="35222" xr:uid="{00000000-0005-0000-0000-000016670000}"/>
    <cellStyle name="40 % - Accent5 2 2 2 3 5 3" xfId="13443" xr:uid="{00000000-0005-0000-0000-000017670000}"/>
    <cellStyle name="40 % - Accent5 2 2 2 3 5 4" xfId="29232" xr:uid="{00000000-0005-0000-0000-000018670000}"/>
    <cellStyle name="40 % - Accent5 2 2 2 3 6" xfId="8020" xr:uid="{00000000-0005-0000-0000-000019670000}"/>
    <cellStyle name="40 % - Accent5 2 2 2 3 6 2" xfId="22731" xr:uid="{00000000-0005-0000-0000-00001A670000}"/>
    <cellStyle name="40 % - Accent5 2 2 2 3 6 2 2" xfId="35924" xr:uid="{00000000-0005-0000-0000-00001B670000}"/>
    <cellStyle name="40 % - Accent5 2 2 2 3 6 3" xfId="14011" xr:uid="{00000000-0005-0000-0000-00001C670000}"/>
    <cellStyle name="40 % - Accent5 2 2 2 3 6 4" xfId="29934" xr:uid="{00000000-0005-0000-0000-00001D670000}"/>
    <cellStyle name="40 % - Accent5 2 2 2 3 7" xfId="8588" xr:uid="{00000000-0005-0000-0000-00001E670000}"/>
    <cellStyle name="40 % - Accent5 2 2 2 3 7 2" xfId="23493" xr:uid="{00000000-0005-0000-0000-00001F670000}"/>
    <cellStyle name="40 % - Accent5 2 2 2 3 7 2 2" xfId="36678" xr:uid="{00000000-0005-0000-0000-000020670000}"/>
    <cellStyle name="40 % - Accent5 2 2 2 3 7 3" xfId="14579" xr:uid="{00000000-0005-0000-0000-000021670000}"/>
    <cellStyle name="40 % - Accent5 2 2 2 3 7 4" xfId="30688" xr:uid="{00000000-0005-0000-0000-000022670000}"/>
    <cellStyle name="40 % - Accent5 2 2 2 3 8" xfId="9156" xr:uid="{00000000-0005-0000-0000-000023670000}"/>
    <cellStyle name="40 % - Accent5 2 2 2 3 8 2" xfId="15147" xr:uid="{00000000-0005-0000-0000-000024670000}"/>
    <cellStyle name="40 % - Accent5 2 2 2 3 8 2 2" xfId="32802" xr:uid="{00000000-0005-0000-0000-000025670000}"/>
    <cellStyle name="40 % - Accent5 2 2 2 3 8 3" xfId="26798" xr:uid="{00000000-0005-0000-0000-000026670000}"/>
    <cellStyle name="40 % - Accent5 2 2 2 3 9" xfId="9738" xr:uid="{00000000-0005-0000-0000-000027670000}"/>
    <cellStyle name="40 % - Accent5 2 2 2 3 9 2" xfId="15729" xr:uid="{00000000-0005-0000-0000-000028670000}"/>
    <cellStyle name="40 % - Accent5 2 2 2 3 9 3" xfId="25449" xr:uid="{00000000-0005-0000-0000-000029670000}"/>
    <cellStyle name="40 % - Accent5 2 2 2 4" xfId="525" xr:uid="{00000000-0005-0000-0000-00002A670000}"/>
    <cellStyle name="40 % - Accent5 2 2 2 4 10" xfId="10335" xr:uid="{00000000-0005-0000-0000-00002B670000}"/>
    <cellStyle name="40 % - Accent5 2 2 2 4 10 2" xfId="16326" xr:uid="{00000000-0005-0000-0000-00002C670000}"/>
    <cellStyle name="40 % - Accent5 2 2 2 4 10 3" xfId="31483" xr:uid="{00000000-0005-0000-0000-00002D670000}"/>
    <cellStyle name="40 % - Accent5 2 2 2 4 11" xfId="10931" xr:uid="{00000000-0005-0000-0000-00002E670000}"/>
    <cellStyle name="40 % - Accent5 2 2 2 4 11 2" xfId="16922" xr:uid="{00000000-0005-0000-0000-00002F670000}"/>
    <cellStyle name="40 % - Accent5 2 2 2 4 12" xfId="17546" xr:uid="{00000000-0005-0000-0000-000030670000}"/>
    <cellStyle name="40 % - Accent5 2 2 2 4 13" xfId="18008" xr:uid="{00000000-0005-0000-0000-000031670000}"/>
    <cellStyle name="40 % - Accent5 2 2 2 4 14" xfId="18610" xr:uid="{00000000-0005-0000-0000-000032670000}"/>
    <cellStyle name="40 % - Accent5 2 2 2 4 15" xfId="11351" xr:uid="{00000000-0005-0000-0000-000033670000}"/>
    <cellStyle name="40 % - Accent5 2 2 2 4 16" xfId="4565" xr:uid="{00000000-0005-0000-0000-000034670000}"/>
    <cellStyle name="40 % - Accent5 2 2 2 4 17" xfId="24557" xr:uid="{00000000-0005-0000-0000-000035670000}"/>
    <cellStyle name="40 % - Accent5 2 2 2 4 18" xfId="3164" xr:uid="{00000000-0005-0000-0000-000036670000}"/>
    <cellStyle name="40 % - Accent5 2 2 2 4 2" xfId="5484" xr:uid="{00000000-0005-0000-0000-000037670000}"/>
    <cellStyle name="40 % - Accent5 2 2 2 4 2 2" xfId="19588" xr:uid="{00000000-0005-0000-0000-000038670000}"/>
    <cellStyle name="40 % - Accent5 2 2 2 4 2 2 2" xfId="33082" xr:uid="{00000000-0005-0000-0000-000039670000}"/>
    <cellStyle name="40 % - Accent5 2 2 2 4 2 2 3" xfId="27078" xr:uid="{00000000-0005-0000-0000-00003A670000}"/>
    <cellStyle name="40 % - Accent5 2 2 2 4 2 3" xfId="11845" xr:uid="{00000000-0005-0000-0000-00003B670000}"/>
    <cellStyle name="40 % - Accent5 2 2 2 4 2 3 2" xfId="32071" xr:uid="{00000000-0005-0000-0000-00003C670000}"/>
    <cellStyle name="40 % - Accent5 2 2 2 4 2 4" xfId="26051" xr:uid="{00000000-0005-0000-0000-00003D670000}"/>
    <cellStyle name="40 % - Accent5 2 2 2 4 3" xfId="6387" xr:uid="{00000000-0005-0000-0000-00003E670000}"/>
    <cellStyle name="40 % - Accent5 2 2 2 4 3 2" xfId="20815" xr:uid="{00000000-0005-0000-0000-00003F670000}"/>
    <cellStyle name="40 % - Accent5 2 2 2 4 3 2 2" xfId="34032" xr:uid="{00000000-0005-0000-0000-000040670000}"/>
    <cellStyle name="40 % - Accent5 2 2 2 4 3 3" xfId="12378" xr:uid="{00000000-0005-0000-0000-000041670000}"/>
    <cellStyle name="40 % - Accent5 2 2 2 4 3 4" xfId="28042" xr:uid="{00000000-0005-0000-0000-000042670000}"/>
    <cellStyle name="40 % - Accent5 2 2 2 4 4" xfId="6913" xr:uid="{00000000-0005-0000-0000-000043670000}"/>
    <cellStyle name="40 % - Accent5 2 2 2 4 4 2" xfId="21406" xr:uid="{00000000-0005-0000-0000-000044670000}"/>
    <cellStyle name="40 % - Accent5 2 2 2 4 4 2 2" xfId="34623" xr:uid="{00000000-0005-0000-0000-000045670000}"/>
    <cellStyle name="40 % - Accent5 2 2 2 4 4 3" xfId="12904" xr:uid="{00000000-0005-0000-0000-000046670000}"/>
    <cellStyle name="40 % - Accent5 2 2 2 4 4 4" xfId="28633" xr:uid="{00000000-0005-0000-0000-000047670000}"/>
    <cellStyle name="40 % - Accent5 2 2 2 4 5" xfId="7453" xr:uid="{00000000-0005-0000-0000-000048670000}"/>
    <cellStyle name="40 % - Accent5 2 2 2 4 5 2" xfId="22030" xr:uid="{00000000-0005-0000-0000-000049670000}"/>
    <cellStyle name="40 % - Accent5 2 2 2 4 5 2 2" xfId="35223" xr:uid="{00000000-0005-0000-0000-00004A670000}"/>
    <cellStyle name="40 % - Accent5 2 2 2 4 5 3" xfId="13444" xr:uid="{00000000-0005-0000-0000-00004B670000}"/>
    <cellStyle name="40 % - Accent5 2 2 2 4 5 4" xfId="29233" xr:uid="{00000000-0005-0000-0000-00004C670000}"/>
    <cellStyle name="40 % - Accent5 2 2 2 4 6" xfId="8021" xr:uid="{00000000-0005-0000-0000-00004D670000}"/>
    <cellStyle name="40 % - Accent5 2 2 2 4 6 2" xfId="22732" xr:uid="{00000000-0005-0000-0000-00004E670000}"/>
    <cellStyle name="40 % - Accent5 2 2 2 4 6 2 2" xfId="35925" xr:uid="{00000000-0005-0000-0000-00004F670000}"/>
    <cellStyle name="40 % - Accent5 2 2 2 4 6 3" xfId="14012" xr:uid="{00000000-0005-0000-0000-000050670000}"/>
    <cellStyle name="40 % - Accent5 2 2 2 4 6 4" xfId="29935" xr:uid="{00000000-0005-0000-0000-000051670000}"/>
    <cellStyle name="40 % - Accent5 2 2 2 4 7" xfId="8589" xr:uid="{00000000-0005-0000-0000-000052670000}"/>
    <cellStyle name="40 % - Accent5 2 2 2 4 7 2" xfId="23494" xr:uid="{00000000-0005-0000-0000-000053670000}"/>
    <cellStyle name="40 % - Accent5 2 2 2 4 7 2 2" xfId="36679" xr:uid="{00000000-0005-0000-0000-000054670000}"/>
    <cellStyle name="40 % - Accent5 2 2 2 4 7 3" xfId="14580" xr:uid="{00000000-0005-0000-0000-000055670000}"/>
    <cellStyle name="40 % - Accent5 2 2 2 4 7 4" xfId="30689" xr:uid="{00000000-0005-0000-0000-000056670000}"/>
    <cellStyle name="40 % - Accent5 2 2 2 4 8" xfId="9157" xr:uid="{00000000-0005-0000-0000-000057670000}"/>
    <cellStyle name="40 % - Accent5 2 2 2 4 8 2" xfId="15148" xr:uid="{00000000-0005-0000-0000-000058670000}"/>
    <cellStyle name="40 % - Accent5 2 2 2 4 8 2 2" xfId="32803" xr:uid="{00000000-0005-0000-0000-000059670000}"/>
    <cellStyle name="40 % - Accent5 2 2 2 4 8 3" xfId="26799" xr:uid="{00000000-0005-0000-0000-00005A670000}"/>
    <cellStyle name="40 % - Accent5 2 2 2 4 9" xfId="9739" xr:uid="{00000000-0005-0000-0000-00005B670000}"/>
    <cellStyle name="40 % - Accent5 2 2 2 4 9 2" xfId="15730" xr:uid="{00000000-0005-0000-0000-00005C670000}"/>
    <cellStyle name="40 % - Accent5 2 2 2 4 9 3" xfId="25450" xr:uid="{00000000-0005-0000-0000-00005D670000}"/>
    <cellStyle name="40 % - Accent5 2 2 2 5" xfId="526" xr:uid="{00000000-0005-0000-0000-00005E670000}"/>
    <cellStyle name="40 % - Accent5 2 2 2 5 10" xfId="9740" xr:uid="{00000000-0005-0000-0000-00005F670000}"/>
    <cellStyle name="40 % - Accent5 2 2 2 5 10 2" xfId="15731" xr:uid="{00000000-0005-0000-0000-000060670000}"/>
    <cellStyle name="40 % - Accent5 2 2 2 5 10 3" xfId="31484" xr:uid="{00000000-0005-0000-0000-000061670000}"/>
    <cellStyle name="40 % - Accent5 2 2 2 5 11" xfId="10336" xr:uid="{00000000-0005-0000-0000-000062670000}"/>
    <cellStyle name="40 % - Accent5 2 2 2 5 11 2" xfId="16327" xr:uid="{00000000-0005-0000-0000-000063670000}"/>
    <cellStyle name="40 % - Accent5 2 2 2 5 12" xfId="10932" xr:uid="{00000000-0005-0000-0000-000064670000}"/>
    <cellStyle name="40 % - Accent5 2 2 2 5 12 2" xfId="16923" xr:uid="{00000000-0005-0000-0000-000065670000}"/>
    <cellStyle name="40 % - Accent5 2 2 2 5 13" xfId="4795" xr:uid="{00000000-0005-0000-0000-000066670000}"/>
    <cellStyle name="40 % - Accent5 2 2 2 5 13 2" xfId="17547" xr:uid="{00000000-0005-0000-0000-000067670000}"/>
    <cellStyle name="40 % - Accent5 2 2 2 5 14" xfId="18009" xr:uid="{00000000-0005-0000-0000-000068670000}"/>
    <cellStyle name="40 % - Accent5 2 2 2 5 15" xfId="18611" xr:uid="{00000000-0005-0000-0000-000069670000}"/>
    <cellStyle name="40 % - Accent5 2 2 2 5 16" xfId="11352" xr:uid="{00000000-0005-0000-0000-00006A670000}"/>
    <cellStyle name="40 % - Accent5 2 2 2 5 17" xfId="4566" xr:uid="{00000000-0005-0000-0000-00006B670000}"/>
    <cellStyle name="40 % - Accent5 2 2 2 5 18" xfId="24558" xr:uid="{00000000-0005-0000-0000-00006C670000}"/>
    <cellStyle name="40 % - Accent5 2 2 2 5 19" xfId="3165" xr:uid="{00000000-0005-0000-0000-00006D670000}"/>
    <cellStyle name="40 % - Accent5 2 2 2 5 2" xfId="3166" xr:uid="{00000000-0005-0000-0000-00006E670000}"/>
    <cellStyle name="40 % - Accent5 2 2 2 5 2 10" xfId="10933" xr:uid="{00000000-0005-0000-0000-00006F670000}"/>
    <cellStyle name="40 % - Accent5 2 2 2 5 2 10 2" xfId="16924" xr:uid="{00000000-0005-0000-0000-000070670000}"/>
    <cellStyle name="40 % - Accent5 2 2 2 5 2 11" xfId="17548" xr:uid="{00000000-0005-0000-0000-000071670000}"/>
    <cellStyle name="40 % - Accent5 2 2 2 5 2 12" xfId="19752" xr:uid="{00000000-0005-0000-0000-000072670000}"/>
    <cellStyle name="40 % - Accent5 2 2 2 5 2 13" xfId="11847" xr:uid="{00000000-0005-0000-0000-000073670000}"/>
    <cellStyle name="40 % - Accent5 2 2 2 5 2 14" xfId="5486" xr:uid="{00000000-0005-0000-0000-000074670000}"/>
    <cellStyle name="40 % - Accent5 2 2 2 5 2 15" xfId="26052" xr:uid="{00000000-0005-0000-0000-000075670000}"/>
    <cellStyle name="40 % - Accent5 2 2 2 5 2 2" xfId="6389" xr:uid="{00000000-0005-0000-0000-000076670000}"/>
    <cellStyle name="40 % - Accent5 2 2 2 5 2 2 2" xfId="12380" xr:uid="{00000000-0005-0000-0000-000077670000}"/>
    <cellStyle name="40 % - Accent5 2 2 2 5 2 2 2 2" xfId="33189" xr:uid="{00000000-0005-0000-0000-000078670000}"/>
    <cellStyle name="40 % - Accent5 2 2 2 5 2 2 3" xfId="27185" xr:uid="{00000000-0005-0000-0000-000079670000}"/>
    <cellStyle name="40 % - Accent5 2 2 2 5 2 3" xfId="6915" xr:uid="{00000000-0005-0000-0000-00007A670000}"/>
    <cellStyle name="40 % - Accent5 2 2 2 5 2 3 2" xfId="12906" xr:uid="{00000000-0005-0000-0000-00007B670000}"/>
    <cellStyle name="40 % - Accent5 2 2 2 5 2 3 3" xfId="32072" xr:uid="{00000000-0005-0000-0000-00007C670000}"/>
    <cellStyle name="40 % - Accent5 2 2 2 5 2 4" xfId="7455" xr:uid="{00000000-0005-0000-0000-00007D670000}"/>
    <cellStyle name="40 % - Accent5 2 2 2 5 2 4 2" xfId="13446" xr:uid="{00000000-0005-0000-0000-00007E670000}"/>
    <cellStyle name="40 % - Accent5 2 2 2 5 2 5" xfId="8023" xr:uid="{00000000-0005-0000-0000-00007F670000}"/>
    <cellStyle name="40 % - Accent5 2 2 2 5 2 5 2" xfId="14014" xr:uid="{00000000-0005-0000-0000-000080670000}"/>
    <cellStyle name="40 % - Accent5 2 2 2 5 2 6" xfId="8591" xr:uid="{00000000-0005-0000-0000-000081670000}"/>
    <cellStyle name="40 % - Accent5 2 2 2 5 2 6 2" xfId="14582" xr:uid="{00000000-0005-0000-0000-000082670000}"/>
    <cellStyle name="40 % - Accent5 2 2 2 5 2 7" xfId="9159" xr:uid="{00000000-0005-0000-0000-000083670000}"/>
    <cellStyle name="40 % - Accent5 2 2 2 5 2 7 2" xfId="15150" xr:uid="{00000000-0005-0000-0000-000084670000}"/>
    <cellStyle name="40 % - Accent5 2 2 2 5 2 8" xfId="9741" xr:uid="{00000000-0005-0000-0000-000085670000}"/>
    <cellStyle name="40 % - Accent5 2 2 2 5 2 8 2" xfId="15732" xr:uid="{00000000-0005-0000-0000-000086670000}"/>
    <cellStyle name="40 % - Accent5 2 2 2 5 2 9" xfId="10337" xr:uid="{00000000-0005-0000-0000-000087670000}"/>
    <cellStyle name="40 % - Accent5 2 2 2 5 2 9 2" xfId="16328" xr:uid="{00000000-0005-0000-0000-000088670000}"/>
    <cellStyle name="40 % - Accent5 2 2 2 5 3" xfId="5485" xr:uid="{00000000-0005-0000-0000-000089670000}"/>
    <cellStyle name="40 % - Accent5 2 2 2 5 3 2" xfId="20816" xr:uid="{00000000-0005-0000-0000-00008A670000}"/>
    <cellStyle name="40 % - Accent5 2 2 2 5 3 2 2" xfId="34033" xr:uid="{00000000-0005-0000-0000-00008B670000}"/>
    <cellStyle name="40 % - Accent5 2 2 2 5 3 3" xfId="11846" xr:uid="{00000000-0005-0000-0000-00008C670000}"/>
    <cellStyle name="40 % - Accent5 2 2 2 5 3 4" xfId="28043" xr:uid="{00000000-0005-0000-0000-00008D670000}"/>
    <cellStyle name="40 % - Accent5 2 2 2 5 4" xfId="6388" xr:uid="{00000000-0005-0000-0000-00008E670000}"/>
    <cellStyle name="40 % - Accent5 2 2 2 5 4 2" xfId="21407" xr:uid="{00000000-0005-0000-0000-00008F670000}"/>
    <cellStyle name="40 % - Accent5 2 2 2 5 4 2 2" xfId="34624" xr:uid="{00000000-0005-0000-0000-000090670000}"/>
    <cellStyle name="40 % - Accent5 2 2 2 5 4 3" xfId="12379" xr:uid="{00000000-0005-0000-0000-000091670000}"/>
    <cellStyle name="40 % - Accent5 2 2 2 5 4 4" xfId="28634" xr:uid="{00000000-0005-0000-0000-000092670000}"/>
    <cellStyle name="40 % - Accent5 2 2 2 5 5" xfId="6914" xr:uid="{00000000-0005-0000-0000-000093670000}"/>
    <cellStyle name="40 % - Accent5 2 2 2 5 5 2" xfId="22031" xr:uid="{00000000-0005-0000-0000-000094670000}"/>
    <cellStyle name="40 % - Accent5 2 2 2 5 5 2 2" xfId="35224" xr:uid="{00000000-0005-0000-0000-000095670000}"/>
    <cellStyle name="40 % - Accent5 2 2 2 5 5 3" xfId="12905" xr:uid="{00000000-0005-0000-0000-000096670000}"/>
    <cellStyle name="40 % - Accent5 2 2 2 5 5 4" xfId="29234" xr:uid="{00000000-0005-0000-0000-000097670000}"/>
    <cellStyle name="40 % - Accent5 2 2 2 5 6" xfId="7454" xr:uid="{00000000-0005-0000-0000-000098670000}"/>
    <cellStyle name="40 % - Accent5 2 2 2 5 6 2" xfId="22733" xr:uid="{00000000-0005-0000-0000-000099670000}"/>
    <cellStyle name="40 % - Accent5 2 2 2 5 6 2 2" xfId="35926" xr:uid="{00000000-0005-0000-0000-00009A670000}"/>
    <cellStyle name="40 % - Accent5 2 2 2 5 6 3" xfId="13445" xr:uid="{00000000-0005-0000-0000-00009B670000}"/>
    <cellStyle name="40 % - Accent5 2 2 2 5 6 4" xfId="29936" xr:uid="{00000000-0005-0000-0000-00009C670000}"/>
    <cellStyle name="40 % - Accent5 2 2 2 5 7" xfId="8022" xr:uid="{00000000-0005-0000-0000-00009D670000}"/>
    <cellStyle name="40 % - Accent5 2 2 2 5 7 2" xfId="23495" xr:uid="{00000000-0005-0000-0000-00009E670000}"/>
    <cellStyle name="40 % - Accent5 2 2 2 5 7 2 2" xfId="36680" xr:uid="{00000000-0005-0000-0000-00009F670000}"/>
    <cellStyle name="40 % - Accent5 2 2 2 5 7 3" xfId="14013" xr:uid="{00000000-0005-0000-0000-0000A0670000}"/>
    <cellStyle name="40 % - Accent5 2 2 2 5 7 4" xfId="30690" xr:uid="{00000000-0005-0000-0000-0000A1670000}"/>
    <cellStyle name="40 % - Accent5 2 2 2 5 8" xfId="8590" xr:uid="{00000000-0005-0000-0000-0000A2670000}"/>
    <cellStyle name="40 % - Accent5 2 2 2 5 8 2" xfId="14581" xr:uid="{00000000-0005-0000-0000-0000A3670000}"/>
    <cellStyle name="40 % - Accent5 2 2 2 5 8 2 2" xfId="32804" xr:uid="{00000000-0005-0000-0000-0000A4670000}"/>
    <cellStyle name="40 % - Accent5 2 2 2 5 8 3" xfId="26800" xr:uid="{00000000-0005-0000-0000-0000A5670000}"/>
    <cellStyle name="40 % - Accent5 2 2 2 5 9" xfId="9158" xr:uid="{00000000-0005-0000-0000-0000A6670000}"/>
    <cellStyle name="40 % - Accent5 2 2 2 5 9 2" xfId="15149" xr:uid="{00000000-0005-0000-0000-0000A7670000}"/>
    <cellStyle name="40 % - Accent5 2 2 2 5 9 3" xfId="25451" xr:uid="{00000000-0005-0000-0000-0000A8670000}"/>
    <cellStyle name="40 % - Accent5 2 2 2 6" xfId="5477" xr:uid="{00000000-0005-0000-0000-0000A9670000}"/>
    <cellStyle name="40 % - Accent5 2 2 2 6 2" xfId="23829" xr:uid="{00000000-0005-0000-0000-0000AA670000}"/>
    <cellStyle name="40 % - Accent5 2 2 2 6 2 2" xfId="36857" xr:uid="{00000000-0005-0000-0000-0000AB670000}"/>
    <cellStyle name="40 % - Accent5 2 2 2 6 2 3" xfId="30869" xr:uid="{00000000-0005-0000-0000-0000AC670000}"/>
    <cellStyle name="40 % - Accent5 2 2 2 6 3" xfId="19583" xr:uid="{00000000-0005-0000-0000-0000AD670000}"/>
    <cellStyle name="40 % - Accent5 2 2 2 6 3 2" xfId="33077" xr:uid="{00000000-0005-0000-0000-0000AE670000}"/>
    <cellStyle name="40 % - Accent5 2 2 2 6 3 3" xfId="27073" xr:uid="{00000000-0005-0000-0000-0000AF670000}"/>
    <cellStyle name="40 % - Accent5 2 2 2 6 4" xfId="11836" xr:uid="{00000000-0005-0000-0000-0000B0670000}"/>
    <cellStyle name="40 % - Accent5 2 2 2 6 4 2" xfId="32060" xr:uid="{00000000-0005-0000-0000-0000B1670000}"/>
    <cellStyle name="40 % - Accent5 2 2 2 6 5" xfId="26040" xr:uid="{00000000-0005-0000-0000-0000B2670000}"/>
    <cellStyle name="40 % - Accent5 2 2 2 7" xfId="6378" xr:uid="{00000000-0005-0000-0000-0000B3670000}"/>
    <cellStyle name="40 % - Accent5 2 2 2 7 2" xfId="24031" xr:uid="{00000000-0005-0000-0000-0000B4670000}"/>
    <cellStyle name="40 % - Accent5 2 2 2 7 2 2" xfId="36937" xr:uid="{00000000-0005-0000-0000-0000B5670000}"/>
    <cellStyle name="40 % - Accent5 2 2 2 7 2 3" xfId="30950" xr:uid="{00000000-0005-0000-0000-0000B6670000}"/>
    <cellStyle name="40 % - Accent5 2 2 2 7 3" xfId="20804" xr:uid="{00000000-0005-0000-0000-0000B7670000}"/>
    <cellStyle name="40 % - Accent5 2 2 2 7 3 2" xfId="34021" xr:uid="{00000000-0005-0000-0000-0000B8670000}"/>
    <cellStyle name="40 % - Accent5 2 2 2 7 4" xfId="12369" xr:uid="{00000000-0005-0000-0000-0000B9670000}"/>
    <cellStyle name="40 % - Accent5 2 2 2 7 5" xfId="28031" xr:uid="{00000000-0005-0000-0000-0000BA670000}"/>
    <cellStyle name="40 % - Accent5 2 2 2 8" xfId="6904" xr:uid="{00000000-0005-0000-0000-0000BB670000}"/>
    <cellStyle name="40 % - Accent5 2 2 2 8 2" xfId="21395" xr:uid="{00000000-0005-0000-0000-0000BC670000}"/>
    <cellStyle name="40 % - Accent5 2 2 2 8 2 2" xfId="34612" xr:uid="{00000000-0005-0000-0000-0000BD670000}"/>
    <cellStyle name="40 % - Accent5 2 2 2 8 3" xfId="12895" xr:uid="{00000000-0005-0000-0000-0000BE670000}"/>
    <cellStyle name="40 % - Accent5 2 2 2 8 4" xfId="28622" xr:uid="{00000000-0005-0000-0000-0000BF670000}"/>
    <cellStyle name="40 % - Accent5 2 2 2 9" xfId="7444" xr:uid="{00000000-0005-0000-0000-0000C0670000}"/>
    <cellStyle name="40 % - Accent5 2 2 2 9 2" xfId="22019" xr:uid="{00000000-0005-0000-0000-0000C1670000}"/>
    <cellStyle name="40 % - Accent5 2 2 2 9 2 2" xfId="35212" xr:uid="{00000000-0005-0000-0000-0000C2670000}"/>
    <cellStyle name="40 % - Accent5 2 2 2 9 3" xfId="13435" xr:uid="{00000000-0005-0000-0000-0000C3670000}"/>
    <cellStyle name="40 % - Accent5 2 2 2 9 4" xfId="29222" xr:uid="{00000000-0005-0000-0000-0000C4670000}"/>
    <cellStyle name="40 % - Accent5 2 2 2_2012-2013 - CF - Tour 1 - Ligue 04 - Résultats" xfId="527" xr:uid="{00000000-0005-0000-0000-0000C5670000}"/>
    <cellStyle name="40 % - Accent5 2 2 20" xfId="24545" xr:uid="{00000000-0005-0000-0000-0000C6670000}"/>
    <cellStyle name="40 % - Accent5 2 2 21" xfId="3154" xr:uid="{00000000-0005-0000-0000-0000C7670000}"/>
    <cellStyle name="40 % - Accent5 2 2 3" xfId="528" xr:uid="{00000000-0005-0000-0000-0000C8670000}"/>
    <cellStyle name="40 % - Accent5 2 2 3 10" xfId="9160" xr:uid="{00000000-0005-0000-0000-0000C9670000}"/>
    <cellStyle name="40 % - Accent5 2 2 3 10 2" xfId="23496" xr:uid="{00000000-0005-0000-0000-0000CA670000}"/>
    <cellStyle name="40 % - Accent5 2 2 3 10 2 2" xfId="36681" xr:uid="{00000000-0005-0000-0000-0000CB670000}"/>
    <cellStyle name="40 % - Accent5 2 2 3 10 3" xfId="15151" xr:uid="{00000000-0005-0000-0000-0000CC670000}"/>
    <cellStyle name="40 % - Accent5 2 2 3 10 4" xfId="30691" xr:uid="{00000000-0005-0000-0000-0000CD670000}"/>
    <cellStyle name="40 % - Accent5 2 2 3 11" xfId="9742" xr:uid="{00000000-0005-0000-0000-0000CE670000}"/>
    <cellStyle name="40 % - Accent5 2 2 3 11 2" xfId="15733" xr:uid="{00000000-0005-0000-0000-0000CF670000}"/>
    <cellStyle name="40 % - Accent5 2 2 3 11 2 2" xfId="32805" xr:uid="{00000000-0005-0000-0000-0000D0670000}"/>
    <cellStyle name="40 % - Accent5 2 2 3 11 3" xfId="26801" xr:uid="{00000000-0005-0000-0000-0000D1670000}"/>
    <cellStyle name="40 % - Accent5 2 2 3 12" xfId="10338" xr:uid="{00000000-0005-0000-0000-0000D2670000}"/>
    <cellStyle name="40 % - Accent5 2 2 3 12 2" xfId="16329" xr:uid="{00000000-0005-0000-0000-0000D3670000}"/>
    <cellStyle name="40 % - Accent5 2 2 3 12 3" xfId="25452" xr:uid="{00000000-0005-0000-0000-0000D4670000}"/>
    <cellStyle name="40 % - Accent5 2 2 3 13" xfId="10934" xr:uid="{00000000-0005-0000-0000-0000D5670000}"/>
    <cellStyle name="40 % - Accent5 2 2 3 13 2" xfId="16925" xr:uid="{00000000-0005-0000-0000-0000D6670000}"/>
    <cellStyle name="40 % - Accent5 2 2 3 13 3" xfId="31485" xr:uid="{00000000-0005-0000-0000-0000D7670000}"/>
    <cellStyle name="40 % - Accent5 2 2 3 14" xfId="17549" xr:uid="{00000000-0005-0000-0000-0000D8670000}"/>
    <cellStyle name="40 % - Accent5 2 2 3 15" xfId="18010" xr:uid="{00000000-0005-0000-0000-0000D9670000}"/>
    <cellStyle name="40 % - Accent5 2 2 3 16" xfId="18612" xr:uid="{00000000-0005-0000-0000-0000DA670000}"/>
    <cellStyle name="40 % - Accent5 2 2 3 17" xfId="11353" xr:uid="{00000000-0005-0000-0000-0000DB670000}"/>
    <cellStyle name="40 % - Accent5 2 2 3 18" xfId="4567" xr:uid="{00000000-0005-0000-0000-0000DC670000}"/>
    <cellStyle name="40 % - Accent5 2 2 3 19" xfId="24559" xr:uid="{00000000-0005-0000-0000-0000DD670000}"/>
    <cellStyle name="40 % - Accent5 2 2 3 2" xfId="529" xr:uid="{00000000-0005-0000-0000-0000DE670000}"/>
    <cellStyle name="40 % - Accent5 2 2 3 2 10" xfId="10339" xr:uid="{00000000-0005-0000-0000-0000DF670000}"/>
    <cellStyle name="40 % - Accent5 2 2 3 2 10 2" xfId="16330" xr:uid="{00000000-0005-0000-0000-0000E0670000}"/>
    <cellStyle name="40 % - Accent5 2 2 3 2 10 3" xfId="25453" xr:uid="{00000000-0005-0000-0000-0000E1670000}"/>
    <cellStyle name="40 % - Accent5 2 2 3 2 11" xfId="10935" xr:uid="{00000000-0005-0000-0000-0000E2670000}"/>
    <cellStyle name="40 % - Accent5 2 2 3 2 11 2" xfId="16926" xr:uid="{00000000-0005-0000-0000-0000E3670000}"/>
    <cellStyle name="40 % - Accent5 2 2 3 2 11 3" xfId="31486" xr:uid="{00000000-0005-0000-0000-0000E4670000}"/>
    <cellStyle name="40 % - Accent5 2 2 3 2 12" xfId="17550" xr:uid="{00000000-0005-0000-0000-0000E5670000}"/>
    <cellStyle name="40 % - Accent5 2 2 3 2 13" xfId="18011" xr:uid="{00000000-0005-0000-0000-0000E6670000}"/>
    <cellStyle name="40 % - Accent5 2 2 3 2 14" xfId="18613" xr:uid="{00000000-0005-0000-0000-0000E7670000}"/>
    <cellStyle name="40 % - Accent5 2 2 3 2 15" xfId="11354" xr:uid="{00000000-0005-0000-0000-0000E8670000}"/>
    <cellStyle name="40 % - Accent5 2 2 3 2 16" xfId="4568" xr:uid="{00000000-0005-0000-0000-0000E9670000}"/>
    <cellStyle name="40 % - Accent5 2 2 3 2 17" xfId="24560" xr:uid="{00000000-0005-0000-0000-0000EA670000}"/>
    <cellStyle name="40 % - Accent5 2 2 3 2 18" xfId="3168" xr:uid="{00000000-0005-0000-0000-0000EB670000}"/>
    <cellStyle name="40 % - Accent5 2 2 3 2 2" xfId="5488" xr:uid="{00000000-0005-0000-0000-0000EC670000}"/>
    <cellStyle name="40 % - Accent5 2 2 3 2 2 10" xfId="31487" xr:uid="{00000000-0005-0000-0000-0000ED670000}"/>
    <cellStyle name="40 % - Accent5 2 2 3 2 2 11" xfId="24561" xr:uid="{00000000-0005-0000-0000-0000EE670000}"/>
    <cellStyle name="40 % - Accent5 2 2 3 2 2 2" xfId="19751" xr:uid="{00000000-0005-0000-0000-0000EF670000}"/>
    <cellStyle name="40 % - Accent5 2 2 3 2 2 2 2" xfId="27184" xr:uid="{00000000-0005-0000-0000-0000F0670000}"/>
    <cellStyle name="40 % - Accent5 2 2 3 2 2 2 2 2" xfId="33188" xr:uid="{00000000-0005-0000-0000-0000F1670000}"/>
    <cellStyle name="40 % - Accent5 2 2 3 2 2 2 3" xfId="32075" xr:uid="{00000000-0005-0000-0000-0000F2670000}"/>
    <cellStyle name="40 % - Accent5 2 2 3 2 2 2 4" xfId="26055" xr:uid="{00000000-0005-0000-0000-0000F3670000}"/>
    <cellStyle name="40 % - Accent5 2 2 3 2 2 3" xfId="20819" xr:uid="{00000000-0005-0000-0000-0000F4670000}"/>
    <cellStyle name="40 % - Accent5 2 2 3 2 2 3 2" xfId="34036" xr:uid="{00000000-0005-0000-0000-0000F5670000}"/>
    <cellStyle name="40 % - Accent5 2 2 3 2 2 3 3" xfId="28046" xr:uid="{00000000-0005-0000-0000-0000F6670000}"/>
    <cellStyle name="40 % - Accent5 2 2 3 2 2 4" xfId="21410" xr:uid="{00000000-0005-0000-0000-0000F7670000}"/>
    <cellStyle name="40 % - Accent5 2 2 3 2 2 4 2" xfId="34627" xr:uid="{00000000-0005-0000-0000-0000F8670000}"/>
    <cellStyle name="40 % - Accent5 2 2 3 2 2 4 3" xfId="28637" xr:uid="{00000000-0005-0000-0000-0000F9670000}"/>
    <cellStyle name="40 % - Accent5 2 2 3 2 2 5" xfId="22034" xr:uid="{00000000-0005-0000-0000-0000FA670000}"/>
    <cellStyle name="40 % - Accent5 2 2 3 2 2 5 2" xfId="35227" xr:uid="{00000000-0005-0000-0000-0000FB670000}"/>
    <cellStyle name="40 % - Accent5 2 2 3 2 2 5 3" xfId="29237" xr:uid="{00000000-0005-0000-0000-0000FC670000}"/>
    <cellStyle name="40 % - Accent5 2 2 3 2 2 6" xfId="22736" xr:uid="{00000000-0005-0000-0000-0000FD670000}"/>
    <cellStyle name="40 % - Accent5 2 2 3 2 2 6 2" xfId="35929" xr:uid="{00000000-0005-0000-0000-0000FE670000}"/>
    <cellStyle name="40 % - Accent5 2 2 3 2 2 6 3" xfId="29939" xr:uid="{00000000-0005-0000-0000-0000FF670000}"/>
    <cellStyle name="40 % - Accent5 2 2 3 2 2 7" xfId="23497" xr:uid="{00000000-0005-0000-0000-000000680000}"/>
    <cellStyle name="40 % - Accent5 2 2 3 2 2 7 2" xfId="36682" xr:uid="{00000000-0005-0000-0000-000001680000}"/>
    <cellStyle name="40 % - Accent5 2 2 3 2 2 7 3" xfId="30692" xr:uid="{00000000-0005-0000-0000-000002680000}"/>
    <cellStyle name="40 % - Accent5 2 2 3 2 2 8" xfId="18614" xr:uid="{00000000-0005-0000-0000-000003680000}"/>
    <cellStyle name="40 % - Accent5 2 2 3 2 2 8 2" xfId="32807" xr:uid="{00000000-0005-0000-0000-000004680000}"/>
    <cellStyle name="40 % - Accent5 2 2 3 2 2 8 3" xfId="26803" xr:uid="{00000000-0005-0000-0000-000005680000}"/>
    <cellStyle name="40 % - Accent5 2 2 3 2 2 9" xfId="11849" xr:uid="{00000000-0005-0000-0000-000006680000}"/>
    <cellStyle name="40 % - Accent5 2 2 3 2 2 9 2" xfId="25454" xr:uid="{00000000-0005-0000-0000-000007680000}"/>
    <cellStyle name="40 % - Accent5 2 2 3 2 3" xfId="6391" xr:uid="{00000000-0005-0000-0000-000008680000}"/>
    <cellStyle name="40 % - Accent5 2 2 3 2 3 2" xfId="18615" xr:uid="{00000000-0005-0000-0000-000009680000}"/>
    <cellStyle name="40 % - Accent5 2 2 3 2 3 3" xfId="12382" xr:uid="{00000000-0005-0000-0000-00000A680000}"/>
    <cellStyle name="40 % - Accent5 2 2 3 2 4" xfId="6917" xr:uid="{00000000-0005-0000-0000-00000B680000}"/>
    <cellStyle name="40 % - Accent5 2 2 3 2 4 2" xfId="19590" xr:uid="{00000000-0005-0000-0000-00000C680000}"/>
    <cellStyle name="40 % - Accent5 2 2 3 2 4 2 2" xfId="33084" xr:uid="{00000000-0005-0000-0000-00000D680000}"/>
    <cellStyle name="40 % - Accent5 2 2 3 2 4 2 3" xfId="27080" xr:uid="{00000000-0005-0000-0000-00000E680000}"/>
    <cellStyle name="40 % - Accent5 2 2 3 2 4 3" xfId="12908" xr:uid="{00000000-0005-0000-0000-00000F680000}"/>
    <cellStyle name="40 % - Accent5 2 2 3 2 4 3 2" xfId="32074" xr:uid="{00000000-0005-0000-0000-000010680000}"/>
    <cellStyle name="40 % - Accent5 2 2 3 2 4 4" xfId="26054" xr:uid="{00000000-0005-0000-0000-000011680000}"/>
    <cellStyle name="40 % - Accent5 2 2 3 2 5" xfId="7457" xr:uid="{00000000-0005-0000-0000-000012680000}"/>
    <cellStyle name="40 % - Accent5 2 2 3 2 5 2" xfId="20818" xr:uid="{00000000-0005-0000-0000-000013680000}"/>
    <cellStyle name="40 % - Accent5 2 2 3 2 5 2 2" xfId="34035" xr:uid="{00000000-0005-0000-0000-000014680000}"/>
    <cellStyle name="40 % - Accent5 2 2 3 2 5 3" xfId="13448" xr:uid="{00000000-0005-0000-0000-000015680000}"/>
    <cellStyle name="40 % - Accent5 2 2 3 2 5 4" xfId="28045" xr:uid="{00000000-0005-0000-0000-000016680000}"/>
    <cellStyle name="40 % - Accent5 2 2 3 2 6" xfId="8025" xr:uid="{00000000-0005-0000-0000-000017680000}"/>
    <cellStyle name="40 % - Accent5 2 2 3 2 6 2" xfId="21409" xr:uid="{00000000-0005-0000-0000-000018680000}"/>
    <cellStyle name="40 % - Accent5 2 2 3 2 6 2 2" xfId="34626" xr:uid="{00000000-0005-0000-0000-000019680000}"/>
    <cellStyle name="40 % - Accent5 2 2 3 2 6 3" xfId="14016" xr:uid="{00000000-0005-0000-0000-00001A680000}"/>
    <cellStyle name="40 % - Accent5 2 2 3 2 6 4" xfId="28636" xr:uid="{00000000-0005-0000-0000-00001B680000}"/>
    <cellStyle name="40 % - Accent5 2 2 3 2 7" xfId="8593" xr:uid="{00000000-0005-0000-0000-00001C680000}"/>
    <cellStyle name="40 % - Accent5 2 2 3 2 7 2" xfId="22033" xr:uid="{00000000-0005-0000-0000-00001D680000}"/>
    <cellStyle name="40 % - Accent5 2 2 3 2 7 2 2" xfId="35226" xr:uid="{00000000-0005-0000-0000-00001E680000}"/>
    <cellStyle name="40 % - Accent5 2 2 3 2 7 3" xfId="14584" xr:uid="{00000000-0005-0000-0000-00001F680000}"/>
    <cellStyle name="40 % - Accent5 2 2 3 2 7 4" xfId="29236" xr:uid="{00000000-0005-0000-0000-000020680000}"/>
    <cellStyle name="40 % - Accent5 2 2 3 2 8" xfId="9161" xr:uid="{00000000-0005-0000-0000-000021680000}"/>
    <cellStyle name="40 % - Accent5 2 2 3 2 8 2" xfId="22735" xr:uid="{00000000-0005-0000-0000-000022680000}"/>
    <cellStyle name="40 % - Accent5 2 2 3 2 8 2 2" xfId="35928" xr:uid="{00000000-0005-0000-0000-000023680000}"/>
    <cellStyle name="40 % - Accent5 2 2 3 2 8 3" xfId="15152" xr:uid="{00000000-0005-0000-0000-000024680000}"/>
    <cellStyle name="40 % - Accent5 2 2 3 2 8 4" xfId="29938" xr:uid="{00000000-0005-0000-0000-000025680000}"/>
    <cellStyle name="40 % - Accent5 2 2 3 2 9" xfId="9743" xr:uid="{00000000-0005-0000-0000-000026680000}"/>
    <cellStyle name="40 % - Accent5 2 2 3 2 9 2" xfId="15734" xr:uid="{00000000-0005-0000-0000-000027680000}"/>
    <cellStyle name="40 % - Accent5 2 2 3 2 9 2 2" xfId="32806" xr:uid="{00000000-0005-0000-0000-000028680000}"/>
    <cellStyle name="40 % - Accent5 2 2 3 2 9 3" xfId="26802" xr:uid="{00000000-0005-0000-0000-000029680000}"/>
    <cellStyle name="40 % - Accent5 2 2 3 20" xfId="3167" xr:uid="{00000000-0005-0000-0000-00002A680000}"/>
    <cellStyle name="40 % - Accent5 2 2 3 3" xfId="530" xr:uid="{00000000-0005-0000-0000-00002B680000}"/>
    <cellStyle name="40 % - Accent5 2 2 3 3 10" xfId="8594" xr:uid="{00000000-0005-0000-0000-00002C680000}"/>
    <cellStyle name="40 % - Accent5 2 2 3 3 10 2" xfId="22035" xr:uid="{00000000-0005-0000-0000-00002D680000}"/>
    <cellStyle name="40 % - Accent5 2 2 3 3 10 2 2" xfId="35228" xr:uid="{00000000-0005-0000-0000-00002E680000}"/>
    <cellStyle name="40 % - Accent5 2 2 3 3 10 3" xfId="14585" xr:uid="{00000000-0005-0000-0000-00002F680000}"/>
    <cellStyle name="40 % - Accent5 2 2 3 3 10 4" xfId="29238" xr:uid="{00000000-0005-0000-0000-000030680000}"/>
    <cellStyle name="40 % - Accent5 2 2 3 3 11" xfId="9162" xr:uid="{00000000-0005-0000-0000-000031680000}"/>
    <cellStyle name="40 % - Accent5 2 2 3 3 11 2" xfId="22737" xr:uid="{00000000-0005-0000-0000-000032680000}"/>
    <cellStyle name="40 % - Accent5 2 2 3 3 11 2 2" xfId="35930" xr:uid="{00000000-0005-0000-0000-000033680000}"/>
    <cellStyle name="40 % - Accent5 2 2 3 3 11 3" xfId="15153" xr:uid="{00000000-0005-0000-0000-000034680000}"/>
    <cellStyle name="40 % - Accent5 2 2 3 3 11 4" xfId="29940" xr:uid="{00000000-0005-0000-0000-000035680000}"/>
    <cellStyle name="40 % - Accent5 2 2 3 3 12" xfId="9744" xr:uid="{00000000-0005-0000-0000-000036680000}"/>
    <cellStyle name="40 % - Accent5 2 2 3 3 12 2" xfId="23498" xr:uid="{00000000-0005-0000-0000-000037680000}"/>
    <cellStyle name="40 % - Accent5 2 2 3 3 12 2 2" xfId="36683" xr:uid="{00000000-0005-0000-0000-000038680000}"/>
    <cellStyle name="40 % - Accent5 2 2 3 3 12 3" xfId="15735" xr:uid="{00000000-0005-0000-0000-000039680000}"/>
    <cellStyle name="40 % - Accent5 2 2 3 3 12 4" xfId="30693" xr:uid="{00000000-0005-0000-0000-00003A680000}"/>
    <cellStyle name="40 % - Accent5 2 2 3 3 13" xfId="10340" xr:uid="{00000000-0005-0000-0000-00003B680000}"/>
    <cellStyle name="40 % - Accent5 2 2 3 3 13 2" xfId="16331" xr:uid="{00000000-0005-0000-0000-00003C680000}"/>
    <cellStyle name="40 % - Accent5 2 2 3 3 13 2 2" xfId="32808" xr:uid="{00000000-0005-0000-0000-00003D680000}"/>
    <cellStyle name="40 % - Accent5 2 2 3 3 13 3" xfId="26804" xr:uid="{00000000-0005-0000-0000-00003E680000}"/>
    <cellStyle name="40 % - Accent5 2 2 3 3 14" xfId="10936" xr:uid="{00000000-0005-0000-0000-00003F680000}"/>
    <cellStyle name="40 % - Accent5 2 2 3 3 14 2" xfId="16927" xr:uid="{00000000-0005-0000-0000-000040680000}"/>
    <cellStyle name="40 % - Accent5 2 2 3 3 14 3" xfId="25455" xr:uid="{00000000-0005-0000-0000-000041680000}"/>
    <cellStyle name="40 % - Accent5 2 2 3 3 15" xfId="17551" xr:uid="{00000000-0005-0000-0000-000042680000}"/>
    <cellStyle name="40 % - Accent5 2 2 3 3 15 2" xfId="31488" xr:uid="{00000000-0005-0000-0000-000043680000}"/>
    <cellStyle name="40 % - Accent5 2 2 3 3 16" xfId="18012" xr:uid="{00000000-0005-0000-0000-000044680000}"/>
    <cellStyle name="40 % - Accent5 2 2 3 3 17" xfId="18616" xr:uid="{00000000-0005-0000-0000-000045680000}"/>
    <cellStyle name="40 % - Accent5 2 2 3 3 18" xfId="11355" xr:uid="{00000000-0005-0000-0000-000046680000}"/>
    <cellStyle name="40 % - Accent5 2 2 3 3 19" xfId="4569" xr:uid="{00000000-0005-0000-0000-000047680000}"/>
    <cellStyle name="40 % - Accent5 2 2 3 3 2" xfId="531" xr:uid="{00000000-0005-0000-0000-000048680000}"/>
    <cellStyle name="40 % - Accent5 2 2 3 3 2 10" xfId="9745" xr:uid="{00000000-0005-0000-0000-000049680000}"/>
    <cellStyle name="40 % - Accent5 2 2 3 3 2 10 2" xfId="15736" xr:uid="{00000000-0005-0000-0000-00004A680000}"/>
    <cellStyle name="40 % - Accent5 2 2 3 3 2 10 3" xfId="31489" xr:uid="{00000000-0005-0000-0000-00004B680000}"/>
    <cellStyle name="40 % - Accent5 2 2 3 3 2 11" xfId="10341" xr:uid="{00000000-0005-0000-0000-00004C680000}"/>
    <cellStyle name="40 % - Accent5 2 2 3 3 2 11 2" xfId="16332" xr:uid="{00000000-0005-0000-0000-00004D680000}"/>
    <cellStyle name="40 % - Accent5 2 2 3 3 2 12" xfId="10937" xr:uid="{00000000-0005-0000-0000-00004E680000}"/>
    <cellStyle name="40 % - Accent5 2 2 3 3 2 12 2" xfId="16928" xr:uid="{00000000-0005-0000-0000-00004F680000}"/>
    <cellStyle name="40 % - Accent5 2 2 3 3 2 13" xfId="4796" xr:uid="{00000000-0005-0000-0000-000050680000}"/>
    <cellStyle name="40 % - Accent5 2 2 3 3 2 13 2" xfId="17552" xr:uid="{00000000-0005-0000-0000-000051680000}"/>
    <cellStyle name="40 % - Accent5 2 2 3 3 2 14" xfId="18013" xr:uid="{00000000-0005-0000-0000-000052680000}"/>
    <cellStyle name="40 % - Accent5 2 2 3 3 2 15" xfId="18617" xr:uid="{00000000-0005-0000-0000-000053680000}"/>
    <cellStyle name="40 % - Accent5 2 2 3 3 2 16" xfId="11356" xr:uid="{00000000-0005-0000-0000-000054680000}"/>
    <cellStyle name="40 % - Accent5 2 2 3 3 2 17" xfId="4570" xr:uid="{00000000-0005-0000-0000-000055680000}"/>
    <cellStyle name="40 % - Accent5 2 2 3 3 2 18" xfId="24563" xr:uid="{00000000-0005-0000-0000-000056680000}"/>
    <cellStyle name="40 % - Accent5 2 2 3 3 2 19" xfId="3170" xr:uid="{00000000-0005-0000-0000-000057680000}"/>
    <cellStyle name="40 % - Accent5 2 2 3 3 2 2" xfId="3171" xr:uid="{00000000-0005-0000-0000-000058680000}"/>
    <cellStyle name="40 % - Accent5 2 2 3 3 2 2 10" xfId="10938" xr:uid="{00000000-0005-0000-0000-000059680000}"/>
    <cellStyle name="40 % - Accent5 2 2 3 3 2 2 10 2" xfId="16929" xr:uid="{00000000-0005-0000-0000-00005A680000}"/>
    <cellStyle name="40 % - Accent5 2 2 3 3 2 2 11" xfId="17553" xr:uid="{00000000-0005-0000-0000-00005B680000}"/>
    <cellStyle name="40 % - Accent5 2 2 3 3 2 2 12" xfId="19748" xr:uid="{00000000-0005-0000-0000-00005C680000}"/>
    <cellStyle name="40 % - Accent5 2 2 3 3 2 2 13" xfId="11852" xr:uid="{00000000-0005-0000-0000-00005D680000}"/>
    <cellStyle name="40 % - Accent5 2 2 3 3 2 2 14" xfId="5491" xr:uid="{00000000-0005-0000-0000-00005E680000}"/>
    <cellStyle name="40 % - Accent5 2 2 3 3 2 2 15" xfId="26058" xr:uid="{00000000-0005-0000-0000-00005F680000}"/>
    <cellStyle name="40 % - Accent5 2 2 3 3 2 2 2" xfId="6394" xr:uid="{00000000-0005-0000-0000-000060680000}"/>
    <cellStyle name="40 % - Accent5 2 2 3 3 2 2 2 2" xfId="12385" xr:uid="{00000000-0005-0000-0000-000061680000}"/>
    <cellStyle name="40 % - Accent5 2 2 3 3 2 2 2 2 2" xfId="33186" xr:uid="{00000000-0005-0000-0000-000062680000}"/>
    <cellStyle name="40 % - Accent5 2 2 3 3 2 2 2 3" xfId="27182" xr:uid="{00000000-0005-0000-0000-000063680000}"/>
    <cellStyle name="40 % - Accent5 2 2 3 3 2 2 3" xfId="6920" xr:uid="{00000000-0005-0000-0000-000064680000}"/>
    <cellStyle name="40 % - Accent5 2 2 3 3 2 2 3 2" xfId="12911" xr:uid="{00000000-0005-0000-0000-000065680000}"/>
    <cellStyle name="40 % - Accent5 2 2 3 3 2 2 3 3" xfId="32078" xr:uid="{00000000-0005-0000-0000-000066680000}"/>
    <cellStyle name="40 % - Accent5 2 2 3 3 2 2 4" xfId="7460" xr:uid="{00000000-0005-0000-0000-000067680000}"/>
    <cellStyle name="40 % - Accent5 2 2 3 3 2 2 4 2" xfId="13451" xr:uid="{00000000-0005-0000-0000-000068680000}"/>
    <cellStyle name="40 % - Accent5 2 2 3 3 2 2 5" xfId="8028" xr:uid="{00000000-0005-0000-0000-000069680000}"/>
    <cellStyle name="40 % - Accent5 2 2 3 3 2 2 5 2" xfId="14019" xr:uid="{00000000-0005-0000-0000-00006A680000}"/>
    <cellStyle name="40 % - Accent5 2 2 3 3 2 2 6" xfId="8596" xr:uid="{00000000-0005-0000-0000-00006B680000}"/>
    <cellStyle name="40 % - Accent5 2 2 3 3 2 2 6 2" xfId="14587" xr:uid="{00000000-0005-0000-0000-00006C680000}"/>
    <cellStyle name="40 % - Accent5 2 2 3 3 2 2 7" xfId="9164" xr:uid="{00000000-0005-0000-0000-00006D680000}"/>
    <cellStyle name="40 % - Accent5 2 2 3 3 2 2 7 2" xfId="15155" xr:uid="{00000000-0005-0000-0000-00006E680000}"/>
    <cellStyle name="40 % - Accent5 2 2 3 3 2 2 8" xfId="9746" xr:uid="{00000000-0005-0000-0000-00006F680000}"/>
    <cellStyle name="40 % - Accent5 2 2 3 3 2 2 8 2" xfId="15737" xr:uid="{00000000-0005-0000-0000-000070680000}"/>
    <cellStyle name="40 % - Accent5 2 2 3 3 2 2 9" xfId="10342" xr:uid="{00000000-0005-0000-0000-000071680000}"/>
    <cellStyle name="40 % - Accent5 2 2 3 3 2 2 9 2" xfId="16333" xr:uid="{00000000-0005-0000-0000-000072680000}"/>
    <cellStyle name="40 % - Accent5 2 2 3 3 2 3" xfId="5490" xr:uid="{00000000-0005-0000-0000-000073680000}"/>
    <cellStyle name="40 % - Accent5 2 2 3 3 2 3 2" xfId="20821" xr:uid="{00000000-0005-0000-0000-000074680000}"/>
    <cellStyle name="40 % - Accent5 2 2 3 3 2 3 2 2" xfId="34038" xr:uid="{00000000-0005-0000-0000-000075680000}"/>
    <cellStyle name="40 % - Accent5 2 2 3 3 2 3 3" xfId="11851" xr:uid="{00000000-0005-0000-0000-000076680000}"/>
    <cellStyle name="40 % - Accent5 2 2 3 3 2 3 4" xfId="28048" xr:uid="{00000000-0005-0000-0000-000077680000}"/>
    <cellStyle name="40 % - Accent5 2 2 3 3 2 4" xfId="6393" xr:uid="{00000000-0005-0000-0000-000078680000}"/>
    <cellStyle name="40 % - Accent5 2 2 3 3 2 4 2" xfId="21412" xr:uid="{00000000-0005-0000-0000-000079680000}"/>
    <cellStyle name="40 % - Accent5 2 2 3 3 2 4 2 2" xfId="34629" xr:uid="{00000000-0005-0000-0000-00007A680000}"/>
    <cellStyle name="40 % - Accent5 2 2 3 3 2 4 3" xfId="12384" xr:uid="{00000000-0005-0000-0000-00007B680000}"/>
    <cellStyle name="40 % - Accent5 2 2 3 3 2 4 4" xfId="28639" xr:uid="{00000000-0005-0000-0000-00007C680000}"/>
    <cellStyle name="40 % - Accent5 2 2 3 3 2 5" xfId="6919" xr:uid="{00000000-0005-0000-0000-00007D680000}"/>
    <cellStyle name="40 % - Accent5 2 2 3 3 2 5 2" xfId="22036" xr:uid="{00000000-0005-0000-0000-00007E680000}"/>
    <cellStyle name="40 % - Accent5 2 2 3 3 2 5 2 2" xfId="35229" xr:uid="{00000000-0005-0000-0000-00007F680000}"/>
    <cellStyle name="40 % - Accent5 2 2 3 3 2 5 3" xfId="12910" xr:uid="{00000000-0005-0000-0000-000080680000}"/>
    <cellStyle name="40 % - Accent5 2 2 3 3 2 5 4" xfId="29239" xr:uid="{00000000-0005-0000-0000-000081680000}"/>
    <cellStyle name="40 % - Accent5 2 2 3 3 2 6" xfId="7459" xr:uid="{00000000-0005-0000-0000-000082680000}"/>
    <cellStyle name="40 % - Accent5 2 2 3 3 2 6 2" xfId="22738" xr:uid="{00000000-0005-0000-0000-000083680000}"/>
    <cellStyle name="40 % - Accent5 2 2 3 3 2 6 2 2" xfId="35931" xr:uid="{00000000-0005-0000-0000-000084680000}"/>
    <cellStyle name="40 % - Accent5 2 2 3 3 2 6 3" xfId="13450" xr:uid="{00000000-0005-0000-0000-000085680000}"/>
    <cellStyle name="40 % - Accent5 2 2 3 3 2 6 4" xfId="29941" xr:uid="{00000000-0005-0000-0000-000086680000}"/>
    <cellStyle name="40 % - Accent5 2 2 3 3 2 7" xfId="8027" xr:uid="{00000000-0005-0000-0000-000087680000}"/>
    <cellStyle name="40 % - Accent5 2 2 3 3 2 7 2" xfId="23499" xr:uid="{00000000-0005-0000-0000-000088680000}"/>
    <cellStyle name="40 % - Accent5 2 2 3 3 2 7 2 2" xfId="36684" xr:uid="{00000000-0005-0000-0000-000089680000}"/>
    <cellStyle name="40 % - Accent5 2 2 3 3 2 7 3" xfId="14018" xr:uid="{00000000-0005-0000-0000-00008A680000}"/>
    <cellStyle name="40 % - Accent5 2 2 3 3 2 7 4" xfId="30694" xr:uid="{00000000-0005-0000-0000-00008B680000}"/>
    <cellStyle name="40 % - Accent5 2 2 3 3 2 8" xfId="8595" xr:uid="{00000000-0005-0000-0000-00008C680000}"/>
    <cellStyle name="40 % - Accent5 2 2 3 3 2 8 2" xfId="14586" xr:uid="{00000000-0005-0000-0000-00008D680000}"/>
    <cellStyle name="40 % - Accent5 2 2 3 3 2 8 2 2" xfId="32809" xr:uid="{00000000-0005-0000-0000-00008E680000}"/>
    <cellStyle name="40 % - Accent5 2 2 3 3 2 8 3" xfId="26805" xr:uid="{00000000-0005-0000-0000-00008F680000}"/>
    <cellStyle name="40 % - Accent5 2 2 3 3 2 9" xfId="9163" xr:uid="{00000000-0005-0000-0000-000090680000}"/>
    <cellStyle name="40 % - Accent5 2 2 3 3 2 9 2" xfId="15154" xr:uid="{00000000-0005-0000-0000-000091680000}"/>
    <cellStyle name="40 % - Accent5 2 2 3 3 2 9 3" xfId="25456" xr:uid="{00000000-0005-0000-0000-000092680000}"/>
    <cellStyle name="40 % - Accent5 2 2 3 3 20" xfId="24562" xr:uid="{00000000-0005-0000-0000-000093680000}"/>
    <cellStyle name="40 % - Accent5 2 2 3 3 21" xfId="3169" xr:uid="{00000000-0005-0000-0000-000094680000}"/>
    <cellStyle name="40 % - Accent5 2 2 3 3 3" xfId="532" xr:uid="{00000000-0005-0000-0000-000095680000}"/>
    <cellStyle name="40 % - Accent5 2 2 3 3 3 10" xfId="10939" xr:uid="{00000000-0005-0000-0000-000096680000}"/>
    <cellStyle name="40 % - Accent5 2 2 3 3 3 10 2" xfId="16930" xr:uid="{00000000-0005-0000-0000-000097680000}"/>
    <cellStyle name="40 % - Accent5 2 2 3 3 3 10 3" xfId="31490" xr:uid="{00000000-0005-0000-0000-000098680000}"/>
    <cellStyle name="40 % - Accent5 2 2 3 3 3 11" xfId="17554" xr:uid="{00000000-0005-0000-0000-000099680000}"/>
    <cellStyle name="40 % - Accent5 2 2 3 3 3 12" xfId="18618" xr:uid="{00000000-0005-0000-0000-00009A680000}"/>
    <cellStyle name="40 % - Accent5 2 2 3 3 3 13" xfId="11853" xr:uid="{00000000-0005-0000-0000-00009B680000}"/>
    <cellStyle name="40 % - Accent5 2 2 3 3 3 14" xfId="4571" xr:uid="{00000000-0005-0000-0000-00009C680000}"/>
    <cellStyle name="40 % - Accent5 2 2 3 3 3 15" xfId="24564" xr:uid="{00000000-0005-0000-0000-00009D680000}"/>
    <cellStyle name="40 % - Accent5 2 2 3 3 3 16" xfId="3172" xr:uid="{00000000-0005-0000-0000-00009E680000}"/>
    <cellStyle name="40 % - Accent5 2 2 3 3 3 2" xfId="6395" xr:uid="{00000000-0005-0000-0000-00009F680000}"/>
    <cellStyle name="40 % - Accent5 2 2 3 3 3 2 2" xfId="19747" xr:uid="{00000000-0005-0000-0000-0000A0680000}"/>
    <cellStyle name="40 % - Accent5 2 2 3 3 3 2 2 2" xfId="33185" xr:uid="{00000000-0005-0000-0000-0000A1680000}"/>
    <cellStyle name="40 % - Accent5 2 2 3 3 3 2 2 3" xfId="27181" xr:uid="{00000000-0005-0000-0000-0000A2680000}"/>
    <cellStyle name="40 % - Accent5 2 2 3 3 3 2 3" xfId="12386" xr:uid="{00000000-0005-0000-0000-0000A3680000}"/>
    <cellStyle name="40 % - Accent5 2 2 3 3 3 2 3 2" xfId="32079" xr:uid="{00000000-0005-0000-0000-0000A4680000}"/>
    <cellStyle name="40 % - Accent5 2 2 3 3 3 2 4" xfId="26059" xr:uid="{00000000-0005-0000-0000-0000A5680000}"/>
    <cellStyle name="40 % - Accent5 2 2 3 3 3 3" xfId="6921" xr:uid="{00000000-0005-0000-0000-0000A6680000}"/>
    <cellStyle name="40 % - Accent5 2 2 3 3 3 3 2" xfId="20822" xr:uid="{00000000-0005-0000-0000-0000A7680000}"/>
    <cellStyle name="40 % - Accent5 2 2 3 3 3 3 2 2" xfId="34039" xr:uid="{00000000-0005-0000-0000-0000A8680000}"/>
    <cellStyle name="40 % - Accent5 2 2 3 3 3 3 3" xfId="12912" xr:uid="{00000000-0005-0000-0000-0000A9680000}"/>
    <cellStyle name="40 % - Accent5 2 2 3 3 3 3 4" xfId="28049" xr:uid="{00000000-0005-0000-0000-0000AA680000}"/>
    <cellStyle name="40 % - Accent5 2 2 3 3 3 4" xfId="7461" xr:uid="{00000000-0005-0000-0000-0000AB680000}"/>
    <cellStyle name="40 % - Accent5 2 2 3 3 3 4 2" xfId="21413" xr:uid="{00000000-0005-0000-0000-0000AC680000}"/>
    <cellStyle name="40 % - Accent5 2 2 3 3 3 4 2 2" xfId="34630" xr:uid="{00000000-0005-0000-0000-0000AD680000}"/>
    <cellStyle name="40 % - Accent5 2 2 3 3 3 4 3" xfId="13452" xr:uid="{00000000-0005-0000-0000-0000AE680000}"/>
    <cellStyle name="40 % - Accent5 2 2 3 3 3 4 4" xfId="28640" xr:uid="{00000000-0005-0000-0000-0000AF680000}"/>
    <cellStyle name="40 % - Accent5 2 2 3 3 3 5" xfId="8029" xr:uid="{00000000-0005-0000-0000-0000B0680000}"/>
    <cellStyle name="40 % - Accent5 2 2 3 3 3 5 2" xfId="22037" xr:uid="{00000000-0005-0000-0000-0000B1680000}"/>
    <cellStyle name="40 % - Accent5 2 2 3 3 3 5 2 2" xfId="35230" xr:uid="{00000000-0005-0000-0000-0000B2680000}"/>
    <cellStyle name="40 % - Accent5 2 2 3 3 3 5 3" xfId="14020" xr:uid="{00000000-0005-0000-0000-0000B3680000}"/>
    <cellStyle name="40 % - Accent5 2 2 3 3 3 5 4" xfId="29240" xr:uid="{00000000-0005-0000-0000-0000B4680000}"/>
    <cellStyle name="40 % - Accent5 2 2 3 3 3 6" xfId="8597" xr:uid="{00000000-0005-0000-0000-0000B5680000}"/>
    <cellStyle name="40 % - Accent5 2 2 3 3 3 6 2" xfId="22739" xr:uid="{00000000-0005-0000-0000-0000B6680000}"/>
    <cellStyle name="40 % - Accent5 2 2 3 3 3 6 2 2" xfId="35932" xr:uid="{00000000-0005-0000-0000-0000B7680000}"/>
    <cellStyle name="40 % - Accent5 2 2 3 3 3 6 3" xfId="14588" xr:uid="{00000000-0005-0000-0000-0000B8680000}"/>
    <cellStyle name="40 % - Accent5 2 2 3 3 3 6 4" xfId="29942" xr:uid="{00000000-0005-0000-0000-0000B9680000}"/>
    <cellStyle name="40 % - Accent5 2 2 3 3 3 7" xfId="9165" xr:uid="{00000000-0005-0000-0000-0000BA680000}"/>
    <cellStyle name="40 % - Accent5 2 2 3 3 3 7 2" xfId="23500" xr:uid="{00000000-0005-0000-0000-0000BB680000}"/>
    <cellStyle name="40 % - Accent5 2 2 3 3 3 7 2 2" xfId="36685" xr:uid="{00000000-0005-0000-0000-0000BC680000}"/>
    <cellStyle name="40 % - Accent5 2 2 3 3 3 7 3" xfId="15156" xr:uid="{00000000-0005-0000-0000-0000BD680000}"/>
    <cellStyle name="40 % - Accent5 2 2 3 3 3 7 4" xfId="30695" xr:uid="{00000000-0005-0000-0000-0000BE680000}"/>
    <cellStyle name="40 % - Accent5 2 2 3 3 3 8" xfId="9747" xr:uid="{00000000-0005-0000-0000-0000BF680000}"/>
    <cellStyle name="40 % - Accent5 2 2 3 3 3 8 2" xfId="15738" xr:uid="{00000000-0005-0000-0000-0000C0680000}"/>
    <cellStyle name="40 % - Accent5 2 2 3 3 3 8 2 2" xfId="32810" xr:uid="{00000000-0005-0000-0000-0000C1680000}"/>
    <cellStyle name="40 % - Accent5 2 2 3 3 3 8 3" xfId="26806" xr:uid="{00000000-0005-0000-0000-0000C2680000}"/>
    <cellStyle name="40 % - Accent5 2 2 3 3 3 9" xfId="10343" xr:uid="{00000000-0005-0000-0000-0000C3680000}"/>
    <cellStyle name="40 % - Accent5 2 2 3 3 3 9 2" xfId="16334" xr:uid="{00000000-0005-0000-0000-0000C4680000}"/>
    <cellStyle name="40 % - Accent5 2 2 3 3 3 9 3" xfId="25457" xr:uid="{00000000-0005-0000-0000-0000C5680000}"/>
    <cellStyle name="40 % - Accent5 2 2 3 3 4" xfId="3173" xr:uid="{00000000-0005-0000-0000-0000C6680000}"/>
    <cellStyle name="40 % - Accent5 2 2 3 3 4 10" xfId="10940" xr:uid="{00000000-0005-0000-0000-0000C7680000}"/>
    <cellStyle name="40 % - Accent5 2 2 3 3 4 10 2" xfId="16931" xr:uid="{00000000-0005-0000-0000-0000C8680000}"/>
    <cellStyle name="40 % - Accent5 2 2 3 3 4 10 3" xfId="25458" xr:uid="{00000000-0005-0000-0000-0000C9680000}"/>
    <cellStyle name="40 % - Accent5 2 2 3 3 4 11" xfId="17555" xr:uid="{00000000-0005-0000-0000-0000CA680000}"/>
    <cellStyle name="40 % - Accent5 2 2 3 3 4 11 2" xfId="31491" xr:uid="{00000000-0005-0000-0000-0000CB680000}"/>
    <cellStyle name="40 % - Accent5 2 2 3 3 4 12" xfId="18619" xr:uid="{00000000-0005-0000-0000-0000CC680000}"/>
    <cellStyle name="40 % - Accent5 2 2 3 3 4 13" xfId="11854" xr:uid="{00000000-0005-0000-0000-0000CD680000}"/>
    <cellStyle name="40 % - Accent5 2 2 3 3 4 14" xfId="4572" xr:uid="{00000000-0005-0000-0000-0000CE680000}"/>
    <cellStyle name="40 % - Accent5 2 2 3 3 4 15" xfId="24565" xr:uid="{00000000-0005-0000-0000-0000CF680000}"/>
    <cellStyle name="40 % - Accent5 2 2 3 3 4 2" xfId="6396" xr:uid="{00000000-0005-0000-0000-0000D0680000}"/>
    <cellStyle name="40 % - Accent5 2 2 3 3 4 2 10" xfId="31492" xr:uid="{00000000-0005-0000-0000-0000D1680000}"/>
    <cellStyle name="40 % - Accent5 2 2 3 3 4 2 11" xfId="24566" xr:uid="{00000000-0005-0000-0000-0000D2680000}"/>
    <cellStyle name="40 % - Accent5 2 2 3 3 4 2 2" xfId="19744" xr:uid="{00000000-0005-0000-0000-0000D3680000}"/>
    <cellStyle name="40 % - Accent5 2 2 3 3 4 2 2 2" xfId="27179" xr:uid="{00000000-0005-0000-0000-0000D4680000}"/>
    <cellStyle name="40 % - Accent5 2 2 3 3 4 2 2 2 2" xfId="33183" xr:uid="{00000000-0005-0000-0000-0000D5680000}"/>
    <cellStyle name="40 % - Accent5 2 2 3 3 4 2 2 3" xfId="32081" xr:uid="{00000000-0005-0000-0000-0000D6680000}"/>
    <cellStyle name="40 % - Accent5 2 2 3 3 4 2 2 4" xfId="26061" xr:uid="{00000000-0005-0000-0000-0000D7680000}"/>
    <cellStyle name="40 % - Accent5 2 2 3 3 4 2 3" xfId="20824" xr:uid="{00000000-0005-0000-0000-0000D8680000}"/>
    <cellStyle name="40 % - Accent5 2 2 3 3 4 2 3 2" xfId="34041" xr:uid="{00000000-0005-0000-0000-0000D9680000}"/>
    <cellStyle name="40 % - Accent5 2 2 3 3 4 2 3 3" xfId="28051" xr:uid="{00000000-0005-0000-0000-0000DA680000}"/>
    <cellStyle name="40 % - Accent5 2 2 3 3 4 2 4" xfId="21415" xr:uid="{00000000-0005-0000-0000-0000DB680000}"/>
    <cellStyle name="40 % - Accent5 2 2 3 3 4 2 4 2" xfId="34632" xr:uid="{00000000-0005-0000-0000-0000DC680000}"/>
    <cellStyle name="40 % - Accent5 2 2 3 3 4 2 4 3" xfId="28642" xr:uid="{00000000-0005-0000-0000-0000DD680000}"/>
    <cellStyle name="40 % - Accent5 2 2 3 3 4 2 5" xfId="22039" xr:uid="{00000000-0005-0000-0000-0000DE680000}"/>
    <cellStyle name="40 % - Accent5 2 2 3 3 4 2 5 2" xfId="35232" xr:uid="{00000000-0005-0000-0000-0000DF680000}"/>
    <cellStyle name="40 % - Accent5 2 2 3 3 4 2 5 3" xfId="29242" xr:uid="{00000000-0005-0000-0000-0000E0680000}"/>
    <cellStyle name="40 % - Accent5 2 2 3 3 4 2 6" xfId="22741" xr:uid="{00000000-0005-0000-0000-0000E1680000}"/>
    <cellStyle name="40 % - Accent5 2 2 3 3 4 2 6 2" xfId="35934" xr:uid="{00000000-0005-0000-0000-0000E2680000}"/>
    <cellStyle name="40 % - Accent5 2 2 3 3 4 2 6 3" xfId="29944" xr:uid="{00000000-0005-0000-0000-0000E3680000}"/>
    <cellStyle name="40 % - Accent5 2 2 3 3 4 2 7" xfId="23502" xr:uid="{00000000-0005-0000-0000-0000E4680000}"/>
    <cellStyle name="40 % - Accent5 2 2 3 3 4 2 7 2" xfId="36687" xr:uid="{00000000-0005-0000-0000-0000E5680000}"/>
    <cellStyle name="40 % - Accent5 2 2 3 3 4 2 7 3" xfId="30697" xr:uid="{00000000-0005-0000-0000-0000E6680000}"/>
    <cellStyle name="40 % - Accent5 2 2 3 3 4 2 8" xfId="18620" xr:uid="{00000000-0005-0000-0000-0000E7680000}"/>
    <cellStyle name="40 % - Accent5 2 2 3 3 4 2 8 2" xfId="32812" xr:uid="{00000000-0005-0000-0000-0000E8680000}"/>
    <cellStyle name="40 % - Accent5 2 2 3 3 4 2 8 3" xfId="26808" xr:uid="{00000000-0005-0000-0000-0000E9680000}"/>
    <cellStyle name="40 % - Accent5 2 2 3 3 4 2 9" xfId="12387" xr:uid="{00000000-0005-0000-0000-0000EA680000}"/>
    <cellStyle name="40 % - Accent5 2 2 3 3 4 2 9 2" xfId="25459" xr:uid="{00000000-0005-0000-0000-0000EB680000}"/>
    <cellStyle name="40 % - Accent5 2 2 3 3 4 3" xfId="6922" xr:uid="{00000000-0005-0000-0000-0000EC680000}"/>
    <cellStyle name="40 % - Accent5 2 2 3 3 4 3 2" xfId="19746" xr:uid="{00000000-0005-0000-0000-0000ED680000}"/>
    <cellStyle name="40 % - Accent5 2 2 3 3 4 3 2 2" xfId="33184" xr:uid="{00000000-0005-0000-0000-0000EE680000}"/>
    <cellStyle name="40 % - Accent5 2 2 3 3 4 3 2 3" xfId="27180" xr:uid="{00000000-0005-0000-0000-0000EF680000}"/>
    <cellStyle name="40 % - Accent5 2 2 3 3 4 3 3" xfId="12913" xr:uid="{00000000-0005-0000-0000-0000F0680000}"/>
    <cellStyle name="40 % - Accent5 2 2 3 3 4 3 3 2" xfId="32080" xr:uid="{00000000-0005-0000-0000-0000F1680000}"/>
    <cellStyle name="40 % - Accent5 2 2 3 3 4 3 4" xfId="26060" xr:uid="{00000000-0005-0000-0000-0000F2680000}"/>
    <cellStyle name="40 % - Accent5 2 2 3 3 4 4" xfId="7462" xr:uid="{00000000-0005-0000-0000-0000F3680000}"/>
    <cellStyle name="40 % - Accent5 2 2 3 3 4 4 2" xfId="20823" xr:uid="{00000000-0005-0000-0000-0000F4680000}"/>
    <cellStyle name="40 % - Accent5 2 2 3 3 4 4 2 2" xfId="34040" xr:uid="{00000000-0005-0000-0000-0000F5680000}"/>
    <cellStyle name="40 % - Accent5 2 2 3 3 4 4 3" xfId="13453" xr:uid="{00000000-0005-0000-0000-0000F6680000}"/>
    <cellStyle name="40 % - Accent5 2 2 3 3 4 4 4" xfId="28050" xr:uid="{00000000-0005-0000-0000-0000F7680000}"/>
    <cellStyle name="40 % - Accent5 2 2 3 3 4 5" xfId="8030" xr:uid="{00000000-0005-0000-0000-0000F8680000}"/>
    <cellStyle name="40 % - Accent5 2 2 3 3 4 5 2" xfId="21414" xr:uid="{00000000-0005-0000-0000-0000F9680000}"/>
    <cellStyle name="40 % - Accent5 2 2 3 3 4 5 2 2" xfId="34631" xr:uid="{00000000-0005-0000-0000-0000FA680000}"/>
    <cellStyle name="40 % - Accent5 2 2 3 3 4 5 3" xfId="14021" xr:uid="{00000000-0005-0000-0000-0000FB680000}"/>
    <cellStyle name="40 % - Accent5 2 2 3 3 4 5 4" xfId="28641" xr:uid="{00000000-0005-0000-0000-0000FC680000}"/>
    <cellStyle name="40 % - Accent5 2 2 3 3 4 6" xfId="8598" xr:uid="{00000000-0005-0000-0000-0000FD680000}"/>
    <cellStyle name="40 % - Accent5 2 2 3 3 4 6 2" xfId="22038" xr:uid="{00000000-0005-0000-0000-0000FE680000}"/>
    <cellStyle name="40 % - Accent5 2 2 3 3 4 6 2 2" xfId="35231" xr:uid="{00000000-0005-0000-0000-0000FF680000}"/>
    <cellStyle name="40 % - Accent5 2 2 3 3 4 6 3" xfId="14589" xr:uid="{00000000-0005-0000-0000-000000690000}"/>
    <cellStyle name="40 % - Accent5 2 2 3 3 4 6 4" xfId="29241" xr:uid="{00000000-0005-0000-0000-000001690000}"/>
    <cellStyle name="40 % - Accent5 2 2 3 3 4 7" xfId="9166" xr:uid="{00000000-0005-0000-0000-000002690000}"/>
    <cellStyle name="40 % - Accent5 2 2 3 3 4 7 2" xfId="22740" xr:uid="{00000000-0005-0000-0000-000003690000}"/>
    <cellStyle name="40 % - Accent5 2 2 3 3 4 7 2 2" xfId="35933" xr:uid="{00000000-0005-0000-0000-000004690000}"/>
    <cellStyle name="40 % - Accent5 2 2 3 3 4 7 3" xfId="15157" xr:uid="{00000000-0005-0000-0000-000005690000}"/>
    <cellStyle name="40 % - Accent5 2 2 3 3 4 7 4" xfId="29943" xr:uid="{00000000-0005-0000-0000-000006690000}"/>
    <cellStyle name="40 % - Accent5 2 2 3 3 4 8" xfId="9748" xr:uid="{00000000-0005-0000-0000-000007690000}"/>
    <cellStyle name="40 % - Accent5 2 2 3 3 4 8 2" xfId="23501" xr:uid="{00000000-0005-0000-0000-000008690000}"/>
    <cellStyle name="40 % - Accent5 2 2 3 3 4 8 2 2" xfId="36686" xr:uid="{00000000-0005-0000-0000-000009690000}"/>
    <cellStyle name="40 % - Accent5 2 2 3 3 4 8 3" xfId="15739" xr:uid="{00000000-0005-0000-0000-00000A690000}"/>
    <cellStyle name="40 % - Accent5 2 2 3 3 4 8 4" xfId="30696" xr:uid="{00000000-0005-0000-0000-00000B690000}"/>
    <cellStyle name="40 % - Accent5 2 2 3 3 4 9" xfId="10344" xr:uid="{00000000-0005-0000-0000-00000C690000}"/>
    <cellStyle name="40 % - Accent5 2 2 3 3 4 9 2" xfId="16335" xr:uid="{00000000-0005-0000-0000-00000D690000}"/>
    <cellStyle name="40 % - Accent5 2 2 3 3 4 9 2 2" xfId="32811" xr:uid="{00000000-0005-0000-0000-00000E690000}"/>
    <cellStyle name="40 % - Accent5 2 2 3 3 4 9 3" xfId="26807" xr:uid="{00000000-0005-0000-0000-00000F690000}"/>
    <cellStyle name="40 % - Accent5 2 2 3 3 5" xfId="5489" xr:uid="{00000000-0005-0000-0000-000010690000}"/>
    <cellStyle name="40 % - Accent5 2 2 3 3 5 10" xfId="31493" xr:uid="{00000000-0005-0000-0000-000011690000}"/>
    <cellStyle name="40 % - Accent5 2 2 3 3 5 11" xfId="24567" xr:uid="{00000000-0005-0000-0000-000012690000}"/>
    <cellStyle name="40 % - Accent5 2 2 3 3 5 2" xfId="19743" xr:uid="{00000000-0005-0000-0000-000013690000}"/>
    <cellStyle name="40 % - Accent5 2 2 3 3 5 2 2" xfId="27178" xr:uid="{00000000-0005-0000-0000-000014690000}"/>
    <cellStyle name="40 % - Accent5 2 2 3 3 5 2 2 2" xfId="33182" xr:uid="{00000000-0005-0000-0000-000015690000}"/>
    <cellStyle name="40 % - Accent5 2 2 3 3 5 2 3" xfId="32082" xr:uid="{00000000-0005-0000-0000-000016690000}"/>
    <cellStyle name="40 % - Accent5 2 2 3 3 5 2 4" xfId="26062" xr:uid="{00000000-0005-0000-0000-000017690000}"/>
    <cellStyle name="40 % - Accent5 2 2 3 3 5 3" xfId="20825" xr:uid="{00000000-0005-0000-0000-000018690000}"/>
    <cellStyle name="40 % - Accent5 2 2 3 3 5 3 2" xfId="34042" xr:uid="{00000000-0005-0000-0000-000019690000}"/>
    <cellStyle name="40 % - Accent5 2 2 3 3 5 3 3" xfId="28052" xr:uid="{00000000-0005-0000-0000-00001A690000}"/>
    <cellStyle name="40 % - Accent5 2 2 3 3 5 4" xfId="21416" xr:uid="{00000000-0005-0000-0000-00001B690000}"/>
    <cellStyle name="40 % - Accent5 2 2 3 3 5 4 2" xfId="34633" xr:uid="{00000000-0005-0000-0000-00001C690000}"/>
    <cellStyle name="40 % - Accent5 2 2 3 3 5 4 3" xfId="28643" xr:uid="{00000000-0005-0000-0000-00001D690000}"/>
    <cellStyle name="40 % - Accent5 2 2 3 3 5 5" xfId="22040" xr:uid="{00000000-0005-0000-0000-00001E690000}"/>
    <cellStyle name="40 % - Accent5 2 2 3 3 5 5 2" xfId="35233" xr:uid="{00000000-0005-0000-0000-00001F690000}"/>
    <cellStyle name="40 % - Accent5 2 2 3 3 5 5 3" xfId="29243" xr:uid="{00000000-0005-0000-0000-000020690000}"/>
    <cellStyle name="40 % - Accent5 2 2 3 3 5 6" xfId="22742" xr:uid="{00000000-0005-0000-0000-000021690000}"/>
    <cellStyle name="40 % - Accent5 2 2 3 3 5 6 2" xfId="35935" xr:uid="{00000000-0005-0000-0000-000022690000}"/>
    <cellStyle name="40 % - Accent5 2 2 3 3 5 6 3" xfId="29945" xr:uid="{00000000-0005-0000-0000-000023690000}"/>
    <cellStyle name="40 % - Accent5 2 2 3 3 5 7" xfId="23503" xr:uid="{00000000-0005-0000-0000-000024690000}"/>
    <cellStyle name="40 % - Accent5 2 2 3 3 5 7 2" xfId="36688" xr:uid="{00000000-0005-0000-0000-000025690000}"/>
    <cellStyle name="40 % - Accent5 2 2 3 3 5 7 3" xfId="30698" xr:uid="{00000000-0005-0000-0000-000026690000}"/>
    <cellStyle name="40 % - Accent5 2 2 3 3 5 8" xfId="18621" xr:uid="{00000000-0005-0000-0000-000027690000}"/>
    <cellStyle name="40 % - Accent5 2 2 3 3 5 8 2" xfId="32813" xr:uid="{00000000-0005-0000-0000-000028690000}"/>
    <cellStyle name="40 % - Accent5 2 2 3 3 5 8 3" xfId="26809" xr:uid="{00000000-0005-0000-0000-000029690000}"/>
    <cellStyle name="40 % - Accent5 2 2 3 3 5 9" xfId="11850" xr:uid="{00000000-0005-0000-0000-00002A690000}"/>
    <cellStyle name="40 % - Accent5 2 2 3 3 5 9 2" xfId="25460" xr:uid="{00000000-0005-0000-0000-00002B690000}"/>
    <cellStyle name="40 % - Accent5 2 2 3 3 6" xfId="6392" xr:uid="{00000000-0005-0000-0000-00002C690000}"/>
    <cellStyle name="40 % - Accent5 2 2 3 3 6 2" xfId="19591" xr:uid="{00000000-0005-0000-0000-00002D690000}"/>
    <cellStyle name="40 % - Accent5 2 2 3 3 6 2 2" xfId="33085" xr:uid="{00000000-0005-0000-0000-00002E690000}"/>
    <cellStyle name="40 % - Accent5 2 2 3 3 6 2 3" xfId="27081" xr:uid="{00000000-0005-0000-0000-00002F690000}"/>
    <cellStyle name="40 % - Accent5 2 2 3 3 6 3" xfId="12383" xr:uid="{00000000-0005-0000-0000-000030690000}"/>
    <cellStyle name="40 % - Accent5 2 2 3 3 6 3 2" xfId="32077" xr:uid="{00000000-0005-0000-0000-000031690000}"/>
    <cellStyle name="40 % - Accent5 2 2 3 3 6 4" xfId="26057" xr:uid="{00000000-0005-0000-0000-000032690000}"/>
    <cellStyle name="40 % - Accent5 2 2 3 3 7" xfId="6918" xr:uid="{00000000-0005-0000-0000-000033690000}"/>
    <cellStyle name="40 % - Accent5 2 2 3 3 7 2" xfId="19749" xr:uid="{00000000-0005-0000-0000-000034690000}"/>
    <cellStyle name="40 % - Accent5 2 2 3 3 7 2 2" xfId="33187" xr:uid="{00000000-0005-0000-0000-000035690000}"/>
    <cellStyle name="40 % - Accent5 2 2 3 3 7 3" xfId="12909" xr:uid="{00000000-0005-0000-0000-000036690000}"/>
    <cellStyle name="40 % - Accent5 2 2 3 3 7 4" xfId="27183" xr:uid="{00000000-0005-0000-0000-000037690000}"/>
    <cellStyle name="40 % - Accent5 2 2 3 3 8" xfId="7458" xr:uid="{00000000-0005-0000-0000-000038690000}"/>
    <cellStyle name="40 % - Accent5 2 2 3 3 8 2" xfId="20820" xr:uid="{00000000-0005-0000-0000-000039690000}"/>
    <cellStyle name="40 % - Accent5 2 2 3 3 8 2 2" xfId="34037" xr:uid="{00000000-0005-0000-0000-00003A690000}"/>
    <cellStyle name="40 % - Accent5 2 2 3 3 8 3" xfId="13449" xr:uid="{00000000-0005-0000-0000-00003B690000}"/>
    <cellStyle name="40 % - Accent5 2 2 3 3 8 4" xfId="28047" xr:uid="{00000000-0005-0000-0000-00003C690000}"/>
    <cellStyle name="40 % - Accent5 2 2 3 3 9" xfId="8026" xr:uid="{00000000-0005-0000-0000-00003D690000}"/>
    <cellStyle name="40 % - Accent5 2 2 3 3 9 2" xfId="21411" xr:uid="{00000000-0005-0000-0000-00003E690000}"/>
    <cellStyle name="40 % - Accent5 2 2 3 3 9 2 2" xfId="34628" xr:uid="{00000000-0005-0000-0000-00003F690000}"/>
    <cellStyle name="40 % - Accent5 2 2 3 3 9 3" xfId="14017" xr:uid="{00000000-0005-0000-0000-000040690000}"/>
    <cellStyle name="40 % - Accent5 2 2 3 3 9 4" xfId="28638" xr:uid="{00000000-0005-0000-0000-000041690000}"/>
    <cellStyle name="40 % - Accent5 2 2 3 4" xfId="5487" xr:uid="{00000000-0005-0000-0000-000042690000}"/>
    <cellStyle name="40 % - Accent5 2 2 3 4 10" xfId="31494" xr:uid="{00000000-0005-0000-0000-000043690000}"/>
    <cellStyle name="40 % - Accent5 2 2 3 4 11" xfId="24568" xr:uid="{00000000-0005-0000-0000-000044690000}"/>
    <cellStyle name="40 % - Accent5 2 2 3 4 2" xfId="19742" xr:uid="{00000000-0005-0000-0000-000045690000}"/>
    <cellStyle name="40 % - Accent5 2 2 3 4 2 2" xfId="27177" xr:uid="{00000000-0005-0000-0000-000046690000}"/>
    <cellStyle name="40 % - Accent5 2 2 3 4 2 2 2" xfId="33181" xr:uid="{00000000-0005-0000-0000-000047690000}"/>
    <cellStyle name="40 % - Accent5 2 2 3 4 2 3" xfId="32083" xr:uid="{00000000-0005-0000-0000-000048690000}"/>
    <cellStyle name="40 % - Accent5 2 2 3 4 2 4" xfId="26063" xr:uid="{00000000-0005-0000-0000-000049690000}"/>
    <cellStyle name="40 % - Accent5 2 2 3 4 3" xfId="20826" xr:uid="{00000000-0005-0000-0000-00004A690000}"/>
    <cellStyle name="40 % - Accent5 2 2 3 4 3 2" xfId="34043" xr:uid="{00000000-0005-0000-0000-00004B690000}"/>
    <cellStyle name="40 % - Accent5 2 2 3 4 3 3" xfId="28053" xr:uid="{00000000-0005-0000-0000-00004C690000}"/>
    <cellStyle name="40 % - Accent5 2 2 3 4 4" xfId="21417" xr:uid="{00000000-0005-0000-0000-00004D690000}"/>
    <cellStyle name="40 % - Accent5 2 2 3 4 4 2" xfId="34634" xr:uid="{00000000-0005-0000-0000-00004E690000}"/>
    <cellStyle name="40 % - Accent5 2 2 3 4 4 3" xfId="28644" xr:uid="{00000000-0005-0000-0000-00004F690000}"/>
    <cellStyle name="40 % - Accent5 2 2 3 4 5" xfId="22041" xr:uid="{00000000-0005-0000-0000-000050690000}"/>
    <cellStyle name="40 % - Accent5 2 2 3 4 5 2" xfId="35234" xr:uid="{00000000-0005-0000-0000-000051690000}"/>
    <cellStyle name="40 % - Accent5 2 2 3 4 5 3" xfId="29244" xr:uid="{00000000-0005-0000-0000-000052690000}"/>
    <cellStyle name="40 % - Accent5 2 2 3 4 6" xfId="22743" xr:uid="{00000000-0005-0000-0000-000053690000}"/>
    <cellStyle name="40 % - Accent5 2 2 3 4 6 2" xfId="35936" xr:uid="{00000000-0005-0000-0000-000054690000}"/>
    <cellStyle name="40 % - Accent5 2 2 3 4 6 3" xfId="29946" xr:uid="{00000000-0005-0000-0000-000055690000}"/>
    <cellStyle name="40 % - Accent5 2 2 3 4 7" xfId="23504" xr:uid="{00000000-0005-0000-0000-000056690000}"/>
    <cellStyle name="40 % - Accent5 2 2 3 4 7 2" xfId="36689" xr:uid="{00000000-0005-0000-0000-000057690000}"/>
    <cellStyle name="40 % - Accent5 2 2 3 4 7 3" xfId="30699" xr:uid="{00000000-0005-0000-0000-000058690000}"/>
    <cellStyle name="40 % - Accent5 2 2 3 4 8" xfId="18622" xr:uid="{00000000-0005-0000-0000-000059690000}"/>
    <cellStyle name="40 % - Accent5 2 2 3 4 8 2" xfId="32814" xr:uid="{00000000-0005-0000-0000-00005A690000}"/>
    <cellStyle name="40 % - Accent5 2 2 3 4 8 3" xfId="26810" xr:uid="{00000000-0005-0000-0000-00005B690000}"/>
    <cellStyle name="40 % - Accent5 2 2 3 4 9" xfId="11848" xr:uid="{00000000-0005-0000-0000-00005C690000}"/>
    <cellStyle name="40 % - Accent5 2 2 3 4 9 2" xfId="25461" xr:uid="{00000000-0005-0000-0000-00005D690000}"/>
    <cellStyle name="40 % - Accent5 2 2 3 5" xfId="6390" xr:uid="{00000000-0005-0000-0000-00005E690000}"/>
    <cellStyle name="40 % - Accent5 2 2 3 5 2" xfId="23505" xr:uid="{00000000-0005-0000-0000-00005F690000}"/>
    <cellStyle name="40 % - Accent5 2 2 3 5 2 2" xfId="36690" xr:uid="{00000000-0005-0000-0000-000060690000}"/>
    <cellStyle name="40 % - Accent5 2 2 3 5 2 3" xfId="30700" xr:uid="{00000000-0005-0000-0000-000061690000}"/>
    <cellStyle name="40 % - Accent5 2 2 3 5 3" xfId="19589" xr:uid="{00000000-0005-0000-0000-000062690000}"/>
    <cellStyle name="40 % - Accent5 2 2 3 5 3 2" xfId="33083" xr:uid="{00000000-0005-0000-0000-000063690000}"/>
    <cellStyle name="40 % - Accent5 2 2 3 5 3 3" xfId="27079" xr:uid="{00000000-0005-0000-0000-000064690000}"/>
    <cellStyle name="40 % - Accent5 2 2 3 5 4" xfId="12381" xr:uid="{00000000-0005-0000-0000-000065690000}"/>
    <cellStyle name="40 % - Accent5 2 2 3 5 4 2" xfId="32073" xr:uid="{00000000-0005-0000-0000-000066690000}"/>
    <cellStyle name="40 % - Accent5 2 2 3 5 5" xfId="26053" xr:uid="{00000000-0005-0000-0000-000067690000}"/>
    <cellStyle name="40 % - Accent5 2 2 3 6" xfId="6916" xr:uid="{00000000-0005-0000-0000-000068690000}"/>
    <cellStyle name="40 % - Accent5 2 2 3 6 2" xfId="23831" xr:uid="{00000000-0005-0000-0000-000069690000}"/>
    <cellStyle name="40 % - Accent5 2 2 3 6 2 2" xfId="36859" xr:uid="{00000000-0005-0000-0000-00006A690000}"/>
    <cellStyle name="40 % - Accent5 2 2 3 6 2 3" xfId="30871" xr:uid="{00000000-0005-0000-0000-00006B690000}"/>
    <cellStyle name="40 % - Accent5 2 2 3 6 3" xfId="20817" xr:uid="{00000000-0005-0000-0000-00006C690000}"/>
    <cellStyle name="40 % - Accent5 2 2 3 6 3 2" xfId="34034" xr:uid="{00000000-0005-0000-0000-00006D690000}"/>
    <cellStyle name="40 % - Accent5 2 2 3 6 4" xfId="12907" xr:uid="{00000000-0005-0000-0000-00006E690000}"/>
    <cellStyle name="40 % - Accent5 2 2 3 6 5" xfId="28044" xr:uid="{00000000-0005-0000-0000-00006F690000}"/>
    <cellStyle name="40 % - Accent5 2 2 3 7" xfId="7456" xr:uid="{00000000-0005-0000-0000-000070690000}"/>
    <cellStyle name="40 % - Accent5 2 2 3 7 2" xfId="24033" xr:uid="{00000000-0005-0000-0000-000071690000}"/>
    <cellStyle name="40 % - Accent5 2 2 3 7 2 2" xfId="36939" xr:uid="{00000000-0005-0000-0000-000072690000}"/>
    <cellStyle name="40 % - Accent5 2 2 3 7 2 3" xfId="30952" xr:uid="{00000000-0005-0000-0000-000073690000}"/>
    <cellStyle name="40 % - Accent5 2 2 3 7 3" xfId="21408" xr:uid="{00000000-0005-0000-0000-000074690000}"/>
    <cellStyle name="40 % - Accent5 2 2 3 7 3 2" xfId="34625" xr:uid="{00000000-0005-0000-0000-000075690000}"/>
    <cellStyle name="40 % - Accent5 2 2 3 7 4" xfId="13447" xr:uid="{00000000-0005-0000-0000-000076690000}"/>
    <cellStyle name="40 % - Accent5 2 2 3 7 5" xfId="28635" xr:uid="{00000000-0005-0000-0000-000077690000}"/>
    <cellStyle name="40 % - Accent5 2 2 3 8" xfId="8024" xr:uid="{00000000-0005-0000-0000-000078690000}"/>
    <cellStyle name="40 % - Accent5 2 2 3 8 2" xfId="22032" xr:uid="{00000000-0005-0000-0000-000079690000}"/>
    <cellStyle name="40 % - Accent5 2 2 3 8 2 2" xfId="35225" xr:uid="{00000000-0005-0000-0000-00007A690000}"/>
    <cellStyle name="40 % - Accent5 2 2 3 8 3" xfId="14015" xr:uid="{00000000-0005-0000-0000-00007B690000}"/>
    <cellStyle name="40 % - Accent5 2 2 3 8 4" xfId="29235" xr:uid="{00000000-0005-0000-0000-00007C690000}"/>
    <cellStyle name="40 % - Accent5 2 2 3 9" xfId="8592" xr:uid="{00000000-0005-0000-0000-00007D690000}"/>
    <cellStyle name="40 % - Accent5 2 2 3 9 2" xfId="22734" xr:uid="{00000000-0005-0000-0000-00007E690000}"/>
    <cellStyle name="40 % - Accent5 2 2 3 9 2 2" xfId="35927" xr:uid="{00000000-0005-0000-0000-00007F690000}"/>
    <cellStyle name="40 % - Accent5 2 2 3 9 3" xfId="14583" xr:uid="{00000000-0005-0000-0000-000080690000}"/>
    <cellStyle name="40 % - Accent5 2 2 3 9 4" xfId="29937" xr:uid="{00000000-0005-0000-0000-000081690000}"/>
    <cellStyle name="40 % - Accent5 2 2 3_2012-2013 - CF - Tour 1 - Ligue 04 - Résultats" xfId="533" xr:uid="{00000000-0005-0000-0000-000082690000}"/>
    <cellStyle name="40 % - Accent5 2 2 4" xfId="534" xr:uid="{00000000-0005-0000-0000-000083690000}"/>
    <cellStyle name="40 % - Accent5 2 2 4 10" xfId="9749" xr:uid="{00000000-0005-0000-0000-000084690000}"/>
    <cellStyle name="40 % - Accent5 2 2 4 10 2" xfId="15740" xr:uid="{00000000-0005-0000-0000-000085690000}"/>
    <cellStyle name="40 % - Accent5 2 2 4 10 3" xfId="31495" xr:uid="{00000000-0005-0000-0000-000086690000}"/>
    <cellStyle name="40 % - Accent5 2 2 4 11" xfId="10345" xr:uid="{00000000-0005-0000-0000-000087690000}"/>
    <cellStyle name="40 % - Accent5 2 2 4 11 2" xfId="16336" xr:uid="{00000000-0005-0000-0000-000088690000}"/>
    <cellStyle name="40 % - Accent5 2 2 4 12" xfId="10941" xr:uid="{00000000-0005-0000-0000-000089690000}"/>
    <cellStyle name="40 % - Accent5 2 2 4 12 2" xfId="16932" xr:uid="{00000000-0005-0000-0000-00008A690000}"/>
    <cellStyle name="40 % - Accent5 2 2 4 13" xfId="4797" xr:uid="{00000000-0005-0000-0000-00008B690000}"/>
    <cellStyle name="40 % - Accent5 2 2 4 13 2" xfId="17556" xr:uid="{00000000-0005-0000-0000-00008C690000}"/>
    <cellStyle name="40 % - Accent5 2 2 4 14" xfId="18014" xr:uid="{00000000-0005-0000-0000-00008D690000}"/>
    <cellStyle name="40 % - Accent5 2 2 4 15" xfId="18623" xr:uid="{00000000-0005-0000-0000-00008E690000}"/>
    <cellStyle name="40 % - Accent5 2 2 4 16" xfId="11357" xr:uid="{00000000-0005-0000-0000-00008F690000}"/>
    <cellStyle name="40 % - Accent5 2 2 4 17" xfId="4573" xr:uid="{00000000-0005-0000-0000-000090690000}"/>
    <cellStyle name="40 % - Accent5 2 2 4 18" xfId="24569" xr:uid="{00000000-0005-0000-0000-000091690000}"/>
    <cellStyle name="40 % - Accent5 2 2 4 19" xfId="3174" xr:uid="{00000000-0005-0000-0000-000092690000}"/>
    <cellStyle name="40 % - Accent5 2 2 4 2" xfId="3175" xr:uid="{00000000-0005-0000-0000-000093690000}"/>
    <cellStyle name="40 % - Accent5 2 2 4 2 10" xfId="10942" xr:uid="{00000000-0005-0000-0000-000094690000}"/>
    <cellStyle name="40 % - Accent5 2 2 4 2 10 2" xfId="16933" xr:uid="{00000000-0005-0000-0000-000095690000}"/>
    <cellStyle name="40 % - Accent5 2 2 4 2 11" xfId="17557" xr:uid="{00000000-0005-0000-0000-000096690000}"/>
    <cellStyle name="40 % - Accent5 2 2 4 2 12" xfId="19740" xr:uid="{00000000-0005-0000-0000-000097690000}"/>
    <cellStyle name="40 % - Accent5 2 2 4 2 13" xfId="11856" xr:uid="{00000000-0005-0000-0000-000098690000}"/>
    <cellStyle name="40 % - Accent5 2 2 4 2 14" xfId="5493" xr:uid="{00000000-0005-0000-0000-000099690000}"/>
    <cellStyle name="40 % - Accent5 2 2 4 2 15" xfId="26064" xr:uid="{00000000-0005-0000-0000-00009A690000}"/>
    <cellStyle name="40 % - Accent5 2 2 4 2 2" xfId="6398" xr:uid="{00000000-0005-0000-0000-00009B690000}"/>
    <cellStyle name="40 % - Accent5 2 2 4 2 2 2" xfId="12389" xr:uid="{00000000-0005-0000-0000-00009C690000}"/>
    <cellStyle name="40 % - Accent5 2 2 4 2 2 2 2" xfId="33180" xr:uid="{00000000-0005-0000-0000-00009D690000}"/>
    <cellStyle name="40 % - Accent5 2 2 4 2 2 3" xfId="27176" xr:uid="{00000000-0005-0000-0000-00009E690000}"/>
    <cellStyle name="40 % - Accent5 2 2 4 2 3" xfId="6924" xr:uid="{00000000-0005-0000-0000-00009F690000}"/>
    <cellStyle name="40 % - Accent5 2 2 4 2 3 2" xfId="12915" xr:uid="{00000000-0005-0000-0000-0000A0690000}"/>
    <cellStyle name="40 % - Accent5 2 2 4 2 3 3" xfId="32084" xr:uid="{00000000-0005-0000-0000-0000A1690000}"/>
    <cellStyle name="40 % - Accent5 2 2 4 2 4" xfId="7464" xr:uid="{00000000-0005-0000-0000-0000A2690000}"/>
    <cellStyle name="40 % - Accent5 2 2 4 2 4 2" xfId="13455" xr:uid="{00000000-0005-0000-0000-0000A3690000}"/>
    <cellStyle name="40 % - Accent5 2 2 4 2 5" xfId="8032" xr:uid="{00000000-0005-0000-0000-0000A4690000}"/>
    <cellStyle name="40 % - Accent5 2 2 4 2 5 2" xfId="14023" xr:uid="{00000000-0005-0000-0000-0000A5690000}"/>
    <cellStyle name="40 % - Accent5 2 2 4 2 6" xfId="8600" xr:uid="{00000000-0005-0000-0000-0000A6690000}"/>
    <cellStyle name="40 % - Accent5 2 2 4 2 6 2" xfId="14591" xr:uid="{00000000-0005-0000-0000-0000A7690000}"/>
    <cellStyle name="40 % - Accent5 2 2 4 2 7" xfId="9168" xr:uid="{00000000-0005-0000-0000-0000A8690000}"/>
    <cellStyle name="40 % - Accent5 2 2 4 2 7 2" xfId="15159" xr:uid="{00000000-0005-0000-0000-0000A9690000}"/>
    <cellStyle name="40 % - Accent5 2 2 4 2 8" xfId="9750" xr:uid="{00000000-0005-0000-0000-0000AA690000}"/>
    <cellStyle name="40 % - Accent5 2 2 4 2 8 2" xfId="15741" xr:uid="{00000000-0005-0000-0000-0000AB690000}"/>
    <cellStyle name="40 % - Accent5 2 2 4 2 9" xfId="10346" xr:uid="{00000000-0005-0000-0000-0000AC690000}"/>
    <cellStyle name="40 % - Accent5 2 2 4 2 9 2" xfId="16337" xr:uid="{00000000-0005-0000-0000-0000AD690000}"/>
    <cellStyle name="40 % - Accent5 2 2 4 3" xfId="5492" xr:uid="{00000000-0005-0000-0000-0000AE690000}"/>
    <cellStyle name="40 % - Accent5 2 2 4 3 2" xfId="20827" xr:uid="{00000000-0005-0000-0000-0000AF690000}"/>
    <cellStyle name="40 % - Accent5 2 2 4 3 2 2" xfId="34044" xr:uid="{00000000-0005-0000-0000-0000B0690000}"/>
    <cellStyle name="40 % - Accent5 2 2 4 3 3" xfId="11855" xr:uid="{00000000-0005-0000-0000-0000B1690000}"/>
    <cellStyle name="40 % - Accent5 2 2 4 3 4" xfId="28054" xr:uid="{00000000-0005-0000-0000-0000B2690000}"/>
    <cellStyle name="40 % - Accent5 2 2 4 4" xfId="6397" xr:uid="{00000000-0005-0000-0000-0000B3690000}"/>
    <cellStyle name="40 % - Accent5 2 2 4 4 2" xfId="21418" xr:uid="{00000000-0005-0000-0000-0000B4690000}"/>
    <cellStyle name="40 % - Accent5 2 2 4 4 2 2" xfId="34635" xr:uid="{00000000-0005-0000-0000-0000B5690000}"/>
    <cellStyle name="40 % - Accent5 2 2 4 4 3" xfId="12388" xr:uid="{00000000-0005-0000-0000-0000B6690000}"/>
    <cellStyle name="40 % - Accent5 2 2 4 4 4" xfId="28645" xr:uid="{00000000-0005-0000-0000-0000B7690000}"/>
    <cellStyle name="40 % - Accent5 2 2 4 5" xfId="6923" xr:uid="{00000000-0005-0000-0000-0000B8690000}"/>
    <cellStyle name="40 % - Accent5 2 2 4 5 2" xfId="22042" xr:uid="{00000000-0005-0000-0000-0000B9690000}"/>
    <cellStyle name="40 % - Accent5 2 2 4 5 2 2" xfId="35235" xr:uid="{00000000-0005-0000-0000-0000BA690000}"/>
    <cellStyle name="40 % - Accent5 2 2 4 5 3" xfId="12914" xr:uid="{00000000-0005-0000-0000-0000BB690000}"/>
    <cellStyle name="40 % - Accent5 2 2 4 5 4" xfId="29245" xr:uid="{00000000-0005-0000-0000-0000BC690000}"/>
    <cellStyle name="40 % - Accent5 2 2 4 6" xfId="7463" xr:uid="{00000000-0005-0000-0000-0000BD690000}"/>
    <cellStyle name="40 % - Accent5 2 2 4 6 2" xfId="22744" xr:uid="{00000000-0005-0000-0000-0000BE690000}"/>
    <cellStyle name="40 % - Accent5 2 2 4 6 2 2" xfId="35937" xr:uid="{00000000-0005-0000-0000-0000BF690000}"/>
    <cellStyle name="40 % - Accent5 2 2 4 6 3" xfId="13454" xr:uid="{00000000-0005-0000-0000-0000C0690000}"/>
    <cellStyle name="40 % - Accent5 2 2 4 6 4" xfId="29947" xr:uid="{00000000-0005-0000-0000-0000C1690000}"/>
    <cellStyle name="40 % - Accent5 2 2 4 7" xfId="8031" xr:uid="{00000000-0005-0000-0000-0000C2690000}"/>
    <cellStyle name="40 % - Accent5 2 2 4 7 2" xfId="23506" xr:uid="{00000000-0005-0000-0000-0000C3690000}"/>
    <cellStyle name="40 % - Accent5 2 2 4 7 2 2" xfId="36691" xr:uid="{00000000-0005-0000-0000-0000C4690000}"/>
    <cellStyle name="40 % - Accent5 2 2 4 7 3" xfId="14022" xr:uid="{00000000-0005-0000-0000-0000C5690000}"/>
    <cellStyle name="40 % - Accent5 2 2 4 7 4" xfId="30701" xr:uid="{00000000-0005-0000-0000-0000C6690000}"/>
    <cellStyle name="40 % - Accent5 2 2 4 8" xfId="8599" xr:uid="{00000000-0005-0000-0000-0000C7690000}"/>
    <cellStyle name="40 % - Accent5 2 2 4 8 2" xfId="14590" xr:uid="{00000000-0005-0000-0000-0000C8690000}"/>
    <cellStyle name="40 % - Accent5 2 2 4 8 2 2" xfId="32815" xr:uid="{00000000-0005-0000-0000-0000C9690000}"/>
    <cellStyle name="40 % - Accent5 2 2 4 8 3" xfId="26811" xr:uid="{00000000-0005-0000-0000-0000CA690000}"/>
    <cellStyle name="40 % - Accent5 2 2 4 9" xfId="9167" xr:uid="{00000000-0005-0000-0000-0000CB690000}"/>
    <cellStyle name="40 % - Accent5 2 2 4 9 2" xfId="15158" xr:uid="{00000000-0005-0000-0000-0000CC690000}"/>
    <cellStyle name="40 % - Accent5 2 2 4 9 3" xfId="25462" xr:uid="{00000000-0005-0000-0000-0000CD690000}"/>
    <cellStyle name="40 % - Accent5 2 2 5" xfId="5476" xr:uid="{00000000-0005-0000-0000-0000CE690000}"/>
    <cellStyle name="40 % - Accent5 2 2 5 2" xfId="23507" xr:uid="{00000000-0005-0000-0000-0000CF690000}"/>
    <cellStyle name="40 % - Accent5 2 2 5 2 2" xfId="36692" xr:uid="{00000000-0005-0000-0000-0000D0690000}"/>
    <cellStyle name="40 % - Accent5 2 2 5 2 3" xfId="30702" xr:uid="{00000000-0005-0000-0000-0000D1690000}"/>
    <cellStyle name="40 % - Accent5 2 2 5 3" xfId="19582" xr:uid="{00000000-0005-0000-0000-0000D2690000}"/>
    <cellStyle name="40 % - Accent5 2 2 5 3 2" xfId="33076" xr:uid="{00000000-0005-0000-0000-0000D3690000}"/>
    <cellStyle name="40 % - Accent5 2 2 5 3 3" xfId="27072" xr:uid="{00000000-0005-0000-0000-0000D4690000}"/>
    <cellStyle name="40 % - Accent5 2 2 5 4" xfId="11835" xr:uid="{00000000-0005-0000-0000-0000D5690000}"/>
    <cellStyle name="40 % - Accent5 2 2 5 4 2" xfId="32059" xr:uid="{00000000-0005-0000-0000-0000D6690000}"/>
    <cellStyle name="40 % - Accent5 2 2 5 5" xfId="26039" xr:uid="{00000000-0005-0000-0000-0000D7690000}"/>
    <cellStyle name="40 % - Accent5 2 2 6" xfId="6377" xr:uid="{00000000-0005-0000-0000-0000D8690000}"/>
    <cellStyle name="40 % - Accent5 2 2 6 2" xfId="23828" xr:uid="{00000000-0005-0000-0000-0000D9690000}"/>
    <cellStyle name="40 % - Accent5 2 2 6 2 2" xfId="36856" xr:uid="{00000000-0005-0000-0000-0000DA690000}"/>
    <cellStyle name="40 % - Accent5 2 2 6 2 3" xfId="30868" xr:uid="{00000000-0005-0000-0000-0000DB690000}"/>
    <cellStyle name="40 % - Accent5 2 2 6 3" xfId="20803" xr:uid="{00000000-0005-0000-0000-0000DC690000}"/>
    <cellStyle name="40 % - Accent5 2 2 6 3 2" xfId="34020" xr:uid="{00000000-0005-0000-0000-0000DD690000}"/>
    <cellStyle name="40 % - Accent5 2 2 6 4" xfId="12368" xr:uid="{00000000-0005-0000-0000-0000DE690000}"/>
    <cellStyle name="40 % - Accent5 2 2 6 5" xfId="28030" xr:uid="{00000000-0005-0000-0000-0000DF690000}"/>
    <cellStyle name="40 % - Accent5 2 2 7" xfId="6903" xr:uid="{00000000-0005-0000-0000-0000E0690000}"/>
    <cellStyle name="40 % - Accent5 2 2 7 2" xfId="24030" xr:uid="{00000000-0005-0000-0000-0000E1690000}"/>
    <cellStyle name="40 % - Accent5 2 2 7 2 2" xfId="36936" xr:uid="{00000000-0005-0000-0000-0000E2690000}"/>
    <cellStyle name="40 % - Accent5 2 2 7 2 3" xfId="30949" xr:uid="{00000000-0005-0000-0000-0000E3690000}"/>
    <cellStyle name="40 % - Accent5 2 2 7 3" xfId="21394" xr:uid="{00000000-0005-0000-0000-0000E4690000}"/>
    <cellStyle name="40 % - Accent5 2 2 7 3 2" xfId="34611" xr:uid="{00000000-0005-0000-0000-0000E5690000}"/>
    <cellStyle name="40 % - Accent5 2 2 7 4" xfId="12894" xr:uid="{00000000-0005-0000-0000-0000E6690000}"/>
    <cellStyle name="40 % - Accent5 2 2 7 5" xfId="28621" xr:uid="{00000000-0005-0000-0000-0000E7690000}"/>
    <cellStyle name="40 % - Accent5 2 2 8" xfId="7443" xr:uid="{00000000-0005-0000-0000-0000E8690000}"/>
    <cellStyle name="40 % - Accent5 2 2 8 2" xfId="22018" xr:uid="{00000000-0005-0000-0000-0000E9690000}"/>
    <cellStyle name="40 % - Accent5 2 2 8 2 2" xfId="35211" xr:uid="{00000000-0005-0000-0000-0000EA690000}"/>
    <cellStyle name="40 % - Accent5 2 2 8 3" xfId="13434" xr:uid="{00000000-0005-0000-0000-0000EB690000}"/>
    <cellStyle name="40 % - Accent5 2 2 8 4" xfId="29221" xr:uid="{00000000-0005-0000-0000-0000EC690000}"/>
    <cellStyle name="40 % - Accent5 2 2 9" xfId="8011" xr:uid="{00000000-0005-0000-0000-0000ED690000}"/>
    <cellStyle name="40 % - Accent5 2 2 9 2" xfId="22720" xr:uid="{00000000-0005-0000-0000-0000EE690000}"/>
    <cellStyle name="40 % - Accent5 2 2 9 2 2" xfId="35913" xr:uid="{00000000-0005-0000-0000-0000EF690000}"/>
    <cellStyle name="40 % - Accent5 2 2 9 3" xfId="14002" xr:uid="{00000000-0005-0000-0000-0000F0690000}"/>
    <cellStyle name="40 % - Accent5 2 2 9 4" xfId="29923" xr:uid="{00000000-0005-0000-0000-0000F1690000}"/>
    <cellStyle name="40 % - Accent5 2 2_2012-2013 - CF - Tour 1 - Ligue 04 - Résultats" xfId="535" xr:uid="{00000000-0005-0000-0000-0000F2690000}"/>
    <cellStyle name="40 % - Accent5 2 20" xfId="11343" xr:uid="{00000000-0005-0000-0000-0000F3690000}"/>
    <cellStyle name="40 % - Accent5 2 21" xfId="4555" xr:uid="{00000000-0005-0000-0000-0000F4690000}"/>
    <cellStyle name="40 % - Accent5 2 22" xfId="24544" xr:uid="{00000000-0005-0000-0000-0000F5690000}"/>
    <cellStyle name="40 % - Accent5 2 23" xfId="3153" xr:uid="{00000000-0005-0000-0000-0000F6690000}"/>
    <cellStyle name="40 % - Accent5 2 3" xfId="536" xr:uid="{00000000-0005-0000-0000-0000F7690000}"/>
    <cellStyle name="40 % - Accent5 2 3 10" xfId="7465" xr:uid="{00000000-0005-0000-0000-0000F8690000}"/>
    <cellStyle name="40 % - Accent5 2 3 10 2" xfId="24034" xr:uid="{00000000-0005-0000-0000-0000F9690000}"/>
    <cellStyle name="40 % - Accent5 2 3 10 2 2" xfId="36940" xr:uid="{00000000-0005-0000-0000-0000FA690000}"/>
    <cellStyle name="40 % - Accent5 2 3 10 2 3" xfId="30953" xr:uid="{00000000-0005-0000-0000-0000FB690000}"/>
    <cellStyle name="40 % - Accent5 2 3 10 3" xfId="21419" xr:uid="{00000000-0005-0000-0000-0000FC690000}"/>
    <cellStyle name="40 % - Accent5 2 3 10 3 2" xfId="34636" xr:uid="{00000000-0005-0000-0000-0000FD690000}"/>
    <cellStyle name="40 % - Accent5 2 3 10 4" xfId="13456" xr:uid="{00000000-0005-0000-0000-0000FE690000}"/>
    <cellStyle name="40 % - Accent5 2 3 10 5" xfId="28646" xr:uid="{00000000-0005-0000-0000-0000FF690000}"/>
    <cellStyle name="40 % - Accent5 2 3 11" xfId="8033" xr:uid="{00000000-0005-0000-0000-0000006A0000}"/>
    <cellStyle name="40 % - Accent5 2 3 11 2" xfId="22043" xr:uid="{00000000-0005-0000-0000-0000016A0000}"/>
    <cellStyle name="40 % - Accent5 2 3 11 2 2" xfId="35236" xr:uid="{00000000-0005-0000-0000-0000026A0000}"/>
    <cellStyle name="40 % - Accent5 2 3 11 3" xfId="14024" xr:uid="{00000000-0005-0000-0000-0000036A0000}"/>
    <cellStyle name="40 % - Accent5 2 3 11 4" xfId="29246" xr:uid="{00000000-0005-0000-0000-0000046A0000}"/>
    <cellStyle name="40 % - Accent5 2 3 12" xfId="8601" xr:uid="{00000000-0005-0000-0000-0000056A0000}"/>
    <cellStyle name="40 % - Accent5 2 3 12 2" xfId="22745" xr:uid="{00000000-0005-0000-0000-0000066A0000}"/>
    <cellStyle name="40 % - Accent5 2 3 12 2 2" xfId="35938" xr:uid="{00000000-0005-0000-0000-0000076A0000}"/>
    <cellStyle name="40 % - Accent5 2 3 12 3" xfId="14592" xr:uid="{00000000-0005-0000-0000-0000086A0000}"/>
    <cellStyle name="40 % - Accent5 2 3 12 4" xfId="29948" xr:uid="{00000000-0005-0000-0000-0000096A0000}"/>
    <cellStyle name="40 % - Accent5 2 3 13" xfId="9169" xr:uid="{00000000-0005-0000-0000-00000A6A0000}"/>
    <cellStyle name="40 % - Accent5 2 3 13 2" xfId="23508" xr:uid="{00000000-0005-0000-0000-00000B6A0000}"/>
    <cellStyle name="40 % - Accent5 2 3 13 2 2" xfId="36693" xr:uid="{00000000-0005-0000-0000-00000C6A0000}"/>
    <cellStyle name="40 % - Accent5 2 3 13 3" xfId="15160" xr:uid="{00000000-0005-0000-0000-00000D6A0000}"/>
    <cellStyle name="40 % - Accent5 2 3 13 4" xfId="30703" xr:uid="{00000000-0005-0000-0000-00000E6A0000}"/>
    <cellStyle name="40 % - Accent5 2 3 14" xfId="9751" xr:uid="{00000000-0005-0000-0000-00000F6A0000}"/>
    <cellStyle name="40 % - Accent5 2 3 14 2" xfId="15742" xr:uid="{00000000-0005-0000-0000-0000106A0000}"/>
    <cellStyle name="40 % - Accent5 2 3 14 2 2" xfId="32816" xr:uid="{00000000-0005-0000-0000-0000116A0000}"/>
    <cellStyle name="40 % - Accent5 2 3 14 3" xfId="26812" xr:uid="{00000000-0005-0000-0000-0000126A0000}"/>
    <cellStyle name="40 % - Accent5 2 3 15" xfId="10347" xr:uid="{00000000-0005-0000-0000-0000136A0000}"/>
    <cellStyle name="40 % - Accent5 2 3 15 2" xfId="16338" xr:uid="{00000000-0005-0000-0000-0000146A0000}"/>
    <cellStyle name="40 % - Accent5 2 3 15 3" xfId="25463" xr:uid="{00000000-0005-0000-0000-0000156A0000}"/>
    <cellStyle name="40 % - Accent5 2 3 16" xfId="10943" xr:uid="{00000000-0005-0000-0000-0000166A0000}"/>
    <cellStyle name="40 % - Accent5 2 3 16 2" xfId="16934" xr:uid="{00000000-0005-0000-0000-0000176A0000}"/>
    <cellStyle name="40 % - Accent5 2 3 16 3" xfId="31496" xr:uid="{00000000-0005-0000-0000-0000186A0000}"/>
    <cellStyle name="40 % - Accent5 2 3 17" xfId="17558" xr:uid="{00000000-0005-0000-0000-0000196A0000}"/>
    <cellStyle name="40 % - Accent5 2 3 18" xfId="18624" xr:uid="{00000000-0005-0000-0000-00001A6A0000}"/>
    <cellStyle name="40 % - Accent5 2 3 19" xfId="4574" xr:uid="{00000000-0005-0000-0000-00001B6A0000}"/>
    <cellStyle name="40 % - Accent5 2 3 2" xfId="537" xr:uid="{00000000-0005-0000-0000-00001C6A0000}"/>
    <cellStyle name="40 % - Accent5 2 3 20" xfId="24570" xr:uid="{00000000-0005-0000-0000-00001D6A0000}"/>
    <cellStyle name="40 % - Accent5 2 3 21" xfId="3176" xr:uid="{00000000-0005-0000-0000-00001E6A0000}"/>
    <cellStyle name="40 % - Accent5 2 3 3" xfId="538" xr:uid="{00000000-0005-0000-0000-00001F6A0000}"/>
    <cellStyle name="40 % - Accent5 2 3 3 10" xfId="8034" xr:uid="{00000000-0005-0000-0000-0000206A0000}"/>
    <cellStyle name="40 % - Accent5 2 3 3 10 2" xfId="22044" xr:uid="{00000000-0005-0000-0000-0000216A0000}"/>
    <cellStyle name="40 % - Accent5 2 3 3 10 2 2" xfId="35237" xr:uid="{00000000-0005-0000-0000-0000226A0000}"/>
    <cellStyle name="40 % - Accent5 2 3 3 10 3" xfId="14025" xr:uid="{00000000-0005-0000-0000-0000236A0000}"/>
    <cellStyle name="40 % - Accent5 2 3 3 10 4" xfId="29247" xr:uid="{00000000-0005-0000-0000-0000246A0000}"/>
    <cellStyle name="40 % - Accent5 2 3 3 11" xfId="8602" xr:uid="{00000000-0005-0000-0000-0000256A0000}"/>
    <cellStyle name="40 % - Accent5 2 3 3 11 2" xfId="22746" xr:uid="{00000000-0005-0000-0000-0000266A0000}"/>
    <cellStyle name="40 % - Accent5 2 3 3 11 2 2" xfId="35939" xr:uid="{00000000-0005-0000-0000-0000276A0000}"/>
    <cellStyle name="40 % - Accent5 2 3 3 11 3" xfId="14593" xr:uid="{00000000-0005-0000-0000-0000286A0000}"/>
    <cellStyle name="40 % - Accent5 2 3 3 11 4" xfId="29949" xr:uid="{00000000-0005-0000-0000-0000296A0000}"/>
    <cellStyle name="40 % - Accent5 2 3 3 12" xfId="9170" xr:uid="{00000000-0005-0000-0000-00002A6A0000}"/>
    <cellStyle name="40 % - Accent5 2 3 3 12 2" xfId="15161" xr:uid="{00000000-0005-0000-0000-00002B6A0000}"/>
    <cellStyle name="40 % - Accent5 2 3 3 12 2 2" xfId="32817" xr:uid="{00000000-0005-0000-0000-00002C6A0000}"/>
    <cellStyle name="40 % - Accent5 2 3 3 12 3" xfId="26813" xr:uid="{00000000-0005-0000-0000-00002D6A0000}"/>
    <cellStyle name="40 % - Accent5 2 3 3 13" xfId="9752" xr:uid="{00000000-0005-0000-0000-00002E6A0000}"/>
    <cellStyle name="40 % - Accent5 2 3 3 13 2" xfId="15743" xr:uid="{00000000-0005-0000-0000-00002F6A0000}"/>
    <cellStyle name="40 % - Accent5 2 3 3 13 3" xfId="25464" xr:uid="{00000000-0005-0000-0000-0000306A0000}"/>
    <cellStyle name="40 % - Accent5 2 3 3 14" xfId="10348" xr:uid="{00000000-0005-0000-0000-0000316A0000}"/>
    <cellStyle name="40 % - Accent5 2 3 3 14 2" xfId="16339" xr:uid="{00000000-0005-0000-0000-0000326A0000}"/>
    <cellStyle name="40 % - Accent5 2 3 3 14 3" xfId="31497" xr:uid="{00000000-0005-0000-0000-0000336A0000}"/>
    <cellStyle name="40 % - Accent5 2 3 3 15" xfId="10944" xr:uid="{00000000-0005-0000-0000-0000346A0000}"/>
    <cellStyle name="40 % - Accent5 2 3 3 15 2" xfId="16935" xr:uid="{00000000-0005-0000-0000-0000356A0000}"/>
    <cellStyle name="40 % - Accent5 2 3 3 16" xfId="17559" xr:uid="{00000000-0005-0000-0000-0000366A0000}"/>
    <cellStyle name="40 % - Accent5 2 3 3 17" xfId="18015" xr:uid="{00000000-0005-0000-0000-0000376A0000}"/>
    <cellStyle name="40 % - Accent5 2 3 3 18" xfId="18625" xr:uid="{00000000-0005-0000-0000-0000386A0000}"/>
    <cellStyle name="40 % - Accent5 2 3 3 19" xfId="11358" xr:uid="{00000000-0005-0000-0000-0000396A0000}"/>
    <cellStyle name="40 % - Accent5 2 3 3 2" xfId="539" xr:uid="{00000000-0005-0000-0000-00003A6A0000}"/>
    <cellStyle name="40 % - Accent5 2 3 3 2 10" xfId="8603" xr:uid="{00000000-0005-0000-0000-00003B6A0000}"/>
    <cellStyle name="40 % - Accent5 2 3 3 2 10 2" xfId="22045" xr:uid="{00000000-0005-0000-0000-00003C6A0000}"/>
    <cellStyle name="40 % - Accent5 2 3 3 2 10 2 2" xfId="35238" xr:uid="{00000000-0005-0000-0000-00003D6A0000}"/>
    <cellStyle name="40 % - Accent5 2 3 3 2 10 3" xfId="14594" xr:uid="{00000000-0005-0000-0000-00003E6A0000}"/>
    <cellStyle name="40 % - Accent5 2 3 3 2 10 4" xfId="29248" xr:uid="{00000000-0005-0000-0000-00003F6A0000}"/>
    <cellStyle name="40 % - Accent5 2 3 3 2 11" xfId="9171" xr:uid="{00000000-0005-0000-0000-0000406A0000}"/>
    <cellStyle name="40 % - Accent5 2 3 3 2 11 2" xfId="22747" xr:uid="{00000000-0005-0000-0000-0000416A0000}"/>
    <cellStyle name="40 % - Accent5 2 3 3 2 11 2 2" xfId="35940" xr:uid="{00000000-0005-0000-0000-0000426A0000}"/>
    <cellStyle name="40 % - Accent5 2 3 3 2 11 3" xfId="15162" xr:uid="{00000000-0005-0000-0000-0000436A0000}"/>
    <cellStyle name="40 % - Accent5 2 3 3 2 11 4" xfId="29950" xr:uid="{00000000-0005-0000-0000-0000446A0000}"/>
    <cellStyle name="40 % - Accent5 2 3 3 2 12" xfId="9753" xr:uid="{00000000-0005-0000-0000-0000456A0000}"/>
    <cellStyle name="40 % - Accent5 2 3 3 2 12 2" xfId="23509" xr:uid="{00000000-0005-0000-0000-0000466A0000}"/>
    <cellStyle name="40 % - Accent5 2 3 3 2 12 2 2" xfId="36694" xr:uid="{00000000-0005-0000-0000-0000476A0000}"/>
    <cellStyle name="40 % - Accent5 2 3 3 2 12 3" xfId="15744" xr:uid="{00000000-0005-0000-0000-0000486A0000}"/>
    <cellStyle name="40 % - Accent5 2 3 3 2 12 4" xfId="30704" xr:uid="{00000000-0005-0000-0000-0000496A0000}"/>
    <cellStyle name="40 % - Accent5 2 3 3 2 13" xfId="10349" xr:uid="{00000000-0005-0000-0000-00004A6A0000}"/>
    <cellStyle name="40 % - Accent5 2 3 3 2 13 2" xfId="16340" xr:uid="{00000000-0005-0000-0000-00004B6A0000}"/>
    <cellStyle name="40 % - Accent5 2 3 3 2 13 2 2" xfId="32818" xr:uid="{00000000-0005-0000-0000-00004C6A0000}"/>
    <cellStyle name="40 % - Accent5 2 3 3 2 13 3" xfId="26814" xr:uid="{00000000-0005-0000-0000-00004D6A0000}"/>
    <cellStyle name="40 % - Accent5 2 3 3 2 14" xfId="10945" xr:uid="{00000000-0005-0000-0000-00004E6A0000}"/>
    <cellStyle name="40 % - Accent5 2 3 3 2 14 2" xfId="16936" xr:uid="{00000000-0005-0000-0000-00004F6A0000}"/>
    <cellStyle name="40 % - Accent5 2 3 3 2 14 3" xfId="25465" xr:uid="{00000000-0005-0000-0000-0000506A0000}"/>
    <cellStyle name="40 % - Accent5 2 3 3 2 15" xfId="17560" xr:uid="{00000000-0005-0000-0000-0000516A0000}"/>
    <cellStyle name="40 % - Accent5 2 3 3 2 15 2" xfId="31498" xr:uid="{00000000-0005-0000-0000-0000526A0000}"/>
    <cellStyle name="40 % - Accent5 2 3 3 2 16" xfId="18016" xr:uid="{00000000-0005-0000-0000-0000536A0000}"/>
    <cellStyle name="40 % - Accent5 2 3 3 2 17" xfId="18626" xr:uid="{00000000-0005-0000-0000-0000546A0000}"/>
    <cellStyle name="40 % - Accent5 2 3 3 2 18" xfId="11359" xr:uid="{00000000-0005-0000-0000-0000556A0000}"/>
    <cellStyle name="40 % - Accent5 2 3 3 2 19" xfId="4576" xr:uid="{00000000-0005-0000-0000-0000566A0000}"/>
    <cellStyle name="40 % - Accent5 2 3 3 2 2" xfId="540" xr:uid="{00000000-0005-0000-0000-0000576A0000}"/>
    <cellStyle name="40 % - Accent5 2 3 3 2 2 10" xfId="9754" xr:uid="{00000000-0005-0000-0000-0000586A0000}"/>
    <cellStyle name="40 % - Accent5 2 3 3 2 2 10 2" xfId="15745" xr:uid="{00000000-0005-0000-0000-0000596A0000}"/>
    <cellStyle name="40 % - Accent5 2 3 3 2 2 10 3" xfId="31499" xr:uid="{00000000-0005-0000-0000-00005A6A0000}"/>
    <cellStyle name="40 % - Accent5 2 3 3 2 2 11" xfId="10350" xr:uid="{00000000-0005-0000-0000-00005B6A0000}"/>
    <cellStyle name="40 % - Accent5 2 3 3 2 2 11 2" xfId="16341" xr:uid="{00000000-0005-0000-0000-00005C6A0000}"/>
    <cellStyle name="40 % - Accent5 2 3 3 2 2 12" xfId="10946" xr:uid="{00000000-0005-0000-0000-00005D6A0000}"/>
    <cellStyle name="40 % - Accent5 2 3 3 2 2 12 2" xfId="16937" xr:uid="{00000000-0005-0000-0000-00005E6A0000}"/>
    <cellStyle name="40 % - Accent5 2 3 3 2 2 13" xfId="4798" xr:uid="{00000000-0005-0000-0000-00005F6A0000}"/>
    <cellStyle name="40 % - Accent5 2 3 3 2 2 13 2" xfId="17561" xr:uid="{00000000-0005-0000-0000-0000606A0000}"/>
    <cellStyle name="40 % - Accent5 2 3 3 2 2 14" xfId="18017" xr:uid="{00000000-0005-0000-0000-0000616A0000}"/>
    <cellStyle name="40 % - Accent5 2 3 3 2 2 15" xfId="18627" xr:uid="{00000000-0005-0000-0000-0000626A0000}"/>
    <cellStyle name="40 % - Accent5 2 3 3 2 2 16" xfId="11360" xr:uid="{00000000-0005-0000-0000-0000636A0000}"/>
    <cellStyle name="40 % - Accent5 2 3 3 2 2 17" xfId="4577" xr:uid="{00000000-0005-0000-0000-0000646A0000}"/>
    <cellStyle name="40 % - Accent5 2 3 3 2 2 18" xfId="24573" xr:uid="{00000000-0005-0000-0000-0000656A0000}"/>
    <cellStyle name="40 % - Accent5 2 3 3 2 2 19" xfId="3179" xr:uid="{00000000-0005-0000-0000-0000666A0000}"/>
    <cellStyle name="40 % - Accent5 2 3 3 2 2 2" xfId="3180" xr:uid="{00000000-0005-0000-0000-0000676A0000}"/>
    <cellStyle name="40 % - Accent5 2 3 3 2 2 2 10" xfId="10947" xr:uid="{00000000-0005-0000-0000-0000686A0000}"/>
    <cellStyle name="40 % - Accent5 2 3 3 2 2 2 10 2" xfId="16938" xr:uid="{00000000-0005-0000-0000-0000696A0000}"/>
    <cellStyle name="40 % - Accent5 2 3 3 2 2 2 11" xfId="17562" xr:uid="{00000000-0005-0000-0000-00006A6A0000}"/>
    <cellStyle name="40 % - Accent5 2 3 3 2 2 2 12" xfId="19736" xr:uid="{00000000-0005-0000-0000-00006B6A0000}"/>
    <cellStyle name="40 % - Accent5 2 3 3 2 2 2 13" xfId="11861" xr:uid="{00000000-0005-0000-0000-00006C6A0000}"/>
    <cellStyle name="40 % - Accent5 2 3 3 2 2 2 14" xfId="5498" xr:uid="{00000000-0005-0000-0000-00006D6A0000}"/>
    <cellStyle name="40 % - Accent5 2 3 3 2 2 2 15" xfId="26068" xr:uid="{00000000-0005-0000-0000-00006E6A0000}"/>
    <cellStyle name="40 % - Accent5 2 3 3 2 2 2 2" xfId="6403" xr:uid="{00000000-0005-0000-0000-00006F6A0000}"/>
    <cellStyle name="40 % - Accent5 2 3 3 2 2 2 2 2" xfId="12394" xr:uid="{00000000-0005-0000-0000-0000706A0000}"/>
    <cellStyle name="40 % - Accent5 2 3 3 2 2 2 2 2 2" xfId="33178" xr:uid="{00000000-0005-0000-0000-0000716A0000}"/>
    <cellStyle name="40 % - Accent5 2 3 3 2 2 2 2 3" xfId="27174" xr:uid="{00000000-0005-0000-0000-0000726A0000}"/>
    <cellStyle name="40 % - Accent5 2 3 3 2 2 2 3" xfId="6929" xr:uid="{00000000-0005-0000-0000-0000736A0000}"/>
    <cellStyle name="40 % - Accent5 2 3 3 2 2 2 3 2" xfId="12920" xr:uid="{00000000-0005-0000-0000-0000746A0000}"/>
    <cellStyle name="40 % - Accent5 2 3 3 2 2 2 3 3" xfId="32088" xr:uid="{00000000-0005-0000-0000-0000756A0000}"/>
    <cellStyle name="40 % - Accent5 2 3 3 2 2 2 4" xfId="7469" xr:uid="{00000000-0005-0000-0000-0000766A0000}"/>
    <cellStyle name="40 % - Accent5 2 3 3 2 2 2 4 2" xfId="13460" xr:uid="{00000000-0005-0000-0000-0000776A0000}"/>
    <cellStyle name="40 % - Accent5 2 3 3 2 2 2 5" xfId="8037" xr:uid="{00000000-0005-0000-0000-0000786A0000}"/>
    <cellStyle name="40 % - Accent5 2 3 3 2 2 2 5 2" xfId="14028" xr:uid="{00000000-0005-0000-0000-0000796A0000}"/>
    <cellStyle name="40 % - Accent5 2 3 3 2 2 2 6" xfId="8605" xr:uid="{00000000-0005-0000-0000-00007A6A0000}"/>
    <cellStyle name="40 % - Accent5 2 3 3 2 2 2 6 2" xfId="14596" xr:uid="{00000000-0005-0000-0000-00007B6A0000}"/>
    <cellStyle name="40 % - Accent5 2 3 3 2 2 2 7" xfId="9173" xr:uid="{00000000-0005-0000-0000-00007C6A0000}"/>
    <cellStyle name="40 % - Accent5 2 3 3 2 2 2 7 2" xfId="15164" xr:uid="{00000000-0005-0000-0000-00007D6A0000}"/>
    <cellStyle name="40 % - Accent5 2 3 3 2 2 2 8" xfId="9755" xr:uid="{00000000-0005-0000-0000-00007E6A0000}"/>
    <cellStyle name="40 % - Accent5 2 3 3 2 2 2 8 2" xfId="15746" xr:uid="{00000000-0005-0000-0000-00007F6A0000}"/>
    <cellStyle name="40 % - Accent5 2 3 3 2 2 2 9" xfId="10351" xr:uid="{00000000-0005-0000-0000-0000806A0000}"/>
    <cellStyle name="40 % - Accent5 2 3 3 2 2 2 9 2" xfId="16342" xr:uid="{00000000-0005-0000-0000-0000816A0000}"/>
    <cellStyle name="40 % - Accent5 2 3 3 2 2 3" xfId="5497" xr:uid="{00000000-0005-0000-0000-0000826A0000}"/>
    <cellStyle name="40 % - Accent5 2 3 3 2 2 3 2" xfId="20831" xr:uid="{00000000-0005-0000-0000-0000836A0000}"/>
    <cellStyle name="40 % - Accent5 2 3 3 2 2 3 2 2" xfId="34048" xr:uid="{00000000-0005-0000-0000-0000846A0000}"/>
    <cellStyle name="40 % - Accent5 2 3 3 2 2 3 3" xfId="11860" xr:uid="{00000000-0005-0000-0000-0000856A0000}"/>
    <cellStyle name="40 % - Accent5 2 3 3 2 2 3 4" xfId="28058" xr:uid="{00000000-0005-0000-0000-0000866A0000}"/>
    <cellStyle name="40 % - Accent5 2 3 3 2 2 4" xfId="6402" xr:uid="{00000000-0005-0000-0000-0000876A0000}"/>
    <cellStyle name="40 % - Accent5 2 3 3 2 2 4 2" xfId="21422" xr:uid="{00000000-0005-0000-0000-0000886A0000}"/>
    <cellStyle name="40 % - Accent5 2 3 3 2 2 4 2 2" xfId="34639" xr:uid="{00000000-0005-0000-0000-0000896A0000}"/>
    <cellStyle name="40 % - Accent5 2 3 3 2 2 4 3" xfId="12393" xr:uid="{00000000-0005-0000-0000-00008A6A0000}"/>
    <cellStyle name="40 % - Accent5 2 3 3 2 2 4 4" xfId="28649" xr:uid="{00000000-0005-0000-0000-00008B6A0000}"/>
    <cellStyle name="40 % - Accent5 2 3 3 2 2 5" xfId="6928" xr:uid="{00000000-0005-0000-0000-00008C6A0000}"/>
    <cellStyle name="40 % - Accent5 2 3 3 2 2 5 2" xfId="22046" xr:uid="{00000000-0005-0000-0000-00008D6A0000}"/>
    <cellStyle name="40 % - Accent5 2 3 3 2 2 5 2 2" xfId="35239" xr:uid="{00000000-0005-0000-0000-00008E6A0000}"/>
    <cellStyle name="40 % - Accent5 2 3 3 2 2 5 3" xfId="12919" xr:uid="{00000000-0005-0000-0000-00008F6A0000}"/>
    <cellStyle name="40 % - Accent5 2 3 3 2 2 5 4" xfId="29249" xr:uid="{00000000-0005-0000-0000-0000906A0000}"/>
    <cellStyle name="40 % - Accent5 2 3 3 2 2 6" xfId="7468" xr:uid="{00000000-0005-0000-0000-0000916A0000}"/>
    <cellStyle name="40 % - Accent5 2 3 3 2 2 6 2" xfId="22748" xr:uid="{00000000-0005-0000-0000-0000926A0000}"/>
    <cellStyle name="40 % - Accent5 2 3 3 2 2 6 2 2" xfId="35941" xr:uid="{00000000-0005-0000-0000-0000936A0000}"/>
    <cellStyle name="40 % - Accent5 2 3 3 2 2 6 3" xfId="13459" xr:uid="{00000000-0005-0000-0000-0000946A0000}"/>
    <cellStyle name="40 % - Accent5 2 3 3 2 2 6 4" xfId="29951" xr:uid="{00000000-0005-0000-0000-0000956A0000}"/>
    <cellStyle name="40 % - Accent5 2 3 3 2 2 7" xfId="8036" xr:uid="{00000000-0005-0000-0000-0000966A0000}"/>
    <cellStyle name="40 % - Accent5 2 3 3 2 2 7 2" xfId="23510" xr:uid="{00000000-0005-0000-0000-0000976A0000}"/>
    <cellStyle name="40 % - Accent5 2 3 3 2 2 7 2 2" xfId="36695" xr:uid="{00000000-0005-0000-0000-0000986A0000}"/>
    <cellStyle name="40 % - Accent5 2 3 3 2 2 7 3" xfId="14027" xr:uid="{00000000-0005-0000-0000-0000996A0000}"/>
    <cellStyle name="40 % - Accent5 2 3 3 2 2 7 4" xfId="30705" xr:uid="{00000000-0005-0000-0000-00009A6A0000}"/>
    <cellStyle name="40 % - Accent5 2 3 3 2 2 8" xfId="8604" xr:uid="{00000000-0005-0000-0000-00009B6A0000}"/>
    <cellStyle name="40 % - Accent5 2 3 3 2 2 8 2" xfId="14595" xr:uid="{00000000-0005-0000-0000-00009C6A0000}"/>
    <cellStyle name="40 % - Accent5 2 3 3 2 2 8 2 2" xfId="32819" xr:uid="{00000000-0005-0000-0000-00009D6A0000}"/>
    <cellStyle name="40 % - Accent5 2 3 3 2 2 8 3" xfId="26815" xr:uid="{00000000-0005-0000-0000-00009E6A0000}"/>
    <cellStyle name="40 % - Accent5 2 3 3 2 2 9" xfId="9172" xr:uid="{00000000-0005-0000-0000-00009F6A0000}"/>
    <cellStyle name="40 % - Accent5 2 3 3 2 2 9 2" xfId="15163" xr:uid="{00000000-0005-0000-0000-0000A06A0000}"/>
    <cellStyle name="40 % - Accent5 2 3 3 2 2 9 3" xfId="25466" xr:uid="{00000000-0005-0000-0000-0000A16A0000}"/>
    <cellStyle name="40 % - Accent5 2 3 3 2 20" xfId="24572" xr:uid="{00000000-0005-0000-0000-0000A26A0000}"/>
    <cellStyle name="40 % - Accent5 2 3 3 2 21" xfId="3178" xr:uid="{00000000-0005-0000-0000-0000A36A0000}"/>
    <cellStyle name="40 % - Accent5 2 3 3 2 3" xfId="541" xr:uid="{00000000-0005-0000-0000-0000A46A0000}"/>
    <cellStyle name="40 % - Accent5 2 3 3 2 3 10" xfId="10948" xr:uid="{00000000-0005-0000-0000-0000A56A0000}"/>
    <cellStyle name="40 % - Accent5 2 3 3 2 3 10 2" xfId="16939" xr:uid="{00000000-0005-0000-0000-0000A66A0000}"/>
    <cellStyle name="40 % - Accent5 2 3 3 2 3 10 3" xfId="31500" xr:uid="{00000000-0005-0000-0000-0000A76A0000}"/>
    <cellStyle name="40 % - Accent5 2 3 3 2 3 11" xfId="17563" xr:uid="{00000000-0005-0000-0000-0000A86A0000}"/>
    <cellStyle name="40 % - Accent5 2 3 3 2 3 12" xfId="18628" xr:uid="{00000000-0005-0000-0000-0000A96A0000}"/>
    <cellStyle name="40 % - Accent5 2 3 3 2 3 13" xfId="11862" xr:uid="{00000000-0005-0000-0000-0000AA6A0000}"/>
    <cellStyle name="40 % - Accent5 2 3 3 2 3 14" xfId="4578" xr:uid="{00000000-0005-0000-0000-0000AB6A0000}"/>
    <cellStyle name="40 % - Accent5 2 3 3 2 3 15" xfId="24574" xr:uid="{00000000-0005-0000-0000-0000AC6A0000}"/>
    <cellStyle name="40 % - Accent5 2 3 3 2 3 16" xfId="3181" xr:uid="{00000000-0005-0000-0000-0000AD6A0000}"/>
    <cellStyle name="40 % - Accent5 2 3 3 2 3 2" xfId="6404" xr:uid="{00000000-0005-0000-0000-0000AE6A0000}"/>
    <cellStyle name="40 % - Accent5 2 3 3 2 3 2 2" xfId="19735" xr:uid="{00000000-0005-0000-0000-0000AF6A0000}"/>
    <cellStyle name="40 % - Accent5 2 3 3 2 3 2 2 2" xfId="33177" xr:uid="{00000000-0005-0000-0000-0000B06A0000}"/>
    <cellStyle name="40 % - Accent5 2 3 3 2 3 2 2 3" xfId="27173" xr:uid="{00000000-0005-0000-0000-0000B16A0000}"/>
    <cellStyle name="40 % - Accent5 2 3 3 2 3 2 3" xfId="12395" xr:uid="{00000000-0005-0000-0000-0000B26A0000}"/>
    <cellStyle name="40 % - Accent5 2 3 3 2 3 2 3 2" xfId="32089" xr:uid="{00000000-0005-0000-0000-0000B36A0000}"/>
    <cellStyle name="40 % - Accent5 2 3 3 2 3 2 4" xfId="26069" xr:uid="{00000000-0005-0000-0000-0000B46A0000}"/>
    <cellStyle name="40 % - Accent5 2 3 3 2 3 3" xfId="6930" xr:uid="{00000000-0005-0000-0000-0000B56A0000}"/>
    <cellStyle name="40 % - Accent5 2 3 3 2 3 3 2" xfId="20832" xr:uid="{00000000-0005-0000-0000-0000B66A0000}"/>
    <cellStyle name="40 % - Accent5 2 3 3 2 3 3 2 2" xfId="34049" xr:uid="{00000000-0005-0000-0000-0000B76A0000}"/>
    <cellStyle name="40 % - Accent5 2 3 3 2 3 3 3" xfId="12921" xr:uid="{00000000-0005-0000-0000-0000B86A0000}"/>
    <cellStyle name="40 % - Accent5 2 3 3 2 3 3 4" xfId="28059" xr:uid="{00000000-0005-0000-0000-0000B96A0000}"/>
    <cellStyle name="40 % - Accent5 2 3 3 2 3 4" xfId="7470" xr:uid="{00000000-0005-0000-0000-0000BA6A0000}"/>
    <cellStyle name="40 % - Accent5 2 3 3 2 3 4 2" xfId="21423" xr:uid="{00000000-0005-0000-0000-0000BB6A0000}"/>
    <cellStyle name="40 % - Accent5 2 3 3 2 3 4 2 2" xfId="34640" xr:uid="{00000000-0005-0000-0000-0000BC6A0000}"/>
    <cellStyle name="40 % - Accent5 2 3 3 2 3 4 3" xfId="13461" xr:uid="{00000000-0005-0000-0000-0000BD6A0000}"/>
    <cellStyle name="40 % - Accent5 2 3 3 2 3 4 4" xfId="28650" xr:uid="{00000000-0005-0000-0000-0000BE6A0000}"/>
    <cellStyle name="40 % - Accent5 2 3 3 2 3 5" xfId="8038" xr:uid="{00000000-0005-0000-0000-0000BF6A0000}"/>
    <cellStyle name="40 % - Accent5 2 3 3 2 3 5 2" xfId="22047" xr:uid="{00000000-0005-0000-0000-0000C06A0000}"/>
    <cellStyle name="40 % - Accent5 2 3 3 2 3 5 2 2" xfId="35240" xr:uid="{00000000-0005-0000-0000-0000C16A0000}"/>
    <cellStyle name="40 % - Accent5 2 3 3 2 3 5 3" xfId="14029" xr:uid="{00000000-0005-0000-0000-0000C26A0000}"/>
    <cellStyle name="40 % - Accent5 2 3 3 2 3 5 4" xfId="29250" xr:uid="{00000000-0005-0000-0000-0000C36A0000}"/>
    <cellStyle name="40 % - Accent5 2 3 3 2 3 6" xfId="8606" xr:uid="{00000000-0005-0000-0000-0000C46A0000}"/>
    <cellStyle name="40 % - Accent5 2 3 3 2 3 6 2" xfId="22749" xr:uid="{00000000-0005-0000-0000-0000C56A0000}"/>
    <cellStyle name="40 % - Accent5 2 3 3 2 3 6 2 2" xfId="35942" xr:uid="{00000000-0005-0000-0000-0000C66A0000}"/>
    <cellStyle name="40 % - Accent5 2 3 3 2 3 6 3" xfId="14597" xr:uid="{00000000-0005-0000-0000-0000C76A0000}"/>
    <cellStyle name="40 % - Accent5 2 3 3 2 3 6 4" xfId="29952" xr:uid="{00000000-0005-0000-0000-0000C86A0000}"/>
    <cellStyle name="40 % - Accent5 2 3 3 2 3 7" xfId="9174" xr:uid="{00000000-0005-0000-0000-0000C96A0000}"/>
    <cellStyle name="40 % - Accent5 2 3 3 2 3 7 2" xfId="23511" xr:uid="{00000000-0005-0000-0000-0000CA6A0000}"/>
    <cellStyle name="40 % - Accent5 2 3 3 2 3 7 2 2" xfId="36696" xr:uid="{00000000-0005-0000-0000-0000CB6A0000}"/>
    <cellStyle name="40 % - Accent5 2 3 3 2 3 7 3" xfId="15165" xr:uid="{00000000-0005-0000-0000-0000CC6A0000}"/>
    <cellStyle name="40 % - Accent5 2 3 3 2 3 7 4" xfId="30706" xr:uid="{00000000-0005-0000-0000-0000CD6A0000}"/>
    <cellStyle name="40 % - Accent5 2 3 3 2 3 8" xfId="9756" xr:uid="{00000000-0005-0000-0000-0000CE6A0000}"/>
    <cellStyle name="40 % - Accent5 2 3 3 2 3 8 2" xfId="15747" xr:uid="{00000000-0005-0000-0000-0000CF6A0000}"/>
    <cellStyle name="40 % - Accent5 2 3 3 2 3 8 2 2" xfId="32820" xr:uid="{00000000-0005-0000-0000-0000D06A0000}"/>
    <cellStyle name="40 % - Accent5 2 3 3 2 3 8 3" xfId="26816" xr:uid="{00000000-0005-0000-0000-0000D16A0000}"/>
    <cellStyle name="40 % - Accent5 2 3 3 2 3 9" xfId="10352" xr:uid="{00000000-0005-0000-0000-0000D26A0000}"/>
    <cellStyle name="40 % - Accent5 2 3 3 2 3 9 2" xfId="16343" xr:uid="{00000000-0005-0000-0000-0000D36A0000}"/>
    <cellStyle name="40 % - Accent5 2 3 3 2 3 9 3" xfId="25467" xr:uid="{00000000-0005-0000-0000-0000D46A0000}"/>
    <cellStyle name="40 % - Accent5 2 3 3 2 4" xfId="3182" xr:uid="{00000000-0005-0000-0000-0000D56A0000}"/>
    <cellStyle name="40 % - Accent5 2 3 3 2 4 10" xfId="10949" xr:uid="{00000000-0005-0000-0000-0000D66A0000}"/>
    <cellStyle name="40 % - Accent5 2 3 3 2 4 10 2" xfId="16940" xr:uid="{00000000-0005-0000-0000-0000D76A0000}"/>
    <cellStyle name="40 % - Accent5 2 3 3 2 4 10 3" xfId="25468" xr:uid="{00000000-0005-0000-0000-0000D86A0000}"/>
    <cellStyle name="40 % - Accent5 2 3 3 2 4 11" xfId="17564" xr:uid="{00000000-0005-0000-0000-0000D96A0000}"/>
    <cellStyle name="40 % - Accent5 2 3 3 2 4 11 2" xfId="31501" xr:uid="{00000000-0005-0000-0000-0000DA6A0000}"/>
    <cellStyle name="40 % - Accent5 2 3 3 2 4 12" xfId="18629" xr:uid="{00000000-0005-0000-0000-0000DB6A0000}"/>
    <cellStyle name="40 % - Accent5 2 3 3 2 4 13" xfId="11863" xr:uid="{00000000-0005-0000-0000-0000DC6A0000}"/>
    <cellStyle name="40 % - Accent5 2 3 3 2 4 14" xfId="4579" xr:uid="{00000000-0005-0000-0000-0000DD6A0000}"/>
    <cellStyle name="40 % - Accent5 2 3 3 2 4 15" xfId="24575" xr:uid="{00000000-0005-0000-0000-0000DE6A0000}"/>
    <cellStyle name="40 % - Accent5 2 3 3 2 4 2" xfId="6405" xr:uid="{00000000-0005-0000-0000-0000DF6A0000}"/>
    <cellStyle name="40 % - Accent5 2 3 3 2 4 2 10" xfId="31502" xr:uid="{00000000-0005-0000-0000-0000E06A0000}"/>
    <cellStyle name="40 % - Accent5 2 3 3 2 4 2 11" xfId="24576" xr:uid="{00000000-0005-0000-0000-0000E16A0000}"/>
    <cellStyle name="40 % - Accent5 2 3 3 2 4 2 2" xfId="19732" xr:uid="{00000000-0005-0000-0000-0000E26A0000}"/>
    <cellStyle name="40 % - Accent5 2 3 3 2 4 2 2 2" xfId="27171" xr:uid="{00000000-0005-0000-0000-0000E36A0000}"/>
    <cellStyle name="40 % - Accent5 2 3 3 2 4 2 2 2 2" xfId="33175" xr:uid="{00000000-0005-0000-0000-0000E46A0000}"/>
    <cellStyle name="40 % - Accent5 2 3 3 2 4 2 2 3" xfId="32091" xr:uid="{00000000-0005-0000-0000-0000E56A0000}"/>
    <cellStyle name="40 % - Accent5 2 3 3 2 4 2 2 4" xfId="26071" xr:uid="{00000000-0005-0000-0000-0000E66A0000}"/>
    <cellStyle name="40 % - Accent5 2 3 3 2 4 2 3" xfId="20834" xr:uid="{00000000-0005-0000-0000-0000E76A0000}"/>
    <cellStyle name="40 % - Accent5 2 3 3 2 4 2 3 2" xfId="34051" xr:uid="{00000000-0005-0000-0000-0000E86A0000}"/>
    <cellStyle name="40 % - Accent5 2 3 3 2 4 2 3 3" xfId="28061" xr:uid="{00000000-0005-0000-0000-0000E96A0000}"/>
    <cellStyle name="40 % - Accent5 2 3 3 2 4 2 4" xfId="21425" xr:uid="{00000000-0005-0000-0000-0000EA6A0000}"/>
    <cellStyle name="40 % - Accent5 2 3 3 2 4 2 4 2" xfId="34642" xr:uid="{00000000-0005-0000-0000-0000EB6A0000}"/>
    <cellStyle name="40 % - Accent5 2 3 3 2 4 2 4 3" xfId="28652" xr:uid="{00000000-0005-0000-0000-0000EC6A0000}"/>
    <cellStyle name="40 % - Accent5 2 3 3 2 4 2 5" xfId="22049" xr:uid="{00000000-0005-0000-0000-0000ED6A0000}"/>
    <cellStyle name="40 % - Accent5 2 3 3 2 4 2 5 2" xfId="35242" xr:uid="{00000000-0005-0000-0000-0000EE6A0000}"/>
    <cellStyle name="40 % - Accent5 2 3 3 2 4 2 5 3" xfId="29252" xr:uid="{00000000-0005-0000-0000-0000EF6A0000}"/>
    <cellStyle name="40 % - Accent5 2 3 3 2 4 2 6" xfId="22751" xr:uid="{00000000-0005-0000-0000-0000F06A0000}"/>
    <cellStyle name="40 % - Accent5 2 3 3 2 4 2 6 2" xfId="35944" xr:uid="{00000000-0005-0000-0000-0000F16A0000}"/>
    <cellStyle name="40 % - Accent5 2 3 3 2 4 2 6 3" xfId="29954" xr:uid="{00000000-0005-0000-0000-0000F26A0000}"/>
    <cellStyle name="40 % - Accent5 2 3 3 2 4 2 7" xfId="23513" xr:uid="{00000000-0005-0000-0000-0000F36A0000}"/>
    <cellStyle name="40 % - Accent5 2 3 3 2 4 2 7 2" xfId="36698" xr:uid="{00000000-0005-0000-0000-0000F46A0000}"/>
    <cellStyle name="40 % - Accent5 2 3 3 2 4 2 7 3" xfId="30708" xr:uid="{00000000-0005-0000-0000-0000F56A0000}"/>
    <cellStyle name="40 % - Accent5 2 3 3 2 4 2 8" xfId="18630" xr:uid="{00000000-0005-0000-0000-0000F66A0000}"/>
    <cellStyle name="40 % - Accent5 2 3 3 2 4 2 8 2" xfId="32822" xr:uid="{00000000-0005-0000-0000-0000F76A0000}"/>
    <cellStyle name="40 % - Accent5 2 3 3 2 4 2 8 3" xfId="26818" xr:uid="{00000000-0005-0000-0000-0000F86A0000}"/>
    <cellStyle name="40 % - Accent5 2 3 3 2 4 2 9" xfId="12396" xr:uid="{00000000-0005-0000-0000-0000F96A0000}"/>
    <cellStyle name="40 % - Accent5 2 3 3 2 4 2 9 2" xfId="25469" xr:uid="{00000000-0005-0000-0000-0000FA6A0000}"/>
    <cellStyle name="40 % - Accent5 2 3 3 2 4 3" xfId="6931" xr:uid="{00000000-0005-0000-0000-0000FB6A0000}"/>
    <cellStyle name="40 % - Accent5 2 3 3 2 4 3 2" xfId="19734" xr:uid="{00000000-0005-0000-0000-0000FC6A0000}"/>
    <cellStyle name="40 % - Accent5 2 3 3 2 4 3 2 2" xfId="33176" xr:uid="{00000000-0005-0000-0000-0000FD6A0000}"/>
    <cellStyle name="40 % - Accent5 2 3 3 2 4 3 2 3" xfId="27172" xr:uid="{00000000-0005-0000-0000-0000FE6A0000}"/>
    <cellStyle name="40 % - Accent5 2 3 3 2 4 3 3" xfId="12922" xr:uid="{00000000-0005-0000-0000-0000FF6A0000}"/>
    <cellStyle name="40 % - Accent5 2 3 3 2 4 3 3 2" xfId="32090" xr:uid="{00000000-0005-0000-0000-0000006B0000}"/>
    <cellStyle name="40 % - Accent5 2 3 3 2 4 3 4" xfId="26070" xr:uid="{00000000-0005-0000-0000-0000016B0000}"/>
    <cellStyle name="40 % - Accent5 2 3 3 2 4 4" xfId="7471" xr:uid="{00000000-0005-0000-0000-0000026B0000}"/>
    <cellStyle name="40 % - Accent5 2 3 3 2 4 4 2" xfId="20833" xr:uid="{00000000-0005-0000-0000-0000036B0000}"/>
    <cellStyle name="40 % - Accent5 2 3 3 2 4 4 2 2" xfId="34050" xr:uid="{00000000-0005-0000-0000-0000046B0000}"/>
    <cellStyle name="40 % - Accent5 2 3 3 2 4 4 3" xfId="13462" xr:uid="{00000000-0005-0000-0000-0000056B0000}"/>
    <cellStyle name="40 % - Accent5 2 3 3 2 4 4 4" xfId="28060" xr:uid="{00000000-0005-0000-0000-0000066B0000}"/>
    <cellStyle name="40 % - Accent5 2 3 3 2 4 5" xfId="8039" xr:uid="{00000000-0005-0000-0000-0000076B0000}"/>
    <cellStyle name="40 % - Accent5 2 3 3 2 4 5 2" xfId="21424" xr:uid="{00000000-0005-0000-0000-0000086B0000}"/>
    <cellStyle name="40 % - Accent5 2 3 3 2 4 5 2 2" xfId="34641" xr:uid="{00000000-0005-0000-0000-0000096B0000}"/>
    <cellStyle name="40 % - Accent5 2 3 3 2 4 5 3" xfId="14030" xr:uid="{00000000-0005-0000-0000-00000A6B0000}"/>
    <cellStyle name="40 % - Accent5 2 3 3 2 4 5 4" xfId="28651" xr:uid="{00000000-0005-0000-0000-00000B6B0000}"/>
    <cellStyle name="40 % - Accent5 2 3 3 2 4 6" xfId="8607" xr:uid="{00000000-0005-0000-0000-00000C6B0000}"/>
    <cellStyle name="40 % - Accent5 2 3 3 2 4 6 2" xfId="22048" xr:uid="{00000000-0005-0000-0000-00000D6B0000}"/>
    <cellStyle name="40 % - Accent5 2 3 3 2 4 6 2 2" xfId="35241" xr:uid="{00000000-0005-0000-0000-00000E6B0000}"/>
    <cellStyle name="40 % - Accent5 2 3 3 2 4 6 3" xfId="14598" xr:uid="{00000000-0005-0000-0000-00000F6B0000}"/>
    <cellStyle name="40 % - Accent5 2 3 3 2 4 6 4" xfId="29251" xr:uid="{00000000-0005-0000-0000-0000106B0000}"/>
    <cellStyle name="40 % - Accent5 2 3 3 2 4 7" xfId="9175" xr:uid="{00000000-0005-0000-0000-0000116B0000}"/>
    <cellStyle name="40 % - Accent5 2 3 3 2 4 7 2" xfId="22750" xr:uid="{00000000-0005-0000-0000-0000126B0000}"/>
    <cellStyle name="40 % - Accent5 2 3 3 2 4 7 2 2" xfId="35943" xr:uid="{00000000-0005-0000-0000-0000136B0000}"/>
    <cellStyle name="40 % - Accent5 2 3 3 2 4 7 3" xfId="15166" xr:uid="{00000000-0005-0000-0000-0000146B0000}"/>
    <cellStyle name="40 % - Accent5 2 3 3 2 4 7 4" xfId="29953" xr:uid="{00000000-0005-0000-0000-0000156B0000}"/>
    <cellStyle name="40 % - Accent5 2 3 3 2 4 8" xfId="9757" xr:uid="{00000000-0005-0000-0000-0000166B0000}"/>
    <cellStyle name="40 % - Accent5 2 3 3 2 4 8 2" xfId="23512" xr:uid="{00000000-0005-0000-0000-0000176B0000}"/>
    <cellStyle name="40 % - Accent5 2 3 3 2 4 8 2 2" xfId="36697" xr:uid="{00000000-0005-0000-0000-0000186B0000}"/>
    <cellStyle name="40 % - Accent5 2 3 3 2 4 8 3" xfId="15748" xr:uid="{00000000-0005-0000-0000-0000196B0000}"/>
    <cellStyle name="40 % - Accent5 2 3 3 2 4 8 4" xfId="30707" xr:uid="{00000000-0005-0000-0000-00001A6B0000}"/>
    <cellStyle name="40 % - Accent5 2 3 3 2 4 9" xfId="10353" xr:uid="{00000000-0005-0000-0000-00001B6B0000}"/>
    <cellStyle name="40 % - Accent5 2 3 3 2 4 9 2" xfId="16344" xr:uid="{00000000-0005-0000-0000-00001C6B0000}"/>
    <cellStyle name="40 % - Accent5 2 3 3 2 4 9 2 2" xfId="32821" xr:uid="{00000000-0005-0000-0000-00001D6B0000}"/>
    <cellStyle name="40 % - Accent5 2 3 3 2 4 9 3" xfId="26817" xr:uid="{00000000-0005-0000-0000-00001E6B0000}"/>
    <cellStyle name="40 % - Accent5 2 3 3 2 5" xfId="5496" xr:uid="{00000000-0005-0000-0000-00001F6B0000}"/>
    <cellStyle name="40 % - Accent5 2 3 3 2 5 10" xfId="31503" xr:uid="{00000000-0005-0000-0000-0000206B0000}"/>
    <cellStyle name="40 % - Accent5 2 3 3 2 5 11" xfId="24577" xr:uid="{00000000-0005-0000-0000-0000216B0000}"/>
    <cellStyle name="40 % - Accent5 2 3 3 2 5 2" xfId="19731" xr:uid="{00000000-0005-0000-0000-0000226B0000}"/>
    <cellStyle name="40 % - Accent5 2 3 3 2 5 2 2" xfId="27170" xr:uid="{00000000-0005-0000-0000-0000236B0000}"/>
    <cellStyle name="40 % - Accent5 2 3 3 2 5 2 2 2" xfId="33174" xr:uid="{00000000-0005-0000-0000-0000246B0000}"/>
    <cellStyle name="40 % - Accent5 2 3 3 2 5 2 3" xfId="32092" xr:uid="{00000000-0005-0000-0000-0000256B0000}"/>
    <cellStyle name="40 % - Accent5 2 3 3 2 5 2 4" xfId="26072" xr:uid="{00000000-0005-0000-0000-0000266B0000}"/>
    <cellStyle name="40 % - Accent5 2 3 3 2 5 3" xfId="20835" xr:uid="{00000000-0005-0000-0000-0000276B0000}"/>
    <cellStyle name="40 % - Accent5 2 3 3 2 5 3 2" xfId="34052" xr:uid="{00000000-0005-0000-0000-0000286B0000}"/>
    <cellStyle name="40 % - Accent5 2 3 3 2 5 3 3" xfId="28062" xr:uid="{00000000-0005-0000-0000-0000296B0000}"/>
    <cellStyle name="40 % - Accent5 2 3 3 2 5 4" xfId="21426" xr:uid="{00000000-0005-0000-0000-00002A6B0000}"/>
    <cellStyle name="40 % - Accent5 2 3 3 2 5 4 2" xfId="34643" xr:uid="{00000000-0005-0000-0000-00002B6B0000}"/>
    <cellStyle name="40 % - Accent5 2 3 3 2 5 4 3" xfId="28653" xr:uid="{00000000-0005-0000-0000-00002C6B0000}"/>
    <cellStyle name="40 % - Accent5 2 3 3 2 5 5" xfId="22050" xr:uid="{00000000-0005-0000-0000-00002D6B0000}"/>
    <cellStyle name="40 % - Accent5 2 3 3 2 5 5 2" xfId="35243" xr:uid="{00000000-0005-0000-0000-00002E6B0000}"/>
    <cellStyle name="40 % - Accent5 2 3 3 2 5 5 3" xfId="29253" xr:uid="{00000000-0005-0000-0000-00002F6B0000}"/>
    <cellStyle name="40 % - Accent5 2 3 3 2 5 6" xfId="22752" xr:uid="{00000000-0005-0000-0000-0000306B0000}"/>
    <cellStyle name="40 % - Accent5 2 3 3 2 5 6 2" xfId="35945" xr:uid="{00000000-0005-0000-0000-0000316B0000}"/>
    <cellStyle name="40 % - Accent5 2 3 3 2 5 6 3" xfId="29955" xr:uid="{00000000-0005-0000-0000-0000326B0000}"/>
    <cellStyle name="40 % - Accent5 2 3 3 2 5 7" xfId="23514" xr:uid="{00000000-0005-0000-0000-0000336B0000}"/>
    <cellStyle name="40 % - Accent5 2 3 3 2 5 7 2" xfId="36699" xr:uid="{00000000-0005-0000-0000-0000346B0000}"/>
    <cellStyle name="40 % - Accent5 2 3 3 2 5 7 3" xfId="30709" xr:uid="{00000000-0005-0000-0000-0000356B0000}"/>
    <cellStyle name="40 % - Accent5 2 3 3 2 5 8" xfId="18631" xr:uid="{00000000-0005-0000-0000-0000366B0000}"/>
    <cellStyle name="40 % - Accent5 2 3 3 2 5 8 2" xfId="32823" xr:uid="{00000000-0005-0000-0000-0000376B0000}"/>
    <cellStyle name="40 % - Accent5 2 3 3 2 5 8 3" xfId="26819" xr:uid="{00000000-0005-0000-0000-0000386B0000}"/>
    <cellStyle name="40 % - Accent5 2 3 3 2 5 9" xfId="11859" xr:uid="{00000000-0005-0000-0000-0000396B0000}"/>
    <cellStyle name="40 % - Accent5 2 3 3 2 5 9 2" xfId="25470" xr:uid="{00000000-0005-0000-0000-00003A6B0000}"/>
    <cellStyle name="40 % - Accent5 2 3 3 2 6" xfId="6401" xr:uid="{00000000-0005-0000-0000-00003B6B0000}"/>
    <cellStyle name="40 % - Accent5 2 3 3 2 6 2" xfId="19594" xr:uid="{00000000-0005-0000-0000-00003C6B0000}"/>
    <cellStyle name="40 % - Accent5 2 3 3 2 6 2 2" xfId="33088" xr:uid="{00000000-0005-0000-0000-00003D6B0000}"/>
    <cellStyle name="40 % - Accent5 2 3 3 2 6 2 3" xfId="27084" xr:uid="{00000000-0005-0000-0000-00003E6B0000}"/>
    <cellStyle name="40 % - Accent5 2 3 3 2 6 3" xfId="12392" xr:uid="{00000000-0005-0000-0000-00003F6B0000}"/>
    <cellStyle name="40 % - Accent5 2 3 3 2 6 3 2" xfId="32087" xr:uid="{00000000-0005-0000-0000-0000406B0000}"/>
    <cellStyle name="40 % - Accent5 2 3 3 2 6 4" xfId="26067" xr:uid="{00000000-0005-0000-0000-0000416B0000}"/>
    <cellStyle name="40 % - Accent5 2 3 3 2 7" xfId="6927" xr:uid="{00000000-0005-0000-0000-0000426B0000}"/>
    <cellStyle name="40 % - Accent5 2 3 3 2 7 2" xfId="19737" xr:uid="{00000000-0005-0000-0000-0000436B0000}"/>
    <cellStyle name="40 % - Accent5 2 3 3 2 7 2 2" xfId="33179" xr:uid="{00000000-0005-0000-0000-0000446B0000}"/>
    <cellStyle name="40 % - Accent5 2 3 3 2 7 3" xfId="12918" xr:uid="{00000000-0005-0000-0000-0000456B0000}"/>
    <cellStyle name="40 % - Accent5 2 3 3 2 7 4" xfId="27175" xr:uid="{00000000-0005-0000-0000-0000466B0000}"/>
    <cellStyle name="40 % - Accent5 2 3 3 2 8" xfId="7467" xr:uid="{00000000-0005-0000-0000-0000476B0000}"/>
    <cellStyle name="40 % - Accent5 2 3 3 2 8 2" xfId="20830" xr:uid="{00000000-0005-0000-0000-0000486B0000}"/>
    <cellStyle name="40 % - Accent5 2 3 3 2 8 2 2" xfId="34047" xr:uid="{00000000-0005-0000-0000-0000496B0000}"/>
    <cellStyle name="40 % - Accent5 2 3 3 2 8 3" xfId="13458" xr:uid="{00000000-0005-0000-0000-00004A6B0000}"/>
    <cellStyle name="40 % - Accent5 2 3 3 2 8 4" xfId="28057" xr:uid="{00000000-0005-0000-0000-00004B6B0000}"/>
    <cellStyle name="40 % - Accent5 2 3 3 2 9" xfId="8035" xr:uid="{00000000-0005-0000-0000-00004C6B0000}"/>
    <cellStyle name="40 % - Accent5 2 3 3 2 9 2" xfId="21421" xr:uid="{00000000-0005-0000-0000-00004D6B0000}"/>
    <cellStyle name="40 % - Accent5 2 3 3 2 9 2 2" xfId="34638" xr:uid="{00000000-0005-0000-0000-00004E6B0000}"/>
    <cellStyle name="40 % - Accent5 2 3 3 2 9 3" xfId="14026" xr:uid="{00000000-0005-0000-0000-00004F6B0000}"/>
    <cellStyle name="40 % - Accent5 2 3 3 2 9 4" xfId="28648" xr:uid="{00000000-0005-0000-0000-0000506B0000}"/>
    <cellStyle name="40 % - Accent5 2 3 3 20" xfId="4575" xr:uid="{00000000-0005-0000-0000-0000516B0000}"/>
    <cellStyle name="40 % - Accent5 2 3 3 21" xfId="24571" xr:uid="{00000000-0005-0000-0000-0000526B0000}"/>
    <cellStyle name="40 % - Accent5 2 3 3 22" xfId="3177" xr:uid="{00000000-0005-0000-0000-0000536B0000}"/>
    <cellStyle name="40 % - Accent5 2 3 3 3" xfId="542" xr:uid="{00000000-0005-0000-0000-0000546B0000}"/>
    <cellStyle name="40 % - Accent5 2 3 3 3 10" xfId="10354" xr:uid="{00000000-0005-0000-0000-0000556B0000}"/>
    <cellStyle name="40 % - Accent5 2 3 3 3 10 2" xfId="16345" xr:uid="{00000000-0005-0000-0000-0000566B0000}"/>
    <cellStyle name="40 % - Accent5 2 3 3 3 10 3" xfId="31504" xr:uid="{00000000-0005-0000-0000-0000576B0000}"/>
    <cellStyle name="40 % - Accent5 2 3 3 3 11" xfId="10950" xr:uid="{00000000-0005-0000-0000-0000586B0000}"/>
    <cellStyle name="40 % - Accent5 2 3 3 3 11 2" xfId="16941" xr:uid="{00000000-0005-0000-0000-0000596B0000}"/>
    <cellStyle name="40 % - Accent5 2 3 3 3 12" xfId="17565" xr:uid="{00000000-0005-0000-0000-00005A6B0000}"/>
    <cellStyle name="40 % - Accent5 2 3 3 3 13" xfId="18018" xr:uid="{00000000-0005-0000-0000-00005B6B0000}"/>
    <cellStyle name="40 % - Accent5 2 3 3 3 14" xfId="18632" xr:uid="{00000000-0005-0000-0000-00005C6B0000}"/>
    <cellStyle name="40 % - Accent5 2 3 3 3 15" xfId="11361" xr:uid="{00000000-0005-0000-0000-00005D6B0000}"/>
    <cellStyle name="40 % - Accent5 2 3 3 3 16" xfId="4580" xr:uid="{00000000-0005-0000-0000-00005E6B0000}"/>
    <cellStyle name="40 % - Accent5 2 3 3 3 17" xfId="24578" xr:uid="{00000000-0005-0000-0000-00005F6B0000}"/>
    <cellStyle name="40 % - Accent5 2 3 3 3 18" xfId="3183" xr:uid="{00000000-0005-0000-0000-0000606B0000}"/>
    <cellStyle name="40 % - Accent5 2 3 3 3 2" xfId="5499" xr:uid="{00000000-0005-0000-0000-0000616B0000}"/>
    <cellStyle name="40 % - Accent5 2 3 3 3 2 2" xfId="19595" xr:uid="{00000000-0005-0000-0000-0000626B0000}"/>
    <cellStyle name="40 % - Accent5 2 3 3 3 2 2 2" xfId="33089" xr:uid="{00000000-0005-0000-0000-0000636B0000}"/>
    <cellStyle name="40 % - Accent5 2 3 3 3 2 2 3" xfId="27085" xr:uid="{00000000-0005-0000-0000-0000646B0000}"/>
    <cellStyle name="40 % - Accent5 2 3 3 3 2 3" xfId="11864" xr:uid="{00000000-0005-0000-0000-0000656B0000}"/>
    <cellStyle name="40 % - Accent5 2 3 3 3 2 3 2" xfId="32093" xr:uid="{00000000-0005-0000-0000-0000666B0000}"/>
    <cellStyle name="40 % - Accent5 2 3 3 3 2 4" xfId="26073" xr:uid="{00000000-0005-0000-0000-0000676B0000}"/>
    <cellStyle name="40 % - Accent5 2 3 3 3 3" xfId="6406" xr:uid="{00000000-0005-0000-0000-0000686B0000}"/>
    <cellStyle name="40 % - Accent5 2 3 3 3 3 2" xfId="20836" xr:uid="{00000000-0005-0000-0000-0000696B0000}"/>
    <cellStyle name="40 % - Accent5 2 3 3 3 3 2 2" xfId="34053" xr:uid="{00000000-0005-0000-0000-00006A6B0000}"/>
    <cellStyle name="40 % - Accent5 2 3 3 3 3 3" xfId="12397" xr:uid="{00000000-0005-0000-0000-00006B6B0000}"/>
    <cellStyle name="40 % - Accent5 2 3 3 3 3 4" xfId="28063" xr:uid="{00000000-0005-0000-0000-00006C6B0000}"/>
    <cellStyle name="40 % - Accent5 2 3 3 3 4" xfId="6932" xr:uid="{00000000-0005-0000-0000-00006D6B0000}"/>
    <cellStyle name="40 % - Accent5 2 3 3 3 4 2" xfId="21427" xr:uid="{00000000-0005-0000-0000-00006E6B0000}"/>
    <cellStyle name="40 % - Accent5 2 3 3 3 4 2 2" xfId="34644" xr:uid="{00000000-0005-0000-0000-00006F6B0000}"/>
    <cellStyle name="40 % - Accent5 2 3 3 3 4 3" xfId="12923" xr:uid="{00000000-0005-0000-0000-0000706B0000}"/>
    <cellStyle name="40 % - Accent5 2 3 3 3 4 4" xfId="28654" xr:uid="{00000000-0005-0000-0000-0000716B0000}"/>
    <cellStyle name="40 % - Accent5 2 3 3 3 5" xfId="7472" xr:uid="{00000000-0005-0000-0000-0000726B0000}"/>
    <cellStyle name="40 % - Accent5 2 3 3 3 5 2" xfId="22051" xr:uid="{00000000-0005-0000-0000-0000736B0000}"/>
    <cellStyle name="40 % - Accent5 2 3 3 3 5 2 2" xfId="35244" xr:uid="{00000000-0005-0000-0000-0000746B0000}"/>
    <cellStyle name="40 % - Accent5 2 3 3 3 5 3" xfId="13463" xr:uid="{00000000-0005-0000-0000-0000756B0000}"/>
    <cellStyle name="40 % - Accent5 2 3 3 3 5 4" xfId="29254" xr:uid="{00000000-0005-0000-0000-0000766B0000}"/>
    <cellStyle name="40 % - Accent5 2 3 3 3 6" xfId="8040" xr:uid="{00000000-0005-0000-0000-0000776B0000}"/>
    <cellStyle name="40 % - Accent5 2 3 3 3 6 2" xfId="22753" xr:uid="{00000000-0005-0000-0000-0000786B0000}"/>
    <cellStyle name="40 % - Accent5 2 3 3 3 6 2 2" xfId="35946" xr:uid="{00000000-0005-0000-0000-0000796B0000}"/>
    <cellStyle name="40 % - Accent5 2 3 3 3 6 3" xfId="14031" xr:uid="{00000000-0005-0000-0000-00007A6B0000}"/>
    <cellStyle name="40 % - Accent5 2 3 3 3 6 4" xfId="29956" xr:uid="{00000000-0005-0000-0000-00007B6B0000}"/>
    <cellStyle name="40 % - Accent5 2 3 3 3 7" xfId="8608" xr:uid="{00000000-0005-0000-0000-00007C6B0000}"/>
    <cellStyle name="40 % - Accent5 2 3 3 3 7 2" xfId="23515" xr:uid="{00000000-0005-0000-0000-00007D6B0000}"/>
    <cellStyle name="40 % - Accent5 2 3 3 3 7 2 2" xfId="36700" xr:uid="{00000000-0005-0000-0000-00007E6B0000}"/>
    <cellStyle name="40 % - Accent5 2 3 3 3 7 3" xfId="14599" xr:uid="{00000000-0005-0000-0000-00007F6B0000}"/>
    <cellStyle name="40 % - Accent5 2 3 3 3 7 4" xfId="30710" xr:uid="{00000000-0005-0000-0000-0000806B0000}"/>
    <cellStyle name="40 % - Accent5 2 3 3 3 8" xfId="9176" xr:uid="{00000000-0005-0000-0000-0000816B0000}"/>
    <cellStyle name="40 % - Accent5 2 3 3 3 8 2" xfId="15167" xr:uid="{00000000-0005-0000-0000-0000826B0000}"/>
    <cellStyle name="40 % - Accent5 2 3 3 3 8 2 2" xfId="32824" xr:uid="{00000000-0005-0000-0000-0000836B0000}"/>
    <cellStyle name="40 % - Accent5 2 3 3 3 8 3" xfId="26820" xr:uid="{00000000-0005-0000-0000-0000846B0000}"/>
    <cellStyle name="40 % - Accent5 2 3 3 3 9" xfId="9758" xr:uid="{00000000-0005-0000-0000-0000856B0000}"/>
    <cellStyle name="40 % - Accent5 2 3 3 3 9 2" xfId="15749" xr:uid="{00000000-0005-0000-0000-0000866B0000}"/>
    <cellStyle name="40 % - Accent5 2 3 3 3 9 3" xfId="25471" xr:uid="{00000000-0005-0000-0000-0000876B0000}"/>
    <cellStyle name="40 % - Accent5 2 3 3 4" xfId="543" xr:uid="{00000000-0005-0000-0000-0000886B0000}"/>
    <cellStyle name="40 % - Accent5 2 3 3 4 10" xfId="10355" xr:uid="{00000000-0005-0000-0000-0000896B0000}"/>
    <cellStyle name="40 % - Accent5 2 3 3 4 10 2" xfId="16346" xr:uid="{00000000-0005-0000-0000-00008A6B0000}"/>
    <cellStyle name="40 % - Accent5 2 3 3 4 10 3" xfId="31505" xr:uid="{00000000-0005-0000-0000-00008B6B0000}"/>
    <cellStyle name="40 % - Accent5 2 3 3 4 11" xfId="10951" xr:uid="{00000000-0005-0000-0000-00008C6B0000}"/>
    <cellStyle name="40 % - Accent5 2 3 3 4 11 2" xfId="16942" xr:uid="{00000000-0005-0000-0000-00008D6B0000}"/>
    <cellStyle name="40 % - Accent5 2 3 3 4 12" xfId="17566" xr:uid="{00000000-0005-0000-0000-00008E6B0000}"/>
    <cellStyle name="40 % - Accent5 2 3 3 4 13" xfId="18019" xr:uid="{00000000-0005-0000-0000-00008F6B0000}"/>
    <cellStyle name="40 % - Accent5 2 3 3 4 14" xfId="18633" xr:uid="{00000000-0005-0000-0000-0000906B0000}"/>
    <cellStyle name="40 % - Accent5 2 3 3 4 15" xfId="11362" xr:uid="{00000000-0005-0000-0000-0000916B0000}"/>
    <cellStyle name="40 % - Accent5 2 3 3 4 16" xfId="4581" xr:uid="{00000000-0005-0000-0000-0000926B0000}"/>
    <cellStyle name="40 % - Accent5 2 3 3 4 17" xfId="24579" xr:uid="{00000000-0005-0000-0000-0000936B0000}"/>
    <cellStyle name="40 % - Accent5 2 3 3 4 18" xfId="3184" xr:uid="{00000000-0005-0000-0000-0000946B0000}"/>
    <cellStyle name="40 % - Accent5 2 3 3 4 2" xfId="5500" xr:uid="{00000000-0005-0000-0000-0000956B0000}"/>
    <cellStyle name="40 % - Accent5 2 3 3 4 2 2" xfId="19596" xr:uid="{00000000-0005-0000-0000-0000966B0000}"/>
    <cellStyle name="40 % - Accent5 2 3 3 4 2 2 2" xfId="33090" xr:uid="{00000000-0005-0000-0000-0000976B0000}"/>
    <cellStyle name="40 % - Accent5 2 3 3 4 2 2 3" xfId="27086" xr:uid="{00000000-0005-0000-0000-0000986B0000}"/>
    <cellStyle name="40 % - Accent5 2 3 3 4 2 3" xfId="11865" xr:uid="{00000000-0005-0000-0000-0000996B0000}"/>
    <cellStyle name="40 % - Accent5 2 3 3 4 2 3 2" xfId="32094" xr:uid="{00000000-0005-0000-0000-00009A6B0000}"/>
    <cellStyle name="40 % - Accent5 2 3 3 4 2 4" xfId="26074" xr:uid="{00000000-0005-0000-0000-00009B6B0000}"/>
    <cellStyle name="40 % - Accent5 2 3 3 4 3" xfId="6407" xr:uid="{00000000-0005-0000-0000-00009C6B0000}"/>
    <cellStyle name="40 % - Accent5 2 3 3 4 3 2" xfId="20837" xr:uid="{00000000-0005-0000-0000-00009D6B0000}"/>
    <cellStyle name="40 % - Accent5 2 3 3 4 3 2 2" xfId="34054" xr:uid="{00000000-0005-0000-0000-00009E6B0000}"/>
    <cellStyle name="40 % - Accent5 2 3 3 4 3 3" xfId="12398" xr:uid="{00000000-0005-0000-0000-00009F6B0000}"/>
    <cellStyle name="40 % - Accent5 2 3 3 4 3 4" xfId="28064" xr:uid="{00000000-0005-0000-0000-0000A06B0000}"/>
    <cellStyle name="40 % - Accent5 2 3 3 4 4" xfId="6933" xr:uid="{00000000-0005-0000-0000-0000A16B0000}"/>
    <cellStyle name="40 % - Accent5 2 3 3 4 4 2" xfId="21428" xr:uid="{00000000-0005-0000-0000-0000A26B0000}"/>
    <cellStyle name="40 % - Accent5 2 3 3 4 4 2 2" xfId="34645" xr:uid="{00000000-0005-0000-0000-0000A36B0000}"/>
    <cellStyle name="40 % - Accent5 2 3 3 4 4 3" xfId="12924" xr:uid="{00000000-0005-0000-0000-0000A46B0000}"/>
    <cellStyle name="40 % - Accent5 2 3 3 4 4 4" xfId="28655" xr:uid="{00000000-0005-0000-0000-0000A56B0000}"/>
    <cellStyle name="40 % - Accent5 2 3 3 4 5" xfId="7473" xr:uid="{00000000-0005-0000-0000-0000A66B0000}"/>
    <cellStyle name="40 % - Accent5 2 3 3 4 5 2" xfId="22052" xr:uid="{00000000-0005-0000-0000-0000A76B0000}"/>
    <cellStyle name="40 % - Accent5 2 3 3 4 5 2 2" xfId="35245" xr:uid="{00000000-0005-0000-0000-0000A86B0000}"/>
    <cellStyle name="40 % - Accent5 2 3 3 4 5 3" xfId="13464" xr:uid="{00000000-0005-0000-0000-0000A96B0000}"/>
    <cellStyle name="40 % - Accent5 2 3 3 4 5 4" xfId="29255" xr:uid="{00000000-0005-0000-0000-0000AA6B0000}"/>
    <cellStyle name="40 % - Accent5 2 3 3 4 6" xfId="8041" xr:uid="{00000000-0005-0000-0000-0000AB6B0000}"/>
    <cellStyle name="40 % - Accent5 2 3 3 4 6 2" xfId="22754" xr:uid="{00000000-0005-0000-0000-0000AC6B0000}"/>
    <cellStyle name="40 % - Accent5 2 3 3 4 6 2 2" xfId="35947" xr:uid="{00000000-0005-0000-0000-0000AD6B0000}"/>
    <cellStyle name="40 % - Accent5 2 3 3 4 6 3" xfId="14032" xr:uid="{00000000-0005-0000-0000-0000AE6B0000}"/>
    <cellStyle name="40 % - Accent5 2 3 3 4 6 4" xfId="29957" xr:uid="{00000000-0005-0000-0000-0000AF6B0000}"/>
    <cellStyle name="40 % - Accent5 2 3 3 4 7" xfId="8609" xr:uid="{00000000-0005-0000-0000-0000B06B0000}"/>
    <cellStyle name="40 % - Accent5 2 3 3 4 7 2" xfId="23516" xr:uid="{00000000-0005-0000-0000-0000B16B0000}"/>
    <cellStyle name="40 % - Accent5 2 3 3 4 7 2 2" xfId="36701" xr:uid="{00000000-0005-0000-0000-0000B26B0000}"/>
    <cellStyle name="40 % - Accent5 2 3 3 4 7 3" xfId="14600" xr:uid="{00000000-0005-0000-0000-0000B36B0000}"/>
    <cellStyle name="40 % - Accent5 2 3 3 4 7 4" xfId="30711" xr:uid="{00000000-0005-0000-0000-0000B46B0000}"/>
    <cellStyle name="40 % - Accent5 2 3 3 4 8" xfId="9177" xr:uid="{00000000-0005-0000-0000-0000B56B0000}"/>
    <cellStyle name="40 % - Accent5 2 3 3 4 8 2" xfId="15168" xr:uid="{00000000-0005-0000-0000-0000B66B0000}"/>
    <cellStyle name="40 % - Accent5 2 3 3 4 8 2 2" xfId="32825" xr:uid="{00000000-0005-0000-0000-0000B76B0000}"/>
    <cellStyle name="40 % - Accent5 2 3 3 4 8 3" xfId="26821" xr:uid="{00000000-0005-0000-0000-0000B86B0000}"/>
    <cellStyle name="40 % - Accent5 2 3 3 4 9" xfId="9759" xr:uid="{00000000-0005-0000-0000-0000B96B0000}"/>
    <cellStyle name="40 % - Accent5 2 3 3 4 9 2" xfId="15750" xr:uid="{00000000-0005-0000-0000-0000BA6B0000}"/>
    <cellStyle name="40 % - Accent5 2 3 3 4 9 3" xfId="25472" xr:uid="{00000000-0005-0000-0000-0000BB6B0000}"/>
    <cellStyle name="40 % - Accent5 2 3 3 5" xfId="544" xr:uid="{00000000-0005-0000-0000-0000BC6B0000}"/>
    <cellStyle name="40 % - Accent5 2 3 3 5 10" xfId="9760" xr:uid="{00000000-0005-0000-0000-0000BD6B0000}"/>
    <cellStyle name="40 % - Accent5 2 3 3 5 10 2" xfId="15751" xr:uid="{00000000-0005-0000-0000-0000BE6B0000}"/>
    <cellStyle name="40 % - Accent5 2 3 3 5 10 3" xfId="31506" xr:uid="{00000000-0005-0000-0000-0000BF6B0000}"/>
    <cellStyle name="40 % - Accent5 2 3 3 5 11" xfId="10356" xr:uid="{00000000-0005-0000-0000-0000C06B0000}"/>
    <cellStyle name="40 % - Accent5 2 3 3 5 11 2" xfId="16347" xr:uid="{00000000-0005-0000-0000-0000C16B0000}"/>
    <cellStyle name="40 % - Accent5 2 3 3 5 12" xfId="10952" xr:uid="{00000000-0005-0000-0000-0000C26B0000}"/>
    <cellStyle name="40 % - Accent5 2 3 3 5 12 2" xfId="16943" xr:uid="{00000000-0005-0000-0000-0000C36B0000}"/>
    <cellStyle name="40 % - Accent5 2 3 3 5 13" xfId="4799" xr:uid="{00000000-0005-0000-0000-0000C46B0000}"/>
    <cellStyle name="40 % - Accent5 2 3 3 5 13 2" xfId="17567" xr:uid="{00000000-0005-0000-0000-0000C56B0000}"/>
    <cellStyle name="40 % - Accent5 2 3 3 5 14" xfId="18020" xr:uid="{00000000-0005-0000-0000-0000C66B0000}"/>
    <cellStyle name="40 % - Accent5 2 3 3 5 15" xfId="18634" xr:uid="{00000000-0005-0000-0000-0000C76B0000}"/>
    <cellStyle name="40 % - Accent5 2 3 3 5 16" xfId="11363" xr:uid="{00000000-0005-0000-0000-0000C86B0000}"/>
    <cellStyle name="40 % - Accent5 2 3 3 5 17" xfId="4582" xr:uid="{00000000-0005-0000-0000-0000C96B0000}"/>
    <cellStyle name="40 % - Accent5 2 3 3 5 18" xfId="24580" xr:uid="{00000000-0005-0000-0000-0000CA6B0000}"/>
    <cellStyle name="40 % - Accent5 2 3 3 5 19" xfId="3185" xr:uid="{00000000-0005-0000-0000-0000CB6B0000}"/>
    <cellStyle name="40 % - Accent5 2 3 3 5 2" xfId="3186" xr:uid="{00000000-0005-0000-0000-0000CC6B0000}"/>
    <cellStyle name="40 % - Accent5 2 3 3 5 2 10" xfId="10953" xr:uid="{00000000-0005-0000-0000-0000CD6B0000}"/>
    <cellStyle name="40 % - Accent5 2 3 3 5 2 10 2" xfId="16944" xr:uid="{00000000-0005-0000-0000-0000CE6B0000}"/>
    <cellStyle name="40 % - Accent5 2 3 3 5 2 11" xfId="17568" xr:uid="{00000000-0005-0000-0000-0000CF6B0000}"/>
    <cellStyle name="40 % - Accent5 2 3 3 5 2 12" xfId="19730" xr:uid="{00000000-0005-0000-0000-0000D06B0000}"/>
    <cellStyle name="40 % - Accent5 2 3 3 5 2 13" xfId="11867" xr:uid="{00000000-0005-0000-0000-0000D16B0000}"/>
    <cellStyle name="40 % - Accent5 2 3 3 5 2 14" xfId="5502" xr:uid="{00000000-0005-0000-0000-0000D26B0000}"/>
    <cellStyle name="40 % - Accent5 2 3 3 5 2 15" xfId="26075" xr:uid="{00000000-0005-0000-0000-0000D36B0000}"/>
    <cellStyle name="40 % - Accent5 2 3 3 5 2 2" xfId="6409" xr:uid="{00000000-0005-0000-0000-0000D46B0000}"/>
    <cellStyle name="40 % - Accent5 2 3 3 5 2 2 2" xfId="12400" xr:uid="{00000000-0005-0000-0000-0000D56B0000}"/>
    <cellStyle name="40 % - Accent5 2 3 3 5 2 2 2 2" xfId="33173" xr:uid="{00000000-0005-0000-0000-0000D66B0000}"/>
    <cellStyle name="40 % - Accent5 2 3 3 5 2 2 3" xfId="27169" xr:uid="{00000000-0005-0000-0000-0000D76B0000}"/>
    <cellStyle name="40 % - Accent5 2 3 3 5 2 3" xfId="6935" xr:uid="{00000000-0005-0000-0000-0000D86B0000}"/>
    <cellStyle name="40 % - Accent5 2 3 3 5 2 3 2" xfId="12926" xr:uid="{00000000-0005-0000-0000-0000D96B0000}"/>
    <cellStyle name="40 % - Accent5 2 3 3 5 2 3 3" xfId="32095" xr:uid="{00000000-0005-0000-0000-0000DA6B0000}"/>
    <cellStyle name="40 % - Accent5 2 3 3 5 2 4" xfId="7475" xr:uid="{00000000-0005-0000-0000-0000DB6B0000}"/>
    <cellStyle name="40 % - Accent5 2 3 3 5 2 4 2" xfId="13466" xr:uid="{00000000-0005-0000-0000-0000DC6B0000}"/>
    <cellStyle name="40 % - Accent5 2 3 3 5 2 5" xfId="8043" xr:uid="{00000000-0005-0000-0000-0000DD6B0000}"/>
    <cellStyle name="40 % - Accent5 2 3 3 5 2 5 2" xfId="14034" xr:uid="{00000000-0005-0000-0000-0000DE6B0000}"/>
    <cellStyle name="40 % - Accent5 2 3 3 5 2 6" xfId="8611" xr:uid="{00000000-0005-0000-0000-0000DF6B0000}"/>
    <cellStyle name="40 % - Accent5 2 3 3 5 2 6 2" xfId="14602" xr:uid="{00000000-0005-0000-0000-0000E06B0000}"/>
    <cellStyle name="40 % - Accent5 2 3 3 5 2 7" xfId="9179" xr:uid="{00000000-0005-0000-0000-0000E16B0000}"/>
    <cellStyle name="40 % - Accent5 2 3 3 5 2 7 2" xfId="15170" xr:uid="{00000000-0005-0000-0000-0000E26B0000}"/>
    <cellStyle name="40 % - Accent5 2 3 3 5 2 8" xfId="9761" xr:uid="{00000000-0005-0000-0000-0000E36B0000}"/>
    <cellStyle name="40 % - Accent5 2 3 3 5 2 8 2" xfId="15752" xr:uid="{00000000-0005-0000-0000-0000E46B0000}"/>
    <cellStyle name="40 % - Accent5 2 3 3 5 2 9" xfId="10357" xr:uid="{00000000-0005-0000-0000-0000E56B0000}"/>
    <cellStyle name="40 % - Accent5 2 3 3 5 2 9 2" xfId="16348" xr:uid="{00000000-0005-0000-0000-0000E66B0000}"/>
    <cellStyle name="40 % - Accent5 2 3 3 5 3" xfId="5501" xr:uid="{00000000-0005-0000-0000-0000E76B0000}"/>
    <cellStyle name="40 % - Accent5 2 3 3 5 3 2" xfId="20838" xr:uid="{00000000-0005-0000-0000-0000E86B0000}"/>
    <cellStyle name="40 % - Accent5 2 3 3 5 3 2 2" xfId="34055" xr:uid="{00000000-0005-0000-0000-0000E96B0000}"/>
    <cellStyle name="40 % - Accent5 2 3 3 5 3 3" xfId="11866" xr:uid="{00000000-0005-0000-0000-0000EA6B0000}"/>
    <cellStyle name="40 % - Accent5 2 3 3 5 3 4" xfId="28065" xr:uid="{00000000-0005-0000-0000-0000EB6B0000}"/>
    <cellStyle name="40 % - Accent5 2 3 3 5 4" xfId="6408" xr:uid="{00000000-0005-0000-0000-0000EC6B0000}"/>
    <cellStyle name="40 % - Accent5 2 3 3 5 4 2" xfId="21429" xr:uid="{00000000-0005-0000-0000-0000ED6B0000}"/>
    <cellStyle name="40 % - Accent5 2 3 3 5 4 2 2" xfId="34646" xr:uid="{00000000-0005-0000-0000-0000EE6B0000}"/>
    <cellStyle name="40 % - Accent5 2 3 3 5 4 3" xfId="12399" xr:uid="{00000000-0005-0000-0000-0000EF6B0000}"/>
    <cellStyle name="40 % - Accent5 2 3 3 5 4 4" xfId="28656" xr:uid="{00000000-0005-0000-0000-0000F06B0000}"/>
    <cellStyle name="40 % - Accent5 2 3 3 5 5" xfId="6934" xr:uid="{00000000-0005-0000-0000-0000F16B0000}"/>
    <cellStyle name="40 % - Accent5 2 3 3 5 5 2" xfId="22053" xr:uid="{00000000-0005-0000-0000-0000F26B0000}"/>
    <cellStyle name="40 % - Accent5 2 3 3 5 5 2 2" xfId="35246" xr:uid="{00000000-0005-0000-0000-0000F36B0000}"/>
    <cellStyle name="40 % - Accent5 2 3 3 5 5 3" xfId="12925" xr:uid="{00000000-0005-0000-0000-0000F46B0000}"/>
    <cellStyle name="40 % - Accent5 2 3 3 5 5 4" xfId="29256" xr:uid="{00000000-0005-0000-0000-0000F56B0000}"/>
    <cellStyle name="40 % - Accent5 2 3 3 5 6" xfId="7474" xr:uid="{00000000-0005-0000-0000-0000F66B0000}"/>
    <cellStyle name="40 % - Accent5 2 3 3 5 6 2" xfId="22755" xr:uid="{00000000-0005-0000-0000-0000F76B0000}"/>
    <cellStyle name="40 % - Accent5 2 3 3 5 6 2 2" xfId="35948" xr:uid="{00000000-0005-0000-0000-0000F86B0000}"/>
    <cellStyle name="40 % - Accent5 2 3 3 5 6 3" xfId="13465" xr:uid="{00000000-0005-0000-0000-0000F96B0000}"/>
    <cellStyle name="40 % - Accent5 2 3 3 5 6 4" xfId="29958" xr:uid="{00000000-0005-0000-0000-0000FA6B0000}"/>
    <cellStyle name="40 % - Accent5 2 3 3 5 7" xfId="8042" xr:uid="{00000000-0005-0000-0000-0000FB6B0000}"/>
    <cellStyle name="40 % - Accent5 2 3 3 5 7 2" xfId="23517" xr:uid="{00000000-0005-0000-0000-0000FC6B0000}"/>
    <cellStyle name="40 % - Accent5 2 3 3 5 7 2 2" xfId="36702" xr:uid="{00000000-0005-0000-0000-0000FD6B0000}"/>
    <cellStyle name="40 % - Accent5 2 3 3 5 7 3" xfId="14033" xr:uid="{00000000-0005-0000-0000-0000FE6B0000}"/>
    <cellStyle name="40 % - Accent5 2 3 3 5 7 4" xfId="30712" xr:uid="{00000000-0005-0000-0000-0000FF6B0000}"/>
    <cellStyle name="40 % - Accent5 2 3 3 5 8" xfId="8610" xr:uid="{00000000-0005-0000-0000-0000006C0000}"/>
    <cellStyle name="40 % - Accent5 2 3 3 5 8 2" xfId="14601" xr:uid="{00000000-0005-0000-0000-0000016C0000}"/>
    <cellStyle name="40 % - Accent5 2 3 3 5 8 2 2" xfId="32826" xr:uid="{00000000-0005-0000-0000-0000026C0000}"/>
    <cellStyle name="40 % - Accent5 2 3 3 5 8 3" xfId="26822" xr:uid="{00000000-0005-0000-0000-0000036C0000}"/>
    <cellStyle name="40 % - Accent5 2 3 3 5 9" xfId="9178" xr:uid="{00000000-0005-0000-0000-0000046C0000}"/>
    <cellStyle name="40 % - Accent5 2 3 3 5 9 2" xfId="15169" xr:uid="{00000000-0005-0000-0000-0000056C0000}"/>
    <cellStyle name="40 % - Accent5 2 3 3 5 9 3" xfId="25473" xr:uid="{00000000-0005-0000-0000-0000066C0000}"/>
    <cellStyle name="40 % - Accent5 2 3 3 6" xfId="5495" xr:uid="{00000000-0005-0000-0000-0000076C0000}"/>
    <cellStyle name="40 % - Accent5 2 3 3 6 2" xfId="18635" xr:uid="{00000000-0005-0000-0000-0000086C0000}"/>
    <cellStyle name="40 % - Accent5 2 3 3 6 3" xfId="11858" xr:uid="{00000000-0005-0000-0000-0000096C0000}"/>
    <cellStyle name="40 % - Accent5 2 3 3 7" xfId="6400" xr:uid="{00000000-0005-0000-0000-00000A6C0000}"/>
    <cellStyle name="40 % - Accent5 2 3 3 7 2" xfId="19593" xr:uid="{00000000-0005-0000-0000-00000B6C0000}"/>
    <cellStyle name="40 % - Accent5 2 3 3 7 2 2" xfId="33087" xr:uid="{00000000-0005-0000-0000-00000C6C0000}"/>
    <cellStyle name="40 % - Accent5 2 3 3 7 2 3" xfId="27083" xr:uid="{00000000-0005-0000-0000-00000D6C0000}"/>
    <cellStyle name="40 % - Accent5 2 3 3 7 3" xfId="12391" xr:uid="{00000000-0005-0000-0000-00000E6C0000}"/>
    <cellStyle name="40 % - Accent5 2 3 3 7 3 2" xfId="32086" xr:uid="{00000000-0005-0000-0000-00000F6C0000}"/>
    <cellStyle name="40 % - Accent5 2 3 3 7 4" xfId="26066" xr:uid="{00000000-0005-0000-0000-0000106C0000}"/>
    <cellStyle name="40 % - Accent5 2 3 3 8" xfId="6926" xr:uid="{00000000-0005-0000-0000-0000116C0000}"/>
    <cellStyle name="40 % - Accent5 2 3 3 8 2" xfId="20829" xr:uid="{00000000-0005-0000-0000-0000126C0000}"/>
    <cellStyle name="40 % - Accent5 2 3 3 8 2 2" xfId="34046" xr:uid="{00000000-0005-0000-0000-0000136C0000}"/>
    <cellStyle name="40 % - Accent5 2 3 3 8 3" xfId="12917" xr:uid="{00000000-0005-0000-0000-0000146C0000}"/>
    <cellStyle name="40 % - Accent5 2 3 3 8 4" xfId="28056" xr:uid="{00000000-0005-0000-0000-0000156C0000}"/>
    <cellStyle name="40 % - Accent5 2 3 3 9" xfId="7466" xr:uid="{00000000-0005-0000-0000-0000166C0000}"/>
    <cellStyle name="40 % - Accent5 2 3 3 9 2" xfId="21420" xr:uid="{00000000-0005-0000-0000-0000176C0000}"/>
    <cellStyle name="40 % - Accent5 2 3 3 9 2 2" xfId="34637" xr:uid="{00000000-0005-0000-0000-0000186C0000}"/>
    <cellStyle name="40 % - Accent5 2 3 3 9 3" xfId="13457" xr:uid="{00000000-0005-0000-0000-0000196C0000}"/>
    <cellStyle name="40 % - Accent5 2 3 3 9 4" xfId="28647" xr:uid="{00000000-0005-0000-0000-00001A6C0000}"/>
    <cellStyle name="40 % - Accent5 2 3 4" xfId="545" xr:uid="{00000000-0005-0000-0000-00001B6C0000}"/>
    <cellStyle name="40 % - Accent5 2 3 4 10" xfId="8612" xr:uid="{00000000-0005-0000-0000-00001C6C0000}"/>
    <cellStyle name="40 % - Accent5 2 3 4 10 2" xfId="22054" xr:uid="{00000000-0005-0000-0000-00001D6C0000}"/>
    <cellStyle name="40 % - Accent5 2 3 4 10 2 2" xfId="35247" xr:uid="{00000000-0005-0000-0000-00001E6C0000}"/>
    <cellStyle name="40 % - Accent5 2 3 4 10 3" xfId="14603" xr:uid="{00000000-0005-0000-0000-00001F6C0000}"/>
    <cellStyle name="40 % - Accent5 2 3 4 10 4" xfId="29257" xr:uid="{00000000-0005-0000-0000-0000206C0000}"/>
    <cellStyle name="40 % - Accent5 2 3 4 11" xfId="9180" xr:uid="{00000000-0005-0000-0000-0000216C0000}"/>
    <cellStyle name="40 % - Accent5 2 3 4 11 2" xfId="22756" xr:uid="{00000000-0005-0000-0000-0000226C0000}"/>
    <cellStyle name="40 % - Accent5 2 3 4 11 2 2" xfId="35949" xr:uid="{00000000-0005-0000-0000-0000236C0000}"/>
    <cellStyle name="40 % - Accent5 2 3 4 11 3" xfId="15171" xr:uid="{00000000-0005-0000-0000-0000246C0000}"/>
    <cellStyle name="40 % - Accent5 2 3 4 11 4" xfId="29959" xr:uid="{00000000-0005-0000-0000-0000256C0000}"/>
    <cellStyle name="40 % - Accent5 2 3 4 12" xfId="9762" xr:uid="{00000000-0005-0000-0000-0000266C0000}"/>
    <cellStyle name="40 % - Accent5 2 3 4 12 2" xfId="23518" xr:uid="{00000000-0005-0000-0000-0000276C0000}"/>
    <cellStyle name="40 % - Accent5 2 3 4 12 2 2" xfId="36703" xr:uid="{00000000-0005-0000-0000-0000286C0000}"/>
    <cellStyle name="40 % - Accent5 2 3 4 12 3" xfId="15753" xr:uid="{00000000-0005-0000-0000-0000296C0000}"/>
    <cellStyle name="40 % - Accent5 2 3 4 12 4" xfId="30713" xr:uid="{00000000-0005-0000-0000-00002A6C0000}"/>
    <cellStyle name="40 % - Accent5 2 3 4 13" xfId="10358" xr:uid="{00000000-0005-0000-0000-00002B6C0000}"/>
    <cellStyle name="40 % - Accent5 2 3 4 13 2" xfId="16349" xr:uid="{00000000-0005-0000-0000-00002C6C0000}"/>
    <cellStyle name="40 % - Accent5 2 3 4 13 2 2" xfId="32827" xr:uid="{00000000-0005-0000-0000-00002D6C0000}"/>
    <cellStyle name="40 % - Accent5 2 3 4 13 3" xfId="26823" xr:uid="{00000000-0005-0000-0000-00002E6C0000}"/>
    <cellStyle name="40 % - Accent5 2 3 4 14" xfId="10954" xr:uid="{00000000-0005-0000-0000-00002F6C0000}"/>
    <cellStyle name="40 % - Accent5 2 3 4 14 2" xfId="16945" xr:uid="{00000000-0005-0000-0000-0000306C0000}"/>
    <cellStyle name="40 % - Accent5 2 3 4 14 3" xfId="25474" xr:uid="{00000000-0005-0000-0000-0000316C0000}"/>
    <cellStyle name="40 % - Accent5 2 3 4 15" xfId="17569" xr:uid="{00000000-0005-0000-0000-0000326C0000}"/>
    <cellStyle name="40 % - Accent5 2 3 4 15 2" xfId="31507" xr:uid="{00000000-0005-0000-0000-0000336C0000}"/>
    <cellStyle name="40 % - Accent5 2 3 4 16" xfId="18021" xr:uid="{00000000-0005-0000-0000-0000346C0000}"/>
    <cellStyle name="40 % - Accent5 2 3 4 17" xfId="18636" xr:uid="{00000000-0005-0000-0000-0000356C0000}"/>
    <cellStyle name="40 % - Accent5 2 3 4 18" xfId="11364" xr:uid="{00000000-0005-0000-0000-0000366C0000}"/>
    <cellStyle name="40 % - Accent5 2 3 4 19" xfId="4583" xr:uid="{00000000-0005-0000-0000-0000376C0000}"/>
    <cellStyle name="40 % - Accent5 2 3 4 2" xfId="546" xr:uid="{00000000-0005-0000-0000-0000386C0000}"/>
    <cellStyle name="40 % - Accent5 2 3 4 2 10" xfId="9763" xr:uid="{00000000-0005-0000-0000-0000396C0000}"/>
    <cellStyle name="40 % - Accent5 2 3 4 2 10 2" xfId="15754" xr:uid="{00000000-0005-0000-0000-00003A6C0000}"/>
    <cellStyle name="40 % - Accent5 2 3 4 2 10 3" xfId="31508" xr:uid="{00000000-0005-0000-0000-00003B6C0000}"/>
    <cellStyle name="40 % - Accent5 2 3 4 2 11" xfId="10359" xr:uid="{00000000-0005-0000-0000-00003C6C0000}"/>
    <cellStyle name="40 % - Accent5 2 3 4 2 11 2" xfId="16350" xr:uid="{00000000-0005-0000-0000-00003D6C0000}"/>
    <cellStyle name="40 % - Accent5 2 3 4 2 12" xfId="10955" xr:uid="{00000000-0005-0000-0000-00003E6C0000}"/>
    <cellStyle name="40 % - Accent5 2 3 4 2 12 2" xfId="16946" xr:uid="{00000000-0005-0000-0000-00003F6C0000}"/>
    <cellStyle name="40 % - Accent5 2 3 4 2 13" xfId="4800" xr:uid="{00000000-0005-0000-0000-0000406C0000}"/>
    <cellStyle name="40 % - Accent5 2 3 4 2 13 2" xfId="17570" xr:uid="{00000000-0005-0000-0000-0000416C0000}"/>
    <cellStyle name="40 % - Accent5 2 3 4 2 14" xfId="18022" xr:uid="{00000000-0005-0000-0000-0000426C0000}"/>
    <cellStyle name="40 % - Accent5 2 3 4 2 15" xfId="18637" xr:uid="{00000000-0005-0000-0000-0000436C0000}"/>
    <cellStyle name="40 % - Accent5 2 3 4 2 16" xfId="11365" xr:uid="{00000000-0005-0000-0000-0000446C0000}"/>
    <cellStyle name="40 % - Accent5 2 3 4 2 17" xfId="4584" xr:uid="{00000000-0005-0000-0000-0000456C0000}"/>
    <cellStyle name="40 % - Accent5 2 3 4 2 18" xfId="24582" xr:uid="{00000000-0005-0000-0000-0000466C0000}"/>
    <cellStyle name="40 % - Accent5 2 3 4 2 19" xfId="3188" xr:uid="{00000000-0005-0000-0000-0000476C0000}"/>
    <cellStyle name="40 % - Accent5 2 3 4 2 2" xfId="3189" xr:uid="{00000000-0005-0000-0000-0000486C0000}"/>
    <cellStyle name="40 % - Accent5 2 3 4 2 2 10" xfId="10956" xr:uid="{00000000-0005-0000-0000-0000496C0000}"/>
    <cellStyle name="40 % - Accent5 2 3 4 2 2 10 2" xfId="16947" xr:uid="{00000000-0005-0000-0000-00004A6C0000}"/>
    <cellStyle name="40 % - Accent5 2 3 4 2 2 11" xfId="17571" xr:uid="{00000000-0005-0000-0000-00004B6C0000}"/>
    <cellStyle name="40 % - Accent5 2 3 4 2 2 12" xfId="19728" xr:uid="{00000000-0005-0000-0000-00004C6C0000}"/>
    <cellStyle name="40 % - Accent5 2 3 4 2 2 13" xfId="11870" xr:uid="{00000000-0005-0000-0000-00004D6C0000}"/>
    <cellStyle name="40 % - Accent5 2 3 4 2 2 14" xfId="5505" xr:uid="{00000000-0005-0000-0000-00004E6C0000}"/>
    <cellStyle name="40 % - Accent5 2 3 4 2 2 15" xfId="26077" xr:uid="{00000000-0005-0000-0000-00004F6C0000}"/>
    <cellStyle name="40 % - Accent5 2 3 4 2 2 2" xfId="6412" xr:uid="{00000000-0005-0000-0000-0000506C0000}"/>
    <cellStyle name="40 % - Accent5 2 3 4 2 2 2 2" xfId="12403" xr:uid="{00000000-0005-0000-0000-0000516C0000}"/>
    <cellStyle name="40 % - Accent5 2 3 4 2 2 2 2 2" xfId="33171" xr:uid="{00000000-0005-0000-0000-0000526C0000}"/>
    <cellStyle name="40 % - Accent5 2 3 4 2 2 2 3" xfId="27167" xr:uid="{00000000-0005-0000-0000-0000536C0000}"/>
    <cellStyle name="40 % - Accent5 2 3 4 2 2 3" xfId="6938" xr:uid="{00000000-0005-0000-0000-0000546C0000}"/>
    <cellStyle name="40 % - Accent5 2 3 4 2 2 3 2" xfId="12929" xr:uid="{00000000-0005-0000-0000-0000556C0000}"/>
    <cellStyle name="40 % - Accent5 2 3 4 2 2 3 3" xfId="32097" xr:uid="{00000000-0005-0000-0000-0000566C0000}"/>
    <cellStyle name="40 % - Accent5 2 3 4 2 2 4" xfId="7478" xr:uid="{00000000-0005-0000-0000-0000576C0000}"/>
    <cellStyle name="40 % - Accent5 2 3 4 2 2 4 2" xfId="13469" xr:uid="{00000000-0005-0000-0000-0000586C0000}"/>
    <cellStyle name="40 % - Accent5 2 3 4 2 2 5" xfId="8046" xr:uid="{00000000-0005-0000-0000-0000596C0000}"/>
    <cellStyle name="40 % - Accent5 2 3 4 2 2 5 2" xfId="14037" xr:uid="{00000000-0005-0000-0000-00005A6C0000}"/>
    <cellStyle name="40 % - Accent5 2 3 4 2 2 6" xfId="8614" xr:uid="{00000000-0005-0000-0000-00005B6C0000}"/>
    <cellStyle name="40 % - Accent5 2 3 4 2 2 6 2" xfId="14605" xr:uid="{00000000-0005-0000-0000-00005C6C0000}"/>
    <cellStyle name="40 % - Accent5 2 3 4 2 2 7" xfId="9182" xr:uid="{00000000-0005-0000-0000-00005D6C0000}"/>
    <cellStyle name="40 % - Accent5 2 3 4 2 2 7 2" xfId="15173" xr:uid="{00000000-0005-0000-0000-00005E6C0000}"/>
    <cellStyle name="40 % - Accent5 2 3 4 2 2 8" xfId="9764" xr:uid="{00000000-0005-0000-0000-00005F6C0000}"/>
    <cellStyle name="40 % - Accent5 2 3 4 2 2 8 2" xfId="15755" xr:uid="{00000000-0005-0000-0000-0000606C0000}"/>
    <cellStyle name="40 % - Accent5 2 3 4 2 2 9" xfId="10360" xr:uid="{00000000-0005-0000-0000-0000616C0000}"/>
    <cellStyle name="40 % - Accent5 2 3 4 2 2 9 2" xfId="16351" xr:uid="{00000000-0005-0000-0000-0000626C0000}"/>
    <cellStyle name="40 % - Accent5 2 3 4 2 3" xfId="5504" xr:uid="{00000000-0005-0000-0000-0000636C0000}"/>
    <cellStyle name="40 % - Accent5 2 3 4 2 3 2" xfId="20840" xr:uid="{00000000-0005-0000-0000-0000646C0000}"/>
    <cellStyle name="40 % - Accent5 2 3 4 2 3 2 2" xfId="34057" xr:uid="{00000000-0005-0000-0000-0000656C0000}"/>
    <cellStyle name="40 % - Accent5 2 3 4 2 3 3" xfId="11869" xr:uid="{00000000-0005-0000-0000-0000666C0000}"/>
    <cellStyle name="40 % - Accent5 2 3 4 2 3 4" xfId="28067" xr:uid="{00000000-0005-0000-0000-0000676C0000}"/>
    <cellStyle name="40 % - Accent5 2 3 4 2 4" xfId="6411" xr:uid="{00000000-0005-0000-0000-0000686C0000}"/>
    <cellStyle name="40 % - Accent5 2 3 4 2 4 2" xfId="21431" xr:uid="{00000000-0005-0000-0000-0000696C0000}"/>
    <cellStyle name="40 % - Accent5 2 3 4 2 4 2 2" xfId="34648" xr:uid="{00000000-0005-0000-0000-00006A6C0000}"/>
    <cellStyle name="40 % - Accent5 2 3 4 2 4 3" xfId="12402" xr:uid="{00000000-0005-0000-0000-00006B6C0000}"/>
    <cellStyle name="40 % - Accent5 2 3 4 2 4 4" xfId="28658" xr:uid="{00000000-0005-0000-0000-00006C6C0000}"/>
    <cellStyle name="40 % - Accent5 2 3 4 2 5" xfId="6937" xr:uid="{00000000-0005-0000-0000-00006D6C0000}"/>
    <cellStyle name="40 % - Accent5 2 3 4 2 5 2" xfId="22055" xr:uid="{00000000-0005-0000-0000-00006E6C0000}"/>
    <cellStyle name="40 % - Accent5 2 3 4 2 5 2 2" xfId="35248" xr:uid="{00000000-0005-0000-0000-00006F6C0000}"/>
    <cellStyle name="40 % - Accent5 2 3 4 2 5 3" xfId="12928" xr:uid="{00000000-0005-0000-0000-0000706C0000}"/>
    <cellStyle name="40 % - Accent5 2 3 4 2 5 4" xfId="29258" xr:uid="{00000000-0005-0000-0000-0000716C0000}"/>
    <cellStyle name="40 % - Accent5 2 3 4 2 6" xfId="7477" xr:uid="{00000000-0005-0000-0000-0000726C0000}"/>
    <cellStyle name="40 % - Accent5 2 3 4 2 6 2" xfId="22757" xr:uid="{00000000-0005-0000-0000-0000736C0000}"/>
    <cellStyle name="40 % - Accent5 2 3 4 2 6 2 2" xfId="35950" xr:uid="{00000000-0005-0000-0000-0000746C0000}"/>
    <cellStyle name="40 % - Accent5 2 3 4 2 6 3" xfId="13468" xr:uid="{00000000-0005-0000-0000-0000756C0000}"/>
    <cellStyle name="40 % - Accent5 2 3 4 2 6 4" xfId="29960" xr:uid="{00000000-0005-0000-0000-0000766C0000}"/>
    <cellStyle name="40 % - Accent5 2 3 4 2 7" xfId="8045" xr:uid="{00000000-0005-0000-0000-0000776C0000}"/>
    <cellStyle name="40 % - Accent5 2 3 4 2 7 2" xfId="23519" xr:uid="{00000000-0005-0000-0000-0000786C0000}"/>
    <cellStyle name="40 % - Accent5 2 3 4 2 7 2 2" xfId="36704" xr:uid="{00000000-0005-0000-0000-0000796C0000}"/>
    <cellStyle name="40 % - Accent5 2 3 4 2 7 3" xfId="14036" xr:uid="{00000000-0005-0000-0000-00007A6C0000}"/>
    <cellStyle name="40 % - Accent5 2 3 4 2 7 4" xfId="30714" xr:uid="{00000000-0005-0000-0000-00007B6C0000}"/>
    <cellStyle name="40 % - Accent5 2 3 4 2 8" xfId="8613" xr:uid="{00000000-0005-0000-0000-00007C6C0000}"/>
    <cellStyle name="40 % - Accent5 2 3 4 2 8 2" xfId="14604" xr:uid="{00000000-0005-0000-0000-00007D6C0000}"/>
    <cellStyle name="40 % - Accent5 2 3 4 2 8 2 2" xfId="32828" xr:uid="{00000000-0005-0000-0000-00007E6C0000}"/>
    <cellStyle name="40 % - Accent5 2 3 4 2 8 3" xfId="26824" xr:uid="{00000000-0005-0000-0000-00007F6C0000}"/>
    <cellStyle name="40 % - Accent5 2 3 4 2 9" xfId="9181" xr:uid="{00000000-0005-0000-0000-0000806C0000}"/>
    <cellStyle name="40 % - Accent5 2 3 4 2 9 2" xfId="15172" xr:uid="{00000000-0005-0000-0000-0000816C0000}"/>
    <cellStyle name="40 % - Accent5 2 3 4 2 9 3" xfId="25475" xr:uid="{00000000-0005-0000-0000-0000826C0000}"/>
    <cellStyle name="40 % - Accent5 2 3 4 20" xfId="24581" xr:uid="{00000000-0005-0000-0000-0000836C0000}"/>
    <cellStyle name="40 % - Accent5 2 3 4 21" xfId="3187" xr:uid="{00000000-0005-0000-0000-0000846C0000}"/>
    <cellStyle name="40 % - Accent5 2 3 4 3" xfId="547" xr:uid="{00000000-0005-0000-0000-0000856C0000}"/>
    <cellStyle name="40 % - Accent5 2 3 4 3 10" xfId="10957" xr:uid="{00000000-0005-0000-0000-0000866C0000}"/>
    <cellStyle name="40 % - Accent5 2 3 4 3 10 2" xfId="16948" xr:uid="{00000000-0005-0000-0000-0000876C0000}"/>
    <cellStyle name="40 % - Accent5 2 3 4 3 10 3" xfId="31509" xr:uid="{00000000-0005-0000-0000-0000886C0000}"/>
    <cellStyle name="40 % - Accent5 2 3 4 3 11" xfId="17572" xr:uid="{00000000-0005-0000-0000-0000896C0000}"/>
    <cellStyle name="40 % - Accent5 2 3 4 3 12" xfId="18638" xr:uid="{00000000-0005-0000-0000-00008A6C0000}"/>
    <cellStyle name="40 % - Accent5 2 3 4 3 13" xfId="11871" xr:uid="{00000000-0005-0000-0000-00008B6C0000}"/>
    <cellStyle name="40 % - Accent5 2 3 4 3 14" xfId="4585" xr:uid="{00000000-0005-0000-0000-00008C6C0000}"/>
    <cellStyle name="40 % - Accent5 2 3 4 3 15" xfId="24583" xr:uid="{00000000-0005-0000-0000-00008D6C0000}"/>
    <cellStyle name="40 % - Accent5 2 3 4 3 16" xfId="3190" xr:uid="{00000000-0005-0000-0000-00008E6C0000}"/>
    <cellStyle name="40 % - Accent5 2 3 4 3 2" xfId="6413" xr:uid="{00000000-0005-0000-0000-00008F6C0000}"/>
    <cellStyle name="40 % - Accent5 2 3 4 3 2 2" xfId="19727" xr:uid="{00000000-0005-0000-0000-0000906C0000}"/>
    <cellStyle name="40 % - Accent5 2 3 4 3 2 2 2" xfId="33170" xr:uid="{00000000-0005-0000-0000-0000916C0000}"/>
    <cellStyle name="40 % - Accent5 2 3 4 3 2 2 3" xfId="27166" xr:uid="{00000000-0005-0000-0000-0000926C0000}"/>
    <cellStyle name="40 % - Accent5 2 3 4 3 2 3" xfId="12404" xr:uid="{00000000-0005-0000-0000-0000936C0000}"/>
    <cellStyle name="40 % - Accent5 2 3 4 3 2 3 2" xfId="32098" xr:uid="{00000000-0005-0000-0000-0000946C0000}"/>
    <cellStyle name="40 % - Accent5 2 3 4 3 2 4" xfId="26078" xr:uid="{00000000-0005-0000-0000-0000956C0000}"/>
    <cellStyle name="40 % - Accent5 2 3 4 3 3" xfId="6939" xr:uid="{00000000-0005-0000-0000-0000966C0000}"/>
    <cellStyle name="40 % - Accent5 2 3 4 3 3 2" xfId="20841" xr:uid="{00000000-0005-0000-0000-0000976C0000}"/>
    <cellStyle name="40 % - Accent5 2 3 4 3 3 2 2" xfId="34058" xr:uid="{00000000-0005-0000-0000-0000986C0000}"/>
    <cellStyle name="40 % - Accent5 2 3 4 3 3 3" xfId="12930" xr:uid="{00000000-0005-0000-0000-0000996C0000}"/>
    <cellStyle name="40 % - Accent5 2 3 4 3 3 4" xfId="28068" xr:uid="{00000000-0005-0000-0000-00009A6C0000}"/>
    <cellStyle name="40 % - Accent5 2 3 4 3 4" xfId="7479" xr:uid="{00000000-0005-0000-0000-00009B6C0000}"/>
    <cellStyle name="40 % - Accent5 2 3 4 3 4 2" xfId="21432" xr:uid="{00000000-0005-0000-0000-00009C6C0000}"/>
    <cellStyle name="40 % - Accent5 2 3 4 3 4 2 2" xfId="34649" xr:uid="{00000000-0005-0000-0000-00009D6C0000}"/>
    <cellStyle name="40 % - Accent5 2 3 4 3 4 3" xfId="13470" xr:uid="{00000000-0005-0000-0000-00009E6C0000}"/>
    <cellStyle name="40 % - Accent5 2 3 4 3 4 4" xfId="28659" xr:uid="{00000000-0005-0000-0000-00009F6C0000}"/>
    <cellStyle name="40 % - Accent5 2 3 4 3 5" xfId="8047" xr:uid="{00000000-0005-0000-0000-0000A06C0000}"/>
    <cellStyle name="40 % - Accent5 2 3 4 3 5 2" xfId="22056" xr:uid="{00000000-0005-0000-0000-0000A16C0000}"/>
    <cellStyle name="40 % - Accent5 2 3 4 3 5 2 2" xfId="35249" xr:uid="{00000000-0005-0000-0000-0000A26C0000}"/>
    <cellStyle name="40 % - Accent5 2 3 4 3 5 3" xfId="14038" xr:uid="{00000000-0005-0000-0000-0000A36C0000}"/>
    <cellStyle name="40 % - Accent5 2 3 4 3 5 4" xfId="29259" xr:uid="{00000000-0005-0000-0000-0000A46C0000}"/>
    <cellStyle name="40 % - Accent5 2 3 4 3 6" xfId="8615" xr:uid="{00000000-0005-0000-0000-0000A56C0000}"/>
    <cellStyle name="40 % - Accent5 2 3 4 3 6 2" xfId="22758" xr:uid="{00000000-0005-0000-0000-0000A66C0000}"/>
    <cellStyle name="40 % - Accent5 2 3 4 3 6 2 2" xfId="35951" xr:uid="{00000000-0005-0000-0000-0000A76C0000}"/>
    <cellStyle name="40 % - Accent5 2 3 4 3 6 3" xfId="14606" xr:uid="{00000000-0005-0000-0000-0000A86C0000}"/>
    <cellStyle name="40 % - Accent5 2 3 4 3 6 4" xfId="29961" xr:uid="{00000000-0005-0000-0000-0000A96C0000}"/>
    <cellStyle name="40 % - Accent5 2 3 4 3 7" xfId="9183" xr:uid="{00000000-0005-0000-0000-0000AA6C0000}"/>
    <cellStyle name="40 % - Accent5 2 3 4 3 7 2" xfId="23520" xr:uid="{00000000-0005-0000-0000-0000AB6C0000}"/>
    <cellStyle name="40 % - Accent5 2 3 4 3 7 2 2" xfId="36705" xr:uid="{00000000-0005-0000-0000-0000AC6C0000}"/>
    <cellStyle name="40 % - Accent5 2 3 4 3 7 3" xfId="15174" xr:uid="{00000000-0005-0000-0000-0000AD6C0000}"/>
    <cellStyle name="40 % - Accent5 2 3 4 3 7 4" xfId="30715" xr:uid="{00000000-0005-0000-0000-0000AE6C0000}"/>
    <cellStyle name="40 % - Accent5 2 3 4 3 8" xfId="9765" xr:uid="{00000000-0005-0000-0000-0000AF6C0000}"/>
    <cellStyle name="40 % - Accent5 2 3 4 3 8 2" xfId="15756" xr:uid="{00000000-0005-0000-0000-0000B06C0000}"/>
    <cellStyle name="40 % - Accent5 2 3 4 3 8 2 2" xfId="32829" xr:uid="{00000000-0005-0000-0000-0000B16C0000}"/>
    <cellStyle name="40 % - Accent5 2 3 4 3 8 3" xfId="26825" xr:uid="{00000000-0005-0000-0000-0000B26C0000}"/>
    <cellStyle name="40 % - Accent5 2 3 4 3 9" xfId="10361" xr:uid="{00000000-0005-0000-0000-0000B36C0000}"/>
    <cellStyle name="40 % - Accent5 2 3 4 3 9 2" xfId="16352" xr:uid="{00000000-0005-0000-0000-0000B46C0000}"/>
    <cellStyle name="40 % - Accent5 2 3 4 3 9 3" xfId="25476" xr:uid="{00000000-0005-0000-0000-0000B56C0000}"/>
    <cellStyle name="40 % - Accent5 2 3 4 4" xfId="3191" xr:uid="{00000000-0005-0000-0000-0000B66C0000}"/>
    <cellStyle name="40 % - Accent5 2 3 4 4 10" xfId="10958" xr:uid="{00000000-0005-0000-0000-0000B76C0000}"/>
    <cellStyle name="40 % - Accent5 2 3 4 4 10 2" xfId="16949" xr:uid="{00000000-0005-0000-0000-0000B86C0000}"/>
    <cellStyle name="40 % - Accent5 2 3 4 4 10 3" xfId="25477" xr:uid="{00000000-0005-0000-0000-0000B96C0000}"/>
    <cellStyle name="40 % - Accent5 2 3 4 4 11" xfId="17573" xr:uid="{00000000-0005-0000-0000-0000BA6C0000}"/>
    <cellStyle name="40 % - Accent5 2 3 4 4 11 2" xfId="31510" xr:uid="{00000000-0005-0000-0000-0000BB6C0000}"/>
    <cellStyle name="40 % - Accent5 2 3 4 4 12" xfId="18639" xr:uid="{00000000-0005-0000-0000-0000BC6C0000}"/>
    <cellStyle name="40 % - Accent5 2 3 4 4 13" xfId="11872" xr:uid="{00000000-0005-0000-0000-0000BD6C0000}"/>
    <cellStyle name="40 % - Accent5 2 3 4 4 14" xfId="4586" xr:uid="{00000000-0005-0000-0000-0000BE6C0000}"/>
    <cellStyle name="40 % - Accent5 2 3 4 4 15" xfId="24584" xr:uid="{00000000-0005-0000-0000-0000BF6C0000}"/>
    <cellStyle name="40 % - Accent5 2 3 4 4 2" xfId="6414" xr:uid="{00000000-0005-0000-0000-0000C06C0000}"/>
    <cellStyle name="40 % - Accent5 2 3 4 4 2 10" xfId="31511" xr:uid="{00000000-0005-0000-0000-0000C16C0000}"/>
    <cellStyle name="40 % - Accent5 2 3 4 4 2 11" xfId="24585" xr:uid="{00000000-0005-0000-0000-0000C26C0000}"/>
    <cellStyle name="40 % - Accent5 2 3 4 4 2 2" xfId="19724" xr:uid="{00000000-0005-0000-0000-0000C36C0000}"/>
    <cellStyle name="40 % - Accent5 2 3 4 4 2 2 2" xfId="27164" xr:uid="{00000000-0005-0000-0000-0000C46C0000}"/>
    <cellStyle name="40 % - Accent5 2 3 4 4 2 2 2 2" xfId="33168" xr:uid="{00000000-0005-0000-0000-0000C56C0000}"/>
    <cellStyle name="40 % - Accent5 2 3 4 4 2 2 3" xfId="32100" xr:uid="{00000000-0005-0000-0000-0000C66C0000}"/>
    <cellStyle name="40 % - Accent5 2 3 4 4 2 2 4" xfId="26080" xr:uid="{00000000-0005-0000-0000-0000C76C0000}"/>
    <cellStyle name="40 % - Accent5 2 3 4 4 2 3" xfId="20843" xr:uid="{00000000-0005-0000-0000-0000C86C0000}"/>
    <cellStyle name="40 % - Accent5 2 3 4 4 2 3 2" xfId="34060" xr:uid="{00000000-0005-0000-0000-0000C96C0000}"/>
    <cellStyle name="40 % - Accent5 2 3 4 4 2 3 3" xfId="28070" xr:uid="{00000000-0005-0000-0000-0000CA6C0000}"/>
    <cellStyle name="40 % - Accent5 2 3 4 4 2 4" xfId="21434" xr:uid="{00000000-0005-0000-0000-0000CB6C0000}"/>
    <cellStyle name="40 % - Accent5 2 3 4 4 2 4 2" xfId="34651" xr:uid="{00000000-0005-0000-0000-0000CC6C0000}"/>
    <cellStyle name="40 % - Accent5 2 3 4 4 2 4 3" xfId="28661" xr:uid="{00000000-0005-0000-0000-0000CD6C0000}"/>
    <cellStyle name="40 % - Accent5 2 3 4 4 2 5" xfId="22058" xr:uid="{00000000-0005-0000-0000-0000CE6C0000}"/>
    <cellStyle name="40 % - Accent5 2 3 4 4 2 5 2" xfId="35251" xr:uid="{00000000-0005-0000-0000-0000CF6C0000}"/>
    <cellStyle name="40 % - Accent5 2 3 4 4 2 5 3" xfId="29261" xr:uid="{00000000-0005-0000-0000-0000D06C0000}"/>
    <cellStyle name="40 % - Accent5 2 3 4 4 2 6" xfId="22760" xr:uid="{00000000-0005-0000-0000-0000D16C0000}"/>
    <cellStyle name="40 % - Accent5 2 3 4 4 2 6 2" xfId="35953" xr:uid="{00000000-0005-0000-0000-0000D26C0000}"/>
    <cellStyle name="40 % - Accent5 2 3 4 4 2 6 3" xfId="29963" xr:uid="{00000000-0005-0000-0000-0000D36C0000}"/>
    <cellStyle name="40 % - Accent5 2 3 4 4 2 7" xfId="23522" xr:uid="{00000000-0005-0000-0000-0000D46C0000}"/>
    <cellStyle name="40 % - Accent5 2 3 4 4 2 7 2" xfId="36707" xr:uid="{00000000-0005-0000-0000-0000D56C0000}"/>
    <cellStyle name="40 % - Accent5 2 3 4 4 2 7 3" xfId="30717" xr:uid="{00000000-0005-0000-0000-0000D66C0000}"/>
    <cellStyle name="40 % - Accent5 2 3 4 4 2 8" xfId="18640" xr:uid="{00000000-0005-0000-0000-0000D76C0000}"/>
    <cellStyle name="40 % - Accent5 2 3 4 4 2 8 2" xfId="32831" xr:uid="{00000000-0005-0000-0000-0000D86C0000}"/>
    <cellStyle name="40 % - Accent5 2 3 4 4 2 8 3" xfId="26827" xr:uid="{00000000-0005-0000-0000-0000D96C0000}"/>
    <cellStyle name="40 % - Accent5 2 3 4 4 2 9" xfId="12405" xr:uid="{00000000-0005-0000-0000-0000DA6C0000}"/>
    <cellStyle name="40 % - Accent5 2 3 4 4 2 9 2" xfId="25478" xr:uid="{00000000-0005-0000-0000-0000DB6C0000}"/>
    <cellStyle name="40 % - Accent5 2 3 4 4 3" xfId="6940" xr:uid="{00000000-0005-0000-0000-0000DC6C0000}"/>
    <cellStyle name="40 % - Accent5 2 3 4 4 3 2" xfId="19725" xr:uid="{00000000-0005-0000-0000-0000DD6C0000}"/>
    <cellStyle name="40 % - Accent5 2 3 4 4 3 2 2" xfId="33169" xr:uid="{00000000-0005-0000-0000-0000DE6C0000}"/>
    <cellStyle name="40 % - Accent5 2 3 4 4 3 2 3" xfId="27165" xr:uid="{00000000-0005-0000-0000-0000DF6C0000}"/>
    <cellStyle name="40 % - Accent5 2 3 4 4 3 3" xfId="12931" xr:uid="{00000000-0005-0000-0000-0000E06C0000}"/>
    <cellStyle name="40 % - Accent5 2 3 4 4 3 3 2" xfId="32099" xr:uid="{00000000-0005-0000-0000-0000E16C0000}"/>
    <cellStyle name="40 % - Accent5 2 3 4 4 3 4" xfId="26079" xr:uid="{00000000-0005-0000-0000-0000E26C0000}"/>
    <cellStyle name="40 % - Accent5 2 3 4 4 4" xfId="7480" xr:uid="{00000000-0005-0000-0000-0000E36C0000}"/>
    <cellStyle name="40 % - Accent5 2 3 4 4 4 2" xfId="20842" xr:uid="{00000000-0005-0000-0000-0000E46C0000}"/>
    <cellStyle name="40 % - Accent5 2 3 4 4 4 2 2" xfId="34059" xr:uid="{00000000-0005-0000-0000-0000E56C0000}"/>
    <cellStyle name="40 % - Accent5 2 3 4 4 4 3" xfId="13471" xr:uid="{00000000-0005-0000-0000-0000E66C0000}"/>
    <cellStyle name="40 % - Accent5 2 3 4 4 4 4" xfId="28069" xr:uid="{00000000-0005-0000-0000-0000E76C0000}"/>
    <cellStyle name="40 % - Accent5 2 3 4 4 5" xfId="8048" xr:uid="{00000000-0005-0000-0000-0000E86C0000}"/>
    <cellStyle name="40 % - Accent5 2 3 4 4 5 2" xfId="21433" xr:uid="{00000000-0005-0000-0000-0000E96C0000}"/>
    <cellStyle name="40 % - Accent5 2 3 4 4 5 2 2" xfId="34650" xr:uid="{00000000-0005-0000-0000-0000EA6C0000}"/>
    <cellStyle name="40 % - Accent5 2 3 4 4 5 3" xfId="14039" xr:uid="{00000000-0005-0000-0000-0000EB6C0000}"/>
    <cellStyle name="40 % - Accent5 2 3 4 4 5 4" xfId="28660" xr:uid="{00000000-0005-0000-0000-0000EC6C0000}"/>
    <cellStyle name="40 % - Accent5 2 3 4 4 6" xfId="8616" xr:uid="{00000000-0005-0000-0000-0000ED6C0000}"/>
    <cellStyle name="40 % - Accent5 2 3 4 4 6 2" xfId="22057" xr:uid="{00000000-0005-0000-0000-0000EE6C0000}"/>
    <cellStyle name="40 % - Accent5 2 3 4 4 6 2 2" xfId="35250" xr:uid="{00000000-0005-0000-0000-0000EF6C0000}"/>
    <cellStyle name="40 % - Accent5 2 3 4 4 6 3" xfId="14607" xr:uid="{00000000-0005-0000-0000-0000F06C0000}"/>
    <cellStyle name="40 % - Accent5 2 3 4 4 6 4" xfId="29260" xr:uid="{00000000-0005-0000-0000-0000F16C0000}"/>
    <cellStyle name="40 % - Accent5 2 3 4 4 7" xfId="9184" xr:uid="{00000000-0005-0000-0000-0000F26C0000}"/>
    <cellStyle name="40 % - Accent5 2 3 4 4 7 2" xfId="22759" xr:uid="{00000000-0005-0000-0000-0000F36C0000}"/>
    <cellStyle name="40 % - Accent5 2 3 4 4 7 2 2" xfId="35952" xr:uid="{00000000-0005-0000-0000-0000F46C0000}"/>
    <cellStyle name="40 % - Accent5 2 3 4 4 7 3" xfId="15175" xr:uid="{00000000-0005-0000-0000-0000F56C0000}"/>
    <cellStyle name="40 % - Accent5 2 3 4 4 7 4" xfId="29962" xr:uid="{00000000-0005-0000-0000-0000F66C0000}"/>
    <cellStyle name="40 % - Accent5 2 3 4 4 8" xfId="9766" xr:uid="{00000000-0005-0000-0000-0000F76C0000}"/>
    <cellStyle name="40 % - Accent5 2 3 4 4 8 2" xfId="23521" xr:uid="{00000000-0005-0000-0000-0000F86C0000}"/>
    <cellStyle name="40 % - Accent5 2 3 4 4 8 2 2" xfId="36706" xr:uid="{00000000-0005-0000-0000-0000F96C0000}"/>
    <cellStyle name="40 % - Accent5 2 3 4 4 8 3" xfId="15757" xr:uid="{00000000-0005-0000-0000-0000FA6C0000}"/>
    <cellStyle name="40 % - Accent5 2 3 4 4 8 4" xfId="30716" xr:uid="{00000000-0005-0000-0000-0000FB6C0000}"/>
    <cellStyle name="40 % - Accent5 2 3 4 4 9" xfId="10362" xr:uid="{00000000-0005-0000-0000-0000FC6C0000}"/>
    <cellStyle name="40 % - Accent5 2 3 4 4 9 2" xfId="16353" xr:uid="{00000000-0005-0000-0000-0000FD6C0000}"/>
    <cellStyle name="40 % - Accent5 2 3 4 4 9 2 2" xfId="32830" xr:uid="{00000000-0005-0000-0000-0000FE6C0000}"/>
    <cellStyle name="40 % - Accent5 2 3 4 4 9 3" xfId="26826" xr:uid="{00000000-0005-0000-0000-0000FF6C0000}"/>
    <cellStyle name="40 % - Accent5 2 3 4 5" xfId="5503" xr:uid="{00000000-0005-0000-0000-0000006D0000}"/>
    <cellStyle name="40 % - Accent5 2 3 4 5 10" xfId="31512" xr:uid="{00000000-0005-0000-0000-0000016D0000}"/>
    <cellStyle name="40 % - Accent5 2 3 4 5 11" xfId="24586" xr:uid="{00000000-0005-0000-0000-0000026D0000}"/>
    <cellStyle name="40 % - Accent5 2 3 4 5 2" xfId="19723" xr:uid="{00000000-0005-0000-0000-0000036D0000}"/>
    <cellStyle name="40 % - Accent5 2 3 4 5 2 2" xfId="27163" xr:uid="{00000000-0005-0000-0000-0000046D0000}"/>
    <cellStyle name="40 % - Accent5 2 3 4 5 2 2 2" xfId="33167" xr:uid="{00000000-0005-0000-0000-0000056D0000}"/>
    <cellStyle name="40 % - Accent5 2 3 4 5 2 3" xfId="32101" xr:uid="{00000000-0005-0000-0000-0000066D0000}"/>
    <cellStyle name="40 % - Accent5 2 3 4 5 2 4" xfId="26081" xr:uid="{00000000-0005-0000-0000-0000076D0000}"/>
    <cellStyle name="40 % - Accent5 2 3 4 5 3" xfId="20844" xr:uid="{00000000-0005-0000-0000-0000086D0000}"/>
    <cellStyle name="40 % - Accent5 2 3 4 5 3 2" xfId="34061" xr:uid="{00000000-0005-0000-0000-0000096D0000}"/>
    <cellStyle name="40 % - Accent5 2 3 4 5 3 3" xfId="28071" xr:uid="{00000000-0005-0000-0000-00000A6D0000}"/>
    <cellStyle name="40 % - Accent5 2 3 4 5 4" xfId="21435" xr:uid="{00000000-0005-0000-0000-00000B6D0000}"/>
    <cellStyle name="40 % - Accent5 2 3 4 5 4 2" xfId="34652" xr:uid="{00000000-0005-0000-0000-00000C6D0000}"/>
    <cellStyle name="40 % - Accent5 2 3 4 5 4 3" xfId="28662" xr:uid="{00000000-0005-0000-0000-00000D6D0000}"/>
    <cellStyle name="40 % - Accent5 2 3 4 5 5" xfId="22059" xr:uid="{00000000-0005-0000-0000-00000E6D0000}"/>
    <cellStyle name="40 % - Accent5 2 3 4 5 5 2" xfId="35252" xr:uid="{00000000-0005-0000-0000-00000F6D0000}"/>
    <cellStyle name="40 % - Accent5 2 3 4 5 5 3" xfId="29262" xr:uid="{00000000-0005-0000-0000-0000106D0000}"/>
    <cellStyle name="40 % - Accent5 2 3 4 5 6" xfId="22761" xr:uid="{00000000-0005-0000-0000-0000116D0000}"/>
    <cellStyle name="40 % - Accent5 2 3 4 5 6 2" xfId="35954" xr:uid="{00000000-0005-0000-0000-0000126D0000}"/>
    <cellStyle name="40 % - Accent5 2 3 4 5 6 3" xfId="29964" xr:uid="{00000000-0005-0000-0000-0000136D0000}"/>
    <cellStyle name="40 % - Accent5 2 3 4 5 7" xfId="23523" xr:uid="{00000000-0005-0000-0000-0000146D0000}"/>
    <cellStyle name="40 % - Accent5 2 3 4 5 7 2" xfId="36708" xr:uid="{00000000-0005-0000-0000-0000156D0000}"/>
    <cellStyle name="40 % - Accent5 2 3 4 5 7 3" xfId="30718" xr:uid="{00000000-0005-0000-0000-0000166D0000}"/>
    <cellStyle name="40 % - Accent5 2 3 4 5 8" xfId="18641" xr:uid="{00000000-0005-0000-0000-0000176D0000}"/>
    <cellStyle name="40 % - Accent5 2 3 4 5 8 2" xfId="32832" xr:uid="{00000000-0005-0000-0000-0000186D0000}"/>
    <cellStyle name="40 % - Accent5 2 3 4 5 8 3" xfId="26828" xr:uid="{00000000-0005-0000-0000-0000196D0000}"/>
    <cellStyle name="40 % - Accent5 2 3 4 5 9" xfId="11868" xr:uid="{00000000-0005-0000-0000-00001A6D0000}"/>
    <cellStyle name="40 % - Accent5 2 3 4 5 9 2" xfId="25479" xr:uid="{00000000-0005-0000-0000-00001B6D0000}"/>
    <cellStyle name="40 % - Accent5 2 3 4 6" xfId="6410" xr:uid="{00000000-0005-0000-0000-00001C6D0000}"/>
    <cellStyle name="40 % - Accent5 2 3 4 6 2" xfId="19597" xr:uid="{00000000-0005-0000-0000-00001D6D0000}"/>
    <cellStyle name="40 % - Accent5 2 3 4 6 2 2" xfId="33091" xr:uid="{00000000-0005-0000-0000-00001E6D0000}"/>
    <cellStyle name="40 % - Accent5 2 3 4 6 2 3" xfId="27087" xr:uid="{00000000-0005-0000-0000-00001F6D0000}"/>
    <cellStyle name="40 % - Accent5 2 3 4 6 3" xfId="12401" xr:uid="{00000000-0005-0000-0000-0000206D0000}"/>
    <cellStyle name="40 % - Accent5 2 3 4 6 3 2" xfId="32096" xr:uid="{00000000-0005-0000-0000-0000216D0000}"/>
    <cellStyle name="40 % - Accent5 2 3 4 6 4" xfId="26076" xr:uid="{00000000-0005-0000-0000-0000226D0000}"/>
    <cellStyle name="40 % - Accent5 2 3 4 7" xfId="6936" xr:uid="{00000000-0005-0000-0000-0000236D0000}"/>
    <cellStyle name="40 % - Accent5 2 3 4 7 2" xfId="19729" xr:uid="{00000000-0005-0000-0000-0000246D0000}"/>
    <cellStyle name="40 % - Accent5 2 3 4 7 2 2" xfId="33172" xr:uid="{00000000-0005-0000-0000-0000256D0000}"/>
    <cellStyle name="40 % - Accent5 2 3 4 7 3" xfId="12927" xr:uid="{00000000-0005-0000-0000-0000266D0000}"/>
    <cellStyle name="40 % - Accent5 2 3 4 7 4" xfId="27168" xr:uid="{00000000-0005-0000-0000-0000276D0000}"/>
    <cellStyle name="40 % - Accent5 2 3 4 8" xfId="7476" xr:uid="{00000000-0005-0000-0000-0000286D0000}"/>
    <cellStyle name="40 % - Accent5 2 3 4 8 2" xfId="20839" xr:uid="{00000000-0005-0000-0000-0000296D0000}"/>
    <cellStyle name="40 % - Accent5 2 3 4 8 2 2" xfId="34056" xr:uid="{00000000-0005-0000-0000-00002A6D0000}"/>
    <cellStyle name="40 % - Accent5 2 3 4 8 3" xfId="13467" xr:uid="{00000000-0005-0000-0000-00002B6D0000}"/>
    <cellStyle name="40 % - Accent5 2 3 4 8 4" xfId="28066" xr:uid="{00000000-0005-0000-0000-00002C6D0000}"/>
    <cellStyle name="40 % - Accent5 2 3 4 9" xfId="8044" xr:uid="{00000000-0005-0000-0000-00002D6D0000}"/>
    <cellStyle name="40 % - Accent5 2 3 4 9 2" xfId="21430" xr:uid="{00000000-0005-0000-0000-00002E6D0000}"/>
    <cellStyle name="40 % - Accent5 2 3 4 9 2 2" xfId="34647" xr:uid="{00000000-0005-0000-0000-00002F6D0000}"/>
    <cellStyle name="40 % - Accent5 2 3 4 9 3" xfId="14035" xr:uid="{00000000-0005-0000-0000-0000306D0000}"/>
    <cellStyle name="40 % - Accent5 2 3 4 9 4" xfId="28657" xr:uid="{00000000-0005-0000-0000-0000316D0000}"/>
    <cellStyle name="40 % - Accent5 2 3 5" xfId="548" xr:uid="{00000000-0005-0000-0000-0000326D0000}"/>
    <cellStyle name="40 % - Accent5 2 3 5 10" xfId="10363" xr:uid="{00000000-0005-0000-0000-0000336D0000}"/>
    <cellStyle name="40 % - Accent5 2 3 5 10 2" xfId="16354" xr:uid="{00000000-0005-0000-0000-0000346D0000}"/>
    <cellStyle name="40 % - Accent5 2 3 5 10 3" xfId="31513" xr:uid="{00000000-0005-0000-0000-0000356D0000}"/>
    <cellStyle name="40 % - Accent5 2 3 5 11" xfId="10959" xr:uid="{00000000-0005-0000-0000-0000366D0000}"/>
    <cellStyle name="40 % - Accent5 2 3 5 11 2" xfId="16950" xr:uid="{00000000-0005-0000-0000-0000376D0000}"/>
    <cellStyle name="40 % - Accent5 2 3 5 12" xfId="17574" xr:uid="{00000000-0005-0000-0000-0000386D0000}"/>
    <cellStyle name="40 % - Accent5 2 3 5 13" xfId="18023" xr:uid="{00000000-0005-0000-0000-0000396D0000}"/>
    <cellStyle name="40 % - Accent5 2 3 5 14" xfId="18642" xr:uid="{00000000-0005-0000-0000-00003A6D0000}"/>
    <cellStyle name="40 % - Accent5 2 3 5 15" xfId="11366" xr:uid="{00000000-0005-0000-0000-00003B6D0000}"/>
    <cellStyle name="40 % - Accent5 2 3 5 16" xfId="4587" xr:uid="{00000000-0005-0000-0000-00003C6D0000}"/>
    <cellStyle name="40 % - Accent5 2 3 5 17" xfId="24587" xr:uid="{00000000-0005-0000-0000-00003D6D0000}"/>
    <cellStyle name="40 % - Accent5 2 3 5 18" xfId="3192" xr:uid="{00000000-0005-0000-0000-00003E6D0000}"/>
    <cellStyle name="40 % - Accent5 2 3 5 2" xfId="5506" xr:uid="{00000000-0005-0000-0000-00003F6D0000}"/>
    <cellStyle name="40 % - Accent5 2 3 5 2 2" xfId="19598" xr:uid="{00000000-0005-0000-0000-0000406D0000}"/>
    <cellStyle name="40 % - Accent5 2 3 5 2 2 2" xfId="33092" xr:uid="{00000000-0005-0000-0000-0000416D0000}"/>
    <cellStyle name="40 % - Accent5 2 3 5 2 2 3" xfId="27088" xr:uid="{00000000-0005-0000-0000-0000426D0000}"/>
    <cellStyle name="40 % - Accent5 2 3 5 2 3" xfId="11873" xr:uid="{00000000-0005-0000-0000-0000436D0000}"/>
    <cellStyle name="40 % - Accent5 2 3 5 2 3 2" xfId="32102" xr:uid="{00000000-0005-0000-0000-0000446D0000}"/>
    <cellStyle name="40 % - Accent5 2 3 5 2 4" xfId="26082" xr:uid="{00000000-0005-0000-0000-0000456D0000}"/>
    <cellStyle name="40 % - Accent5 2 3 5 3" xfId="6415" xr:uid="{00000000-0005-0000-0000-0000466D0000}"/>
    <cellStyle name="40 % - Accent5 2 3 5 3 2" xfId="20845" xr:uid="{00000000-0005-0000-0000-0000476D0000}"/>
    <cellStyle name="40 % - Accent5 2 3 5 3 2 2" xfId="34062" xr:uid="{00000000-0005-0000-0000-0000486D0000}"/>
    <cellStyle name="40 % - Accent5 2 3 5 3 3" xfId="12406" xr:uid="{00000000-0005-0000-0000-0000496D0000}"/>
    <cellStyle name="40 % - Accent5 2 3 5 3 4" xfId="28072" xr:uid="{00000000-0005-0000-0000-00004A6D0000}"/>
    <cellStyle name="40 % - Accent5 2 3 5 4" xfId="6941" xr:uid="{00000000-0005-0000-0000-00004B6D0000}"/>
    <cellStyle name="40 % - Accent5 2 3 5 4 2" xfId="21436" xr:uid="{00000000-0005-0000-0000-00004C6D0000}"/>
    <cellStyle name="40 % - Accent5 2 3 5 4 2 2" xfId="34653" xr:uid="{00000000-0005-0000-0000-00004D6D0000}"/>
    <cellStyle name="40 % - Accent5 2 3 5 4 3" xfId="12932" xr:uid="{00000000-0005-0000-0000-00004E6D0000}"/>
    <cellStyle name="40 % - Accent5 2 3 5 4 4" xfId="28663" xr:uid="{00000000-0005-0000-0000-00004F6D0000}"/>
    <cellStyle name="40 % - Accent5 2 3 5 5" xfId="7481" xr:uid="{00000000-0005-0000-0000-0000506D0000}"/>
    <cellStyle name="40 % - Accent5 2 3 5 5 2" xfId="22060" xr:uid="{00000000-0005-0000-0000-0000516D0000}"/>
    <cellStyle name="40 % - Accent5 2 3 5 5 2 2" xfId="35253" xr:uid="{00000000-0005-0000-0000-0000526D0000}"/>
    <cellStyle name="40 % - Accent5 2 3 5 5 3" xfId="13472" xr:uid="{00000000-0005-0000-0000-0000536D0000}"/>
    <cellStyle name="40 % - Accent5 2 3 5 5 4" xfId="29263" xr:uid="{00000000-0005-0000-0000-0000546D0000}"/>
    <cellStyle name="40 % - Accent5 2 3 5 6" xfId="8049" xr:uid="{00000000-0005-0000-0000-0000556D0000}"/>
    <cellStyle name="40 % - Accent5 2 3 5 6 2" xfId="22762" xr:uid="{00000000-0005-0000-0000-0000566D0000}"/>
    <cellStyle name="40 % - Accent5 2 3 5 6 2 2" xfId="35955" xr:uid="{00000000-0005-0000-0000-0000576D0000}"/>
    <cellStyle name="40 % - Accent5 2 3 5 6 3" xfId="14040" xr:uid="{00000000-0005-0000-0000-0000586D0000}"/>
    <cellStyle name="40 % - Accent5 2 3 5 6 4" xfId="29965" xr:uid="{00000000-0005-0000-0000-0000596D0000}"/>
    <cellStyle name="40 % - Accent5 2 3 5 7" xfId="8617" xr:uid="{00000000-0005-0000-0000-00005A6D0000}"/>
    <cellStyle name="40 % - Accent5 2 3 5 7 2" xfId="23524" xr:uid="{00000000-0005-0000-0000-00005B6D0000}"/>
    <cellStyle name="40 % - Accent5 2 3 5 7 2 2" xfId="36709" xr:uid="{00000000-0005-0000-0000-00005C6D0000}"/>
    <cellStyle name="40 % - Accent5 2 3 5 7 3" xfId="14608" xr:uid="{00000000-0005-0000-0000-00005D6D0000}"/>
    <cellStyle name="40 % - Accent5 2 3 5 7 4" xfId="30719" xr:uid="{00000000-0005-0000-0000-00005E6D0000}"/>
    <cellStyle name="40 % - Accent5 2 3 5 8" xfId="9185" xr:uid="{00000000-0005-0000-0000-00005F6D0000}"/>
    <cellStyle name="40 % - Accent5 2 3 5 8 2" xfId="15176" xr:uid="{00000000-0005-0000-0000-0000606D0000}"/>
    <cellStyle name="40 % - Accent5 2 3 5 8 2 2" xfId="32833" xr:uid="{00000000-0005-0000-0000-0000616D0000}"/>
    <cellStyle name="40 % - Accent5 2 3 5 8 3" xfId="26829" xr:uid="{00000000-0005-0000-0000-0000626D0000}"/>
    <cellStyle name="40 % - Accent5 2 3 5 9" xfId="9767" xr:uid="{00000000-0005-0000-0000-0000636D0000}"/>
    <cellStyle name="40 % - Accent5 2 3 5 9 2" xfId="15758" xr:uid="{00000000-0005-0000-0000-0000646D0000}"/>
    <cellStyle name="40 % - Accent5 2 3 5 9 3" xfId="25480" xr:uid="{00000000-0005-0000-0000-0000656D0000}"/>
    <cellStyle name="40 % - Accent5 2 3 6" xfId="549" xr:uid="{00000000-0005-0000-0000-0000666D0000}"/>
    <cellStyle name="40 % - Accent5 2 3 6 10" xfId="10364" xr:uid="{00000000-0005-0000-0000-0000676D0000}"/>
    <cellStyle name="40 % - Accent5 2 3 6 10 2" xfId="16355" xr:uid="{00000000-0005-0000-0000-0000686D0000}"/>
    <cellStyle name="40 % - Accent5 2 3 6 10 3" xfId="31514" xr:uid="{00000000-0005-0000-0000-0000696D0000}"/>
    <cellStyle name="40 % - Accent5 2 3 6 11" xfId="10960" xr:uid="{00000000-0005-0000-0000-00006A6D0000}"/>
    <cellStyle name="40 % - Accent5 2 3 6 11 2" xfId="16951" xr:uid="{00000000-0005-0000-0000-00006B6D0000}"/>
    <cellStyle name="40 % - Accent5 2 3 6 12" xfId="17575" xr:uid="{00000000-0005-0000-0000-00006C6D0000}"/>
    <cellStyle name="40 % - Accent5 2 3 6 13" xfId="18024" xr:uid="{00000000-0005-0000-0000-00006D6D0000}"/>
    <cellStyle name="40 % - Accent5 2 3 6 14" xfId="18643" xr:uid="{00000000-0005-0000-0000-00006E6D0000}"/>
    <cellStyle name="40 % - Accent5 2 3 6 15" xfId="11367" xr:uid="{00000000-0005-0000-0000-00006F6D0000}"/>
    <cellStyle name="40 % - Accent5 2 3 6 16" xfId="4588" xr:uid="{00000000-0005-0000-0000-0000706D0000}"/>
    <cellStyle name="40 % - Accent5 2 3 6 17" xfId="24588" xr:uid="{00000000-0005-0000-0000-0000716D0000}"/>
    <cellStyle name="40 % - Accent5 2 3 6 18" xfId="3193" xr:uid="{00000000-0005-0000-0000-0000726D0000}"/>
    <cellStyle name="40 % - Accent5 2 3 6 2" xfId="5507" xr:uid="{00000000-0005-0000-0000-0000736D0000}"/>
    <cellStyle name="40 % - Accent5 2 3 6 2 2" xfId="19599" xr:uid="{00000000-0005-0000-0000-0000746D0000}"/>
    <cellStyle name="40 % - Accent5 2 3 6 2 2 2" xfId="33093" xr:uid="{00000000-0005-0000-0000-0000756D0000}"/>
    <cellStyle name="40 % - Accent5 2 3 6 2 2 3" xfId="27089" xr:uid="{00000000-0005-0000-0000-0000766D0000}"/>
    <cellStyle name="40 % - Accent5 2 3 6 2 3" xfId="11874" xr:uid="{00000000-0005-0000-0000-0000776D0000}"/>
    <cellStyle name="40 % - Accent5 2 3 6 2 3 2" xfId="32103" xr:uid="{00000000-0005-0000-0000-0000786D0000}"/>
    <cellStyle name="40 % - Accent5 2 3 6 2 4" xfId="26083" xr:uid="{00000000-0005-0000-0000-0000796D0000}"/>
    <cellStyle name="40 % - Accent5 2 3 6 3" xfId="6416" xr:uid="{00000000-0005-0000-0000-00007A6D0000}"/>
    <cellStyle name="40 % - Accent5 2 3 6 3 2" xfId="20846" xr:uid="{00000000-0005-0000-0000-00007B6D0000}"/>
    <cellStyle name="40 % - Accent5 2 3 6 3 2 2" xfId="34063" xr:uid="{00000000-0005-0000-0000-00007C6D0000}"/>
    <cellStyle name="40 % - Accent5 2 3 6 3 3" xfId="12407" xr:uid="{00000000-0005-0000-0000-00007D6D0000}"/>
    <cellStyle name="40 % - Accent5 2 3 6 3 4" xfId="28073" xr:uid="{00000000-0005-0000-0000-00007E6D0000}"/>
    <cellStyle name="40 % - Accent5 2 3 6 4" xfId="6942" xr:uid="{00000000-0005-0000-0000-00007F6D0000}"/>
    <cellStyle name="40 % - Accent5 2 3 6 4 2" xfId="21437" xr:uid="{00000000-0005-0000-0000-0000806D0000}"/>
    <cellStyle name="40 % - Accent5 2 3 6 4 2 2" xfId="34654" xr:uid="{00000000-0005-0000-0000-0000816D0000}"/>
    <cellStyle name="40 % - Accent5 2 3 6 4 3" xfId="12933" xr:uid="{00000000-0005-0000-0000-0000826D0000}"/>
    <cellStyle name="40 % - Accent5 2 3 6 4 4" xfId="28664" xr:uid="{00000000-0005-0000-0000-0000836D0000}"/>
    <cellStyle name="40 % - Accent5 2 3 6 5" xfId="7482" xr:uid="{00000000-0005-0000-0000-0000846D0000}"/>
    <cellStyle name="40 % - Accent5 2 3 6 5 2" xfId="22061" xr:uid="{00000000-0005-0000-0000-0000856D0000}"/>
    <cellStyle name="40 % - Accent5 2 3 6 5 2 2" xfId="35254" xr:uid="{00000000-0005-0000-0000-0000866D0000}"/>
    <cellStyle name="40 % - Accent5 2 3 6 5 3" xfId="13473" xr:uid="{00000000-0005-0000-0000-0000876D0000}"/>
    <cellStyle name="40 % - Accent5 2 3 6 5 4" xfId="29264" xr:uid="{00000000-0005-0000-0000-0000886D0000}"/>
    <cellStyle name="40 % - Accent5 2 3 6 6" xfId="8050" xr:uid="{00000000-0005-0000-0000-0000896D0000}"/>
    <cellStyle name="40 % - Accent5 2 3 6 6 2" xfId="22763" xr:uid="{00000000-0005-0000-0000-00008A6D0000}"/>
    <cellStyle name="40 % - Accent5 2 3 6 6 2 2" xfId="35956" xr:uid="{00000000-0005-0000-0000-00008B6D0000}"/>
    <cellStyle name="40 % - Accent5 2 3 6 6 3" xfId="14041" xr:uid="{00000000-0005-0000-0000-00008C6D0000}"/>
    <cellStyle name="40 % - Accent5 2 3 6 6 4" xfId="29966" xr:uid="{00000000-0005-0000-0000-00008D6D0000}"/>
    <cellStyle name="40 % - Accent5 2 3 6 7" xfId="8618" xr:uid="{00000000-0005-0000-0000-00008E6D0000}"/>
    <cellStyle name="40 % - Accent5 2 3 6 7 2" xfId="23525" xr:uid="{00000000-0005-0000-0000-00008F6D0000}"/>
    <cellStyle name="40 % - Accent5 2 3 6 7 2 2" xfId="36710" xr:uid="{00000000-0005-0000-0000-0000906D0000}"/>
    <cellStyle name="40 % - Accent5 2 3 6 7 3" xfId="14609" xr:uid="{00000000-0005-0000-0000-0000916D0000}"/>
    <cellStyle name="40 % - Accent5 2 3 6 7 4" xfId="30720" xr:uid="{00000000-0005-0000-0000-0000926D0000}"/>
    <cellStyle name="40 % - Accent5 2 3 6 8" xfId="9186" xr:uid="{00000000-0005-0000-0000-0000936D0000}"/>
    <cellStyle name="40 % - Accent5 2 3 6 8 2" xfId="15177" xr:uid="{00000000-0005-0000-0000-0000946D0000}"/>
    <cellStyle name="40 % - Accent5 2 3 6 8 2 2" xfId="32834" xr:uid="{00000000-0005-0000-0000-0000956D0000}"/>
    <cellStyle name="40 % - Accent5 2 3 6 8 3" xfId="26830" xr:uid="{00000000-0005-0000-0000-0000966D0000}"/>
    <cellStyle name="40 % - Accent5 2 3 6 9" xfId="9768" xr:uid="{00000000-0005-0000-0000-0000976D0000}"/>
    <cellStyle name="40 % - Accent5 2 3 6 9 2" xfId="15759" xr:uid="{00000000-0005-0000-0000-0000986D0000}"/>
    <cellStyle name="40 % - Accent5 2 3 6 9 3" xfId="25481" xr:uid="{00000000-0005-0000-0000-0000996D0000}"/>
    <cellStyle name="40 % - Accent5 2 3 7" xfId="5494" xr:uid="{00000000-0005-0000-0000-00009A6D0000}"/>
    <cellStyle name="40 % - Accent5 2 3 7 10" xfId="31515" xr:uid="{00000000-0005-0000-0000-00009B6D0000}"/>
    <cellStyle name="40 % - Accent5 2 3 7 11" xfId="24589" xr:uid="{00000000-0005-0000-0000-00009C6D0000}"/>
    <cellStyle name="40 % - Accent5 2 3 7 2" xfId="19721" xr:uid="{00000000-0005-0000-0000-00009D6D0000}"/>
    <cellStyle name="40 % - Accent5 2 3 7 2 2" xfId="27162" xr:uid="{00000000-0005-0000-0000-00009E6D0000}"/>
    <cellStyle name="40 % - Accent5 2 3 7 2 2 2" xfId="33166" xr:uid="{00000000-0005-0000-0000-00009F6D0000}"/>
    <cellStyle name="40 % - Accent5 2 3 7 2 3" xfId="32104" xr:uid="{00000000-0005-0000-0000-0000A06D0000}"/>
    <cellStyle name="40 % - Accent5 2 3 7 2 4" xfId="26084" xr:uid="{00000000-0005-0000-0000-0000A16D0000}"/>
    <cellStyle name="40 % - Accent5 2 3 7 3" xfId="20847" xr:uid="{00000000-0005-0000-0000-0000A26D0000}"/>
    <cellStyle name="40 % - Accent5 2 3 7 3 2" xfId="34064" xr:uid="{00000000-0005-0000-0000-0000A36D0000}"/>
    <cellStyle name="40 % - Accent5 2 3 7 3 3" xfId="28074" xr:uid="{00000000-0005-0000-0000-0000A46D0000}"/>
    <cellStyle name="40 % - Accent5 2 3 7 4" xfId="21438" xr:uid="{00000000-0005-0000-0000-0000A56D0000}"/>
    <cellStyle name="40 % - Accent5 2 3 7 4 2" xfId="34655" xr:uid="{00000000-0005-0000-0000-0000A66D0000}"/>
    <cellStyle name="40 % - Accent5 2 3 7 4 3" xfId="28665" xr:uid="{00000000-0005-0000-0000-0000A76D0000}"/>
    <cellStyle name="40 % - Accent5 2 3 7 5" xfId="22062" xr:uid="{00000000-0005-0000-0000-0000A86D0000}"/>
    <cellStyle name="40 % - Accent5 2 3 7 5 2" xfId="35255" xr:uid="{00000000-0005-0000-0000-0000A96D0000}"/>
    <cellStyle name="40 % - Accent5 2 3 7 5 3" xfId="29265" xr:uid="{00000000-0005-0000-0000-0000AA6D0000}"/>
    <cellStyle name="40 % - Accent5 2 3 7 6" xfId="22764" xr:uid="{00000000-0005-0000-0000-0000AB6D0000}"/>
    <cellStyle name="40 % - Accent5 2 3 7 6 2" xfId="35957" xr:uid="{00000000-0005-0000-0000-0000AC6D0000}"/>
    <cellStyle name="40 % - Accent5 2 3 7 6 3" xfId="29967" xr:uid="{00000000-0005-0000-0000-0000AD6D0000}"/>
    <cellStyle name="40 % - Accent5 2 3 7 7" xfId="23526" xr:uid="{00000000-0005-0000-0000-0000AE6D0000}"/>
    <cellStyle name="40 % - Accent5 2 3 7 7 2" xfId="36711" xr:uid="{00000000-0005-0000-0000-0000AF6D0000}"/>
    <cellStyle name="40 % - Accent5 2 3 7 7 3" xfId="30721" xr:uid="{00000000-0005-0000-0000-0000B06D0000}"/>
    <cellStyle name="40 % - Accent5 2 3 7 8" xfId="18644" xr:uid="{00000000-0005-0000-0000-0000B16D0000}"/>
    <cellStyle name="40 % - Accent5 2 3 7 8 2" xfId="32835" xr:uid="{00000000-0005-0000-0000-0000B26D0000}"/>
    <cellStyle name="40 % - Accent5 2 3 7 8 3" xfId="26831" xr:uid="{00000000-0005-0000-0000-0000B36D0000}"/>
    <cellStyle name="40 % - Accent5 2 3 7 9" xfId="11857" xr:uid="{00000000-0005-0000-0000-0000B46D0000}"/>
    <cellStyle name="40 % - Accent5 2 3 7 9 2" xfId="25482" xr:uid="{00000000-0005-0000-0000-0000B56D0000}"/>
    <cellStyle name="40 % - Accent5 2 3 8" xfId="6399" xr:uid="{00000000-0005-0000-0000-0000B66D0000}"/>
    <cellStyle name="40 % - Accent5 2 3 8 2" xfId="23527" xr:uid="{00000000-0005-0000-0000-0000B76D0000}"/>
    <cellStyle name="40 % - Accent5 2 3 8 2 2" xfId="36712" xr:uid="{00000000-0005-0000-0000-0000B86D0000}"/>
    <cellStyle name="40 % - Accent5 2 3 8 2 3" xfId="30722" xr:uid="{00000000-0005-0000-0000-0000B96D0000}"/>
    <cellStyle name="40 % - Accent5 2 3 8 3" xfId="19592" xr:uid="{00000000-0005-0000-0000-0000BA6D0000}"/>
    <cellStyle name="40 % - Accent5 2 3 8 3 2" xfId="33086" xr:uid="{00000000-0005-0000-0000-0000BB6D0000}"/>
    <cellStyle name="40 % - Accent5 2 3 8 3 3" xfId="27082" xr:uid="{00000000-0005-0000-0000-0000BC6D0000}"/>
    <cellStyle name="40 % - Accent5 2 3 8 4" xfId="12390" xr:uid="{00000000-0005-0000-0000-0000BD6D0000}"/>
    <cellStyle name="40 % - Accent5 2 3 8 4 2" xfId="32085" xr:uid="{00000000-0005-0000-0000-0000BE6D0000}"/>
    <cellStyle name="40 % - Accent5 2 3 8 5" xfId="26065" xr:uid="{00000000-0005-0000-0000-0000BF6D0000}"/>
    <cellStyle name="40 % - Accent5 2 3 9" xfId="6925" xr:uid="{00000000-0005-0000-0000-0000C06D0000}"/>
    <cellStyle name="40 % - Accent5 2 3 9 2" xfId="23832" xr:uid="{00000000-0005-0000-0000-0000C16D0000}"/>
    <cellStyle name="40 % - Accent5 2 3 9 2 2" xfId="36860" xr:uid="{00000000-0005-0000-0000-0000C26D0000}"/>
    <cellStyle name="40 % - Accent5 2 3 9 2 3" xfId="30872" xr:uid="{00000000-0005-0000-0000-0000C36D0000}"/>
    <cellStyle name="40 % - Accent5 2 3 9 3" xfId="20828" xr:uid="{00000000-0005-0000-0000-0000C46D0000}"/>
    <cellStyle name="40 % - Accent5 2 3 9 3 2" xfId="34045" xr:uid="{00000000-0005-0000-0000-0000C56D0000}"/>
    <cellStyle name="40 % - Accent5 2 3 9 4" xfId="12916" xr:uid="{00000000-0005-0000-0000-0000C66D0000}"/>
    <cellStyle name="40 % - Accent5 2 3 9 5" xfId="28055" xr:uid="{00000000-0005-0000-0000-0000C76D0000}"/>
    <cellStyle name="40 % - Accent5 2 3_2012-2013 - CF - Tour 1 - Ligue 04 - Résultats" xfId="550" xr:uid="{00000000-0005-0000-0000-0000C86D0000}"/>
    <cellStyle name="40 % - Accent5 2 4" xfId="551" xr:uid="{00000000-0005-0000-0000-0000C96D0000}"/>
    <cellStyle name="40 % - Accent5 2 4 10" xfId="10365" xr:uid="{00000000-0005-0000-0000-0000CA6D0000}"/>
    <cellStyle name="40 % - Accent5 2 4 10 2" xfId="16356" xr:uid="{00000000-0005-0000-0000-0000CB6D0000}"/>
    <cellStyle name="40 % - Accent5 2 4 10 3" xfId="31516" xr:uid="{00000000-0005-0000-0000-0000CC6D0000}"/>
    <cellStyle name="40 % - Accent5 2 4 11" xfId="10961" xr:uid="{00000000-0005-0000-0000-0000CD6D0000}"/>
    <cellStyle name="40 % - Accent5 2 4 11 2" xfId="16952" xr:uid="{00000000-0005-0000-0000-0000CE6D0000}"/>
    <cellStyle name="40 % - Accent5 2 4 12" xfId="17576" xr:uid="{00000000-0005-0000-0000-0000CF6D0000}"/>
    <cellStyle name="40 % - Accent5 2 4 13" xfId="18025" xr:uid="{00000000-0005-0000-0000-0000D06D0000}"/>
    <cellStyle name="40 % - Accent5 2 4 14" xfId="18645" xr:uid="{00000000-0005-0000-0000-0000D16D0000}"/>
    <cellStyle name="40 % - Accent5 2 4 15" xfId="11368" xr:uid="{00000000-0005-0000-0000-0000D26D0000}"/>
    <cellStyle name="40 % - Accent5 2 4 16" xfId="4589" xr:uid="{00000000-0005-0000-0000-0000D36D0000}"/>
    <cellStyle name="40 % - Accent5 2 4 17" xfId="24590" xr:uid="{00000000-0005-0000-0000-0000D46D0000}"/>
    <cellStyle name="40 % - Accent5 2 4 18" xfId="3194" xr:uid="{00000000-0005-0000-0000-0000D56D0000}"/>
    <cellStyle name="40 % - Accent5 2 4 2" xfId="5508" xr:uid="{00000000-0005-0000-0000-0000D66D0000}"/>
    <cellStyle name="40 % - Accent5 2 4 2 2" xfId="23833" xr:uid="{00000000-0005-0000-0000-0000D76D0000}"/>
    <cellStyle name="40 % - Accent5 2 4 2 2 2" xfId="36861" xr:uid="{00000000-0005-0000-0000-0000D86D0000}"/>
    <cellStyle name="40 % - Accent5 2 4 2 2 3" xfId="30873" xr:uid="{00000000-0005-0000-0000-0000D96D0000}"/>
    <cellStyle name="40 % - Accent5 2 4 2 3" xfId="19600" xr:uid="{00000000-0005-0000-0000-0000DA6D0000}"/>
    <cellStyle name="40 % - Accent5 2 4 2 3 2" xfId="33094" xr:uid="{00000000-0005-0000-0000-0000DB6D0000}"/>
    <cellStyle name="40 % - Accent5 2 4 2 3 3" xfId="27090" xr:uid="{00000000-0005-0000-0000-0000DC6D0000}"/>
    <cellStyle name="40 % - Accent5 2 4 2 4" xfId="11875" xr:uid="{00000000-0005-0000-0000-0000DD6D0000}"/>
    <cellStyle name="40 % - Accent5 2 4 2 4 2" xfId="32105" xr:uid="{00000000-0005-0000-0000-0000DE6D0000}"/>
    <cellStyle name="40 % - Accent5 2 4 2 5" xfId="26085" xr:uid="{00000000-0005-0000-0000-0000DF6D0000}"/>
    <cellStyle name="40 % - Accent5 2 4 3" xfId="6417" xr:uid="{00000000-0005-0000-0000-0000E06D0000}"/>
    <cellStyle name="40 % - Accent5 2 4 3 2" xfId="24035" xr:uid="{00000000-0005-0000-0000-0000E16D0000}"/>
    <cellStyle name="40 % - Accent5 2 4 3 2 2" xfId="36941" xr:uid="{00000000-0005-0000-0000-0000E26D0000}"/>
    <cellStyle name="40 % - Accent5 2 4 3 2 3" xfId="30954" xr:uid="{00000000-0005-0000-0000-0000E36D0000}"/>
    <cellStyle name="40 % - Accent5 2 4 3 3" xfId="20848" xr:uid="{00000000-0005-0000-0000-0000E46D0000}"/>
    <cellStyle name="40 % - Accent5 2 4 3 3 2" xfId="34065" xr:uid="{00000000-0005-0000-0000-0000E56D0000}"/>
    <cellStyle name="40 % - Accent5 2 4 3 4" xfId="12408" xr:uid="{00000000-0005-0000-0000-0000E66D0000}"/>
    <cellStyle name="40 % - Accent5 2 4 3 5" xfId="28075" xr:uid="{00000000-0005-0000-0000-0000E76D0000}"/>
    <cellStyle name="40 % - Accent5 2 4 4" xfId="6943" xr:uid="{00000000-0005-0000-0000-0000E86D0000}"/>
    <cellStyle name="40 % - Accent5 2 4 4 2" xfId="21439" xr:uid="{00000000-0005-0000-0000-0000E96D0000}"/>
    <cellStyle name="40 % - Accent5 2 4 4 2 2" xfId="34656" xr:uid="{00000000-0005-0000-0000-0000EA6D0000}"/>
    <cellStyle name="40 % - Accent5 2 4 4 3" xfId="12934" xr:uid="{00000000-0005-0000-0000-0000EB6D0000}"/>
    <cellStyle name="40 % - Accent5 2 4 4 4" xfId="28666" xr:uid="{00000000-0005-0000-0000-0000EC6D0000}"/>
    <cellStyle name="40 % - Accent5 2 4 5" xfId="7483" xr:uid="{00000000-0005-0000-0000-0000ED6D0000}"/>
    <cellStyle name="40 % - Accent5 2 4 5 2" xfId="22063" xr:uid="{00000000-0005-0000-0000-0000EE6D0000}"/>
    <cellStyle name="40 % - Accent5 2 4 5 2 2" xfId="35256" xr:uid="{00000000-0005-0000-0000-0000EF6D0000}"/>
    <cellStyle name="40 % - Accent5 2 4 5 3" xfId="13474" xr:uid="{00000000-0005-0000-0000-0000F06D0000}"/>
    <cellStyle name="40 % - Accent5 2 4 5 4" xfId="29266" xr:uid="{00000000-0005-0000-0000-0000F16D0000}"/>
    <cellStyle name="40 % - Accent5 2 4 6" xfId="8051" xr:uid="{00000000-0005-0000-0000-0000F26D0000}"/>
    <cellStyle name="40 % - Accent5 2 4 6 2" xfId="22765" xr:uid="{00000000-0005-0000-0000-0000F36D0000}"/>
    <cellStyle name="40 % - Accent5 2 4 6 2 2" xfId="35958" xr:uid="{00000000-0005-0000-0000-0000F46D0000}"/>
    <cellStyle name="40 % - Accent5 2 4 6 3" xfId="14042" xr:uid="{00000000-0005-0000-0000-0000F56D0000}"/>
    <cellStyle name="40 % - Accent5 2 4 6 4" xfId="29968" xr:uid="{00000000-0005-0000-0000-0000F66D0000}"/>
    <cellStyle name="40 % - Accent5 2 4 7" xfId="8619" xr:uid="{00000000-0005-0000-0000-0000F76D0000}"/>
    <cellStyle name="40 % - Accent5 2 4 7 2" xfId="23528" xr:uid="{00000000-0005-0000-0000-0000F86D0000}"/>
    <cellStyle name="40 % - Accent5 2 4 7 2 2" xfId="36713" xr:uid="{00000000-0005-0000-0000-0000F96D0000}"/>
    <cellStyle name="40 % - Accent5 2 4 7 3" xfId="14610" xr:uid="{00000000-0005-0000-0000-0000FA6D0000}"/>
    <cellStyle name="40 % - Accent5 2 4 7 4" xfId="30723" xr:uid="{00000000-0005-0000-0000-0000FB6D0000}"/>
    <cellStyle name="40 % - Accent5 2 4 8" xfId="9187" xr:uid="{00000000-0005-0000-0000-0000FC6D0000}"/>
    <cellStyle name="40 % - Accent5 2 4 8 2" xfId="15178" xr:uid="{00000000-0005-0000-0000-0000FD6D0000}"/>
    <cellStyle name="40 % - Accent5 2 4 8 2 2" xfId="32836" xr:uid="{00000000-0005-0000-0000-0000FE6D0000}"/>
    <cellStyle name="40 % - Accent5 2 4 8 3" xfId="26832" xr:uid="{00000000-0005-0000-0000-0000FF6D0000}"/>
    <cellStyle name="40 % - Accent5 2 4 9" xfId="9769" xr:uid="{00000000-0005-0000-0000-0000006E0000}"/>
    <cellStyle name="40 % - Accent5 2 4 9 2" xfId="15760" xr:uid="{00000000-0005-0000-0000-0000016E0000}"/>
    <cellStyle name="40 % - Accent5 2 4 9 3" xfId="25483" xr:uid="{00000000-0005-0000-0000-0000026E0000}"/>
    <cellStyle name="40 % - Accent5 2 5" xfId="552" xr:uid="{00000000-0005-0000-0000-0000036E0000}"/>
    <cellStyle name="40 % - Accent5 2 5 10" xfId="8620" xr:uid="{00000000-0005-0000-0000-0000046E0000}"/>
    <cellStyle name="40 % - Accent5 2 5 10 2" xfId="22064" xr:uid="{00000000-0005-0000-0000-0000056E0000}"/>
    <cellStyle name="40 % - Accent5 2 5 10 2 2" xfId="35257" xr:uid="{00000000-0005-0000-0000-0000066E0000}"/>
    <cellStyle name="40 % - Accent5 2 5 10 3" xfId="14611" xr:uid="{00000000-0005-0000-0000-0000076E0000}"/>
    <cellStyle name="40 % - Accent5 2 5 10 4" xfId="29267" xr:uid="{00000000-0005-0000-0000-0000086E0000}"/>
    <cellStyle name="40 % - Accent5 2 5 11" xfId="9188" xr:uid="{00000000-0005-0000-0000-0000096E0000}"/>
    <cellStyle name="40 % - Accent5 2 5 11 2" xfId="22766" xr:uid="{00000000-0005-0000-0000-00000A6E0000}"/>
    <cellStyle name="40 % - Accent5 2 5 11 2 2" xfId="35959" xr:uid="{00000000-0005-0000-0000-00000B6E0000}"/>
    <cellStyle name="40 % - Accent5 2 5 11 3" xfId="15179" xr:uid="{00000000-0005-0000-0000-00000C6E0000}"/>
    <cellStyle name="40 % - Accent5 2 5 11 4" xfId="29969" xr:uid="{00000000-0005-0000-0000-00000D6E0000}"/>
    <cellStyle name="40 % - Accent5 2 5 12" xfId="9770" xr:uid="{00000000-0005-0000-0000-00000E6E0000}"/>
    <cellStyle name="40 % - Accent5 2 5 12 2" xfId="23529" xr:uid="{00000000-0005-0000-0000-00000F6E0000}"/>
    <cellStyle name="40 % - Accent5 2 5 12 2 2" xfId="36714" xr:uid="{00000000-0005-0000-0000-0000106E0000}"/>
    <cellStyle name="40 % - Accent5 2 5 12 3" xfId="15761" xr:uid="{00000000-0005-0000-0000-0000116E0000}"/>
    <cellStyle name="40 % - Accent5 2 5 12 4" xfId="30724" xr:uid="{00000000-0005-0000-0000-0000126E0000}"/>
    <cellStyle name="40 % - Accent5 2 5 13" xfId="10366" xr:uid="{00000000-0005-0000-0000-0000136E0000}"/>
    <cellStyle name="40 % - Accent5 2 5 13 2" xfId="16357" xr:uid="{00000000-0005-0000-0000-0000146E0000}"/>
    <cellStyle name="40 % - Accent5 2 5 13 2 2" xfId="32837" xr:uid="{00000000-0005-0000-0000-0000156E0000}"/>
    <cellStyle name="40 % - Accent5 2 5 13 3" xfId="26833" xr:uid="{00000000-0005-0000-0000-0000166E0000}"/>
    <cellStyle name="40 % - Accent5 2 5 14" xfId="10962" xr:uid="{00000000-0005-0000-0000-0000176E0000}"/>
    <cellStyle name="40 % - Accent5 2 5 14 2" xfId="16953" xr:uid="{00000000-0005-0000-0000-0000186E0000}"/>
    <cellStyle name="40 % - Accent5 2 5 14 3" xfId="25484" xr:uid="{00000000-0005-0000-0000-0000196E0000}"/>
    <cellStyle name="40 % - Accent5 2 5 15" xfId="17577" xr:uid="{00000000-0005-0000-0000-00001A6E0000}"/>
    <cellStyle name="40 % - Accent5 2 5 15 2" xfId="31517" xr:uid="{00000000-0005-0000-0000-00001B6E0000}"/>
    <cellStyle name="40 % - Accent5 2 5 16" xfId="18026" xr:uid="{00000000-0005-0000-0000-00001C6E0000}"/>
    <cellStyle name="40 % - Accent5 2 5 17" xfId="18646" xr:uid="{00000000-0005-0000-0000-00001D6E0000}"/>
    <cellStyle name="40 % - Accent5 2 5 18" xfId="11369" xr:uid="{00000000-0005-0000-0000-00001E6E0000}"/>
    <cellStyle name="40 % - Accent5 2 5 19" xfId="4590" xr:uid="{00000000-0005-0000-0000-00001F6E0000}"/>
    <cellStyle name="40 % - Accent5 2 5 2" xfId="553" xr:uid="{00000000-0005-0000-0000-0000206E0000}"/>
    <cellStyle name="40 % - Accent5 2 5 2 10" xfId="9771" xr:uid="{00000000-0005-0000-0000-0000216E0000}"/>
    <cellStyle name="40 % - Accent5 2 5 2 10 2" xfId="15762" xr:uid="{00000000-0005-0000-0000-0000226E0000}"/>
    <cellStyle name="40 % - Accent5 2 5 2 10 3" xfId="31518" xr:uid="{00000000-0005-0000-0000-0000236E0000}"/>
    <cellStyle name="40 % - Accent5 2 5 2 11" xfId="10367" xr:uid="{00000000-0005-0000-0000-0000246E0000}"/>
    <cellStyle name="40 % - Accent5 2 5 2 11 2" xfId="16358" xr:uid="{00000000-0005-0000-0000-0000256E0000}"/>
    <cellStyle name="40 % - Accent5 2 5 2 12" xfId="10963" xr:uid="{00000000-0005-0000-0000-0000266E0000}"/>
    <cellStyle name="40 % - Accent5 2 5 2 12 2" xfId="16954" xr:uid="{00000000-0005-0000-0000-0000276E0000}"/>
    <cellStyle name="40 % - Accent5 2 5 2 13" xfId="4801" xr:uid="{00000000-0005-0000-0000-0000286E0000}"/>
    <cellStyle name="40 % - Accent5 2 5 2 13 2" xfId="17578" xr:uid="{00000000-0005-0000-0000-0000296E0000}"/>
    <cellStyle name="40 % - Accent5 2 5 2 14" xfId="18027" xr:uid="{00000000-0005-0000-0000-00002A6E0000}"/>
    <cellStyle name="40 % - Accent5 2 5 2 15" xfId="18647" xr:uid="{00000000-0005-0000-0000-00002B6E0000}"/>
    <cellStyle name="40 % - Accent5 2 5 2 16" xfId="11370" xr:uid="{00000000-0005-0000-0000-00002C6E0000}"/>
    <cellStyle name="40 % - Accent5 2 5 2 17" xfId="4591" xr:uid="{00000000-0005-0000-0000-00002D6E0000}"/>
    <cellStyle name="40 % - Accent5 2 5 2 18" xfId="24592" xr:uid="{00000000-0005-0000-0000-00002E6E0000}"/>
    <cellStyle name="40 % - Accent5 2 5 2 19" xfId="3196" xr:uid="{00000000-0005-0000-0000-00002F6E0000}"/>
    <cellStyle name="40 % - Accent5 2 5 2 2" xfId="3197" xr:uid="{00000000-0005-0000-0000-0000306E0000}"/>
    <cellStyle name="40 % - Accent5 2 5 2 2 10" xfId="10964" xr:uid="{00000000-0005-0000-0000-0000316E0000}"/>
    <cellStyle name="40 % - Accent5 2 5 2 2 10 2" xfId="16955" xr:uid="{00000000-0005-0000-0000-0000326E0000}"/>
    <cellStyle name="40 % - Accent5 2 5 2 2 11" xfId="17579" xr:uid="{00000000-0005-0000-0000-0000336E0000}"/>
    <cellStyle name="40 % - Accent5 2 5 2 2 12" xfId="19717" xr:uid="{00000000-0005-0000-0000-0000346E0000}"/>
    <cellStyle name="40 % - Accent5 2 5 2 2 13" xfId="11878" xr:uid="{00000000-0005-0000-0000-0000356E0000}"/>
    <cellStyle name="40 % - Accent5 2 5 2 2 14" xfId="5511" xr:uid="{00000000-0005-0000-0000-0000366E0000}"/>
    <cellStyle name="40 % - Accent5 2 5 2 2 15" xfId="26087" xr:uid="{00000000-0005-0000-0000-0000376E0000}"/>
    <cellStyle name="40 % - Accent5 2 5 2 2 2" xfId="6420" xr:uid="{00000000-0005-0000-0000-0000386E0000}"/>
    <cellStyle name="40 % - Accent5 2 5 2 2 2 2" xfId="12411" xr:uid="{00000000-0005-0000-0000-0000396E0000}"/>
    <cellStyle name="40 % - Accent5 2 5 2 2 2 2 2" xfId="33164" xr:uid="{00000000-0005-0000-0000-00003A6E0000}"/>
    <cellStyle name="40 % - Accent5 2 5 2 2 2 3" xfId="27160" xr:uid="{00000000-0005-0000-0000-00003B6E0000}"/>
    <cellStyle name="40 % - Accent5 2 5 2 2 3" xfId="6946" xr:uid="{00000000-0005-0000-0000-00003C6E0000}"/>
    <cellStyle name="40 % - Accent5 2 5 2 2 3 2" xfId="12937" xr:uid="{00000000-0005-0000-0000-00003D6E0000}"/>
    <cellStyle name="40 % - Accent5 2 5 2 2 3 3" xfId="32107" xr:uid="{00000000-0005-0000-0000-00003E6E0000}"/>
    <cellStyle name="40 % - Accent5 2 5 2 2 4" xfId="7486" xr:uid="{00000000-0005-0000-0000-00003F6E0000}"/>
    <cellStyle name="40 % - Accent5 2 5 2 2 4 2" xfId="13477" xr:uid="{00000000-0005-0000-0000-0000406E0000}"/>
    <cellStyle name="40 % - Accent5 2 5 2 2 5" xfId="8054" xr:uid="{00000000-0005-0000-0000-0000416E0000}"/>
    <cellStyle name="40 % - Accent5 2 5 2 2 5 2" xfId="14045" xr:uid="{00000000-0005-0000-0000-0000426E0000}"/>
    <cellStyle name="40 % - Accent5 2 5 2 2 6" xfId="8622" xr:uid="{00000000-0005-0000-0000-0000436E0000}"/>
    <cellStyle name="40 % - Accent5 2 5 2 2 6 2" xfId="14613" xr:uid="{00000000-0005-0000-0000-0000446E0000}"/>
    <cellStyle name="40 % - Accent5 2 5 2 2 7" xfId="9190" xr:uid="{00000000-0005-0000-0000-0000456E0000}"/>
    <cellStyle name="40 % - Accent5 2 5 2 2 7 2" xfId="15181" xr:uid="{00000000-0005-0000-0000-0000466E0000}"/>
    <cellStyle name="40 % - Accent5 2 5 2 2 8" xfId="9772" xr:uid="{00000000-0005-0000-0000-0000476E0000}"/>
    <cellStyle name="40 % - Accent5 2 5 2 2 8 2" xfId="15763" xr:uid="{00000000-0005-0000-0000-0000486E0000}"/>
    <cellStyle name="40 % - Accent5 2 5 2 2 9" xfId="10368" xr:uid="{00000000-0005-0000-0000-0000496E0000}"/>
    <cellStyle name="40 % - Accent5 2 5 2 2 9 2" xfId="16359" xr:uid="{00000000-0005-0000-0000-00004A6E0000}"/>
    <cellStyle name="40 % - Accent5 2 5 2 3" xfId="5510" xr:uid="{00000000-0005-0000-0000-00004B6E0000}"/>
    <cellStyle name="40 % - Accent5 2 5 2 3 2" xfId="20850" xr:uid="{00000000-0005-0000-0000-00004C6E0000}"/>
    <cellStyle name="40 % - Accent5 2 5 2 3 2 2" xfId="34067" xr:uid="{00000000-0005-0000-0000-00004D6E0000}"/>
    <cellStyle name="40 % - Accent5 2 5 2 3 3" xfId="11877" xr:uid="{00000000-0005-0000-0000-00004E6E0000}"/>
    <cellStyle name="40 % - Accent5 2 5 2 3 4" xfId="28077" xr:uid="{00000000-0005-0000-0000-00004F6E0000}"/>
    <cellStyle name="40 % - Accent5 2 5 2 4" xfId="6419" xr:uid="{00000000-0005-0000-0000-0000506E0000}"/>
    <cellStyle name="40 % - Accent5 2 5 2 4 2" xfId="21441" xr:uid="{00000000-0005-0000-0000-0000516E0000}"/>
    <cellStyle name="40 % - Accent5 2 5 2 4 2 2" xfId="34658" xr:uid="{00000000-0005-0000-0000-0000526E0000}"/>
    <cellStyle name="40 % - Accent5 2 5 2 4 3" xfId="12410" xr:uid="{00000000-0005-0000-0000-0000536E0000}"/>
    <cellStyle name="40 % - Accent5 2 5 2 4 4" xfId="28668" xr:uid="{00000000-0005-0000-0000-0000546E0000}"/>
    <cellStyle name="40 % - Accent5 2 5 2 5" xfId="6945" xr:uid="{00000000-0005-0000-0000-0000556E0000}"/>
    <cellStyle name="40 % - Accent5 2 5 2 5 2" xfId="22065" xr:uid="{00000000-0005-0000-0000-0000566E0000}"/>
    <cellStyle name="40 % - Accent5 2 5 2 5 2 2" xfId="35258" xr:uid="{00000000-0005-0000-0000-0000576E0000}"/>
    <cellStyle name="40 % - Accent5 2 5 2 5 3" xfId="12936" xr:uid="{00000000-0005-0000-0000-0000586E0000}"/>
    <cellStyle name="40 % - Accent5 2 5 2 5 4" xfId="29268" xr:uid="{00000000-0005-0000-0000-0000596E0000}"/>
    <cellStyle name="40 % - Accent5 2 5 2 6" xfId="7485" xr:uid="{00000000-0005-0000-0000-00005A6E0000}"/>
    <cellStyle name="40 % - Accent5 2 5 2 6 2" xfId="22767" xr:uid="{00000000-0005-0000-0000-00005B6E0000}"/>
    <cellStyle name="40 % - Accent5 2 5 2 6 2 2" xfId="35960" xr:uid="{00000000-0005-0000-0000-00005C6E0000}"/>
    <cellStyle name="40 % - Accent5 2 5 2 6 3" xfId="13476" xr:uid="{00000000-0005-0000-0000-00005D6E0000}"/>
    <cellStyle name="40 % - Accent5 2 5 2 6 4" xfId="29970" xr:uid="{00000000-0005-0000-0000-00005E6E0000}"/>
    <cellStyle name="40 % - Accent5 2 5 2 7" xfId="8053" xr:uid="{00000000-0005-0000-0000-00005F6E0000}"/>
    <cellStyle name="40 % - Accent5 2 5 2 7 2" xfId="23530" xr:uid="{00000000-0005-0000-0000-0000606E0000}"/>
    <cellStyle name="40 % - Accent5 2 5 2 7 2 2" xfId="36715" xr:uid="{00000000-0005-0000-0000-0000616E0000}"/>
    <cellStyle name="40 % - Accent5 2 5 2 7 3" xfId="14044" xr:uid="{00000000-0005-0000-0000-0000626E0000}"/>
    <cellStyle name="40 % - Accent5 2 5 2 7 4" xfId="30725" xr:uid="{00000000-0005-0000-0000-0000636E0000}"/>
    <cellStyle name="40 % - Accent5 2 5 2 8" xfId="8621" xr:uid="{00000000-0005-0000-0000-0000646E0000}"/>
    <cellStyle name="40 % - Accent5 2 5 2 8 2" xfId="14612" xr:uid="{00000000-0005-0000-0000-0000656E0000}"/>
    <cellStyle name="40 % - Accent5 2 5 2 8 2 2" xfId="32838" xr:uid="{00000000-0005-0000-0000-0000666E0000}"/>
    <cellStyle name="40 % - Accent5 2 5 2 8 3" xfId="26834" xr:uid="{00000000-0005-0000-0000-0000676E0000}"/>
    <cellStyle name="40 % - Accent5 2 5 2 9" xfId="9189" xr:uid="{00000000-0005-0000-0000-0000686E0000}"/>
    <cellStyle name="40 % - Accent5 2 5 2 9 2" xfId="15180" xr:uid="{00000000-0005-0000-0000-0000696E0000}"/>
    <cellStyle name="40 % - Accent5 2 5 2 9 3" xfId="25485" xr:uid="{00000000-0005-0000-0000-00006A6E0000}"/>
    <cellStyle name="40 % - Accent5 2 5 20" xfId="24591" xr:uid="{00000000-0005-0000-0000-00006B6E0000}"/>
    <cellStyle name="40 % - Accent5 2 5 21" xfId="3195" xr:uid="{00000000-0005-0000-0000-00006C6E0000}"/>
    <cellStyle name="40 % - Accent5 2 5 3" xfId="554" xr:uid="{00000000-0005-0000-0000-00006D6E0000}"/>
    <cellStyle name="40 % - Accent5 2 5 3 10" xfId="10965" xr:uid="{00000000-0005-0000-0000-00006E6E0000}"/>
    <cellStyle name="40 % - Accent5 2 5 3 10 2" xfId="16956" xr:uid="{00000000-0005-0000-0000-00006F6E0000}"/>
    <cellStyle name="40 % - Accent5 2 5 3 10 3" xfId="31519" xr:uid="{00000000-0005-0000-0000-0000706E0000}"/>
    <cellStyle name="40 % - Accent5 2 5 3 11" xfId="17580" xr:uid="{00000000-0005-0000-0000-0000716E0000}"/>
    <cellStyle name="40 % - Accent5 2 5 3 12" xfId="18648" xr:uid="{00000000-0005-0000-0000-0000726E0000}"/>
    <cellStyle name="40 % - Accent5 2 5 3 13" xfId="11879" xr:uid="{00000000-0005-0000-0000-0000736E0000}"/>
    <cellStyle name="40 % - Accent5 2 5 3 14" xfId="4592" xr:uid="{00000000-0005-0000-0000-0000746E0000}"/>
    <cellStyle name="40 % - Accent5 2 5 3 15" xfId="24593" xr:uid="{00000000-0005-0000-0000-0000756E0000}"/>
    <cellStyle name="40 % - Accent5 2 5 3 16" xfId="3198" xr:uid="{00000000-0005-0000-0000-0000766E0000}"/>
    <cellStyle name="40 % - Accent5 2 5 3 2" xfId="6421" xr:uid="{00000000-0005-0000-0000-0000776E0000}"/>
    <cellStyle name="40 % - Accent5 2 5 3 2 2" xfId="19716" xr:uid="{00000000-0005-0000-0000-0000786E0000}"/>
    <cellStyle name="40 % - Accent5 2 5 3 2 2 2" xfId="33163" xr:uid="{00000000-0005-0000-0000-0000796E0000}"/>
    <cellStyle name="40 % - Accent5 2 5 3 2 2 3" xfId="27159" xr:uid="{00000000-0005-0000-0000-00007A6E0000}"/>
    <cellStyle name="40 % - Accent5 2 5 3 2 3" xfId="12412" xr:uid="{00000000-0005-0000-0000-00007B6E0000}"/>
    <cellStyle name="40 % - Accent5 2 5 3 2 3 2" xfId="32108" xr:uid="{00000000-0005-0000-0000-00007C6E0000}"/>
    <cellStyle name="40 % - Accent5 2 5 3 2 4" xfId="26088" xr:uid="{00000000-0005-0000-0000-00007D6E0000}"/>
    <cellStyle name="40 % - Accent5 2 5 3 3" xfId="6947" xr:uid="{00000000-0005-0000-0000-00007E6E0000}"/>
    <cellStyle name="40 % - Accent5 2 5 3 3 2" xfId="20851" xr:uid="{00000000-0005-0000-0000-00007F6E0000}"/>
    <cellStyle name="40 % - Accent5 2 5 3 3 2 2" xfId="34068" xr:uid="{00000000-0005-0000-0000-0000806E0000}"/>
    <cellStyle name="40 % - Accent5 2 5 3 3 3" xfId="12938" xr:uid="{00000000-0005-0000-0000-0000816E0000}"/>
    <cellStyle name="40 % - Accent5 2 5 3 3 4" xfId="28078" xr:uid="{00000000-0005-0000-0000-0000826E0000}"/>
    <cellStyle name="40 % - Accent5 2 5 3 4" xfId="7487" xr:uid="{00000000-0005-0000-0000-0000836E0000}"/>
    <cellStyle name="40 % - Accent5 2 5 3 4 2" xfId="21442" xr:uid="{00000000-0005-0000-0000-0000846E0000}"/>
    <cellStyle name="40 % - Accent5 2 5 3 4 2 2" xfId="34659" xr:uid="{00000000-0005-0000-0000-0000856E0000}"/>
    <cellStyle name="40 % - Accent5 2 5 3 4 3" xfId="13478" xr:uid="{00000000-0005-0000-0000-0000866E0000}"/>
    <cellStyle name="40 % - Accent5 2 5 3 4 4" xfId="28669" xr:uid="{00000000-0005-0000-0000-0000876E0000}"/>
    <cellStyle name="40 % - Accent5 2 5 3 5" xfId="8055" xr:uid="{00000000-0005-0000-0000-0000886E0000}"/>
    <cellStyle name="40 % - Accent5 2 5 3 5 2" xfId="22066" xr:uid="{00000000-0005-0000-0000-0000896E0000}"/>
    <cellStyle name="40 % - Accent5 2 5 3 5 2 2" xfId="35259" xr:uid="{00000000-0005-0000-0000-00008A6E0000}"/>
    <cellStyle name="40 % - Accent5 2 5 3 5 3" xfId="14046" xr:uid="{00000000-0005-0000-0000-00008B6E0000}"/>
    <cellStyle name="40 % - Accent5 2 5 3 5 4" xfId="29269" xr:uid="{00000000-0005-0000-0000-00008C6E0000}"/>
    <cellStyle name="40 % - Accent5 2 5 3 6" xfId="8623" xr:uid="{00000000-0005-0000-0000-00008D6E0000}"/>
    <cellStyle name="40 % - Accent5 2 5 3 6 2" xfId="22768" xr:uid="{00000000-0005-0000-0000-00008E6E0000}"/>
    <cellStyle name="40 % - Accent5 2 5 3 6 2 2" xfId="35961" xr:uid="{00000000-0005-0000-0000-00008F6E0000}"/>
    <cellStyle name="40 % - Accent5 2 5 3 6 3" xfId="14614" xr:uid="{00000000-0005-0000-0000-0000906E0000}"/>
    <cellStyle name="40 % - Accent5 2 5 3 6 4" xfId="29971" xr:uid="{00000000-0005-0000-0000-0000916E0000}"/>
    <cellStyle name="40 % - Accent5 2 5 3 7" xfId="9191" xr:uid="{00000000-0005-0000-0000-0000926E0000}"/>
    <cellStyle name="40 % - Accent5 2 5 3 7 2" xfId="23531" xr:uid="{00000000-0005-0000-0000-0000936E0000}"/>
    <cellStyle name="40 % - Accent5 2 5 3 7 2 2" xfId="36716" xr:uid="{00000000-0005-0000-0000-0000946E0000}"/>
    <cellStyle name="40 % - Accent5 2 5 3 7 3" xfId="15182" xr:uid="{00000000-0005-0000-0000-0000956E0000}"/>
    <cellStyle name="40 % - Accent5 2 5 3 7 4" xfId="30726" xr:uid="{00000000-0005-0000-0000-0000966E0000}"/>
    <cellStyle name="40 % - Accent5 2 5 3 8" xfId="9773" xr:uid="{00000000-0005-0000-0000-0000976E0000}"/>
    <cellStyle name="40 % - Accent5 2 5 3 8 2" xfId="15764" xr:uid="{00000000-0005-0000-0000-0000986E0000}"/>
    <cellStyle name="40 % - Accent5 2 5 3 8 2 2" xfId="32839" xr:uid="{00000000-0005-0000-0000-0000996E0000}"/>
    <cellStyle name="40 % - Accent5 2 5 3 8 3" xfId="26835" xr:uid="{00000000-0005-0000-0000-00009A6E0000}"/>
    <cellStyle name="40 % - Accent5 2 5 3 9" xfId="10369" xr:uid="{00000000-0005-0000-0000-00009B6E0000}"/>
    <cellStyle name="40 % - Accent5 2 5 3 9 2" xfId="16360" xr:uid="{00000000-0005-0000-0000-00009C6E0000}"/>
    <cellStyle name="40 % - Accent5 2 5 3 9 3" xfId="25486" xr:uid="{00000000-0005-0000-0000-00009D6E0000}"/>
    <cellStyle name="40 % - Accent5 2 5 4" xfId="3199" xr:uid="{00000000-0005-0000-0000-00009E6E0000}"/>
    <cellStyle name="40 % - Accent5 2 5 4 10" xfId="10966" xr:uid="{00000000-0005-0000-0000-00009F6E0000}"/>
    <cellStyle name="40 % - Accent5 2 5 4 10 2" xfId="16957" xr:uid="{00000000-0005-0000-0000-0000A06E0000}"/>
    <cellStyle name="40 % - Accent5 2 5 4 10 3" xfId="25487" xr:uid="{00000000-0005-0000-0000-0000A16E0000}"/>
    <cellStyle name="40 % - Accent5 2 5 4 11" xfId="17581" xr:uid="{00000000-0005-0000-0000-0000A26E0000}"/>
    <cellStyle name="40 % - Accent5 2 5 4 11 2" xfId="31520" xr:uid="{00000000-0005-0000-0000-0000A36E0000}"/>
    <cellStyle name="40 % - Accent5 2 5 4 12" xfId="18649" xr:uid="{00000000-0005-0000-0000-0000A46E0000}"/>
    <cellStyle name="40 % - Accent5 2 5 4 13" xfId="11880" xr:uid="{00000000-0005-0000-0000-0000A56E0000}"/>
    <cellStyle name="40 % - Accent5 2 5 4 14" xfId="4593" xr:uid="{00000000-0005-0000-0000-0000A66E0000}"/>
    <cellStyle name="40 % - Accent5 2 5 4 15" xfId="24594" xr:uid="{00000000-0005-0000-0000-0000A76E0000}"/>
    <cellStyle name="40 % - Accent5 2 5 4 2" xfId="6422" xr:uid="{00000000-0005-0000-0000-0000A86E0000}"/>
    <cellStyle name="40 % - Accent5 2 5 4 2 10" xfId="31521" xr:uid="{00000000-0005-0000-0000-0000A96E0000}"/>
    <cellStyle name="40 % - Accent5 2 5 4 2 11" xfId="24595" xr:uid="{00000000-0005-0000-0000-0000AA6E0000}"/>
    <cellStyle name="40 % - Accent5 2 5 4 2 2" xfId="19713" xr:uid="{00000000-0005-0000-0000-0000AB6E0000}"/>
    <cellStyle name="40 % - Accent5 2 5 4 2 2 2" xfId="27157" xr:uid="{00000000-0005-0000-0000-0000AC6E0000}"/>
    <cellStyle name="40 % - Accent5 2 5 4 2 2 2 2" xfId="33161" xr:uid="{00000000-0005-0000-0000-0000AD6E0000}"/>
    <cellStyle name="40 % - Accent5 2 5 4 2 2 3" xfId="32110" xr:uid="{00000000-0005-0000-0000-0000AE6E0000}"/>
    <cellStyle name="40 % - Accent5 2 5 4 2 2 4" xfId="26090" xr:uid="{00000000-0005-0000-0000-0000AF6E0000}"/>
    <cellStyle name="40 % - Accent5 2 5 4 2 3" xfId="20853" xr:uid="{00000000-0005-0000-0000-0000B06E0000}"/>
    <cellStyle name="40 % - Accent5 2 5 4 2 3 2" xfId="34070" xr:uid="{00000000-0005-0000-0000-0000B16E0000}"/>
    <cellStyle name="40 % - Accent5 2 5 4 2 3 3" xfId="28080" xr:uid="{00000000-0005-0000-0000-0000B26E0000}"/>
    <cellStyle name="40 % - Accent5 2 5 4 2 4" xfId="21444" xr:uid="{00000000-0005-0000-0000-0000B36E0000}"/>
    <cellStyle name="40 % - Accent5 2 5 4 2 4 2" xfId="34661" xr:uid="{00000000-0005-0000-0000-0000B46E0000}"/>
    <cellStyle name="40 % - Accent5 2 5 4 2 4 3" xfId="28671" xr:uid="{00000000-0005-0000-0000-0000B56E0000}"/>
    <cellStyle name="40 % - Accent5 2 5 4 2 5" xfId="22068" xr:uid="{00000000-0005-0000-0000-0000B66E0000}"/>
    <cellStyle name="40 % - Accent5 2 5 4 2 5 2" xfId="35261" xr:uid="{00000000-0005-0000-0000-0000B76E0000}"/>
    <cellStyle name="40 % - Accent5 2 5 4 2 5 3" xfId="29271" xr:uid="{00000000-0005-0000-0000-0000B86E0000}"/>
    <cellStyle name="40 % - Accent5 2 5 4 2 6" xfId="22770" xr:uid="{00000000-0005-0000-0000-0000B96E0000}"/>
    <cellStyle name="40 % - Accent5 2 5 4 2 6 2" xfId="35963" xr:uid="{00000000-0005-0000-0000-0000BA6E0000}"/>
    <cellStyle name="40 % - Accent5 2 5 4 2 6 3" xfId="29973" xr:uid="{00000000-0005-0000-0000-0000BB6E0000}"/>
    <cellStyle name="40 % - Accent5 2 5 4 2 7" xfId="23533" xr:uid="{00000000-0005-0000-0000-0000BC6E0000}"/>
    <cellStyle name="40 % - Accent5 2 5 4 2 7 2" xfId="36718" xr:uid="{00000000-0005-0000-0000-0000BD6E0000}"/>
    <cellStyle name="40 % - Accent5 2 5 4 2 7 3" xfId="30728" xr:uid="{00000000-0005-0000-0000-0000BE6E0000}"/>
    <cellStyle name="40 % - Accent5 2 5 4 2 8" xfId="18650" xr:uid="{00000000-0005-0000-0000-0000BF6E0000}"/>
    <cellStyle name="40 % - Accent5 2 5 4 2 8 2" xfId="32841" xr:uid="{00000000-0005-0000-0000-0000C06E0000}"/>
    <cellStyle name="40 % - Accent5 2 5 4 2 8 3" xfId="26837" xr:uid="{00000000-0005-0000-0000-0000C16E0000}"/>
    <cellStyle name="40 % - Accent5 2 5 4 2 9" xfId="12413" xr:uid="{00000000-0005-0000-0000-0000C26E0000}"/>
    <cellStyle name="40 % - Accent5 2 5 4 2 9 2" xfId="25488" xr:uid="{00000000-0005-0000-0000-0000C36E0000}"/>
    <cellStyle name="40 % - Accent5 2 5 4 3" xfId="6948" xr:uid="{00000000-0005-0000-0000-0000C46E0000}"/>
    <cellStyle name="40 % - Accent5 2 5 4 3 2" xfId="19715" xr:uid="{00000000-0005-0000-0000-0000C56E0000}"/>
    <cellStyle name="40 % - Accent5 2 5 4 3 2 2" xfId="33162" xr:uid="{00000000-0005-0000-0000-0000C66E0000}"/>
    <cellStyle name="40 % - Accent5 2 5 4 3 2 3" xfId="27158" xr:uid="{00000000-0005-0000-0000-0000C76E0000}"/>
    <cellStyle name="40 % - Accent5 2 5 4 3 3" xfId="12939" xr:uid="{00000000-0005-0000-0000-0000C86E0000}"/>
    <cellStyle name="40 % - Accent5 2 5 4 3 3 2" xfId="32109" xr:uid="{00000000-0005-0000-0000-0000C96E0000}"/>
    <cellStyle name="40 % - Accent5 2 5 4 3 4" xfId="26089" xr:uid="{00000000-0005-0000-0000-0000CA6E0000}"/>
    <cellStyle name="40 % - Accent5 2 5 4 4" xfId="7488" xr:uid="{00000000-0005-0000-0000-0000CB6E0000}"/>
    <cellStyle name="40 % - Accent5 2 5 4 4 2" xfId="20852" xr:uid="{00000000-0005-0000-0000-0000CC6E0000}"/>
    <cellStyle name="40 % - Accent5 2 5 4 4 2 2" xfId="34069" xr:uid="{00000000-0005-0000-0000-0000CD6E0000}"/>
    <cellStyle name="40 % - Accent5 2 5 4 4 3" xfId="13479" xr:uid="{00000000-0005-0000-0000-0000CE6E0000}"/>
    <cellStyle name="40 % - Accent5 2 5 4 4 4" xfId="28079" xr:uid="{00000000-0005-0000-0000-0000CF6E0000}"/>
    <cellStyle name="40 % - Accent5 2 5 4 5" xfId="8056" xr:uid="{00000000-0005-0000-0000-0000D06E0000}"/>
    <cellStyle name="40 % - Accent5 2 5 4 5 2" xfId="21443" xr:uid="{00000000-0005-0000-0000-0000D16E0000}"/>
    <cellStyle name="40 % - Accent5 2 5 4 5 2 2" xfId="34660" xr:uid="{00000000-0005-0000-0000-0000D26E0000}"/>
    <cellStyle name="40 % - Accent5 2 5 4 5 3" xfId="14047" xr:uid="{00000000-0005-0000-0000-0000D36E0000}"/>
    <cellStyle name="40 % - Accent5 2 5 4 5 4" xfId="28670" xr:uid="{00000000-0005-0000-0000-0000D46E0000}"/>
    <cellStyle name="40 % - Accent5 2 5 4 6" xfId="8624" xr:uid="{00000000-0005-0000-0000-0000D56E0000}"/>
    <cellStyle name="40 % - Accent5 2 5 4 6 2" xfId="22067" xr:uid="{00000000-0005-0000-0000-0000D66E0000}"/>
    <cellStyle name="40 % - Accent5 2 5 4 6 2 2" xfId="35260" xr:uid="{00000000-0005-0000-0000-0000D76E0000}"/>
    <cellStyle name="40 % - Accent5 2 5 4 6 3" xfId="14615" xr:uid="{00000000-0005-0000-0000-0000D86E0000}"/>
    <cellStyle name="40 % - Accent5 2 5 4 6 4" xfId="29270" xr:uid="{00000000-0005-0000-0000-0000D96E0000}"/>
    <cellStyle name="40 % - Accent5 2 5 4 7" xfId="9192" xr:uid="{00000000-0005-0000-0000-0000DA6E0000}"/>
    <cellStyle name="40 % - Accent5 2 5 4 7 2" xfId="22769" xr:uid="{00000000-0005-0000-0000-0000DB6E0000}"/>
    <cellStyle name="40 % - Accent5 2 5 4 7 2 2" xfId="35962" xr:uid="{00000000-0005-0000-0000-0000DC6E0000}"/>
    <cellStyle name="40 % - Accent5 2 5 4 7 3" xfId="15183" xr:uid="{00000000-0005-0000-0000-0000DD6E0000}"/>
    <cellStyle name="40 % - Accent5 2 5 4 7 4" xfId="29972" xr:uid="{00000000-0005-0000-0000-0000DE6E0000}"/>
    <cellStyle name="40 % - Accent5 2 5 4 8" xfId="9774" xr:uid="{00000000-0005-0000-0000-0000DF6E0000}"/>
    <cellStyle name="40 % - Accent5 2 5 4 8 2" xfId="23532" xr:uid="{00000000-0005-0000-0000-0000E06E0000}"/>
    <cellStyle name="40 % - Accent5 2 5 4 8 2 2" xfId="36717" xr:uid="{00000000-0005-0000-0000-0000E16E0000}"/>
    <cellStyle name="40 % - Accent5 2 5 4 8 3" xfId="15765" xr:uid="{00000000-0005-0000-0000-0000E26E0000}"/>
    <cellStyle name="40 % - Accent5 2 5 4 8 4" xfId="30727" xr:uid="{00000000-0005-0000-0000-0000E36E0000}"/>
    <cellStyle name="40 % - Accent5 2 5 4 9" xfId="10370" xr:uid="{00000000-0005-0000-0000-0000E46E0000}"/>
    <cellStyle name="40 % - Accent5 2 5 4 9 2" xfId="16361" xr:uid="{00000000-0005-0000-0000-0000E56E0000}"/>
    <cellStyle name="40 % - Accent5 2 5 4 9 2 2" xfId="32840" xr:uid="{00000000-0005-0000-0000-0000E66E0000}"/>
    <cellStyle name="40 % - Accent5 2 5 4 9 3" xfId="26836" xr:uid="{00000000-0005-0000-0000-0000E76E0000}"/>
    <cellStyle name="40 % - Accent5 2 5 5" xfId="5509" xr:uid="{00000000-0005-0000-0000-0000E86E0000}"/>
    <cellStyle name="40 % - Accent5 2 5 5 10" xfId="31522" xr:uid="{00000000-0005-0000-0000-0000E96E0000}"/>
    <cellStyle name="40 % - Accent5 2 5 5 11" xfId="24596" xr:uid="{00000000-0005-0000-0000-0000EA6E0000}"/>
    <cellStyle name="40 % - Accent5 2 5 5 2" xfId="19712" xr:uid="{00000000-0005-0000-0000-0000EB6E0000}"/>
    <cellStyle name="40 % - Accent5 2 5 5 2 2" xfId="27156" xr:uid="{00000000-0005-0000-0000-0000EC6E0000}"/>
    <cellStyle name="40 % - Accent5 2 5 5 2 2 2" xfId="33160" xr:uid="{00000000-0005-0000-0000-0000ED6E0000}"/>
    <cellStyle name="40 % - Accent5 2 5 5 2 3" xfId="32111" xr:uid="{00000000-0005-0000-0000-0000EE6E0000}"/>
    <cellStyle name="40 % - Accent5 2 5 5 2 4" xfId="26091" xr:uid="{00000000-0005-0000-0000-0000EF6E0000}"/>
    <cellStyle name="40 % - Accent5 2 5 5 3" xfId="20854" xr:uid="{00000000-0005-0000-0000-0000F06E0000}"/>
    <cellStyle name="40 % - Accent5 2 5 5 3 2" xfId="34071" xr:uid="{00000000-0005-0000-0000-0000F16E0000}"/>
    <cellStyle name="40 % - Accent5 2 5 5 3 3" xfId="28081" xr:uid="{00000000-0005-0000-0000-0000F26E0000}"/>
    <cellStyle name="40 % - Accent5 2 5 5 4" xfId="21445" xr:uid="{00000000-0005-0000-0000-0000F36E0000}"/>
    <cellStyle name="40 % - Accent5 2 5 5 4 2" xfId="34662" xr:uid="{00000000-0005-0000-0000-0000F46E0000}"/>
    <cellStyle name="40 % - Accent5 2 5 5 4 3" xfId="28672" xr:uid="{00000000-0005-0000-0000-0000F56E0000}"/>
    <cellStyle name="40 % - Accent5 2 5 5 5" xfId="22069" xr:uid="{00000000-0005-0000-0000-0000F66E0000}"/>
    <cellStyle name="40 % - Accent5 2 5 5 5 2" xfId="35262" xr:uid="{00000000-0005-0000-0000-0000F76E0000}"/>
    <cellStyle name="40 % - Accent5 2 5 5 5 3" xfId="29272" xr:uid="{00000000-0005-0000-0000-0000F86E0000}"/>
    <cellStyle name="40 % - Accent5 2 5 5 6" xfId="22771" xr:uid="{00000000-0005-0000-0000-0000F96E0000}"/>
    <cellStyle name="40 % - Accent5 2 5 5 6 2" xfId="35964" xr:uid="{00000000-0005-0000-0000-0000FA6E0000}"/>
    <cellStyle name="40 % - Accent5 2 5 5 6 3" xfId="29974" xr:uid="{00000000-0005-0000-0000-0000FB6E0000}"/>
    <cellStyle name="40 % - Accent5 2 5 5 7" xfId="23534" xr:uid="{00000000-0005-0000-0000-0000FC6E0000}"/>
    <cellStyle name="40 % - Accent5 2 5 5 7 2" xfId="36719" xr:uid="{00000000-0005-0000-0000-0000FD6E0000}"/>
    <cellStyle name="40 % - Accent5 2 5 5 7 3" xfId="30729" xr:uid="{00000000-0005-0000-0000-0000FE6E0000}"/>
    <cellStyle name="40 % - Accent5 2 5 5 8" xfId="18651" xr:uid="{00000000-0005-0000-0000-0000FF6E0000}"/>
    <cellStyle name="40 % - Accent5 2 5 5 8 2" xfId="32842" xr:uid="{00000000-0005-0000-0000-0000006F0000}"/>
    <cellStyle name="40 % - Accent5 2 5 5 8 3" xfId="26838" xr:uid="{00000000-0005-0000-0000-0000016F0000}"/>
    <cellStyle name="40 % - Accent5 2 5 5 9" xfId="11876" xr:uid="{00000000-0005-0000-0000-0000026F0000}"/>
    <cellStyle name="40 % - Accent5 2 5 5 9 2" xfId="25489" xr:uid="{00000000-0005-0000-0000-0000036F0000}"/>
    <cellStyle name="40 % - Accent5 2 5 6" xfId="6418" xr:uid="{00000000-0005-0000-0000-0000046F0000}"/>
    <cellStyle name="40 % - Accent5 2 5 6 2" xfId="19601" xr:uid="{00000000-0005-0000-0000-0000056F0000}"/>
    <cellStyle name="40 % - Accent5 2 5 6 2 2" xfId="33095" xr:uid="{00000000-0005-0000-0000-0000066F0000}"/>
    <cellStyle name="40 % - Accent5 2 5 6 2 3" xfId="27091" xr:uid="{00000000-0005-0000-0000-0000076F0000}"/>
    <cellStyle name="40 % - Accent5 2 5 6 3" xfId="12409" xr:uid="{00000000-0005-0000-0000-0000086F0000}"/>
    <cellStyle name="40 % - Accent5 2 5 6 3 2" xfId="32106" xr:uid="{00000000-0005-0000-0000-0000096F0000}"/>
    <cellStyle name="40 % - Accent5 2 5 6 4" xfId="26086" xr:uid="{00000000-0005-0000-0000-00000A6F0000}"/>
    <cellStyle name="40 % - Accent5 2 5 7" xfId="6944" xr:uid="{00000000-0005-0000-0000-00000B6F0000}"/>
    <cellStyle name="40 % - Accent5 2 5 7 2" xfId="19719" xr:uid="{00000000-0005-0000-0000-00000C6F0000}"/>
    <cellStyle name="40 % - Accent5 2 5 7 2 2" xfId="33165" xr:uid="{00000000-0005-0000-0000-00000D6F0000}"/>
    <cellStyle name="40 % - Accent5 2 5 7 3" xfId="12935" xr:uid="{00000000-0005-0000-0000-00000E6F0000}"/>
    <cellStyle name="40 % - Accent5 2 5 7 4" xfId="27161" xr:uid="{00000000-0005-0000-0000-00000F6F0000}"/>
    <cellStyle name="40 % - Accent5 2 5 8" xfId="7484" xr:uid="{00000000-0005-0000-0000-0000106F0000}"/>
    <cellStyle name="40 % - Accent5 2 5 8 2" xfId="20849" xr:uid="{00000000-0005-0000-0000-0000116F0000}"/>
    <cellStyle name="40 % - Accent5 2 5 8 2 2" xfId="34066" xr:uid="{00000000-0005-0000-0000-0000126F0000}"/>
    <cellStyle name="40 % - Accent5 2 5 8 3" xfId="13475" xr:uid="{00000000-0005-0000-0000-0000136F0000}"/>
    <cellStyle name="40 % - Accent5 2 5 8 4" xfId="28076" xr:uid="{00000000-0005-0000-0000-0000146F0000}"/>
    <cellStyle name="40 % - Accent5 2 5 9" xfId="8052" xr:uid="{00000000-0005-0000-0000-0000156F0000}"/>
    <cellStyle name="40 % - Accent5 2 5 9 2" xfId="21440" xr:uid="{00000000-0005-0000-0000-0000166F0000}"/>
    <cellStyle name="40 % - Accent5 2 5 9 2 2" xfId="34657" xr:uid="{00000000-0005-0000-0000-0000176F0000}"/>
    <cellStyle name="40 % - Accent5 2 5 9 3" xfId="14043" xr:uid="{00000000-0005-0000-0000-0000186F0000}"/>
    <cellStyle name="40 % - Accent5 2 5 9 4" xfId="28667" xr:uid="{00000000-0005-0000-0000-0000196F0000}"/>
    <cellStyle name="40 % - Accent5 2 6" xfId="555" xr:uid="{00000000-0005-0000-0000-00001A6F0000}"/>
    <cellStyle name="40 % - Accent5 2 6 10" xfId="9775" xr:uid="{00000000-0005-0000-0000-00001B6F0000}"/>
    <cellStyle name="40 % - Accent5 2 6 10 2" xfId="15766" xr:uid="{00000000-0005-0000-0000-00001C6F0000}"/>
    <cellStyle name="40 % - Accent5 2 6 10 3" xfId="31523" xr:uid="{00000000-0005-0000-0000-00001D6F0000}"/>
    <cellStyle name="40 % - Accent5 2 6 11" xfId="10371" xr:uid="{00000000-0005-0000-0000-00001E6F0000}"/>
    <cellStyle name="40 % - Accent5 2 6 11 2" xfId="16362" xr:uid="{00000000-0005-0000-0000-00001F6F0000}"/>
    <cellStyle name="40 % - Accent5 2 6 12" xfId="10967" xr:uid="{00000000-0005-0000-0000-0000206F0000}"/>
    <cellStyle name="40 % - Accent5 2 6 12 2" xfId="16958" xr:uid="{00000000-0005-0000-0000-0000216F0000}"/>
    <cellStyle name="40 % - Accent5 2 6 13" xfId="4802" xr:uid="{00000000-0005-0000-0000-0000226F0000}"/>
    <cellStyle name="40 % - Accent5 2 6 13 2" xfId="17582" xr:uid="{00000000-0005-0000-0000-0000236F0000}"/>
    <cellStyle name="40 % - Accent5 2 6 14" xfId="18028" xr:uid="{00000000-0005-0000-0000-0000246F0000}"/>
    <cellStyle name="40 % - Accent5 2 6 15" xfId="18652" xr:uid="{00000000-0005-0000-0000-0000256F0000}"/>
    <cellStyle name="40 % - Accent5 2 6 16" xfId="11371" xr:uid="{00000000-0005-0000-0000-0000266F0000}"/>
    <cellStyle name="40 % - Accent5 2 6 17" xfId="4594" xr:uid="{00000000-0005-0000-0000-0000276F0000}"/>
    <cellStyle name="40 % - Accent5 2 6 18" xfId="24597" xr:uid="{00000000-0005-0000-0000-0000286F0000}"/>
    <cellStyle name="40 % - Accent5 2 6 19" xfId="3200" xr:uid="{00000000-0005-0000-0000-0000296F0000}"/>
    <cellStyle name="40 % - Accent5 2 6 2" xfId="3201" xr:uid="{00000000-0005-0000-0000-00002A6F0000}"/>
    <cellStyle name="40 % - Accent5 2 6 2 10" xfId="10968" xr:uid="{00000000-0005-0000-0000-00002B6F0000}"/>
    <cellStyle name="40 % - Accent5 2 6 2 10 2" xfId="16959" xr:uid="{00000000-0005-0000-0000-00002C6F0000}"/>
    <cellStyle name="40 % - Accent5 2 6 2 11" xfId="17583" xr:uid="{00000000-0005-0000-0000-00002D6F0000}"/>
    <cellStyle name="40 % - Accent5 2 6 2 12" xfId="19711" xr:uid="{00000000-0005-0000-0000-00002E6F0000}"/>
    <cellStyle name="40 % - Accent5 2 6 2 13" xfId="11882" xr:uid="{00000000-0005-0000-0000-00002F6F0000}"/>
    <cellStyle name="40 % - Accent5 2 6 2 14" xfId="5513" xr:uid="{00000000-0005-0000-0000-0000306F0000}"/>
    <cellStyle name="40 % - Accent5 2 6 2 15" xfId="26092" xr:uid="{00000000-0005-0000-0000-0000316F0000}"/>
    <cellStyle name="40 % - Accent5 2 6 2 2" xfId="6424" xr:uid="{00000000-0005-0000-0000-0000326F0000}"/>
    <cellStyle name="40 % - Accent5 2 6 2 2 2" xfId="12415" xr:uid="{00000000-0005-0000-0000-0000336F0000}"/>
    <cellStyle name="40 % - Accent5 2 6 2 2 2 2" xfId="33159" xr:uid="{00000000-0005-0000-0000-0000346F0000}"/>
    <cellStyle name="40 % - Accent5 2 6 2 2 3" xfId="27155" xr:uid="{00000000-0005-0000-0000-0000356F0000}"/>
    <cellStyle name="40 % - Accent5 2 6 2 3" xfId="6950" xr:uid="{00000000-0005-0000-0000-0000366F0000}"/>
    <cellStyle name="40 % - Accent5 2 6 2 3 2" xfId="12941" xr:uid="{00000000-0005-0000-0000-0000376F0000}"/>
    <cellStyle name="40 % - Accent5 2 6 2 3 3" xfId="32112" xr:uid="{00000000-0005-0000-0000-0000386F0000}"/>
    <cellStyle name="40 % - Accent5 2 6 2 4" xfId="7490" xr:uid="{00000000-0005-0000-0000-0000396F0000}"/>
    <cellStyle name="40 % - Accent5 2 6 2 4 2" xfId="13481" xr:uid="{00000000-0005-0000-0000-00003A6F0000}"/>
    <cellStyle name="40 % - Accent5 2 6 2 5" xfId="8058" xr:uid="{00000000-0005-0000-0000-00003B6F0000}"/>
    <cellStyle name="40 % - Accent5 2 6 2 5 2" xfId="14049" xr:uid="{00000000-0005-0000-0000-00003C6F0000}"/>
    <cellStyle name="40 % - Accent5 2 6 2 6" xfId="8626" xr:uid="{00000000-0005-0000-0000-00003D6F0000}"/>
    <cellStyle name="40 % - Accent5 2 6 2 6 2" xfId="14617" xr:uid="{00000000-0005-0000-0000-00003E6F0000}"/>
    <cellStyle name="40 % - Accent5 2 6 2 7" xfId="9194" xr:uid="{00000000-0005-0000-0000-00003F6F0000}"/>
    <cellStyle name="40 % - Accent5 2 6 2 7 2" xfId="15185" xr:uid="{00000000-0005-0000-0000-0000406F0000}"/>
    <cellStyle name="40 % - Accent5 2 6 2 8" xfId="9776" xr:uid="{00000000-0005-0000-0000-0000416F0000}"/>
    <cellStyle name="40 % - Accent5 2 6 2 8 2" xfId="15767" xr:uid="{00000000-0005-0000-0000-0000426F0000}"/>
    <cellStyle name="40 % - Accent5 2 6 2 9" xfId="10372" xr:uid="{00000000-0005-0000-0000-0000436F0000}"/>
    <cellStyle name="40 % - Accent5 2 6 2 9 2" xfId="16363" xr:uid="{00000000-0005-0000-0000-0000446F0000}"/>
    <cellStyle name="40 % - Accent5 2 6 3" xfId="5512" xr:uid="{00000000-0005-0000-0000-0000456F0000}"/>
    <cellStyle name="40 % - Accent5 2 6 3 2" xfId="20855" xr:uid="{00000000-0005-0000-0000-0000466F0000}"/>
    <cellStyle name="40 % - Accent5 2 6 3 2 2" xfId="34072" xr:uid="{00000000-0005-0000-0000-0000476F0000}"/>
    <cellStyle name="40 % - Accent5 2 6 3 3" xfId="11881" xr:uid="{00000000-0005-0000-0000-0000486F0000}"/>
    <cellStyle name="40 % - Accent5 2 6 3 4" xfId="28082" xr:uid="{00000000-0005-0000-0000-0000496F0000}"/>
    <cellStyle name="40 % - Accent5 2 6 4" xfId="6423" xr:uid="{00000000-0005-0000-0000-00004A6F0000}"/>
    <cellStyle name="40 % - Accent5 2 6 4 2" xfId="21446" xr:uid="{00000000-0005-0000-0000-00004B6F0000}"/>
    <cellStyle name="40 % - Accent5 2 6 4 2 2" xfId="34663" xr:uid="{00000000-0005-0000-0000-00004C6F0000}"/>
    <cellStyle name="40 % - Accent5 2 6 4 3" xfId="12414" xr:uid="{00000000-0005-0000-0000-00004D6F0000}"/>
    <cellStyle name="40 % - Accent5 2 6 4 4" xfId="28673" xr:uid="{00000000-0005-0000-0000-00004E6F0000}"/>
    <cellStyle name="40 % - Accent5 2 6 5" xfId="6949" xr:uid="{00000000-0005-0000-0000-00004F6F0000}"/>
    <cellStyle name="40 % - Accent5 2 6 5 2" xfId="22070" xr:uid="{00000000-0005-0000-0000-0000506F0000}"/>
    <cellStyle name="40 % - Accent5 2 6 5 2 2" xfId="35263" xr:uid="{00000000-0005-0000-0000-0000516F0000}"/>
    <cellStyle name="40 % - Accent5 2 6 5 3" xfId="12940" xr:uid="{00000000-0005-0000-0000-0000526F0000}"/>
    <cellStyle name="40 % - Accent5 2 6 5 4" xfId="29273" xr:uid="{00000000-0005-0000-0000-0000536F0000}"/>
    <cellStyle name="40 % - Accent5 2 6 6" xfId="7489" xr:uid="{00000000-0005-0000-0000-0000546F0000}"/>
    <cellStyle name="40 % - Accent5 2 6 6 2" xfId="22772" xr:uid="{00000000-0005-0000-0000-0000556F0000}"/>
    <cellStyle name="40 % - Accent5 2 6 6 2 2" xfId="35965" xr:uid="{00000000-0005-0000-0000-0000566F0000}"/>
    <cellStyle name="40 % - Accent5 2 6 6 3" xfId="13480" xr:uid="{00000000-0005-0000-0000-0000576F0000}"/>
    <cellStyle name="40 % - Accent5 2 6 6 4" xfId="29975" xr:uid="{00000000-0005-0000-0000-0000586F0000}"/>
    <cellStyle name="40 % - Accent5 2 6 7" xfId="8057" xr:uid="{00000000-0005-0000-0000-0000596F0000}"/>
    <cellStyle name="40 % - Accent5 2 6 7 2" xfId="23535" xr:uid="{00000000-0005-0000-0000-00005A6F0000}"/>
    <cellStyle name="40 % - Accent5 2 6 7 2 2" xfId="36720" xr:uid="{00000000-0005-0000-0000-00005B6F0000}"/>
    <cellStyle name="40 % - Accent5 2 6 7 3" xfId="14048" xr:uid="{00000000-0005-0000-0000-00005C6F0000}"/>
    <cellStyle name="40 % - Accent5 2 6 7 4" xfId="30730" xr:uid="{00000000-0005-0000-0000-00005D6F0000}"/>
    <cellStyle name="40 % - Accent5 2 6 8" xfId="8625" xr:uid="{00000000-0005-0000-0000-00005E6F0000}"/>
    <cellStyle name="40 % - Accent5 2 6 8 2" xfId="14616" xr:uid="{00000000-0005-0000-0000-00005F6F0000}"/>
    <cellStyle name="40 % - Accent5 2 6 8 2 2" xfId="32843" xr:uid="{00000000-0005-0000-0000-0000606F0000}"/>
    <cellStyle name="40 % - Accent5 2 6 8 3" xfId="26839" xr:uid="{00000000-0005-0000-0000-0000616F0000}"/>
    <cellStyle name="40 % - Accent5 2 6 9" xfId="9193" xr:uid="{00000000-0005-0000-0000-0000626F0000}"/>
    <cellStyle name="40 % - Accent5 2 6 9 2" xfId="15184" xr:uid="{00000000-0005-0000-0000-0000636F0000}"/>
    <cellStyle name="40 % - Accent5 2 6 9 3" xfId="25490" xr:uid="{00000000-0005-0000-0000-0000646F0000}"/>
    <cellStyle name="40 % - Accent5 2 7" xfId="5475" xr:uid="{00000000-0005-0000-0000-0000656F0000}"/>
    <cellStyle name="40 % - Accent5 2 7 2" xfId="23827" xr:uid="{00000000-0005-0000-0000-0000666F0000}"/>
    <cellStyle name="40 % - Accent5 2 7 2 2" xfId="36855" xr:uid="{00000000-0005-0000-0000-0000676F0000}"/>
    <cellStyle name="40 % - Accent5 2 7 2 3" xfId="30867" xr:uid="{00000000-0005-0000-0000-0000686F0000}"/>
    <cellStyle name="40 % - Accent5 2 7 3" xfId="19581" xr:uid="{00000000-0005-0000-0000-0000696F0000}"/>
    <cellStyle name="40 % - Accent5 2 7 3 2" xfId="33075" xr:uid="{00000000-0005-0000-0000-00006A6F0000}"/>
    <cellStyle name="40 % - Accent5 2 7 3 3" xfId="27071" xr:uid="{00000000-0005-0000-0000-00006B6F0000}"/>
    <cellStyle name="40 % - Accent5 2 7 4" xfId="11834" xr:uid="{00000000-0005-0000-0000-00006C6F0000}"/>
    <cellStyle name="40 % - Accent5 2 7 4 2" xfId="32058" xr:uid="{00000000-0005-0000-0000-00006D6F0000}"/>
    <cellStyle name="40 % - Accent5 2 7 5" xfId="26038" xr:uid="{00000000-0005-0000-0000-00006E6F0000}"/>
    <cellStyle name="40 % - Accent5 2 8" xfId="6376" xr:uid="{00000000-0005-0000-0000-00006F6F0000}"/>
    <cellStyle name="40 % - Accent5 2 8 2" xfId="24029" xr:uid="{00000000-0005-0000-0000-0000706F0000}"/>
    <cellStyle name="40 % - Accent5 2 8 2 2" xfId="36935" xr:uid="{00000000-0005-0000-0000-0000716F0000}"/>
    <cellStyle name="40 % - Accent5 2 8 2 3" xfId="30948" xr:uid="{00000000-0005-0000-0000-0000726F0000}"/>
    <cellStyle name="40 % - Accent5 2 8 3" xfId="20802" xr:uid="{00000000-0005-0000-0000-0000736F0000}"/>
    <cellStyle name="40 % - Accent5 2 8 3 2" xfId="34019" xr:uid="{00000000-0005-0000-0000-0000746F0000}"/>
    <cellStyle name="40 % - Accent5 2 8 4" xfId="12367" xr:uid="{00000000-0005-0000-0000-0000756F0000}"/>
    <cellStyle name="40 % - Accent5 2 8 5" xfId="28029" xr:uid="{00000000-0005-0000-0000-0000766F0000}"/>
    <cellStyle name="40 % - Accent5 2 9" xfId="6902" xr:uid="{00000000-0005-0000-0000-0000776F0000}"/>
    <cellStyle name="40 % - Accent5 2 9 2" xfId="21393" xr:uid="{00000000-0005-0000-0000-0000786F0000}"/>
    <cellStyle name="40 % - Accent5 2 9 2 2" xfId="34610" xr:uid="{00000000-0005-0000-0000-0000796F0000}"/>
    <cellStyle name="40 % - Accent5 2 9 3" xfId="12893" xr:uid="{00000000-0005-0000-0000-00007A6F0000}"/>
    <cellStyle name="40 % - Accent5 2 9 4" xfId="28620" xr:uid="{00000000-0005-0000-0000-00007B6F0000}"/>
    <cellStyle name="40 % - Accent5 2_2012-2013 - CF - Tour 1 - Ligue 04 - Résultats" xfId="556" xr:uid="{00000000-0005-0000-0000-00007C6F0000}"/>
    <cellStyle name="40 % - Accent5 20" xfId="4170" xr:uid="{00000000-0005-0000-0000-00007D6F0000}"/>
    <cellStyle name="40 % - Accent5 20 2" xfId="9886" xr:uid="{00000000-0005-0000-0000-00007E6F0000}"/>
    <cellStyle name="40 % - Accent5 20 2 2" xfId="22881" xr:uid="{00000000-0005-0000-0000-00007F6F0000}"/>
    <cellStyle name="40 % - Accent5 20 2 2 2" xfId="36074" xr:uid="{00000000-0005-0000-0000-0000806F0000}"/>
    <cellStyle name="40 % - Accent5 20 2 3" xfId="15877" xr:uid="{00000000-0005-0000-0000-0000816F0000}"/>
    <cellStyle name="40 % - Accent5 20 2 4" xfId="30084" xr:uid="{00000000-0005-0000-0000-0000826F0000}"/>
    <cellStyle name="40 % - Accent5 20 3" xfId="10482" xr:uid="{00000000-0005-0000-0000-0000836F0000}"/>
    <cellStyle name="40 % - Accent5 20 3 2" xfId="16473" xr:uid="{00000000-0005-0000-0000-0000846F0000}"/>
    <cellStyle name="40 % - Accent5 20 3 2 2" xfId="35372" xr:uid="{00000000-0005-0000-0000-0000856F0000}"/>
    <cellStyle name="40 % - Accent5 20 3 3" xfId="29382" xr:uid="{00000000-0005-0000-0000-0000866F0000}"/>
    <cellStyle name="40 % - Accent5 20 4" xfId="11078" xr:uid="{00000000-0005-0000-0000-0000876F0000}"/>
    <cellStyle name="40 % - Accent5 20 4 2" xfId="17069" xr:uid="{00000000-0005-0000-0000-0000886F0000}"/>
    <cellStyle name="40 % - Accent5 20 4 3" xfId="26220" xr:uid="{00000000-0005-0000-0000-0000896F0000}"/>
    <cellStyle name="40 % - Accent5 20 5" xfId="17693" xr:uid="{00000000-0005-0000-0000-00008A6F0000}"/>
    <cellStyle name="40 % - Accent5 20 5 2" xfId="32224" xr:uid="{00000000-0005-0000-0000-00008B6F0000}"/>
    <cellStyle name="40 % - Accent5 20 6" xfId="22179" xr:uid="{00000000-0005-0000-0000-00008C6F0000}"/>
    <cellStyle name="40 % - Accent5 20 7" xfId="15295" xr:uid="{00000000-0005-0000-0000-00008D6F0000}"/>
    <cellStyle name="40 % - Accent5 20 8" xfId="9304" xr:uid="{00000000-0005-0000-0000-00008E6F0000}"/>
    <cellStyle name="40 % - Accent5 20 9" xfId="24853" xr:uid="{00000000-0005-0000-0000-00008F6F0000}"/>
    <cellStyle name="40 % - Accent5 21" xfId="4184" xr:uid="{00000000-0005-0000-0000-0000906F0000}"/>
    <cellStyle name="40 % - Accent5 21 2" xfId="10496" xr:uid="{00000000-0005-0000-0000-0000916F0000}"/>
    <cellStyle name="40 % - Accent5 21 2 2" xfId="22892" xr:uid="{00000000-0005-0000-0000-0000926F0000}"/>
    <cellStyle name="40 % - Accent5 21 2 2 2" xfId="36085" xr:uid="{00000000-0005-0000-0000-0000936F0000}"/>
    <cellStyle name="40 % - Accent5 21 2 3" xfId="16487" xr:uid="{00000000-0005-0000-0000-0000946F0000}"/>
    <cellStyle name="40 % - Accent5 21 2 4" xfId="30095" xr:uid="{00000000-0005-0000-0000-0000956F0000}"/>
    <cellStyle name="40 % - Accent5 21 3" xfId="11092" xr:uid="{00000000-0005-0000-0000-0000966F0000}"/>
    <cellStyle name="40 % - Accent5 21 3 2" xfId="17083" xr:uid="{00000000-0005-0000-0000-0000976F0000}"/>
    <cellStyle name="40 % - Accent5 21 3 2 2" xfId="35383" xr:uid="{00000000-0005-0000-0000-0000986F0000}"/>
    <cellStyle name="40 % - Accent5 21 3 3" xfId="29393" xr:uid="{00000000-0005-0000-0000-0000996F0000}"/>
    <cellStyle name="40 % - Accent5 21 4" xfId="17707" xr:uid="{00000000-0005-0000-0000-00009A6F0000}"/>
    <cellStyle name="40 % - Accent5 21 4 2" xfId="26231" xr:uid="{00000000-0005-0000-0000-00009B6F0000}"/>
    <cellStyle name="40 % - Accent5 21 5" xfId="22190" xr:uid="{00000000-0005-0000-0000-00009C6F0000}"/>
    <cellStyle name="40 % - Accent5 21 5 2" xfId="32235" xr:uid="{00000000-0005-0000-0000-00009D6F0000}"/>
    <cellStyle name="40 % - Accent5 21 6" xfId="15891" xr:uid="{00000000-0005-0000-0000-00009E6F0000}"/>
    <cellStyle name="40 % - Accent5 21 7" xfId="9900" xr:uid="{00000000-0005-0000-0000-00009F6F0000}"/>
    <cellStyle name="40 % - Accent5 21 8" xfId="24864" xr:uid="{00000000-0005-0000-0000-0000A06F0000}"/>
    <cellStyle name="40 % - Accent5 22" xfId="4198" xr:uid="{00000000-0005-0000-0000-0000A16F0000}"/>
    <cellStyle name="40 % - Accent5 22 2" xfId="17721" xr:uid="{00000000-0005-0000-0000-0000A26F0000}"/>
    <cellStyle name="40 % - Accent5 22 2 2" xfId="22900" xr:uid="{00000000-0005-0000-0000-0000A36F0000}"/>
    <cellStyle name="40 % - Accent5 22 2 2 2" xfId="36093" xr:uid="{00000000-0005-0000-0000-0000A46F0000}"/>
    <cellStyle name="40 % - Accent5 22 2 3" xfId="30103" xr:uid="{00000000-0005-0000-0000-0000A56F0000}"/>
    <cellStyle name="40 % - Accent5 22 3" xfId="22198" xr:uid="{00000000-0005-0000-0000-0000A66F0000}"/>
    <cellStyle name="40 % - Accent5 22 3 2" xfId="35391" xr:uid="{00000000-0005-0000-0000-0000A76F0000}"/>
    <cellStyle name="40 % - Accent5 22 3 3" xfId="29401" xr:uid="{00000000-0005-0000-0000-0000A86F0000}"/>
    <cellStyle name="40 % - Accent5 22 4" xfId="17097" xr:uid="{00000000-0005-0000-0000-0000A96F0000}"/>
    <cellStyle name="40 % - Accent5 22 4 2" xfId="26239" xr:uid="{00000000-0005-0000-0000-0000AA6F0000}"/>
    <cellStyle name="40 % - Accent5 22 5" xfId="11106" xr:uid="{00000000-0005-0000-0000-0000AB6F0000}"/>
    <cellStyle name="40 % - Accent5 22 5 2" xfId="32243" xr:uid="{00000000-0005-0000-0000-0000AC6F0000}"/>
    <cellStyle name="40 % - Accent5 22 6" xfId="24872" xr:uid="{00000000-0005-0000-0000-0000AD6F0000}"/>
    <cellStyle name="40 % - Accent5 23" xfId="4212" xr:uid="{00000000-0005-0000-0000-0000AE6F0000}"/>
    <cellStyle name="40 % - Accent5 23 2" xfId="17735" xr:uid="{00000000-0005-0000-0000-0000AF6F0000}"/>
    <cellStyle name="40 % - Accent5 23 2 2" xfId="22904" xr:uid="{00000000-0005-0000-0000-0000B06F0000}"/>
    <cellStyle name="40 % - Accent5 23 2 2 2" xfId="36097" xr:uid="{00000000-0005-0000-0000-0000B16F0000}"/>
    <cellStyle name="40 % - Accent5 23 2 3" xfId="30107" xr:uid="{00000000-0005-0000-0000-0000B26F0000}"/>
    <cellStyle name="40 % - Accent5 23 3" xfId="22202" xr:uid="{00000000-0005-0000-0000-0000B36F0000}"/>
    <cellStyle name="40 % - Accent5 23 3 2" xfId="35395" xr:uid="{00000000-0005-0000-0000-0000B46F0000}"/>
    <cellStyle name="40 % - Accent5 23 3 3" xfId="29405" xr:uid="{00000000-0005-0000-0000-0000B56F0000}"/>
    <cellStyle name="40 % - Accent5 23 4" xfId="17111" xr:uid="{00000000-0005-0000-0000-0000B66F0000}"/>
    <cellStyle name="40 % - Accent5 23 4 2" xfId="26243" xr:uid="{00000000-0005-0000-0000-0000B76F0000}"/>
    <cellStyle name="40 % - Accent5 23 5" xfId="32247" xr:uid="{00000000-0005-0000-0000-0000B86F0000}"/>
    <cellStyle name="40 % - Accent5 23 6" xfId="24876" xr:uid="{00000000-0005-0000-0000-0000B96F0000}"/>
    <cellStyle name="40 % - Accent5 24" xfId="17749" xr:uid="{00000000-0005-0000-0000-0000BA6F0000}"/>
    <cellStyle name="40 % - Accent5 24 2" xfId="22925" xr:uid="{00000000-0005-0000-0000-0000BB6F0000}"/>
    <cellStyle name="40 % - Accent5 24 2 2" xfId="36118" xr:uid="{00000000-0005-0000-0000-0000BC6F0000}"/>
    <cellStyle name="40 % - Accent5 24 2 3" xfId="30128" xr:uid="{00000000-0005-0000-0000-0000BD6F0000}"/>
    <cellStyle name="40 % - Accent5 24 3" xfId="22223" xr:uid="{00000000-0005-0000-0000-0000BE6F0000}"/>
    <cellStyle name="40 % - Accent5 24 3 2" xfId="35416" xr:uid="{00000000-0005-0000-0000-0000BF6F0000}"/>
    <cellStyle name="40 % - Accent5 24 3 3" xfId="29426" xr:uid="{00000000-0005-0000-0000-0000C06F0000}"/>
    <cellStyle name="40 % - Accent5 24 4" xfId="26264" xr:uid="{00000000-0005-0000-0000-0000C16F0000}"/>
    <cellStyle name="40 % - Accent5 24 5" xfId="32268" xr:uid="{00000000-0005-0000-0000-0000C26F0000}"/>
    <cellStyle name="40 % - Accent5 24 6" xfId="24897" xr:uid="{00000000-0005-0000-0000-0000C36F0000}"/>
    <cellStyle name="40 % - Accent5 25" xfId="17763" xr:uid="{00000000-0005-0000-0000-0000C46F0000}"/>
    <cellStyle name="40 % - Accent5 25 2" xfId="22936" xr:uid="{00000000-0005-0000-0000-0000C56F0000}"/>
    <cellStyle name="40 % - Accent5 25 2 2" xfId="36129" xr:uid="{00000000-0005-0000-0000-0000C66F0000}"/>
    <cellStyle name="40 % - Accent5 25 2 3" xfId="30139" xr:uid="{00000000-0005-0000-0000-0000C76F0000}"/>
    <cellStyle name="40 % - Accent5 25 3" xfId="22234" xr:uid="{00000000-0005-0000-0000-0000C86F0000}"/>
    <cellStyle name="40 % - Accent5 25 3 2" xfId="35427" xr:uid="{00000000-0005-0000-0000-0000C96F0000}"/>
    <cellStyle name="40 % - Accent5 25 3 3" xfId="29437" xr:uid="{00000000-0005-0000-0000-0000CA6F0000}"/>
    <cellStyle name="40 % - Accent5 25 4" xfId="26275" xr:uid="{00000000-0005-0000-0000-0000CB6F0000}"/>
    <cellStyle name="40 % - Accent5 25 5" xfId="32279" xr:uid="{00000000-0005-0000-0000-0000CC6F0000}"/>
    <cellStyle name="40 % - Accent5 25 6" xfId="24908" xr:uid="{00000000-0005-0000-0000-0000CD6F0000}"/>
    <cellStyle name="40 % - Accent5 26" xfId="22242" xr:uid="{00000000-0005-0000-0000-0000CE6F0000}"/>
    <cellStyle name="40 % - Accent5 26 2" xfId="22944" xr:uid="{00000000-0005-0000-0000-0000CF6F0000}"/>
    <cellStyle name="40 % - Accent5 26 2 2" xfId="36137" xr:uid="{00000000-0005-0000-0000-0000D06F0000}"/>
    <cellStyle name="40 % - Accent5 26 2 3" xfId="30147" xr:uid="{00000000-0005-0000-0000-0000D16F0000}"/>
    <cellStyle name="40 % - Accent5 26 3" xfId="29445" xr:uid="{00000000-0005-0000-0000-0000D26F0000}"/>
    <cellStyle name="40 % - Accent5 26 3 2" xfId="35435" xr:uid="{00000000-0005-0000-0000-0000D36F0000}"/>
    <cellStyle name="40 % - Accent5 26 4" xfId="26283" xr:uid="{00000000-0005-0000-0000-0000D46F0000}"/>
    <cellStyle name="40 % - Accent5 26 5" xfId="32287" xr:uid="{00000000-0005-0000-0000-0000D56F0000}"/>
    <cellStyle name="40 % - Accent5 26 6" xfId="24916" xr:uid="{00000000-0005-0000-0000-0000D66F0000}"/>
    <cellStyle name="40 % - Accent5 27" xfId="22246" xr:uid="{00000000-0005-0000-0000-0000D76F0000}"/>
    <cellStyle name="40 % - Accent5 27 2" xfId="22948" xr:uid="{00000000-0005-0000-0000-0000D86F0000}"/>
    <cellStyle name="40 % - Accent5 27 2 2" xfId="36141" xr:uid="{00000000-0005-0000-0000-0000D96F0000}"/>
    <cellStyle name="40 % - Accent5 27 2 3" xfId="30151" xr:uid="{00000000-0005-0000-0000-0000DA6F0000}"/>
    <cellStyle name="40 % - Accent5 27 3" xfId="29449" xr:uid="{00000000-0005-0000-0000-0000DB6F0000}"/>
    <cellStyle name="40 % - Accent5 27 3 2" xfId="35439" xr:uid="{00000000-0005-0000-0000-0000DC6F0000}"/>
    <cellStyle name="40 % - Accent5 27 4" xfId="26287" xr:uid="{00000000-0005-0000-0000-0000DD6F0000}"/>
    <cellStyle name="40 % - Accent5 27 5" xfId="32291" xr:uid="{00000000-0005-0000-0000-0000DE6F0000}"/>
    <cellStyle name="40 % - Accent5 27 6" xfId="24920" xr:uid="{00000000-0005-0000-0000-0000DF6F0000}"/>
    <cellStyle name="40 % - Accent5 28" xfId="22969" xr:uid="{00000000-0005-0000-0000-0000E06F0000}"/>
    <cellStyle name="40 % - Accent5 28 2" xfId="30172" xr:uid="{00000000-0005-0000-0000-0000E16F0000}"/>
    <cellStyle name="40 % - Accent5 28 2 2" xfId="36162" xr:uid="{00000000-0005-0000-0000-0000E26F0000}"/>
    <cellStyle name="40 % - Accent5 28 3" xfId="26308" xr:uid="{00000000-0005-0000-0000-0000E36F0000}"/>
    <cellStyle name="40 % - Accent5 28 4" xfId="32312" xr:uid="{00000000-0005-0000-0000-0000E46F0000}"/>
    <cellStyle name="40 % - Accent5 28 5" xfId="24941" xr:uid="{00000000-0005-0000-0000-0000E56F0000}"/>
    <cellStyle name="40 % - Accent5 29" xfId="22980" xr:uid="{00000000-0005-0000-0000-0000E66F0000}"/>
    <cellStyle name="40 % - Accent5 29 2" xfId="30183" xr:uid="{00000000-0005-0000-0000-0000E76F0000}"/>
    <cellStyle name="40 % - Accent5 29 2 2" xfId="36173" xr:uid="{00000000-0005-0000-0000-0000E86F0000}"/>
    <cellStyle name="40 % - Accent5 29 3" xfId="26319" xr:uid="{00000000-0005-0000-0000-0000E96F0000}"/>
    <cellStyle name="40 % - Accent5 29 4" xfId="32323" xr:uid="{00000000-0005-0000-0000-0000EA6F0000}"/>
    <cellStyle name="40 % - Accent5 29 5" xfId="24952" xr:uid="{00000000-0005-0000-0000-0000EB6F0000}"/>
    <cellStyle name="40 % - Accent5 3" xfId="557" xr:uid="{00000000-0005-0000-0000-0000EC6F0000}"/>
    <cellStyle name="40 % - Accent5 3 2" xfId="558" xr:uid="{00000000-0005-0000-0000-0000ED6F0000}"/>
    <cellStyle name="40 % - Accent5 30" xfId="22988" xr:uid="{00000000-0005-0000-0000-0000EE6F0000}"/>
    <cellStyle name="40 % - Accent5 30 2" xfId="30191" xr:uid="{00000000-0005-0000-0000-0000EF6F0000}"/>
    <cellStyle name="40 % - Accent5 30 2 2" xfId="36181" xr:uid="{00000000-0005-0000-0000-0000F06F0000}"/>
    <cellStyle name="40 % - Accent5 30 3" xfId="26327" xr:uid="{00000000-0005-0000-0000-0000F16F0000}"/>
    <cellStyle name="40 % - Accent5 30 4" xfId="32331" xr:uid="{00000000-0005-0000-0000-0000F26F0000}"/>
    <cellStyle name="40 % - Accent5 30 5" xfId="24960" xr:uid="{00000000-0005-0000-0000-0000F36F0000}"/>
    <cellStyle name="40 % - Accent5 31" xfId="22992" xr:uid="{00000000-0005-0000-0000-0000F46F0000}"/>
    <cellStyle name="40 % - Accent5 31 2" xfId="30195" xr:uid="{00000000-0005-0000-0000-0000F56F0000}"/>
    <cellStyle name="40 % - Accent5 31 2 2" xfId="36185" xr:uid="{00000000-0005-0000-0000-0000F66F0000}"/>
    <cellStyle name="40 % - Accent5 31 3" xfId="26331" xr:uid="{00000000-0005-0000-0000-0000F76F0000}"/>
    <cellStyle name="40 % - Accent5 31 4" xfId="32335" xr:uid="{00000000-0005-0000-0000-0000F86F0000}"/>
    <cellStyle name="40 % - Accent5 31 5" xfId="24964" xr:uid="{00000000-0005-0000-0000-0000F96F0000}"/>
    <cellStyle name="40 % - Accent5 32" xfId="24057" xr:uid="{00000000-0005-0000-0000-0000FA6F0000}"/>
    <cellStyle name="40 % - Accent5 32 2" xfId="36970" xr:uid="{00000000-0005-0000-0000-0000FB6F0000}"/>
    <cellStyle name="40 % - Accent5 32 3" xfId="30983" xr:uid="{00000000-0005-0000-0000-0000FC6F0000}"/>
    <cellStyle name="40 % - Accent5 33" xfId="24071" xr:uid="{00000000-0005-0000-0000-0000FD6F0000}"/>
    <cellStyle name="40 % - Accent5 33 2" xfId="36981" xr:uid="{00000000-0005-0000-0000-0000FE6F0000}"/>
    <cellStyle name="40 % - Accent5 33 3" xfId="30994" xr:uid="{00000000-0005-0000-0000-0000FF6F0000}"/>
    <cellStyle name="40 % - Accent5 34" xfId="31002" xr:uid="{00000000-0005-0000-0000-000000700000}"/>
    <cellStyle name="40 % - Accent5 34 2" xfId="36989" xr:uid="{00000000-0005-0000-0000-000001700000}"/>
    <cellStyle name="40 % - Accent5 35" xfId="31006" xr:uid="{00000000-0005-0000-0000-000002700000}"/>
    <cellStyle name="40 % - Accent5 35 2" xfId="36993" xr:uid="{00000000-0005-0000-0000-000003700000}"/>
    <cellStyle name="40 % - Accent5 36" xfId="37007" xr:uid="{00000000-0005-0000-0000-000004700000}"/>
    <cellStyle name="40 % - Accent5 37" xfId="37029" xr:uid="{00000000-0005-0000-0000-000005700000}"/>
    <cellStyle name="40 % - Accent5 38" xfId="37041" xr:uid="{00000000-0005-0000-0000-000006700000}"/>
    <cellStyle name="40 % - Accent5 39" xfId="37049" xr:uid="{00000000-0005-0000-0000-000007700000}"/>
    <cellStyle name="40 % - Accent5 4" xfId="559" xr:uid="{00000000-0005-0000-0000-000008700000}"/>
    <cellStyle name="40 % - Accent5 40" xfId="37055" xr:uid="{00000000-0005-0000-0000-000009700000}"/>
    <cellStyle name="40 % - Accent5 41" xfId="37070" xr:uid="{00000000-0005-0000-0000-00000A700000}"/>
    <cellStyle name="40 % - Accent5 42" xfId="37079" xr:uid="{00000000-0005-0000-0000-00000B700000}"/>
    <cellStyle name="40 % - Accent5 43" xfId="37087" xr:uid="{00000000-0005-0000-0000-00000C700000}"/>
    <cellStyle name="40 % - Accent5 44" xfId="37091" xr:uid="{00000000-0005-0000-0000-00000D700000}"/>
    <cellStyle name="40 % - Accent5 45" xfId="37105" xr:uid="{00000000-0005-0000-0000-00000E700000}"/>
    <cellStyle name="40 % - Accent5 46" xfId="37119" xr:uid="{00000000-0005-0000-0000-00000F700000}"/>
    <cellStyle name="40 % - Accent5 47" xfId="37133" xr:uid="{00000000-0005-0000-0000-000010700000}"/>
    <cellStyle name="40 % - Accent5 48" xfId="37147" xr:uid="{00000000-0005-0000-0000-000011700000}"/>
    <cellStyle name="40 % - Accent5 49" xfId="37161" xr:uid="{00000000-0005-0000-0000-000012700000}"/>
    <cellStyle name="40 % - Accent5 5" xfId="560" xr:uid="{00000000-0005-0000-0000-000013700000}"/>
    <cellStyle name="40 % - Accent5 5 2" xfId="561" xr:uid="{00000000-0005-0000-0000-000014700000}"/>
    <cellStyle name="40 % - Accent5 5 2 2" xfId="562" xr:uid="{00000000-0005-0000-0000-000015700000}"/>
    <cellStyle name="40 % - Accent5 5 2 2 2" xfId="3203" xr:uid="{00000000-0005-0000-0000-000016700000}"/>
    <cellStyle name="40 % - Accent5 5 2 2 3" xfId="5514" xr:uid="{00000000-0005-0000-0000-000017700000}"/>
    <cellStyle name="40 % - Accent5 5 2 2 4" xfId="4803" xr:uid="{00000000-0005-0000-0000-000018700000}"/>
    <cellStyle name="40 % - Accent5 5 2 2 5" xfId="3202" xr:uid="{00000000-0005-0000-0000-000019700000}"/>
    <cellStyle name="40 % - Accent5 5 2 3" xfId="563" xr:uid="{00000000-0005-0000-0000-00001A700000}"/>
    <cellStyle name="40 % - Accent5 5 2 4" xfId="3204" xr:uid="{00000000-0005-0000-0000-00001B700000}"/>
    <cellStyle name="40 % - Accent5 5 2 4 2" xfId="18653" xr:uid="{00000000-0005-0000-0000-00001C700000}"/>
    <cellStyle name="40 % - Accent5 5 2 5" xfId="18654" xr:uid="{00000000-0005-0000-0000-00001D700000}"/>
    <cellStyle name="40 % - Accent5 5 2 6" xfId="19605" xr:uid="{00000000-0005-0000-0000-00001E700000}"/>
    <cellStyle name="40 % - Accent5 5 3" xfId="564" xr:uid="{00000000-0005-0000-0000-00001F700000}"/>
    <cellStyle name="40 % - Accent5 5 4" xfId="565" xr:uid="{00000000-0005-0000-0000-000020700000}"/>
    <cellStyle name="40 % - Accent5 5 5" xfId="566" xr:uid="{00000000-0005-0000-0000-000021700000}"/>
    <cellStyle name="40 % - Accent5 5 5 2" xfId="3206" xr:uid="{00000000-0005-0000-0000-000022700000}"/>
    <cellStyle name="40 % - Accent5 5 5 3" xfId="5515" xr:uid="{00000000-0005-0000-0000-000023700000}"/>
    <cellStyle name="40 % - Accent5 5 5 4" xfId="4804" xr:uid="{00000000-0005-0000-0000-000024700000}"/>
    <cellStyle name="40 % - Accent5 5 5 5" xfId="3205" xr:uid="{00000000-0005-0000-0000-000025700000}"/>
    <cellStyle name="40 % - Accent5 5 6" xfId="23536" xr:uid="{00000000-0005-0000-0000-000026700000}"/>
    <cellStyle name="40 % - Accent5 5 7" xfId="23834" xr:uid="{00000000-0005-0000-0000-000027700000}"/>
    <cellStyle name="40 % - Accent5 50" xfId="37175" xr:uid="{00000000-0005-0000-0000-000028700000}"/>
    <cellStyle name="40 % - Accent5 51" xfId="37189" xr:uid="{00000000-0005-0000-0000-000029700000}"/>
    <cellStyle name="40 % - Accent5 52" xfId="37203" xr:uid="{00000000-0005-0000-0000-00002A700000}"/>
    <cellStyle name="40 % - Accent5 53" xfId="37217" xr:uid="{00000000-0005-0000-0000-00002B700000}"/>
    <cellStyle name="40 % - Accent5 54" xfId="37231" xr:uid="{00000000-0005-0000-0000-00002C700000}"/>
    <cellStyle name="40 % - Accent5 55" xfId="37245" xr:uid="{00000000-0005-0000-0000-00002D700000}"/>
    <cellStyle name="40 % - Accent5 56" xfId="37263" xr:uid="{00000000-0005-0000-0000-00002E700000}"/>
    <cellStyle name="40 % - Accent5 57" xfId="37270" xr:uid="{00000000-0005-0000-0000-00002F700000}"/>
    <cellStyle name="40 % - Accent5 58" xfId="37284" xr:uid="{00000000-0005-0000-0000-000030700000}"/>
    <cellStyle name="40 % - Accent5 59" xfId="37298" xr:uid="{00000000-0005-0000-0000-000031700000}"/>
    <cellStyle name="40 % - Accent5 6" xfId="567" xr:uid="{00000000-0005-0000-0000-000032700000}"/>
    <cellStyle name="40 % - Accent5 60" xfId="37313" xr:uid="{00000000-0005-0000-0000-000033700000}"/>
    <cellStyle name="40 % - Accent5 61" xfId="37327" xr:uid="{00000000-0005-0000-0000-000034700000}"/>
    <cellStyle name="40 % - Accent5 62" xfId="37341" xr:uid="{00000000-0005-0000-0000-000035700000}"/>
    <cellStyle name="40 % - Accent5 63" xfId="37355" xr:uid="{00000000-0005-0000-0000-000036700000}"/>
    <cellStyle name="40 % - Accent5 64" xfId="37373" xr:uid="{00000000-0005-0000-0000-000037700000}"/>
    <cellStyle name="40 % - Accent5 65" xfId="37380" xr:uid="{00000000-0005-0000-0000-000038700000}"/>
    <cellStyle name="40 % - Accent5 66" xfId="37394" xr:uid="{00000000-0005-0000-0000-000039700000}"/>
    <cellStyle name="40 % - Accent5 67" xfId="37420" xr:uid="{00000000-0005-0000-0000-00003A700000}"/>
    <cellStyle name="40 % - Accent5 68" xfId="37434" xr:uid="{00000000-0005-0000-0000-00003B700000}"/>
    <cellStyle name="40 % - Accent5 69" xfId="37448" xr:uid="{00000000-0005-0000-0000-00003C700000}"/>
    <cellStyle name="40 % - Accent5 7" xfId="568" xr:uid="{00000000-0005-0000-0000-00003D700000}"/>
    <cellStyle name="40 % - Accent5 70" xfId="37462" xr:uid="{00000000-0005-0000-0000-00003E700000}"/>
    <cellStyle name="40 % - Accent5 71" xfId="37480" xr:uid="{00000000-0005-0000-0000-00003F700000}"/>
    <cellStyle name="40 % - Accent5 72" xfId="37487" xr:uid="{00000000-0005-0000-0000-000040700000}"/>
    <cellStyle name="40 % - Accent5 73" xfId="37501" xr:uid="{00000000-0005-0000-0000-000041700000}"/>
    <cellStyle name="40 % - Accent5 74" xfId="37516" xr:uid="{00000000-0005-0000-0000-000042700000}"/>
    <cellStyle name="40 % - Accent5 75" xfId="37530" xr:uid="{00000000-0005-0000-0000-000043700000}"/>
    <cellStyle name="40 % - Accent5 76" xfId="37544" xr:uid="{00000000-0005-0000-0000-000044700000}"/>
    <cellStyle name="40 % - Accent5 77" xfId="37558" xr:uid="{00000000-0005-0000-0000-000045700000}"/>
    <cellStyle name="40 % - Accent5 78" xfId="37581" xr:uid="{00000000-0005-0000-0000-000046700000}"/>
    <cellStyle name="40 % - Accent5 79" xfId="37589" xr:uid="{00000000-0005-0000-0000-000047700000}"/>
    <cellStyle name="40 % - Accent5 8" xfId="569" xr:uid="{00000000-0005-0000-0000-000048700000}"/>
    <cellStyle name="40 % - Accent5 80" xfId="37595" xr:uid="{00000000-0005-0000-0000-000049700000}"/>
    <cellStyle name="40 % - Accent5 81" xfId="37609" xr:uid="{00000000-0005-0000-0000-00004A700000}"/>
    <cellStyle name="40 % - Accent5 9" xfId="570" xr:uid="{00000000-0005-0000-0000-00004B700000}"/>
    <cellStyle name="40 % - Accent6" xfId="571" builtinId="51" customBuiltin="1"/>
    <cellStyle name="40 % - Accent6 10" xfId="572" xr:uid="{00000000-0005-0000-0000-00004D700000}"/>
    <cellStyle name="40 % - Accent6 11" xfId="573" xr:uid="{00000000-0005-0000-0000-00004E700000}"/>
    <cellStyle name="40 % - Accent6 12" xfId="574" xr:uid="{00000000-0005-0000-0000-00004F700000}"/>
    <cellStyle name="40 % - Accent6 12 2" xfId="575" xr:uid="{00000000-0005-0000-0000-000050700000}"/>
    <cellStyle name="40 % - Accent6 12 2 2" xfId="3208" xr:uid="{00000000-0005-0000-0000-000051700000}"/>
    <cellStyle name="40 % - Accent6 12 2 3" xfId="5516" xr:uid="{00000000-0005-0000-0000-000052700000}"/>
    <cellStyle name="40 % - Accent6 12 2 4" xfId="4805" xr:uid="{00000000-0005-0000-0000-000053700000}"/>
    <cellStyle name="40 % - Accent6 12 2 5" xfId="3207" xr:uid="{00000000-0005-0000-0000-000054700000}"/>
    <cellStyle name="40 % - Accent6 12 3" xfId="576" xr:uid="{00000000-0005-0000-0000-000055700000}"/>
    <cellStyle name="40 % - Accent6 12 4" xfId="3209" xr:uid="{00000000-0005-0000-0000-000056700000}"/>
    <cellStyle name="40 % - Accent6 12 4 2" xfId="18655" xr:uid="{00000000-0005-0000-0000-000057700000}"/>
    <cellStyle name="40 % - Accent6 12 5" xfId="18656" xr:uid="{00000000-0005-0000-0000-000058700000}"/>
    <cellStyle name="40 % - Accent6 12 6" xfId="19606" xr:uid="{00000000-0005-0000-0000-000059700000}"/>
    <cellStyle name="40 % - Accent6 13" xfId="577" xr:uid="{00000000-0005-0000-0000-00005A700000}"/>
    <cellStyle name="40 % - Accent6 13 10" xfId="10969" xr:uid="{00000000-0005-0000-0000-00005B700000}"/>
    <cellStyle name="40 % - Accent6 13 10 2" xfId="16960" xr:uid="{00000000-0005-0000-0000-00005C700000}"/>
    <cellStyle name="40 % - Accent6 13 11" xfId="17584" xr:uid="{00000000-0005-0000-0000-00005D700000}"/>
    <cellStyle name="40 % - Accent6 13 12" xfId="18657" xr:uid="{00000000-0005-0000-0000-00005E700000}"/>
    <cellStyle name="40 % - Accent6 13 13" xfId="11883" xr:uid="{00000000-0005-0000-0000-00005F700000}"/>
    <cellStyle name="40 % - Accent6 13 14" xfId="4595" xr:uid="{00000000-0005-0000-0000-000060700000}"/>
    <cellStyle name="40 % - Accent6 13 15" xfId="3210" xr:uid="{00000000-0005-0000-0000-000061700000}"/>
    <cellStyle name="40 % - Accent6 13 2" xfId="6425" xr:uid="{00000000-0005-0000-0000-000062700000}"/>
    <cellStyle name="40 % - Accent6 13 2 2" xfId="12416" xr:uid="{00000000-0005-0000-0000-000063700000}"/>
    <cellStyle name="40 % - Accent6 13 3" xfId="6951" xr:uid="{00000000-0005-0000-0000-000064700000}"/>
    <cellStyle name="40 % - Accent6 13 3 2" xfId="12942" xr:uid="{00000000-0005-0000-0000-000065700000}"/>
    <cellStyle name="40 % - Accent6 13 4" xfId="7491" xr:uid="{00000000-0005-0000-0000-000066700000}"/>
    <cellStyle name="40 % - Accent6 13 4 2" xfId="13482" xr:uid="{00000000-0005-0000-0000-000067700000}"/>
    <cellStyle name="40 % - Accent6 13 5" xfId="8059" xr:uid="{00000000-0005-0000-0000-000068700000}"/>
    <cellStyle name="40 % - Accent6 13 5 2" xfId="14050" xr:uid="{00000000-0005-0000-0000-000069700000}"/>
    <cellStyle name="40 % - Accent6 13 6" xfId="8627" xr:uid="{00000000-0005-0000-0000-00006A700000}"/>
    <cellStyle name="40 % - Accent6 13 6 2" xfId="14618" xr:uid="{00000000-0005-0000-0000-00006B700000}"/>
    <cellStyle name="40 % - Accent6 13 7" xfId="9195" xr:uid="{00000000-0005-0000-0000-00006C700000}"/>
    <cellStyle name="40 % - Accent6 13 7 2" xfId="15186" xr:uid="{00000000-0005-0000-0000-00006D700000}"/>
    <cellStyle name="40 % - Accent6 13 8" xfId="9777" xr:uid="{00000000-0005-0000-0000-00006E700000}"/>
    <cellStyle name="40 % - Accent6 13 8 2" xfId="15768" xr:uid="{00000000-0005-0000-0000-00006F700000}"/>
    <cellStyle name="40 % - Accent6 13 9" xfId="10373" xr:uid="{00000000-0005-0000-0000-000070700000}"/>
    <cellStyle name="40 % - Accent6 13 9 2" xfId="16364" xr:uid="{00000000-0005-0000-0000-000071700000}"/>
    <cellStyle name="40 % - Accent6 14" xfId="3211" xr:uid="{00000000-0005-0000-0000-000072700000}"/>
    <cellStyle name="40 % - Accent6 14 10" xfId="10970" xr:uid="{00000000-0005-0000-0000-000073700000}"/>
    <cellStyle name="40 % - Accent6 14 10 2" xfId="16961" xr:uid="{00000000-0005-0000-0000-000074700000}"/>
    <cellStyle name="40 % - Accent6 14 10 3" xfId="25491" xr:uid="{00000000-0005-0000-0000-000075700000}"/>
    <cellStyle name="40 % - Accent6 14 11" xfId="5517" xr:uid="{00000000-0005-0000-0000-000076700000}"/>
    <cellStyle name="40 % - Accent6 14 11 2" xfId="17585" xr:uid="{00000000-0005-0000-0000-000077700000}"/>
    <cellStyle name="40 % - Accent6 14 11 3" xfId="31524" xr:uid="{00000000-0005-0000-0000-000078700000}"/>
    <cellStyle name="40 % - Accent6 14 12" xfId="18658" xr:uid="{00000000-0005-0000-0000-000079700000}"/>
    <cellStyle name="40 % - Accent6 14 13" xfId="11884" xr:uid="{00000000-0005-0000-0000-00007A700000}"/>
    <cellStyle name="40 % - Accent6 14 14" xfId="4596" xr:uid="{00000000-0005-0000-0000-00007B700000}"/>
    <cellStyle name="40 % - Accent6 14 15" xfId="24598" xr:uid="{00000000-0005-0000-0000-00007C700000}"/>
    <cellStyle name="40 % - Accent6 14 2" xfId="6426" xr:uid="{00000000-0005-0000-0000-00007D700000}"/>
    <cellStyle name="40 % - Accent6 14 2 10" xfId="24599" xr:uid="{00000000-0005-0000-0000-00007E700000}"/>
    <cellStyle name="40 % - Accent6 14 2 2" xfId="20857" xr:uid="{00000000-0005-0000-0000-00007F700000}"/>
    <cellStyle name="40 % - Accent6 14 2 2 2" xfId="28084" xr:uid="{00000000-0005-0000-0000-000080700000}"/>
    <cellStyle name="40 % - Accent6 14 2 2 2 2" xfId="34074" xr:uid="{00000000-0005-0000-0000-000081700000}"/>
    <cellStyle name="40 % - Accent6 14 2 2 3" xfId="32114" xr:uid="{00000000-0005-0000-0000-000082700000}"/>
    <cellStyle name="40 % - Accent6 14 2 2 4" xfId="26094" xr:uid="{00000000-0005-0000-0000-000083700000}"/>
    <cellStyle name="40 % - Accent6 14 2 3" xfId="21448" xr:uid="{00000000-0005-0000-0000-000084700000}"/>
    <cellStyle name="40 % - Accent6 14 2 3 2" xfId="34665" xr:uid="{00000000-0005-0000-0000-000085700000}"/>
    <cellStyle name="40 % - Accent6 14 2 3 3" xfId="28675" xr:uid="{00000000-0005-0000-0000-000086700000}"/>
    <cellStyle name="40 % - Accent6 14 2 4" xfId="22072" xr:uid="{00000000-0005-0000-0000-000087700000}"/>
    <cellStyle name="40 % - Accent6 14 2 4 2" xfId="35265" xr:uid="{00000000-0005-0000-0000-000088700000}"/>
    <cellStyle name="40 % - Accent6 14 2 4 3" xfId="29275" xr:uid="{00000000-0005-0000-0000-000089700000}"/>
    <cellStyle name="40 % - Accent6 14 2 5" xfId="22774" xr:uid="{00000000-0005-0000-0000-00008A700000}"/>
    <cellStyle name="40 % - Accent6 14 2 5 2" xfId="35967" xr:uid="{00000000-0005-0000-0000-00008B700000}"/>
    <cellStyle name="40 % - Accent6 14 2 5 3" xfId="29977" xr:uid="{00000000-0005-0000-0000-00008C700000}"/>
    <cellStyle name="40 % - Accent6 14 2 6" xfId="23538" xr:uid="{00000000-0005-0000-0000-00008D700000}"/>
    <cellStyle name="40 % - Accent6 14 2 6 2" xfId="36722" xr:uid="{00000000-0005-0000-0000-00008E700000}"/>
    <cellStyle name="40 % - Accent6 14 2 6 3" xfId="30732" xr:uid="{00000000-0005-0000-0000-00008F700000}"/>
    <cellStyle name="40 % - Accent6 14 2 7" xfId="19702" xr:uid="{00000000-0005-0000-0000-000090700000}"/>
    <cellStyle name="40 % - Accent6 14 2 7 2" xfId="33157" xr:uid="{00000000-0005-0000-0000-000091700000}"/>
    <cellStyle name="40 % - Accent6 14 2 7 3" xfId="27153" xr:uid="{00000000-0005-0000-0000-000092700000}"/>
    <cellStyle name="40 % - Accent6 14 2 8" xfId="12417" xr:uid="{00000000-0005-0000-0000-000093700000}"/>
    <cellStyle name="40 % - Accent6 14 2 8 2" xfId="25492" xr:uid="{00000000-0005-0000-0000-000094700000}"/>
    <cellStyle name="40 % - Accent6 14 2 9" xfId="31525" xr:uid="{00000000-0005-0000-0000-000095700000}"/>
    <cellStyle name="40 % - Accent6 14 3" xfId="6952" xr:uid="{00000000-0005-0000-0000-000096700000}"/>
    <cellStyle name="40 % - Accent6 14 3 2" xfId="19703" xr:uid="{00000000-0005-0000-0000-000097700000}"/>
    <cellStyle name="40 % - Accent6 14 3 2 2" xfId="33158" xr:uid="{00000000-0005-0000-0000-000098700000}"/>
    <cellStyle name="40 % - Accent6 14 3 2 3" xfId="27154" xr:uid="{00000000-0005-0000-0000-000099700000}"/>
    <cellStyle name="40 % - Accent6 14 3 3" xfId="12943" xr:uid="{00000000-0005-0000-0000-00009A700000}"/>
    <cellStyle name="40 % - Accent6 14 3 3 2" xfId="32113" xr:uid="{00000000-0005-0000-0000-00009B700000}"/>
    <cellStyle name="40 % - Accent6 14 3 4" xfId="26093" xr:uid="{00000000-0005-0000-0000-00009C700000}"/>
    <cellStyle name="40 % - Accent6 14 4" xfId="7492" xr:uid="{00000000-0005-0000-0000-00009D700000}"/>
    <cellStyle name="40 % - Accent6 14 4 2" xfId="20856" xr:uid="{00000000-0005-0000-0000-00009E700000}"/>
    <cellStyle name="40 % - Accent6 14 4 2 2" xfId="34073" xr:uid="{00000000-0005-0000-0000-00009F700000}"/>
    <cellStyle name="40 % - Accent6 14 4 3" xfId="13483" xr:uid="{00000000-0005-0000-0000-0000A0700000}"/>
    <cellStyle name="40 % - Accent6 14 4 4" xfId="28083" xr:uid="{00000000-0005-0000-0000-0000A1700000}"/>
    <cellStyle name="40 % - Accent6 14 5" xfId="8060" xr:uid="{00000000-0005-0000-0000-0000A2700000}"/>
    <cellStyle name="40 % - Accent6 14 5 2" xfId="21447" xr:uid="{00000000-0005-0000-0000-0000A3700000}"/>
    <cellStyle name="40 % - Accent6 14 5 2 2" xfId="34664" xr:uid="{00000000-0005-0000-0000-0000A4700000}"/>
    <cellStyle name="40 % - Accent6 14 5 3" xfId="14051" xr:uid="{00000000-0005-0000-0000-0000A5700000}"/>
    <cellStyle name="40 % - Accent6 14 5 4" xfId="28674" xr:uid="{00000000-0005-0000-0000-0000A6700000}"/>
    <cellStyle name="40 % - Accent6 14 6" xfId="8628" xr:uid="{00000000-0005-0000-0000-0000A7700000}"/>
    <cellStyle name="40 % - Accent6 14 6 2" xfId="22071" xr:uid="{00000000-0005-0000-0000-0000A8700000}"/>
    <cellStyle name="40 % - Accent6 14 6 2 2" xfId="35264" xr:uid="{00000000-0005-0000-0000-0000A9700000}"/>
    <cellStyle name="40 % - Accent6 14 6 3" xfId="14619" xr:uid="{00000000-0005-0000-0000-0000AA700000}"/>
    <cellStyle name="40 % - Accent6 14 6 4" xfId="29274" xr:uid="{00000000-0005-0000-0000-0000AB700000}"/>
    <cellStyle name="40 % - Accent6 14 7" xfId="9196" xr:uid="{00000000-0005-0000-0000-0000AC700000}"/>
    <cellStyle name="40 % - Accent6 14 7 2" xfId="22773" xr:uid="{00000000-0005-0000-0000-0000AD700000}"/>
    <cellStyle name="40 % - Accent6 14 7 2 2" xfId="35966" xr:uid="{00000000-0005-0000-0000-0000AE700000}"/>
    <cellStyle name="40 % - Accent6 14 7 3" xfId="15187" xr:uid="{00000000-0005-0000-0000-0000AF700000}"/>
    <cellStyle name="40 % - Accent6 14 7 4" xfId="29976" xr:uid="{00000000-0005-0000-0000-0000B0700000}"/>
    <cellStyle name="40 % - Accent6 14 8" xfId="9778" xr:uid="{00000000-0005-0000-0000-0000B1700000}"/>
    <cellStyle name="40 % - Accent6 14 8 2" xfId="23537" xr:uid="{00000000-0005-0000-0000-0000B2700000}"/>
    <cellStyle name="40 % - Accent6 14 8 2 2" xfId="36721" xr:uid="{00000000-0005-0000-0000-0000B3700000}"/>
    <cellStyle name="40 % - Accent6 14 8 3" xfId="15769" xr:uid="{00000000-0005-0000-0000-0000B4700000}"/>
    <cellStyle name="40 % - Accent6 14 8 4" xfId="30731" xr:uid="{00000000-0005-0000-0000-0000B5700000}"/>
    <cellStyle name="40 % - Accent6 14 9" xfId="10374" xr:uid="{00000000-0005-0000-0000-0000B6700000}"/>
    <cellStyle name="40 % - Accent6 14 9 2" xfId="16365" xr:uid="{00000000-0005-0000-0000-0000B7700000}"/>
    <cellStyle name="40 % - Accent6 14 9 2 2" xfId="32844" xr:uid="{00000000-0005-0000-0000-0000B8700000}"/>
    <cellStyle name="40 % - Accent6 14 9 3" xfId="26840" xr:uid="{00000000-0005-0000-0000-0000B9700000}"/>
    <cellStyle name="40 % - Accent6 15" xfId="3212" xr:uid="{00000000-0005-0000-0000-0000BA700000}"/>
    <cellStyle name="40 % - Accent6 15 10" xfId="31526" xr:uid="{00000000-0005-0000-0000-0000BB700000}"/>
    <cellStyle name="40 % - Accent6 15 11" xfId="24600" xr:uid="{00000000-0005-0000-0000-0000BC700000}"/>
    <cellStyle name="40 % - Accent6 15 2" xfId="19701" xr:uid="{00000000-0005-0000-0000-0000BD700000}"/>
    <cellStyle name="40 % - Accent6 15 2 2" xfId="27152" xr:uid="{00000000-0005-0000-0000-0000BE700000}"/>
    <cellStyle name="40 % - Accent6 15 2 2 2" xfId="33156" xr:uid="{00000000-0005-0000-0000-0000BF700000}"/>
    <cellStyle name="40 % - Accent6 15 2 3" xfId="32115" xr:uid="{00000000-0005-0000-0000-0000C0700000}"/>
    <cellStyle name="40 % - Accent6 15 2 4" xfId="26095" xr:uid="{00000000-0005-0000-0000-0000C1700000}"/>
    <cellStyle name="40 % - Accent6 15 3" xfId="20858" xr:uid="{00000000-0005-0000-0000-0000C2700000}"/>
    <cellStyle name="40 % - Accent6 15 3 2" xfId="34075" xr:uid="{00000000-0005-0000-0000-0000C3700000}"/>
    <cellStyle name="40 % - Accent6 15 3 3" xfId="28085" xr:uid="{00000000-0005-0000-0000-0000C4700000}"/>
    <cellStyle name="40 % - Accent6 15 4" xfId="21449" xr:uid="{00000000-0005-0000-0000-0000C5700000}"/>
    <cellStyle name="40 % - Accent6 15 4 2" xfId="34666" xr:uid="{00000000-0005-0000-0000-0000C6700000}"/>
    <cellStyle name="40 % - Accent6 15 4 3" xfId="28676" xr:uid="{00000000-0005-0000-0000-0000C7700000}"/>
    <cellStyle name="40 % - Accent6 15 5" xfId="22073" xr:uid="{00000000-0005-0000-0000-0000C8700000}"/>
    <cellStyle name="40 % - Accent6 15 5 2" xfId="35266" xr:uid="{00000000-0005-0000-0000-0000C9700000}"/>
    <cellStyle name="40 % - Accent6 15 5 3" xfId="29276" xr:uid="{00000000-0005-0000-0000-0000CA700000}"/>
    <cellStyle name="40 % - Accent6 15 6" xfId="22775" xr:uid="{00000000-0005-0000-0000-0000CB700000}"/>
    <cellStyle name="40 % - Accent6 15 6 2" xfId="35968" xr:uid="{00000000-0005-0000-0000-0000CC700000}"/>
    <cellStyle name="40 % - Accent6 15 6 3" xfId="29978" xr:uid="{00000000-0005-0000-0000-0000CD700000}"/>
    <cellStyle name="40 % - Accent6 15 7" xfId="23539" xr:uid="{00000000-0005-0000-0000-0000CE700000}"/>
    <cellStyle name="40 % - Accent6 15 7 2" xfId="36723" xr:uid="{00000000-0005-0000-0000-0000CF700000}"/>
    <cellStyle name="40 % - Accent6 15 7 3" xfId="30733" xr:uid="{00000000-0005-0000-0000-0000D0700000}"/>
    <cellStyle name="40 % - Accent6 15 8" xfId="18659" xr:uid="{00000000-0005-0000-0000-0000D1700000}"/>
    <cellStyle name="40 % - Accent6 15 8 2" xfId="32845" xr:uid="{00000000-0005-0000-0000-0000D2700000}"/>
    <cellStyle name="40 % - Accent6 15 8 3" xfId="26841" xr:uid="{00000000-0005-0000-0000-0000D3700000}"/>
    <cellStyle name="40 % - Accent6 15 9" xfId="25493" xr:uid="{00000000-0005-0000-0000-0000D4700000}"/>
    <cellStyle name="40 % - Accent6 16" xfId="3213" xr:uid="{00000000-0005-0000-0000-0000D5700000}"/>
    <cellStyle name="40 % - Accent6 16 10" xfId="10971" xr:uid="{00000000-0005-0000-0000-0000D6700000}"/>
    <cellStyle name="40 % - Accent6 16 10 2" xfId="16962" xr:uid="{00000000-0005-0000-0000-0000D7700000}"/>
    <cellStyle name="40 % - Accent6 16 11" xfId="17586" xr:uid="{00000000-0005-0000-0000-0000D8700000}"/>
    <cellStyle name="40 % - Accent6 16 12" xfId="19700" xr:uid="{00000000-0005-0000-0000-0000D9700000}"/>
    <cellStyle name="40 % - Accent6 16 13" xfId="11885" xr:uid="{00000000-0005-0000-0000-0000DA700000}"/>
    <cellStyle name="40 % - Accent6 16 14" xfId="5518" xr:uid="{00000000-0005-0000-0000-0000DB700000}"/>
    <cellStyle name="40 % - Accent6 16 2" xfId="6427" xr:uid="{00000000-0005-0000-0000-0000DC700000}"/>
    <cellStyle name="40 % - Accent6 16 2 2" xfId="23759" xr:uid="{00000000-0005-0000-0000-0000DD700000}"/>
    <cellStyle name="40 % - Accent6 16 2 2 2" xfId="36796" xr:uid="{00000000-0005-0000-0000-0000DE700000}"/>
    <cellStyle name="40 % - Accent6 16 2 3" xfId="12418" xr:uid="{00000000-0005-0000-0000-0000DF700000}"/>
    <cellStyle name="40 % - Accent6 16 2 4" xfId="30808" xr:uid="{00000000-0005-0000-0000-0000E0700000}"/>
    <cellStyle name="40 % - Accent6 16 3" xfId="6953" xr:uid="{00000000-0005-0000-0000-0000E1700000}"/>
    <cellStyle name="40 % - Accent6 16 3 2" xfId="12944" xr:uid="{00000000-0005-0000-0000-0000E2700000}"/>
    <cellStyle name="40 % - Accent6 16 4" xfId="7493" xr:uid="{00000000-0005-0000-0000-0000E3700000}"/>
    <cellStyle name="40 % - Accent6 16 4 2" xfId="13484" xr:uid="{00000000-0005-0000-0000-0000E4700000}"/>
    <cellStyle name="40 % - Accent6 16 5" xfId="8061" xr:uid="{00000000-0005-0000-0000-0000E5700000}"/>
    <cellStyle name="40 % - Accent6 16 5 2" xfId="14052" xr:uid="{00000000-0005-0000-0000-0000E6700000}"/>
    <cellStyle name="40 % - Accent6 16 6" xfId="8629" xr:uid="{00000000-0005-0000-0000-0000E7700000}"/>
    <cellStyle name="40 % - Accent6 16 6 2" xfId="14620" xr:uid="{00000000-0005-0000-0000-0000E8700000}"/>
    <cellStyle name="40 % - Accent6 16 7" xfId="9197" xr:uid="{00000000-0005-0000-0000-0000E9700000}"/>
    <cellStyle name="40 % - Accent6 16 7 2" xfId="15188" xr:uid="{00000000-0005-0000-0000-0000EA700000}"/>
    <cellStyle name="40 % - Accent6 16 8" xfId="9779" xr:uid="{00000000-0005-0000-0000-0000EB700000}"/>
    <cellStyle name="40 % - Accent6 16 8 2" xfId="15770" xr:uid="{00000000-0005-0000-0000-0000EC700000}"/>
    <cellStyle name="40 % - Accent6 16 9" xfId="10375" xr:uid="{00000000-0005-0000-0000-0000ED700000}"/>
    <cellStyle name="40 % - Accent6 16 9 2" xfId="16366" xr:uid="{00000000-0005-0000-0000-0000EE700000}"/>
    <cellStyle name="40 % - Accent6 17" xfId="4130" xr:uid="{00000000-0005-0000-0000-0000EF700000}"/>
    <cellStyle name="40 % - Accent6 17 10" xfId="19699" xr:uid="{00000000-0005-0000-0000-0000F0700000}"/>
    <cellStyle name="40 % - Accent6 17 11" xfId="13011" xr:uid="{00000000-0005-0000-0000-0000F1700000}"/>
    <cellStyle name="40 % - Accent6 17 12" xfId="7020" xr:uid="{00000000-0005-0000-0000-0000F2700000}"/>
    <cellStyle name="40 % - Accent6 17 13" xfId="24601" xr:uid="{00000000-0005-0000-0000-0000F3700000}"/>
    <cellStyle name="40 % - Accent6 17 2" xfId="7560" xr:uid="{00000000-0005-0000-0000-0000F4700000}"/>
    <cellStyle name="40 % - Accent6 17 2 2" xfId="20859" xr:uid="{00000000-0005-0000-0000-0000F5700000}"/>
    <cellStyle name="40 % - Accent6 17 2 2 2" xfId="34076" xr:uid="{00000000-0005-0000-0000-0000F6700000}"/>
    <cellStyle name="40 % - Accent6 17 2 3" xfId="13551" xr:uid="{00000000-0005-0000-0000-0000F7700000}"/>
    <cellStyle name="40 % - Accent6 17 2 4" xfId="28086" xr:uid="{00000000-0005-0000-0000-0000F8700000}"/>
    <cellStyle name="40 % - Accent6 17 3" xfId="8128" xr:uid="{00000000-0005-0000-0000-0000F9700000}"/>
    <cellStyle name="40 % - Accent6 17 3 2" xfId="21450" xr:uid="{00000000-0005-0000-0000-0000FA700000}"/>
    <cellStyle name="40 % - Accent6 17 3 2 2" xfId="34667" xr:uid="{00000000-0005-0000-0000-0000FB700000}"/>
    <cellStyle name="40 % - Accent6 17 3 3" xfId="14119" xr:uid="{00000000-0005-0000-0000-0000FC700000}"/>
    <cellStyle name="40 % - Accent6 17 3 4" xfId="28677" xr:uid="{00000000-0005-0000-0000-0000FD700000}"/>
    <cellStyle name="40 % - Accent6 17 4" xfId="8696" xr:uid="{00000000-0005-0000-0000-0000FE700000}"/>
    <cellStyle name="40 % - Accent6 17 4 2" xfId="22074" xr:uid="{00000000-0005-0000-0000-0000FF700000}"/>
    <cellStyle name="40 % - Accent6 17 4 2 2" xfId="35267" xr:uid="{00000000-0005-0000-0000-000000710000}"/>
    <cellStyle name="40 % - Accent6 17 4 3" xfId="14687" xr:uid="{00000000-0005-0000-0000-000001710000}"/>
    <cellStyle name="40 % - Accent6 17 4 4" xfId="29277" xr:uid="{00000000-0005-0000-0000-000002710000}"/>
    <cellStyle name="40 % - Accent6 17 5" xfId="9264" xr:uid="{00000000-0005-0000-0000-000003710000}"/>
    <cellStyle name="40 % - Accent6 17 5 2" xfId="22776" xr:uid="{00000000-0005-0000-0000-000004710000}"/>
    <cellStyle name="40 % - Accent6 17 5 2 2" xfId="35969" xr:uid="{00000000-0005-0000-0000-000005710000}"/>
    <cellStyle name="40 % - Accent6 17 5 3" xfId="15255" xr:uid="{00000000-0005-0000-0000-000006710000}"/>
    <cellStyle name="40 % - Accent6 17 5 4" xfId="29979" xr:uid="{00000000-0005-0000-0000-000007710000}"/>
    <cellStyle name="40 % - Accent6 17 6" xfId="9846" xr:uid="{00000000-0005-0000-0000-000008710000}"/>
    <cellStyle name="40 % - Accent6 17 6 2" xfId="15837" xr:uid="{00000000-0005-0000-0000-000009710000}"/>
    <cellStyle name="40 % - Accent6 17 6 2 2" xfId="33155" xr:uid="{00000000-0005-0000-0000-00000A710000}"/>
    <cellStyle name="40 % - Accent6 17 6 3" xfId="27151" xr:uid="{00000000-0005-0000-0000-00000B710000}"/>
    <cellStyle name="40 % - Accent6 17 7" xfId="10442" xr:uid="{00000000-0005-0000-0000-00000C710000}"/>
    <cellStyle name="40 % - Accent6 17 7 2" xfId="16433" xr:uid="{00000000-0005-0000-0000-00000D710000}"/>
    <cellStyle name="40 % - Accent6 17 7 3" xfId="26096" xr:uid="{00000000-0005-0000-0000-00000E710000}"/>
    <cellStyle name="40 % - Accent6 17 8" xfId="11038" xr:uid="{00000000-0005-0000-0000-00000F710000}"/>
    <cellStyle name="40 % - Accent6 17 8 2" xfId="17029" xr:uid="{00000000-0005-0000-0000-000010710000}"/>
    <cellStyle name="40 % - Accent6 17 8 3" xfId="32116" xr:uid="{00000000-0005-0000-0000-000011710000}"/>
    <cellStyle name="40 % - Accent6 17 9" xfId="17653" xr:uid="{00000000-0005-0000-0000-000012710000}"/>
    <cellStyle name="40 % - Accent6 18" xfId="4144" xr:uid="{00000000-0005-0000-0000-000013710000}"/>
    <cellStyle name="40 % - Accent6 18 10" xfId="13565" xr:uid="{00000000-0005-0000-0000-000014710000}"/>
    <cellStyle name="40 % - Accent6 18 11" xfId="7574" xr:uid="{00000000-0005-0000-0000-000015710000}"/>
    <cellStyle name="40 % - Accent6 18 12" xfId="24819" xr:uid="{00000000-0005-0000-0000-000016710000}"/>
    <cellStyle name="40 % - Accent6 18 2" xfId="8142" xr:uid="{00000000-0005-0000-0000-000017710000}"/>
    <cellStyle name="40 % - Accent6 18 2 2" xfId="22145" xr:uid="{00000000-0005-0000-0000-000018710000}"/>
    <cellStyle name="40 % - Accent6 18 2 2 2" xfId="35338" xr:uid="{00000000-0005-0000-0000-000019710000}"/>
    <cellStyle name="40 % - Accent6 18 2 3" xfId="14133" xr:uid="{00000000-0005-0000-0000-00001A710000}"/>
    <cellStyle name="40 % - Accent6 18 2 4" xfId="29348" xr:uid="{00000000-0005-0000-0000-00001B710000}"/>
    <cellStyle name="40 % - Accent6 18 3" xfId="8710" xr:uid="{00000000-0005-0000-0000-00001C710000}"/>
    <cellStyle name="40 % - Accent6 18 3 2" xfId="22847" xr:uid="{00000000-0005-0000-0000-00001D710000}"/>
    <cellStyle name="40 % - Accent6 18 3 2 2" xfId="36040" xr:uid="{00000000-0005-0000-0000-00001E710000}"/>
    <cellStyle name="40 % - Accent6 18 3 3" xfId="14701" xr:uid="{00000000-0005-0000-0000-00001F710000}"/>
    <cellStyle name="40 % - Accent6 18 3 4" xfId="30050" xr:uid="{00000000-0005-0000-0000-000020710000}"/>
    <cellStyle name="40 % - Accent6 18 4" xfId="9278" xr:uid="{00000000-0005-0000-0000-000021710000}"/>
    <cellStyle name="40 % - Accent6 18 4 2" xfId="15269" xr:uid="{00000000-0005-0000-0000-000022710000}"/>
    <cellStyle name="40 % - Accent6 18 4 2 2" xfId="34738" xr:uid="{00000000-0005-0000-0000-000023710000}"/>
    <cellStyle name="40 % - Accent6 18 4 3" xfId="28748" xr:uid="{00000000-0005-0000-0000-000024710000}"/>
    <cellStyle name="40 % - Accent6 18 5" xfId="9860" xr:uid="{00000000-0005-0000-0000-000025710000}"/>
    <cellStyle name="40 % - Accent6 18 5 2" xfId="15851" xr:uid="{00000000-0005-0000-0000-000026710000}"/>
    <cellStyle name="40 % - Accent6 18 5 3" xfId="26186" xr:uid="{00000000-0005-0000-0000-000027710000}"/>
    <cellStyle name="40 % - Accent6 18 6" xfId="10456" xr:uid="{00000000-0005-0000-0000-000028710000}"/>
    <cellStyle name="40 % - Accent6 18 6 2" xfId="16447" xr:uid="{00000000-0005-0000-0000-000029710000}"/>
    <cellStyle name="40 % - Accent6 18 6 3" xfId="32190" xr:uid="{00000000-0005-0000-0000-00002A710000}"/>
    <cellStyle name="40 % - Accent6 18 7" xfId="11052" xr:uid="{00000000-0005-0000-0000-00002B710000}"/>
    <cellStyle name="40 % - Accent6 18 7 2" xfId="17043" xr:uid="{00000000-0005-0000-0000-00002C710000}"/>
    <cellStyle name="40 % - Accent6 18 8" xfId="17667" xr:uid="{00000000-0005-0000-0000-00002D710000}"/>
    <cellStyle name="40 % - Accent6 18 9" xfId="21521" xr:uid="{00000000-0005-0000-0000-00002E710000}"/>
    <cellStyle name="40 % - Accent6 19" xfId="4158" xr:uid="{00000000-0005-0000-0000-00002F710000}"/>
    <cellStyle name="40 % - Accent6 19 10" xfId="13579" xr:uid="{00000000-0005-0000-0000-000030710000}"/>
    <cellStyle name="40 % - Accent6 19 11" xfId="7588" xr:uid="{00000000-0005-0000-0000-000031710000}"/>
    <cellStyle name="40 % - Accent6 19 12" xfId="24834" xr:uid="{00000000-0005-0000-0000-000032710000}"/>
    <cellStyle name="40 % - Accent6 19 2" xfId="8156" xr:uid="{00000000-0005-0000-0000-000033710000}"/>
    <cellStyle name="40 % - Accent6 19 2 2" xfId="22862" xr:uid="{00000000-0005-0000-0000-000034710000}"/>
    <cellStyle name="40 % - Accent6 19 2 2 2" xfId="36055" xr:uid="{00000000-0005-0000-0000-000035710000}"/>
    <cellStyle name="40 % - Accent6 19 2 3" xfId="14147" xr:uid="{00000000-0005-0000-0000-000036710000}"/>
    <cellStyle name="40 % - Accent6 19 2 4" xfId="30065" xr:uid="{00000000-0005-0000-0000-000037710000}"/>
    <cellStyle name="40 % - Accent6 19 3" xfId="8724" xr:uid="{00000000-0005-0000-0000-000038710000}"/>
    <cellStyle name="40 % - Accent6 19 3 2" xfId="14715" xr:uid="{00000000-0005-0000-0000-000039710000}"/>
    <cellStyle name="40 % - Accent6 19 3 2 2" xfId="35353" xr:uid="{00000000-0005-0000-0000-00003A710000}"/>
    <cellStyle name="40 % - Accent6 19 3 3" xfId="29363" xr:uid="{00000000-0005-0000-0000-00003B710000}"/>
    <cellStyle name="40 % - Accent6 19 4" xfId="9292" xr:uid="{00000000-0005-0000-0000-00003C710000}"/>
    <cellStyle name="40 % - Accent6 19 4 2" xfId="15283" xr:uid="{00000000-0005-0000-0000-00003D710000}"/>
    <cellStyle name="40 % - Accent6 19 4 3" xfId="26201" xr:uid="{00000000-0005-0000-0000-00003E710000}"/>
    <cellStyle name="40 % - Accent6 19 5" xfId="9874" xr:uid="{00000000-0005-0000-0000-00003F710000}"/>
    <cellStyle name="40 % - Accent6 19 5 2" xfId="15865" xr:uid="{00000000-0005-0000-0000-000040710000}"/>
    <cellStyle name="40 % - Accent6 19 5 3" xfId="32205" xr:uid="{00000000-0005-0000-0000-000041710000}"/>
    <cellStyle name="40 % - Accent6 19 6" xfId="10470" xr:uid="{00000000-0005-0000-0000-000042710000}"/>
    <cellStyle name="40 % - Accent6 19 6 2" xfId="16461" xr:uid="{00000000-0005-0000-0000-000043710000}"/>
    <cellStyle name="40 % - Accent6 19 7" xfId="11066" xr:uid="{00000000-0005-0000-0000-000044710000}"/>
    <cellStyle name="40 % - Accent6 19 7 2" xfId="17057" xr:uid="{00000000-0005-0000-0000-000045710000}"/>
    <cellStyle name="40 % - Accent6 19 8" xfId="17681" xr:uid="{00000000-0005-0000-0000-000046710000}"/>
    <cellStyle name="40 % - Accent6 19 9" xfId="22160" xr:uid="{00000000-0005-0000-0000-000047710000}"/>
    <cellStyle name="40 % - Accent6 2" xfId="578" xr:uid="{00000000-0005-0000-0000-000048710000}"/>
    <cellStyle name="40 % - Accent6 2 10" xfId="7494" xr:uid="{00000000-0005-0000-0000-000049710000}"/>
    <cellStyle name="40 % - Accent6 2 10 2" xfId="22075" xr:uid="{00000000-0005-0000-0000-00004A710000}"/>
    <cellStyle name="40 % - Accent6 2 10 2 2" xfId="35268" xr:uid="{00000000-0005-0000-0000-00004B710000}"/>
    <cellStyle name="40 % - Accent6 2 10 3" xfId="13485" xr:uid="{00000000-0005-0000-0000-00004C710000}"/>
    <cellStyle name="40 % - Accent6 2 10 4" xfId="29278" xr:uid="{00000000-0005-0000-0000-00004D710000}"/>
    <cellStyle name="40 % - Accent6 2 11" xfId="8062" xr:uid="{00000000-0005-0000-0000-00004E710000}"/>
    <cellStyle name="40 % - Accent6 2 11 2" xfId="22777" xr:uid="{00000000-0005-0000-0000-00004F710000}"/>
    <cellStyle name="40 % - Accent6 2 11 2 2" xfId="35970" xr:uid="{00000000-0005-0000-0000-000050710000}"/>
    <cellStyle name="40 % - Accent6 2 11 3" xfId="14053" xr:uid="{00000000-0005-0000-0000-000051710000}"/>
    <cellStyle name="40 % - Accent6 2 11 4" xfId="29980" xr:uid="{00000000-0005-0000-0000-000052710000}"/>
    <cellStyle name="40 % - Accent6 2 12" xfId="8630" xr:uid="{00000000-0005-0000-0000-000053710000}"/>
    <cellStyle name="40 % - Accent6 2 12 2" xfId="23540" xr:uid="{00000000-0005-0000-0000-000054710000}"/>
    <cellStyle name="40 % - Accent6 2 12 2 2" xfId="36724" xr:uid="{00000000-0005-0000-0000-000055710000}"/>
    <cellStyle name="40 % - Accent6 2 12 3" xfId="14621" xr:uid="{00000000-0005-0000-0000-000056710000}"/>
    <cellStyle name="40 % - Accent6 2 12 4" xfId="30734" xr:uid="{00000000-0005-0000-0000-000057710000}"/>
    <cellStyle name="40 % - Accent6 2 13" xfId="9198" xr:uid="{00000000-0005-0000-0000-000058710000}"/>
    <cellStyle name="40 % - Accent6 2 13 2" xfId="15189" xr:uid="{00000000-0005-0000-0000-000059710000}"/>
    <cellStyle name="40 % - Accent6 2 13 2 2" xfId="32846" xr:uid="{00000000-0005-0000-0000-00005A710000}"/>
    <cellStyle name="40 % - Accent6 2 13 3" xfId="26842" xr:uid="{00000000-0005-0000-0000-00005B710000}"/>
    <cellStyle name="40 % - Accent6 2 14" xfId="9780" xr:uid="{00000000-0005-0000-0000-00005C710000}"/>
    <cellStyle name="40 % - Accent6 2 14 2" xfId="15771" xr:uid="{00000000-0005-0000-0000-00005D710000}"/>
    <cellStyle name="40 % - Accent6 2 14 3" xfId="25494" xr:uid="{00000000-0005-0000-0000-00005E710000}"/>
    <cellStyle name="40 % - Accent6 2 15" xfId="10376" xr:uid="{00000000-0005-0000-0000-00005F710000}"/>
    <cellStyle name="40 % - Accent6 2 15 2" xfId="16367" xr:uid="{00000000-0005-0000-0000-000060710000}"/>
    <cellStyle name="40 % - Accent6 2 15 3" xfId="31527" xr:uid="{00000000-0005-0000-0000-000061710000}"/>
    <cellStyle name="40 % - Accent6 2 16" xfId="10972" xr:uid="{00000000-0005-0000-0000-000062710000}"/>
    <cellStyle name="40 % - Accent6 2 16 2" xfId="16963" xr:uid="{00000000-0005-0000-0000-000063710000}"/>
    <cellStyle name="40 % - Accent6 2 17" xfId="17587" xr:uid="{00000000-0005-0000-0000-000064710000}"/>
    <cellStyle name="40 % - Accent6 2 18" xfId="18029" xr:uid="{00000000-0005-0000-0000-000065710000}"/>
    <cellStyle name="40 % - Accent6 2 19" xfId="18660" xr:uid="{00000000-0005-0000-0000-000066710000}"/>
    <cellStyle name="40 % - Accent6 2 2" xfId="579" xr:uid="{00000000-0005-0000-0000-000067710000}"/>
    <cellStyle name="40 % - Accent6 2 2 10" xfId="8631" xr:uid="{00000000-0005-0000-0000-000068710000}"/>
    <cellStyle name="40 % - Accent6 2 2 10 2" xfId="23541" xr:uid="{00000000-0005-0000-0000-000069710000}"/>
    <cellStyle name="40 % - Accent6 2 2 10 2 2" xfId="36725" xr:uid="{00000000-0005-0000-0000-00006A710000}"/>
    <cellStyle name="40 % - Accent6 2 2 10 3" xfId="14622" xr:uid="{00000000-0005-0000-0000-00006B710000}"/>
    <cellStyle name="40 % - Accent6 2 2 10 4" xfId="30735" xr:uid="{00000000-0005-0000-0000-00006C710000}"/>
    <cellStyle name="40 % - Accent6 2 2 11" xfId="9199" xr:uid="{00000000-0005-0000-0000-00006D710000}"/>
    <cellStyle name="40 % - Accent6 2 2 11 2" xfId="15190" xr:uid="{00000000-0005-0000-0000-00006E710000}"/>
    <cellStyle name="40 % - Accent6 2 2 11 2 2" xfId="32847" xr:uid="{00000000-0005-0000-0000-00006F710000}"/>
    <cellStyle name="40 % - Accent6 2 2 11 3" xfId="26843" xr:uid="{00000000-0005-0000-0000-000070710000}"/>
    <cellStyle name="40 % - Accent6 2 2 12" xfId="9781" xr:uid="{00000000-0005-0000-0000-000071710000}"/>
    <cellStyle name="40 % - Accent6 2 2 12 2" xfId="15772" xr:uid="{00000000-0005-0000-0000-000072710000}"/>
    <cellStyle name="40 % - Accent6 2 2 12 3" xfId="25495" xr:uid="{00000000-0005-0000-0000-000073710000}"/>
    <cellStyle name="40 % - Accent6 2 2 13" xfId="10377" xr:uid="{00000000-0005-0000-0000-000074710000}"/>
    <cellStyle name="40 % - Accent6 2 2 13 2" xfId="16368" xr:uid="{00000000-0005-0000-0000-000075710000}"/>
    <cellStyle name="40 % - Accent6 2 2 13 3" xfId="31528" xr:uid="{00000000-0005-0000-0000-000076710000}"/>
    <cellStyle name="40 % - Accent6 2 2 14" xfId="10973" xr:uid="{00000000-0005-0000-0000-000077710000}"/>
    <cellStyle name="40 % - Accent6 2 2 14 2" xfId="16964" xr:uid="{00000000-0005-0000-0000-000078710000}"/>
    <cellStyle name="40 % - Accent6 2 2 15" xfId="17588" xr:uid="{00000000-0005-0000-0000-000079710000}"/>
    <cellStyle name="40 % - Accent6 2 2 16" xfId="18030" xr:uid="{00000000-0005-0000-0000-00007A710000}"/>
    <cellStyle name="40 % - Accent6 2 2 17" xfId="18661" xr:uid="{00000000-0005-0000-0000-00007B710000}"/>
    <cellStyle name="40 % - Accent6 2 2 18" xfId="11373" xr:uid="{00000000-0005-0000-0000-00007C710000}"/>
    <cellStyle name="40 % - Accent6 2 2 19" xfId="4598" xr:uid="{00000000-0005-0000-0000-00007D710000}"/>
    <cellStyle name="40 % - Accent6 2 2 2" xfId="580" xr:uid="{00000000-0005-0000-0000-00007E710000}"/>
    <cellStyle name="40 % - Accent6 2 2 2 10" xfId="8064" xr:uid="{00000000-0005-0000-0000-00007F710000}"/>
    <cellStyle name="40 % - Accent6 2 2 2 10 2" xfId="22779" xr:uid="{00000000-0005-0000-0000-000080710000}"/>
    <cellStyle name="40 % - Accent6 2 2 2 10 2 2" xfId="35972" xr:uid="{00000000-0005-0000-0000-000081710000}"/>
    <cellStyle name="40 % - Accent6 2 2 2 10 3" xfId="14055" xr:uid="{00000000-0005-0000-0000-000082710000}"/>
    <cellStyle name="40 % - Accent6 2 2 2 10 4" xfId="29982" xr:uid="{00000000-0005-0000-0000-000083710000}"/>
    <cellStyle name="40 % - Accent6 2 2 2 11" xfId="8632" xr:uid="{00000000-0005-0000-0000-000084710000}"/>
    <cellStyle name="40 % - Accent6 2 2 2 11 2" xfId="23542" xr:uid="{00000000-0005-0000-0000-000085710000}"/>
    <cellStyle name="40 % - Accent6 2 2 2 11 2 2" xfId="36726" xr:uid="{00000000-0005-0000-0000-000086710000}"/>
    <cellStyle name="40 % - Accent6 2 2 2 11 3" xfId="14623" xr:uid="{00000000-0005-0000-0000-000087710000}"/>
    <cellStyle name="40 % - Accent6 2 2 2 11 4" xfId="30736" xr:uid="{00000000-0005-0000-0000-000088710000}"/>
    <cellStyle name="40 % - Accent6 2 2 2 12" xfId="9200" xr:uid="{00000000-0005-0000-0000-000089710000}"/>
    <cellStyle name="40 % - Accent6 2 2 2 12 2" xfId="15191" xr:uid="{00000000-0005-0000-0000-00008A710000}"/>
    <cellStyle name="40 % - Accent6 2 2 2 12 2 2" xfId="32848" xr:uid="{00000000-0005-0000-0000-00008B710000}"/>
    <cellStyle name="40 % - Accent6 2 2 2 12 3" xfId="26844" xr:uid="{00000000-0005-0000-0000-00008C710000}"/>
    <cellStyle name="40 % - Accent6 2 2 2 13" xfId="9782" xr:uid="{00000000-0005-0000-0000-00008D710000}"/>
    <cellStyle name="40 % - Accent6 2 2 2 13 2" xfId="15773" xr:uid="{00000000-0005-0000-0000-00008E710000}"/>
    <cellStyle name="40 % - Accent6 2 2 2 13 3" xfId="25496" xr:uid="{00000000-0005-0000-0000-00008F710000}"/>
    <cellStyle name="40 % - Accent6 2 2 2 14" xfId="10378" xr:uid="{00000000-0005-0000-0000-000090710000}"/>
    <cellStyle name="40 % - Accent6 2 2 2 14 2" xfId="16369" xr:uid="{00000000-0005-0000-0000-000091710000}"/>
    <cellStyle name="40 % - Accent6 2 2 2 14 3" xfId="31529" xr:uid="{00000000-0005-0000-0000-000092710000}"/>
    <cellStyle name="40 % - Accent6 2 2 2 15" xfId="10974" xr:uid="{00000000-0005-0000-0000-000093710000}"/>
    <cellStyle name="40 % - Accent6 2 2 2 15 2" xfId="16965" xr:uid="{00000000-0005-0000-0000-000094710000}"/>
    <cellStyle name="40 % - Accent6 2 2 2 16" xfId="17589" xr:uid="{00000000-0005-0000-0000-000095710000}"/>
    <cellStyle name="40 % - Accent6 2 2 2 17" xfId="18031" xr:uid="{00000000-0005-0000-0000-000096710000}"/>
    <cellStyle name="40 % - Accent6 2 2 2 18" xfId="18662" xr:uid="{00000000-0005-0000-0000-000097710000}"/>
    <cellStyle name="40 % - Accent6 2 2 2 19" xfId="11374" xr:uid="{00000000-0005-0000-0000-000098710000}"/>
    <cellStyle name="40 % - Accent6 2 2 2 2" xfId="581" xr:uid="{00000000-0005-0000-0000-000099710000}"/>
    <cellStyle name="40 % - Accent6 2 2 2 2 10" xfId="9201" xr:uid="{00000000-0005-0000-0000-00009A710000}"/>
    <cellStyle name="40 % - Accent6 2 2 2 2 10 2" xfId="23543" xr:uid="{00000000-0005-0000-0000-00009B710000}"/>
    <cellStyle name="40 % - Accent6 2 2 2 2 10 2 2" xfId="36727" xr:uid="{00000000-0005-0000-0000-00009C710000}"/>
    <cellStyle name="40 % - Accent6 2 2 2 2 10 3" xfId="15192" xr:uid="{00000000-0005-0000-0000-00009D710000}"/>
    <cellStyle name="40 % - Accent6 2 2 2 2 10 4" xfId="30737" xr:uid="{00000000-0005-0000-0000-00009E710000}"/>
    <cellStyle name="40 % - Accent6 2 2 2 2 11" xfId="9783" xr:uid="{00000000-0005-0000-0000-00009F710000}"/>
    <cellStyle name="40 % - Accent6 2 2 2 2 11 2" xfId="15774" xr:uid="{00000000-0005-0000-0000-0000A0710000}"/>
    <cellStyle name="40 % - Accent6 2 2 2 2 11 2 2" xfId="32849" xr:uid="{00000000-0005-0000-0000-0000A1710000}"/>
    <cellStyle name="40 % - Accent6 2 2 2 2 11 3" xfId="26845" xr:uid="{00000000-0005-0000-0000-0000A2710000}"/>
    <cellStyle name="40 % - Accent6 2 2 2 2 12" xfId="10379" xr:uid="{00000000-0005-0000-0000-0000A3710000}"/>
    <cellStyle name="40 % - Accent6 2 2 2 2 12 2" xfId="16370" xr:uid="{00000000-0005-0000-0000-0000A4710000}"/>
    <cellStyle name="40 % - Accent6 2 2 2 2 12 3" xfId="25497" xr:uid="{00000000-0005-0000-0000-0000A5710000}"/>
    <cellStyle name="40 % - Accent6 2 2 2 2 13" xfId="10975" xr:uid="{00000000-0005-0000-0000-0000A6710000}"/>
    <cellStyle name="40 % - Accent6 2 2 2 2 13 2" xfId="16966" xr:uid="{00000000-0005-0000-0000-0000A7710000}"/>
    <cellStyle name="40 % - Accent6 2 2 2 2 13 3" xfId="31530" xr:uid="{00000000-0005-0000-0000-0000A8710000}"/>
    <cellStyle name="40 % - Accent6 2 2 2 2 14" xfId="17590" xr:uid="{00000000-0005-0000-0000-0000A9710000}"/>
    <cellStyle name="40 % - Accent6 2 2 2 2 15" xfId="18032" xr:uid="{00000000-0005-0000-0000-0000AA710000}"/>
    <cellStyle name="40 % - Accent6 2 2 2 2 16" xfId="18663" xr:uid="{00000000-0005-0000-0000-0000AB710000}"/>
    <cellStyle name="40 % - Accent6 2 2 2 2 17" xfId="11375" xr:uid="{00000000-0005-0000-0000-0000AC710000}"/>
    <cellStyle name="40 % - Accent6 2 2 2 2 18" xfId="4600" xr:uid="{00000000-0005-0000-0000-0000AD710000}"/>
    <cellStyle name="40 % - Accent6 2 2 2 2 19" xfId="24605" xr:uid="{00000000-0005-0000-0000-0000AE710000}"/>
    <cellStyle name="40 % - Accent6 2 2 2 2 2" xfId="582" xr:uid="{00000000-0005-0000-0000-0000AF710000}"/>
    <cellStyle name="40 % - Accent6 2 2 2 2 2 10" xfId="8634" xr:uid="{00000000-0005-0000-0000-0000B0710000}"/>
    <cellStyle name="40 % - Accent6 2 2 2 2 2 10 2" xfId="22079" xr:uid="{00000000-0005-0000-0000-0000B1710000}"/>
    <cellStyle name="40 % - Accent6 2 2 2 2 2 10 2 2" xfId="35272" xr:uid="{00000000-0005-0000-0000-0000B2710000}"/>
    <cellStyle name="40 % - Accent6 2 2 2 2 2 10 3" xfId="14625" xr:uid="{00000000-0005-0000-0000-0000B3710000}"/>
    <cellStyle name="40 % - Accent6 2 2 2 2 2 10 4" xfId="29282" xr:uid="{00000000-0005-0000-0000-0000B4710000}"/>
    <cellStyle name="40 % - Accent6 2 2 2 2 2 11" xfId="9202" xr:uid="{00000000-0005-0000-0000-0000B5710000}"/>
    <cellStyle name="40 % - Accent6 2 2 2 2 2 11 2" xfId="22781" xr:uid="{00000000-0005-0000-0000-0000B6710000}"/>
    <cellStyle name="40 % - Accent6 2 2 2 2 2 11 2 2" xfId="35974" xr:uid="{00000000-0005-0000-0000-0000B7710000}"/>
    <cellStyle name="40 % - Accent6 2 2 2 2 2 11 3" xfId="15193" xr:uid="{00000000-0005-0000-0000-0000B8710000}"/>
    <cellStyle name="40 % - Accent6 2 2 2 2 2 11 4" xfId="29984" xr:uid="{00000000-0005-0000-0000-0000B9710000}"/>
    <cellStyle name="40 % - Accent6 2 2 2 2 2 12" xfId="9784" xr:uid="{00000000-0005-0000-0000-0000BA710000}"/>
    <cellStyle name="40 % - Accent6 2 2 2 2 2 12 2" xfId="23544" xr:uid="{00000000-0005-0000-0000-0000BB710000}"/>
    <cellStyle name="40 % - Accent6 2 2 2 2 2 12 2 2" xfId="36728" xr:uid="{00000000-0005-0000-0000-0000BC710000}"/>
    <cellStyle name="40 % - Accent6 2 2 2 2 2 12 3" xfId="15775" xr:uid="{00000000-0005-0000-0000-0000BD710000}"/>
    <cellStyle name="40 % - Accent6 2 2 2 2 2 12 4" xfId="30738" xr:uid="{00000000-0005-0000-0000-0000BE710000}"/>
    <cellStyle name="40 % - Accent6 2 2 2 2 2 13" xfId="10380" xr:uid="{00000000-0005-0000-0000-0000BF710000}"/>
    <cellStyle name="40 % - Accent6 2 2 2 2 2 13 2" xfId="16371" xr:uid="{00000000-0005-0000-0000-0000C0710000}"/>
    <cellStyle name="40 % - Accent6 2 2 2 2 2 13 2 2" xfId="32850" xr:uid="{00000000-0005-0000-0000-0000C1710000}"/>
    <cellStyle name="40 % - Accent6 2 2 2 2 2 13 3" xfId="26846" xr:uid="{00000000-0005-0000-0000-0000C2710000}"/>
    <cellStyle name="40 % - Accent6 2 2 2 2 2 14" xfId="10976" xr:uid="{00000000-0005-0000-0000-0000C3710000}"/>
    <cellStyle name="40 % - Accent6 2 2 2 2 2 14 2" xfId="16967" xr:uid="{00000000-0005-0000-0000-0000C4710000}"/>
    <cellStyle name="40 % - Accent6 2 2 2 2 2 14 3" xfId="25498" xr:uid="{00000000-0005-0000-0000-0000C5710000}"/>
    <cellStyle name="40 % - Accent6 2 2 2 2 2 15" xfId="17591" xr:uid="{00000000-0005-0000-0000-0000C6710000}"/>
    <cellStyle name="40 % - Accent6 2 2 2 2 2 15 2" xfId="31531" xr:uid="{00000000-0005-0000-0000-0000C7710000}"/>
    <cellStyle name="40 % - Accent6 2 2 2 2 2 16" xfId="18033" xr:uid="{00000000-0005-0000-0000-0000C8710000}"/>
    <cellStyle name="40 % - Accent6 2 2 2 2 2 17" xfId="18664" xr:uid="{00000000-0005-0000-0000-0000C9710000}"/>
    <cellStyle name="40 % - Accent6 2 2 2 2 2 18" xfId="11376" xr:uid="{00000000-0005-0000-0000-0000CA710000}"/>
    <cellStyle name="40 % - Accent6 2 2 2 2 2 19" xfId="4601" xr:uid="{00000000-0005-0000-0000-0000CB710000}"/>
    <cellStyle name="40 % - Accent6 2 2 2 2 2 2" xfId="583" xr:uid="{00000000-0005-0000-0000-0000CC710000}"/>
    <cellStyle name="40 % - Accent6 2 2 2 2 2 2 10" xfId="9785" xr:uid="{00000000-0005-0000-0000-0000CD710000}"/>
    <cellStyle name="40 % - Accent6 2 2 2 2 2 2 10 2" xfId="15776" xr:uid="{00000000-0005-0000-0000-0000CE710000}"/>
    <cellStyle name="40 % - Accent6 2 2 2 2 2 2 10 3" xfId="31532" xr:uid="{00000000-0005-0000-0000-0000CF710000}"/>
    <cellStyle name="40 % - Accent6 2 2 2 2 2 2 11" xfId="10381" xr:uid="{00000000-0005-0000-0000-0000D0710000}"/>
    <cellStyle name="40 % - Accent6 2 2 2 2 2 2 11 2" xfId="16372" xr:uid="{00000000-0005-0000-0000-0000D1710000}"/>
    <cellStyle name="40 % - Accent6 2 2 2 2 2 2 12" xfId="10977" xr:uid="{00000000-0005-0000-0000-0000D2710000}"/>
    <cellStyle name="40 % - Accent6 2 2 2 2 2 2 12 2" xfId="16968" xr:uid="{00000000-0005-0000-0000-0000D3710000}"/>
    <cellStyle name="40 % - Accent6 2 2 2 2 2 2 13" xfId="4806" xr:uid="{00000000-0005-0000-0000-0000D4710000}"/>
    <cellStyle name="40 % - Accent6 2 2 2 2 2 2 13 2" xfId="17592" xr:uid="{00000000-0005-0000-0000-0000D5710000}"/>
    <cellStyle name="40 % - Accent6 2 2 2 2 2 2 14" xfId="18034" xr:uid="{00000000-0005-0000-0000-0000D6710000}"/>
    <cellStyle name="40 % - Accent6 2 2 2 2 2 2 15" xfId="18665" xr:uid="{00000000-0005-0000-0000-0000D7710000}"/>
    <cellStyle name="40 % - Accent6 2 2 2 2 2 2 16" xfId="11377" xr:uid="{00000000-0005-0000-0000-0000D8710000}"/>
    <cellStyle name="40 % - Accent6 2 2 2 2 2 2 17" xfId="4602" xr:uid="{00000000-0005-0000-0000-0000D9710000}"/>
    <cellStyle name="40 % - Accent6 2 2 2 2 2 2 18" xfId="24607" xr:uid="{00000000-0005-0000-0000-0000DA710000}"/>
    <cellStyle name="40 % - Accent6 2 2 2 2 2 2 19" xfId="3219" xr:uid="{00000000-0005-0000-0000-0000DB710000}"/>
    <cellStyle name="40 % - Accent6 2 2 2 2 2 2 2" xfId="3220" xr:uid="{00000000-0005-0000-0000-0000DC710000}"/>
    <cellStyle name="40 % - Accent6 2 2 2 2 2 2 2 10" xfId="10978" xr:uid="{00000000-0005-0000-0000-0000DD710000}"/>
    <cellStyle name="40 % - Accent6 2 2 2 2 2 2 2 10 2" xfId="16969" xr:uid="{00000000-0005-0000-0000-0000DE710000}"/>
    <cellStyle name="40 % - Accent6 2 2 2 2 2 2 2 11" xfId="17593" xr:uid="{00000000-0005-0000-0000-0000DF710000}"/>
    <cellStyle name="40 % - Accent6 2 2 2 2 2 2 2 12" xfId="19696" xr:uid="{00000000-0005-0000-0000-0000E0710000}"/>
    <cellStyle name="40 % - Accent6 2 2 2 2 2 2 2 13" xfId="11892" xr:uid="{00000000-0005-0000-0000-0000E1710000}"/>
    <cellStyle name="40 % - Accent6 2 2 2 2 2 2 2 14" xfId="5525" xr:uid="{00000000-0005-0000-0000-0000E2710000}"/>
    <cellStyle name="40 % - Accent6 2 2 2 2 2 2 2 15" xfId="26102" xr:uid="{00000000-0005-0000-0000-0000E3710000}"/>
    <cellStyle name="40 % - Accent6 2 2 2 2 2 2 2 2" xfId="6434" xr:uid="{00000000-0005-0000-0000-0000E4710000}"/>
    <cellStyle name="40 % - Accent6 2 2 2 2 2 2 2 2 2" xfId="12425" xr:uid="{00000000-0005-0000-0000-0000E5710000}"/>
    <cellStyle name="40 % - Accent6 2 2 2 2 2 2 2 2 2 2" xfId="33153" xr:uid="{00000000-0005-0000-0000-0000E6710000}"/>
    <cellStyle name="40 % - Accent6 2 2 2 2 2 2 2 2 3" xfId="27149" xr:uid="{00000000-0005-0000-0000-0000E7710000}"/>
    <cellStyle name="40 % - Accent6 2 2 2 2 2 2 2 3" xfId="6960" xr:uid="{00000000-0005-0000-0000-0000E8710000}"/>
    <cellStyle name="40 % - Accent6 2 2 2 2 2 2 2 3 2" xfId="12951" xr:uid="{00000000-0005-0000-0000-0000E9710000}"/>
    <cellStyle name="40 % - Accent6 2 2 2 2 2 2 2 3 3" xfId="32122" xr:uid="{00000000-0005-0000-0000-0000EA710000}"/>
    <cellStyle name="40 % - Accent6 2 2 2 2 2 2 2 4" xfId="7500" xr:uid="{00000000-0005-0000-0000-0000EB710000}"/>
    <cellStyle name="40 % - Accent6 2 2 2 2 2 2 2 4 2" xfId="13491" xr:uid="{00000000-0005-0000-0000-0000EC710000}"/>
    <cellStyle name="40 % - Accent6 2 2 2 2 2 2 2 5" xfId="8068" xr:uid="{00000000-0005-0000-0000-0000ED710000}"/>
    <cellStyle name="40 % - Accent6 2 2 2 2 2 2 2 5 2" xfId="14059" xr:uid="{00000000-0005-0000-0000-0000EE710000}"/>
    <cellStyle name="40 % - Accent6 2 2 2 2 2 2 2 6" xfId="8636" xr:uid="{00000000-0005-0000-0000-0000EF710000}"/>
    <cellStyle name="40 % - Accent6 2 2 2 2 2 2 2 6 2" xfId="14627" xr:uid="{00000000-0005-0000-0000-0000F0710000}"/>
    <cellStyle name="40 % - Accent6 2 2 2 2 2 2 2 7" xfId="9204" xr:uid="{00000000-0005-0000-0000-0000F1710000}"/>
    <cellStyle name="40 % - Accent6 2 2 2 2 2 2 2 7 2" xfId="15195" xr:uid="{00000000-0005-0000-0000-0000F2710000}"/>
    <cellStyle name="40 % - Accent6 2 2 2 2 2 2 2 8" xfId="9786" xr:uid="{00000000-0005-0000-0000-0000F3710000}"/>
    <cellStyle name="40 % - Accent6 2 2 2 2 2 2 2 8 2" xfId="15777" xr:uid="{00000000-0005-0000-0000-0000F4710000}"/>
    <cellStyle name="40 % - Accent6 2 2 2 2 2 2 2 9" xfId="10382" xr:uid="{00000000-0005-0000-0000-0000F5710000}"/>
    <cellStyle name="40 % - Accent6 2 2 2 2 2 2 2 9 2" xfId="16373" xr:uid="{00000000-0005-0000-0000-0000F6710000}"/>
    <cellStyle name="40 % - Accent6 2 2 2 2 2 2 3" xfId="5524" xr:uid="{00000000-0005-0000-0000-0000F7710000}"/>
    <cellStyle name="40 % - Accent6 2 2 2 2 2 2 3 2" xfId="20865" xr:uid="{00000000-0005-0000-0000-0000F8710000}"/>
    <cellStyle name="40 % - Accent6 2 2 2 2 2 2 3 2 2" xfId="34082" xr:uid="{00000000-0005-0000-0000-0000F9710000}"/>
    <cellStyle name="40 % - Accent6 2 2 2 2 2 2 3 3" xfId="11891" xr:uid="{00000000-0005-0000-0000-0000FA710000}"/>
    <cellStyle name="40 % - Accent6 2 2 2 2 2 2 3 4" xfId="28092" xr:uid="{00000000-0005-0000-0000-0000FB710000}"/>
    <cellStyle name="40 % - Accent6 2 2 2 2 2 2 4" xfId="6433" xr:uid="{00000000-0005-0000-0000-0000FC710000}"/>
    <cellStyle name="40 % - Accent6 2 2 2 2 2 2 4 2" xfId="21456" xr:uid="{00000000-0005-0000-0000-0000FD710000}"/>
    <cellStyle name="40 % - Accent6 2 2 2 2 2 2 4 2 2" xfId="34673" xr:uid="{00000000-0005-0000-0000-0000FE710000}"/>
    <cellStyle name="40 % - Accent6 2 2 2 2 2 2 4 3" xfId="12424" xr:uid="{00000000-0005-0000-0000-0000FF710000}"/>
    <cellStyle name="40 % - Accent6 2 2 2 2 2 2 4 4" xfId="28683" xr:uid="{00000000-0005-0000-0000-000000720000}"/>
    <cellStyle name="40 % - Accent6 2 2 2 2 2 2 5" xfId="6959" xr:uid="{00000000-0005-0000-0000-000001720000}"/>
    <cellStyle name="40 % - Accent6 2 2 2 2 2 2 5 2" xfId="22080" xr:uid="{00000000-0005-0000-0000-000002720000}"/>
    <cellStyle name="40 % - Accent6 2 2 2 2 2 2 5 2 2" xfId="35273" xr:uid="{00000000-0005-0000-0000-000003720000}"/>
    <cellStyle name="40 % - Accent6 2 2 2 2 2 2 5 3" xfId="12950" xr:uid="{00000000-0005-0000-0000-000004720000}"/>
    <cellStyle name="40 % - Accent6 2 2 2 2 2 2 5 4" xfId="29283" xr:uid="{00000000-0005-0000-0000-000005720000}"/>
    <cellStyle name="40 % - Accent6 2 2 2 2 2 2 6" xfId="7499" xr:uid="{00000000-0005-0000-0000-000006720000}"/>
    <cellStyle name="40 % - Accent6 2 2 2 2 2 2 6 2" xfId="22782" xr:uid="{00000000-0005-0000-0000-000007720000}"/>
    <cellStyle name="40 % - Accent6 2 2 2 2 2 2 6 2 2" xfId="35975" xr:uid="{00000000-0005-0000-0000-000008720000}"/>
    <cellStyle name="40 % - Accent6 2 2 2 2 2 2 6 3" xfId="13490" xr:uid="{00000000-0005-0000-0000-000009720000}"/>
    <cellStyle name="40 % - Accent6 2 2 2 2 2 2 6 4" xfId="29985" xr:uid="{00000000-0005-0000-0000-00000A720000}"/>
    <cellStyle name="40 % - Accent6 2 2 2 2 2 2 7" xfId="8067" xr:uid="{00000000-0005-0000-0000-00000B720000}"/>
    <cellStyle name="40 % - Accent6 2 2 2 2 2 2 7 2" xfId="23545" xr:uid="{00000000-0005-0000-0000-00000C720000}"/>
    <cellStyle name="40 % - Accent6 2 2 2 2 2 2 7 2 2" xfId="36729" xr:uid="{00000000-0005-0000-0000-00000D720000}"/>
    <cellStyle name="40 % - Accent6 2 2 2 2 2 2 7 3" xfId="14058" xr:uid="{00000000-0005-0000-0000-00000E720000}"/>
    <cellStyle name="40 % - Accent6 2 2 2 2 2 2 7 4" xfId="30739" xr:uid="{00000000-0005-0000-0000-00000F720000}"/>
    <cellStyle name="40 % - Accent6 2 2 2 2 2 2 8" xfId="8635" xr:uid="{00000000-0005-0000-0000-000010720000}"/>
    <cellStyle name="40 % - Accent6 2 2 2 2 2 2 8 2" xfId="14626" xr:uid="{00000000-0005-0000-0000-000011720000}"/>
    <cellStyle name="40 % - Accent6 2 2 2 2 2 2 8 2 2" xfId="32851" xr:uid="{00000000-0005-0000-0000-000012720000}"/>
    <cellStyle name="40 % - Accent6 2 2 2 2 2 2 8 3" xfId="26847" xr:uid="{00000000-0005-0000-0000-000013720000}"/>
    <cellStyle name="40 % - Accent6 2 2 2 2 2 2 9" xfId="9203" xr:uid="{00000000-0005-0000-0000-000014720000}"/>
    <cellStyle name="40 % - Accent6 2 2 2 2 2 2 9 2" xfId="15194" xr:uid="{00000000-0005-0000-0000-000015720000}"/>
    <cellStyle name="40 % - Accent6 2 2 2 2 2 2 9 3" xfId="25499" xr:uid="{00000000-0005-0000-0000-000016720000}"/>
    <cellStyle name="40 % - Accent6 2 2 2 2 2 20" xfId="24606" xr:uid="{00000000-0005-0000-0000-000017720000}"/>
    <cellStyle name="40 % - Accent6 2 2 2 2 2 21" xfId="3218" xr:uid="{00000000-0005-0000-0000-000018720000}"/>
    <cellStyle name="40 % - Accent6 2 2 2 2 2 3" xfId="584" xr:uid="{00000000-0005-0000-0000-000019720000}"/>
    <cellStyle name="40 % - Accent6 2 2 2 2 2 3 10" xfId="10979" xr:uid="{00000000-0005-0000-0000-00001A720000}"/>
    <cellStyle name="40 % - Accent6 2 2 2 2 2 3 10 2" xfId="16970" xr:uid="{00000000-0005-0000-0000-00001B720000}"/>
    <cellStyle name="40 % - Accent6 2 2 2 2 2 3 10 3" xfId="31533" xr:uid="{00000000-0005-0000-0000-00001C720000}"/>
    <cellStyle name="40 % - Accent6 2 2 2 2 2 3 11" xfId="17594" xr:uid="{00000000-0005-0000-0000-00001D720000}"/>
    <cellStyle name="40 % - Accent6 2 2 2 2 2 3 12" xfId="18666" xr:uid="{00000000-0005-0000-0000-00001E720000}"/>
    <cellStyle name="40 % - Accent6 2 2 2 2 2 3 13" xfId="11893" xr:uid="{00000000-0005-0000-0000-00001F720000}"/>
    <cellStyle name="40 % - Accent6 2 2 2 2 2 3 14" xfId="4603" xr:uid="{00000000-0005-0000-0000-000020720000}"/>
    <cellStyle name="40 % - Accent6 2 2 2 2 2 3 15" xfId="24608" xr:uid="{00000000-0005-0000-0000-000021720000}"/>
    <cellStyle name="40 % - Accent6 2 2 2 2 2 3 16" xfId="3221" xr:uid="{00000000-0005-0000-0000-000022720000}"/>
    <cellStyle name="40 % - Accent6 2 2 2 2 2 3 2" xfId="6435" xr:uid="{00000000-0005-0000-0000-000023720000}"/>
    <cellStyle name="40 % - Accent6 2 2 2 2 2 3 2 2" xfId="19695" xr:uid="{00000000-0005-0000-0000-000024720000}"/>
    <cellStyle name="40 % - Accent6 2 2 2 2 2 3 2 2 2" xfId="33152" xr:uid="{00000000-0005-0000-0000-000025720000}"/>
    <cellStyle name="40 % - Accent6 2 2 2 2 2 3 2 2 3" xfId="27148" xr:uid="{00000000-0005-0000-0000-000026720000}"/>
    <cellStyle name="40 % - Accent6 2 2 2 2 2 3 2 3" xfId="12426" xr:uid="{00000000-0005-0000-0000-000027720000}"/>
    <cellStyle name="40 % - Accent6 2 2 2 2 2 3 2 3 2" xfId="32123" xr:uid="{00000000-0005-0000-0000-000028720000}"/>
    <cellStyle name="40 % - Accent6 2 2 2 2 2 3 2 4" xfId="26103" xr:uid="{00000000-0005-0000-0000-000029720000}"/>
    <cellStyle name="40 % - Accent6 2 2 2 2 2 3 3" xfId="6961" xr:uid="{00000000-0005-0000-0000-00002A720000}"/>
    <cellStyle name="40 % - Accent6 2 2 2 2 2 3 3 2" xfId="20866" xr:uid="{00000000-0005-0000-0000-00002B720000}"/>
    <cellStyle name="40 % - Accent6 2 2 2 2 2 3 3 2 2" xfId="34083" xr:uid="{00000000-0005-0000-0000-00002C720000}"/>
    <cellStyle name="40 % - Accent6 2 2 2 2 2 3 3 3" xfId="12952" xr:uid="{00000000-0005-0000-0000-00002D720000}"/>
    <cellStyle name="40 % - Accent6 2 2 2 2 2 3 3 4" xfId="28093" xr:uid="{00000000-0005-0000-0000-00002E720000}"/>
    <cellStyle name="40 % - Accent6 2 2 2 2 2 3 4" xfId="7501" xr:uid="{00000000-0005-0000-0000-00002F720000}"/>
    <cellStyle name="40 % - Accent6 2 2 2 2 2 3 4 2" xfId="21457" xr:uid="{00000000-0005-0000-0000-000030720000}"/>
    <cellStyle name="40 % - Accent6 2 2 2 2 2 3 4 2 2" xfId="34674" xr:uid="{00000000-0005-0000-0000-000031720000}"/>
    <cellStyle name="40 % - Accent6 2 2 2 2 2 3 4 3" xfId="13492" xr:uid="{00000000-0005-0000-0000-000032720000}"/>
    <cellStyle name="40 % - Accent6 2 2 2 2 2 3 4 4" xfId="28684" xr:uid="{00000000-0005-0000-0000-000033720000}"/>
    <cellStyle name="40 % - Accent6 2 2 2 2 2 3 5" xfId="8069" xr:uid="{00000000-0005-0000-0000-000034720000}"/>
    <cellStyle name="40 % - Accent6 2 2 2 2 2 3 5 2" xfId="22081" xr:uid="{00000000-0005-0000-0000-000035720000}"/>
    <cellStyle name="40 % - Accent6 2 2 2 2 2 3 5 2 2" xfId="35274" xr:uid="{00000000-0005-0000-0000-000036720000}"/>
    <cellStyle name="40 % - Accent6 2 2 2 2 2 3 5 3" xfId="14060" xr:uid="{00000000-0005-0000-0000-000037720000}"/>
    <cellStyle name="40 % - Accent6 2 2 2 2 2 3 5 4" xfId="29284" xr:uid="{00000000-0005-0000-0000-000038720000}"/>
    <cellStyle name="40 % - Accent6 2 2 2 2 2 3 6" xfId="8637" xr:uid="{00000000-0005-0000-0000-000039720000}"/>
    <cellStyle name="40 % - Accent6 2 2 2 2 2 3 6 2" xfId="22783" xr:uid="{00000000-0005-0000-0000-00003A720000}"/>
    <cellStyle name="40 % - Accent6 2 2 2 2 2 3 6 2 2" xfId="35976" xr:uid="{00000000-0005-0000-0000-00003B720000}"/>
    <cellStyle name="40 % - Accent6 2 2 2 2 2 3 6 3" xfId="14628" xr:uid="{00000000-0005-0000-0000-00003C720000}"/>
    <cellStyle name="40 % - Accent6 2 2 2 2 2 3 6 4" xfId="29986" xr:uid="{00000000-0005-0000-0000-00003D720000}"/>
    <cellStyle name="40 % - Accent6 2 2 2 2 2 3 7" xfId="9205" xr:uid="{00000000-0005-0000-0000-00003E720000}"/>
    <cellStyle name="40 % - Accent6 2 2 2 2 2 3 7 2" xfId="23546" xr:uid="{00000000-0005-0000-0000-00003F720000}"/>
    <cellStyle name="40 % - Accent6 2 2 2 2 2 3 7 2 2" xfId="36730" xr:uid="{00000000-0005-0000-0000-000040720000}"/>
    <cellStyle name="40 % - Accent6 2 2 2 2 2 3 7 3" xfId="15196" xr:uid="{00000000-0005-0000-0000-000041720000}"/>
    <cellStyle name="40 % - Accent6 2 2 2 2 2 3 7 4" xfId="30740" xr:uid="{00000000-0005-0000-0000-000042720000}"/>
    <cellStyle name="40 % - Accent6 2 2 2 2 2 3 8" xfId="9787" xr:uid="{00000000-0005-0000-0000-000043720000}"/>
    <cellStyle name="40 % - Accent6 2 2 2 2 2 3 8 2" xfId="15778" xr:uid="{00000000-0005-0000-0000-000044720000}"/>
    <cellStyle name="40 % - Accent6 2 2 2 2 2 3 8 2 2" xfId="32852" xr:uid="{00000000-0005-0000-0000-000045720000}"/>
    <cellStyle name="40 % - Accent6 2 2 2 2 2 3 8 3" xfId="26848" xr:uid="{00000000-0005-0000-0000-000046720000}"/>
    <cellStyle name="40 % - Accent6 2 2 2 2 2 3 9" xfId="10383" xr:uid="{00000000-0005-0000-0000-000047720000}"/>
    <cellStyle name="40 % - Accent6 2 2 2 2 2 3 9 2" xfId="16374" xr:uid="{00000000-0005-0000-0000-000048720000}"/>
    <cellStyle name="40 % - Accent6 2 2 2 2 2 3 9 3" xfId="25500" xr:uid="{00000000-0005-0000-0000-000049720000}"/>
    <cellStyle name="40 % - Accent6 2 2 2 2 2 4" xfId="3222" xr:uid="{00000000-0005-0000-0000-00004A720000}"/>
    <cellStyle name="40 % - Accent6 2 2 2 2 2 4 10" xfId="10980" xr:uid="{00000000-0005-0000-0000-00004B720000}"/>
    <cellStyle name="40 % - Accent6 2 2 2 2 2 4 10 2" xfId="16971" xr:uid="{00000000-0005-0000-0000-00004C720000}"/>
    <cellStyle name="40 % - Accent6 2 2 2 2 2 4 10 3" xfId="25501" xr:uid="{00000000-0005-0000-0000-00004D720000}"/>
    <cellStyle name="40 % - Accent6 2 2 2 2 2 4 11" xfId="17595" xr:uid="{00000000-0005-0000-0000-00004E720000}"/>
    <cellStyle name="40 % - Accent6 2 2 2 2 2 4 11 2" xfId="31534" xr:uid="{00000000-0005-0000-0000-00004F720000}"/>
    <cellStyle name="40 % - Accent6 2 2 2 2 2 4 12" xfId="18667" xr:uid="{00000000-0005-0000-0000-000050720000}"/>
    <cellStyle name="40 % - Accent6 2 2 2 2 2 4 13" xfId="11894" xr:uid="{00000000-0005-0000-0000-000051720000}"/>
    <cellStyle name="40 % - Accent6 2 2 2 2 2 4 14" xfId="4604" xr:uid="{00000000-0005-0000-0000-000052720000}"/>
    <cellStyle name="40 % - Accent6 2 2 2 2 2 4 15" xfId="24609" xr:uid="{00000000-0005-0000-0000-000053720000}"/>
    <cellStyle name="40 % - Accent6 2 2 2 2 2 4 2" xfId="6436" xr:uid="{00000000-0005-0000-0000-000054720000}"/>
    <cellStyle name="40 % - Accent6 2 2 2 2 2 4 2 10" xfId="31535" xr:uid="{00000000-0005-0000-0000-000055720000}"/>
    <cellStyle name="40 % - Accent6 2 2 2 2 2 4 2 11" xfId="24610" xr:uid="{00000000-0005-0000-0000-000056720000}"/>
    <cellStyle name="40 % - Accent6 2 2 2 2 2 4 2 2" xfId="19692" xr:uid="{00000000-0005-0000-0000-000057720000}"/>
    <cellStyle name="40 % - Accent6 2 2 2 2 2 4 2 2 2" xfId="27146" xr:uid="{00000000-0005-0000-0000-000058720000}"/>
    <cellStyle name="40 % - Accent6 2 2 2 2 2 4 2 2 2 2" xfId="33150" xr:uid="{00000000-0005-0000-0000-000059720000}"/>
    <cellStyle name="40 % - Accent6 2 2 2 2 2 4 2 2 3" xfId="32125" xr:uid="{00000000-0005-0000-0000-00005A720000}"/>
    <cellStyle name="40 % - Accent6 2 2 2 2 2 4 2 2 4" xfId="26105" xr:uid="{00000000-0005-0000-0000-00005B720000}"/>
    <cellStyle name="40 % - Accent6 2 2 2 2 2 4 2 3" xfId="20868" xr:uid="{00000000-0005-0000-0000-00005C720000}"/>
    <cellStyle name="40 % - Accent6 2 2 2 2 2 4 2 3 2" xfId="34085" xr:uid="{00000000-0005-0000-0000-00005D720000}"/>
    <cellStyle name="40 % - Accent6 2 2 2 2 2 4 2 3 3" xfId="28095" xr:uid="{00000000-0005-0000-0000-00005E720000}"/>
    <cellStyle name="40 % - Accent6 2 2 2 2 2 4 2 4" xfId="21459" xr:uid="{00000000-0005-0000-0000-00005F720000}"/>
    <cellStyle name="40 % - Accent6 2 2 2 2 2 4 2 4 2" xfId="34676" xr:uid="{00000000-0005-0000-0000-000060720000}"/>
    <cellStyle name="40 % - Accent6 2 2 2 2 2 4 2 4 3" xfId="28686" xr:uid="{00000000-0005-0000-0000-000061720000}"/>
    <cellStyle name="40 % - Accent6 2 2 2 2 2 4 2 5" xfId="22083" xr:uid="{00000000-0005-0000-0000-000062720000}"/>
    <cellStyle name="40 % - Accent6 2 2 2 2 2 4 2 5 2" xfId="35276" xr:uid="{00000000-0005-0000-0000-000063720000}"/>
    <cellStyle name="40 % - Accent6 2 2 2 2 2 4 2 5 3" xfId="29286" xr:uid="{00000000-0005-0000-0000-000064720000}"/>
    <cellStyle name="40 % - Accent6 2 2 2 2 2 4 2 6" xfId="22785" xr:uid="{00000000-0005-0000-0000-000065720000}"/>
    <cellStyle name="40 % - Accent6 2 2 2 2 2 4 2 6 2" xfId="35978" xr:uid="{00000000-0005-0000-0000-000066720000}"/>
    <cellStyle name="40 % - Accent6 2 2 2 2 2 4 2 6 3" xfId="29988" xr:uid="{00000000-0005-0000-0000-000067720000}"/>
    <cellStyle name="40 % - Accent6 2 2 2 2 2 4 2 7" xfId="23548" xr:uid="{00000000-0005-0000-0000-000068720000}"/>
    <cellStyle name="40 % - Accent6 2 2 2 2 2 4 2 7 2" xfId="36732" xr:uid="{00000000-0005-0000-0000-000069720000}"/>
    <cellStyle name="40 % - Accent6 2 2 2 2 2 4 2 7 3" xfId="30742" xr:uid="{00000000-0005-0000-0000-00006A720000}"/>
    <cellStyle name="40 % - Accent6 2 2 2 2 2 4 2 8" xfId="18668" xr:uid="{00000000-0005-0000-0000-00006B720000}"/>
    <cellStyle name="40 % - Accent6 2 2 2 2 2 4 2 8 2" xfId="32854" xr:uid="{00000000-0005-0000-0000-00006C720000}"/>
    <cellStyle name="40 % - Accent6 2 2 2 2 2 4 2 8 3" xfId="26850" xr:uid="{00000000-0005-0000-0000-00006D720000}"/>
    <cellStyle name="40 % - Accent6 2 2 2 2 2 4 2 9" xfId="12427" xr:uid="{00000000-0005-0000-0000-00006E720000}"/>
    <cellStyle name="40 % - Accent6 2 2 2 2 2 4 2 9 2" xfId="25502" xr:uid="{00000000-0005-0000-0000-00006F720000}"/>
    <cellStyle name="40 % - Accent6 2 2 2 2 2 4 3" xfId="6962" xr:uid="{00000000-0005-0000-0000-000070720000}"/>
    <cellStyle name="40 % - Accent6 2 2 2 2 2 4 3 2" xfId="19694" xr:uid="{00000000-0005-0000-0000-000071720000}"/>
    <cellStyle name="40 % - Accent6 2 2 2 2 2 4 3 2 2" xfId="33151" xr:uid="{00000000-0005-0000-0000-000072720000}"/>
    <cellStyle name="40 % - Accent6 2 2 2 2 2 4 3 2 3" xfId="27147" xr:uid="{00000000-0005-0000-0000-000073720000}"/>
    <cellStyle name="40 % - Accent6 2 2 2 2 2 4 3 3" xfId="12953" xr:uid="{00000000-0005-0000-0000-000074720000}"/>
    <cellStyle name="40 % - Accent6 2 2 2 2 2 4 3 3 2" xfId="32124" xr:uid="{00000000-0005-0000-0000-000075720000}"/>
    <cellStyle name="40 % - Accent6 2 2 2 2 2 4 3 4" xfId="26104" xr:uid="{00000000-0005-0000-0000-000076720000}"/>
    <cellStyle name="40 % - Accent6 2 2 2 2 2 4 4" xfId="7502" xr:uid="{00000000-0005-0000-0000-000077720000}"/>
    <cellStyle name="40 % - Accent6 2 2 2 2 2 4 4 2" xfId="20867" xr:uid="{00000000-0005-0000-0000-000078720000}"/>
    <cellStyle name="40 % - Accent6 2 2 2 2 2 4 4 2 2" xfId="34084" xr:uid="{00000000-0005-0000-0000-000079720000}"/>
    <cellStyle name="40 % - Accent6 2 2 2 2 2 4 4 3" xfId="13493" xr:uid="{00000000-0005-0000-0000-00007A720000}"/>
    <cellStyle name="40 % - Accent6 2 2 2 2 2 4 4 4" xfId="28094" xr:uid="{00000000-0005-0000-0000-00007B720000}"/>
    <cellStyle name="40 % - Accent6 2 2 2 2 2 4 5" xfId="8070" xr:uid="{00000000-0005-0000-0000-00007C720000}"/>
    <cellStyle name="40 % - Accent6 2 2 2 2 2 4 5 2" xfId="21458" xr:uid="{00000000-0005-0000-0000-00007D720000}"/>
    <cellStyle name="40 % - Accent6 2 2 2 2 2 4 5 2 2" xfId="34675" xr:uid="{00000000-0005-0000-0000-00007E720000}"/>
    <cellStyle name="40 % - Accent6 2 2 2 2 2 4 5 3" xfId="14061" xr:uid="{00000000-0005-0000-0000-00007F720000}"/>
    <cellStyle name="40 % - Accent6 2 2 2 2 2 4 5 4" xfId="28685" xr:uid="{00000000-0005-0000-0000-000080720000}"/>
    <cellStyle name="40 % - Accent6 2 2 2 2 2 4 6" xfId="8638" xr:uid="{00000000-0005-0000-0000-000081720000}"/>
    <cellStyle name="40 % - Accent6 2 2 2 2 2 4 6 2" xfId="22082" xr:uid="{00000000-0005-0000-0000-000082720000}"/>
    <cellStyle name="40 % - Accent6 2 2 2 2 2 4 6 2 2" xfId="35275" xr:uid="{00000000-0005-0000-0000-000083720000}"/>
    <cellStyle name="40 % - Accent6 2 2 2 2 2 4 6 3" xfId="14629" xr:uid="{00000000-0005-0000-0000-000084720000}"/>
    <cellStyle name="40 % - Accent6 2 2 2 2 2 4 6 4" xfId="29285" xr:uid="{00000000-0005-0000-0000-000085720000}"/>
    <cellStyle name="40 % - Accent6 2 2 2 2 2 4 7" xfId="9206" xr:uid="{00000000-0005-0000-0000-000086720000}"/>
    <cellStyle name="40 % - Accent6 2 2 2 2 2 4 7 2" xfId="22784" xr:uid="{00000000-0005-0000-0000-000087720000}"/>
    <cellStyle name="40 % - Accent6 2 2 2 2 2 4 7 2 2" xfId="35977" xr:uid="{00000000-0005-0000-0000-000088720000}"/>
    <cellStyle name="40 % - Accent6 2 2 2 2 2 4 7 3" xfId="15197" xr:uid="{00000000-0005-0000-0000-000089720000}"/>
    <cellStyle name="40 % - Accent6 2 2 2 2 2 4 7 4" xfId="29987" xr:uid="{00000000-0005-0000-0000-00008A720000}"/>
    <cellStyle name="40 % - Accent6 2 2 2 2 2 4 8" xfId="9788" xr:uid="{00000000-0005-0000-0000-00008B720000}"/>
    <cellStyle name="40 % - Accent6 2 2 2 2 2 4 8 2" xfId="23547" xr:uid="{00000000-0005-0000-0000-00008C720000}"/>
    <cellStyle name="40 % - Accent6 2 2 2 2 2 4 8 2 2" xfId="36731" xr:uid="{00000000-0005-0000-0000-00008D720000}"/>
    <cellStyle name="40 % - Accent6 2 2 2 2 2 4 8 3" xfId="15779" xr:uid="{00000000-0005-0000-0000-00008E720000}"/>
    <cellStyle name="40 % - Accent6 2 2 2 2 2 4 8 4" xfId="30741" xr:uid="{00000000-0005-0000-0000-00008F720000}"/>
    <cellStyle name="40 % - Accent6 2 2 2 2 2 4 9" xfId="10384" xr:uid="{00000000-0005-0000-0000-000090720000}"/>
    <cellStyle name="40 % - Accent6 2 2 2 2 2 4 9 2" xfId="16375" xr:uid="{00000000-0005-0000-0000-000091720000}"/>
    <cellStyle name="40 % - Accent6 2 2 2 2 2 4 9 2 2" xfId="32853" xr:uid="{00000000-0005-0000-0000-000092720000}"/>
    <cellStyle name="40 % - Accent6 2 2 2 2 2 4 9 3" xfId="26849" xr:uid="{00000000-0005-0000-0000-000093720000}"/>
    <cellStyle name="40 % - Accent6 2 2 2 2 2 5" xfId="5523" xr:uid="{00000000-0005-0000-0000-000094720000}"/>
    <cellStyle name="40 % - Accent6 2 2 2 2 2 5 10" xfId="31536" xr:uid="{00000000-0005-0000-0000-000095720000}"/>
    <cellStyle name="40 % - Accent6 2 2 2 2 2 5 11" xfId="24611" xr:uid="{00000000-0005-0000-0000-000096720000}"/>
    <cellStyle name="40 % - Accent6 2 2 2 2 2 5 2" xfId="19691" xr:uid="{00000000-0005-0000-0000-000097720000}"/>
    <cellStyle name="40 % - Accent6 2 2 2 2 2 5 2 2" xfId="27145" xr:uid="{00000000-0005-0000-0000-000098720000}"/>
    <cellStyle name="40 % - Accent6 2 2 2 2 2 5 2 2 2" xfId="33149" xr:uid="{00000000-0005-0000-0000-000099720000}"/>
    <cellStyle name="40 % - Accent6 2 2 2 2 2 5 2 3" xfId="32126" xr:uid="{00000000-0005-0000-0000-00009A720000}"/>
    <cellStyle name="40 % - Accent6 2 2 2 2 2 5 2 4" xfId="26106" xr:uid="{00000000-0005-0000-0000-00009B720000}"/>
    <cellStyle name="40 % - Accent6 2 2 2 2 2 5 3" xfId="20869" xr:uid="{00000000-0005-0000-0000-00009C720000}"/>
    <cellStyle name="40 % - Accent6 2 2 2 2 2 5 3 2" xfId="34086" xr:uid="{00000000-0005-0000-0000-00009D720000}"/>
    <cellStyle name="40 % - Accent6 2 2 2 2 2 5 3 3" xfId="28096" xr:uid="{00000000-0005-0000-0000-00009E720000}"/>
    <cellStyle name="40 % - Accent6 2 2 2 2 2 5 4" xfId="21460" xr:uid="{00000000-0005-0000-0000-00009F720000}"/>
    <cellStyle name="40 % - Accent6 2 2 2 2 2 5 4 2" xfId="34677" xr:uid="{00000000-0005-0000-0000-0000A0720000}"/>
    <cellStyle name="40 % - Accent6 2 2 2 2 2 5 4 3" xfId="28687" xr:uid="{00000000-0005-0000-0000-0000A1720000}"/>
    <cellStyle name="40 % - Accent6 2 2 2 2 2 5 5" xfId="22084" xr:uid="{00000000-0005-0000-0000-0000A2720000}"/>
    <cellStyle name="40 % - Accent6 2 2 2 2 2 5 5 2" xfId="35277" xr:uid="{00000000-0005-0000-0000-0000A3720000}"/>
    <cellStyle name="40 % - Accent6 2 2 2 2 2 5 5 3" xfId="29287" xr:uid="{00000000-0005-0000-0000-0000A4720000}"/>
    <cellStyle name="40 % - Accent6 2 2 2 2 2 5 6" xfId="22786" xr:uid="{00000000-0005-0000-0000-0000A5720000}"/>
    <cellStyle name="40 % - Accent6 2 2 2 2 2 5 6 2" xfId="35979" xr:uid="{00000000-0005-0000-0000-0000A6720000}"/>
    <cellStyle name="40 % - Accent6 2 2 2 2 2 5 6 3" xfId="29989" xr:uid="{00000000-0005-0000-0000-0000A7720000}"/>
    <cellStyle name="40 % - Accent6 2 2 2 2 2 5 7" xfId="23549" xr:uid="{00000000-0005-0000-0000-0000A8720000}"/>
    <cellStyle name="40 % - Accent6 2 2 2 2 2 5 7 2" xfId="36733" xr:uid="{00000000-0005-0000-0000-0000A9720000}"/>
    <cellStyle name="40 % - Accent6 2 2 2 2 2 5 7 3" xfId="30743" xr:uid="{00000000-0005-0000-0000-0000AA720000}"/>
    <cellStyle name="40 % - Accent6 2 2 2 2 2 5 8" xfId="18669" xr:uid="{00000000-0005-0000-0000-0000AB720000}"/>
    <cellStyle name="40 % - Accent6 2 2 2 2 2 5 8 2" xfId="32855" xr:uid="{00000000-0005-0000-0000-0000AC720000}"/>
    <cellStyle name="40 % - Accent6 2 2 2 2 2 5 8 3" xfId="26851" xr:uid="{00000000-0005-0000-0000-0000AD720000}"/>
    <cellStyle name="40 % - Accent6 2 2 2 2 2 5 9" xfId="11890" xr:uid="{00000000-0005-0000-0000-0000AE720000}"/>
    <cellStyle name="40 % - Accent6 2 2 2 2 2 5 9 2" xfId="25503" xr:uid="{00000000-0005-0000-0000-0000AF720000}"/>
    <cellStyle name="40 % - Accent6 2 2 2 2 2 6" xfId="6432" xr:uid="{00000000-0005-0000-0000-0000B0720000}"/>
    <cellStyle name="40 % - Accent6 2 2 2 2 2 6 2" xfId="19611" xr:uid="{00000000-0005-0000-0000-0000B1720000}"/>
    <cellStyle name="40 % - Accent6 2 2 2 2 2 6 2 2" xfId="33100" xr:uid="{00000000-0005-0000-0000-0000B2720000}"/>
    <cellStyle name="40 % - Accent6 2 2 2 2 2 6 2 3" xfId="27096" xr:uid="{00000000-0005-0000-0000-0000B3720000}"/>
    <cellStyle name="40 % - Accent6 2 2 2 2 2 6 3" xfId="12423" xr:uid="{00000000-0005-0000-0000-0000B4720000}"/>
    <cellStyle name="40 % - Accent6 2 2 2 2 2 6 3 2" xfId="32121" xr:uid="{00000000-0005-0000-0000-0000B5720000}"/>
    <cellStyle name="40 % - Accent6 2 2 2 2 2 6 4" xfId="26101" xr:uid="{00000000-0005-0000-0000-0000B6720000}"/>
    <cellStyle name="40 % - Accent6 2 2 2 2 2 7" xfId="6958" xr:uid="{00000000-0005-0000-0000-0000B7720000}"/>
    <cellStyle name="40 % - Accent6 2 2 2 2 2 7 2" xfId="19697" xr:uid="{00000000-0005-0000-0000-0000B8720000}"/>
    <cellStyle name="40 % - Accent6 2 2 2 2 2 7 2 2" xfId="33154" xr:uid="{00000000-0005-0000-0000-0000B9720000}"/>
    <cellStyle name="40 % - Accent6 2 2 2 2 2 7 3" xfId="12949" xr:uid="{00000000-0005-0000-0000-0000BA720000}"/>
    <cellStyle name="40 % - Accent6 2 2 2 2 2 7 4" xfId="27150" xr:uid="{00000000-0005-0000-0000-0000BB720000}"/>
    <cellStyle name="40 % - Accent6 2 2 2 2 2 8" xfId="7498" xr:uid="{00000000-0005-0000-0000-0000BC720000}"/>
    <cellStyle name="40 % - Accent6 2 2 2 2 2 8 2" xfId="20864" xr:uid="{00000000-0005-0000-0000-0000BD720000}"/>
    <cellStyle name="40 % - Accent6 2 2 2 2 2 8 2 2" xfId="34081" xr:uid="{00000000-0005-0000-0000-0000BE720000}"/>
    <cellStyle name="40 % - Accent6 2 2 2 2 2 8 3" xfId="13489" xr:uid="{00000000-0005-0000-0000-0000BF720000}"/>
    <cellStyle name="40 % - Accent6 2 2 2 2 2 8 4" xfId="28091" xr:uid="{00000000-0005-0000-0000-0000C0720000}"/>
    <cellStyle name="40 % - Accent6 2 2 2 2 2 9" xfId="8066" xr:uid="{00000000-0005-0000-0000-0000C1720000}"/>
    <cellStyle name="40 % - Accent6 2 2 2 2 2 9 2" xfId="21455" xr:uid="{00000000-0005-0000-0000-0000C2720000}"/>
    <cellStyle name="40 % - Accent6 2 2 2 2 2 9 2 2" xfId="34672" xr:uid="{00000000-0005-0000-0000-0000C3720000}"/>
    <cellStyle name="40 % - Accent6 2 2 2 2 2 9 3" xfId="14057" xr:uid="{00000000-0005-0000-0000-0000C4720000}"/>
    <cellStyle name="40 % - Accent6 2 2 2 2 2 9 4" xfId="28682" xr:uid="{00000000-0005-0000-0000-0000C5720000}"/>
    <cellStyle name="40 % - Accent6 2 2 2 2 20" xfId="3217" xr:uid="{00000000-0005-0000-0000-0000C6720000}"/>
    <cellStyle name="40 % - Accent6 2 2 2 2 3" xfId="585" xr:uid="{00000000-0005-0000-0000-0000C7720000}"/>
    <cellStyle name="40 % - Accent6 2 2 2 2 3 10" xfId="10385" xr:uid="{00000000-0005-0000-0000-0000C8720000}"/>
    <cellStyle name="40 % - Accent6 2 2 2 2 3 10 2" xfId="16376" xr:uid="{00000000-0005-0000-0000-0000C9720000}"/>
    <cellStyle name="40 % - Accent6 2 2 2 2 3 10 3" xfId="31537" xr:uid="{00000000-0005-0000-0000-0000CA720000}"/>
    <cellStyle name="40 % - Accent6 2 2 2 2 3 11" xfId="10981" xr:uid="{00000000-0005-0000-0000-0000CB720000}"/>
    <cellStyle name="40 % - Accent6 2 2 2 2 3 11 2" xfId="16972" xr:uid="{00000000-0005-0000-0000-0000CC720000}"/>
    <cellStyle name="40 % - Accent6 2 2 2 2 3 12" xfId="17596" xr:uid="{00000000-0005-0000-0000-0000CD720000}"/>
    <cellStyle name="40 % - Accent6 2 2 2 2 3 13" xfId="18035" xr:uid="{00000000-0005-0000-0000-0000CE720000}"/>
    <cellStyle name="40 % - Accent6 2 2 2 2 3 14" xfId="18670" xr:uid="{00000000-0005-0000-0000-0000CF720000}"/>
    <cellStyle name="40 % - Accent6 2 2 2 2 3 15" xfId="11378" xr:uid="{00000000-0005-0000-0000-0000D0720000}"/>
    <cellStyle name="40 % - Accent6 2 2 2 2 3 16" xfId="4605" xr:uid="{00000000-0005-0000-0000-0000D1720000}"/>
    <cellStyle name="40 % - Accent6 2 2 2 2 3 17" xfId="24612" xr:uid="{00000000-0005-0000-0000-0000D2720000}"/>
    <cellStyle name="40 % - Accent6 2 2 2 2 3 18" xfId="3223" xr:uid="{00000000-0005-0000-0000-0000D3720000}"/>
    <cellStyle name="40 % - Accent6 2 2 2 2 3 2" xfId="5526" xr:uid="{00000000-0005-0000-0000-0000D4720000}"/>
    <cellStyle name="40 % - Accent6 2 2 2 2 3 2 2" xfId="19612" xr:uid="{00000000-0005-0000-0000-0000D5720000}"/>
    <cellStyle name="40 % - Accent6 2 2 2 2 3 2 2 2" xfId="33101" xr:uid="{00000000-0005-0000-0000-0000D6720000}"/>
    <cellStyle name="40 % - Accent6 2 2 2 2 3 2 2 3" xfId="27097" xr:uid="{00000000-0005-0000-0000-0000D7720000}"/>
    <cellStyle name="40 % - Accent6 2 2 2 2 3 2 3" xfId="11895" xr:uid="{00000000-0005-0000-0000-0000D8720000}"/>
    <cellStyle name="40 % - Accent6 2 2 2 2 3 2 3 2" xfId="32127" xr:uid="{00000000-0005-0000-0000-0000D9720000}"/>
    <cellStyle name="40 % - Accent6 2 2 2 2 3 2 4" xfId="26107" xr:uid="{00000000-0005-0000-0000-0000DA720000}"/>
    <cellStyle name="40 % - Accent6 2 2 2 2 3 3" xfId="6437" xr:uid="{00000000-0005-0000-0000-0000DB720000}"/>
    <cellStyle name="40 % - Accent6 2 2 2 2 3 3 2" xfId="20870" xr:uid="{00000000-0005-0000-0000-0000DC720000}"/>
    <cellStyle name="40 % - Accent6 2 2 2 2 3 3 2 2" xfId="34087" xr:uid="{00000000-0005-0000-0000-0000DD720000}"/>
    <cellStyle name="40 % - Accent6 2 2 2 2 3 3 3" xfId="12428" xr:uid="{00000000-0005-0000-0000-0000DE720000}"/>
    <cellStyle name="40 % - Accent6 2 2 2 2 3 3 4" xfId="28097" xr:uid="{00000000-0005-0000-0000-0000DF720000}"/>
    <cellStyle name="40 % - Accent6 2 2 2 2 3 4" xfId="6963" xr:uid="{00000000-0005-0000-0000-0000E0720000}"/>
    <cellStyle name="40 % - Accent6 2 2 2 2 3 4 2" xfId="21461" xr:uid="{00000000-0005-0000-0000-0000E1720000}"/>
    <cellStyle name="40 % - Accent6 2 2 2 2 3 4 2 2" xfId="34678" xr:uid="{00000000-0005-0000-0000-0000E2720000}"/>
    <cellStyle name="40 % - Accent6 2 2 2 2 3 4 3" xfId="12954" xr:uid="{00000000-0005-0000-0000-0000E3720000}"/>
    <cellStyle name="40 % - Accent6 2 2 2 2 3 4 4" xfId="28688" xr:uid="{00000000-0005-0000-0000-0000E4720000}"/>
    <cellStyle name="40 % - Accent6 2 2 2 2 3 5" xfId="7503" xr:uid="{00000000-0005-0000-0000-0000E5720000}"/>
    <cellStyle name="40 % - Accent6 2 2 2 2 3 5 2" xfId="22085" xr:uid="{00000000-0005-0000-0000-0000E6720000}"/>
    <cellStyle name="40 % - Accent6 2 2 2 2 3 5 2 2" xfId="35278" xr:uid="{00000000-0005-0000-0000-0000E7720000}"/>
    <cellStyle name="40 % - Accent6 2 2 2 2 3 5 3" xfId="13494" xr:uid="{00000000-0005-0000-0000-0000E8720000}"/>
    <cellStyle name="40 % - Accent6 2 2 2 2 3 5 4" xfId="29288" xr:uid="{00000000-0005-0000-0000-0000E9720000}"/>
    <cellStyle name="40 % - Accent6 2 2 2 2 3 6" xfId="8071" xr:uid="{00000000-0005-0000-0000-0000EA720000}"/>
    <cellStyle name="40 % - Accent6 2 2 2 2 3 6 2" xfId="22787" xr:uid="{00000000-0005-0000-0000-0000EB720000}"/>
    <cellStyle name="40 % - Accent6 2 2 2 2 3 6 2 2" xfId="35980" xr:uid="{00000000-0005-0000-0000-0000EC720000}"/>
    <cellStyle name="40 % - Accent6 2 2 2 2 3 6 3" xfId="14062" xr:uid="{00000000-0005-0000-0000-0000ED720000}"/>
    <cellStyle name="40 % - Accent6 2 2 2 2 3 6 4" xfId="29990" xr:uid="{00000000-0005-0000-0000-0000EE720000}"/>
    <cellStyle name="40 % - Accent6 2 2 2 2 3 7" xfId="8639" xr:uid="{00000000-0005-0000-0000-0000EF720000}"/>
    <cellStyle name="40 % - Accent6 2 2 2 2 3 7 2" xfId="23550" xr:uid="{00000000-0005-0000-0000-0000F0720000}"/>
    <cellStyle name="40 % - Accent6 2 2 2 2 3 7 2 2" xfId="36734" xr:uid="{00000000-0005-0000-0000-0000F1720000}"/>
    <cellStyle name="40 % - Accent6 2 2 2 2 3 7 3" xfId="14630" xr:uid="{00000000-0005-0000-0000-0000F2720000}"/>
    <cellStyle name="40 % - Accent6 2 2 2 2 3 7 4" xfId="30744" xr:uid="{00000000-0005-0000-0000-0000F3720000}"/>
    <cellStyle name="40 % - Accent6 2 2 2 2 3 8" xfId="9207" xr:uid="{00000000-0005-0000-0000-0000F4720000}"/>
    <cellStyle name="40 % - Accent6 2 2 2 2 3 8 2" xfId="15198" xr:uid="{00000000-0005-0000-0000-0000F5720000}"/>
    <cellStyle name="40 % - Accent6 2 2 2 2 3 8 2 2" xfId="32856" xr:uid="{00000000-0005-0000-0000-0000F6720000}"/>
    <cellStyle name="40 % - Accent6 2 2 2 2 3 8 3" xfId="26852" xr:uid="{00000000-0005-0000-0000-0000F7720000}"/>
    <cellStyle name="40 % - Accent6 2 2 2 2 3 9" xfId="9789" xr:uid="{00000000-0005-0000-0000-0000F8720000}"/>
    <cellStyle name="40 % - Accent6 2 2 2 2 3 9 2" xfId="15780" xr:uid="{00000000-0005-0000-0000-0000F9720000}"/>
    <cellStyle name="40 % - Accent6 2 2 2 2 3 9 3" xfId="25504" xr:uid="{00000000-0005-0000-0000-0000FA720000}"/>
    <cellStyle name="40 % - Accent6 2 2 2 2 4" xfId="5522" xr:uid="{00000000-0005-0000-0000-0000FB720000}"/>
    <cellStyle name="40 % - Accent6 2 2 2 2 4 10" xfId="31538" xr:uid="{00000000-0005-0000-0000-0000FC720000}"/>
    <cellStyle name="40 % - Accent6 2 2 2 2 4 11" xfId="24613" xr:uid="{00000000-0005-0000-0000-0000FD720000}"/>
    <cellStyle name="40 % - Accent6 2 2 2 2 4 2" xfId="19689" xr:uid="{00000000-0005-0000-0000-0000FE720000}"/>
    <cellStyle name="40 % - Accent6 2 2 2 2 4 2 2" xfId="27144" xr:uid="{00000000-0005-0000-0000-0000FF720000}"/>
    <cellStyle name="40 % - Accent6 2 2 2 2 4 2 2 2" xfId="33148" xr:uid="{00000000-0005-0000-0000-000000730000}"/>
    <cellStyle name="40 % - Accent6 2 2 2 2 4 2 3" xfId="32128" xr:uid="{00000000-0005-0000-0000-000001730000}"/>
    <cellStyle name="40 % - Accent6 2 2 2 2 4 2 4" xfId="26108" xr:uid="{00000000-0005-0000-0000-000002730000}"/>
    <cellStyle name="40 % - Accent6 2 2 2 2 4 3" xfId="20871" xr:uid="{00000000-0005-0000-0000-000003730000}"/>
    <cellStyle name="40 % - Accent6 2 2 2 2 4 3 2" xfId="34088" xr:uid="{00000000-0005-0000-0000-000004730000}"/>
    <cellStyle name="40 % - Accent6 2 2 2 2 4 3 3" xfId="28098" xr:uid="{00000000-0005-0000-0000-000005730000}"/>
    <cellStyle name="40 % - Accent6 2 2 2 2 4 4" xfId="21462" xr:uid="{00000000-0005-0000-0000-000006730000}"/>
    <cellStyle name="40 % - Accent6 2 2 2 2 4 4 2" xfId="34679" xr:uid="{00000000-0005-0000-0000-000007730000}"/>
    <cellStyle name="40 % - Accent6 2 2 2 2 4 4 3" xfId="28689" xr:uid="{00000000-0005-0000-0000-000008730000}"/>
    <cellStyle name="40 % - Accent6 2 2 2 2 4 5" xfId="22086" xr:uid="{00000000-0005-0000-0000-000009730000}"/>
    <cellStyle name="40 % - Accent6 2 2 2 2 4 5 2" xfId="35279" xr:uid="{00000000-0005-0000-0000-00000A730000}"/>
    <cellStyle name="40 % - Accent6 2 2 2 2 4 5 3" xfId="29289" xr:uid="{00000000-0005-0000-0000-00000B730000}"/>
    <cellStyle name="40 % - Accent6 2 2 2 2 4 6" xfId="22788" xr:uid="{00000000-0005-0000-0000-00000C730000}"/>
    <cellStyle name="40 % - Accent6 2 2 2 2 4 6 2" xfId="35981" xr:uid="{00000000-0005-0000-0000-00000D730000}"/>
    <cellStyle name="40 % - Accent6 2 2 2 2 4 6 3" xfId="29991" xr:uid="{00000000-0005-0000-0000-00000E730000}"/>
    <cellStyle name="40 % - Accent6 2 2 2 2 4 7" xfId="23551" xr:uid="{00000000-0005-0000-0000-00000F730000}"/>
    <cellStyle name="40 % - Accent6 2 2 2 2 4 7 2" xfId="36735" xr:uid="{00000000-0005-0000-0000-000010730000}"/>
    <cellStyle name="40 % - Accent6 2 2 2 2 4 7 3" xfId="30745" xr:uid="{00000000-0005-0000-0000-000011730000}"/>
    <cellStyle name="40 % - Accent6 2 2 2 2 4 8" xfId="18671" xr:uid="{00000000-0005-0000-0000-000012730000}"/>
    <cellStyle name="40 % - Accent6 2 2 2 2 4 8 2" xfId="32857" xr:uid="{00000000-0005-0000-0000-000013730000}"/>
    <cellStyle name="40 % - Accent6 2 2 2 2 4 8 3" xfId="26853" xr:uid="{00000000-0005-0000-0000-000014730000}"/>
    <cellStyle name="40 % - Accent6 2 2 2 2 4 9" xfId="11889" xr:uid="{00000000-0005-0000-0000-000015730000}"/>
    <cellStyle name="40 % - Accent6 2 2 2 2 4 9 2" xfId="25505" xr:uid="{00000000-0005-0000-0000-000016730000}"/>
    <cellStyle name="40 % - Accent6 2 2 2 2 5" xfId="6431" xr:uid="{00000000-0005-0000-0000-000017730000}"/>
    <cellStyle name="40 % - Accent6 2 2 2 2 5 2" xfId="23552" xr:uid="{00000000-0005-0000-0000-000018730000}"/>
    <cellStyle name="40 % - Accent6 2 2 2 2 5 2 2" xfId="36736" xr:uid="{00000000-0005-0000-0000-000019730000}"/>
    <cellStyle name="40 % - Accent6 2 2 2 2 5 2 3" xfId="30746" xr:uid="{00000000-0005-0000-0000-00001A730000}"/>
    <cellStyle name="40 % - Accent6 2 2 2 2 5 3" xfId="19610" xr:uid="{00000000-0005-0000-0000-00001B730000}"/>
    <cellStyle name="40 % - Accent6 2 2 2 2 5 3 2" xfId="33099" xr:uid="{00000000-0005-0000-0000-00001C730000}"/>
    <cellStyle name="40 % - Accent6 2 2 2 2 5 3 3" xfId="27095" xr:uid="{00000000-0005-0000-0000-00001D730000}"/>
    <cellStyle name="40 % - Accent6 2 2 2 2 5 4" xfId="12422" xr:uid="{00000000-0005-0000-0000-00001E730000}"/>
    <cellStyle name="40 % - Accent6 2 2 2 2 5 4 2" xfId="32120" xr:uid="{00000000-0005-0000-0000-00001F730000}"/>
    <cellStyle name="40 % - Accent6 2 2 2 2 5 5" xfId="26100" xr:uid="{00000000-0005-0000-0000-000020730000}"/>
    <cellStyle name="40 % - Accent6 2 2 2 2 6" xfId="6957" xr:uid="{00000000-0005-0000-0000-000021730000}"/>
    <cellStyle name="40 % - Accent6 2 2 2 2 6 2" xfId="23838" xr:uid="{00000000-0005-0000-0000-000022730000}"/>
    <cellStyle name="40 % - Accent6 2 2 2 2 6 2 2" xfId="36865" xr:uid="{00000000-0005-0000-0000-000023730000}"/>
    <cellStyle name="40 % - Accent6 2 2 2 2 6 2 3" xfId="30877" xr:uid="{00000000-0005-0000-0000-000024730000}"/>
    <cellStyle name="40 % - Accent6 2 2 2 2 6 3" xfId="20863" xr:uid="{00000000-0005-0000-0000-000025730000}"/>
    <cellStyle name="40 % - Accent6 2 2 2 2 6 3 2" xfId="34080" xr:uid="{00000000-0005-0000-0000-000026730000}"/>
    <cellStyle name="40 % - Accent6 2 2 2 2 6 4" xfId="12948" xr:uid="{00000000-0005-0000-0000-000027730000}"/>
    <cellStyle name="40 % - Accent6 2 2 2 2 6 5" xfId="28090" xr:uid="{00000000-0005-0000-0000-000028730000}"/>
    <cellStyle name="40 % - Accent6 2 2 2 2 7" xfId="7497" xr:uid="{00000000-0005-0000-0000-000029730000}"/>
    <cellStyle name="40 % - Accent6 2 2 2 2 7 2" xfId="24039" xr:uid="{00000000-0005-0000-0000-00002A730000}"/>
    <cellStyle name="40 % - Accent6 2 2 2 2 7 2 2" xfId="36945" xr:uid="{00000000-0005-0000-0000-00002B730000}"/>
    <cellStyle name="40 % - Accent6 2 2 2 2 7 2 3" xfId="30958" xr:uid="{00000000-0005-0000-0000-00002C730000}"/>
    <cellStyle name="40 % - Accent6 2 2 2 2 7 3" xfId="21454" xr:uid="{00000000-0005-0000-0000-00002D730000}"/>
    <cellStyle name="40 % - Accent6 2 2 2 2 7 3 2" xfId="34671" xr:uid="{00000000-0005-0000-0000-00002E730000}"/>
    <cellStyle name="40 % - Accent6 2 2 2 2 7 4" xfId="13488" xr:uid="{00000000-0005-0000-0000-00002F730000}"/>
    <cellStyle name="40 % - Accent6 2 2 2 2 7 5" xfId="28681" xr:uid="{00000000-0005-0000-0000-000030730000}"/>
    <cellStyle name="40 % - Accent6 2 2 2 2 8" xfId="8065" xr:uid="{00000000-0005-0000-0000-000031730000}"/>
    <cellStyle name="40 % - Accent6 2 2 2 2 8 2" xfId="22078" xr:uid="{00000000-0005-0000-0000-000032730000}"/>
    <cellStyle name="40 % - Accent6 2 2 2 2 8 2 2" xfId="35271" xr:uid="{00000000-0005-0000-0000-000033730000}"/>
    <cellStyle name="40 % - Accent6 2 2 2 2 8 3" xfId="14056" xr:uid="{00000000-0005-0000-0000-000034730000}"/>
    <cellStyle name="40 % - Accent6 2 2 2 2 8 4" xfId="29281" xr:uid="{00000000-0005-0000-0000-000035730000}"/>
    <cellStyle name="40 % - Accent6 2 2 2 2 9" xfId="8633" xr:uid="{00000000-0005-0000-0000-000036730000}"/>
    <cellStyle name="40 % - Accent6 2 2 2 2 9 2" xfId="22780" xr:uid="{00000000-0005-0000-0000-000037730000}"/>
    <cellStyle name="40 % - Accent6 2 2 2 2 9 2 2" xfId="35973" xr:uid="{00000000-0005-0000-0000-000038730000}"/>
    <cellStyle name="40 % - Accent6 2 2 2 2 9 3" xfId="14624" xr:uid="{00000000-0005-0000-0000-000039730000}"/>
    <cellStyle name="40 % - Accent6 2 2 2 2 9 4" xfId="29983" xr:uid="{00000000-0005-0000-0000-00003A730000}"/>
    <cellStyle name="40 % - Accent6 2 2 2 20" xfId="4599" xr:uid="{00000000-0005-0000-0000-00003B730000}"/>
    <cellStyle name="40 % - Accent6 2 2 2 21" xfId="24604" xr:uid="{00000000-0005-0000-0000-00003C730000}"/>
    <cellStyle name="40 % - Accent6 2 2 2 22" xfId="3216" xr:uid="{00000000-0005-0000-0000-00003D730000}"/>
    <cellStyle name="40 % - Accent6 2 2 2 3" xfId="586" xr:uid="{00000000-0005-0000-0000-00003E730000}"/>
    <cellStyle name="40 % - Accent6 2 2 2 3 10" xfId="10386" xr:uid="{00000000-0005-0000-0000-00003F730000}"/>
    <cellStyle name="40 % - Accent6 2 2 2 3 10 2" xfId="16377" xr:uid="{00000000-0005-0000-0000-000040730000}"/>
    <cellStyle name="40 % - Accent6 2 2 2 3 10 3" xfId="31539" xr:uid="{00000000-0005-0000-0000-000041730000}"/>
    <cellStyle name="40 % - Accent6 2 2 2 3 11" xfId="10982" xr:uid="{00000000-0005-0000-0000-000042730000}"/>
    <cellStyle name="40 % - Accent6 2 2 2 3 11 2" xfId="16973" xr:uid="{00000000-0005-0000-0000-000043730000}"/>
    <cellStyle name="40 % - Accent6 2 2 2 3 12" xfId="17597" xr:uid="{00000000-0005-0000-0000-000044730000}"/>
    <cellStyle name="40 % - Accent6 2 2 2 3 13" xfId="18036" xr:uid="{00000000-0005-0000-0000-000045730000}"/>
    <cellStyle name="40 % - Accent6 2 2 2 3 14" xfId="18672" xr:uid="{00000000-0005-0000-0000-000046730000}"/>
    <cellStyle name="40 % - Accent6 2 2 2 3 15" xfId="11379" xr:uid="{00000000-0005-0000-0000-000047730000}"/>
    <cellStyle name="40 % - Accent6 2 2 2 3 16" xfId="4606" xr:uid="{00000000-0005-0000-0000-000048730000}"/>
    <cellStyle name="40 % - Accent6 2 2 2 3 17" xfId="24614" xr:uid="{00000000-0005-0000-0000-000049730000}"/>
    <cellStyle name="40 % - Accent6 2 2 2 3 18" xfId="3224" xr:uid="{00000000-0005-0000-0000-00004A730000}"/>
    <cellStyle name="40 % - Accent6 2 2 2 3 2" xfId="5527" xr:uid="{00000000-0005-0000-0000-00004B730000}"/>
    <cellStyle name="40 % - Accent6 2 2 2 3 2 2" xfId="19613" xr:uid="{00000000-0005-0000-0000-00004C730000}"/>
    <cellStyle name="40 % - Accent6 2 2 2 3 2 2 2" xfId="33102" xr:uid="{00000000-0005-0000-0000-00004D730000}"/>
    <cellStyle name="40 % - Accent6 2 2 2 3 2 2 3" xfId="27098" xr:uid="{00000000-0005-0000-0000-00004E730000}"/>
    <cellStyle name="40 % - Accent6 2 2 2 3 2 3" xfId="11896" xr:uid="{00000000-0005-0000-0000-00004F730000}"/>
    <cellStyle name="40 % - Accent6 2 2 2 3 2 3 2" xfId="32129" xr:uid="{00000000-0005-0000-0000-000050730000}"/>
    <cellStyle name="40 % - Accent6 2 2 2 3 2 4" xfId="26109" xr:uid="{00000000-0005-0000-0000-000051730000}"/>
    <cellStyle name="40 % - Accent6 2 2 2 3 3" xfId="6438" xr:uid="{00000000-0005-0000-0000-000052730000}"/>
    <cellStyle name="40 % - Accent6 2 2 2 3 3 2" xfId="20872" xr:uid="{00000000-0005-0000-0000-000053730000}"/>
    <cellStyle name="40 % - Accent6 2 2 2 3 3 2 2" xfId="34089" xr:uid="{00000000-0005-0000-0000-000054730000}"/>
    <cellStyle name="40 % - Accent6 2 2 2 3 3 3" xfId="12429" xr:uid="{00000000-0005-0000-0000-000055730000}"/>
    <cellStyle name="40 % - Accent6 2 2 2 3 3 4" xfId="28099" xr:uid="{00000000-0005-0000-0000-000056730000}"/>
    <cellStyle name="40 % - Accent6 2 2 2 3 4" xfId="6964" xr:uid="{00000000-0005-0000-0000-000057730000}"/>
    <cellStyle name="40 % - Accent6 2 2 2 3 4 2" xfId="21463" xr:uid="{00000000-0005-0000-0000-000058730000}"/>
    <cellStyle name="40 % - Accent6 2 2 2 3 4 2 2" xfId="34680" xr:uid="{00000000-0005-0000-0000-000059730000}"/>
    <cellStyle name="40 % - Accent6 2 2 2 3 4 3" xfId="12955" xr:uid="{00000000-0005-0000-0000-00005A730000}"/>
    <cellStyle name="40 % - Accent6 2 2 2 3 4 4" xfId="28690" xr:uid="{00000000-0005-0000-0000-00005B730000}"/>
    <cellStyle name="40 % - Accent6 2 2 2 3 5" xfId="7504" xr:uid="{00000000-0005-0000-0000-00005C730000}"/>
    <cellStyle name="40 % - Accent6 2 2 2 3 5 2" xfId="22087" xr:uid="{00000000-0005-0000-0000-00005D730000}"/>
    <cellStyle name="40 % - Accent6 2 2 2 3 5 2 2" xfId="35280" xr:uid="{00000000-0005-0000-0000-00005E730000}"/>
    <cellStyle name="40 % - Accent6 2 2 2 3 5 3" xfId="13495" xr:uid="{00000000-0005-0000-0000-00005F730000}"/>
    <cellStyle name="40 % - Accent6 2 2 2 3 5 4" xfId="29290" xr:uid="{00000000-0005-0000-0000-000060730000}"/>
    <cellStyle name="40 % - Accent6 2 2 2 3 6" xfId="8072" xr:uid="{00000000-0005-0000-0000-000061730000}"/>
    <cellStyle name="40 % - Accent6 2 2 2 3 6 2" xfId="22789" xr:uid="{00000000-0005-0000-0000-000062730000}"/>
    <cellStyle name="40 % - Accent6 2 2 2 3 6 2 2" xfId="35982" xr:uid="{00000000-0005-0000-0000-000063730000}"/>
    <cellStyle name="40 % - Accent6 2 2 2 3 6 3" xfId="14063" xr:uid="{00000000-0005-0000-0000-000064730000}"/>
    <cellStyle name="40 % - Accent6 2 2 2 3 6 4" xfId="29992" xr:uid="{00000000-0005-0000-0000-000065730000}"/>
    <cellStyle name="40 % - Accent6 2 2 2 3 7" xfId="8640" xr:uid="{00000000-0005-0000-0000-000066730000}"/>
    <cellStyle name="40 % - Accent6 2 2 2 3 7 2" xfId="23553" xr:uid="{00000000-0005-0000-0000-000067730000}"/>
    <cellStyle name="40 % - Accent6 2 2 2 3 7 2 2" xfId="36737" xr:uid="{00000000-0005-0000-0000-000068730000}"/>
    <cellStyle name="40 % - Accent6 2 2 2 3 7 3" xfId="14631" xr:uid="{00000000-0005-0000-0000-000069730000}"/>
    <cellStyle name="40 % - Accent6 2 2 2 3 7 4" xfId="30747" xr:uid="{00000000-0005-0000-0000-00006A730000}"/>
    <cellStyle name="40 % - Accent6 2 2 2 3 8" xfId="9208" xr:uid="{00000000-0005-0000-0000-00006B730000}"/>
    <cellStyle name="40 % - Accent6 2 2 2 3 8 2" xfId="15199" xr:uid="{00000000-0005-0000-0000-00006C730000}"/>
    <cellStyle name="40 % - Accent6 2 2 2 3 8 2 2" xfId="32858" xr:uid="{00000000-0005-0000-0000-00006D730000}"/>
    <cellStyle name="40 % - Accent6 2 2 2 3 8 3" xfId="26854" xr:uid="{00000000-0005-0000-0000-00006E730000}"/>
    <cellStyle name="40 % - Accent6 2 2 2 3 9" xfId="9790" xr:uid="{00000000-0005-0000-0000-00006F730000}"/>
    <cellStyle name="40 % - Accent6 2 2 2 3 9 2" xfId="15781" xr:uid="{00000000-0005-0000-0000-000070730000}"/>
    <cellStyle name="40 % - Accent6 2 2 2 3 9 3" xfId="25506" xr:uid="{00000000-0005-0000-0000-000071730000}"/>
    <cellStyle name="40 % - Accent6 2 2 2 4" xfId="587" xr:uid="{00000000-0005-0000-0000-000072730000}"/>
    <cellStyle name="40 % - Accent6 2 2 2 4 10" xfId="10387" xr:uid="{00000000-0005-0000-0000-000073730000}"/>
    <cellStyle name="40 % - Accent6 2 2 2 4 10 2" xfId="16378" xr:uid="{00000000-0005-0000-0000-000074730000}"/>
    <cellStyle name="40 % - Accent6 2 2 2 4 10 3" xfId="31540" xr:uid="{00000000-0005-0000-0000-000075730000}"/>
    <cellStyle name="40 % - Accent6 2 2 2 4 11" xfId="10983" xr:uid="{00000000-0005-0000-0000-000076730000}"/>
    <cellStyle name="40 % - Accent6 2 2 2 4 11 2" xfId="16974" xr:uid="{00000000-0005-0000-0000-000077730000}"/>
    <cellStyle name="40 % - Accent6 2 2 2 4 12" xfId="17598" xr:uid="{00000000-0005-0000-0000-000078730000}"/>
    <cellStyle name="40 % - Accent6 2 2 2 4 13" xfId="18037" xr:uid="{00000000-0005-0000-0000-000079730000}"/>
    <cellStyle name="40 % - Accent6 2 2 2 4 14" xfId="18673" xr:uid="{00000000-0005-0000-0000-00007A730000}"/>
    <cellStyle name="40 % - Accent6 2 2 2 4 15" xfId="11380" xr:uid="{00000000-0005-0000-0000-00007B730000}"/>
    <cellStyle name="40 % - Accent6 2 2 2 4 16" xfId="4607" xr:uid="{00000000-0005-0000-0000-00007C730000}"/>
    <cellStyle name="40 % - Accent6 2 2 2 4 17" xfId="24615" xr:uid="{00000000-0005-0000-0000-00007D730000}"/>
    <cellStyle name="40 % - Accent6 2 2 2 4 18" xfId="3225" xr:uid="{00000000-0005-0000-0000-00007E730000}"/>
    <cellStyle name="40 % - Accent6 2 2 2 4 2" xfId="5528" xr:uid="{00000000-0005-0000-0000-00007F730000}"/>
    <cellStyle name="40 % - Accent6 2 2 2 4 2 2" xfId="19614" xr:uid="{00000000-0005-0000-0000-000080730000}"/>
    <cellStyle name="40 % - Accent6 2 2 2 4 2 2 2" xfId="33103" xr:uid="{00000000-0005-0000-0000-000081730000}"/>
    <cellStyle name="40 % - Accent6 2 2 2 4 2 2 3" xfId="27099" xr:uid="{00000000-0005-0000-0000-000082730000}"/>
    <cellStyle name="40 % - Accent6 2 2 2 4 2 3" xfId="11897" xr:uid="{00000000-0005-0000-0000-000083730000}"/>
    <cellStyle name="40 % - Accent6 2 2 2 4 2 3 2" xfId="32130" xr:uid="{00000000-0005-0000-0000-000084730000}"/>
    <cellStyle name="40 % - Accent6 2 2 2 4 2 4" xfId="26110" xr:uid="{00000000-0005-0000-0000-000085730000}"/>
    <cellStyle name="40 % - Accent6 2 2 2 4 3" xfId="6439" xr:uid="{00000000-0005-0000-0000-000086730000}"/>
    <cellStyle name="40 % - Accent6 2 2 2 4 3 2" xfId="20873" xr:uid="{00000000-0005-0000-0000-000087730000}"/>
    <cellStyle name="40 % - Accent6 2 2 2 4 3 2 2" xfId="34090" xr:uid="{00000000-0005-0000-0000-000088730000}"/>
    <cellStyle name="40 % - Accent6 2 2 2 4 3 3" xfId="12430" xr:uid="{00000000-0005-0000-0000-000089730000}"/>
    <cellStyle name="40 % - Accent6 2 2 2 4 3 4" xfId="28100" xr:uid="{00000000-0005-0000-0000-00008A730000}"/>
    <cellStyle name="40 % - Accent6 2 2 2 4 4" xfId="6965" xr:uid="{00000000-0005-0000-0000-00008B730000}"/>
    <cellStyle name="40 % - Accent6 2 2 2 4 4 2" xfId="21464" xr:uid="{00000000-0005-0000-0000-00008C730000}"/>
    <cellStyle name="40 % - Accent6 2 2 2 4 4 2 2" xfId="34681" xr:uid="{00000000-0005-0000-0000-00008D730000}"/>
    <cellStyle name="40 % - Accent6 2 2 2 4 4 3" xfId="12956" xr:uid="{00000000-0005-0000-0000-00008E730000}"/>
    <cellStyle name="40 % - Accent6 2 2 2 4 4 4" xfId="28691" xr:uid="{00000000-0005-0000-0000-00008F730000}"/>
    <cellStyle name="40 % - Accent6 2 2 2 4 5" xfId="7505" xr:uid="{00000000-0005-0000-0000-000090730000}"/>
    <cellStyle name="40 % - Accent6 2 2 2 4 5 2" xfId="22088" xr:uid="{00000000-0005-0000-0000-000091730000}"/>
    <cellStyle name="40 % - Accent6 2 2 2 4 5 2 2" xfId="35281" xr:uid="{00000000-0005-0000-0000-000092730000}"/>
    <cellStyle name="40 % - Accent6 2 2 2 4 5 3" xfId="13496" xr:uid="{00000000-0005-0000-0000-000093730000}"/>
    <cellStyle name="40 % - Accent6 2 2 2 4 5 4" xfId="29291" xr:uid="{00000000-0005-0000-0000-000094730000}"/>
    <cellStyle name="40 % - Accent6 2 2 2 4 6" xfId="8073" xr:uid="{00000000-0005-0000-0000-000095730000}"/>
    <cellStyle name="40 % - Accent6 2 2 2 4 6 2" xfId="22790" xr:uid="{00000000-0005-0000-0000-000096730000}"/>
    <cellStyle name="40 % - Accent6 2 2 2 4 6 2 2" xfId="35983" xr:uid="{00000000-0005-0000-0000-000097730000}"/>
    <cellStyle name="40 % - Accent6 2 2 2 4 6 3" xfId="14064" xr:uid="{00000000-0005-0000-0000-000098730000}"/>
    <cellStyle name="40 % - Accent6 2 2 2 4 6 4" xfId="29993" xr:uid="{00000000-0005-0000-0000-000099730000}"/>
    <cellStyle name="40 % - Accent6 2 2 2 4 7" xfId="8641" xr:uid="{00000000-0005-0000-0000-00009A730000}"/>
    <cellStyle name="40 % - Accent6 2 2 2 4 7 2" xfId="23554" xr:uid="{00000000-0005-0000-0000-00009B730000}"/>
    <cellStyle name="40 % - Accent6 2 2 2 4 7 2 2" xfId="36738" xr:uid="{00000000-0005-0000-0000-00009C730000}"/>
    <cellStyle name="40 % - Accent6 2 2 2 4 7 3" xfId="14632" xr:uid="{00000000-0005-0000-0000-00009D730000}"/>
    <cellStyle name="40 % - Accent6 2 2 2 4 7 4" xfId="30748" xr:uid="{00000000-0005-0000-0000-00009E730000}"/>
    <cellStyle name="40 % - Accent6 2 2 2 4 8" xfId="9209" xr:uid="{00000000-0005-0000-0000-00009F730000}"/>
    <cellStyle name="40 % - Accent6 2 2 2 4 8 2" xfId="15200" xr:uid="{00000000-0005-0000-0000-0000A0730000}"/>
    <cellStyle name="40 % - Accent6 2 2 2 4 8 2 2" xfId="32859" xr:uid="{00000000-0005-0000-0000-0000A1730000}"/>
    <cellStyle name="40 % - Accent6 2 2 2 4 8 3" xfId="26855" xr:uid="{00000000-0005-0000-0000-0000A2730000}"/>
    <cellStyle name="40 % - Accent6 2 2 2 4 9" xfId="9791" xr:uid="{00000000-0005-0000-0000-0000A3730000}"/>
    <cellStyle name="40 % - Accent6 2 2 2 4 9 2" xfId="15782" xr:uid="{00000000-0005-0000-0000-0000A4730000}"/>
    <cellStyle name="40 % - Accent6 2 2 2 4 9 3" xfId="25507" xr:uid="{00000000-0005-0000-0000-0000A5730000}"/>
    <cellStyle name="40 % - Accent6 2 2 2 5" xfId="588" xr:uid="{00000000-0005-0000-0000-0000A6730000}"/>
    <cellStyle name="40 % - Accent6 2 2 2 5 10" xfId="9792" xr:uid="{00000000-0005-0000-0000-0000A7730000}"/>
    <cellStyle name="40 % - Accent6 2 2 2 5 10 2" xfId="15783" xr:uid="{00000000-0005-0000-0000-0000A8730000}"/>
    <cellStyle name="40 % - Accent6 2 2 2 5 10 3" xfId="31541" xr:uid="{00000000-0005-0000-0000-0000A9730000}"/>
    <cellStyle name="40 % - Accent6 2 2 2 5 11" xfId="10388" xr:uid="{00000000-0005-0000-0000-0000AA730000}"/>
    <cellStyle name="40 % - Accent6 2 2 2 5 11 2" xfId="16379" xr:uid="{00000000-0005-0000-0000-0000AB730000}"/>
    <cellStyle name="40 % - Accent6 2 2 2 5 12" xfId="10984" xr:uid="{00000000-0005-0000-0000-0000AC730000}"/>
    <cellStyle name="40 % - Accent6 2 2 2 5 12 2" xfId="16975" xr:uid="{00000000-0005-0000-0000-0000AD730000}"/>
    <cellStyle name="40 % - Accent6 2 2 2 5 13" xfId="4807" xr:uid="{00000000-0005-0000-0000-0000AE730000}"/>
    <cellStyle name="40 % - Accent6 2 2 2 5 13 2" xfId="17599" xr:uid="{00000000-0005-0000-0000-0000AF730000}"/>
    <cellStyle name="40 % - Accent6 2 2 2 5 14" xfId="18038" xr:uid="{00000000-0005-0000-0000-0000B0730000}"/>
    <cellStyle name="40 % - Accent6 2 2 2 5 15" xfId="18674" xr:uid="{00000000-0005-0000-0000-0000B1730000}"/>
    <cellStyle name="40 % - Accent6 2 2 2 5 16" xfId="11381" xr:uid="{00000000-0005-0000-0000-0000B2730000}"/>
    <cellStyle name="40 % - Accent6 2 2 2 5 17" xfId="4608" xr:uid="{00000000-0005-0000-0000-0000B3730000}"/>
    <cellStyle name="40 % - Accent6 2 2 2 5 18" xfId="24616" xr:uid="{00000000-0005-0000-0000-0000B4730000}"/>
    <cellStyle name="40 % - Accent6 2 2 2 5 19" xfId="3226" xr:uid="{00000000-0005-0000-0000-0000B5730000}"/>
    <cellStyle name="40 % - Accent6 2 2 2 5 2" xfId="3227" xr:uid="{00000000-0005-0000-0000-0000B6730000}"/>
    <cellStyle name="40 % - Accent6 2 2 2 5 2 10" xfId="10985" xr:uid="{00000000-0005-0000-0000-0000B7730000}"/>
    <cellStyle name="40 % - Accent6 2 2 2 5 2 10 2" xfId="16976" xr:uid="{00000000-0005-0000-0000-0000B8730000}"/>
    <cellStyle name="40 % - Accent6 2 2 2 5 2 11" xfId="17600" xr:uid="{00000000-0005-0000-0000-0000B9730000}"/>
    <cellStyle name="40 % - Accent6 2 2 2 5 2 12" xfId="19687" xr:uid="{00000000-0005-0000-0000-0000BA730000}"/>
    <cellStyle name="40 % - Accent6 2 2 2 5 2 13" xfId="11899" xr:uid="{00000000-0005-0000-0000-0000BB730000}"/>
    <cellStyle name="40 % - Accent6 2 2 2 5 2 14" xfId="5530" xr:uid="{00000000-0005-0000-0000-0000BC730000}"/>
    <cellStyle name="40 % - Accent6 2 2 2 5 2 15" xfId="26111" xr:uid="{00000000-0005-0000-0000-0000BD730000}"/>
    <cellStyle name="40 % - Accent6 2 2 2 5 2 2" xfId="6441" xr:uid="{00000000-0005-0000-0000-0000BE730000}"/>
    <cellStyle name="40 % - Accent6 2 2 2 5 2 2 2" xfId="12432" xr:uid="{00000000-0005-0000-0000-0000BF730000}"/>
    <cellStyle name="40 % - Accent6 2 2 2 5 2 2 2 2" xfId="33147" xr:uid="{00000000-0005-0000-0000-0000C0730000}"/>
    <cellStyle name="40 % - Accent6 2 2 2 5 2 2 3" xfId="27143" xr:uid="{00000000-0005-0000-0000-0000C1730000}"/>
    <cellStyle name="40 % - Accent6 2 2 2 5 2 3" xfId="6967" xr:uid="{00000000-0005-0000-0000-0000C2730000}"/>
    <cellStyle name="40 % - Accent6 2 2 2 5 2 3 2" xfId="12958" xr:uid="{00000000-0005-0000-0000-0000C3730000}"/>
    <cellStyle name="40 % - Accent6 2 2 2 5 2 3 3" xfId="32131" xr:uid="{00000000-0005-0000-0000-0000C4730000}"/>
    <cellStyle name="40 % - Accent6 2 2 2 5 2 4" xfId="7507" xr:uid="{00000000-0005-0000-0000-0000C5730000}"/>
    <cellStyle name="40 % - Accent6 2 2 2 5 2 4 2" xfId="13498" xr:uid="{00000000-0005-0000-0000-0000C6730000}"/>
    <cellStyle name="40 % - Accent6 2 2 2 5 2 5" xfId="8075" xr:uid="{00000000-0005-0000-0000-0000C7730000}"/>
    <cellStyle name="40 % - Accent6 2 2 2 5 2 5 2" xfId="14066" xr:uid="{00000000-0005-0000-0000-0000C8730000}"/>
    <cellStyle name="40 % - Accent6 2 2 2 5 2 6" xfId="8643" xr:uid="{00000000-0005-0000-0000-0000C9730000}"/>
    <cellStyle name="40 % - Accent6 2 2 2 5 2 6 2" xfId="14634" xr:uid="{00000000-0005-0000-0000-0000CA730000}"/>
    <cellStyle name="40 % - Accent6 2 2 2 5 2 7" xfId="9211" xr:uid="{00000000-0005-0000-0000-0000CB730000}"/>
    <cellStyle name="40 % - Accent6 2 2 2 5 2 7 2" xfId="15202" xr:uid="{00000000-0005-0000-0000-0000CC730000}"/>
    <cellStyle name="40 % - Accent6 2 2 2 5 2 8" xfId="9793" xr:uid="{00000000-0005-0000-0000-0000CD730000}"/>
    <cellStyle name="40 % - Accent6 2 2 2 5 2 8 2" xfId="15784" xr:uid="{00000000-0005-0000-0000-0000CE730000}"/>
    <cellStyle name="40 % - Accent6 2 2 2 5 2 9" xfId="10389" xr:uid="{00000000-0005-0000-0000-0000CF730000}"/>
    <cellStyle name="40 % - Accent6 2 2 2 5 2 9 2" xfId="16380" xr:uid="{00000000-0005-0000-0000-0000D0730000}"/>
    <cellStyle name="40 % - Accent6 2 2 2 5 3" xfId="5529" xr:uid="{00000000-0005-0000-0000-0000D1730000}"/>
    <cellStyle name="40 % - Accent6 2 2 2 5 3 2" xfId="20874" xr:uid="{00000000-0005-0000-0000-0000D2730000}"/>
    <cellStyle name="40 % - Accent6 2 2 2 5 3 2 2" xfId="34091" xr:uid="{00000000-0005-0000-0000-0000D3730000}"/>
    <cellStyle name="40 % - Accent6 2 2 2 5 3 3" xfId="11898" xr:uid="{00000000-0005-0000-0000-0000D4730000}"/>
    <cellStyle name="40 % - Accent6 2 2 2 5 3 4" xfId="28101" xr:uid="{00000000-0005-0000-0000-0000D5730000}"/>
    <cellStyle name="40 % - Accent6 2 2 2 5 4" xfId="6440" xr:uid="{00000000-0005-0000-0000-0000D6730000}"/>
    <cellStyle name="40 % - Accent6 2 2 2 5 4 2" xfId="21465" xr:uid="{00000000-0005-0000-0000-0000D7730000}"/>
    <cellStyle name="40 % - Accent6 2 2 2 5 4 2 2" xfId="34682" xr:uid="{00000000-0005-0000-0000-0000D8730000}"/>
    <cellStyle name="40 % - Accent6 2 2 2 5 4 3" xfId="12431" xr:uid="{00000000-0005-0000-0000-0000D9730000}"/>
    <cellStyle name="40 % - Accent6 2 2 2 5 4 4" xfId="28692" xr:uid="{00000000-0005-0000-0000-0000DA730000}"/>
    <cellStyle name="40 % - Accent6 2 2 2 5 5" xfId="6966" xr:uid="{00000000-0005-0000-0000-0000DB730000}"/>
    <cellStyle name="40 % - Accent6 2 2 2 5 5 2" xfId="22089" xr:uid="{00000000-0005-0000-0000-0000DC730000}"/>
    <cellStyle name="40 % - Accent6 2 2 2 5 5 2 2" xfId="35282" xr:uid="{00000000-0005-0000-0000-0000DD730000}"/>
    <cellStyle name="40 % - Accent6 2 2 2 5 5 3" xfId="12957" xr:uid="{00000000-0005-0000-0000-0000DE730000}"/>
    <cellStyle name="40 % - Accent6 2 2 2 5 5 4" xfId="29292" xr:uid="{00000000-0005-0000-0000-0000DF730000}"/>
    <cellStyle name="40 % - Accent6 2 2 2 5 6" xfId="7506" xr:uid="{00000000-0005-0000-0000-0000E0730000}"/>
    <cellStyle name="40 % - Accent6 2 2 2 5 6 2" xfId="22791" xr:uid="{00000000-0005-0000-0000-0000E1730000}"/>
    <cellStyle name="40 % - Accent6 2 2 2 5 6 2 2" xfId="35984" xr:uid="{00000000-0005-0000-0000-0000E2730000}"/>
    <cellStyle name="40 % - Accent6 2 2 2 5 6 3" xfId="13497" xr:uid="{00000000-0005-0000-0000-0000E3730000}"/>
    <cellStyle name="40 % - Accent6 2 2 2 5 6 4" xfId="29994" xr:uid="{00000000-0005-0000-0000-0000E4730000}"/>
    <cellStyle name="40 % - Accent6 2 2 2 5 7" xfId="8074" xr:uid="{00000000-0005-0000-0000-0000E5730000}"/>
    <cellStyle name="40 % - Accent6 2 2 2 5 7 2" xfId="23555" xr:uid="{00000000-0005-0000-0000-0000E6730000}"/>
    <cellStyle name="40 % - Accent6 2 2 2 5 7 2 2" xfId="36739" xr:uid="{00000000-0005-0000-0000-0000E7730000}"/>
    <cellStyle name="40 % - Accent6 2 2 2 5 7 3" xfId="14065" xr:uid="{00000000-0005-0000-0000-0000E8730000}"/>
    <cellStyle name="40 % - Accent6 2 2 2 5 7 4" xfId="30749" xr:uid="{00000000-0005-0000-0000-0000E9730000}"/>
    <cellStyle name="40 % - Accent6 2 2 2 5 8" xfId="8642" xr:uid="{00000000-0005-0000-0000-0000EA730000}"/>
    <cellStyle name="40 % - Accent6 2 2 2 5 8 2" xfId="14633" xr:uid="{00000000-0005-0000-0000-0000EB730000}"/>
    <cellStyle name="40 % - Accent6 2 2 2 5 8 2 2" xfId="32860" xr:uid="{00000000-0005-0000-0000-0000EC730000}"/>
    <cellStyle name="40 % - Accent6 2 2 2 5 8 3" xfId="26856" xr:uid="{00000000-0005-0000-0000-0000ED730000}"/>
    <cellStyle name="40 % - Accent6 2 2 2 5 9" xfId="9210" xr:uid="{00000000-0005-0000-0000-0000EE730000}"/>
    <cellStyle name="40 % - Accent6 2 2 2 5 9 2" xfId="15201" xr:uid="{00000000-0005-0000-0000-0000EF730000}"/>
    <cellStyle name="40 % - Accent6 2 2 2 5 9 3" xfId="25508" xr:uid="{00000000-0005-0000-0000-0000F0730000}"/>
    <cellStyle name="40 % - Accent6 2 2 2 6" xfId="5521" xr:uid="{00000000-0005-0000-0000-0000F1730000}"/>
    <cellStyle name="40 % - Accent6 2 2 2 6 2" xfId="23837" xr:uid="{00000000-0005-0000-0000-0000F2730000}"/>
    <cellStyle name="40 % - Accent6 2 2 2 6 2 2" xfId="36864" xr:uid="{00000000-0005-0000-0000-0000F3730000}"/>
    <cellStyle name="40 % - Accent6 2 2 2 6 2 3" xfId="30876" xr:uid="{00000000-0005-0000-0000-0000F4730000}"/>
    <cellStyle name="40 % - Accent6 2 2 2 6 3" xfId="19609" xr:uid="{00000000-0005-0000-0000-0000F5730000}"/>
    <cellStyle name="40 % - Accent6 2 2 2 6 3 2" xfId="33098" xr:uid="{00000000-0005-0000-0000-0000F6730000}"/>
    <cellStyle name="40 % - Accent6 2 2 2 6 3 3" xfId="27094" xr:uid="{00000000-0005-0000-0000-0000F7730000}"/>
    <cellStyle name="40 % - Accent6 2 2 2 6 4" xfId="11888" xr:uid="{00000000-0005-0000-0000-0000F8730000}"/>
    <cellStyle name="40 % - Accent6 2 2 2 6 4 2" xfId="32119" xr:uid="{00000000-0005-0000-0000-0000F9730000}"/>
    <cellStyle name="40 % - Accent6 2 2 2 6 5" xfId="26099" xr:uid="{00000000-0005-0000-0000-0000FA730000}"/>
    <cellStyle name="40 % - Accent6 2 2 2 7" xfId="6430" xr:uid="{00000000-0005-0000-0000-0000FB730000}"/>
    <cellStyle name="40 % - Accent6 2 2 2 7 2" xfId="24038" xr:uid="{00000000-0005-0000-0000-0000FC730000}"/>
    <cellStyle name="40 % - Accent6 2 2 2 7 2 2" xfId="36944" xr:uid="{00000000-0005-0000-0000-0000FD730000}"/>
    <cellStyle name="40 % - Accent6 2 2 2 7 2 3" xfId="30957" xr:uid="{00000000-0005-0000-0000-0000FE730000}"/>
    <cellStyle name="40 % - Accent6 2 2 2 7 3" xfId="20862" xr:uid="{00000000-0005-0000-0000-0000FF730000}"/>
    <cellStyle name="40 % - Accent6 2 2 2 7 3 2" xfId="34079" xr:uid="{00000000-0005-0000-0000-000000740000}"/>
    <cellStyle name="40 % - Accent6 2 2 2 7 4" xfId="12421" xr:uid="{00000000-0005-0000-0000-000001740000}"/>
    <cellStyle name="40 % - Accent6 2 2 2 7 5" xfId="28089" xr:uid="{00000000-0005-0000-0000-000002740000}"/>
    <cellStyle name="40 % - Accent6 2 2 2 8" xfId="6956" xr:uid="{00000000-0005-0000-0000-000003740000}"/>
    <cellStyle name="40 % - Accent6 2 2 2 8 2" xfId="21453" xr:uid="{00000000-0005-0000-0000-000004740000}"/>
    <cellStyle name="40 % - Accent6 2 2 2 8 2 2" xfId="34670" xr:uid="{00000000-0005-0000-0000-000005740000}"/>
    <cellStyle name="40 % - Accent6 2 2 2 8 3" xfId="12947" xr:uid="{00000000-0005-0000-0000-000006740000}"/>
    <cellStyle name="40 % - Accent6 2 2 2 8 4" xfId="28680" xr:uid="{00000000-0005-0000-0000-000007740000}"/>
    <cellStyle name="40 % - Accent6 2 2 2 9" xfId="7496" xr:uid="{00000000-0005-0000-0000-000008740000}"/>
    <cellStyle name="40 % - Accent6 2 2 2 9 2" xfId="22077" xr:uid="{00000000-0005-0000-0000-000009740000}"/>
    <cellStyle name="40 % - Accent6 2 2 2 9 2 2" xfId="35270" xr:uid="{00000000-0005-0000-0000-00000A740000}"/>
    <cellStyle name="40 % - Accent6 2 2 2 9 3" xfId="13487" xr:uid="{00000000-0005-0000-0000-00000B740000}"/>
    <cellStyle name="40 % - Accent6 2 2 2 9 4" xfId="29280" xr:uid="{00000000-0005-0000-0000-00000C740000}"/>
    <cellStyle name="40 % - Accent6 2 2 2_2012-2013 - CF - Tour 1 - Ligue 04 - Résultats" xfId="589" xr:uid="{00000000-0005-0000-0000-00000D740000}"/>
    <cellStyle name="40 % - Accent6 2 2 20" xfId="24603" xr:uid="{00000000-0005-0000-0000-00000E740000}"/>
    <cellStyle name="40 % - Accent6 2 2 21" xfId="3215" xr:uid="{00000000-0005-0000-0000-00000F740000}"/>
    <cellStyle name="40 % - Accent6 2 2 3" xfId="590" xr:uid="{00000000-0005-0000-0000-000010740000}"/>
    <cellStyle name="40 % - Accent6 2 2 3 10" xfId="9212" xr:uid="{00000000-0005-0000-0000-000011740000}"/>
    <cellStyle name="40 % - Accent6 2 2 3 10 2" xfId="23556" xr:uid="{00000000-0005-0000-0000-000012740000}"/>
    <cellStyle name="40 % - Accent6 2 2 3 10 2 2" xfId="36740" xr:uid="{00000000-0005-0000-0000-000013740000}"/>
    <cellStyle name="40 % - Accent6 2 2 3 10 3" xfId="15203" xr:uid="{00000000-0005-0000-0000-000014740000}"/>
    <cellStyle name="40 % - Accent6 2 2 3 10 4" xfId="30750" xr:uid="{00000000-0005-0000-0000-000015740000}"/>
    <cellStyle name="40 % - Accent6 2 2 3 11" xfId="9794" xr:uid="{00000000-0005-0000-0000-000016740000}"/>
    <cellStyle name="40 % - Accent6 2 2 3 11 2" xfId="15785" xr:uid="{00000000-0005-0000-0000-000017740000}"/>
    <cellStyle name="40 % - Accent6 2 2 3 11 2 2" xfId="32861" xr:uid="{00000000-0005-0000-0000-000018740000}"/>
    <cellStyle name="40 % - Accent6 2 2 3 11 3" xfId="26857" xr:uid="{00000000-0005-0000-0000-000019740000}"/>
    <cellStyle name="40 % - Accent6 2 2 3 12" xfId="10390" xr:uid="{00000000-0005-0000-0000-00001A740000}"/>
    <cellStyle name="40 % - Accent6 2 2 3 12 2" xfId="16381" xr:uid="{00000000-0005-0000-0000-00001B740000}"/>
    <cellStyle name="40 % - Accent6 2 2 3 12 3" xfId="25509" xr:uid="{00000000-0005-0000-0000-00001C740000}"/>
    <cellStyle name="40 % - Accent6 2 2 3 13" xfId="10986" xr:uid="{00000000-0005-0000-0000-00001D740000}"/>
    <cellStyle name="40 % - Accent6 2 2 3 13 2" xfId="16977" xr:uid="{00000000-0005-0000-0000-00001E740000}"/>
    <cellStyle name="40 % - Accent6 2 2 3 13 3" xfId="31542" xr:uid="{00000000-0005-0000-0000-00001F740000}"/>
    <cellStyle name="40 % - Accent6 2 2 3 14" xfId="17601" xr:uid="{00000000-0005-0000-0000-000020740000}"/>
    <cellStyle name="40 % - Accent6 2 2 3 15" xfId="18039" xr:uid="{00000000-0005-0000-0000-000021740000}"/>
    <cellStyle name="40 % - Accent6 2 2 3 16" xfId="18675" xr:uid="{00000000-0005-0000-0000-000022740000}"/>
    <cellStyle name="40 % - Accent6 2 2 3 17" xfId="11382" xr:uid="{00000000-0005-0000-0000-000023740000}"/>
    <cellStyle name="40 % - Accent6 2 2 3 18" xfId="4609" xr:uid="{00000000-0005-0000-0000-000024740000}"/>
    <cellStyle name="40 % - Accent6 2 2 3 19" xfId="24617" xr:uid="{00000000-0005-0000-0000-000025740000}"/>
    <cellStyle name="40 % - Accent6 2 2 3 2" xfId="591" xr:uid="{00000000-0005-0000-0000-000026740000}"/>
    <cellStyle name="40 % - Accent6 2 2 3 2 10" xfId="10391" xr:uid="{00000000-0005-0000-0000-000027740000}"/>
    <cellStyle name="40 % - Accent6 2 2 3 2 10 2" xfId="16382" xr:uid="{00000000-0005-0000-0000-000028740000}"/>
    <cellStyle name="40 % - Accent6 2 2 3 2 10 3" xfId="25510" xr:uid="{00000000-0005-0000-0000-000029740000}"/>
    <cellStyle name="40 % - Accent6 2 2 3 2 11" xfId="10987" xr:uid="{00000000-0005-0000-0000-00002A740000}"/>
    <cellStyle name="40 % - Accent6 2 2 3 2 11 2" xfId="16978" xr:uid="{00000000-0005-0000-0000-00002B740000}"/>
    <cellStyle name="40 % - Accent6 2 2 3 2 11 3" xfId="31543" xr:uid="{00000000-0005-0000-0000-00002C740000}"/>
    <cellStyle name="40 % - Accent6 2 2 3 2 12" xfId="17602" xr:uid="{00000000-0005-0000-0000-00002D740000}"/>
    <cellStyle name="40 % - Accent6 2 2 3 2 13" xfId="18040" xr:uid="{00000000-0005-0000-0000-00002E740000}"/>
    <cellStyle name="40 % - Accent6 2 2 3 2 14" xfId="18676" xr:uid="{00000000-0005-0000-0000-00002F740000}"/>
    <cellStyle name="40 % - Accent6 2 2 3 2 15" xfId="11383" xr:uid="{00000000-0005-0000-0000-000030740000}"/>
    <cellStyle name="40 % - Accent6 2 2 3 2 16" xfId="4610" xr:uid="{00000000-0005-0000-0000-000031740000}"/>
    <cellStyle name="40 % - Accent6 2 2 3 2 17" xfId="24618" xr:uid="{00000000-0005-0000-0000-000032740000}"/>
    <cellStyle name="40 % - Accent6 2 2 3 2 18" xfId="3229" xr:uid="{00000000-0005-0000-0000-000033740000}"/>
    <cellStyle name="40 % - Accent6 2 2 3 2 2" xfId="5532" xr:uid="{00000000-0005-0000-0000-000034740000}"/>
    <cellStyle name="40 % - Accent6 2 2 3 2 2 10" xfId="31544" xr:uid="{00000000-0005-0000-0000-000035740000}"/>
    <cellStyle name="40 % - Accent6 2 2 3 2 2 11" xfId="24619" xr:uid="{00000000-0005-0000-0000-000036740000}"/>
    <cellStyle name="40 % - Accent6 2 2 3 2 2 2" xfId="19685" xr:uid="{00000000-0005-0000-0000-000037740000}"/>
    <cellStyle name="40 % - Accent6 2 2 3 2 2 2 2" xfId="27142" xr:uid="{00000000-0005-0000-0000-000038740000}"/>
    <cellStyle name="40 % - Accent6 2 2 3 2 2 2 2 2" xfId="33146" xr:uid="{00000000-0005-0000-0000-000039740000}"/>
    <cellStyle name="40 % - Accent6 2 2 3 2 2 2 3" xfId="32134" xr:uid="{00000000-0005-0000-0000-00003A740000}"/>
    <cellStyle name="40 % - Accent6 2 2 3 2 2 2 4" xfId="26114" xr:uid="{00000000-0005-0000-0000-00003B740000}"/>
    <cellStyle name="40 % - Accent6 2 2 3 2 2 3" xfId="20877" xr:uid="{00000000-0005-0000-0000-00003C740000}"/>
    <cellStyle name="40 % - Accent6 2 2 3 2 2 3 2" xfId="34094" xr:uid="{00000000-0005-0000-0000-00003D740000}"/>
    <cellStyle name="40 % - Accent6 2 2 3 2 2 3 3" xfId="28104" xr:uid="{00000000-0005-0000-0000-00003E740000}"/>
    <cellStyle name="40 % - Accent6 2 2 3 2 2 4" xfId="21468" xr:uid="{00000000-0005-0000-0000-00003F740000}"/>
    <cellStyle name="40 % - Accent6 2 2 3 2 2 4 2" xfId="34685" xr:uid="{00000000-0005-0000-0000-000040740000}"/>
    <cellStyle name="40 % - Accent6 2 2 3 2 2 4 3" xfId="28695" xr:uid="{00000000-0005-0000-0000-000041740000}"/>
    <cellStyle name="40 % - Accent6 2 2 3 2 2 5" xfId="22092" xr:uid="{00000000-0005-0000-0000-000042740000}"/>
    <cellStyle name="40 % - Accent6 2 2 3 2 2 5 2" xfId="35285" xr:uid="{00000000-0005-0000-0000-000043740000}"/>
    <cellStyle name="40 % - Accent6 2 2 3 2 2 5 3" xfId="29295" xr:uid="{00000000-0005-0000-0000-000044740000}"/>
    <cellStyle name="40 % - Accent6 2 2 3 2 2 6" xfId="22794" xr:uid="{00000000-0005-0000-0000-000045740000}"/>
    <cellStyle name="40 % - Accent6 2 2 3 2 2 6 2" xfId="35987" xr:uid="{00000000-0005-0000-0000-000046740000}"/>
    <cellStyle name="40 % - Accent6 2 2 3 2 2 6 3" xfId="29997" xr:uid="{00000000-0005-0000-0000-000047740000}"/>
    <cellStyle name="40 % - Accent6 2 2 3 2 2 7" xfId="23557" xr:uid="{00000000-0005-0000-0000-000048740000}"/>
    <cellStyle name="40 % - Accent6 2 2 3 2 2 7 2" xfId="36741" xr:uid="{00000000-0005-0000-0000-000049740000}"/>
    <cellStyle name="40 % - Accent6 2 2 3 2 2 7 3" xfId="30751" xr:uid="{00000000-0005-0000-0000-00004A740000}"/>
    <cellStyle name="40 % - Accent6 2 2 3 2 2 8" xfId="18677" xr:uid="{00000000-0005-0000-0000-00004B740000}"/>
    <cellStyle name="40 % - Accent6 2 2 3 2 2 8 2" xfId="32863" xr:uid="{00000000-0005-0000-0000-00004C740000}"/>
    <cellStyle name="40 % - Accent6 2 2 3 2 2 8 3" xfId="26859" xr:uid="{00000000-0005-0000-0000-00004D740000}"/>
    <cellStyle name="40 % - Accent6 2 2 3 2 2 9" xfId="11901" xr:uid="{00000000-0005-0000-0000-00004E740000}"/>
    <cellStyle name="40 % - Accent6 2 2 3 2 2 9 2" xfId="25511" xr:uid="{00000000-0005-0000-0000-00004F740000}"/>
    <cellStyle name="40 % - Accent6 2 2 3 2 3" xfId="6443" xr:uid="{00000000-0005-0000-0000-000050740000}"/>
    <cellStyle name="40 % - Accent6 2 2 3 2 3 2" xfId="18678" xr:uid="{00000000-0005-0000-0000-000051740000}"/>
    <cellStyle name="40 % - Accent6 2 2 3 2 3 3" xfId="12434" xr:uid="{00000000-0005-0000-0000-000052740000}"/>
    <cellStyle name="40 % - Accent6 2 2 3 2 4" xfId="6969" xr:uid="{00000000-0005-0000-0000-000053740000}"/>
    <cellStyle name="40 % - Accent6 2 2 3 2 4 2" xfId="19616" xr:uid="{00000000-0005-0000-0000-000054740000}"/>
    <cellStyle name="40 % - Accent6 2 2 3 2 4 2 2" xfId="33105" xr:uid="{00000000-0005-0000-0000-000055740000}"/>
    <cellStyle name="40 % - Accent6 2 2 3 2 4 2 3" xfId="27101" xr:uid="{00000000-0005-0000-0000-000056740000}"/>
    <cellStyle name="40 % - Accent6 2 2 3 2 4 3" xfId="12960" xr:uid="{00000000-0005-0000-0000-000057740000}"/>
    <cellStyle name="40 % - Accent6 2 2 3 2 4 3 2" xfId="32133" xr:uid="{00000000-0005-0000-0000-000058740000}"/>
    <cellStyle name="40 % - Accent6 2 2 3 2 4 4" xfId="26113" xr:uid="{00000000-0005-0000-0000-000059740000}"/>
    <cellStyle name="40 % - Accent6 2 2 3 2 5" xfId="7509" xr:uid="{00000000-0005-0000-0000-00005A740000}"/>
    <cellStyle name="40 % - Accent6 2 2 3 2 5 2" xfId="20876" xr:uid="{00000000-0005-0000-0000-00005B740000}"/>
    <cellStyle name="40 % - Accent6 2 2 3 2 5 2 2" xfId="34093" xr:uid="{00000000-0005-0000-0000-00005C740000}"/>
    <cellStyle name="40 % - Accent6 2 2 3 2 5 3" xfId="13500" xr:uid="{00000000-0005-0000-0000-00005D740000}"/>
    <cellStyle name="40 % - Accent6 2 2 3 2 5 4" xfId="28103" xr:uid="{00000000-0005-0000-0000-00005E740000}"/>
    <cellStyle name="40 % - Accent6 2 2 3 2 6" xfId="8077" xr:uid="{00000000-0005-0000-0000-00005F740000}"/>
    <cellStyle name="40 % - Accent6 2 2 3 2 6 2" xfId="21467" xr:uid="{00000000-0005-0000-0000-000060740000}"/>
    <cellStyle name="40 % - Accent6 2 2 3 2 6 2 2" xfId="34684" xr:uid="{00000000-0005-0000-0000-000061740000}"/>
    <cellStyle name="40 % - Accent6 2 2 3 2 6 3" xfId="14068" xr:uid="{00000000-0005-0000-0000-000062740000}"/>
    <cellStyle name="40 % - Accent6 2 2 3 2 6 4" xfId="28694" xr:uid="{00000000-0005-0000-0000-000063740000}"/>
    <cellStyle name="40 % - Accent6 2 2 3 2 7" xfId="8645" xr:uid="{00000000-0005-0000-0000-000064740000}"/>
    <cellStyle name="40 % - Accent6 2 2 3 2 7 2" xfId="22091" xr:uid="{00000000-0005-0000-0000-000065740000}"/>
    <cellStyle name="40 % - Accent6 2 2 3 2 7 2 2" xfId="35284" xr:uid="{00000000-0005-0000-0000-000066740000}"/>
    <cellStyle name="40 % - Accent6 2 2 3 2 7 3" xfId="14636" xr:uid="{00000000-0005-0000-0000-000067740000}"/>
    <cellStyle name="40 % - Accent6 2 2 3 2 7 4" xfId="29294" xr:uid="{00000000-0005-0000-0000-000068740000}"/>
    <cellStyle name="40 % - Accent6 2 2 3 2 8" xfId="9213" xr:uid="{00000000-0005-0000-0000-000069740000}"/>
    <cellStyle name="40 % - Accent6 2 2 3 2 8 2" xfId="22793" xr:uid="{00000000-0005-0000-0000-00006A740000}"/>
    <cellStyle name="40 % - Accent6 2 2 3 2 8 2 2" xfId="35986" xr:uid="{00000000-0005-0000-0000-00006B740000}"/>
    <cellStyle name="40 % - Accent6 2 2 3 2 8 3" xfId="15204" xr:uid="{00000000-0005-0000-0000-00006C740000}"/>
    <cellStyle name="40 % - Accent6 2 2 3 2 8 4" xfId="29996" xr:uid="{00000000-0005-0000-0000-00006D740000}"/>
    <cellStyle name="40 % - Accent6 2 2 3 2 9" xfId="9795" xr:uid="{00000000-0005-0000-0000-00006E740000}"/>
    <cellStyle name="40 % - Accent6 2 2 3 2 9 2" xfId="15786" xr:uid="{00000000-0005-0000-0000-00006F740000}"/>
    <cellStyle name="40 % - Accent6 2 2 3 2 9 2 2" xfId="32862" xr:uid="{00000000-0005-0000-0000-000070740000}"/>
    <cellStyle name="40 % - Accent6 2 2 3 2 9 3" xfId="26858" xr:uid="{00000000-0005-0000-0000-000071740000}"/>
    <cellStyle name="40 % - Accent6 2 2 3 20" xfId="3228" xr:uid="{00000000-0005-0000-0000-000072740000}"/>
    <cellStyle name="40 % - Accent6 2 2 3 3" xfId="592" xr:uid="{00000000-0005-0000-0000-000073740000}"/>
    <cellStyle name="40 % - Accent6 2 2 3 3 10" xfId="8646" xr:uid="{00000000-0005-0000-0000-000074740000}"/>
    <cellStyle name="40 % - Accent6 2 2 3 3 10 2" xfId="22093" xr:uid="{00000000-0005-0000-0000-000075740000}"/>
    <cellStyle name="40 % - Accent6 2 2 3 3 10 2 2" xfId="35286" xr:uid="{00000000-0005-0000-0000-000076740000}"/>
    <cellStyle name="40 % - Accent6 2 2 3 3 10 3" xfId="14637" xr:uid="{00000000-0005-0000-0000-000077740000}"/>
    <cellStyle name="40 % - Accent6 2 2 3 3 10 4" xfId="29296" xr:uid="{00000000-0005-0000-0000-000078740000}"/>
    <cellStyle name="40 % - Accent6 2 2 3 3 11" xfId="9214" xr:uid="{00000000-0005-0000-0000-000079740000}"/>
    <cellStyle name="40 % - Accent6 2 2 3 3 11 2" xfId="22795" xr:uid="{00000000-0005-0000-0000-00007A740000}"/>
    <cellStyle name="40 % - Accent6 2 2 3 3 11 2 2" xfId="35988" xr:uid="{00000000-0005-0000-0000-00007B740000}"/>
    <cellStyle name="40 % - Accent6 2 2 3 3 11 3" xfId="15205" xr:uid="{00000000-0005-0000-0000-00007C740000}"/>
    <cellStyle name="40 % - Accent6 2 2 3 3 11 4" xfId="29998" xr:uid="{00000000-0005-0000-0000-00007D740000}"/>
    <cellStyle name="40 % - Accent6 2 2 3 3 12" xfId="9796" xr:uid="{00000000-0005-0000-0000-00007E740000}"/>
    <cellStyle name="40 % - Accent6 2 2 3 3 12 2" xfId="23558" xr:uid="{00000000-0005-0000-0000-00007F740000}"/>
    <cellStyle name="40 % - Accent6 2 2 3 3 12 2 2" xfId="36742" xr:uid="{00000000-0005-0000-0000-000080740000}"/>
    <cellStyle name="40 % - Accent6 2 2 3 3 12 3" xfId="15787" xr:uid="{00000000-0005-0000-0000-000081740000}"/>
    <cellStyle name="40 % - Accent6 2 2 3 3 12 4" xfId="30752" xr:uid="{00000000-0005-0000-0000-000082740000}"/>
    <cellStyle name="40 % - Accent6 2 2 3 3 13" xfId="10392" xr:uid="{00000000-0005-0000-0000-000083740000}"/>
    <cellStyle name="40 % - Accent6 2 2 3 3 13 2" xfId="16383" xr:uid="{00000000-0005-0000-0000-000084740000}"/>
    <cellStyle name="40 % - Accent6 2 2 3 3 13 2 2" xfId="32864" xr:uid="{00000000-0005-0000-0000-000085740000}"/>
    <cellStyle name="40 % - Accent6 2 2 3 3 13 3" xfId="26860" xr:uid="{00000000-0005-0000-0000-000086740000}"/>
    <cellStyle name="40 % - Accent6 2 2 3 3 14" xfId="10988" xr:uid="{00000000-0005-0000-0000-000087740000}"/>
    <cellStyle name="40 % - Accent6 2 2 3 3 14 2" xfId="16979" xr:uid="{00000000-0005-0000-0000-000088740000}"/>
    <cellStyle name="40 % - Accent6 2 2 3 3 14 3" xfId="25512" xr:uid="{00000000-0005-0000-0000-000089740000}"/>
    <cellStyle name="40 % - Accent6 2 2 3 3 15" xfId="17603" xr:uid="{00000000-0005-0000-0000-00008A740000}"/>
    <cellStyle name="40 % - Accent6 2 2 3 3 15 2" xfId="31545" xr:uid="{00000000-0005-0000-0000-00008B740000}"/>
    <cellStyle name="40 % - Accent6 2 2 3 3 16" xfId="18041" xr:uid="{00000000-0005-0000-0000-00008C740000}"/>
    <cellStyle name="40 % - Accent6 2 2 3 3 17" xfId="18679" xr:uid="{00000000-0005-0000-0000-00008D740000}"/>
    <cellStyle name="40 % - Accent6 2 2 3 3 18" xfId="11384" xr:uid="{00000000-0005-0000-0000-00008E740000}"/>
    <cellStyle name="40 % - Accent6 2 2 3 3 19" xfId="4611" xr:uid="{00000000-0005-0000-0000-00008F740000}"/>
    <cellStyle name="40 % - Accent6 2 2 3 3 2" xfId="593" xr:uid="{00000000-0005-0000-0000-000090740000}"/>
    <cellStyle name="40 % - Accent6 2 2 3 3 2 10" xfId="9797" xr:uid="{00000000-0005-0000-0000-000091740000}"/>
    <cellStyle name="40 % - Accent6 2 2 3 3 2 10 2" xfId="15788" xr:uid="{00000000-0005-0000-0000-000092740000}"/>
    <cellStyle name="40 % - Accent6 2 2 3 3 2 10 3" xfId="31546" xr:uid="{00000000-0005-0000-0000-000093740000}"/>
    <cellStyle name="40 % - Accent6 2 2 3 3 2 11" xfId="10393" xr:uid="{00000000-0005-0000-0000-000094740000}"/>
    <cellStyle name="40 % - Accent6 2 2 3 3 2 11 2" xfId="16384" xr:uid="{00000000-0005-0000-0000-000095740000}"/>
    <cellStyle name="40 % - Accent6 2 2 3 3 2 12" xfId="10989" xr:uid="{00000000-0005-0000-0000-000096740000}"/>
    <cellStyle name="40 % - Accent6 2 2 3 3 2 12 2" xfId="16980" xr:uid="{00000000-0005-0000-0000-000097740000}"/>
    <cellStyle name="40 % - Accent6 2 2 3 3 2 13" xfId="4808" xr:uid="{00000000-0005-0000-0000-000098740000}"/>
    <cellStyle name="40 % - Accent6 2 2 3 3 2 13 2" xfId="17604" xr:uid="{00000000-0005-0000-0000-000099740000}"/>
    <cellStyle name="40 % - Accent6 2 2 3 3 2 14" xfId="18042" xr:uid="{00000000-0005-0000-0000-00009A740000}"/>
    <cellStyle name="40 % - Accent6 2 2 3 3 2 15" xfId="18680" xr:uid="{00000000-0005-0000-0000-00009B740000}"/>
    <cellStyle name="40 % - Accent6 2 2 3 3 2 16" xfId="11385" xr:uid="{00000000-0005-0000-0000-00009C740000}"/>
    <cellStyle name="40 % - Accent6 2 2 3 3 2 17" xfId="4612" xr:uid="{00000000-0005-0000-0000-00009D740000}"/>
    <cellStyle name="40 % - Accent6 2 2 3 3 2 18" xfId="24621" xr:uid="{00000000-0005-0000-0000-00009E740000}"/>
    <cellStyle name="40 % - Accent6 2 2 3 3 2 19" xfId="3231" xr:uid="{00000000-0005-0000-0000-00009F740000}"/>
    <cellStyle name="40 % - Accent6 2 2 3 3 2 2" xfId="3232" xr:uid="{00000000-0005-0000-0000-0000A0740000}"/>
    <cellStyle name="40 % - Accent6 2 2 3 3 2 2 10" xfId="10990" xr:uid="{00000000-0005-0000-0000-0000A1740000}"/>
    <cellStyle name="40 % - Accent6 2 2 3 3 2 2 10 2" xfId="16981" xr:uid="{00000000-0005-0000-0000-0000A2740000}"/>
    <cellStyle name="40 % - Accent6 2 2 3 3 2 2 11" xfId="17605" xr:uid="{00000000-0005-0000-0000-0000A3740000}"/>
    <cellStyle name="40 % - Accent6 2 2 3 3 2 2 12" xfId="19682" xr:uid="{00000000-0005-0000-0000-0000A4740000}"/>
    <cellStyle name="40 % - Accent6 2 2 3 3 2 2 13" xfId="11904" xr:uid="{00000000-0005-0000-0000-0000A5740000}"/>
    <cellStyle name="40 % - Accent6 2 2 3 3 2 2 14" xfId="5535" xr:uid="{00000000-0005-0000-0000-0000A6740000}"/>
    <cellStyle name="40 % - Accent6 2 2 3 3 2 2 15" xfId="26116" xr:uid="{00000000-0005-0000-0000-0000A7740000}"/>
    <cellStyle name="40 % - Accent6 2 2 3 3 2 2 2" xfId="6446" xr:uid="{00000000-0005-0000-0000-0000A8740000}"/>
    <cellStyle name="40 % - Accent6 2 2 3 3 2 2 2 2" xfId="12437" xr:uid="{00000000-0005-0000-0000-0000A9740000}"/>
    <cellStyle name="40 % - Accent6 2 2 3 3 2 2 2 2 2" xfId="33144" xr:uid="{00000000-0005-0000-0000-0000AA740000}"/>
    <cellStyle name="40 % - Accent6 2 2 3 3 2 2 2 3" xfId="27140" xr:uid="{00000000-0005-0000-0000-0000AB740000}"/>
    <cellStyle name="40 % - Accent6 2 2 3 3 2 2 3" xfId="6972" xr:uid="{00000000-0005-0000-0000-0000AC740000}"/>
    <cellStyle name="40 % - Accent6 2 2 3 3 2 2 3 2" xfId="12963" xr:uid="{00000000-0005-0000-0000-0000AD740000}"/>
    <cellStyle name="40 % - Accent6 2 2 3 3 2 2 3 3" xfId="32136" xr:uid="{00000000-0005-0000-0000-0000AE740000}"/>
    <cellStyle name="40 % - Accent6 2 2 3 3 2 2 4" xfId="7512" xr:uid="{00000000-0005-0000-0000-0000AF740000}"/>
    <cellStyle name="40 % - Accent6 2 2 3 3 2 2 4 2" xfId="13503" xr:uid="{00000000-0005-0000-0000-0000B0740000}"/>
    <cellStyle name="40 % - Accent6 2 2 3 3 2 2 5" xfId="8080" xr:uid="{00000000-0005-0000-0000-0000B1740000}"/>
    <cellStyle name="40 % - Accent6 2 2 3 3 2 2 5 2" xfId="14071" xr:uid="{00000000-0005-0000-0000-0000B2740000}"/>
    <cellStyle name="40 % - Accent6 2 2 3 3 2 2 6" xfId="8648" xr:uid="{00000000-0005-0000-0000-0000B3740000}"/>
    <cellStyle name="40 % - Accent6 2 2 3 3 2 2 6 2" xfId="14639" xr:uid="{00000000-0005-0000-0000-0000B4740000}"/>
    <cellStyle name="40 % - Accent6 2 2 3 3 2 2 7" xfId="9216" xr:uid="{00000000-0005-0000-0000-0000B5740000}"/>
    <cellStyle name="40 % - Accent6 2 2 3 3 2 2 7 2" xfId="15207" xr:uid="{00000000-0005-0000-0000-0000B6740000}"/>
    <cellStyle name="40 % - Accent6 2 2 3 3 2 2 8" xfId="9798" xr:uid="{00000000-0005-0000-0000-0000B7740000}"/>
    <cellStyle name="40 % - Accent6 2 2 3 3 2 2 8 2" xfId="15789" xr:uid="{00000000-0005-0000-0000-0000B8740000}"/>
    <cellStyle name="40 % - Accent6 2 2 3 3 2 2 9" xfId="10394" xr:uid="{00000000-0005-0000-0000-0000B9740000}"/>
    <cellStyle name="40 % - Accent6 2 2 3 3 2 2 9 2" xfId="16385" xr:uid="{00000000-0005-0000-0000-0000BA740000}"/>
    <cellStyle name="40 % - Accent6 2 2 3 3 2 3" xfId="5534" xr:uid="{00000000-0005-0000-0000-0000BB740000}"/>
    <cellStyle name="40 % - Accent6 2 2 3 3 2 3 2" xfId="20879" xr:uid="{00000000-0005-0000-0000-0000BC740000}"/>
    <cellStyle name="40 % - Accent6 2 2 3 3 2 3 2 2" xfId="34096" xr:uid="{00000000-0005-0000-0000-0000BD740000}"/>
    <cellStyle name="40 % - Accent6 2 2 3 3 2 3 3" xfId="11903" xr:uid="{00000000-0005-0000-0000-0000BE740000}"/>
    <cellStyle name="40 % - Accent6 2 2 3 3 2 3 4" xfId="28106" xr:uid="{00000000-0005-0000-0000-0000BF740000}"/>
    <cellStyle name="40 % - Accent6 2 2 3 3 2 4" xfId="6445" xr:uid="{00000000-0005-0000-0000-0000C0740000}"/>
    <cellStyle name="40 % - Accent6 2 2 3 3 2 4 2" xfId="21470" xr:uid="{00000000-0005-0000-0000-0000C1740000}"/>
    <cellStyle name="40 % - Accent6 2 2 3 3 2 4 2 2" xfId="34687" xr:uid="{00000000-0005-0000-0000-0000C2740000}"/>
    <cellStyle name="40 % - Accent6 2 2 3 3 2 4 3" xfId="12436" xr:uid="{00000000-0005-0000-0000-0000C3740000}"/>
    <cellStyle name="40 % - Accent6 2 2 3 3 2 4 4" xfId="28697" xr:uid="{00000000-0005-0000-0000-0000C4740000}"/>
    <cellStyle name="40 % - Accent6 2 2 3 3 2 5" xfId="6971" xr:uid="{00000000-0005-0000-0000-0000C5740000}"/>
    <cellStyle name="40 % - Accent6 2 2 3 3 2 5 2" xfId="22094" xr:uid="{00000000-0005-0000-0000-0000C6740000}"/>
    <cellStyle name="40 % - Accent6 2 2 3 3 2 5 2 2" xfId="35287" xr:uid="{00000000-0005-0000-0000-0000C7740000}"/>
    <cellStyle name="40 % - Accent6 2 2 3 3 2 5 3" xfId="12962" xr:uid="{00000000-0005-0000-0000-0000C8740000}"/>
    <cellStyle name="40 % - Accent6 2 2 3 3 2 5 4" xfId="29297" xr:uid="{00000000-0005-0000-0000-0000C9740000}"/>
    <cellStyle name="40 % - Accent6 2 2 3 3 2 6" xfId="7511" xr:uid="{00000000-0005-0000-0000-0000CA740000}"/>
    <cellStyle name="40 % - Accent6 2 2 3 3 2 6 2" xfId="22796" xr:uid="{00000000-0005-0000-0000-0000CB740000}"/>
    <cellStyle name="40 % - Accent6 2 2 3 3 2 6 2 2" xfId="35989" xr:uid="{00000000-0005-0000-0000-0000CC740000}"/>
    <cellStyle name="40 % - Accent6 2 2 3 3 2 6 3" xfId="13502" xr:uid="{00000000-0005-0000-0000-0000CD740000}"/>
    <cellStyle name="40 % - Accent6 2 2 3 3 2 6 4" xfId="29999" xr:uid="{00000000-0005-0000-0000-0000CE740000}"/>
    <cellStyle name="40 % - Accent6 2 2 3 3 2 7" xfId="8079" xr:uid="{00000000-0005-0000-0000-0000CF740000}"/>
    <cellStyle name="40 % - Accent6 2 2 3 3 2 7 2" xfId="23559" xr:uid="{00000000-0005-0000-0000-0000D0740000}"/>
    <cellStyle name="40 % - Accent6 2 2 3 3 2 7 2 2" xfId="36743" xr:uid="{00000000-0005-0000-0000-0000D1740000}"/>
    <cellStyle name="40 % - Accent6 2 2 3 3 2 7 3" xfId="14070" xr:uid="{00000000-0005-0000-0000-0000D2740000}"/>
    <cellStyle name="40 % - Accent6 2 2 3 3 2 7 4" xfId="30753" xr:uid="{00000000-0005-0000-0000-0000D3740000}"/>
    <cellStyle name="40 % - Accent6 2 2 3 3 2 8" xfId="8647" xr:uid="{00000000-0005-0000-0000-0000D4740000}"/>
    <cellStyle name="40 % - Accent6 2 2 3 3 2 8 2" xfId="14638" xr:uid="{00000000-0005-0000-0000-0000D5740000}"/>
    <cellStyle name="40 % - Accent6 2 2 3 3 2 8 2 2" xfId="32865" xr:uid="{00000000-0005-0000-0000-0000D6740000}"/>
    <cellStyle name="40 % - Accent6 2 2 3 3 2 8 3" xfId="26861" xr:uid="{00000000-0005-0000-0000-0000D7740000}"/>
    <cellStyle name="40 % - Accent6 2 2 3 3 2 9" xfId="9215" xr:uid="{00000000-0005-0000-0000-0000D8740000}"/>
    <cellStyle name="40 % - Accent6 2 2 3 3 2 9 2" xfId="15206" xr:uid="{00000000-0005-0000-0000-0000D9740000}"/>
    <cellStyle name="40 % - Accent6 2 2 3 3 2 9 3" xfId="25513" xr:uid="{00000000-0005-0000-0000-0000DA740000}"/>
    <cellStyle name="40 % - Accent6 2 2 3 3 20" xfId="24620" xr:uid="{00000000-0005-0000-0000-0000DB740000}"/>
    <cellStyle name="40 % - Accent6 2 2 3 3 21" xfId="3230" xr:uid="{00000000-0005-0000-0000-0000DC740000}"/>
    <cellStyle name="40 % - Accent6 2 2 3 3 3" xfId="594" xr:uid="{00000000-0005-0000-0000-0000DD740000}"/>
    <cellStyle name="40 % - Accent6 2 2 3 3 3 10" xfId="10991" xr:uid="{00000000-0005-0000-0000-0000DE740000}"/>
    <cellStyle name="40 % - Accent6 2 2 3 3 3 10 2" xfId="16982" xr:uid="{00000000-0005-0000-0000-0000DF740000}"/>
    <cellStyle name="40 % - Accent6 2 2 3 3 3 10 3" xfId="31547" xr:uid="{00000000-0005-0000-0000-0000E0740000}"/>
    <cellStyle name="40 % - Accent6 2 2 3 3 3 11" xfId="17606" xr:uid="{00000000-0005-0000-0000-0000E1740000}"/>
    <cellStyle name="40 % - Accent6 2 2 3 3 3 12" xfId="18681" xr:uid="{00000000-0005-0000-0000-0000E2740000}"/>
    <cellStyle name="40 % - Accent6 2 2 3 3 3 13" xfId="11905" xr:uid="{00000000-0005-0000-0000-0000E3740000}"/>
    <cellStyle name="40 % - Accent6 2 2 3 3 3 14" xfId="4613" xr:uid="{00000000-0005-0000-0000-0000E4740000}"/>
    <cellStyle name="40 % - Accent6 2 2 3 3 3 15" xfId="24622" xr:uid="{00000000-0005-0000-0000-0000E5740000}"/>
    <cellStyle name="40 % - Accent6 2 2 3 3 3 16" xfId="3233" xr:uid="{00000000-0005-0000-0000-0000E6740000}"/>
    <cellStyle name="40 % - Accent6 2 2 3 3 3 2" xfId="6447" xr:uid="{00000000-0005-0000-0000-0000E7740000}"/>
    <cellStyle name="40 % - Accent6 2 2 3 3 3 2 2" xfId="19681" xr:uid="{00000000-0005-0000-0000-0000E8740000}"/>
    <cellStyle name="40 % - Accent6 2 2 3 3 3 2 2 2" xfId="33143" xr:uid="{00000000-0005-0000-0000-0000E9740000}"/>
    <cellStyle name="40 % - Accent6 2 2 3 3 3 2 2 3" xfId="27139" xr:uid="{00000000-0005-0000-0000-0000EA740000}"/>
    <cellStyle name="40 % - Accent6 2 2 3 3 3 2 3" xfId="12438" xr:uid="{00000000-0005-0000-0000-0000EB740000}"/>
    <cellStyle name="40 % - Accent6 2 2 3 3 3 2 3 2" xfId="32137" xr:uid="{00000000-0005-0000-0000-0000EC740000}"/>
    <cellStyle name="40 % - Accent6 2 2 3 3 3 2 4" xfId="26117" xr:uid="{00000000-0005-0000-0000-0000ED740000}"/>
    <cellStyle name="40 % - Accent6 2 2 3 3 3 3" xfId="6973" xr:uid="{00000000-0005-0000-0000-0000EE740000}"/>
    <cellStyle name="40 % - Accent6 2 2 3 3 3 3 2" xfId="20880" xr:uid="{00000000-0005-0000-0000-0000EF740000}"/>
    <cellStyle name="40 % - Accent6 2 2 3 3 3 3 2 2" xfId="34097" xr:uid="{00000000-0005-0000-0000-0000F0740000}"/>
    <cellStyle name="40 % - Accent6 2 2 3 3 3 3 3" xfId="12964" xr:uid="{00000000-0005-0000-0000-0000F1740000}"/>
    <cellStyle name="40 % - Accent6 2 2 3 3 3 3 4" xfId="28107" xr:uid="{00000000-0005-0000-0000-0000F2740000}"/>
    <cellStyle name="40 % - Accent6 2 2 3 3 3 4" xfId="7513" xr:uid="{00000000-0005-0000-0000-0000F3740000}"/>
    <cellStyle name="40 % - Accent6 2 2 3 3 3 4 2" xfId="21471" xr:uid="{00000000-0005-0000-0000-0000F4740000}"/>
    <cellStyle name="40 % - Accent6 2 2 3 3 3 4 2 2" xfId="34688" xr:uid="{00000000-0005-0000-0000-0000F5740000}"/>
    <cellStyle name="40 % - Accent6 2 2 3 3 3 4 3" xfId="13504" xr:uid="{00000000-0005-0000-0000-0000F6740000}"/>
    <cellStyle name="40 % - Accent6 2 2 3 3 3 4 4" xfId="28698" xr:uid="{00000000-0005-0000-0000-0000F7740000}"/>
    <cellStyle name="40 % - Accent6 2 2 3 3 3 5" xfId="8081" xr:uid="{00000000-0005-0000-0000-0000F8740000}"/>
    <cellStyle name="40 % - Accent6 2 2 3 3 3 5 2" xfId="22095" xr:uid="{00000000-0005-0000-0000-0000F9740000}"/>
    <cellStyle name="40 % - Accent6 2 2 3 3 3 5 2 2" xfId="35288" xr:uid="{00000000-0005-0000-0000-0000FA740000}"/>
    <cellStyle name="40 % - Accent6 2 2 3 3 3 5 3" xfId="14072" xr:uid="{00000000-0005-0000-0000-0000FB740000}"/>
    <cellStyle name="40 % - Accent6 2 2 3 3 3 5 4" xfId="29298" xr:uid="{00000000-0005-0000-0000-0000FC740000}"/>
    <cellStyle name="40 % - Accent6 2 2 3 3 3 6" xfId="8649" xr:uid="{00000000-0005-0000-0000-0000FD740000}"/>
    <cellStyle name="40 % - Accent6 2 2 3 3 3 6 2" xfId="22797" xr:uid="{00000000-0005-0000-0000-0000FE740000}"/>
    <cellStyle name="40 % - Accent6 2 2 3 3 3 6 2 2" xfId="35990" xr:uid="{00000000-0005-0000-0000-0000FF740000}"/>
    <cellStyle name="40 % - Accent6 2 2 3 3 3 6 3" xfId="14640" xr:uid="{00000000-0005-0000-0000-000000750000}"/>
    <cellStyle name="40 % - Accent6 2 2 3 3 3 6 4" xfId="30000" xr:uid="{00000000-0005-0000-0000-000001750000}"/>
    <cellStyle name="40 % - Accent6 2 2 3 3 3 7" xfId="9217" xr:uid="{00000000-0005-0000-0000-000002750000}"/>
    <cellStyle name="40 % - Accent6 2 2 3 3 3 7 2" xfId="23560" xr:uid="{00000000-0005-0000-0000-000003750000}"/>
    <cellStyle name="40 % - Accent6 2 2 3 3 3 7 2 2" xfId="36744" xr:uid="{00000000-0005-0000-0000-000004750000}"/>
    <cellStyle name="40 % - Accent6 2 2 3 3 3 7 3" xfId="15208" xr:uid="{00000000-0005-0000-0000-000005750000}"/>
    <cellStyle name="40 % - Accent6 2 2 3 3 3 7 4" xfId="30754" xr:uid="{00000000-0005-0000-0000-000006750000}"/>
    <cellStyle name="40 % - Accent6 2 2 3 3 3 8" xfId="9799" xr:uid="{00000000-0005-0000-0000-000007750000}"/>
    <cellStyle name="40 % - Accent6 2 2 3 3 3 8 2" xfId="15790" xr:uid="{00000000-0005-0000-0000-000008750000}"/>
    <cellStyle name="40 % - Accent6 2 2 3 3 3 8 2 2" xfId="32866" xr:uid="{00000000-0005-0000-0000-000009750000}"/>
    <cellStyle name="40 % - Accent6 2 2 3 3 3 8 3" xfId="26862" xr:uid="{00000000-0005-0000-0000-00000A750000}"/>
    <cellStyle name="40 % - Accent6 2 2 3 3 3 9" xfId="10395" xr:uid="{00000000-0005-0000-0000-00000B750000}"/>
    <cellStyle name="40 % - Accent6 2 2 3 3 3 9 2" xfId="16386" xr:uid="{00000000-0005-0000-0000-00000C750000}"/>
    <cellStyle name="40 % - Accent6 2 2 3 3 3 9 3" xfId="25514" xr:uid="{00000000-0005-0000-0000-00000D750000}"/>
    <cellStyle name="40 % - Accent6 2 2 3 3 4" xfId="3234" xr:uid="{00000000-0005-0000-0000-00000E750000}"/>
    <cellStyle name="40 % - Accent6 2 2 3 3 4 10" xfId="10992" xr:uid="{00000000-0005-0000-0000-00000F750000}"/>
    <cellStyle name="40 % - Accent6 2 2 3 3 4 10 2" xfId="16983" xr:uid="{00000000-0005-0000-0000-000010750000}"/>
    <cellStyle name="40 % - Accent6 2 2 3 3 4 10 3" xfId="25515" xr:uid="{00000000-0005-0000-0000-000011750000}"/>
    <cellStyle name="40 % - Accent6 2 2 3 3 4 11" xfId="17607" xr:uid="{00000000-0005-0000-0000-000012750000}"/>
    <cellStyle name="40 % - Accent6 2 2 3 3 4 11 2" xfId="31548" xr:uid="{00000000-0005-0000-0000-000013750000}"/>
    <cellStyle name="40 % - Accent6 2 2 3 3 4 12" xfId="18682" xr:uid="{00000000-0005-0000-0000-000014750000}"/>
    <cellStyle name="40 % - Accent6 2 2 3 3 4 13" xfId="11906" xr:uid="{00000000-0005-0000-0000-000015750000}"/>
    <cellStyle name="40 % - Accent6 2 2 3 3 4 14" xfId="4614" xr:uid="{00000000-0005-0000-0000-000016750000}"/>
    <cellStyle name="40 % - Accent6 2 2 3 3 4 15" xfId="24623" xr:uid="{00000000-0005-0000-0000-000017750000}"/>
    <cellStyle name="40 % - Accent6 2 2 3 3 4 2" xfId="6448" xr:uid="{00000000-0005-0000-0000-000018750000}"/>
    <cellStyle name="40 % - Accent6 2 2 3 3 4 2 10" xfId="31549" xr:uid="{00000000-0005-0000-0000-000019750000}"/>
    <cellStyle name="40 % - Accent6 2 2 3 3 4 2 11" xfId="24624" xr:uid="{00000000-0005-0000-0000-00001A750000}"/>
    <cellStyle name="40 % - Accent6 2 2 3 3 4 2 2" xfId="19679" xr:uid="{00000000-0005-0000-0000-00001B750000}"/>
    <cellStyle name="40 % - Accent6 2 2 3 3 4 2 2 2" xfId="27137" xr:uid="{00000000-0005-0000-0000-00001C750000}"/>
    <cellStyle name="40 % - Accent6 2 2 3 3 4 2 2 2 2" xfId="33141" xr:uid="{00000000-0005-0000-0000-00001D750000}"/>
    <cellStyle name="40 % - Accent6 2 2 3 3 4 2 2 3" xfId="32139" xr:uid="{00000000-0005-0000-0000-00001E750000}"/>
    <cellStyle name="40 % - Accent6 2 2 3 3 4 2 2 4" xfId="26119" xr:uid="{00000000-0005-0000-0000-00001F750000}"/>
    <cellStyle name="40 % - Accent6 2 2 3 3 4 2 3" xfId="20882" xr:uid="{00000000-0005-0000-0000-000020750000}"/>
    <cellStyle name="40 % - Accent6 2 2 3 3 4 2 3 2" xfId="34099" xr:uid="{00000000-0005-0000-0000-000021750000}"/>
    <cellStyle name="40 % - Accent6 2 2 3 3 4 2 3 3" xfId="28109" xr:uid="{00000000-0005-0000-0000-000022750000}"/>
    <cellStyle name="40 % - Accent6 2 2 3 3 4 2 4" xfId="21473" xr:uid="{00000000-0005-0000-0000-000023750000}"/>
    <cellStyle name="40 % - Accent6 2 2 3 3 4 2 4 2" xfId="34690" xr:uid="{00000000-0005-0000-0000-000024750000}"/>
    <cellStyle name="40 % - Accent6 2 2 3 3 4 2 4 3" xfId="28700" xr:uid="{00000000-0005-0000-0000-000025750000}"/>
    <cellStyle name="40 % - Accent6 2 2 3 3 4 2 5" xfId="22097" xr:uid="{00000000-0005-0000-0000-000026750000}"/>
    <cellStyle name="40 % - Accent6 2 2 3 3 4 2 5 2" xfId="35290" xr:uid="{00000000-0005-0000-0000-000027750000}"/>
    <cellStyle name="40 % - Accent6 2 2 3 3 4 2 5 3" xfId="29300" xr:uid="{00000000-0005-0000-0000-000028750000}"/>
    <cellStyle name="40 % - Accent6 2 2 3 3 4 2 6" xfId="22799" xr:uid="{00000000-0005-0000-0000-000029750000}"/>
    <cellStyle name="40 % - Accent6 2 2 3 3 4 2 6 2" xfId="35992" xr:uid="{00000000-0005-0000-0000-00002A750000}"/>
    <cellStyle name="40 % - Accent6 2 2 3 3 4 2 6 3" xfId="30002" xr:uid="{00000000-0005-0000-0000-00002B750000}"/>
    <cellStyle name="40 % - Accent6 2 2 3 3 4 2 7" xfId="23562" xr:uid="{00000000-0005-0000-0000-00002C750000}"/>
    <cellStyle name="40 % - Accent6 2 2 3 3 4 2 7 2" xfId="36746" xr:uid="{00000000-0005-0000-0000-00002D750000}"/>
    <cellStyle name="40 % - Accent6 2 2 3 3 4 2 7 3" xfId="30756" xr:uid="{00000000-0005-0000-0000-00002E750000}"/>
    <cellStyle name="40 % - Accent6 2 2 3 3 4 2 8" xfId="18683" xr:uid="{00000000-0005-0000-0000-00002F750000}"/>
    <cellStyle name="40 % - Accent6 2 2 3 3 4 2 8 2" xfId="32868" xr:uid="{00000000-0005-0000-0000-000030750000}"/>
    <cellStyle name="40 % - Accent6 2 2 3 3 4 2 8 3" xfId="26864" xr:uid="{00000000-0005-0000-0000-000031750000}"/>
    <cellStyle name="40 % - Accent6 2 2 3 3 4 2 9" xfId="12439" xr:uid="{00000000-0005-0000-0000-000032750000}"/>
    <cellStyle name="40 % - Accent6 2 2 3 3 4 2 9 2" xfId="25516" xr:uid="{00000000-0005-0000-0000-000033750000}"/>
    <cellStyle name="40 % - Accent6 2 2 3 3 4 3" xfId="6974" xr:uid="{00000000-0005-0000-0000-000034750000}"/>
    <cellStyle name="40 % - Accent6 2 2 3 3 4 3 2" xfId="19680" xr:uid="{00000000-0005-0000-0000-000035750000}"/>
    <cellStyle name="40 % - Accent6 2 2 3 3 4 3 2 2" xfId="33142" xr:uid="{00000000-0005-0000-0000-000036750000}"/>
    <cellStyle name="40 % - Accent6 2 2 3 3 4 3 2 3" xfId="27138" xr:uid="{00000000-0005-0000-0000-000037750000}"/>
    <cellStyle name="40 % - Accent6 2 2 3 3 4 3 3" xfId="12965" xr:uid="{00000000-0005-0000-0000-000038750000}"/>
    <cellStyle name="40 % - Accent6 2 2 3 3 4 3 3 2" xfId="32138" xr:uid="{00000000-0005-0000-0000-000039750000}"/>
    <cellStyle name="40 % - Accent6 2 2 3 3 4 3 4" xfId="26118" xr:uid="{00000000-0005-0000-0000-00003A750000}"/>
    <cellStyle name="40 % - Accent6 2 2 3 3 4 4" xfId="7514" xr:uid="{00000000-0005-0000-0000-00003B750000}"/>
    <cellStyle name="40 % - Accent6 2 2 3 3 4 4 2" xfId="20881" xr:uid="{00000000-0005-0000-0000-00003C750000}"/>
    <cellStyle name="40 % - Accent6 2 2 3 3 4 4 2 2" xfId="34098" xr:uid="{00000000-0005-0000-0000-00003D750000}"/>
    <cellStyle name="40 % - Accent6 2 2 3 3 4 4 3" xfId="13505" xr:uid="{00000000-0005-0000-0000-00003E750000}"/>
    <cellStyle name="40 % - Accent6 2 2 3 3 4 4 4" xfId="28108" xr:uid="{00000000-0005-0000-0000-00003F750000}"/>
    <cellStyle name="40 % - Accent6 2 2 3 3 4 5" xfId="8082" xr:uid="{00000000-0005-0000-0000-000040750000}"/>
    <cellStyle name="40 % - Accent6 2 2 3 3 4 5 2" xfId="21472" xr:uid="{00000000-0005-0000-0000-000041750000}"/>
    <cellStyle name="40 % - Accent6 2 2 3 3 4 5 2 2" xfId="34689" xr:uid="{00000000-0005-0000-0000-000042750000}"/>
    <cellStyle name="40 % - Accent6 2 2 3 3 4 5 3" xfId="14073" xr:uid="{00000000-0005-0000-0000-000043750000}"/>
    <cellStyle name="40 % - Accent6 2 2 3 3 4 5 4" xfId="28699" xr:uid="{00000000-0005-0000-0000-000044750000}"/>
    <cellStyle name="40 % - Accent6 2 2 3 3 4 6" xfId="8650" xr:uid="{00000000-0005-0000-0000-000045750000}"/>
    <cellStyle name="40 % - Accent6 2 2 3 3 4 6 2" xfId="22096" xr:uid="{00000000-0005-0000-0000-000046750000}"/>
    <cellStyle name="40 % - Accent6 2 2 3 3 4 6 2 2" xfId="35289" xr:uid="{00000000-0005-0000-0000-000047750000}"/>
    <cellStyle name="40 % - Accent6 2 2 3 3 4 6 3" xfId="14641" xr:uid="{00000000-0005-0000-0000-000048750000}"/>
    <cellStyle name="40 % - Accent6 2 2 3 3 4 6 4" xfId="29299" xr:uid="{00000000-0005-0000-0000-000049750000}"/>
    <cellStyle name="40 % - Accent6 2 2 3 3 4 7" xfId="9218" xr:uid="{00000000-0005-0000-0000-00004A750000}"/>
    <cellStyle name="40 % - Accent6 2 2 3 3 4 7 2" xfId="22798" xr:uid="{00000000-0005-0000-0000-00004B750000}"/>
    <cellStyle name="40 % - Accent6 2 2 3 3 4 7 2 2" xfId="35991" xr:uid="{00000000-0005-0000-0000-00004C750000}"/>
    <cellStyle name="40 % - Accent6 2 2 3 3 4 7 3" xfId="15209" xr:uid="{00000000-0005-0000-0000-00004D750000}"/>
    <cellStyle name="40 % - Accent6 2 2 3 3 4 7 4" xfId="30001" xr:uid="{00000000-0005-0000-0000-00004E750000}"/>
    <cellStyle name="40 % - Accent6 2 2 3 3 4 8" xfId="9800" xr:uid="{00000000-0005-0000-0000-00004F750000}"/>
    <cellStyle name="40 % - Accent6 2 2 3 3 4 8 2" xfId="23561" xr:uid="{00000000-0005-0000-0000-000050750000}"/>
    <cellStyle name="40 % - Accent6 2 2 3 3 4 8 2 2" xfId="36745" xr:uid="{00000000-0005-0000-0000-000051750000}"/>
    <cellStyle name="40 % - Accent6 2 2 3 3 4 8 3" xfId="15791" xr:uid="{00000000-0005-0000-0000-000052750000}"/>
    <cellStyle name="40 % - Accent6 2 2 3 3 4 8 4" xfId="30755" xr:uid="{00000000-0005-0000-0000-000053750000}"/>
    <cellStyle name="40 % - Accent6 2 2 3 3 4 9" xfId="10396" xr:uid="{00000000-0005-0000-0000-000054750000}"/>
    <cellStyle name="40 % - Accent6 2 2 3 3 4 9 2" xfId="16387" xr:uid="{00000000-0005-0000-0000-000055750000}"/>
    <cellStyle name="40 % - Accent6 2 2 3 3 4 9 2 2" xfId="32867" xr:uid="{00000000-0005-0000-0000-000056750000}"/>
    <cellStyle name="40 % - Accent6 2 2 3 3 4 9 3" xfId="26863" xr:uid="{00000000-0005-0000-0000-000057750000}"/>
    <cellStyle name="40 % - Accent6 2 2 3 3 5" xfId="5533" xr:uid="{00000000-0005-0000-0000-000058750000}"/>
    <cellStyle name="40 % - Accent6 2 2 3 3 5 10" xfId="31550" xr:uid="{00000000-0005-0000-0000-000059750000}"/>
    <cellStyle name="40 % - Accent6 2 2 3 3 5 11" xfId="24625" xr:uid="{00000000-0005-0000-0000-00005A750000}"/>
    <cellStyle name="40 % - Accent6 2 2 3 3 5 2" xfId="19678" xr:uid="{00000000-0005-0000-0000-00005B750000}"/>
    <cellStyle name="40 % - Accent6 2 2 3 3 5 2 2" xfId="27136" xr:uid="{00000000-0005-0000-0000-00005C750000}"/>
    <cellStyle name="40 % - Accent6 2 2 3 3 5 2 2 2" xfId="33140" xr:uid="{00000000-0005-0000-0000-00005D750000}"/>
    <cellStyle name="40 % - Accent6 2 2 3 3 5 2 3" xfId="32140" xr:uid="{00000000-0005-0000-0000-00005E750000}"/>
    <cellStyle name="40 % - Accent6 2 2 3 3 5 2 4" xfId="26120" xr:uid="{00000000-0005-0000-0000-00005F750000}"/>
    <cellStyle name="40 % - Accent6 2 2 3 3 5 3" xfId="20883" xr:uid="{00000000-0005-0000-0000-000060750000}"/>
    <cellStyle name="40 % - Accent6 2 2 3 3 5 3 2" xfId="34100" xr:uid="{00000000-0005-0000-0000-000061750000}"/>
    <cellStyle name="40 % - Accent6 2 2 3 3 5 3 3" xfId="28110" xr:uid="{00000000-0005-0000-0000-000062750000}"/>
    <cellStyle name="40 % - Accent6 2 2 3 3 5 4" xfId="21474" xr:uid="{00000000-0005-0000-0000-000063750000}"/>
    <cellStyle name="40 % - Accent6 2 2 3 3 5 4 2" xfId="34691" xr:uid="{00000000-0005-0000-0000-000064750000}"/>
    <cellStyle name="40 % - Accent6 2 2 3 3 5 4 3" xfId="28701" xr:uid="{00000000-0005-0000-0000-000065750000}"/>
    <cellStyle name="40 % - Accent6 2 2 3 3 5 5" xfId="22098" xr:uid="{00000000-0005-0000-0000-000066750000}"/>
    <cellStyle name="40 % - Accent6 2 2 3 3 5 5 2" xfId="35291" xr:uid="{00000000-0005-0000-0000-000067750000}"/>
    <cellStyle name="40 % - Accent6 2 2 3 3 5 5 3" xfId="29301" xr:uid="{00000000-0005-0000-0000-000068750000}"/>
    <cellStyle name="40 % - Accent6 2 2 3 3 5 6" xfId="22800" xr:uid="{00000000-0005-0000-0000-000069750000}"/>
    <cellStyle name="40 % - Accent6 2 2 3 3 5 6 2" xfId="35993" xr:uid="{00000000-0005-0000-0000-00006A750000}"/>
    <cellStyle name="40 % - Accent6 2 2 3 3 5 6 3" xfId="30003" xr:uid="{00000000-0005-0000-0000-00006B750000}"/>
    <cellStyle name="40 % - Accent6 2 2 3 3 5 7" xfId="23563" xr:uid="{00000000-0005-0000-0000-00006C750000}"/>
    <cellStyle name="40 % - Accent6 2 2 3 3 5 7 2" xfId="36747" xr:uid="{00000000-0005-0000-0000-00006D750000}"/>
    <cellStyle name="40 % - Accent6 2 2 3 3 5 7 3" xfId="30757" xr:uid="{00000000-0005-0000-0000-00006E750000}"/>
    <cellStyle name="40 % - Accent6 2 2 3 3 5 8" xfId="18684" xr:uid="{00000000-0005-0000-0000-00006F750000}"/>
    <cellStyle name="40 % - Accent6 2 2 3 3 5 8 2" xfId="32869" xr:uid="{00000000-0005-0000-0000-000070750000}"/>
    <cellStyle name="40 % - Accent6 2 2 3 3 5 8 3" xfId="26865" xr:uid="{00000000-0005-0000-0000-000071750000}"/>
    <cellStyle name="40 % - Accent6 2 2 3 3 5 9" xfId="11902" xr:uid="{00000000-0005-0000-0000-000072750000}"/>
    <cellStyle name="40 % - Accent6 2 2 3 3 5 9 2" xfId="25517" xr:uid="{00000000-0005-0000-0000-000073750000}"/>
    <cellStyle name="40 % - Accent6 2 2 3 3 6" xfId="6444" xr:uid="{00000000-0005-0000-0000-000074750000}"/>
    <cellStyle name="40 % - Accent6 2 2 3 3 6 2" xfId="19617" xr:uid="{00000000-0005-0000-0000-000075750000}"/>
    <cellStyle name="40 % - Accent6 2 2 3 3 6 2 2" xfId="33106" xr:uid="{00000000-0005-0000-0000-000076750000}"/>
    <cellStyle name="40 % - Accent6 2 2 3 3 6 2 3" xfId="27102" xr:uid="{00000000-0005-0000-0000-000077750000}"/>
    <cellStyle name="40 % - Accent6 2 2 3 3 6 3" xfId="12435" xr:uid="{00000000-0005-0000-0000-000078750000}"/>
    <cellStyle name="40 % - Accent6 2 2 3 3 6 3 2" xfId="32135" xr:uid="{00000000-0005-0000-0000-000079750000}"/>
    <cellStyle name="40 % - Accent6 2 2 3 3 6 4" xfId="26115" xr:uid="{00000000-0005-0000-0000-00007A750000}"/>
    <cellStyle name="40 % - Accent6 2 2 3 3 7" xfId="6970" xr:uid="{00000000-0005-0000-0000-00007B750000}"/>
    <cellStyle name="40 % - Accent6 2 2 3 3 7 2" xfId="19684" xr:uid="{00000000-0005-0000-0000-00007C750000}"/>
    <cellStyle name="40 % - Accent6 2 2 3 3 7 2 2" xfId="33145" xr:uid="{00000000-0005-0000-0000-00007D750000}"/>
    <cellStyle name="40 % - Accent6 2 2 3 3 7 3" xfId="12961" xr:uid="{00000000-0005-0000-0000-00007E750000}"/>
    <cellStyle name="40 % - Accent6 2 2 3 3 7 4" xfId="27141" xr:uid="{00000000-0005-0000-0000-00007F750000}"/>
    <cellStyle name="40 % - Accent6 2 2 3 3 8" xfId="7510" xr:uid="{00000000-0005-0000-0000-000080750000}"/>
    <cellStyle name="40 % - Accent6 2 2 3 3 8 2" xfId="20878" xr:uid="{00000000-0005-0000-0000-000081750000}"/>
    <cellStyle name="40 % - Accent6 2 2 3 3 8 2 2" xfId="34095" xr:uid="{00000000-0005-0000-0000-000082750000}"/>
    <cellStyle name="40 % - Accent6 2 2 3 3 8 3" xfId="13501" xr:uid="{00000000-0005-0000-0000-000083750000}"/>
    <cellStyle name="40 % - Accent6 2 2 3 3 8 4" xfId="28105" xr:uid="{00000000-0005-0000-0000-000084750000}"/>
    <cellStyle name="40 % - Accent6 2 2 3 3 9" xfId="8078" xr:uid="{00000000-0005-0000-0000-000085750000}"/>
    <cellStyle name="40 % - Accent6 2 2 3 3 9 2" xfId="21469" xr:uid="{00000000-0005-0000-0000-000086750000}"/>
    <cellStyle name="40 % - Accent6 2 2 3 3 9 2 2" xfId="34686" xr:uid="{00000000-0005-0000-0000-000087750000}"/>
    <cellStyle name="40 % - Accent6 2 2 3 3 9 3" xfId="14069" xr:uid="{00000000-0005-0000-0000-000088750000}"/>
    <cellStyle name="40 % - Accent6 2 2 3 3 9 4" xfId="28696" xr:uid="{00000000-0005-0000-0000-000089750000}"/>
    <cellStyle name="40 % - Accent6 2 2 3 4" xfId="5531" xr:uid="{00000000-0005-0000-0000-00008A750000}"/>
    <cellStyle name="40 % - Accent6 2 2 3 4 10" xfId="31551" xr:uid="{00000000-0005-0000-0000-00008B750000}"/>
    <cellStyle name="40 % - Accent6 2 2 3 4 11" xfId="24626" xr:uid="{00000000-0005-0000-0000-00008C750000}"/>
    <cellStyle name="40 % - Accent6 2 2 3 4 2" xfId="19677" xr:uid="{00000000-0005-0000-0000-00008D750000}"/>
    <cellStyle name="40 % - Accent6 2 2 3 4 2 2" xfId="27135" xr:uid="{00000000-0005-0000-0000-00008E750000}"/>
    <cellStyle name="40 % - Accent6 2 2 3 4 2 2 2" xfId="33139" xr:uid="{00000000-0005-0000-0000-00008F750000}"/>
    <cellStyle name="40 % - Accent6 2 2 3 4 2 3" xfId="32141" xr:uid="{00000000-0005-0000-0000-000090750000}"/>
    <cellStyle name="40 % - Accent6 2 2 3 4 2 4" xfId="26121" xr:uid="{00000000-0005-0000-0000-000091750000}"/>
    <cellStyle name="40 % - Accent6 2 2 3 4 3" xfId="20884" xr:uid="{00000000-0005-0000-0000-000092750000}"/>
    <cellStyle name="40 % - Accent6 2 2 3 4 3 2" xfId="34101" xr:uid="{00000000-0005-0000-0000-000093750000}"/>
    <cellStyle name="40 % - Accent6 2 2 3 4 3 3" xfId="28111" xr:uid="{00000000-0005-0000-0000-000094750000}"/>
    <cellStyle name="40 % - Accent6 2 2 3 4 4" xfId="21475" xr:uid="{00000000-0005-0000-0000-000095750000}"/>
    <cellStyle name="40 % - Accent6 2 2 3 4 4 2" xfId="34692" xr:uid="{00000000-0005-0000-0000-000096750000}"/>
    <cellStyle name="40 % - Accent6 2 2 3 4 4 3" xfId="28702" xr:uid="{00000000-0005-0000-0000-000097750000}"/>
    <cellStyle name="40 % - Accent6 2 2 3 4 5" xfId="22099" xr:uid="{00000000-0005-0000-0000-000098750000}"/>
    <cellStyle name="40 % - Accent6 2 2 3 4 5 2" xfId="35292" xr:uid="{00000000-0005-0000-0000-000099750000}"/>
    <cellStyle name="40 % - Accent6 2 2 3 4 5 3" xfId="29302" xr:uid="{00000000-0005-0000-0000-00009A750000}"/>
    <cellStyle name="40 % - Accent6 2 2 3 4 6" xfId="22801" xr:uid="{00000000-0005-0000-0000-00009B750000}"/>
    <cellStyle name="40 % - Accent6 2 2 3 4 6 2" xfId="35994" xr:uid="{00000000-0005-0000-0000-00009C750000}"/>
    <cellStyle name="40 % - Accent6 2 2 3 4 6 3" xfId="30004" xr:uid="{00000000-0005-0000-0000-00009D750000}"/>
    <cellStyle name="40 % - Accent6 2 2 3 4 7" xfId="23564" xr:uid="{00000000-0005-0000-0000-00009E750000}"/>
    <cellStyle name="40 % - Accent6 2 2 3 4 7 2" xfId="36748" xr:uid="{00000000-0005-0000-0000-00009F750000}"/>
    <cellStyle name="40 % - Accent6 2 2 3 4 7 3" xfId="30758" xr:uid="{00000000-0005-0000-0000-0000A0750000}"/>
    <cellStyle name="40 % - Accent6 2 2 3 4 8" xfId="18685" xr:uid="{00000000-0005-0000-0000-0000A1750000}"/>
    <cellStyle name="40 % - Accent6 2 2 3 4 8 2" xfId="32870" xr:uid="{00000000-0005-0000-0000-0000A2750000}"/>
    <cellStyle name="40 % - Accent6 2 2 3 4 8 3" xfId="26866" xr:uid="{00000000-0005-0000-0000-0000A3750000}"/>
    <cellStyle name="40 % - Accent6 2 2 3 4 9" xfId="11900" xr:uid="{00000000-0005-0000-0000-0000A4750000}"/>
    <cellStyle name="40 % - Accent6 2 2 3 4 9 2" xfId="25518" xr:uid="{00000000-0005-0000-0000-0000A5750000}"/>
    <cellStyle name="40 % - Accent6 2 2 3 5" xfId="6442" xr:uid="{00000000-0005-0000-0000-0000A6750000}"/>
    <cellStyle name="40 % - Accent6 2 2 3 5 2" xfId="23565" xr:uid="{00000000-0005-0000-0000-0000A7750000}"/>
    <cellStyle name="40 % - Accent6 2 2 3 5 2 2" xfId="36749" xr:uid="{00000000-0005-0000-0000-0000A8750000}"/>
    <cellStyle name="40 % - Accent6 2 2 3 5 2 3" xfId="30759" xr:uid="{00000000-0005-0000-0000-0000A9750000}"/>
    <cellStyle name="40 % - Accent6 2 2 3 5 3" xfId="19615" xr:uid="{00000000-0005-0000-0000-0000AA750000}"/>
    <cellStyle name="40 % - Accent6 2 2 3 5 3 2" xfId="33104" xr:uid="{00000000-0005-0000-0000-0000AB750000}"/>
    <cellStyle name="40 % - Accent6 2 2 3 5 3 3" xfId="27100" xr:uid="{00000000-0005-0000-0000-0000AC750000}"/>
    <cellStyle name="40 % - Accent6 2 2 3 5 4" xfId="12433" xr:uid="{00000000-0005-0000-0000-0000AD750000}"/>
    <cellStyle name="40 % - Accent6 2 2 3 5 4 2" xfId="32132" xr:uid="{00000000-0005-0000-0000-0000AE750000}"/>
    <cellStyle name="40 % - Accent6 2 2 3 5 5" xfId="26112" xr:uid="{00000000-0005-0000-0000-0000AF750000}"/>
    <cellStyle name="40 % - Accent6 2 2 3 6" xfId="6968" xr:uid="{00000000-0005-0000-0000-0000B0750000}"/>
    <cellStyle name="40 % - Accent6 2 2 3 6 2" xfId="23839" xr:uid="{00000000-0005-0000-0000-0000B1750000}"/>
    <cellStyle name="40 % - Accent6 2 2 3 6 2 2" xfId="36866" xr:uid="{00000000-0005-0000-0000-0000B2750000}"/>
    <cellStyle name="40 % - Accent6 2 2 3 6 2 3" xfId="30878" xr:uid="{00000000-0005-0000-0000-0000B3750000}"/>
    <cellStyle name="40 % - Accent6 2 2 3 6 3" xfId="20875" xr:uid="{00000000-0005-0000-0000-0000B4750000}"/>
    <cellStyle name="40 % - Accent6 2 2 3 6 3 2" xfId="34092" xr:uid="{00000000-0005-0000-0000-0000B5750000}"/>
    <cellStyle name="40 % - Accent6 2 2 3 6 4" xfId="12959" xr:uid="{00000000-0005-0000-0000-0000B6750000}"/>
    <cellStyle name="40 % - Accent6 2 2 3 6 5" xfId="28102" xr:uid="{00000000-0005-0000-0000-0000B7750000}"/>
    <cellStyle name="40 % - Accent6 2 2 3 7" xfId="7508" xr:uid="{00000000-0005-0000-0000-0000B8750000}"/>
    <cellStyle name="40 % - Accent6 2 2 3 7 2" xfId="24040" xr:uid="{00000000-0005-0000-0000-0000B9750000}"/>
    <cellStyle name="40 % - Accent6 2 2 3 7 2 2" xfId="36946" xr:uid="{00000000-0005-0000-0000-0000BA750000}"/>
    <cellStyle name="40 % - Accent6 2 2 3 7 2 3" xfId="30959" xr:uid="{00000000-0005-0000-0000-0000BB750000}"/>
    <cellStyle name="40 % - Accent6 2 2 3 7 3" xfId="21466" xr:uid="{00000000-0005-0000-0000-0000BC750000}"/>
    <cellStyle name="40 % - Accent6 2 2 3 7 3 2" xfId="34683" xr:uid="{00000000-0005-0000-0000-0000BD750000}"/>
    <cellStyle name="40 % - Accent6 2 2 3 7 4" xfId="13499" xr:uid="{00000000-0005-0000-0000-0000BE750000}"/>
    <cellStyle name="40 % - Accent6 2 2 3 7 5" xfId="28693" xr:uid="{00000000-0005-0000-0000-0000BF750000}"/>
    <cellStyle name="40 % - Accent6 2 2 3 8" xfId="8076" xr:uid="{00000000-0005-0000-0000-0000C0750000}"/>
    <cellStyle name="40 % - Accent6 2 2 3 8 2" xfId="22090" xr:uid="{00000000-0005-0000-0000-0000C1750000}"/>
    <cellStyle name="40 % - Accent6 2 2 3 8 2 2" xfId="35283" xr:uid="{00000000-0005-0000-0000-0000C2750000}"/>
    <cellStyle name="40 % - Accent6 2 2 3 8 3" xfId="14067" xr:uid="{00000000-0005-0000-0000-0000C3750000}"/>
    <cellStyle name="40 % - Accent6 2 2 3 8 4" xfId="29293" xr:uid="{00000000-0005-0000-0000-0000C4750000}"/>
    <cellStyle name="40 % - Accent6 2 2 3 9" xfId="8644" xr:uid="{00000000-0005-0000-0000-0000C5750000}"/>
    <cellStyle name="40 % - Accent6 2 2 3 9 2" xfId="22792" xr:uid="{00000000-0005-0000-0000-0000C6750000}"/>
    <cellStyle name="40 % - Accent6 2 2 3 9 2 2" xfId="35985" xr:uid="{00000000-0005-0000-0000-0000C7750000}"/>
    <cellStyle name="40 % - Accent6 2 2 3 9 3" xfId="14635" xr:uid="{00000000-0005-0000-0000-0000C8750000}"/>
    <cellStyle name="40 % - Accent6 2 2 3 9 4" xfId="29995" xr:uid="{00000000-0005-0000-0000-0000C9750000}"/>
    <cellStyle name="40 % - Accent6 2 2 3_2012-2013 - CF - Tour 1 - Ligue 04 - Résultats" xfId="595" xr:uid="{00000000-0005-0000-0000-0000CA750000}"/>
    <cellStyle name="40 % - Accent6 2 2 4" xfId="596" xr:uid="{00000000-0005-0000-0000-0000CB750000}"/>
    <cellStyle name="40 % - Accent6 2 2 4 10" xfId="9801" xr:uid="{00000000-0005-0000-0000-0000CC750000}"/>
    <cellStyle name="40 % - Accent6 2 2 4 10 2" xfId="15792" xr:uid="{00000000-0005-0000-0000-0000CD750000}"/>
    <cellStyle name="40 % - Accent6 2 2 4 10 3" xfId="31552" xr:uid="{00000000-0005-0000-0000-0000CE750000}"/>
    <cellStyle name="40 % - Accent6 2 2 4 11" xfId="10397" xr:uid="{00000000-0005-0000-0000-0000CF750000}"/>
    <cellStyle name="40 % - Accent6 2 2 4 11 2" xfId="16388" xr:uid="{00000000-0005-0000-0000-0000D0750000}"/>
    <cellStyle name="40 % - Accent6 2 2 4 12" xfId="10993" xr:uid="{00000000-0005-0000-0000-0000D1750000}"/>
    <cellStyle name="40 % - Accent6 2 2 4 12 2" xfId="16984" xr:uid="{00000000-0005-0000-0000-0000D2750000}"/>
    <cellStyle name="40 % - Accent6 2 2 4 13" xfId="4809" xr:uid="{00000000-0005-0000-0000-0000D3750000}"/>
    <cellStyle name="40 % - Accent6 2 2 4 13 2" xfId="17608" xr:uid="{00000000-0005-0000-0000-0000D4750000}"/>
    <cellStyle name="40 % - Accent6 2 2 4 14" xfId="18043" xr:uid="{00000000-0005-0000-0000-0000D5750000}"/>
    <cellStyle name="40 % - Accent6 2 2 4 15" xfId="18686" xr:uid="{00000000-0005-0000-0000-0000D6750000}"/>
    <cellStyle name="40 % - Accent6 2 2 4 16" xfId="11386" xr:uid="{00000000-0005-0000-0000-0000D7750000}"/>
    <cellStyle name="40 % - Accent6 2 2 4 17" xfId="4615" xr:uid="{00000000-0005-0000-0000-0000D8750000}"/>
    <cellStyle name="40 % - Accent6 2 2 4 18" xfId="24627" xr:uid="{00000000-0005-0000-0000-0000D9750000}"/>
    <cellStyle name="40 % - Accent6 2 2 4 19" xfId="3235" xr:uid="{00000000-0005-0000-0000-0000DA750000}"/>
    <cellStyle name="40 % - Accent6 2 2 4 2" xfId="3236" xr:uid="{00000000-0005-0000-0000-0000DB750000}"/>
    <cellStyle name="40 % - Accent6 2 2 4 2 10" xfId="10994" xr:uid="{00000000-0005-0000-0000-0000DC750000}"/>
    <cellStyle name="40 % - Accent6 2 2 4 2 10 2" xfId="16985" xr:uid="{00000000-0005-0000-0000-0000DD750000}"/>
    <cellStyle name="40 % - Accent6 2 2 4 2 11" xfId="17609" xr:uid="{00000000-0005-0000-0000-0000DE750000}"/>
    <cellStyle name="40 % - Accent6 2 2 4 2 12" xfId="19676" xr:uid="{00000000-0005-0000-0000-0000DF750000}"/>
    <cellStyle name="40 % - Accent6 2 2 4 2 13" xfId="11908" xr:uid="{00000000-0005-0000-0000-0000E0750000}"/>
    <cellStyle name="40 % - Accent6 2 2 4 2 14" xfId="5537" xr:uid="{00000000-0005-0000-0000-0000E1750000}"/>
    <cellStyle name="40 % - Accent6 2 2 4 2 15" xfId="26122" xr:uid="{00000000-0005-0000-0000-0000E2750000}"/>
    <cellStyle name="40 % - Accent6 2 2 4 2 2" xfId="6450" xr:uid="{00000000-0005-0000-0000-0000E3750000}"/>
    <cellStyle name="40 % - Accent6 2 2 4 2 2 2" xfId="12441" xr:uid="{00000000-0005-0000-0000-0000E4750000}"/>
    <cellStyle name="40 % - Accent6 2 2 4 2 2 2 2" xfId="33138" xr:uid="{00000000-0005-0000-0000-0000E5750000}"/>
    <cellStyle name="40 % - Accent6 2 2 4 2 2 3" xfId="27134" xr:uid="{00000000-0005-0000-0000-0000E6750000}"/>
    <cellStyle name="40 % - Accent6 2 2 4 2 3" xfId="6976" xr:uid="{00000000-0005-0000-0000-0000E7750000}"/>
    <cellStyle name="40 % - Accent6 2 2 4 2 3 2" xfId="12967" xr:uid="{00000000-0005-0000-0000-0000E8750000}"/>
    <cellStyle name="40 % - Accent6 2 2 4 2 3 3" xfId="32142" xr:uid="{00000000-0005-0000-0000-0000E9750000}"/>
    <cellStyle name="40 % - Accent6 2 2 4 2 4" xfId="7516" xr:uid="{00000000-0005-0000-0000-0000EA750000}"/>
    <cellStyle name="40 % - Accent6 2 2 4 2 4 2" xfId="13507" xr:uid="{00000000-0005-0000-0000-0000EB750000}"/>
    <cellStyle name="40 % - Accent6 2 2 4 2 5" xfId="8084" xr:uid="{00000000-0005-0000-0000-0000EC750000}"/>
    <cellStyle name="40 % - Accent6 2 2 4 2 5 2" xfId="14075" xr:uid="{00000000-0005-0000-0000-0000ED750000}"/>
    <cellStyle name="40 % - Accent6 2 2 4 2 6" xfId="8652" xr:uid="{00000000-0005-0000-0000-0000EE750000}"/>
    <cellStyle name="40 % - Accent6 2 2 4 2 6 2" xfId="14643" xr:uid="{00000000-0005-0000-0000-0000EF750000}"/>
    <cellStyle name="40 % - Accent6 2 2 4 2 7" xfId="9220" xr:uid="{00000000-0005-0000-0000-0000F0750000}"/>
    <cellStyle name="40 % - Accent6 2 2 4 2 7 2" xfId="15211" xr:uid="{00000000-0005-0000-0000-0000F1750000}"/>
    <cellStyle name="40 % - Accent6 2 2 4 2 8" xfId="9802" xr:uid="{00000000-0005-0000-0000-0000F2750000}"/>
    <cellStyle name="40 % - Accent6 2 2 4 2 8 2" xfId="15793" xr:uid="{00000000-0005-0000-0000-0000F3750000}"/>
    <cellStyle name="40 % - Accent6 2 2 4 2 9" xfId="10398" xr:uid="{00000000-0005-0000-0000-0000F4750000}"/>
    <cellStyle name="40 % - Accent6 2 2 4 2 9 2" xfId="16389" xr:uid="{00000000-0005-0000-0000-0000F5750000}"/>
    <cellStyle name="40 % - Accent6 2 2 4 3" xfId="5536" xr:uid="{00000000-0005-0000-0000-0000F6750000}"/>
    <cellStyle name="40 % - Accent6 2 2 4 3 2" xfId="20885" xr:uid="{00000000-0005-0000-0000-0000F7750000}"/>
    <cellStyle name="40 % - Accent6 2 2 4 3 2 2" xfId="34102" xr:uid="{00000000-0005-0000-0000-0000F8750000}"/>
    <cellStyle name="40 % - Accent6 2 2 4 3 3" xfId="11907" xr:uid="{00000000-0005-0000-0000-0000F9750000}"/>
    <cellStyle name="40 % - Accent6 2 2 4 3 4" xfId="28112" xr:uid="{00000000-0005-0000-0000-0000FA750000}"/>
    <cellStyle name="40 % - Accent6 2 2 4 4" xfId="6449" xr:uid="{00000000-0005-0000-0000-0000FB750000}"/>
    <cellStyle name="40 % - Accent6 2 2 4 4 2" xfId="21476" xr:uid="{00000000-0005-0000-0000-0000FC750000}"/>
    <cellStyle name="40 % - Accent6 2 2 4 4 2 2" xfId="34693" xr:uid="{00000000-0005-0000-0000-0000FD750000}"/>
    <cellStyle name="40 % - Accent6 2 2 4 4 3" xfId="12440" xr:uid="{00000000-0005-0000-0000-0000FE750000}"/>
    <cellStyle name="40 % - Accent6 2 2 4 4 4" xfId="28703" xr:uid="{00000000-0005-0000-0000-0000FF750000}"/>
    <cellStyle name="40 % - Accent6 2 2 4 5" xfId="6975" xr:uid="{00000000-0005-0000-0000-000000760000}"/>
    <cellStyle name="40 % - Accent6 2 2 4 5 2" xfId="22100" xr:uid="{00000000-0005-0000-0000-000001760000}"/>
    <cellStyle name="40 % - Accent6 2 2 4 5 2 2" xfId="35293" xr:uid="{00000000-0005-0000-0000-000002760000}"/>
    <cellStyle name="40 % - Accent6 2 2 4 5 3" xfId="12966" xr:uid="{00000000-0005-0000-0000-000003760000}"/>
    <cellStyle name="40 % - Accent6 2 2 4 5 4" xfId="29303" xr:uid="{00000000-0005-0000-0000-000004760000}"/>
    <cellStyle name="40 % - Accent6 2 2 4 6" xfId="7515" xr:uid="{00000000-0005-0000-0000-000005760000}"/>
    <cellStyle name="40 % - Accent6 2 2 4 6 2" xfId="22802" xr:uid="{00000000-0005-0000-0000-000006760000}"/>
    <cellStyle name="40 % - Accent6 2 2 4 6 2 2" xfId="35995" xr:uid="{00000000-0005-0000-0000-000007760000}"/>
    <cellStyle name="40 % - Accent6 2 2 4 6 3" xfId="13506" xr:uid="{00000000-0005-0000-0000-000008760000}"/>
    <cellStyle name="40 % - Accent6 2 2 4 6 4" xfId="30005" xr:uid="{00000000-0005-0000-0000-000009760000}"/>
    <cellStyle name="40 % - Accent6 2 2 4 7" xfId="8083" xr:uid="{00000000-0005-0000-0000-00000A760000}"/>
    <cellStyle name="40 % - Accent6 2 2 4 7 2" xfId="23566" xr:uid="{00000000-0005-0000-0000-00000B760000}"/>
    <cellStyle name="40 % - Accent6 2 2 4 7 2 2" xfId="36750" xr:uid="{00000000-0005-0000-0000-00000C760000}"/>
    <cellStyle name="40 % - Accent6 2 2 4 7 3" xfId="14074" xr:uid="{00000000-0005-0000-0000-00000D760000}"/>
    <cellStyle name="40 % - Accent6 2 2 4 7 4" xfId="30760" xr:uid="{00000000-0005-0000-0000-00000E760000}"/>
    <cellStyle name="40 % - Accent6 2 2 4 8" xfId="8651" xr:uid="{00000000-0005-0000-0000-00000F760000}"/>
    <cellStyle name="40 % - Accent6 2 2 4 8 2" xfId="14642" xr:uid="{00000000-0005-0000-0000-000010760000}"/>
    <cellStyle name="40 % - Accent6 2 2 4 8 2 2" xfId="32871" xr:uid="{00000000-0005-0000-0000-000011760000}"/>
    <cellStyle name="40 % - Accent6 2 2 4 8 3" xfId="26867" xr:uid="{00000000-0005-0000-0000-000012760000}"/>
    <cellStyle name="40 % - Accent6 2 2 4 9" xfId="9219" xr:uid="{00000000-0005-0000-0000-000013760000}"/>
    <cellStyle name="40 % - Accent6 2 2 4 9 2" xfId="15210" xr:uid="{00000000-0005-0000-0000-000014760000}"/>
    <cellStyle name="40 % - Accent6 2 2 4 9 3" xfId="25519" xr:uid="{00000000-0005-0000-0000-000015760000}"/>
    <cellStyle name="40 % - Accent6 2 2 5" xfId="5520" xr:uid="{00000000-0005-0000-0000-000016760000}"/>
    <cellStyle name="40 % - Accent6 2 2 5 2" xfId="23567" xr:uid="{00000000-0005-0000-0000-000017760000}"/>
    <cellStyle name="40 % - Accent6 2 2 5 2 2" xfId="36751" xr:uid="{00000000-0005-0000-0000-000018760000}"/>
    <cellStyle name="40 % - Accent6 2 2 5 2 3" xfId="30761" xr:uid="{00000000-0005-0000-0000-000019760000}"/>
    <cellStyle name="40 % - Accent6 2 2 5 3" xfId="19608" xr:uid="{00000000-0005-0000-0000-00001A760000}"/>
    <cellStyle name="40 % - Accent6 2 2 5 3 2" xfId="33097" xr:uid="{00000000-0005-0000-0000-00001B760000}"/>
    <cellStyle name="40 % - Accent6 2 2 5 3 3" xfId="27093" xr:uid="{00000000-0005-0000-0000-00001C760000}"/>
    <cellStyle name="40 % - Accent6 2 2 5 4" xfId="11887" xr:uid="{00000000-0005-0000-0000-00001D760000}"/>
    <cellStyle name="40 % - Accent6 2 2 5 4 2" xfId="32118" xr:uid="{00000000-0005-0000-0000-00001E760000}"/>
    <cellStyle name="40 % - Accent6 2 2 5 5" xfId="26098" xr:uid="{00000000-0005-0000-0000-00001F760000}"/>
    <cellStyle name="40 % - Accent6 2 2 6" xfId="6429" xr:uid="{00000000-0005-0000-0000-000020760000}"/>
    <cellStyle name="40 % - Accent6 2 2 6 2" xfId="23836" xr:uid="{00000000-0005-0000-0000-000021760000}"/>
    <cellStyle name="40 % - Accent6 2 2 6 2 2" xfId="36863" xr:uid="{00000000-0005-0000-0000-000022760000}"/>
    <cellStyle name="40 % - Accent6 2 2 6 2 3" xfId="30875" xr:uid="{00000000-0005-0000-0000-000023760000}"/>
    <cellStyle name="40 % - Accent6 2 2 6 3" xfId="20861" xr:uid="{00000000-0005-0000-0000-000024760000}"/>
    <cellStyle name="40 % - Accent6 2 2 6 3 2" xfId="34078" xr:uid="{00000000-0005-0000-0000-000025760000}"/>
    <cellStyle name="40 % - Accent6 2 2 6 4" xfId="12420" xr:uid="{00000000-0005-0000-0000-000026760000}"/>
    <cellStyle name="40 % - Accent6 2 2 6 5" xfId="28088" xr:uid="{00000000-0005-0000-0000-000027760000}"/>
    <cellStyle name="40 % - Accent6 2 2 7" xfId="6955" xr:uid="{00000000-0005-0000-0000-000028760000}"/>
    <cellStyle name="40 % - Accent6 2 2 7 2" xfId="24037" xr:uid="{00000000-0005-0000-0000-000029760000}"/>
    <cellStyle name="40 % - Accent6 2 2 7 2 2" xfId="36943" xr:uid="{00000000-0005-0000-0000-00002A760000}"/>
    <cellStyle name="40 % - Accent6 2 2 7 2 3" xfId="30956" xr:uid="{00000000-0005-0000-0000-00002B760000}"/>
    <cellStyle name="40 % - Accent6 2 2 7 3" xfId="21452" xr:uid="{00000000-0005-0000-0000-00002C760000}"/>
    <cellStyle name="40 % - Accent6 2 2 7 3 2" xfId="34669" xr:uid="{00000000-0005-0000-0000-00002D760000}"/>
    <cellStyle name="40 % - Accent6 2 2 7 4" xfId="12946" xr:uid="{00000000-0005-0000-0000-00002E760000}"/>
    <cellStyle name="40 % - Accent6 2 2 7 5" xfId="28679" xr:uid="{00000000-0005-0000-0000-00002F760000}"/>
    <cellStyle name="40 % - Accent6 2 2 8" xfId="7495" xr:uid="{00000000-0005-0000-0000-000030760000}"/>
    <cellStyle name="40 % - Accent6 2 2 8 2" xfId="22076" xr:uid="{00000000-0005-0000-0000-000031760000}"/>
    <cellStyle name="40 % - Accent6 2 2 8 2 2" xfId="35269" xr:uid="{00000000-0005-0000-0000-000032760000}"/>
    <cellStyle name="40 % - Accent6 2 2 8 3" xfId="13486" xr:uid="{00000000-0005-0000-0000-000033760000}"/>
    <cellStyle name="40 % - Accent6 2 2 8 4" xfId="29279" xr:uid="{00000000-0005-0000-0000-000034760000}"/>
    <cellStyle name="40 % - Accent6 2 2 9" xfId="8063" xr:uid="{00000000-0005-0000-0000-000035760000}"/>
    <cellStyle name="40 % - Accent6 2 2 9 2" xfId="22778" xr:uid="{00000000-0005-0000-0000-000036760000}"/>
    <cellStyle name="40 % - Accent6 2 2 9 2 2" xfId="35971" xr:uid="{00000000-0005-0000-0000-000037760000}"/>
    <cellStyle name="40 % - Accent6 2 2 9 3" xfId="14054" xr:uid="{00000000-0005-0000-0000-000038760000}"/>
    <cellStyle name="40 % - Accent6 2 2 9 4" xfId="29981" xr:uid="{00000000-0005-0000-0000-000039760000}"/>
    <cellStyle name="40 % - Accent6 2 2_2012-2013 - CF - Tour 1 - Ligue 04 - Résultats" xfId="597" xr:uid="{00000000-0005-0000-0000-00003A760000}"/>
    <cellStyle name="40 % - Accent6 2 20" xfId="11372" xr:uid="{00000000-0005-0000-0000-00003B760000}"/>
    <cellStyle name="40 % - Accent6 2 21" xfId="4597" xr:uid="{00000000-0005-0000-0000-00003C760000}"/>
    <cellStyle name="40 % - Accent6 2 22" xfId="24602" xr:uid="{00000000-0005-0000-0000-00003D760000}"/>
    <cellStyle name="40 % - Accent6 2 23" xfId="3214" xr:uid="{00000000-0005-0000-0000-00003E760000}"/>
    <cellStyle name="40 % - Accent6 2 3" xfId="598" xr:uid="{00000000-0005-0000-0000-00003F760000}"/>
    <cellStyle name="40 % - Accent6 2 3 10" xfId="7517" xr:uid="{00000000-0005-0000-0000-000040760000}"/>
    <cellStyle name="40 % - Accent6 2 3 10 2" xfId="24041" xr:uid="{00000000-0005-0000-0000-000041760000}"/>
    <cellStyle name="40 % - Accent6 2 3 10 2 2" xfId="36947" xr:uid="{00000000-0005-0000-0000-000042760000}"/>
    <cellStyle name="40 % - Accent6 2 3 10 2 3" xfId="30960" xr:uid="{00000000-0005-0000-0000-000043760000}"/>
    <cellStyle name="40 % - Accent6 2 3 10 3" xfId="21477" xr:uid="{00000000-0005-0000-0000-000044760000}"/>
    <cellStyle name="40 % - Accent6 2 3 10 3 2" xfId="34694" xr:uid="{00000000-0005-0000-0000-000045760000}"/>
    <cellStyle name="40 % - Accent6 2 3 10 4" xfId="13508" xr:uid="{00000000-0005-0000-0000-000046760000}"/>
    <cellStyle name="40 % - Accent6 2 3 10 5" xfId="28704" xr:uid="{00000000-0005-0000-0000-000047760000}"/>
    <cellStyle name="40 % - Accent6 2 3 11" xfId="8085" xr:uid="{00000000-0005-0000-0000-000048760000}"/>
    <cellStyle name="40 % - Accent6 2 3 11 2" xfId="22101" xr:uid="{00000000-0005-0000-0000-000049760000}"/>
    <cellStyle name="40 % - Accent6 2 3 11 2 2" xfId="35294" xr:uid="{00000000-0005-0000-0000-00004A760000}"/>
    <cellStyle name="40 % - Accent6 2 3 11 3" xfId="14076" xr:uid="{00000000-0005-0000-0000-00004B760000}"/>
    <cellStyle name="40 % - Accent6 2 3 11 4" xfId="29304" xr:uid="{00000000-0005-0000-0000-00004C760000}"/>
    <cellStyle name="40 % - Accent6 2 3 12" xfId="8653" xr:uid="{00000000-0005-0000-0000-00004D760000}"/>
    <cellStyle name="40 % - Accent6 2 3 12 2" xfId="22803" xr:uid="{00000000-0005-0000-0000-00004E760000}"/>
    <cellStyle name="40 % - Accent6 2 3 12 2 2" xfId="35996" xr:uid="{00000000-0005-0000-0000-00004F760000}"/>
    <cellStyle name="40 % - Accent6 2 3 12 3" xfId="14644" xr:uid="{00000000-0005-0000-0000-000050760000}"/>
    <cellStyle name="40 % - Accent6 2 3 12 4" xfId="30006" xr:uid="{00000000-0005-0000-0000-000051760000}"/>
    <cellStyle name="40 % - Accent6 2 3 13" xfId="9221" xr:uid="{00000000-0005-0000-0000-000052760000}"/>
    <cellStyle name="40 % - Accent6 2 3 13 2" xfId="23568" xr:uid="{00000000-0005-0000-0000-000053760000}"/>
    <cellStyle name="40 % - Accent6 2 3 13 2 2" xfId="36752" xr:uid="{00000000-0005-0000-0000-000054760000}"/>
    <cellStyle name="40 % - Accent6 2 3 13 3" xfId="15212" xr:uid="{00000000-0005-0000-0000-000055760000}"/>
    <cellStyle name="40 % - Accent6 2 3 13 4" xfId="30762" xr:uid="{00000000-0005-0000-0000-000056760000}"/>
    <cellStyle name="40 % - Accent6 2 3 14" xfId="9803" xr:uid="{00000000-0005-0000-0000-000057760000}"/>
    <cellStyle name="40 % - Accent6 2 3 14 2" xfId="15794" xr:uid="{00000000-0005-0000-0000-000058760000}"/>
    <cellStyle name="40 % - Accent6 2 3 14 2 2" xfId="32872" xr:uid="{00000000-0005-0000-0000-000059760000}"/>
    <cellStyle name="40 % - Accent6 2 3 14 3" xfId="26868" xr:uid="{00000000-0005-0000-0000-00005A760000}"/>
    <cellStyle name="40 % - Accent6 2 3 15" xfId="10399" xr:uid="{00000000-0005-0000-0000-00005B760000}"/>
    <cellStyle name="40 % - Accent6 2 3 15 2" xfId="16390" xr:uid="{00000000-0005-0000-0000-00005C760000}"/>
    <cellStyle name="40 % - Accent6 2 3 15 3" xfId="25520" xr:uid="{00000000-0005-0000-0000-00005D760000}"/>
    <cellStyle name="40 % - Accent6 2 3 16" xfId="10995" xr:uid="{00000000-0005-0000-0000-00005E760000}"/>
    <cellStyle name="40 % - Accent6 2 3 16 2" xfId="16986" xr:uid="{00000000-0005-0000-0000-00005F760000}"/>
    <cellStyle name="40 % - Accent6 2 3 16 3" xfId="31553" xr:uid="{00000000-0005-0000-0000-000060760000}"/>
    <cellStyle name="40 % - Accent6 2 3 17" xfId="17610" xr:uid="{00000000-0005-0000-0000-000061760000}"/>
    <cellStyle name="40 % - Accent6 2 3 18" xfId="18687" xr:uid="{00000000-0005-0000-0000-000062760000}"/>
    <cellStyle name="40 % - Accent6 2 3 19" xfId="4616" xr:uid="{00000000-0005-0000-0000-000063760000}"/>
    <cellStyle name="40 % - Accent6 2 3 2" xfId="599" xr:uid="{00000000-0005-0000-0000-000064760000}"/>
    <cellStyle name="40 % - Accent6 2 3 20" xfId="24628" xr:uid="{00000000-0005-0000-0000-000065760000}"/>
    <cellStyle name="40 % - Accent6 2 3 21" xfId="3237" xr:uid="{00000000-0005-0000-0000-000066760000}"/>
    <cellStyle name="40 % - Accent6 2 3 3" xfId="600" xr:uid="{00000000-0005-0000-0000-000067760000}"/>
    <cellStyle name="40 % - Accent6 2 3 3 10" xfId="8086" xr:uid="{00000000-0005-0000-0000-000068760000}"/>
    <cellStyle name="40 % - Accent6 2 3 3 10 2" xfId="22102" xr:uid="{00000000-0005-0000-0000-000069760000}"/>
    <cellStyle name="40 % - Accent6 2 3 3 10 2 2" xfId="35295" xr:uid="{00000000-0005-0000-0000-00006A760000}"/>
    <cellStyle name="40 % - Accent6 2 3 3 10 3" xfId="14077" xr:uid="{00000000-0005-0000-0000-00006B760000}"/>
    <cellStyle name="40 % - Accent6 2 3 3 10 4" xfId="29305" xr:uid="{00000000-0005-0000-0000-00006C760000}"/>
    <cellStyle name="40 % - Accent6 2 3 3 11" xfId="8654" xr:uid="{00000000-0005-0000-0000-00006D760000}"/>
    <cellStyle name="40 % - Accent6 2 3 3 11 2" xfId="22804" xr:uid="{00000000-0005-0000-0000-00006E760000}"/>
    <cellStyle name="40 % - Accent6 2 3 3 11 2 2" xfId="35997" xr:uid="{00000000-0005-0000-0000-00006F760000}"/>
    <cellStyle name="40 % - Accent6 2 3 3 11 3" xfId="14645" xr:uid="{00000000-0005-0000-0000-000070760000}"/>
    <cellStyle name="40 % - Accent6 2 3 3 11 4" xfId="30007" xr:uid="{00000000-0005-0000-0000-000071760000}"/>
    <cellStyle name="40 % - Accent6 2 3 3 12" xfId="9222" xr:uid="{00000000-0005-0000-0000-000072760000}"/>
    <cellStyle name="40 % - Accent6 2 3 3 12 2" xfId="15213" xr:uid="{00000000-0005-0000-0000-000073760000}"/>
    <cellStyle name="40 % - Accent6 2 3 3 12 2 2" xfId="32873" xr:uid="{00000000-0005-0000-0000-000074760000}"/>
    <cellStyle name="40 % - Accent6 2 3 3 12 3" xfId="26869" xr:uid="{00000000-0005-0000-0000-000075760000}"/>
    <cellStyle name="40 % - Accent6 2 3 3 13" xfId="9804" xr:uid="{00000000-0005-0000-0000-000076760000}"/>
    <cellStyle name="40 % - Accent6 2 3 3 13 2" xfId="15795" xr:uid="{00000000-0005-0000-0000-000077760000}"/>
    <cellStyle name="40 % - Accent6 2 3 3 13 3" xfId="25521" xr:uid="{00000000-0005-0000-0000-000078760000}"/>
    <cellStyle name="40 % - Accent6 2 3 3 14" xfId="10400" xr:uid="{00000000-0005-0000-0000-000079760000}"/>
    <cellStyle name="40 % - Accent6 2 3 3 14 2" xfId="16391" xr:uid="{00000000-0005-0000-0000-00007A760000}"/>
    <cellStyle name="40 % - Accent6 2 3 3 14 3" xfId="31554" xr:uid="{00000000-0005-0000-0000-00007B760000}"/>
    <cellStyle name="40 % - Accent6 2 3 3 15" xfId="10996" xr:uid="{00000000-0005-0000-0000-00007C760000}"/>
    <cellStyle name="40 % - Accent6 2 3 3 15 2" xfId="16987" xr:uid="{00000000-0005-0000-0000-00007D760000}"/>
    <cellStyle name="40 % - Accent6 2 3 3 16" xfId="17611" xr:uid="{00000000-0005-0000-0000-00007E760000}"/>
    <cellStyle name="40 % - Accent6 2 3 3 17" xfId="18044" xr:uid="{00000000-0005-0000-0000-00007F760000}"/>
    <cellStyle name="40 % - Accent6 2 3 3 18" xfId="18688" xr:uid="{00000000-0005-0000-0000-000080760000}"/>
    <cellStyle name="40 % - Accent6 2 3 3 19" xfId="11387" xr:uid="{00000000-0005-0000-0000-000081760000}"/>
    <cellStyle name="40 % - Accent6 2 3 3 2" xfId="601" xr:uid="{00000000-0005-0000-0000-000082760000}"/>
    <cellStyle name="40 % - Accent6 2 3 3 2 10" xfId="8655" xr:uid="{00000000-0005-0000-0000-000083760000}"/>
    <cellStyle name="40 % - Accent6 2 3 3 2 10 2" xfId="22103" xr:uid="{00000000-0005-0000-0000-000084760000}"/>
    <cellStyle name="40 % - Accent6 2 3 3 2 10 2 2" xfId="35296" xr:uid="{00000000-0005-0000-0000-000085760000}"/>
    <cellStyle name="40 % - Accent6 2 3 3 2 10 3" xfId="14646" xr:uid="{00000000-0005-0000-0000-000086760000}"/>
    <cellStyle name="40 % - Accent6 2 3 3 2 10 4" xfId="29306" xr:uid="{00000000-0005-0000-0000-000087760000}"/>
    <cellStyle name="40 % - Accent6 2 3 3 2 11" xfId="9223" xr:uid="{00000000-0005-0000-0000-000088760000}"/>
    <cellStyle name="40 % - Accent6 2 3 3 2 11 2" xfId="22805" xr:uid="{00000000-0005-0000-0000-000089760000}"/>
    <cellStyle name="40 % - Accent6 2 3 3 2 11 2 2" xfId="35998" xr:uid="{00000000-0005-0000-0000-00008A760000}"/>
    <cellStyle name="40 % - Accent6 2 3 3 2 11 3" xfId="15214" xr:uid="{00000000-0005-0000-0000-00008B760000}"/>
    <cellStyle name="40 % - Accent6 2 3 3 2 11 4" xfId="30008" xr:uid="{00000000-0005-0000-0000-00008C760000}"/>
    <cellStyle name="40 % - Accent6 2 3 3 2 12" xfId="9805" xr:uid="{00000000-0005-0000-0000-00008D760000}"/>
    <cellStyle name="40 % - Accent6 2 3 3 2 12 2" xfId="23569" xr:uid="{00000000-0005-0000-0000-00008E760000}"/>
    <cellStyle name="40 % - Accent6 2 3 3 2 12 2 2" xfId="36753" xr:uid="{00000000-0005-0000-0000-00008F760000}"/>
    <cellStyle name="40 % - Accent6 2 3 3 2 12 3" xfId="15796" xr:uid="{00000000-0005-0000-0000-000090760000}"/>
    <cellStyle name="40 % - Accent6 2 3 3 2 12 4" xfId="30763" xr:uid="{00000000-0005-0000-0000-000091760000}"/>
    <cellStyle name="40 % - Accent6 2 3 3 2 13" xfId="10401" xr:uid="{00000000-0005-0000-0000-000092760000}"/>
    <cellStyle name="40 % - Accent6 2 3 3 2 13 2" xfId="16392" xr:uid="{00000000-0005-0000-0000-000093760000}"/>
    <cellStyle name="40 % - Accent6 2 3 3 2 13 2 2" xfId="32874" xr:uid="{00000000-0005-0000-0000-000094760000}"/>
    <cellStyle name="40 % - Accent6 2 3 3 2 13 3" xfId="26870" xr:uid="{00000000-0005-0000-0000-000095760000}"/>
    <cellStyle name="40 % - Accent6 2 3 3 2 14" xfId="10997" xr:uid="{00000000-0005-0000-0000-000096760000}"/>
    <cellStyle name="40 % - Accent6 2 3 3 2 14 2" xfId="16988" xr:uid="{00000000-0005-0000-0000-000097760000}"/>
    <cellStyle name="40 % - Accent6 2 3 3 2 14 3" xfId="25522" xr:uid="{00000000-0005-0000-0000-000098760000}"/>
    <cellStyle name="40 % - Accent6 2 3 3 2 15" xfId="17612" xr:uid="{00000000-0005-0000-0000-000099760000}"/>
    <cellStyle name="40 % - Accent6 2 3 3 2 15 2" xfId="31555" xr:uid="{00000000-0005-0000-0000-00009A760000}"/>
    <cellStyle name="40 % - Accent6 2 3 3 2 16" xfId="18045" xr:uid="{00000000-0005-0000-0000-00009B760000}"/>
    <cellStyle name="40 % - Accent6 2 3 3 2 17" xfId="18689" xr:uid="{00000000-0005-0000-0000-00009C760000}"/>
    <cellStyle name="40 % - Accent6 2 3 3 2 18" xfId="11388" xr:uid="{00000000-0005-0000-0000-00009D760000}"/>
    <cellStyle name="40 % - Accent6 2 3 3 2 19" xfId="4618" xr:uid="{00000000-0005-0000-0000-00009E760000}"/>
    <cellStyle name="40 % - Accent6 2 3 3 2 2" xfId="602" xr:uid="{00000000-0005-0000-0000-00009F760000}"/>
    <cellStyle name="40 % - Accent6 2 3 3 2 2 10" xfId="9806" xr:uid="{00000000-0005-0000-0000-0000A0760000}"/>
    <cellStyle name="40 % - Accent6 2 3 3 2 2 10 2" xfId="15797" xr:uid="{00000000-0005-0000-0000-0000A1760000}"/>
    <cellStyle name="40 % - Accent6 2 3 3 2 2 10 3" xfId="31556" xr:uid="{00000000-0005-0000-0000-0000A2760000}"/>
    <cellStyle name="40 % - Accent6 2 3 3 2 2 11" xfId="10402" xr:uid="{00000000-0005-0000-0000-0000A3760000}"/>
    <cellStyle name="40 % - Accent6 2 3 3 2 2 11 2" xfId="16393" xr:uid="{00000000-0005-0000-0000-0000A4760000}"/>
    <cellStyle name="40 % - Accent6 2 3 3 2 2 12" xfId="10998" xr:uid="{00000000-0005-0000-0000-0000A5760000}"/>
    <cellStyle name="40 % - Accent6 2 3 3 2 2 12 2" xfId="16989" xr:uid="{00000000-0005-0000-0000-0000A6760000}"/>
    <cellStyle name="40 % - Accent6 2 3 3 2 2 13" xfId="4810" xr:uid="{00000000-0005-0000-0000-0000A7760000}"/>
    <cellStyle name="40 % - Accent6 2 3 3 2 2 13 2" xfId="17613" xr:uid="{00000000-0005-0000-0000-0000A8760000}"/>
    <cellStyle name="40 % - Accent6 2 3 3 2 2 14" xfId="18046" xr:uid="{00000000-0005-0000-0000-0000A9760000}"/>
    <cellStyle name="40 % - Accent6 2 3 3 2 2 15" xfId="18690" xr:uid="{00000000-0005-0000-0000-0000AA760000}"/>
    <cellStyle name="40 % - Accent6 2 3 3 2 2 16" xfId="11389" xr:uid="{00000000-0005-0000-0000-0000AB760000}"/>
    <cellStyle name="40 % - Accent6 2 3 3 2 2 17" xfId="4619" xr:uid="{00000000-0005-0000-0000-0000AC760000}"/>
    <cellStyle name="40 % - Accent6 2 3 3 2 2 18" xfId="24631" xr:uid="{00000000-0005-0000-0000-0000AD760000}"/>
    <cellStyle name="40 % - Accent6 2 3 3 2 2 19" xfId="3240" xr:uid="{00000000-0005-0000-0000-0000AE760000}"/>
    <cellStyle name="40 % - Accent6 2 3 3 2 2 2" xfId="3241" xr:uid="{00000000-0005-0000-0000-0000AF760000}"/>
    <cellStyle name="40 % - Accent6 2 3 3 2 2 2 10" xfId="10999" xr:uid="{00000000-0005-0000-0000-0000B0760000}"/>
    <cellStyle name="40 % - Accent6 2 3 3 2 2 2 10 2" xfId="16990" xr:uid="{00000000-0005-0000-0000-0000B1760000}"/>
    <cellStyle name="40 % - Accent6 2 3 3 2 2 2 11" xfId="17614" xr:uid="{00000000-0005-0000-0000-0000B2760000}"/>
    <cellStyle name="40 % - Accent6 2 3 3 2 2 2 12" xfId="19672" xr:uid="{00000000-0005-0000-0000-0000B3760000}"/>
    <cellStyle name="40 % - Accent6 2 3 3 2 2 2 13" xfId="11913" xr:uid="{00000000-0005-0000-0000-0000B4760000}"/>
    <cellStyle name="40 % - Accent6 2 3 3 2 2 2 14" xfId="5542" xr:uid="{00000000-0005-0000-0000-0000B5760000}"/>
    <cellStyle name="40 % - Accent6 2 3 3 2 2 2 15" xfId="26126" xr:uid="{00000000-0005-0000-0000-0000B6760000}"/>
    <cellStyle name="40 % - Accent6 2 3 3 2 2 2 2" xfId="6455" xr:uid="{00000000-0005-0000-0000-0000B7760000}"/>
    <cellStyle name="40 % - Accent6 2 3 3 2 2 2 2 2" xfId="12446" xr:uid="{00000000-0005-0000-0000-0000B8760000}"/>
    <cellStyle name="40 % - Accent6 2 3 3 2 2 2 2 2 2" xfId="33136" xr:uid="{00000000-0005-0000-0000-0000B9760000}"/>
    <cellStyle name="40 % - Accent6 2 3 3 2 2 2 2 3" xfId="27132" xr:uid="{00000000-0005-0000-0000-0000BA760000}"/>
    <cellStyle name="40 % - Accent6 2 3 3 2 2 2 3" xfId="6981" xr:uid="{00000000-0005-0000-0000-0000BB760000}"/>
    <cellStyle name="40 % - Accent6 2 3 3 2 2 2 3 2" xfId="12972" xr:uid="{00000000-0005-0000-0000-0000BC760000}"/>
    <cellStyle name="40 % - Accent6 2 3 3 2 2 2 3 3" xfId="32146" xr:uid="{00000000-0005-0000-0000-0000BD760000}"/>
    <cellStyle name="40 % - Accent6 2 3 3 2 2 2 4" xfId="7521" xr:uid="{00000000-0005-0000-0000-0000BE760000}"/>
    <cellStyle name="40 % - Accent6 2 3 3 2 2 2 4 2" xfId="13512" xr:uid="{00000000-0005-0000-0000-0000BF760000}"/>
    <cellStyle name="40 % - Accent6 2 3 3 2 2 2 5" xfId="8089" xr:uid="{00000000-0005-0000-0000-0000C0760000}"/>
    <cellStyle name="40 % - Accent6 2 3 3 2 2 2 5 2" xfId="14080" xr:uid="{00000000-0005-0000-0000-0000C1760000}"/>
    <cellStyle name="40 % - Accent6 2 3 3 2 2 2 6" xfId="8657" xr:uid="{00000000-0005-0000-0000-0000C2760000}"/>
    <cellStyle name="40 % - Accent6 2 3 3 2 2 2 6 2" xfId="14648" xr:uid="{00000000-0005-0000-0000-0000C3760000}"/>
    <cellStyle name="40 % - Accent6 2 3 3 2 2 2 7" xfId="9225" xr:uid="{00000000-0005-0000-0000-0000C4760000}"/>
    <cellStyle name="40 % - Accent6 2 3 3 2 2 2 7 2" xfId="15216" xr:uid="{00000000-0005-0000-0000-0000C5760000}"/>
    <cellStyle name="40 % - Accent6 2 3 3 2 2 2 8" xfId="9807" xr:uid="{00000000-0005-0000-0000-0000C6760000}"/>
    <cellStyle name="40 % - Accent6 2 3 3 2 2 2 8 2" xfId="15798" xr:uid="{00000000-0005-0000-0000-0000C7760000}"/>
    <cellStyle name="40 % - Accent6 2 3 3 2 2 2 9" xfId="10403" xr:uid="{00000000-0005-0000-0000-0000C8760000}"/>
    <cellStyle name="40 % - Accent6 2 3 3 2 2 2 9 2" xfId="16394" xr:uid="{00000000-0005-0000-0000-0000C9760000}"/>
    <cellStyle name="40 % - Accent6 2 3 3 2 2 3" xfId="5541" xr:uid="{00000000-0005-0000-0000-0000CA760000}"/>
    <cellStyle name="40 % - Accent6 2 3 3 2 2 3 2" xfId="20889" xr:uid="{00000000-0005-0000-0000-0000CB760000}"/>
    <cellStyle name="40 % - Accent6 2 3 3 2 2 3 2 2" xfId="34106" xr:uid="{00000000-0005-0000-0000-0000CC760000}"/>
    <cellStyle name="40 % - Accent6 2 3 3 2 2 3 3" xfId="11912" xr:uid="{00000000-0005-0000-0000-0000CD760000}"/>
    <cellStyle name="40 % - Accent6 2 3 3 2 2 3 4" xfId="28116" xr:uid="{00000000-0005-0000-0000-0000CE760000}"/>
    <cellStyle name="40 % - Accent6 2 3 3 2 2 4" xfId="6454" xr:uid="{00000000-0005-0000-0000-0000CF760000}"/>
    <cellStyle name="40 % - Accent6 2 3 3 2 2 4 2" xfId="21480" xr:uid="{00000000-0005-0000-0000-0000D0760000}"/>
    <cellStyle name="40 % - Accent6 2 3 3 2 2 4 2 2" xfId="34697" xr:uid="{00000000-0005-0000-0000-0000D1760000}"/>
    <cellStyle name="40 % - Accent6 2 3 3 2 2 4 3" xfId="12445" xr:uid="{00000000-0005-0000-0000-0000D2760000}"/>
    <cellStyle name="40 % - Accent6 2 3 3 2 2 4 4" xfId="28707" xr:uid="{00000000-0005-0000-0000-0000D3760000}"/>
    <cellStyle name="40 % - Accent6 2 3 3 2 2 5" xfId="6980" xr:uid="{00000000-0005-0000-0000-0000D4760000}"/>
    <cellStyle name="40 % - Accent6 2 3 3 2 2 5 2" xfId="22104" xr:uid="{00000000-0005-0000-0000-0000D5760000}"/>
    <cellStyle name="40 % - Accent6 2 3 3 2 2 5 2 2" xfId="35297" xr:uid="{00000000-0005-0000-0000-0000D6760000}"/>
    <cellStyle name="40 % - Accent6 2 3 3 2 2 5 3" xfId="12971" xr:uid="{00000000-0005-0000-0000-0000D7760000}"/>
    <cellStyle name="40 % - Accent6 2 3 3 2 2 5 4" xfId="29307" xr:uid="{00000000-0005-0000-0000-0000D8760000}"/>
    <cellStyle name="40 % - Accent6 2 3 3 2 2 6" xfId="7520" xr:uid="{00000000-0005-0000-0000-0000D9760000}"/>
    <cellStyle name="40 % - Accent6 2 3 3 2 2 6 2" xfId="22806" xr:uid="{00000000-0005-0000-0000-0000DA760000}"/>
    <cellStyle name="40 % - Accent6 2 3 3 2 2 6 2 2" xfId="35999" xr:uid="{00000000-0005-0000-0000-0000DB760000}"/>
    <cellStyle name="40 % - Accent6 2 3 3 2 2 6 3" xfId="13511" xr:uid="{00000000-0005-0000-0000-0000DC760000}"/>
    <cellStyle name="40 % - Accent6 2 3 3 2 2 6 4" xfId="30009" xr:uid="{00000000-0005-0000-0000-0000DD760000}"/>
    <cellStyle name="40 % - Accent6 2 3 3 2 2 7" xfId="8088" xr:uid="{00000000-0005-0000-0000-0000DE760000}"/>
    <cellStyle name="40 % - Accent6 2 3 3 2 2 7 2" xfId="23570" xr:uid="{00000000-0005-0000-0000-0000DF760000}"/>
    <cellStyle name="40 % - Accent6 2 3 3 2 2 7 2 2" xfId="36754" xr:uid="{00000000-0005-0000-0000-0000E0760000}"/>
    <cellStyle name="40 % - Accent6 2 3 3 2 2 7 3" xfId="14079" xr:uid="{00000000-0005-0000-0000-0000E1760000}"/>
    <cellStyle name="40 % - Accent6 2 3 3 2 2 7 4" xfId="30764" xr:uid="{00000000-0005-0000-0000-0000E2760000}"/>
    <cellStyle name="40 % - Accent6 2 3 3 2 2 8" xfId="8656" xr:uid="{00000000-0005-0000-0000-0000E3760000}"/>
    <cellStyle name="40 % - Accent6 2 3 3 2 2 8 2" xfId="14647" xr:uid="{00000000-0005-0000-0000-0000E4760000}"/>
    <cellStyle name="40 % - Accent6 2 3 3 2 2 8 2 2" xfId="32875" xr:uid="{00000000-0005-0000-0000-0000E5760000}"/>
    <cellStyle name="40 % - Accent6 2 3 3 2 2 8 3" xfId="26871" xr:uid="{00000000-0005-0000-0000-0000E6760000}"/>
    <cellStyle name="40 % - Accent6 2 3 3 2 2 9" xfId="9224" xr:uid="{00000000-0005-0000-0000-0000E7760000}"/>
    <cellStyle name="40 % - Accent6 2 3 3 2 2 9 2" xfId="15215" xr:uid="{00000000-0005-0000-0000-0000E8760000}"/>
    <cellStyle name="40 % - Accent6 2 3 3 2 2 9 3" xfId="25523" xr:uid="{00000000-0005-0000-0000-0000E9760000}"/>
    <cellStyle name="40 % - Accent6 2 3 3 2 20" xfId="24630" xr:uid="{00000000-0005-0000-0000-0000EA760000}"/>
    <cellStyle name="40 % - Accent6 2 3 3 2 21" xfId="3239" xr:uid="{00000000-0005-0000-0000-0000EB760000}"/>
    <cellStyle name="40 % - Accent6 2 3 3 2 3" xfId="603" xr:uid="{00000000-0005-0000-0000-0000EC760000}"/>
    <cellStyle name="40 % - Accent6 2 3 3 2 3 10" xfId="11000" xr:uid="{00000000-0005-0000-0000-0000ED760000}"/>
    <cellStyle name="40 % - Accent6 2 3 3 2 3 10 2" xfId="16991" xr:uid="{00000000-0005-0000-0000-0000EE760000}"/>
    <cellStyle name="40 % - Accent6 2 3 3 2 3 10 3" xfId="31557" xr:uid="{00000000-0005-0000-0000-0000EF760000}"/>
    <cellStyle name="40 % - Accent6 2 3 3 2 3 11" xfId="17615" xr:uid="{00000000-0005-0000-0000-0000F0760000}"/>
    <cellStyle name="40 % - Accent6 2 3 3 2 3 12" xfId="18691" xr:uid="{00000000-0005-0000-0000-0000F1760000}"/>
    <cellStyle name="40 % - Accent6 2 3 3 2 3 13" xfId="11914" xr:uid="{00000000-0005-0000-0000-0000F2760000}"/>
    <cellStyle name="40 % - Accent6 2 3 3 2 3 14" xfId="4620" xr:uid="{00000000-0005-0000-0000-0000F3760000}"/>
    <cellStyle name="40 % - Accent6 2 3 3 2 3 15" xfId="24632" xr:uid="{00000000-0005-0000-0000-0000F4760000}"/>
    <cellStyle name="40 % - Accent6 2 3 3 2 3 16" xfId="3242" xr:uid="{00000000-0005-0000-0000-0000F5760000}"/>
    <cellStyle name="40 % - Accent6 2 3 3 2 3 2" xfId="6456" xr:uid="{00000000-0005-0000-0000-0000F6760000}"/>
    <cellStyle name="40 % - Accent6 2 3 3 2 3 2 2" xfId="19671" xr:uid="{00000000-0005-0000-0000-0000F7760000}"/>
    <cellStyle name="40 % - Accent6 2 3 3 2 3 2 2 2" xfId="33135" xr:uid="{00000000-0005-0000-0000-0000F8760000}"/>
    <cellStyle name="40 % - Accent6 2 3 3 2 3 2 2 3" xfId="27131" xr:uid="{00000000-0005-0000-0000-0000F9760000}"/>
    <cellStyle name="40 % - Accent6 2 3 3 2 3 2 3" xfId="12447" xr:uid="{00000000-0005-0000-0000-0000FA760000}"/>
    <cellStyle name="40 % - Accent6 2 3 3 2 3 2 3 2" xfId="32147" xr:uid="{00000000-0005-0000-0000-0000FB760000}"/>
    <cellStyle name="40 % - Accent6 2 3 3 2 3 2 4" xfId="26127" xr:uid="{00000000-0005-0000-0000-0000FC760000}"/>
    <cellStyle name="40 % - Accent6 2 3 3 2 3 3" xfId="6982" xr:uid="{00000000-0005-0000-0000-0000FD760000}"/>
    <cellStyle name="40 % - Accent6 2 3 3 2 3 3 2" xfId="20890" xr:uid="{00000000-0005-0000-0000-0000FE760000}"/>
    <cellStyle name="40 % - Accent6 2 3 3 2 3 3 2 2" xfId="34107" xr:uid="{00000000-0005-0000-0000-0000FF760000}"/>
    <cellStyle name="40 % - Accent6 2 3 3 2 3 3 3" xfId="12973" xr:uid="{00000000-0005-0000-0000-000000770000}"/>
    <cellStyle name="40 % - Accent6 2 3 3 2 3 3 4" xfId="28117" xr:uid="{00000000-0005-0000-0000-000001770000}"/>
    <cellStyle name="40 % - Accent6 2 3 3 2 3 4" xfId="7522" xr:uid="{00000000-0005-0000-0000-000002770000}"/>
    <cellStyle name="40 % - Accent6 2 3 3 2 3 4 2" xfId="21481" xr:uid="{00000000-0005-0000-0000-000003770000}"/>
    <cellStyle name="40 % - Accent6 2 3 3 2 3 4 2 2" xfId="34698" xr:uid="{00000000-0005-0000-0000-000004770000}"/>
    <cellStyle name="40 % - Accent6 2 3 3 2 3 4 3" xfId="13513" xr:uid="{00000000-0005-0000-0000-000005770000}"/>
    <cellStyle name="40 % - Accent6 2 3 3 2 3 4 4" xfId="28708" xr:uid="{00000000-0005-0000-0000-000006770000}"/>
    <cellStyle name="40 % - Accent6 2 3 3 2 3 5" xfId="8090" xr:uid="{00000000-0005-0000-0000-000007770000}"/>
    <cellStyle name="40 % - Accent6 2 3 3 2 3 5 2" xfId="22105" xr:uid="{00000000-0005-0000-0000-000008770000}"/>
    <cellStyle name="40 % - Accent6 2 3 3 2 3 5 2 2" xfId="35298" xr:uid="{00000000-0005-0000-0000-000009770000}"/>
    <cellStyle name="40 % - Accent6 2 3 3 2 3 5 3" xfId="14081" xr:uid="{00000000-0005-0000-0000-00000A770000}"/>
    <cellStyle name="40 % - Accent6 2 3 3 2 3 5 4" xfId="29308" xr:uid="{00000000-0005-0000-0000-00000B770000}"/>
    <cellStyle name="40 % - Accent6 2 3 3 2 3 6" xfId="8658" xr:uid="{00000000-0005-0000-0000-00000C770000}"/>
    <cellStyle name="40 % - Accent6 2 3 3 2 3 6 2" xfId="22807" xr:uid="{00000000-0005-0000-0000-00000D770000}"/>
    <cellStyle name="40 % - Accent6 2 3 3 2 3 6 2 2" xfId="36000" xr:uid="{00000000-0005-0000-0000-00000E770000}"/>
    <cellStyle name="40 % - Accent6 2 3 3 2 3 6 3" xfId="14649" xr:uid="{00000000-0005-0000-0000-00000F770000}"/>
    <cellStyle name="40 % - Accent6 2 3 3 2 3 6 4" xfId="30010" xr:uid="{00000000-0005-0000-0000-000010770000}"/>
    <cellStyle name="40 % - Accent6 2 3 3 2 3 7" xfId="9226" xr:uid="{00000000-0005-0000-0000-000011770000}"/>
    <cellStyle name="40 % - Accent6 2 3 3 2 3 7 2" xfId="23571" xr:uid="{00000000-0005-0000-0000-000012770000}"/>
    <cellStyle name="40 % - Accent6 2 3 3 2 3 7 2 2" xfId="36755" xr:uid="{00000000-0005-0000-0000-000013770000}"/>
    <cellStyle name="40 % - Accent6 2 3 3 2 3 7 3" xfId="15217" xr:uid="{00000000-0005-0000-0000-000014770000}"/>
    <cellStyle name="40 % - Accent6 2 3 3 2 3 7 4" xfId="30765" xr:uid="{00000000-0005-0000-0000-000015770000}"/>
    <cellStyle name="40 % - Accent6 2 3 3 2 3 8" xfId="9808" xr:uid="{00000000-0005-0000-0000-000016770000}"/>
    <cellStyle name="40 % - Accent6 2 3 3 2 3 8 2" xfId="15799" xr:uid="{00000000-0005-0000-0000-000017770000}"/>
    <cellStyle name="40 % - Accent6 2 3 3 2 3 8 2 2" xfId="32876" xr:uid="{00000000-0005-0000-0000-000018770000}"/>
    <cellStyle name="40 % - Accent6 2 3 3 2 3 8 3" xfId="26872" xr:uid="{00000000-0005-0000-0000-000019770000}"/>
    <cellStyle name="40 % - Accent6 2 3 3 2 3 9" xfId="10404" xr:uid="{00000000-0005-0000-0000-00001A770000}"/>
    <cellStyle name="40 % - Accent6 2 3 3 2 3 9 2" xfId="16395" xr:uid="{00000000-0005-0000-0000-00001B770000}"/>
    <cellStyle name="40 % - Accent6 2 3 3 2 3 9 3" xfId="25524" xr:uid="{00000000-0005-0000-0000-00001C770000}"/>
    <cellStyle name="40 % - Accent6 2 3 3 2 4" xfId="3243" xr:uid="{00000000-0005-0000-0000-00001D770000}"/>
    <cellStyle name="40 % - Accent6 2 3 3 2 4 10" xfId="11001" xr:uid="{00000000-0005-0000-0000-00001E770000}"/>
    <cellStyle name="40 % - Accent6 2 3 3 2 4 10 2" xfId="16992" xr:uid="{00000000-0005-0000-0000-00001F770000}"/>
    <cellStyle name="40 % - Accent6 2 3 3 2 4 10 3" xfId="25525" xr:uid="{00000000-0005-0000-0000-000020770000}"/>
    <cellStyle name="40 % - Accent6 2 3 3 2 4 11" xfId="17616" xr:uid="{00000000-0005-0000-0000-000021770000}"/>
    <cellStyle name="40 % - Accent6 2 3 3 2 4 11 2" xfId="31558" xr:uid="{00000000-0005-0000-0000-000022770000}"/>
    <cellStyle name="40 % - Accent6 2 3 3 2 4 12" xfId="18692" xr:uid="{00000000-0005-0000-0000-000023770000}"/>
    <cellStyle name="40 % - Accent6 2 3 3 2 4 13" xfId="11915" xr:uid="{00000000-0005-0000-0000-000024770000}"/>
    <cellStyle name="40 % - Accent6 2 3 3 2 4 14" xfId="4621" xr:uid="{00000000-0005-0000-0000-000025770000}"/>
    <cellStyle name="40 % - Accent6 2 3 3 2 4 15" xfId="24633" xr:uid="{00000000-0005-0000-0000-000026770000}"/>
    <cellStyle name="40 % - Accent6 2 3 3 2 4 2" xfId="6457" xr:uid="{00000000-0005-0000-0000-000027770000}"/>
    <cellStyle name="40 % - Accent6 2 3 3 2 4 2 10" xfId="31559" xr:uid="{00000000-0005-0000-0000-000028770000}"/>
    <cellStyle name="40 % - Accent6 2 3 3 2 4 2 11" xfId="24634" xr:uid="{00000000-0005-0000-0000-000029770000}"/>
    <cellStyle name="40 % - Accent6 2 3 3 2 4 2 2" xfId="19668" xr:uid="{00000000-0005-0000-0000-00002A770000}"/>
    <cellStyle name="40 % - Accent6 2 3 3 2 4 2 2 2" xfId="27129" xr:uid="{00000000-0005-0000-0000-00002B770000}"/>
    <cellStyle name="40 % - Accent6 2 3 3 2 4 2 2 2 2" xfId="33133" xr:uid="{00000000-0005-0000-0000-00002C770000}"/>
    <cellStyle name="40 % - Accent6 2 3 3 2 4 2 2 3" xfId="32149" xr:uid="{00000000-0005-0000-0000-00002D770000}"/>
    <cellStyle name="40 % - Accent6 2 3 3 2 4 2 2 4" xfId="26129" xr:uid="{00000000-0005-0000-0000-00002E770000}"/>
    <cellStyle name="40 % - Accent6 2 3 3 2 4 2 3" xfId="20892" xr:uid="{00000000-0005-0000-0000-00002F770000}"/>
    <cellStyle name="40 % - Accent6 2 3 3 2 4 2 3 2" xfId="34109" xr:uid="{00000000-0005-0000-0000-000030770000}"/>
    <cellStyle name="40 % - Accent6 2 3 3 2 4 2 3 3" xfId="28119" xr:uid="{00000000-0005-0000-0000-000031770000}"/>
    <cellStyle name="40 % - Accent6 2 3 3 2 4 2 4" xfId="21483" xr:uid="{00000000-0005-0000-0000-000032770000}"/>
    <cellStyle name="40 % - Accent6 2 3 3 2 4 2 4 2" xfId="34700" xr:uid="{00000000-0005-0000-0000-000033770000}"/>
    <cellStyle name="40 % - Accent6 2 3 3 2 4 2 4 3" xfId="28710" xr:uid="{00000000-0005-0000-0000-000034770000}"/>
    <cellStyle name="40 % - Accent6 2 3 3 2 4 2 5" xfId="22107" xr:uid="{00000000-0005-0000-0000-000035770000}"/>
    <cellStyle name="40 % - Accent6 2 3 3 2 4 2 5 2" xfId="35300" xr:uid="{00000000-0005-0000-0000-000036770000}"/>
    <cellStyle name="40 % - Accent6 2 3 3 2 4 2 5 3" xfId="29310" xr:uid="{00000000-0005-0000-0000-000037770000}"/>
    <cellStyle name="40 % - Accent6 2 3 3 2 4 2 6" xfId="22809" xr:uid="{00000000-0005-0000-0000-000038770000}"/>
    <cellStyle name="40 % - Accent6 2 3 3 2 4 2 6 2" xfId="36002" xr:uid="{00000000-0005-0000-0000-000039770000}"/>
    <cellStyle name="40 % - Accent6 2 3 3 2 4 2 6 3" xfId="30012" xr:uid="{00000000-0005-0000-0000-00003A770000}"/>
    <cellStyle name="40 % - Accent6 2 3 3 2 4 2 7" xfId="23573" xr:uid="{00000000-0005-0000-0000-00003B770000}"/>
    <cellStyle name="40 % - Accent6 2 3 3 2 4 2 7 2" xfId="36757" xr:uid="{00000000-0005-0000-0000-00003C770000}"/>
    <cellStyle name="40 % - Accent6 2 3 3 2 4 2 7 3" xfId="30767" xr:uid="{00000000-0005-0000-0000-00003D770000}"/>
    <cellStyle name="40 % - Accent6 2 3 3 2 4 2 8" xfId="18693" xr:uid="{00000000-0005-0000-0000-00003E770000}"/>
    <cellStyle name="40 % - Accent6 2 3 3 2 4 2 8 2" xfId="32878" xr:uid="{00000000-0005-0000-0000-00003F770000}"/>
    <cellStyle name="40 % - Accent6 2 3 3 2 4 2 8 3" xfId="26874" xr:uid="{00000000-0005-0000-0000-000040770000}"/>
    <cellStyle name="40 % - Accent6 2 3 3 2 4 2 9" xfId="12448" xr:uid="{00000000-0005-0000-0000-000041770000}"/>
    <cellStyle name="40 % - Accent6 2 3 3 2 4 2 9 2" xfId="25526" xr:uid="{00000000-0005-0000-0000-000042770000}"/>
    <cellStyle name="40 % - Accent6 2 3 3 2 4 3" xfId="6983" xr:uid="{00000000-0005-0000-0000-000043770000}"/>
    <cellStyle name="40 % - Accent6 2 3 3 2 4 3 2" xfId="19670" xr:uid="{00000000-0005-0000-0000-000044770000}"/>
    <cellStyle name="40 % - Accent6 2 3 3 2 4 3 2 2" xfId="33134" xr:uid="{00000000-0005-0000-0000-000045770000}"/>
    <cellStyle name="40 % - Accent6 2 3 3 2 4 3 2 3" xfId="27130" xr:uid="{00000000-0005-0000-0000-000046770000}"/>
    <cellStyle name="40 % - Accent6 2 3 3 2 4 3 3" xfId="12974" xr:uid="{00000000-0005-0000-0000-000047770000}"/>
    <cellStyle name="40 % - Accent6 2 3 3 2 4 3 3 2" xfId="32148" xr:uid="{00000000-0005-0000-0000-000048770000}"/>
    <cellStyle name="40 % - Accent6 2 3 3 2 4 3 4" xfId="26128" xr:uid="{00000000-0005-0000-0000-000049770000}"/>
    <cellStyle name="40 % - Accent6 2 3 3 2 4 4" xfId="7523" xr:uid="{00000000-0005-0000-0000-00004A770000}"/>
    <cellStyle name="40 % - Accent6 2 3 3 2 4 4 2" xfId="20891" xr:uid="{00000000-0005-0000-0000-00004B770000}"/>
    <cellStyle name="40 % - Accent6 2 3 3 2 4 4 2 2" xfId="34108" xr:uid="{00000000-0005-0000-0000-00004C770000}"/>
    <cellStyle name="40 % - Accent6 2 3 3 2 4 4 3" xfId="13514" xr:uid="{00000000-0005-0000-0000-00004D770000}"/>
    <cellStyle name="40 % - Accent6 2 3 3 2 4 4 4" xfId="28118" xr:uid="{00000000-0005-0000-0000-00004E770000}"/>
    <cellStyle name="40 % - Accent6 2 3 3 2 4 5" xfId="8091" xr:uid="{00000000-0005-0000-0000-00004F770000}"/>
    <cellStyle name="40 % - Accent6 2 3 3 2 4 5 2" xfId="21482" xr:uid="{00000000-0005-0000-0000-000050770000}"/>
    <cellStyle name="40 % - Accent6 2 3 3 2 4 5 2 2" xfId="34699" xr:uid="{00000000-0005-0000-0000-000051770000}"/>
    <cellStyle name="40 % - Accent6 2 3 3 2 4 5 3" xfId="14082" xr:uid="{00000000-0005-0000-0000-000052770000}"/>
    <cellStyle name="40 % - Accent6 2 3 3 2 4 5 4" xfId="28709" xr:uid="{00000000-0005-0000-0000-000053770000}"/>
    <cellStyle name="40 % - Accent6 2 3 3 2 4 6" xfId="8659" xr:uid="{00000000-0005-0000-0000-000054770000}"/>
    <cellStyle name="40 % - Accent6 2 3 3 2 4 6 2" xfId="22106" xr:uid="{00000000-0005-0000-0000-000055770000}"/>
    <cellStyle name="40 % - Accent6 2 3 3 2 4 6 2 2" xfId="35299" xr:uid="{00000000-0005-0000-0000-000056770000}"/>
    <cellStyle name="40 % - Accent6 2 3 3 2 4 6 3" xfId="14650" xr:uid="{00000000-0005-0000-0000-000057770000}"/>
    <cellStyle name="40 % - Accent6 2 3 3 2 4 6 4" xfId="29309" xr:uid="{00000000-0005-0000-0000-000058770000}"/>
    <cellStyle name="40 % - Accent6 2 3 3 2 4 7" xfId="9227" xr:uid="{00000000-0005-0000-0000-000059770000}"/>
    <cellStyle name="40 % - Accent6 2 3 3 2 4 7 2" xfId="22808" xr:uid="{00000000-0005-0000-0000-00005A770000}"/>
    <cellStyle name="40 % - Accent6 2 3 3 2 4 7 2 2" xfId="36001" xr:uid="{00000000-0005-0000-0000-00005B770000}"/>
    <cellStyle name="40 % - Accent6 2 3 3 2 4 7 3" xfId="15218" xr:uid="{00000000-0005-0000-0000-00005C770000}"/>
    <cellStyle name="40 % - Accent6 2 3 3 2 4 7 4" xfId="30011" xr:uid="{00000000-0005-0000-0000-00005D770000}"/>
    <cellStyle name="40 % - Accent6 2 3 3 2 4 8" xfId="9809" xr:uid="{00000000-0005-0000-0000-00005E770000}"/>
    <cellStyle name="40 % - Accent6 2 3 3 2 4 8 2" xfId="23572" xr:uid="{00000000-0005-0000-0000-00005F770000}"/>
    <cellStyle name="40 % - Accent6 2 3 3 2 4 8 2 2" xfId="36756" xr:uid="{00000000-0005-0000-0000-000060770000}"/>
    <cellStyle name="40 % - Accent6 2 3 3 2 4 8 3" xfId="15800" xr:uid="{00000000-0005-0000-0000-000061770000}"/>
    <cellStyle name="40 % - Accent6 2 3 3 2 4 8 4" xfId="30766" xr:uid="{00000000-0005-0000-0000-000062770000}"/>
    <cellStyle name="40 % - Accent6 2 3 3 2 4 9" xfId="10405" xr:uid="{00000000-0005-0000-0000-000063770000}"/>
    <cellStyle name="40 % - Accent6 2 3 3 2 4 9 2" xfId="16396" xr:uid="{00000000-0005-0000-0000-000064770000}"/>
    <cellStyle name="40 % - Accent6 2 3 3 2 4 9 2 2" xfId="32877" xr:uid="{00000000-0005-0000-0000-000065770000}"/>
    <cellStyle name="40 % - Accent6 2 3 3 2 4 9 3" xfId="26873" xr:uid="{00000000-0005-0000-0000-000066770000}"/>
    <cellStyle name="40 % - Accent6 2 3 3 2 5" xfId="5540" xr:uid="{00000000-0005-0000-0000-000067770000}"/>
    <cellStyle name="40 % - Accent6 2 3 3 2 5 10" xfId="31560" xr:uid="{00000000-0005-0000-0000-000068770000}"/>
    <cellStyle name="40 % - Accent6 2 3 3 2 5 11" xfId="24635" xr:uid="{00000000-0005-0000-0000-000069770000}"/>
    <cellStyle name="40 % - Accent6 2 3 3 2 5 2" xfId="19667" xr:uid="{00000000-0005-0000-0000-00006A770000}"/>
    <cellStyle name="40 % - Accent6 2 3 3 2 5 2 2" xfId="27128" xr:uid="{00000000-0005-0000-0000-00006B770000}"/>
    <cellStyle name="40 % - Accent6 2 3 3 2 5 2 2 2" xfId="33132" xr:uid="{00000000-0005-0000-0000-00006C770000}"/>
    <cellStyle name="40 % - Accent6 2 3 3 2 5 2 3" xfId="32150" xr:uid="{00000000-0005-0000-0000-00006D770000}"/>
    <cellStyle name="40 % - Accent6 2 3 3 2 5 2 4" xfId="26130" xr:uid="{00000000-0005-0000-0000-00006E770000}"/>
    <cellStyle name="40 % - Accent6 2 3 3 2 5 3" xfId="20893" xr:uid="{00000000-0005-0000-0000-00006F770000}"/>
    <cellStyle name="40 % - Accent6 2 3 3 2 5 3 2" xfId="34110" xr:uid="{00000000-0005-0000-0000-000070770000}"/>
    <cellStyle name="40 % - Accent6 2 3 3 2 5 3 3" xfId="28120" xr:uid="{00000000-0005-0000-0000-000071770000}"/>
    <cellStyle name="40 % - Accent6 2 3 3 2 5 4" xfId="21484" xr:uid="{00000000-0005-0000-0000-000072770000}"/>
    <cellStyle name="40 % - Accent6 2 3 3 2 5 4 2" xfId="34701" xr:uid="{00000000-0005-0000-0000-000073770000}"/>
    <cellStyle name="40 % - Accent6 2 3 3 2 5 4 3" xfId="28711" xr:uid="{00000000-0005-0000-0000-000074770000}"/>
    <cellStyle name="40 % - Accent6 2 3 3 2 5 5" xfId="22108" xr:uid="{00000000-0005-0000-0000-000075770000}"/>
    <cellStyle name="40 % - Accent6 2 3 3 2 5 5 2" xfId="35301" xr:uid="{00000000-0005-0000-0000-000076770000}"/>
    <cellStyle name="40 % - Accent6 2 3 3 2 5 5 3" xfId="29311" xr:uid="{00000000-0005-0000-0000-000077770000}"/>
    <cellStyle name="40 % - Accent6 2 3 3 2 5 6" xfId="22810" xr:uid="{00000000-0005-0000-0000-000078770000}"/>
    <cellStyle name="40 % - Accent6 2 3 3 2 5 6 2" xfId="36003" xr:uid="{00000000-0005-0000-0000-000079770000}"/>
    <cellStyle name="40 % - Accent6 2 3 3 2 5 6 3" xfId="30013" xr:uid="{00000000-0005-0000-0000-00007A770000}"/>
    <cellStyle name="40 % - Accent6 2 3 3 2 5 7" xfId="23574" xr:uid="{00000000-0005-0000-0000-00007B770000}"/>
    <cellStyle name="40 % - Accent6 2 3 3 2 5 7 2" xfId="36758" xr:uid="{00000000-0005-0000-0000-00007C770000}"/>
    <cellStyle name="40 % - Accent6 2 3 3 2 5 7 3" xfId="30768" xr:uid="{00000000-0005-0000-0000-00007D770000}"/>
    <cellStyle name="40 % - Accent6 2 3 3 2 5 8" xfId="18694" xr:uid="{00000000-0005-0000-0000-00007E770000}"/>
    <cellStyle name="40 % - Accent6 2 3 3 2 5 8 2" xfId="32879" xr:uid="{00000000-0005-0000-0000-00007F770000}"/>
    <cellStyle name="40 % - Accent6 2 3 3 2 5 8 3" xfId="26875" xr:uid="{00000000-0005-0000-0000-000080770000}"/>
    <cellStyle name="40 % - Accent6 2 3 3 2 5 9" xfId="11911" xr:uid="{00000000-0005-0000-0000-000081770000}"/>
    <cellStyle name="40 % - Accent6 2 3 3 2 5 9 2" xfId="25527" xr:uid="{00000000-0005-0000-0000-000082770000}"/>
    <cellStyle name="40 % - Accent6 2 3 3 2 6" xfId="6453" xr:uid="{00000000-0005-0000-0000-000083770000}"/>
    <cellStyle name="40 % - Accent6 2 3 3 2 6 2" xfId="19620" xr:uid="{00000000-0005-0000-0000-000084770000}"/>
    <cellStyle name="40 % - Accent6 2 3 3 2 6 2 2" xfId="33109" xr:uid="{00000000-0005-0000-0000-000085770000}"/>
    <cellStyle name="40 % - Accent6 2 3 3 2 6 2 3" xfId="27105" xr:uid="{00000000-0005-0000-0000-000086770000}"/>
    <cellStyle name="40 % - Accent6 2 3 3 2 6 3" xfId="12444" xr:uid="{00000000-0005-0000-0000-000087770000}"/>
    <cellStyle name="40 % - Accent6 2 3 3 2 6 3 2" xfId="32145" xr:uid="{00000000-0005-0000-0000-000088770000}"/>
    <cellStyle name="40 % - Accent6 2 3 3 2 6 4" xfId="26125" xr:uid="{00000000-0005-0000-0000-000089770000}"/>
    <cellStyle name="40 % - Accent6 2 3 3 2 7" xfId="6979" xr:uid="{00000000-0005-0000-0000-00008A770000}"/>
    <cellStyle name="40 % - Accent6 2 3 3 2 7 2" xfId="19674" xr:uid="{00000000-0005-0000-0000-00008B770000}"/>
    <cellStyle name="40 % - Accent6 2 3 3 2 7 2 2" xfId="33137" xr:uid="{00000000-0005-0000-0000-00008C770000}"/>
    <cellStyle name="40 % - Accent6 2 3 3 2 7 3" xfId="12970" xr:uid="{00000000-0005-0000-0000-00008D770000}"/>
    <cellStyle name="40 % - Accent6 2 3 3 2 7 4" xfId="27133" xr:uid="{00000000-0005-0000-0000-00008E770000}"/>
    <cellStyle name="40 % - Accent6 2 3 3 2 8" xfId="7519" xr:uid="{00000000-0005-0000-0000-00008F770000}"/>
    <cellStyle name="40 % - Accent6 2 3 3 2 8 2" xfId="20888" xr:uid="{00000000-0005-0000-0000-000090770000}"/>
    <cellStyle name="40 % - Accent6 2 3 3 2 8 2 2" xfId="34105" xr:uid="{00000000-0005-0000-0000-000091770000}"/>
    <cellStyle name="40 % - Accent6 2 3 3 2 8 3" xfId="13510" xr:uid="{00000000-0005-0000-0000-000092770000}"/>
    <cellStyle name="40 % - Accent6 2 3 3 2 8 4" xfId="28115" xr:uid="{00000000-0005-0000-0000-000093770000}"/>
    <cellStyle name="40 % - Accent6 2 3 3 2 9" xfId="8087" xr:uid="{00000000-0005-0000-0000-000094770000}"/>
    <cellStyle name="40 % - Accent6 2 3 3 2 9 2" xfId="21479" xr:uid="{00000000-0005-0000-0000-000095770000}"/>
    <cellStyle name="40 % - Accent6 2 3 3 2 9 2 2" xfId="34696" xr:uid="{00000000-0005-0000-0000-000096770000}"/>
    <cellStyle name="40 % - Accent6 2 3 3 2 9 3" xfId="14078" xr:uid="{00000000-0005-0000-0000-000097770000}"/>
    <cellStyle name="40 % - Accent6 2 3 3 2 9 4" xfId="28706" xr:uid="{00000000-0005-0000-0000-000098770000}"/>
    <cellStyle name="40 % - Accent6 2 3 3 20" xfId="4617" xr:uid="{00000000-0005-0000-0000-000099770000}"/>
    <cellStyle name="40 % - Accent6 2 3 3 21" xfId="24629" xr:uid="{00000000-0005-0000-0000-00009A770000}"/>
    <cellStyle name="40 % - Accent6 2 3 3 22" xfId="3238" xr:uid="{00000000-0005-0000-0000-00009B770000}"/>
    <cellStyle name="40 % - Accent6 2 3 3 3" xfId="604" xr:uid="{00000000-0005-0000-0000-00009C770000}"/>
    <cellStyle name="40 % - Accent6 2 3 3 3 10" xfId="10406" xr:uid="{00000000-0005-0000-0000-00009D770000}"/>
    <cellStyle name="40 % - Accent6 2 3 3 3 10 2" xfId="16397" xr:uid="{00000000-0005-0000-0000-00009E770000}"/>
    <cellStyle name="40 % - Accent6 2 3 3 3 10 3" xfId="31561" xr:uid="{00000000-0005-0000-0000-00009F770000}"/>
    <cellStyle name="40 % - Accent6 2 3 3 3 11" xfId="11002" xr:uid="{00000000-0005-0000-0000-0000A0770000}"/>
    <cellStyle name="40 % - Accent6 2 3 3 3 11 2" xfId="16993" xr:uid="{00000000-0005-0000-0000-0000A1770000}"/>
    <cellStyle name="40 % - Accent6 2 3 3 3 12" xfId="17617" xr:uid="{00000000-0005-0000-0000-0000A2770000}"/>
    <cellStyle name="40 % - Accent6 2 3 3 3 13" xfId="18047" xr:uid="{00000000-0005-0000-0000-0000A3770000}"/>
    <cellStyle name="40 % - Accent6 2 3 3 3 14" xfId="18695" xr:uid="{00000000-0005-0000-0000-0000A4770000}"/>
    <cellStyle name="40 % - Accent6 2 3 3 3 15" xfId="11390" xr:uid="{00000000-0005-0000-0000-0000A5770000}"/>
    <cellStyle name="40 % - Accent6 2 3 3 3 16" xfId="4622" xr:uid="{00000000-0005-0000-0000-0000A6770000}"/>
    <cellStyle name="40 % - Accent6 2 3 3 3 17" xfId="24636" xr:uid="{00000000-0005-0000-0000-0000A7770000}"/>
    <cellStyle name="40 % - Accent6 2 3 3 3 18" xfId="3244" xr:uid="{00000000-0005-0000-0000-0000A8770000}"/>
    <cellStyle name="40 % - Accent6 2 3 3 3 2" xfId="5543" xr:uid="{00000000-0005-0000-0000-0000A9770000}"/>
    <cellStyle name="40 % - Accent6 2 3 3 3 2 2" xfId="19621" xr:uid="{00000000-0005-0000-0000-0000AA770000}"/>
    <cellStyle name="40 % - Accent6 2 3 3 3 2 2 2" xfId="33110" xr:uid="{00000000-0005-0000-0000-0000AB770000}"/>
    <cellStyle name="40 % - Accent6 2 3 3 3 2 2 3" xfId="27106" xr:uid="{00000000-0005-0000-0000-0000AC770000}"/>
    <cellStyle name="40 % - Accent6 2 3 3 3 2 3" xfId="11916" xr:uid="{00000000-0005-0000-0000-0000AD770000}"/>
    <cellStyle name="40 % - Accent6 2 3 3 3 2 3 2" xfId="32151" xr:uid="{00000000-0005-0000-0000-0000AE770000}"/>
    <cellStyle name="40 % - Accent6 2 3 3 3 2 4" xfId="26131" xr:uid="{00000000-0005-0000-0000-0000AF770000}"/>
    <cellStyle name="40 % - Accent6 2 3 3 3 3" xfId="6458" xr:uid="{00000000-0005-0000-0000-0000B0770000}"/>
    <cellStyle name="40 % - Accent6 2 3 3 3 3 2" xfId="20894" xr:uid="{00000000-0005-0000-0000-0000B1770000}"/>
    <cellStyle name="40 % - Accent6 2 3 3 3 3 2 2" xfId="34111" xr:uid="{00000000-0005-0000-0000-0000B2770000}"/>
    <cellStyle name="40 % - Accent6 2 3 3 3 3 3" xfId="12449" xr:uid="{00000000-0005-0000-0000-0000B3770000}"/>
    <cellStyle name="40 % - Accent6 2 3 3 3 3 4" xfId="28121" xr:uid="{00000000-0005-0000-0000-0000B4770000}"/>
    <cellStyle name="40 % - Accent6 2 3 3 3 4" xfId="6984" xr:uid="{00000000-0005-0000-0000-0000B5770000}"/>
    <cellStyle name="40 % - Accent6 2 3 3 3 4 2" xfId="21485" xr:uid="{00000000-0005-0000-0000-0000B6770000}"/>
    <cellStyle name="40 % - Accent6 2 3 3 3 4 2 2" xfId="34702" xr:uid="{00000000-0005-0000-0000-0000B7770000}"/>
    <cellStyle name="40 % - Accent6 2 3 3 3 4 3" xfId="12975" xr:uid="{00000000-0005-0000-0000-0000B8770000}"/>
    <cellStyle name="40 % - Accent6 2 3 3 3 4 4" xfId="28712" xr:uid="{00000000-0005-0000-0000-0000B9770000}"/>
    <cellStyle name="40 % - Accent6 2 3 3 3 5" xfId="7524" xr:uid="{00000000-0005-0000-0000-0000BA770000}"/>
    <cellStyle name="40 % - Accent6 2 3 3 3 5 2" xfId="22109" xr:uid="{00000000-0005-0000-0000-0000BB770000}"/>
    <cellStyle name="40 % - Accent6 2 3 3 3 5 2 2" xfId="35302" xr:uid="{00000000-0005-0000-0000-0000BC770000}"/>
    <cellStyle name="40 % - Accent6 2 3 3 3 5 3" xfId="13515" xr:uid="{00000000-0005-0000-0000-0000BD770000}"/>
    <cellStyle name="40 % - Accent6 2 3 3 3 5 4" xfId="29312" xr:uid="{00000000-0005-0000-0000-0000BE770000}"/>
    <cellStyle name="40 % - Accent6 2 3 3 3 6" xfId="8092" xr:uid="{00000000-0005-0000-0000-0000BF770000}"/>
    <cellStyle name="40 % - Accent6 2 3 3 3 6 2" xfId="22811" xr:uid="{00000000-0005-0000-0000-0000C0770000}"/>
    <cellStyle name="40 % - Accent6 2 3 3 3 6 2 2" xfId="36004" xr:uid="{00000000-0005-0000-0000-0000C1770000}"/>
    <cellStyle name="40 % - Accent6 2 3 3 3 6 3" xfId="14083" xr:uid="{00000000-0005-0000-0000-0000C2770000}"/>
    <cellStyle name="40 % - Accent6 2 3 3 3 6 4" xfId="30014" xr:uid="{00000000-0005-0000-0000-0000C3770000}"/>
    <cellStyle name="40 % - Accent6 2 3 3 3 7" xfId="8660" xr:uid="{00000000-0005-0000-0000-0000C4770000}"/>
    <cellStyle name="40 % - Accent6 2 3 3 3 7 2" xfId="23575" xr:uid="{00000000-0005-0000-0000-0000C5770000}"/>
    <cellStyle name="40 % - Accent6 2 3 3 3 7 2 2" xfId="36759" xr:uid="{00000000-0005-0000-0000-0000C6770000}"/>
    <cellStyle name="40 % - Accent6 2 3 3 3 7 3" xfId="14651" xr:uid="{00000000-0005-0000-0000-0000C7770000}"/>
    <cellStyle name="40 % - Accent6 2 3 3 3 7 4" xfId="30769" xr:uid="{00000000-0005-0000-0000-0000C8770000}"/>
    <cellStyle name="40 % - Accent6 2 3 3 3 8" xfId="9228" xr:uid="{00000000-0005-0000-0000-0000C9770000}"/>
    <cellStyle name="40 % - Accent6 2 3 3 3 8 2" xfId="15219" xr:uid="{00000000-0005-0000-0000-0000CA770000}"/>
    <cellStyle name="40 % - Accent6 2 3 3 3 8 2 2" xfId="32880" xr:uid="{00000000-0005-0000-0000-0000CB770000}"/>
    <cellStyle name="40 % - Accent6 2 3 3 3 8 3" xfId="26876" xr:uid="{00000000-0005-0000-0000-0000CC770000}"/>
    <cellStyle name="40 % - Accent6 2 3 3 3 9" xfId="9810" xr:uid="{00000000-0005-0000-0000-0000CD770000}"/>
    <cellStyle name="40 % - Accent6 2 3 3 3 9 2" xfId="15801" xr:uid="{00000000-0005-0000-0000-0000CE770000}"/>
    <cellStyle name="40 % - Accent6 2 3 3 3 9 3" xfId="25528" xr:uid="{00000000-0005-0000-0000-0000CF770000}"/>
    <cellStyle name="40 % - Accent6 2 3 3 4" xfId="605" xr:uid="{00000000-0005-0000-0000-0000D0770000}"/>
    <cellStyle name="40 % - Accent6 2 3 3 4 10" xfId="10407" xr:uid="{00000000-0005-0000-0000-0000D1770000}"/>
    <cellStyle name="40 % - Accent6 2 3 3 4 10 2" xfId="16398" xr:uid="{00000000-0005-0000-0000-0000D2770000}"/>
    <cellStyle name="40 % - Accent6 2 3 3 4 10 3" xfId="31562" xr:uid="{00000000-0005-0000-0000-0000D3770000}"/>
    <cellStyle name="40 % - Accent6 2 3 3 4 11" xfId="11003" xr:uid="{00000000-0005-0000-0000-0000D4770000}"/>
    <cellStyle name="40 % - Accent6 2 3 3 4 11 2" xfId="16994" xr:uid="{00000000-0005-0000-0000-0000D5770000}"/>
    <cellStyle name="40 % - Accent6 2 3 3 4 12" xfId="17618" xr:uid="{00000000-0005-0000-0000-0000D6770000}"/>
    <cellStyle name="40 % - Accent6 2 3 3 4 13" xfId="18048" xr:uid="{00000000-0005-0000-0000-0000D7770000}"/>
    <cellStyle name="40 % - Accent6 2 3 3 4 14" xfId="18696" xr:uid="{00000000-0005-0000-0000-0000D8770000}"/>
    <cellStyle name="40 % - Accent6 2 3 3 4 15" xfId="11391" xr:uid="{00000000-0005-0000-0000-0000D9770000}"/>
    <cellStyle name="40 % - Accent6 2 3 3 4 16" xfId="4623" xr:uid="{00000000-0005-0000-0000-0000DA770000}"/>
    <cellStyle name="40 % - Accent6 2 3 3 4 17" xfId="24637" xr:uid="{00000000-0005-0000-0000-0000DB770000}"/>
    <cellStyle name="40 % - Accent6 2 3 3 4 18" xfId="3245" xr:uid="{00000000-0005-0000-0000-0000DC770000}"/>
    <cellStyle name="40 % - Accent6 2 3 3 4 2" xfId="5544" xr:uid="{00000000-0005-0000-0000-0000DD770000}"/>
    <cellStyle name="40 % - Accent6 2 3 3 4 2 2" xfId="19622" xr:uid="{00000000-0005-0000-0000-0000DE770000}"/>
    <cellStyle name="40 % - Accent6 2 3 3 4 2 2 2" xfId="33111" xr:uid="{00000000-0005-0000-0000-0000DF770000}"/>
    <cellStyle name="40 % - Accent6 2 3 3 4 2 2 3" xfId="27107" xr:uid="{00000000-0005-0000-0000-0000E0770000}"/>
    <cellStyle name="40 % - Accent6 2 3 3 4 2 3" xfId="11917" xr:uid="{00000000-0005-0000-0000-0000E1770000}"/>
    <cellStyle name="40 % - Accent6 2 3 3 4 2 3 2" xfId="32152" xr:uid="{00000000-0005-0000-0000-0000E2770000}"/>
    <cellStyle name="40 % - Accent6 2 3 3 4 2 4" xfId="26132" xr:uid="{00000000-0005-0000-0000-0000E3770000}"/>
    <cellStyle name="40 % - Accent6 2 3 3 4 3" xfId="6459" xr:uid="{00000000-0005-0000-0000-0000E4770000}"/>
    <cellStyle name="40 % - Accent6 2 3 3 4 3 2" xfId="20895" xr:uid="{00000000-0005-0000-0000-0000E5770000}"/>
    <cellStyle name="40 % - Accent6 2 3 3 4 3 2 2" xfId="34112" xr:uid="{00000000-0005-0000-0000-0000E6770000}"/>
    <cellStyle name="40 % - Accent6 2 3 3 4 3 3" xfId="12450" xr:uid="{00000000-0005-0000-0000-0000E7770000}"/>
    <cellStyle name="40 % - Accent6 2 3 3 4 3 4" xfId="28122" xr:uid="{00000000-0005-0000-0000-0000E8770000}"/>
    <cellStyle name="40 % - Accent6 2 3 3 4 4" xfId="6985" xr:uid="{00000000-0005-0000-0000-0000E9770000}"/>
    <cellStyle name="40 % - Accent6 2 3 3 4 4 2" xfId="21486" xr:uid="{00000000-0005-0000-0000-0000EA770000}"/>
    <cellStyle name="40 % - Accent6 2 3 3 4 4 2 2" xfId="34703" xr:uid="{00000000-0005-0000-0000-0000EB770000}"/>
    <cellStyle name="40 % - Accent6 2 3 3 4 4 3" xfId="12976" xr:uid="{00000000-0005-0000-0000-0000EC770000}"/>
    <cellStyle name="40 % - Accent6 2 3 3 4 4 4" xfId="28713" xr:uid="{00000000-0005-0000-0000-0000ED770000}"/>
    <cellStyle name="40 % - Accent6 2 3 3 4 5" xfId="7525" xr:uid="{00000000-0005-0000-0000-0000EE770000}"/>
    <cellStyle name="40 % - Accent6 2 3 3 4 5 2" xfId="22110" xr:uid="{00000000-0005-0000-0000-0000EF770000}"/>
    <cellStyle name="40 % - Accent6 2 3 3 4 5 2 2" xfId="35303" xr:uid="{00000000-0005-0000-0000-0000F0770000}"/>
    <cellStyle name="40 % - Accent6 2 3 3 4 5 3" xfId="13516" xr:uid="{00000000-0005-0000-0000-0000F1770000}"/>
    <cellStyle name="40 % - Accent6 2 3 3 4 5 4" xfId="29313" xr:uid="{00000000-0005-0000-0000-0000F2770000}"/>
    <cellStyle name="40 % - Accent6 2 3 3 4 6" xfId="8093" xr:uid="{00000000-0005-0000-0000-0000F3770000}"/>
    <cellStyle name="40 % - Accent6 2 3 3 4 6 2" xfId="22812" xr:uid="{00000000-0005-0000-0000-0000F4770000}"/>
    <cellStyle name="40 % - Accent6 2 3 3 4 6 2 2" xfId="36005" xr:uid="{00000000-0005-0000-0000-0000F5770000}"/>
    <cellStyle name="40 % - Accent6 2 3 3 4 6 3" xfId="14084" xr:uid="{00000000-0005-0000-0000-0000F6770000}"/>
    <cellStyle name="40 % - Accent6 2 3 3 4 6 4" xfId="30015" xr:uid="{00000000-0005-0000-0000-0000F7770000}"/>
    <cellStyle name="40 % - Accent6 2 3 3 4 7" xfId="8661" xr:uid="{00000000-0005-0000-0000-0000F8770000}"/>
    <cellStyle name="40 % - Accent6 2 3 3 4 7 2" xfId="23576" xr:uid="{00000000-0005-0000-0000-0000F9770000}"/>
    <cellStyle name="40 % - Accent6 2 3 3 4 7 2 2" xfId="36760" xr:uid="{00000000-0005-0000-0000-0000FA770000}"/>
    <cellStyle name="40 % - Accent6 2 3 3 4 7 3" xfId="14652" xr:uid="{00000000-0005-0000-0000-0000FB770000}"/>
    <cellStyle name="40 % - Accent6 2 3 3 4 7 4" xfId="30770" xr:uid="{00000000-0005-0000-0000-0000FC770000}"/>
    <cellStyle name="40 % - Accent6 2 3 3 4 8" xfId="9229" xr:uid="{00000000-0005-0000-0000-0000FD770000}"/>
    <cellStyle name="40 % - Accent6 2 3 3 4 8 2" xfId="15220" xr:uid="{00000000-0005-0000-0000-0000FE770000}"/>
    <cellStyle name="40 % - Accent6 2 3 3 4 8 2 2" xfId="32881" xr:uid="{00000000-0005-0000-0000-0000FF770000}"/>
    <cellStyle name="40 % - Accent6 2 3 3 4 8 3" xfId="26877" xr:uid="{00000000-0005-0000-0000-000000780000}"/>
    <cellStyle name="40 % - Accent6 2 3 3 4 9" xfId="9811" xr:uid="{00000000-0005-0000-0000-000001780000}"/>
    <cellStyle name="40 % - Accent6 2 3 3 4 9 2" xfId="15802" xr:uid="{00000000-0005-0000-0000-000002780000}"/>
    <cellStyle name="40 % - Accent6 2 3 3 4 9 3" xfId="25529" xr:uid="{00000000-0005-0000-0000-000003780000}"/>
    <cellStyle name="40 % - Accent6 2 3 3 5" xfId="606" xr:uid="{00000000-0005-0000-0000-000004780000}"/>
    <cellStyle name="40 % - Accent6 2 3 3 5 10" xfId="9812" xr:uid="{00000000-0005-0000-0000-000005780000}"/>
    <cellStyle name="40 % - Accent6 2 3 3 5 10 2" xfId="15803" xr:uid="{00000000-0005-0000-0000-000006780000}"/>
    <cellStyle name="40 % - Accent6 2 3 3 5 10 3" xfId="31563" xr:uid="{00000000-0005-0000-0000-000007780000}"/>
    <cellStyle name="40 % - Accent6 2 3 3 5 11" xfId="10408" xr:uid="{00000000-0005-0000-0000-000008780000}"/>
    <cellStyle name="40 % - Accent6 2 3 3 5 11 2" xfId="16399" xr:uid="{00000000-0005-0000-0000-000009780000}"/>
    <cellStyle name="40 % - Accent6 2 3 3 5 12" xfId="11004" xr:uid="{00000000-0005-0000-0000-00000A780000}"/>
    <cellStyle name="40 % - Accent6 2 3 3 5 12 2" xfId="16995" xr:uid="{00000000-0005-0000-0000-00000B780000}"/>
    <cellStyle name="40 % - Accent6 2 3 3 5 13" xfId="4811" xr:uid="{00000000-0005-0000-0000-00000C780000}"/>
    <cellStyle name="40 % - Accent6 2 3 3 5 13 2" xfId="17619" xr:uid="{00000000-0005-0000-0000-00000D780000}"/>
    <cellStyle name="40 % - Accent6 2 3 3 5 14" xfId="18049" xr:uid="{00000000-0005-0000-0000-00000E780000}"/>
    <cellStyle name="40 % - Accent6 2 3 3 5 15" xfId="18697" xr:uid="{00000000-0005-0000-0000-00000F780000}"/>
    <cellStyle name="40 % - Accent6 2 3 3 5 16" xfId="11392" xr:uid="{00000000-0005-0000-0000-000010780000}"/>
    <cellStyle name="40 % - Accent6 2 3 3 5 17" xfId="4624" xr:uid="{00000000-0005-0000-0000-000011780000}"/>
    <cellStyle name="40 % - Accent6 2 3 3 5 18" xfId="24638" xr:uid="{00000000-0005-0000-0000-000012780000}"/>
    <cellStyle name="40 % - Accent6 2 3 3 5 19" xfId="3246" xr:uid="{00000000-0005-0000-0000-000013780000}"/>
    <cellStyle name="40 % - Accent6 2 3 3 5 2" xfId="3247" xr:uid="{00000000-0005-0000-0000-000014780000}"/>
    <cellStyle name="40 % - Accent6 2 3 3 5 2 10" xfId="11005" xr:uid="{00000000-0005-0000-0000-000015780000}"/>
    <cellStyle name="40 % - Accent6 2 3 3 5 2 10 2" xfId="16996" xr:uid="{00000000-0005-0000-0000-000016780000}"/>
    <cellStyle name="40 % - Accent6 2 3 3 5 2 11" xfId="17620" xr:uid="{00000000-0005-0000-0000-000017780000}"/>
    <cellStyle name="40 % - Accent6 2 3 3 5 2 12" xfId="19665" xr:uid="{00000000-0005-0000-0000-000018780000}"/>
    <cellStyle name="40 % - Accent6 2 3 3 5 2 13" xfId="11919" xr:uid="{00000000-0005-0000-0000-000019780000}"/>
    <cellStyle name="40 % - Accent6 2 3 3 5 2 14" xfId="5546" xr:uid="{00000000-0005-0000-0000-00001A780000}"/>
    <cellStyle name="40 % - Accent6 2 3 3 5 2 15" xfId="26133" xr:uid="{00000000-0005-0000-0000-00001B780000}"/>
    <cellStyle name="40 % - Accent6 2 3 3 5 2 2" xfId="6461" xr:uid="{00000000-0005-0000-0000-00001C780000}"/>
    <cellStyle name="40 % - Accent6 2 3 3 5 2 2 2" xfId="12452" xr:uid="{00000000-0005-0000-0000-00001D780000}"/>
    <cellStyle name="40 % - Accent6 2 3 3 5 2 2 2 2" xfId="33131" xr:uid="{00000000-0005-0000-0000-00001E780000}"/>
    <cellStyle name="40 % - Accent6 2 3 3 5 2 2 3" xfId="27127" xr:uid="{00000000-0005-0000-0000-00001F780000}"/>
    <cellStyle name="40 % - Accent6 2 3 3 5 2 3" xfId="6987" xr:uid="{00000000-0005-0000-0000-000020780000}"/>
    <cellStyle name="40 % - Accent6 2 3 3 5 2 3 2" xfId="12978" xr:uid="{00000000-0005-0000-0000-000021780000}"/>
    <cellStyle name="40 % - Accent6 2 3 3 5 2 3 3" xfId="32153" xr:uid="{00000000-0005-0000-0000-000022780000}"/>
    <cellStyle name="40 % - Accent6 2 3 3 5 2 4" xfId="7527" xr:uid="{00000000-0005-0000-0000-000023780000}"/>
    <cellStyle name="40 % - Accent6 2 3 3 5 2 4 2" xfId="13518" xr:uid="{00000000-0005-0000-0000-000024780000}"/>
    <cellStyle name="40 % - Accent6 2 3 3 5 2 5" xfId="8095" xr:uid="{00000000-0005-0000-0000-000025780000}"/>
    <cellStyle name="40 % - Accent6 2 3 3 5 2 5 2" xfId="14086" xr:uid="{00000000-0005-0000-0000-000026780000}"/>
    <cellStyle name="40 % - Accent6 2 3 3 5 2 6" xfId="8663" xr:uid="{00000000-0005-0000-0000-000027780000}"/>
    <cellStyle name="40 % - Accent6 2 3 3 5 2 6 2" xfId="14654" xr:uid="{00000000-0005-0000-0000-000028780000}"/>
    <cellStyle name="40 % - Accent6 2 3 3 5 2 7" xfId="9231" xr:uid="{00000000-0005-0000-0000-000029780000}"/>
    <cellStyle name="40 % - Accent6 2 3 3 5 2 7 2" xfId="15222" xr:uid="{00000000-0005-0000-0000-00002A780000}"/>
    <cellStyle name="40 % - Accent6 2 3 3 5 2 8" xfId="9813" xr:uid="{00000000-0005-0000-0000-00002B780000}"/>
    <cellStyle name="40 % - Accent6 2 3 3 5 2 8 2" xfId="15804" xr:uid="{00000000-0005-0000-0000-00002C780000}"/>
    <cellStyle name="40 % - Accent6 2 3 3 5 2 9" xfId="10409" xr:uid="{00000000-0005-0000-0000-00002D780000}"/>
    <cellStyle name="40 % - Accent6 2 3 3 5 2 9 2" xfId="16400" xr:uid="{00000000-0005-0000-0000-00002E780000}"/>
    <cellStyle name="40 % - Accent6 2 3 3 5 3" xfId="5545" xr:uid="{00000000-0005-0000-0000-00002F780000}"/>
    <cellStyle name="40 % - Accent6 2 3 3 5 3 2" xfId="20896" xr:uid="{00000000-0005-0000-0000-000030780000}"/>
    <cellStyle name="40 % - Accent6 2 3 3 5 3 2 2" xfId="34113" xr:uid="{00000000-0005-0000-0000-000031780000}"/>
    <cellStyle name="40 % - Accent6 2 3 3 5 3 3" xfId="11918" xr:uid="{00000000-0005-0000-0000-000032780000}"/>
    <cellStyle name="40 % - Accent6 2 3 3 5 3 4" xfId="28123" xr:uid="{00000000-0005-0000-0000-000033780000}"/>
    <cellStyle name="40 % - Accent6 2 3 3 5 4" xfId="6460" xr:uid="{00000000-0005-0000-0000-000034780000}"/>
    <cellStyle name="40 % - Accent6 2 3 3 5 4 2" xfId="21487" xr:uid="{00000000-0005-0000-0000-000035780000}"/>
    <cellStyle name="40 % - Accent6 2 3 3 5 4 2 2" xfId="34704" xr:uid="{00000000-0005-0000-0000-000036780000}"/>
    <cellStyle name="40 % - Accent6 2 3 3 5 4 3" xfId="12451" xr:uid="{00000000-0005-0000-0000-000037780000}"/>
    <cellStyle name="40 % - Accent6 2 3 3 5 4 4" xfId="28714" xr:uid="{00000000-0005-0000-0000-000038780000}"/>
    <cellStyle name="40 % - Accent6 2 3 3 5 5" xfId="6986" xr:uid="{00000000-0005-0000-0000-000039780000}"/>
    <cellStyle name="40 % - Accent6 2 3 3 5 5 2" xfId="22111" xr:uid="{00000000-0005-0000-0000-00003A780000}"/>
    <cellStyle name="40 % - Accent6 2 3 3 5 5 2 2" xfId="35304" xr:uid="{00000000-0005-0000-0000-00003B780000}"/>
    <cellStyle name="40 % - Accent6 2 3 3 5 5 3" xfId="12977" xr:uid="{00000000-0005-0000-0000-00003C780000}"/>
    <cellStyle name="40 % - Accent6 2 3 3 5 5 4" xfId="29314" xr:uid="{00000000-0005-0000-0000-00003D780000}"/>
    <cellStyle name="40 % - Accent6 2 3 3 5 6" xfId="7526" xr:uid="{00000000-0005-0000-0000-00003E780000}"/>
    <cellStyle name="40 % - Accent6 2 3 3 5 6 2" xfId="22813" xr:uid="{00000000-0005-0000-0000-00003F780000}"/>
    <cellStyle name="40 % - Accent6 2 3 3 5 6 2 2" xfId="36006" xr:uid="{00000000-0005-0000-0000-000040780000}"/>
    <cellStyle name="40 % - Accent6 2 3 3 5 6 3" xfId="13517" xr:uid="{00000000-0005-0000-0000-000041780000}"/>
    <cellStyle name="40 % - Accent6 2 3 3 5 6 4" xfId="30016" xr:uid="{00000000-0005-0000-0000-000042780000}"/>
    <cellStyle name="40 % - Accent6 2 3 3 5 7" xfId="8094" xr:uid="{00000000-0005-0000-0000-000043780000}"/>
    <cellStyle name="40 % - Accent6 2 3 3 5 7 2" xfId="23577" xr:uid="{00000000-0005-0000-0000-000044780000}"/>
    <cellStyle name="40 % - Accent6 2 3 3 5 7 2 2" xfId="36761" xr:uid="{00000000-0005-0000-0000-000045780000}"/>
    <cellStyle name="40 % - Accent6 2 3 3 5 7 3" xfId="14085" xr:uid="{00000000-0005-0000-0000-000046780000}"/>
    <cellStyle name="40 % - Accent6 2 3 3 5 7 4" xfId="30771" xr:uid="{00000000-0005-0000-0000-000047780000}"/>
    <cellStyle name="40 % - Accent6 2 3 3 5 8" xfId="8662" xr:uid="{00000000-0005-0000-0000-000048780000}"/>
    <cellStyle name="40 % - Accent6 2 3 3 5 8 2" xfId="14653" xr:uid="{00000000-0005-0000-0000-000049780000}"/>
    <cellStyle name="40 % - Accent6 2 3 3 5 8 2 2" xfId="32882" xr:uid="{00000000-0005-0000-0000-00004A780000}"/>
    <cellStyle name="40 % - Accent6 2 3 3 5 8 3" xfId="26878" xr:uid="{00000000-0005-0000-0000-00004B780000}"/>
    <cellStyle name="40 % - Accent6 2 3 3 5 9" xfId="9230" xr:uid="{00000000-0005-0000-0000-00004C780000}"/>
    <cellStyle name="40 % - Accent6 2 3 3 5 9 2" xfId="15221" xr:uid="{00000000-0005-0000-0000-00004D780000}"/>
    <cellStyle name="40 % - Accent6 2 3 3 5 9 3" xfId="25530" xr:uid="{00000000-0005-0000-0000-00004E780000}"/>
    <cellStyle name="40 % - Accent6 2 3 3 6" xfId="5539" xr:uid="{00000000-0005-0000-0000-00004F780000}"/>
    <cellStyle name="40 % - Accent6 2 3 3 6 2" xfId="18698" xr:uid="{00000000-0005-0000-0000-000050780000}"/>
    <cellStyle name="40 % - Accent6 2 3 3 6 3" xfId="11910" xr:uid="{00000000-0005-0000-0000-000051780000}"/>
    <cellStyle name="40 % - Accent6 2 3 3 7" xfId="6452" xr:uid="{00000000-0005-0000-0000-000052780000}"/>
    <cellStyle name="40 % - Accent6 2 3 3 7 2" xfId="19619" xr:uid="{00000000-0005-0000-0000-000053780000}"/>
    <cellStyle name="40 % - Accent6 2 3 3 7 2 2" xfId="33108" xr:uid="{00000000-0005-0000-0000-000054780000}"/>
    <cellStyle name="40 % - Accent6 2 3 3 7 2 3" xfId="27104" xr:uid="{00000000-0005-0000-0000-000055780000}"/>
    <cellStyle name="40 % - Accent6 2 3 3 7 3" xfId="12443" xr:uid="{00000000-0005-0000-0000-000056780000}"/>
    <cellStyle name="40 % - Accent6 2 3 3 7 3 2" xfId="32144" xr:uid="{00000000-0005-0000-0000-000057780000}"/>
    <cellStyle name="40 % - Accent6 2 3 3 7 4" xfId="26124" xr:uid="{00000000-0005-0000-0000-000058780000}"/>
    <cellStyle name="40 % - Accent6 2 3 3 8" xfId="6978" xr:uid="{00000000-0005-0000-0000-000059780000}"/>
    <cellStyle name="40 % - Accent6 2 3 3 8 2" xfId="20887" xr:uid="{00000000-0005-0000-0000-00005A780000}"/>
    <cellStyle name="40 % - Accent6 2 3 3 8 2 2" xfId="34104" xr:uid="{00000000-0005-0000-0000-00005B780000}"/>
    <cellStyle name="40 % - Accent6 2 3 3 8 3" xfId="12969" xr:uid="{00000000-0005-0000-0000-00005C780000}"/>
    <cellStyle name="40 % - Accent6 2 3 3 8 4" xfId="28114" xr:uid="{00000000-0005-0000-0000-00005D780000}"/>
    <cellStyle name="40 % - Accent6 2 3 3 9" xfId="7518" xr:uid="{00000000-0005-0000-0000-00005E780000}"/>
    <cellStyle name="40 % - Accent6 2 3 3 9 2" xfId="21478" xr:uid="{00000000-0005-0000-0000-00005F780000}"/>
    <cellStyle name="40 % - Accent6 2 3 3 9 2 2" xfId="34695" xr:uid="{00000000-0005-0000-0000-000060780000}"/>
    <cellStyle name="40 % - Accent6 2 3 3 9 3" xfId="13509" xr:uid="{00000000-0005-0000-0000-000061780000}"/>
    <cellStyle name="40 % - Accent6 2 3 3 9 4" xfId="28705" xr:uid="{00000000-0005-0000-0000-000062780000}"/>
    <cellStyle name="40 % - Accent6 2 3 4" xfId="607" xr:uid="{00000000-0005-0000-0000-000063780000}"/>
    <cellStyle name="40 % - Accent6 2 3 4 10" xfId="8664" xr:uid="{00000000-0005-0000-0000-000064780000}"/>
    <cellStyle name="40 % - Accent6 2 3 4 10 2" xfId="22112" xr:uid="{00000000-0005-0000-0000-000065780000}"/>
    <cellStyle name="40 % - Accent6 2 3 4 10 2 2" xfId="35305" xr:uid="{00000000-0005-0000-0000-000066780000}"/>
    <cellStyle name="40 % - Accent6 2 3 4 10 3" xfId="14655" xr:uid="{00000000-0005-0000-0000-000067780000}"/>
    <cellStyle name="40 % - Accent6 2 3 4 10 4" xfId="29315" xr:uid="{00000000-0005-0000-0000-000068780000}"/>
    <cellStyle name="40 % - Accent6 2 3 4 11" xfId="9232" xr:uid="{00000000-0005-0000-0000-000069780000}"/>
    <cellStyle name="40 % - Accent6 2 3 4 11 2" xfId="22814" xr:uid="{00000000-0005-0000-0000-00006A780000}"/>
    <cellStyle name="40 % - Accent6 2 3 4 11 2 2" xfId="36007" xr:uid="{00000000-0005-0000-0000-00006B780000}"/>
    <cellStyle name="40 % - Accent6 2 3 4 11 3" xfId="15223" xr:uid="{00000000-0005-0000-0000-00006C780000}"/>
    <cellStyle name="40 % - Accent6 2 3 4 11 4" xfId="30017" xr:uid="{00000000-0005-0000-0000-00006D780000}"/>
    <cellStyle name="40 % - Accent6 2 3 4 12" xfId="9814" xr:uid="{00000000-0005-0000-0000-00006E780000}"/>
    <cellStyle name="40 % - Accent6 2 3 4 12 2" xfId="23578" xr:uid="{00000000-0005-0000-0000-00006F780000}"/>
    <cellStyle name="40 % - Accent6 2 3 4 12 2 2" xfId="36762" xr:uid="{00000000-0005-0000-0000-000070780000}"/>
    <cellStyle name="40 % - Accent6 2 3 4 12 3" xfId="15805" xr:uid="{00000000-0005-0000-0000-000071780000}"/>
    <cellStyle name="40 % - Accent6 2 3 4 12 4" xfId="30772" xr:uid="{00000000-0005-0000-0000-000072780000}"/>
    <cellStyle name="40 % - Accent6 2 3 4 13" xfId="10410" xr:uid="{00000000-0005-0000-0000-000073780000}"/>
    <cellStyle name="40 % - Accent6 2 3 4 13 2" xfId="16401" xr:uid="{00000000-0005-0000-0000-000074780000}"/>
    <cellStyle name="40 % - Accent6 2 3 4 13 2 2" xfId="32883" xr:uid="{00000000-0005-0000-0000-000075780000}"/>
    <cellStyle name="40 % - Accent6 2 3 4 13 3" xfId="26879" xr:uid="{00000000-0005-0000-0000-000076780000}"/>
    <cellStyle name="40 % - Accent6 2 3 4 14" xfId="11006" xr:uid="{00000000-0005-0000-0000-000077780000}"/>
    <cellStyle name="40 % - Accent6 2 3 4 14 2" xfId="16997" xr:uid="{00000000-0005-0000-0000-000078780000}"/>
    <cellStyle name="40 % - Accent6 2 3 4 14 3" xfId="25531" xr:uid="{00000000-0005-0000-0000-000079780000}"/>
    <cellStyle name="40 % - Accent6 2 3 4 15" xfId="17621" xr:uid="{00000000-0005-0000-0000-00007A780000}"/>
    <cellStyle name="40 % - Accent6 2 3 4 15 2" xfId="31564" xr:uid="{00000000-0005-0000-0000-00007B780000}"/>
    <cellStyle name="40 % - Accent6 2 3 4 16" xfId="18050" xr:uid="{00000000-0005-0000-0000-00007C780000}"/>
    <cellStyle name="40 % - Accent6 2 3 4 17" xfId="18699" xr:uid="{00000000-0005-0000-0000-00007D780000}"/>
    <cellStyle name="40 % - Accent6 2 3 4 18" xfId="11393" xr:uid="{00000000-0005-0000-0000-00007E780000}"/>
    <cellStyle name="40 % - Accent6 2 3 4 19" xfId="4625" xr:uid="{00000000-0005-0000-0000-00007F780000}"/>
    <cellStyle name="40 % - Accent6 2 3 4 2" xfId="608" xr:uid="{00000000-0005-0000-0000-000080780000}"/>
    <cellStyle name="40 % - Accent6 2 3 4 2 10" xfId="9815" xr:uid="{00000000-0005-0000-0000-000081780000}"/>
    <cellStyle name="40 % - Accent6 2 3 4 2 10 2" xfId="15806" xr:uid="{00000000-0005-0000-0000-000082780000}"/>
    <cellStyle name="40 % - Accent6 2 3 4 2 10 3" xfId="31565" xr:uid="{00000000-0005-0000-0000-000083780000}"/>
    <cellStyle name="40 % - Accent6 2 3 4 2 11" xfId="10411" xr:uid="{00000000-0005-0000-0000-000084780000}"/>
    <cellStyle name="40 % - Accent6 2 3 4 2 11 2" xfId="16402" xr:uid="{00000000-0005-0000-0000-000085780000}"/>
    <cellStyle name="40 % - Accent6 2 3 4 2 12" xfId="11007" xr:uid="{00000000-0005-0000-0000-000086780000}"/>
    <cellStyle name="40 % - Accent6 2 3 4 2 12 2" xfId="16998" xr:uid="{00000000-0005-0000-0000-000087780000}"/>
    <cellStyle name="40 % - Accent6 2 3 4 2 13" xfId="4812" xr:uid="{00000000-0005-0000-0000-000088780000}"/>
    <cellStyle name="40 % - Accent6 2 3 4 2 13 2" xfId="17622" xr:uid="{00000000-0005-0000-0000-000089780000}"/>
    <cellStyle name="40 % - Accent6 2 3 4 2 14" xfId="18051" xr:uid="{00000000-0005-0000-0000-00008A780000}"/>
    <cellStyle name="40 % - Accent6 2 3 4 2 15" xfId="18700" xr:uid="{00000000-0005-0000-0000-00008B780000}"/>
    <cellStyle name="40 % - Accent6 2 3 4 2 16" xfId="11394" xr:uid="{00000000-0005-0000-0000-00008C780000}"/>
    <cellStyle name="40 % - Accent6 2 3 4 2 17" xfId="4626" xr:uid="{00000000-0005-0000-0000-00008D780000}"/>
    <cellStyle name="40 % - Accent6 2 3 4 2 18" xfId="24640" xr:uid="{00000000-0005-0000-0000-00008E780000}"/>
    <cellStyle name="40 % - Accent6 2 3 4 2 19" xfId="3249" xr:uid="{00000000-0005-0000-0000-00008F780000}"/>
    <cellStyle name="40 % - Accent6 2 3 4 2 2" xfId="3250" xr:uid="{00000000-0005-0000-0000-000090780000}"/>
    <cellStyle name="40 % - Accent6 2 3 4 2 2 10" xfId="11008" xr:uid="{00000000-0005-0000-0000-000091780000}"/>
    <cellStyle name="40 % - Accent6 2 3 4 2 2 10 2" xfId="16999" xr:uid="{00000000-0005-0000-0000-000092780000}"/>
    <cellStyle name="40 % - Accent6 2 3 4 2 2 11" xfId="17623" xr:uid="{00000000-0005-0000-0000-000093780000}"/>
    <cellStyle name="40 % - Accent6 2 3 4 2 2 12" xfId="19662" xr:uid="{00000000-0005-0000-0000-000094780000}"/>
    <cellStyle name="40 % - Accent6 2 3 4 2 2 13" xfId="11922" xr:uid="{00000000-0005-0000-0000-000095780000}"/>
    <cellStyle name="40 % - Accent6 2 3 4 2 2 14" xfId="5549" xr:uid="{00000000-0005-0000-0000-000096780000}"/>
    <cellStyle name="40 % - Accent6 2 3 4 2 2 15" xfId="26135" xr:uid="{00000000-0005-0000-0000-000097780000}"/>
    <cellStyle name="40 % - Accent6 2 3 4 2 2 2" xfId="6464" xr:uid="{00000000-0005-0000-0000-000098780000}"/>
    <cellStyle name="40 % - Accent6 2 3 4 2 2 2 2" xfId="12455" xr:uid="{00000000-0005-0000-0000-000099780000}"/>
    <cellStyle name="40 % - Accent6 2 3 4 2 2 2 2 2" xfId="33129" xr:uid="{00000000-0005-0000-0000-00009A780000}"/>
    <cellStyle name="40 % - Accent6 2 3 4 2 2 2 3" xfId="27125" xr:uid="{00000000-0005-0000-0000-00009B780000}"/>
    <cellStyle name="40 % - Accent6 2 3 4 2 2 3" xfId="6990" xr:uid="{00000000-0005-0000-0000-00009C780000}"/>
    <cellStyle name="40 % - Accent6 2 3 4 2 2 3 2" xfId="12981" xr:uid="{00000000-0005-0000-0000-00009D780000}"/>
    <cellStyle name="40 % - Accent6 2 3 4 2 2 3 3" xfId="32155" xr:uid="{00000000-0005-0000-0000-00009E780000}"/>
    <cellStyle name="40 % - Accent6 2 3 4 2 2 4" xfId="7530" xr:uid="{00000000-0005-0000-0000-00009F780000}"/>
    <cellStyle name="40 % - Accent6 2 3 4 2 2 4 2" xfId="13521" xr:uid="{00000000-0005-0000-0000-0000A0780000}"/>
    <cellStyle name="40 % - Accent6 2 3 4 2 2 5" xfId="8098" xr:uid="{00000000-0005-0000-0000-0000A1780000}"/>
    <cellStyle name="40 % - Accent6 2 3 4 2 2 5 2" xfId="14089" xr:uid="{00000000-0005-0000-0000-0000A2780000}"/>
    <cellStyle name="40 % - Accent6 2 3 4 2 2 6" xfId="8666" xr:uid="{00000000-0005-0000-0000-0000A3780000}"/>
    <cellStyle name="40 % - Accent6 2 3 4 2 2 6 2" xfId="14657" xr:uid="{00000000-0005-0000-0000-0000A4780000}"/>
    <cellStyle name="40 % - Accent6 2 3 4 2 2 7" xfId="9234" xr:uid="{00000000-0005-0000-0000-0000A5780000}"/>
    <cellStyle name="40 % - Accent6 2 3 4 2 2 7 2" xfId="15225" xr:uid="{00000000-0005-0000-0000-0000A6780000}"/>
    <cellStyle name="40 % - Accent6 2 3 4 2 2 8" xfId="9816" xr:uid="{00000000-0005-0000-0000-0000A7780000}"/>
    <cellStyle name="40 % - Accent6 2 3 4 2 2 8 2" xfId="15807" xr:uid="{00000000-0005-0000-0000-0000A8780000}"/>
    <cellStyle name="40 % - Accent6 2 3 4 2 2 9" xfId="10412" xr:uid="{00000000-0005-0000-0000-0000A9780000}"/>
    <cellStyle name="40 % - Accent6 2 3 4 2 2 9 2" xfId="16403" xr:uid="{00000000-0005-0000-0000-0000AA780000}"/>
    <cellStyle name="40 % - Accent6 2 3 4 2 3" xfId="5548" xr:uid="{00000000-0005-0000-0000-0000AB780000}"/>
    <cellStyle name="40 % - Accent6 2 3 4 2 3 2" xfId="20898" xr:uid="{00000000-0005-0000-0000-0000AC780000}"/>
    <cellStyle name="40 % - Accent6 2 3 4 2 3 2 2" xfId="34115" xr:uid="{00000000-0005-0000-0000-0000AD780000}"/>
    <cellStyle name="40 % - Accent6 2 3 4 2 3 3" xfId="11921" xr:uid="{00000000-0005-0000-0000-0000AE780000}"/>
    <cellStyle name="40 % - Accent6 2 3 4 2 3 4" xfId="28125" xr:uid="{00000000-0005-0000-0000-0000AF780000}"/>
    <cellStyle name="40 % - Accent6 2 3 4 2 4" xfId="6463" xr:uid="{00000000-0005-0000-0000-0000B0780000}"/>
    <cellStyle name="40 % - Accent6 2 3 4 2 4 2" xfId="21489" xr:uid="{00000000-0005-0000-0000-0000B1780000}"/>
    <cellStyle name="40 % - Accent6 2 3 4 2 4 2 2" xfId="34706" xr:uid="{00000000-0005-0000-0000-0000B2780000}"/>
    <cellStyle name="40 % - Accent6 2 3 4 2 4 3" xfId="12454" xr:uid="{00000000-0005-0000-0000-0000B3780000}"/>
    <cellStyle name="40 % - Accent6 2 3 4 2 4 4" xfId="28716" xr:uid="{00000000-0005-0000-0000-0000B4780000}"/>
    <cellStyle name="40 % - Accent6 2 3 4 2 5" xfId="6989" xr:uid="{00000000-0005-0000-0000-0000B5780000}"/>
    <cellStyle name="40 % - Accent6 2 3 4 2 5 2" xfId="22113" xr:uid="{00000000-0005-0000-0000-0000B6780000}"/>
    <cellStyle name="40 % - Accent6 2 3 4 2 5 2 2" xfId="35306" xr:uid="{00000000-0005-0000-0000-0000B7780000}"/>
    <cellStyle name="40 % - Accent6 2 3 4 2 5 3" xfId="12980" xr:uid="{00000000-0005-0000-0000-0000B8780000}"/>
    <cellStyle name="40 % - Accent6 2 3 4 2 5 4" xfId="29316" xr:uid="{00000000-0005-0000-0000-0000B9780000}"/>
    <cellStyle name="40 % - Accent6 2 3 4 2 6" xfId="7529" xr:uid="{00000000-0005-0000-0000-0000BA780000}"/>
    <cellStyle name="40 % - Accent6 2 3 4 2 6 2" xfId="22815" xr:uid="{00000000-0005-0000-0000-0000BB780000}"/>
    <cellStyle name="40 % - Accent6 2 3 4 2 6 2 2" xfId="36008" xr:uid="{00000000-0005-0000-0000-0000BC780000}"/>
    <cellStyle name="40 % - Accent6 2 3 4 2 6 3" xfId="13520" xr:uid="{00000000-0005-0000-0000-0000BD780000}"/>
    <cellStyle name="40 % - Accent6 2 3 4 2 6 4" xfId="30018" xr:uid="{00000000-0005-0000-0000-0000BE780000}"/>
    <cellStyle name="40 % - Accent6 2 3 4 2 7" xfId="8097" xr:uid="{00000000-0005-0000-0000-0000BF780000}"/>
    <cellStyle name="40 % - Accent6 2 3 4 2 7 2" xfId="23579" xr:uid="{00000000-0005-0000-0000-0000C0780000}"/>
    <cellStyle name="40 % - Accent6 2 3 4 2 7 2 2" xfId="36763" xr:uid="{00000000-0005-0000-0000-0000C1780000}"/>
    <cellStyle name="40 % - Accent6 2 3 4 2 7 3" xfId="14088" xr:uid="{00000000-0005-0000-0000-0000C2780000}"/>
    <cellStyle name="40 % - Accent6 2 3 4 2 7 4" xfId="30773" xr:uid="{00000000-0005-0000-0000-0000C3780000}"/>
    <cellStyle name="40 % - Accent6 2 3 4 2 8" xfId="8665" xr:uid="{00000000-0005-0000-0000-0000C4780000}"/>
    <cellStyle name="40 % - Accent6 2 3 4 2 8 2" xfId="14656" xr:uid="{00000000-0005-0000-0000-0000C5780000}"/>
    <cellStyle name="40 % - Accent6 2 3 4 2 8 2 2" xfId="32884" xr:uid="{00000000-0005-0000-0000-0000C6780000}"/>
    <cellStyle name="40 % - Accent6 2 3 4 2 8 3" xfId="26880" xr:uid="{00000000-0005-0000-0000-0000C7780000}"/>
    <cellStyle name="40 % - Accent6 2 3 4 2 9" xfId="9233" xr:uid="{00000000-0005-0000-0000-0000C8780000}"/>
    <cellStyle name="40 % - Accent6 2 3 4 2 9 2" xfId="15224" xr:uid="{00000000-0005-0000-0000-0000C9780000}"/>
    <cellStyle name="40 % - Accent6 2 3 4 2 9 3" xfId="25532" xr:uid="{00000000-0005-0000-0000-0000CA780000}"/>
    <cellStyle name="40 % - Accent6 2 3 4 20" xfId="24639" xr:uid="{00000000-0005-0000-0000-0000CB780000}"/>
    <cellStyle name="40 % - Accent6 2 3 4 21" xfId="3248" xr:uid="{00000000-0005-0000-0000-0000CC780000}"/>
    <cellStyle name="40 % - Accent6 2 3 4 3" xfId="609" xr:uid="{00000000-0005-0000-0000-0000CD780000}"/>
    <cellStyle name="40 % - Accent6 2 3 4 3 10" xfId="11009" xr:uid="{00000000-0005-0000-0000-0000CE780000}"/>
    <cellStyle name="40 % - Accent6 2 3 4 3 10 2" xfId="17000" xr:uid="{00000000-0005-0000-0000-0000CF780000}"/>
    <cellStyle name="40 % - Accent6 2 3 4 3 10 3" xfId="31566" xr:uid="{00000000-0005-0000-0000-0000D0780000}"/>
    <cellStyle name="40 % - Accent6 2 3 4 3 11" xfId="17624" xr:uid="{00000000-0005-0000-0000-0000D1780000}"/>
    <cellStyle name="40 % - Accent6 2 3 4 3 12" xfId="18701" xr:uid="{00000000-0005-0000-0000-0000D2780000}"/>
    <cellStyle name="40 % - Accent6 2 3 4 3 13" xfId="11923" xr:uid="{00000000-0005-0000-0000-0000D3780000}"/>
    <cellStyle name="40 % - Accent6 2 3 4 3 14" xfId="4627" xr:uid="{00000000-0005-0000-0000-0000D4780000}"/>
    <cellStyle name="40 % - Accent6 2 3 4 3 15" xfId="24641" xr:uid="{00000000-0005-0000-0000-0000D5780000}"/>
    <cellStyle name="40 % - Accent6 2 3 4 3 16" xfId="3251" xr:uid="{00000000-0005-0000-0000-0000D6780000}"/>
    <cellStyle name="40 % - Accent6 2 3 4 3 2" xfId="6465" xr:uid="{00000000-0005-0000-0000-0000D7780000}"/>
    <cellStyle name="40 % - Accent6 2 3 4 3 2 2" xfId="19661" xr:uid="{00000000-0005-0000-0000-0000D8780000}"/>
    <cellStyle name="40 % - Accent6 2 3 4 3 2 2 2" xfId="33128" xr:uid="{00000000-0005-0000-0000-0000D9780000}"/>
    <cellStyle name="40 % - Accent6 2 3 4 3 2 2 3" xfId="27124" xr:uid="{00000000-0005-0000-0000-0000DA780000}"/>
    <cellStyle name="40 % - Accent6 2 3 4 3 2 3" xfId="12456" xr:uid="{00000000-0005-0000-0000-0000DB780000}"/>
    <cellStyle name="40 % - Accent6 2 3 4 3 2 3 2" xfId="32156" xr:uid="{00000000-0005-0000-0000-0000DC780000}"/>
    <cellStyle name="40 % - Accent6 2 3 4 3 2 4" xfId="26136" xr:uid="{00000000-0005-0000-0000-0000DD780000}"/>
    <cellStyle name="40 % - Accent6 2 3 4 3 3" xfId="6991" xr:uid="{00000000-0005-0000-0000-0000DE780000}"/>
    <cellStyle name="40 % - Accent6 2 3 4 3 3 2" xfId="20899" xr:uid="{00000000-0005-0000-0000-0000DF780000}"/>
    <cellStyle name="40 % - Accent6 2 3 4 3 3 2 2" xfId="34116" xr:uid="{00000000-0005-0000-0000-0000E0780000}"/>
    <cellStyle name="40 % - Accent6 2 3 4 3 3 3" xfId="12982" xr:uid="{00000000-0005-0000-0000-0000E1780000}"/>
    <cellStyle name="40 % - Accent6 2 3 4 3 3 4" xfId="28126" xr:uid="{00000000-0005-0000-0000-0000E2780000}"/>
    <cellStyle name="40 % - Accent6 2 3 4 3 4" xfId="7531" xr:uid="{00000000-0005-0000-0000-0000E3780000}"/>
    <cellStyle name="40 % - Accent6 2 3 4 3 4 2" xfId="21490" xr:uid="{00000000-0005-0000-0000-0000E4780000}"/>
    <cellStyle name="40 % - Accent6 2 3 4 3 4 2 2" xfId="34707" xr:uid="{00000000-0005-0000-0000-0000E5780000}"/>
    <cellStyle name="40 % - Accent6 2 3 4 3 4 3" xfId="13522" xr:uid="{00000000-0005-0000-0000-0000E6780000}"/>
    <cellStyle name="40 % - Accent6 2 3 4 3 4 4" xfId="28717" xr:uid="{00000000-0005-0000-0000-0000E7780000}"/>
    <cellStyle name="40 % - Accent6 2 3 4 3 5" xfId="8099" xr:uid="{00000000-0005-0000-0000-0000E8780000}"/>
    <cellStyle name="40 % - Accent6 2 3 4 3 5 2" xfId="22114" xr:uid="{00000000-0005-0000-0000-0000E9780000}"/>
    <cellStyle name="40 % - Accent6 2 3 4 3 5 2 2" xfId="35307" xr:uid="{00000000-0005-0000-0000-0000EA780000}"/>
    <cellStyle name="40 % - Accent6 2 3 4 3 5 3" xfId="14090" xr:uid="{00000000-0005-0000-0000-0000EB780000}"/>
    <cellStyle name="40 % - Accent6 2 3 4 3 5 4" xfId="29317" xr:uid="{00000000-0005-0000-0000-0000EC780000}"/>
    <cellStyle name="40 % - Accent6 2 3 4 3 6" xfId="8667" xr:uid="{00000000-0005-0000-0000-0000ED780000}"/>
    <cellStyle name="40 % - Accent6 2 3 4 3 6 2" xfId="22816" xr:uid="{00000000-0005-0000-0000-0000EE780000}"/>
    <cellStyle name="40 % - Accent6 2 3 4 3 6 2 2" xfId="36009" xr:uid="{00000000-0005-0000-0000-0000EF780000}"/>
    <cellStyle name="40 % - Accent6 2 3 4 3 6 3" xfId="14658" xr:uid="{00000000-0005-0000-0000-0000F0780000}"/>
    <cellStyle name="40 % - Accent6 2 3 4 3 6 4" xfId="30019" xr:uid="{00000000-0005-0000-0000-0000F1780000}"/>
    <cellStyle name="40 % - Accent6 2 3 4 3 7" xfId="9235" xr:uid="{00000000-0005-0000-0000-0000F2780000}"/>
    <cellStyle name="40 % - Accent6 2 3 4 3 7 2" xfId="23580" xr:uid="{00000000-0005-0000-0000-0000F3780000}"/>
    <cellStyle name="40 % - Accent6 2 3 4 3 7 2 2" xfId="36764" xr:uid="{00000000-0005-0000-0000-0000F4780000}"/>
    <cellStyle name="40 % - Accent6 2 3 4 3 7 3" xfId="15226" xr:uid="{00000000-0005-0000-0000-0000F5780000}"/>
    <cellStyle name="40 % - Accent6 2 3 4 3 7 4" xfId="30774" xr:uid="{00000000-0005-0000-0000-0000F6780000}"/>
    <cellStyle name="40 % - Accent6 2 3 4 3 8" xfId="9817" xr:uid="{00000000-0005-0000-0000-0000F7780000}"/>
    <cellStyle name="40 % - Accent6 2 3 4 3 8 2" xfId="15808" xr:uid="{00000000-0005-0000-0000-0000F8780000}"/>
    <cellStyle name="40 % - Accent6 2 3 4 3 8 2 2" xfId="32885" xr:uid="{00000000-0005-0000-0000-0000F9780000}"/>
    <cellStyle name="40 % - Accent6 2 3 4 3 8 3" xfId="26881" xr:uid="{00000000-0005-0000-0000-0000FA780000}"/>
    <cellStyle name="40 % - Accent6 2 3 4 3 9" xfId="10413" xr:uid="{00000000-0005-0000-0000-0000FB780000}"/>
    <cellStyle name="40 % - Accent6 2 3 4 3 9 2" xfId="16404" xr:uid="{00000000-0005-0000-0000-0000FC780000}"/>
    <cellStyle name="40 % - Accent6 2 3 4 3 9 3" xfId="25533" xr:uid="{00000000-0005-0000-0000-0000FD780000}"/>
    <cellStyle name="40 % - Accent6 2 3 4 4" xfId="3252" xr:uid="{00000000-0005-0000-0000-0000FE780000}"/>
    <cellStyle name="40 % - Accent6 2 3 4 4 10" xfId="11010" xr:uid="{00000000-0005-0000-0000-0000FF780000}"/>
    <cellStyle name="40 % - Accent6 2 3 4 4 10 2" xfId="17001" xr:uid="{00000000-0005-0000-0000-000000790000}"/>
    <cellStyle name="40 % - Accent6 2 3 4 4 10 3" xfId="25534" xr:uid="{00000000-0005-0000-0000-000001790000}"/>
    <cellStyle name="40 % - Accent6 2 3 4 4 11" xfId="17625" xr:uid="{00000000-0005-0000-0000-000002790000}"/>
    <cellStyle name="40 % - Accent6 2 3 4 4 11 2" xfId="31567" xr:uid="{00000000-0005-0000-0000-000003790000}"/>
    <cellStyle name="40 % - Accent6 2 3 4 4 12" xfId="18702" xr:uid="{00000000-0005-0000-0000-000004790000}"/>
    <cellStyle name="40 % - Accent6 2 3 4 4 13" xfId="11924" xr:uid="{00000000-0005-0000-0000-000005790000}"/>
    <cellStyle name="40 % - Accent6 2 3 4 4 14" xfId="4628" xr:uid="{00000000-0005-0000-0000-000006790000}"/>
    <cellStyle name="40 % - Accent6 2 3 4 4 15" xfId="24642" xr:uid="{00000000-0005-0000-0000-000007790000}"/>
    <cellStyle name="40 % - Accent6 2 3 4 4 2" xfId="6466" xr:uid="{00000000-0005-0000-0000-000008790000}"/>
    <cellStyle name="40 % - Accent6 2 3 4 4 2 10" xfId="31568" xr:uid="{00000000-0005-0000-0000-000009790000}"/>
    <cellStyle name="40 % - Accent6 2 3 4 4 2 11" xfId="24643" xr:uid="{00000000-0005-0000-0000-00000A790000}"/>
    <cellStyle name="40 % - Accent6 2 3 4 4 2 2" xfId="19658" xr:uid="{00000000-0005-0000-0000-00000B790000}"/>
    <cellStyle name="40 % - Accent6 2 3 4 4 2 2 2" xfId="27122" xr:uid="{00000000-0005-0000-0000-00000C790000}"/>
    <cellStyle name="40 % - Accent6 2 3 4 4 2 2 2 2" xfId="33126" xr:uid="{00000000-0005-0000-0000-00000D790000}"/>
    <cellStyle name="40 % - Accent6 2 3 4 4 2 2 3" xfId="32158" xr:uid="{00000000-0005-0000-0000-00000E790000}"/>
    <cellStyle name="40 % - Accent6 2 3 4 4 2 2 4" xfId="26138" xr:uid="{00000000-0005-0000-0000-00000F790000}"/>
    <cellStyle name="40 % - Accent6 2 3 4 4 2 3" xfId="20901" xr:uid="{00000000-0005-0000-0000-000010790000}"/>
    <cellStyle name="40 % - Accent6 2 3 4 4 2 3 2" xfId="34118" xr:uid="{00000000-0005-0000-0000-000011790000}"/>
    <cellStyle name="40 % - Accent6 2 3 4 4 2 3 3" xfId="28128" xr:uid="{00000000-0005-0000-0000-000012790000}"/>
    <cellStyle name="40 % - Accent6 2 3 4 4 2 4" xfId="21492" xr:uid="{00000000-0005-0000-0000-000013790000}"/>
    <cellStyle name="40 % - Accent6 2 3 4 4 2 4 2" xfId="34709" xr:uid="{00000000-0005-0000-0000-000014790000}"/>
    <cellStyle name="40 % - Accent6 2 3 4 4 2 4 3" xfId="28719" xr:uid="{00000000-0005-0000-0000-000015790000}"/>
    <cellStyle name="40 % - Accent6 2 3 4 4 2 5" xfId="22116" xr:uid="{00000000-0005-0000-0000-000016790000}"/>
    <cellStyle name="40 % - Accent6 2 3 4 4 2 5 2" xfId="35309" xr:uid="{00000000-0005-0000-0000-000017790000}"/>
    <cellStyle name="40 % - Accent6 2 3 4 4 2 5 3" xfId="29319" xr:uid="{00000000-0005-0000-0000-000018790000}"/>
    <cellStyle name="40 % - Accent6 2 3 4 4 2 6" xfId="22818" xr:uid="{00000000-0005-0000-0000-000019790000}"/>
    <cellStyle name="40 % - Accent6 2 3 4 4 2 6 2" xfId="36011" xr:uid="{00000000-0005-0000-0000-00001A790000}"/>
    <cellStyle name="40 % - Accent6 2 3 4 4 2 6 3" xfId="30021" xr:uid="{00000000-0005-0000-0000-00001B790000}"/>
    <cellStyle name="40 % - Accent6 2 3 4 4 2 7" xfId="23582" xr:uid="{00000000-0005-0000-0000-00001C790000}"/>
    <cellStyle name="40 % - Accent6 2 3 4 4 2 7 2" xfId="36766" xr:uid="{00000000-0005-0000-0000-00001D790000}"/>
    <cellStyle name="40 % - Accent6 2 3 4 4 2 7 3" xfId="30776" xr:uid="{00000000-0005-0000-0000-00001E790000}"/>
    <cellStyle name="40 % - Accent6 2 3 4 4 2 8" xfId="18703" xr:uid="{00000000-0005-0000-0000-00001F790000}"/>
    <cellStyle name="40 % - Accent6 2 3 4 4 2 8 2" xfId="32887" xr:uid="{00000000-0005-0000-0000-000020790000}"/>
    <cellStyle name="40 % - Accent6 2 3 4 4 2 8 3" xfId="26883" xr:uid="{00000000-0005-0000-0000-000021790000}"/>
    <cellStyle name="40 % - Accent6 2 3 4 4 2 9" xfId="12457" xr:uid="{00000000-0005-0000-0000-000022790000}"/>
    <cellStyle name="40 % - Accent6 2 3 4 4 2 9 2" xfId="25535" xr:uid="{00000000-0005-0000-0000-000023790000}"/>
    <cellStyle name="40 % - Accent6 2 3 4 4 3" xfId="6992" xr:uid="{00000000-0005-0000-0000-000024790000}"/>
    <cellStyle name="40 % - Accent6 2 3 4 4 3 2" xfId="19660" xr:uid="{00000000-0005-0000-0000-000025790000}"/>
    <cellStyle name="40 % - Accent6 2 3 4 4 3 2 2" xfId="33127" xr:uid="{00000000-0005-0000-0000-000026790000}"/>
    <cellStyle name="40 % - Accent6 2 3 4 4 3 2 3" xfId="27123" xr:uid="{00000000-0005-0000-0000-000027790000}"/>
    <cellStyle name="40 % - Accent6 2 3 4 4 3 3" xfId="12983" xr:uid="{00000000-0005-0000-0000-000028790000}"/>
    <cellStyle name="40 % - Accent6 2 3 4 4 3 3 2" xfId="32157" xr:uid="{00000000-0005-0000-0000-000029790000}"/>
    <cellStyle name="40 % - Accent6 2 3 4 4 3 4" xfId="26137" xr:uid="{00000000-0005-0000-0000-00002A790000}"/>
    <cellStyle name="40 % - Accent6 2 3 4 4 4" xfId="7532" xr:uid="{00000000-0005-0000-0000-00002B790000}"/>
    <cellStyle name="40 % - Accent6 2 3 4 4 4 2" xfId="20900" xr:uid="{00000000-0005-0000-0000-00002C790000}"/>
    <cellStyle name="40 % - Accent6 2 3 4 4 4 2 2" xfId="34117" xr:uid="{00000000-0005-0000-0000-00002D790000}"/>
    <cellStyle name="40 % - Accent6 2 3 4 4 4 3" xfId="13523" xr:uid="{00000000-0005-0000-0000-00002E790000}"/>
    <cellStyle name="40 % - Accent6 2 3 4 4 4 4" xfId="28127" xr:uid="{00000000-0005-0000-0000-00002F790000}"/>
    <cellStyle name="40 % - Accent6 2 3 4 4 5" xfId="8100" xr:uid="{00000000-0005-0000-0000-000030790000}"/>
    <cellStyle name="40 % - Accent6 2 3 4 4 5 2" xfId="21491" xr:uid="{00000000-0005-0000-0000-000031790000}"/>
    <cellStyle name="40 % - Accent6 2 3 4 4 5 2 2" xfId="34708" xr:uid="{00000000-0005-0000-0000-000032790000}"/>
    <cellStyle name="40 % - Accent6 2 3 4 4 5 3" xfId="14091" xr:uid="{00000000-0005-0000-0000-000033790000}"/>
    <cellStyle name="40 % - Accent6 2 3 4 4 5 4" xfId="28718" xr:uid="{00000000-0005-0000-0000-000034790000}"/>
    <cellStyle name="40 % - Accent6 2 3 4 4 6" xfId="8668" xr:uid="{00000000-0005-0000-0000-000035790000}"/>
    <cellStyle name="40 % - Accent6 2 3 4 4 6 2" xfId="22115" xr:uid="{00000000-0005-0000-0000-000036790000}"/>
    <cellStyle name="40 % - Accent6 2 3 4 4 6 2 2" xfId="35308" xr:uid="{00000000-0005-0000-0000-000037790000}"/>
    <cellStyle name="40 % - Accent6 2 3 4 4 6 3" xfId="14659" xr:uid="{00000000-0005-0000-0000-000038790000}"/>
    <cellStyle name="40 % - Accent6 2 3 4 4 6 4" xfId="29318" xr:uid="{00000000-0005-0000-0000-000039790000}"/>
    <cellStyle name="40 % - Accent6 2 3 4 4 7" xfId="9236" xr:uid="{00000000-0005-0000-0000-00003A790000}"/>
    <cellStyle name="40 % - Accent6 2 3 4 4 7 2" xfId="22817" xr:uid="{00000000-0005-0000-0000-00003B790000}"/>
    <cellStyle name="40 % - Accent6 2 3 4 4 7 2 2" xfId="36010" xr:uid="{00000000-0005-0000-0000-00003C790000}"/>
    <cellStyle name="40 % - Accent6 2 3 4 4 7 3" xfId="15227" xr:uid="{00000000-0005-0000-0000-00003D790000}"/>
    <cellStyle name="40 % - Accent6 2 3 4 4 7 4" xfId="30020" xr:uid="{00000000-0005-0000-0000-00003E790000}"/>
    <cellStyle name="40 % - Accent6 2 3 4 4 8" xfId="9818" xr:uid="{00000000-0005-0000-0000-00003F790000}"/>
    <cellStyle name="40 % - Accent6 2 3 4 4 8 2" xfId="23581" xr:uid="{00000000-0005-0000-0000-000040790000}"/>
    <cellStyle name="40 % - Accent6 2 3 4 4 8 2 2" xfId="36765" xr:uid="{00000000-0005-0000-0000-000041790000}"/>
    <cellStyle name="40 % - Accent6 2 3 4 4 8 3" xfId="15809" xr:uid="{00000000-0005-0000-0000-000042790000}"/>
    <cellStyle name="40 % - Accent6 2 3 4 4 8 4" xfId="30775" xr:uid="{00000000-0005-0000-0000-000043790000}"/>
    <cellStyle name="40 % - Accent6 2 3 4 4 9" xfId="10414" xr:uid="{00000000-0005-0000-0000-000044790000}"/>
    <cellStyle name="40 % - Accent6 2 3 4 4 9 2" xfId="16405" xr:uid="{00000000-0005-0000-0000-000045790000}"/>
    <cellStyle name="40 % - Accent6 2 3 4 4 9 2 2" xfId="32886" xr:uid="{00000000-0005-0000-0000-000046790000}"/>
    <cellStyle name="40 % - Accent6 2 3 4 4 9 3" xfId="26882" xr:uid="{00000000-0005-0000-0000-000047790000}"/>
    <cellStyle name="40 % - Accent6 2 3 4 5" xfId="5547" xr:uid="{00000000-0005-0000-0000-000048790000}"/>
    <cellStyle name="40 % - Accent6 2 3 4 5 10" xfId="31569" xr:uid="{00000000-0005-0000-0000-000049790000}"/>
    <cellStyle name="40 % - Accent6 2 3 4 5 11" xfId="24644" xr:uid="{00000000-0005-0000-0000-00004A790000}"/>
    <cellStyle name="40 % - Accent6 2 3 4 5 2" xfId="19657" xr:uid="{00000000-0005-0000-0000-00004B790000}"/>
    <cellStyle name="40 % - Accent6 2 3 4 5 2 2" xfId="27121" xr:uid="{00000000-0005-0000-0000-00004C790000}"/>
    <cellStyle name="40 % - Accent6 2 3 4 5 2 2 2" xfId="33125" xr:uid="{00000000-0005-0000-0000-00004D790000}"/>
    <cellStyle name="40 % - Accent6 2 3 4 5 2 3" xfId="32159" xr:uid="{00000000-0005-0000-0000-00004E790000}"/>
    <cellStyle name="40 % - Accent6 2 3 4 5 2 4" xfId="26139" xr:uid="{00000000-0005-0000-0000-00004F790000}"/>
    <cellStyle name="40 % - Accent6 2 3 4 5 3" xfId="20902" xr:uid="{00000000-0005-0000-0000-000050790000}"/>
    <cellStyle name="40 % - Accent6 2 3 4 5 3 2" xfId="34119" xr:uid="{00000000-0005-0000-0000-000051790000}"/>
    <cellStyle name="40 % - Accent6 2 3 4 5 3 3" xfId="28129" xr:uid="{00000000-0005-0000-0000-000052790000}"/>
    <cellStyle name="40 % - Accent6 2 3 4 5 4" xfId="21493" xr:uid="{00000000-0005-0000-0000-000053790000}"/>
    <cellStyle name="40 % - Accent6 2 3 4 5 4 2" xfId="34710" xr:uid="{00000000-0005-0000-0000-000054790000}"/>
    <cellStyle name="40 % - Accent6 2 3 4 5 4 3" xfId="28720" xr:uid="{00000000-0005-0000-0000-000055790000}"/>
    <cellStyle name="40 % - Accent6 2 3 4 5 5" xfId="22117" xr:uid="{00000000-0005-0000-0000-000056790000}"/>
    <cellStyle name="40 % - Accent6 2 3 4 5 5 2" xfId="35310" xr:uid="{00000000-0005-0000-0000-000057790000}"/>
    <cellStyle name="40 % - Accent6 2 3 4 5 5 3" xfId="29320" xr:uid="{00000000-0005-0000-0000-000058790000}"/>
    <cellStyle name="40 % - Accent6 2 3 4 5 6" xfId="22819" xr:uid="{00000000-0005-0000-0000-000059790000}"/>
    <cellStyle name="40 % - Accent6 2 3 4 5 6 2" xfId="36012" xr:uid="{00000000-0005-0000-0000-00005A790000}"/>
    <cellStyle name="40 % - Accent6 2 3 4 5 6 3" xfId="30022" xr:uid="{00000000-0005-0000-0000-00005B790000}"/>
    <cellStyle name="40 % - Accent6 2 3 4 5 7" xfId="23583" xr:uid="{00000000-0005-0000-0000-00005C790000}"/>
    <cellStyle name="40 % - Accent6 2 3 4 5 7 2" xfId="36767" xr:uid="{00000000-0005-0000-0000-00005D790000}"/>
    <cellStyle name="40 % - Accent6 2 3 4 5 7 3" xfId="30777" xr:uid="{00000000-0005-0000-0000-00005E790000}"/>
    <cellStyle name="40 % - Accent6 2 3 4 5 8" xfId="18704" xr:uid="{00000000-0005-0000-0000-00005F790000}"/>
    <cellStyle name="40 % - Accent6 2 3 4 5 8 2" xfId="32888" xr:uid="{00000000-0005-0000-0000-000060790000}"/>
    <cellStyle name="40 % - Accent6 2 3 4 5 8 3" xfId="26884" xr:uid="{00000000-0005-0000-0000-000061790000}"/>
    <cellStyle name="40 % - Accent6 2 3 4 5 9" xfId="11920" xr:uid="{00000000-0005-0000-0000-000062790000}"/>
    <cellStyle name="40 % - Accent6 2 3 4 5 9 2" xfId="25536" xr:uid="{00000000-0005-0000-0000-000063790000}"/>
    <cellStyle name="40 % - Accent6 2 3 4 6" xfId="6462" xr:uid="{00000000-0005-0000-0000-000064790000}"/>
    <cellStyle name="40 % - Accent6 2 3 4 6 2" xfId="19623" xr:uid="{00000000-0005-0000-0000-000065790000}"/>
    <cellStyle name="40 % - Accent6 2 3 4 6 2 2" xfId="33112" xr:uid="{00000000-0005-0000-0000-000066790000}"/>
    <cellStyle name="40 % - Accent6 2 3 4 6 2 3" xfId="27108" xr:uid="{00000000-0005-0000-0000-000067790000}"/>
    <cellStyle name="40 % - Accent6 2 3 4 6 3" xfId="12453" xr:uid="{00000000-0005-0000-0000-000068790000}"/>
    <cellStyle name="40 % - Accent6 2 3 4 6 3 2" xfId="32154" xr:uid="{00000000-0005-0000-0000-000069790000}"/>
    <cellStyle name="40 % - Accent6 2 3 4 6 4" xfId="26134" xr:uid="{00000000-0005-0000-0000-00006A790000}"/>
    <cellStyle name="40 % - Accent6 2 3 4 7" xfId="6988" xr:uid="{00000000-0005-0000-0000-00006B790000}"/>
    <cellStyle name="40 % - Accent6 2 3 4 7 2" xfId="19663" xr:uid="{00000000-0005-0000-0000-00006C790000}"/>
    <cellStyle name="40 % - Accent6 2 3 4 7 2 2" xfId="33130" xr:uid="{00000000-0005-0000-0000-00006D790000}"/>
    <cellStyle name="40 % - Accent6 2 3 4 7 3" xfId="12979" xr:uid="{00000000-0005-0000-0000-00006E790000}"/>
    <cellStyle name="40 % - Accent6 2 3 4 7 4" xfId="27126" xr:uid="{00000000-0005-0000-0000-00006F790000}"/>
    <cellStyle name="40 % - Accent6 2 3 4 8" xfId="7528" xr:uid="{00000000-0005-0000-0000-000070790000}"/>
    <cellStyle name="40 % - Accent6 2 3 4 8 2" xfId="20897" xr:uid="{00000000-0005-0000-0000-000071790000}"/>
    <cellStyle name="40 % - Accent6 2 3 4 8 2 2" xfId="34114" xr:uid="{00000000-0005-0000-0000-000072790000}"/>
    <cellStyle name="40 % - Accent6 2 3 4 8 3" xfId="13519" xr:uid="{00000000-0005-0000-0000-000073790000}"/>
    <cellStyle name="40 % - Accent6 2 3 4 8 4" xfId="28124" xr:uid="{00000000-0005-0000-0000-000074790000}"/>
    <cellStyle name="40 % - Accent6 2 3 4 9" xfId="8096" xr:uid="{00000000-0005-0000-0000-000075790000}"/>
    <cellStyle name="40 % - Accent6 2 3 4 9 2" xfId="21488" xr:uid="{00000000-0005-0000-0000-000076790000}"/>
    <cellStyle name="40 % - Accent6 2 3 4 9 2 2" xfId="34705" xr:uid="{00000000-0005-0000-0000-000077790000}"/>
    <cellStyle name="40 % - Accent6 2 3 4 9 3" xfId="14087" xr:uid="{00000000-0005-0000-0000-000078790000}"/>
    <cellStyle name="40 % - Accent6 2 3 4 9 4" xfId="28715" xr:uid="{00000000-0005-0000-0000-000079790000}"/>
    <cellStyle name="40 % - Accent6 2 3 5" xfId="610" xr:uid="{00000000-0005-0000-0000-00007A790000}"/>
    <cellStyle name="40 % - Accent6 2 3 5 10" xfId="10415" xr:uid="{00000000-0005-0000-0000-00007B790000}"/>
    <cellStyle name="40 % - Accent6 2 3 5 10 2" xfId="16406" xr:uid="{00000000-0005-0000-0000-00007C790000}"/>
    <cellStyle name="40 % - Accent6 2 3 5 10 3" xfId="31570" xr:uid="{00000000-0005-0000-0000-00007D790000}"/>
    <cellStyle name="40 % - Accent6 2 3 5 11" xfId="11011" xr:uid="{00000000-0005-0000-0000-00007E790000}"/>
    <cellStyle name="40 % - Accent6 2 3 5 11 2" xfId="17002" xr:uid="{00000000-0005-0000-0000-00007F790000}"/>
    <cellStyle name="40 % - Accent6 2 3 5 12" xfId="17626" xr:uid="{00000000-0005-0000-0000-000080790000}"/>
    <cellStyle name="40 % - Accent6 2 3 5 13" xfId="18052" xr:uid="{00000000-0005-0000-0000-000081790000}"/>
    <cellStyle name="40 % - Accent6 2 3 5 14" xfId="18705" xr:uid="{00000000-0005-0000-0000-000082790000}"/>
    <cellStyle name="40 % - Accent6 2 3 5 15" xfId="11395" xr:uid="{00000000-0005-0000-0000-000083790000}"/>
    <cellStyle name="40 % - Accent6 2 3 5 16" xfId="4629" xr:uid="{00000000-0005-0000-0000-000084790000}"/>
    <cellStyle name="40 % - Accent6 2 3 5 17" xfId="24645" xr:uid="{00000000-0005-0000-0000-000085790000}"/>
    <cellStyle name="40 % - Accent6 2 3 5 18" xfId="3253" xr:uid="{00000000-0005-0000-0000-000086790000}"/>
    <cellStyle name="40 % - Accent6 2 3 5 2" xfId="5550" xr:uid="{00000000-0005-0000-0000-000087790000}"/>
    <cellStyle name="40 % - Accent6 2 3 5 2 2" xfId="19624" xr:uid="{00000000-0005-0000-0000-000088790000}"/>
    <cellStyle name="40 % - Accent6 2 3 5 2 2 2" xfId="33113" xr:uid="{00000000-0005-0000-0000-000089790000}"/>
    <cellStyle name="40 % - Accent6 2 3 5 2 2 3" xfId="27109" xr:uid="{00000000-0005-0000-0000-00008A790000}"/>
    <cellStyle name="40 % - Accent6 2 3 5 2 3" xfId="11925" xr:uid="{00000000-0005-0000-0000-00008B790000}"/>
    <cellStyle name="40 % - Accent6 2 3 5 2 3 2" xfId="32160" xr:uid="{00000000-0005-0000-0000-00008C790000}"/>
    <cellStyle name="40 % - Accent6 2 3 5 2 4" xfId="26140" xr:uid="{00000000-0005-0000-0000-00008D790000}"/>
    <cellStyle name="40 % - Accent6 2 3 5 3" xfId="6467" xr:uid="{00000000-0005-0000-0000-00008E790000}"/>
    <cellStyle name="40 % - Accent6 2 3 5 3 2" xfId="20903" xr:uid="{00000000-0005-0000-0000-00008F790000}"/>
    <cellStyle name="40 % - Accent6 2 3 5 3 2 2" xfId="34120" xr:uid="{00000000-0005-0000-0000-000090790000}"/>
    <cellStyle name="40 % - Accent6 2 3 5 3 3" xfId="12458" xr:uid="{00000000-0005-0000-0000-000091790000}"/>
    <cellStyle name="40 % - Accent6 2 3 5 3 4" xfId="28130" xr:uid="{00000000-0005-0000-0000-000092790000}"/>
    <cellStyle name="40 % - Accent6 2 3 5 4" xfId="6993" xr:uid="{00000000-0005-0000-0000-000093790000}"/>
    <cellStyle name="40 % - Accent6 2 3 5 4 2" xfId="21494" xr:uid="{00000000-0005-0000-0000-000094790000}"/>
    <cellStyle name="40 % - Accent6 2 3 5 4 2 2" xfId="34711" xr:uid="{00000000-0005-0000-0000-000095790000}"/>
    <cellStyle name="40 % - Accent6 2 3 5 4 3" xfId="12984" xr:uid="{00000000-0005-0000-0000-000096790000}"/>
    <cellStyle name="40 % - Accent6 2 3 5 4 4" xfId="28721" xr:uid="{00000000-0005-0000-0000-000097790000}"/>
    <cellStyle name="40 % - Accent6 2 3 5 5" xfId="7533" xr:uid="{00000000-0005-0000-0000-000098790000}"/>
    <cellStyle name="40 % - Accent6 2 3 5 5 2" xfId="22118" xr:uid="{00000000-0005-0000-0000-000099790000}"/>
    <cellStyle name="40 % - Accent6 2 3 5 5 2 2" xfId="35311" xr:uid="{00000000-0005-0000-0000-00009A790000}"/>
    <cellStyle name="40 % - Accent6 2 3 5 5 3" xfId="13524" xr:uid="{00000000-0005-0000-0000-00009B790000}"/>
    <cellStyle name="40 % - Accent6 2 3 5 5 4" xfId="29321" xr:uid="{00000000-0005-0000-0000-00009C790000}"/>
    <cellStyle name="40 % - Accent6 2 3 5 6" xfId="8101" xr:uid="{00000000-0005-0000-0000-00009D790000}"/>
    <cellStyle name="40 % - Accent6 2 3 5 6 2" xfId="22820" xr:uid="{00000000-0005-0000-0000-00009E790000}"/>
    <cellStyle name="40 % - Accent6 2 3 5 6 2 2" xfId="36013" xr:uid="{00000000-0005-0000-0000-00009F790000}"/>
    <cellStyle name="40 % - Accent6 2 3 5 6 3" xfId="14092" xr:uid="{00000000-0005-0000-0000-0000A0790000}"/>
    <cellStyle name="40 % - Accent6 2 3 5 6 4" xfId="30023" xr:uid="{00000000-0005-0000-0000-0000A1790000}"/>
    <cellStyle name="40 % - Accent6 2 3 5 7" xfId="8669" xr:uid="{00000000-0005-0000-0000-0000A2790000}"/>
    <cellStyle name="40 % - Accent6 2 3 5 7 2" xfId="23584" xr:uid="{00000000-0005-0000-0000-0000A3790000}"/>
    <cellStyle name="40 % - Accent6 2 3 5 7 2 2" xfId="36768" xr:uid="{00000000-0005-0000-0000-0000A4790000}"/>
    <cellStyle name="40 % - Accent6 2 3 5 7 3" xfId="14660" xr:uid="{00000000-0005-0000-0000-0000A5790000}"/>
    <cellStyle name="40 % - Accent6 2 3 5 7 4" xfId="30778" xr:uid="{00000000-0005-0000-0000-0000A6790000}"/>
    <cellStyle name="40 % - Accent6 2 3 5 8" xfId="9237" xr:uid="{00000000-0005-0000-0000-0000A7790000}"/>
    <cellStyle name="40 % - Accent6 2 3 5 8 2" xfId="15228" xr:uid="{00000000-0005-0000-0000-0000A8790000}"/>
    <cellStyle name="40 % - Accent6 2 3 5 8 2 2" xfId="32889" xr:uid="{00000000-0005-0000-0000-0000A9790000}"/>
    <cellStyle name="40 % - Accent6 2 3 5 8 3" xfId="26885" xr:uid="{00000000-0005-0000-0000-0000AA790000}"/>
    <cellStyle name="40 % - Accent6 2 3 5 9" xfId="9819" xr:uid="{00000000-0005-0000-0000-0000AB790000}"/>
    <cellStyle name="40 % - Accent6 2 3 5 9 2" xfId="15810" xr:uid="{00000000-0005-0000-0000-0000AC790000}"/>
    <cellStyle name="40 % - Accent6 2 3 5 9 3" xfId="25537" xr:uid="{00000000-0005-0000-0000-0000AD790000}"/>
    <cellStyle name="40 % - Accent6 2 3 6" xfId="611" xr:uid="{00000000-0005-0000-0000-0000AE790000}"/>
    <cellStyle name="40 % - Accent6 2 3 6 10" xfId="10416" xr:uid="{00000000-0005-0000-0000-0000AF790000}"/>
    <cellStyle name="40 % - Accent6 2 3 6 10 2" xfId="16407" xr:uid="{00000000-0005-0000-0000-0000B0790000}"/>
    <cellStyle name="40 % - Accent6 2 3 6 10 3" xfId="31571" xr:uid="{00000000-0005-0000-0000-0000B1790000}"/>
    <cellStyle name="40 % - Accent6 2 3 6 11" xfId="11012" xr:uid="{00000000-0005-0000-0000-0000B2790000}"/>
    <cellStyle name="40 % - Accent6 2 3 6 11 2" xfId="17003" xr:uid="{00000000-0005-0000-0000-0000B3790000}"/>
    <cellStyle name="40 % - Accent6 2 3 6 12" xfId="17627" xr:uid="{00000000-0005-0000-0000-0000B4790000}"/>
    <cellStyle name="40 % - Accent6 2 3 6 13" xfId="18053" xr:uid="{00000000-0005-0000-0000-0000B5790000}"/>
    <cellStyle name="40 % - Accent6 2 3 6 14" xfId="18706" xr:uid="{00000000-0005-0000-0000-0000B6790000}"/>
    <cellStyle name="40 % - Accent6 2 3 6 15" xfId="11396" xr:uid="{00000000-0005-0000-0000-0000B7790000}"/>
    <cellStyle name="40 % - Accent6 2 3 6 16" xfId="4630" xr:uid="{00000000-0005-0000-0000-0000B8790000}"/>
    <cellStyle name="40 % - Accent6 2 3 6 17" xfId="24646" xr:uid="{00000000-0005-0000-0000-0000B9790000}"/>
    <cellStyle name="40 % - Accent6 2 3 6 18" xfId="3254" xr:uid="{00000000-0005-0000-0000-0000BA790000}"/>
    <cellStyle name="40 % - Accent6 2 3 6 2" xfId="5551" xr:uid="{00000000-0005-0000-0000-0000BB790000}"/>
    <cellStyle name="40 % - Accent6 2 3 6 2 2" xfId="19625" xr:uid="{00000000-0005-0000-0000-0000BC790000}"/>
    <cellStyle name="40 % - Accent6 2 3 6 2 2 2" xfId="33114" xr:uid="{00000000-0005-0000-0000-0000BD790000}"/>
    <cellStyle name="40 % - Accent6 2 3 6 2 2 3" xfId="27110" xr:uid="{00000000-0005-0000-0000-0000BE790000}"/>
    <cellStyle name="40 % - Accent6 2 3 6 2 3" xfId="11926" xr:uid="{00000000-0005-0000-0000-0000BF790000}"/>
    <cellStyle name="40 % - Accent6 2 3 6 2 3 2" xfId="32161" xr:uid="{00000000-0005-0000-0000-0000C0790000}"/>
    <cellStyle name="40 % - Accent6 2 3 6 2 4" xfId="26141" xr:uid="{00000000-0005-0000-0000-0000C1790000}"/>
    <cellStyle name="40 % - Accent6 2 3 6 3" xfId="6468" xr:uid="{00000000-0005-0000-0000-0000C2790000}"/>
    <cellStyle name="40 % - Accent6 2 3 6 3 2" xfId="20904" xr:uid="{00000000-0005-0000-0000-0000C3790000}"/>
    <cellStyle name="40 % - Accent6 2 3 6 3 2 2" xfId="34121" xr:uid="{00000000-0005-0000-0000-0000C4790000}"/>
    <cellStyle name="40 % - Accent6 2 3 6 3 3" xfId="12459" xr:uid="{00000000-0005-0000-0000-0000C5790000}"/>
    <cellStyle name="40 % - Accent6 2 3 6 3 4" xfId="28131" xr:uid="{00000000-0005-0000-0000-0000C6790000}"/>
    <cellStyle name="40 % - Accent6 2 3 6 4" xfId="6994" xr:uid="{00000000-0005-0000-0000-0000C7790000}"/>
    <cellStyle name="40 % - Accent6 2 3 6 4 2" xfId="21495" xr:uid="{00000000-0005-0000-0000-0000C8790000}"/>
    <cellStyle name="40 % - Accent6 2 3 6 4 2 2" xfId="34712" xr:uid="{00000000-0005-0000-0000-0000C9790000}"/>
    <cellStyle name="40 % - Accent6 2 3 6 4 3" xfId="12985" xr:uid="{00000000-0005-0000-0000-0000CA790000}"/>
    <cellStyle name="40 % - Accent6 2 3 6 4 4" xfId="28722" xr:uid="{00000000-0005-0000-0000-0000CB790000}"/>
    <cellStyle name="40 % - Accent6 2 3 6 5" xfId="7534" xr:uid="{00000000-0005-0000-0000-0000CC790000}"/>
    <cellStyle name="40 % - Accent6 2 3 6 5 2" xfId="22119" xr:uid="{00000000-0005-0000-0000-0000CD790000}"/>
    <cellStyle name="40 % - Accent6 2 3 6 5 2 2" xfId="35312" xr:uid="{00000000-0005-0000-0000-0000CE790000}"/>
    <cellStyle name="40 % - Accent6 2 3 6 5 3" xfId="13525" xr:uid="{00000000-0005-0000-0000-0000CF790000}"/>
    <cellStyle name="40 % - Accent6 2 3 6 5 4" xfId="29322" xr:uid="{00000000-0005-0000-0000-0000D0790000}"/>
    <cellStyle name="40 % - Accent6 2 3 6 6" xfId="8102" xr:uid="{00000000-0005-0000-0000-0000D1790000}"/>
    <cellStyle name="40 % - Accent6 2 3 6 6 2" xfId="22821" xr:uid="{00000000-0005-0000-0000-0000D2790000}"/>
    <cellStyle name="40 % - Accent6 2 3 6 6 2 2" xfId="36014" xr:uid="{00000000-0005-0000-0000-0000D3790000}"/>
    <cellStyle name="40 % - Accent6 2 3 6 6 3" xfId="14093" xr:uid="{00000000-0005-0000-0000-0000D4790000}"/>
    <cellStyle name="40 % - Accent6 2 3 6 6 4" xfId="30024" xr:uid="{00000000-0005-0000-0000-0000D5790000}"/>
    <cellStyle name="40 % - Accent6 2 3 6 7" xfId="8670" xr:uid="{00000000-0005-0000-0000-0000D6790000}"/>
    <cellStyle name="40 % - Accent6 2 3 6 7 2" xfId="23585" xr:uid="{00000000-0005-0000-0000-0000D7790000}"/>
    <cellStyle name="40 % - Accent6 2 3 6 7 2 2" xfId="36769" xr:uid="{00000000-0005-0000-0000-0000D8790000}"/>
    <cellStyle name="40 % - Accent6 2 3 6 7 3" xfId="14661" xr:uid="{00000000-0005-0000-0000-0000D9790000}"/>
    <cellStyle name="40 % - Accent6 2 3 6 7 4" xfId="30779" xr:uid="{00000000-0005-0000-0000-0000DA790000}"/>
    <cellStyle name="40 % - Accent6 2 3 6 8" xfId="9238" xr:uid="{00000000-0005-0000-0000-0000DB790000}"/>
    <cellStyle name="40 % - Accent6 2 3 6 8 2" xfId="15229" xr:uid="{00000000-0005-0000-0000-0000DC790000}"/>
    <cellStyle name="40 % - Accent6 2 3 6 8 2 2" xfId="32890" xr:uid="{00000000-0005-0000-0000-0000DD790000}"/>
    <cellStyle name="40 % - Accent6 2 3 6 8 3" xfId="26886" xr:uid="{00000000-0005-0000-0000-0000DE790000}"/>
    <cellStyle name="40 % - Accent6 2 3 6 9" xfId="9820" xr:uid="{00000000-0005-0000-0000-0000DF790000}"/>
    <cellStyle name="40 % - Accent6 2 3 6 9 2" xfId="15811" xr:uid="{00000000-0005-0000-0000-0000E0790000}"/>
    <cellStyle name="40 % - Accent6 2 3 6 9 3" xfId="25538" xr:uid="{00000000-0005-0000-0000-0000E1790000}"/>
    <cellStyle name="40 % - Accent6 2 3 7" xfId="5538" xr:uid="{00000000-0005-0000-0000-0000E2790000}"/>
    <cellStyle name="40 % - Accent6 2 3 7 10" xfId="31572" xr:uid="{00000000-0005-0000-0000-0000E3790000}"/>
    <cellStyle name="40 % - Accent6 2 3 7 11" xfId="24647" xr:uid="{00000000-0005-0000-0000-0000E4790000}"/>
    <cellStyle name="40 % - Accent6 2 3 7 2" xfId="19656" xr:uid="{00000000-0005-0000-0000-0000E5790000}"/>
    <cellStyle name="40 % - Accent6 2 3 7 2 2" xfId="27120" xr:uid="{00000000-0005-0000-0000-0000E6790000}"/>
    <cellStyle name="40 % - Accent6 2 3 7 2 2 2" xfId="33124" xr:uid="{00000000-0005-0000-0000-0000E7790000}"/>
    <cellStyle name="40 % - Accent6 2 3 7 2 3" xfId="32162" xr:uid="{00000000-0005-0000-0000-0000E8790000}"/>
    <cellStyle name="40 % - Accent6 2 3 7 2 4" xfId="26142" xr:uid="{00000000-0005-0000-0000-0000E9790000}"/>
    <cellStyle name="40 % - Accent6 2 3 7 3" xfId="20905" xr:uid="{00000000-0005-0000-0000-0000EA790000}"/>
    <cellStyle name="40 % - Accent6 2 3 7 3 2" xfId="34122" xr:uid="{00000000-0005-0000-0000-0000EB790000}"/>
    <cellStyle name="40 % - Accent6 2 3 7 3 3" xfId="28132" xr:uid="{00000000-0005-0000-0000-0000EC790000}"/>
    <cellStyle name="40 % - Accent6 2 3 7 4" xfId="21496" xr:uid="{00000000-0005-0000-0000-0000ED790000}"/>
    <cellStyle name="40 % - Accent6 2 3 7 4 2" xfId="34713" xr:uid="{00000000-0005-0000-0000-0000EE790000}"/>
    <cellStyle name="40 % - Accent6 2 3 7 4 3" xfId="28723" xr:uid="{00000000-0005-0000-0000-0000EF790000}"/>
    <cellStyle name="40 % - Accent6 2 3 7 5" xfId="22120" xr:uid="{00000000-0005-0000-0000-0000F0790000}"/>
    <cellStyle name="40 % - Accent6 2 3 7 5 2" xfId="35313" xr:uid="{00000000-0005-0000-0000-0000F1790000}"/>
    <cellStyle name="40 % - Accent6 2 3 7 5 3" xfId="29323" xr:uid="{00000000-0005-0000-0000-0000F2790000}"/>
    <cellStyle name="40 % - Accent6 2 3 7 6" xfId="22822" xr:uid="{00000000-0005-0000-0000-0000F3790000}"/>
    <cellStyle name="40 % - Accent6 2 3 7 6 2" xfId="36015" xr:uid="{00000000-0005-0000-0000-0000F4790000}"/>
    <cellStyle name="40 % - Accent6 2 3 7 6 3" xfId="30025" xr:uid="{00000000-0005-0000-0000-0000F5790000}"/>
    <cellStyle name="40 % - Accent6 2 3 7 7" xfId="23586" xr:uid="{00000000-0005-0000-0000-0000F6790000}"/>
    <cellStyle name="40 % - Accent6 2 3 7 7 2" xfId="36770" xr:uid="{00000000-0005-0000-0000-0000F7790000}"/>
    <cellStyle name="40 % - Accent6 2 3 7 7 3" xfId="30780" xr:uid="{00000000-0005-0000-0000-0000F8790000}"/>
    <cellStyle name="40 % - Accent6 2 3 7 8" xfId="18707" xr:uid="{00000000-0005-0000-0000-0000F9790000}"/>
    <cellStyle name="40 % - Accent6 2 3 7 8 2" xfId="32891" xr:uid="{00000000-0005-0000-0000-0000FA790000}"/>
    <cellStyle name="40 % - Accent6 2 3 7 8 3" xfId="26887" xr:uid="{00000000-0005-0000-0000-0000FB790000}"/>
    <cellStyle name="40 % - Accent6 2 3 7 9" xfId="11909" xr:uid="{00000000-0005-0000-0000-0000FC790000}"/>
    <cellStyle name="40 % - Accent6 2 3 7 9 2" xfId="25539" xr:uid="{00000000-0005-0000-0000-0000FD790000}"/>
    <cellStyle name="40 % - Accent6 2 3 8" xfId="6451" xr:uid="{00000000-0005-0000-0000-0000FE790000}"/>
    <cellStyle name="40 % - Accent6 2 3 8 2" xfId="23587" xr:uid="{00000000-0005-0000-0000-0000FF790000}"/>
    <cellStyle name="40 % - Accent6 2 3 8 2 2" xfId="36771" xr:uid="{00000000-0005-0000-0000-0000007A0000}"/>
    <cellStyle name="40 % - Accent6 2 3 8 2 3" xfId="30781" xr:uid="{00000000-0005-0000-0000-0000017A0000}"/>
    <cellStyle name="40 % - Accent6 2 3 8 3" xfId="19618" xr:uid="{00000000-0005-0000-0000-0000027A0000}"/>
    <cellStyle name="40 % - Accent6 2 3 8 3 2" xfId="33107" xr:uid="{00000000-0005-0000-0000-0000037A0000}"/>
    <cellStyle name="40 % - Accent6 2 3 8 3 3" xfId="27103" xr:uid="{00000000-0005-0000-0000-0000047A0000}"/>
    <cellStyle name="40 % - Accent6 2 3 8 4" xfId="12442" xr:uid="{00000000-0005-0000-0000-0000057A0000}"/>
    <cellStyle name="40 % - Accent6 2 3 8 4 2" xfId="32143" xr:uid="{00000000-0005-0000-0000-0000067A0000}"/>
    <cellStyle name="40 % - Accent6 2 3 8 5" xfId="26123" xr:uid="{00000000-0005-0000-0000-0000077A0000}"/>
    <cellStyle name="40 % - Accent6 2 3 9" xfId="6977" xr:uid="{00000000-0005-0000-0000-0000087A0000}"/>
    <cellStyle name="40 % - Accent6 2 3 9 2" xfId="23840" xr:uid="{00000000-0005-0000-0000-0000097A0000}"/>
    <cellStyle name="40 % - Accent6 2 3 9 2 2" xfId="36867" xr:uid="{00000000-0005-0000-0000-00000A7A0000}"/>
    <cellStyle name="40 % - Accent6 2 3 9 2 3" xfId="30879" xr:uid="{00000000-0005-0000-0000-00000B7A0000}"/>
    <cellStyle name="40 % - Accent6 2 3 9 3" xfId="20886" xr:uid="{00000000-0005-0000-0000-00000C7A0000}"/>
    <cellStyle name="40 % - Accent6 2 3 9 3 2" xfId="34103" xr:uid="{00000000-0005-0000-0000-00000D7A0000}"/>
    <cellStyle name="40 % - Accent6 2 3 9 4" xfId="12968" xr:uid="{00000000-0005-0000-0000-00000E7A0000}"/>
    <cellStyle name="40 % - Accent6 2 3 9 5" xfId="28113" xr:uid="{00000000-0005-0000-0000-00000F7A0000}"/>
    <cellStyle name="40 % - Accent6 2 3_2012-2013 - CF - Tour 1 - Ligue 04 - Résultats" xfId="612" xr:uid="{00000000-0005-0000-0000-0000107A0000}"/>
    <cellStyle name="40 % - Accent6 2 4" xfId="613" xr:uid="{00000000-0005-0000-0000-0000117A0000}"/>
    <cellStyle name="40 % - Accent6 2 4 10" xfId="10417" xr:uid="{00000000-0005-0000-0000-0000127A0000}"/>
    <cellStyle name="40 % - Accent6 2 4 10 2" xfId="16408" xr:uid="{00000000-0005-0000-0000-0000137A0000}"/>
    <cellStyle name="40 % - Accent6 2 4 10 3" xfId="31573" xr:uid="{00000000-0005-0000-0000-0000147A0000}"/>
    <cellStyle name="40 % - Accent6 2 4 11" xfId="11013" xr:uid="{00000000-0005-0000-0000-0000157A0000}"/>
    <cellStyle name="40 % - Accent6 2 4 11 2" xfId="17004" xr:uid="{00000000-0005-0000-0000-0000167A0000}"/>
    <cellStyle name="40 % - Accent6 2 4 12" xfId="17628" xr:uid="{00000000-0005-0000-0000-0000177A0000}"/>
    <cellStyle name="40 % - Accent6 2 4 13" xfId="18054" xr:uid="{00000000-0005-0000-0000-0000187A0000}"/>
    <cellStyle name="40 % - Accent6 2 4 14" xfId="18708" xr:uid="{00000000-0005-0000-0000-0000197A0000}"/>
    <cellStyle name="40 % - Accent6 2 4 15" xfId="11397" xr:uid="{00000000-0005-0000-0000-00001A7A0000}"/>
    <cellStyle name="40 % - Accent6 2 4 16" xfId="4631" xr:uid="{00000000-0005-0000-0000-00001B7A0000}"/>
    <cellStyle name="40 % - Accent6 2 4 17" xfId="24648" xr:uid="{00000000-0005-0000-0000-00001C7A0000}"/>
    <cellStyle name="40 % - Accent6 2 4 18" xfId="3255" xr:uid="{00000000-0005-0000-0000-00001D7A0000}"/>
    <cellStyle name="40 % - Accent6 2 4 2" xfId="5552" xr:uid="{00000000-0005-0000-0000-00001E7A0000}"/>
    <cellStyle name="40 % - Accent6 2 4 2 2" xfId="23841" xr:uid="{00000000-0005-0000-0000-00001F7A0000}"/>
    <cellStyle name="40 % - Accent6 2 4 2 2 2" xfId="36868" xr:uid="{00000000-0005-0000-0000-0000207A0000}"/>
    <cellStyle name="40 % - Accent6 2 4 2 2 3" xfId="30880" xr:uid="{00000000-0005-0000-0000-0000217A0000}"/>
    <cellStyle name="40 % - Accent6 2 4 2 3" xfId="19626" xr:uid="{00000000-0005-0000-0000-0000227A0000}"/>
    <cellStyle name="40 % - Accent6 2 4 2 3 2" xfId="33115" xr:uid="{00000000-0005-0000-0000-0000237A0000}"/>
    <cellStyle name="40 % - Accent6 2 4 2 3 3" xfId="27111" xr:uid="{00000000-0005-0000-0000-0000247A0000}"/>
    <cellStyle name="40 % - Accent6 2 4 2 4" xfId="11927" xr:uid="{00000000-0005-0000-0000-0000257A0000}"/>
    <cellStyle name="40 % - Accent6 2 4 2 4 2" xfId="32163" xr:uid="{00000000-0005-0000-0000-0000267A0000}"/>
    <cellStyle name="40 % - Accent6 2 4 2 5" xfId="26143" xr:uid="{00000000-0005-0000-0000-0000277A0000}"/>
    <cellStyle name="40 % - Accent6 2 4 3" xfId="6469" xr:uid="{00000000-0005-0000-0000-0000287A0000}"/>
    <cellStyle name="40 % - Accent6 2 4 3 2" xfId="24042" xr:uid="{00000000-0005-0000-0000-0000297A0000}"/>
    <cellStyle name="40 % - Accent6 2 4 3 2 2" xfId="36948" xr:uid="{00000000-0005-0000-0000-00002A7A0000}"/>
    <cellStyle name="40 % - Accent6 2 4 3 2 3" xfId="30961" xr:uid="{00000000-0005-0000-0000-00002B7A0000}"/>
    <cellStyle name="40 % - Accent6 2 4 3 3" xfId="20906" xr:uid="{00000000-0005-0000-0000-00002C7A0000}"/>
    <cellStyle name="40 % - Accent6 2 4 3 3 2" xfId="34123" xr:uid="{00000000-0005-0000-0000-00002D7A0000}"/>
    <cellStyle name="40 % - Accent6 2 4 3 4" xfId="12460" xr:uid="{00000000-0005-0000-0000-00002E7A0000}"/>
    <cellStyle name="40 % - Accent6 2 4 3 5" xfId="28133" xr:uid="{00000000-0005-0000-0000-00002F7A0000}"/>
    <cellStyle name="40 % - Accent6 2 4 4" xfId="6995" xr:uid="{00000000-0005-0000-0000-0000307A0000}"/>
    <cellStyle name="40 % - Accent6 2 4 4 2" xfId="21497" xr:uid="{00000000-0005-0000-0000-0000317A0000}"/>
    <cellStyle name="40 % - Accent6 2 4 4 2 2" xfId="34714" xr:uid="{00000000-0005-0000-0000-0000327A0000}"/>
    <cellStyle name="40 % - Accent6 2 4 4 3" xfId="12986" xr:uid="{00000000-0005-0000-0000-0000337A0000}"/>
    <cellStyle name="40 % - Accent6 2 4 4 4" xfId="28724" xr:uid="{00000000-0005-0000-0000-0000347A0000}"/>
    <cellStyle name="40 % - Accent6 2 4 5" xfId="7535" xr:uid="{00000000-0005-0000-0000-0000357A0000}"/>
    <cellStyle name="40 % - Accent6 2 4 5 2" xfId="22121" xr:uid="{00000000-0005-0000-0000-0000367A0000}"/>
    <cellStyle name="40 % - Accent6 2 4 5 2 2" xfId="35314" xr:uid="{00000000-0005-0000-0000-0000377A0000}"/>
    <cellStyle name="40 % - Accent6 2 4 5 3" xfId="13526" xr:uid="{00000000-0005-0000-0000-0000387A0000}"/>
    <cellStyle name="40 % - Accent6 2 4 5 4" xfId="29324" xr:uid="{00000000-0005-0000-0000-0000397A0000}"/>
    <cellStyle name="40 % - Accent6 2 4 6" xfId="8103" xr:uid="{00000000-0005-0000-0000-00003A7A0000}"/>
    <cellStyle name="40 % - Accent6 2 4 6 2" xfId="22823" xr:uid="{00000000-0005-0000-0000-00003B7A0000}"/>
    <cellStyle name="40 % - Accent6 2 4 6 2 2" xfId="36016" xr:uid="{00000000-0005-0000-0000-00003C7A0000}"/>
    <cellStyle name="40 % - Accent6 2 4 6 3" xfId="14094" xr:uid="{00000000-0005-0000-0000-00003D7A0000}"/>
    <cellStyle name="40 % - Accent6 2 4 6 4" xfId="30026" xr:uid="{00000000-0005-0000-0000-00003E7A0000}"/>
    <cellStyle name="40 % - Accent6 2 4 7" xfId="8671" xr:uid="{00000000-0005-0000-0000-00003F7A0000}"/>
    <cellStyle name="40 % - Accent6 2 4 7 2" xfId="23588" xr:uid="{00000000-0005-0000-0000-0000407A0000}"/>
    <cellStyle name="40 % - Accent6 2 4 7 2 2" xfId="36772" xr:uid="{00000000-0005-0000-0000-0000417A0000}"/>
    <cellStyle name="40 % - Accent6 2 4 7 3" xfId="14662" xr:uid="{00000000-0005-0000-0000-0000427A0000}"/>
    <cellStyle name="40 % - Accent6 2 4 7 4" xfId="30782" xr:uid="{00000000-0005-0000-0000-0000437A0000}"/>
    <cellStyle name="40 % - Accent6 2 4 8" xfId="9239" xr:uid="{00000000-0005-0000-0000-0000447A0000}"/>
    <cellStyle name="40 % - Accent6 2 4 8 2" xfId="15230" xr:uid="{00000000-0005-0000-0000-0000457A0000}"/>
    <cellStyle name="40 % - Accent6 2 4 8 2 2" xfId="32892" xr:uid="{00000000-0005-0000-0000-0000467A0000}"/>
    <cellStyle name="40 % - Accent6 2 4 8 3" xfId="26888" xr:uid="{00000000-0005-0000-0000-0000477A0000}"/>
    <cellStyle name="40 % - Accent6 2 4 9" xfId="9821" xr:uid="{00000000-0005-0000-0000-0000487A0000}"/>
    <cellStyle name="40 % - Accent6 2 4 9 2" xfId="15812" xr:uid="{00000000-0005-0000-0000-0000497A0000}"/>
    <cellStyle name="40 % - Accent6 2 4 9 3" xfId="25540" xr:uid="{00000000-0005-0000-0000-00004A7A0000}"/>
    <cellStyle name="40 % - Accent6 2 5" xfId="614" xr:uid="{00000000-0005-0000-0000-00004B7A0000}"/>
    <cellStyle name="40 % - Accent6 2 5 10" xfId="8672" xr:uid="{00000000-0005-0000-0000-00004C7A0000}"/>
    <cellStyle name="40 % - Accent6 2 5 10 2" xfId="22122" xr:uid="{00000000-0005-0000-0000-00004D7A0000}"/>
    <cellStyle name="40 % - Accent6 2 5 10 2 2" xfId="35315" xr:uid="{00000000-0005-0000-0000-00004E7A0000}"/>
    <cellStyle name="40 % - Accent6 2 5 10 3" xfId="14663" xr:uid="{00000000-0005-0000-0000-00004F7A0000}"/>
    <cellStyle name="40 % - Accent6 2 5 10 4" xfId="29325" xr:uid="{00000000-0005-0000-0000-0000507A0000}"/>
    <cellStyle name="40 % - Accent6 2 5 11" xfId="9240" xr:uid="{00000000-0005-0000-0000-0000517A0000}"/>
    <cellStyle name="40 % - Accent6 2 5 11 2" xfId="22824" xr:uid="{00000000-0005-0000-0000-0000527A0000}"/>
    <cellStyle name="40 % - Accent6 2 5 11 2 2" xfId="36017" xr:uid="{00000000-0005-0000-0000-0000537A0000}"/>
    <cellStyle name="40 % - Accent6 2 5 11 3" xfId="15231" xr:uid="{00000000-0005-0000-0000-0000547A0000}"/>
    <cellStyle name="40 % - Accent6 2 5 11 4" xfId="30027" xr:uid="{00000000-0005-0000-0000-0000557A0000}"/>
    <cellStyle name="40 % - Accent6 2 5 12" xfId="9822" xr:uid="{00000000-0005-0000-0000-0000567A0000}"/>
    <cellStyle name="40 % - Accent6 2 5 12 2" xfId="23589" xr:uid="{00000000-0005-0000-0000-0000577A0000}"/>
    <cellStyle name="40 % - Accent6 2 5 12 2 2" xfId="36773" xr:uid="{00000000-0005-0000-0000-0000587A0000}"/>
    <cellStyle name="40 % - Accent6 2 5 12 3" xfId="15813" xr:uid="{00000000-0005-0000-0000-0000597A0000}"/>
    <cellStyle name="40 % - Accent6 2 5 12 4" xfId="30783" xr:uid="{00000000-0005-0000-0000-00005A7A0000}"/>
    <cellStyle name="40 % - Accent6 2 5 13" xfId="10418" xr:uid="{00000000-0005-0000-0000-00005B7A0000}"/>
    <cellStyle name="40 % - Accent6 2 5 13 2" xfId="16409" xr:uid="{00000000-0005-0000-0000-00005C7A0000}"/>
    <cellStyle name="40 % - Accent6 2 5 13 2 2" xfId="32893" xr:uid="{00000000-0005-0000-0000-00005D7A0000}"/>
    <cellStyle name="40 % - Accent6 2 5 13 3" xfId="26889" xr:uid="{00000000-0005-0000-0000-00005E7A0000}"/>
    <cellStyle name="40 % - Accent6 2 5 14" xfId="11014" xr:uid="{00000000-0005-0000-0000-00005F7A0000}"/>
    <cellStyle name="40 % - Accent6 2 5 14 2" xfId="17005" xr:uid="{00000000-0005-0000-0000-0000607A0000}"/>
    <cellStyle name="40 % - Accent6 2 5 14 3" xfId="25541" xr:uid="{00000000-0005-0000-0000-0000617A0000}"/>
    <cellStyle name="40 % - Accent6 2 5 15" xfId="17629" xr:uid="{00000000-0005-0000-0000-0000627A0000}"/>
    <cellStyle name="40 % - Accent6 2 5 15 2" xfId="31574" xr:uid="{00000000-0005-0000-0000-0000637A0000}"/>
    <cellStyle name="40 % - Accent6 2 5 16" xfId="18055" xr:uid="{00000000-0005-0000-0000-0000647A0000}"/>
    <cellStyle name="40 % - Accent6 2 5 17" xfId="18709" xr:uid="{00000000-0005-0000-0000-0000657A0000}"/>
    <cellStyle name="40 % - Accent6 2 5 18" xfId="11398" xr:uid="{00000000-0005-0000-0000-0000667A0000}"/>
    <cellStyle name="40 % - Accent6 2 5 19" xfId="4632" xr:uid="{00000000-0005-0000-0000-0000677A0000}"/>
    <cellStyle name="40 % - Accent6 2 5 2" xfId="615" xr:uid="{00000000-0005-0000-0000-0000687A0000}"/>
    <cellStyle name="40 % - Accent6 2 5 2 10" xfId="9823" xr:uid="{00000000-0005-0000-0000-0000697A0000}"/>
    <cellStyle name="40 % - Accent6 2 5 2 10 2" xfId="15814" xr:uid="{00000000-0005-0000-0000-00006A7A0000}"/>
    <cellStyle name="40 % - Accent6 2 5 2 10 3" xfId="31575" xr:uid="{00000000-0005-0000-0000-00006B7A0000}"/>
    <cellStyle name="40 % - Accent6 2 5 2 11" xfId="10419" xr:uid="{00000000-0005-0000-0000-00006C7A0000}"/>
    <cellStyle name="40 % - Accent6 2 5 2 11 2" xfId="16410" xr:uid="{00000000-0005-0000-0000-00006D7A0000}"/>
    <cellStyle name="40 % - Accent6 2 5 2 12" xfId="11015" xr:uid="{00000000-0005-0000-0000-00006E7A0000}"/>
    <cellStyle name="40 % - Accent6 2 5 2 12 2" xfId="17006" xr:uid="{00000000-0005-0000-0000-00006F7A0000}"/>
    <cellStyle name="40 % - Accent6 2 5 2 13" xfId="4813" xr:uid="{00000000-0005-0000-0000-0000707A0000}"/>
    <cellStyle name="40 % - Accent6 2 5 2 13 2" xfId="17630" xr:uid="{00000000-0005-0000-0000-0000717A0000}"/>
    <cellStyle name="40 % - Accent6 2 5 2 14" xfId="18056" xr:uid="{00000000-0005-0000-0000-0000727A0000}"/>
    <cellStyle name="40 % - Accent6 2 5 2 15" xfId="18710" xr:uid="{00000000-0005-0000-0000-0000737A0000}"/>
    <cellStyle name="40 % - Accent6 2 5 2 16" xfId="11399" xr:uid="{00000000-0005-0000-0000-0000747A0000}"/>
    <cellStyle name="40 % - Accent6 2 5 2 17" xfId="4633" xr:uid="{00000000-0005-0000-0000-0000757A0000}"/>
    <cellStyle name="40 % - Accent6 2 5 2 18" xfId="24650" xr:uid="{00000000-0005-0000-0000-0000767A0000}"/>
    <cellStyle name="40 % - Accent6 2 5 2 19" xfId="3257" xr:uid="{00000000-0005-0000-0000-0000777A0000}"/>
    <cellStyle name="40 % - Accent6 2 5 2 2" xfId="3258" xr:uid="{00000000-0005-0000-0000-0000787A0000}"/>
    <cellStyle name="40 % - Accent6 2 5 2 2 10" xfId="11016" xr:uid="{00000000-0005-0000-0000-0000797A0000}"/>
    <cellStyle name="40 % - Accent6 2 5 2 2 10 2" xfId="17007" xr:uid="{00000000-0005-0000-0000-00007A7A0000}"/>
    <cellStyle name="40 % - Accent6 2 5 2 2 11" xfId="17631" xr:uid="{00000000-0005-0000-0000-00007B7A0000}"/>
    <cellStyle name="40 % - Accent6 2 5 2 2 12" xfId="19654" xr:uid="{00000000-0005-0000-0000-00007C7A0000}"/>
    <cellStyle name="40 % - Accent6 2 5 2 2 13" xfId="11930" xr:uid="{00000000-0005-0000-0000-00007D7A0000}"/>
    <cellStyle name="40 % - Accent6 2 5 2 2 14" xfId="5555" xr:uid="{00000000-0005-0000-0000-00007E7A0000}"/>
    <cellStyle name="40 % - Accent6 2 5 2 2 15" xfId="26145" xr:uid="{00000000-0005-0000-0000-00007F7A0000}"/>
    <cellStyle name="40 % - Accent6 2 5 2 2 2" xfId="6472" xr:uid="{00000000-0005-0000-0000-0000807A0000}"/>
    <cellStyle name="40 % - Accent6 2 5 2 2 2 2" xfId="12463" xr:uid="{00000000-0005-0000-0000-0000817A0000}"/>
    <cellStyle name="40 % - Accent6 2 5 2 2 2 2 2" xfId="33122" xr:uid="{00000000-0005-0000-0000-0000827A0000}"/>
    <cellStyle name="40 % - Accent6 2 5 2 2 2 3" xfId="27118" xr:uid="{00000000-0005-0000-0000-0000837A0000}"/>
    <cellStyle name="40 % - Accent6 2 5 2 2 3" xfId="6998" xr:uid="{00000000-0005-0000-0000-0000847A0000}"/>
    <cellStyle name="40 % - Accent6 2 5 2 2 3 2" xfId="12989" xr:uid="{00000000-0005-0000-0000-0000857A0000}"/>
    <cellStyle name="40 % - Accent6 2 5 2 2 3 3" xfId="32165" xr:uid="{00000000-0005-0000-0000-0000867A0000}"/>
    <cellStyle name="40 % - Accent6 2 5 2 2 4" xfId="7538" xr:uid="{00000000-0005-0000-0000-0000877A0000}"/>
    <cellStyle name="40 % - Accent6 2 5 2 2 4 2" xfId="13529" xr:uid="{00000000-0005-0000-0000-0000887A0000}"/>
    <cellStyle name="40 % - Accent6 2 5 2 2 5" xfId="8106" xr:uid="{00000000-0005-0000-0000-0000897A0000}"/>
    <cellStyle name="40 % - Accent6 2 5 2 2 5 2" xfId="14097" xr:uid="{00000000-0005-0000-0000-00008A7A0000}"/>
    <cellStyle name="40 % - Accent6 2 5 2 2 6" xfId="8674" xr:uid="{00000000-0005-0000-0000-00008B7A0000}"/>
    <cellStyle name="40 % - Accent6 2 5 2 2 6 2" xfId="14665" xr:uid="{00000000-0005-0000-0000-00008C7A0000}"/>
    <cellStyle name="40 % - Accent6 2 5 2 2 7" xfId="9242" xr:uid="{00000000-0005-0000-0000-00008D7A0000}"/>
    <cellStyle name="40 % - Accent6 2 5 2 2 7 2" xfId="15233" xr:uid="{00000000-0005-0000-0000-00008E7A0000}"/>
    <cellStyle name="40 % - Accent6 2 5 2 2 8" xfId="9824" xr:uid="{00000000-0005-0000-0000-00008F7A0000}"/>
    <cellStyle name="40 % - Accent6 2 5 2 2 8 2" xfId="15815" xr:uid="{00000000-0005-0000-0000-0000907A0000}"/>
    <cellStyle name="40 % - Accent6 2 5 2 2 9" xfId="10420" xr:uid="{00000000-0005-0000-0000-0000917A0000}"/>
    <cellStyle name="40 % - Accent6 2 5 2 2 9 2" xfId="16411" xr:uid="{00000000-0005-0000-0000-0000927A0000}"/>
    <cellStyle name="40 % - Accent6 2 5 2 3" xfId="5554" xr:uid="{00000000-0005-0000-0000-0000937A0000}"/>
    <cellStyle name="40 % - Accent6 2 5 2 3 2" xfId="20908" xr:uid="{00000000-0005-0000-0000-0000947A0000}"/>
    <cellStyle name="40 % - Accent6 2 5 2 3 2 2" xfId="34125" xr:uid="{00000000-0005-0000-0000-0000957A0000}"/>
    <cellStyle name="40 % - Accent6 2 5 2 3 3" xfId="11929" xr:uid="{00000000-0005-0000-0000-0000967A0000}"/>
    <cellStyle name="40 % - Accent6 2 5 2 3 4" xfId="28135" xr:uid="{00000000-0005-0000-0000-0000977A0000}"/>
    <cellStyle name="40 % - Accent6 2 5 2 4" xfId="6471" xr:uid="{00000000-0005-0000-0000-0000987A0000}"/>
    <cellStyle name="40 % - Accent6 2 5 2 4 2" xfId="21499" xr:uid="{00000000-0005-0000-0000-0000997A0000}"/>
    <cellStyle name="40 % - Accent6 2 5 2 4 2 2" xfId="34716" xr:uid="{00000000-0005-0000-0000-00009A7A0000}"/>
    <cellStyle name="40 % - Accent6 2 5 2 4 3" xfId="12462" xr:uid="{00000000-0005-0000-0000-00009B7A0000}"/>
    <cellStyle name="40 % - Accent6 2 5 2 4 4" xfId="28726" xr:uid="{00000000-0005-0000-0000-00009C7A0000}"/>
    <cellStyle name="40 % - Accent6 2 5 2 5" xfId="6997" xr:uid="{00000000-0005-0000-0000-00009D7A0000}"/>
    <cellStyle name="40 % - Accent6 2 5 2 5 2" xfId="22123" xr:uid="{00000000-0005-0000-0000-00009E7A0000}"/>
    <cellStyle name="40 % - Accent6 2 5 2 5 2 2" xfId="35316" xr:uid="{00000000-0005-0000-0000-00009F7A0000}"/>
    <cellStyle name="40 % - Accent6 2 5 2 5 3" xfId="12988" xr:uid="{00000000-0005-0000-0000-0000A07A0000}"/>
    <cellStyle name="40 % - Accent6 2 5 2 5 4" xfId="29326" xr:uid="{00000000-0005-0000-0000-0000A17A0000}"/>
    <cellStyle name="40 % - Accent6 2 5 2 6" xfId="7537" xr:uid="{00000000-0005-0000-0000-0000A27A0000}"/>
    <cellStyle name="40 % - Accent6 2 5 2 6 2" xfId="22825" xr:uid="{00000000-0005-0000-0000-0000A37A0000}"/>
    <cellStyle name="40 % - Accent6 2 5 2 6 2 2" xfId="36018" xr:uid="{00000000-0005-0000-0000-0000A47A0000}"/>
    <cellStyle name="40 % - Accent6 2 5 2 6 3" xfId="13528" xr:uid="{00000000-0005-0000-0000-0000A57A0000}"/>
    <cellStyle name="40 % - Accent6 2 5 2 6 4" xfId="30028" xr:uid="{00000000-0005-0000-0000-0000A67A0000}"/>
    <cellStyle name="40 % - Accent6 2 5 2 7" xfId="8105" xr:uid="{00000000-0005-0000-0000-0000A77A0000}"/>
    <cellStyle name="40 % - Accent6 2 5 2 7 2" xfId="23590" xr:uid="{00000000-0005-0000-0000-0000A87A0000}"/>
    <cellStyle name="40 % - Accent6 2 5 2 7 2 2" xfId="36774" xr:uid="{00000000-0005-0000-0000-0000A97A0000}"/>
    <cellStyle name="40 % - Accent6 2 5 2 7 3" xfId="14096" xr:uid="{00000000-0005-0000-0000-0000AA7A0000}"/>
    <cellStyle name="40 % - Accent6 2 5 2 7 4" xfId="30784" xr:uid="{00000000-0005-0000-0000-0000AB7A0000}"/>
    <cellStyle name="40 % - Accent6 2 5 2 8" xfId="8673" xr:uid="{00000000-0005-0000-0000-0000AC7A0000}"/>
    <cellStyle name="40 % - Accent6 2 5 2 8 2" xfId="14664" xr:uid="{00000000-0005-0000-0000-0000AD7A0000}"/>
    <cellStyle name="40 % - Accent6 2 5 2 8 2 2" xfId="32894" xr:uid="{00000000-0005-0000-0000-0000AE7A0000}"/>
    <cellStyle name="40 % - Accent6 2 5 2 8 3" xfId="26890" xr:uid="{00000000-0005-0000-0000-0000AF7A0000}"/>
    <cellStyle name="40 % - Accent6 2 5 2 9" xfId="9241" xr:uid="{00000000-0005-0000-0000-0000B07A0000}"/>
    <cellStyle name="40 % - Accent6 2 5 2 9 2" xfId="15232" xr:uid="{00000000-0005-0000-0000-0000B17A0000}"/>
    <cellStyle name="40 % - Accent6 2 5 2 9 3" xfId="25542" xr:uid="{00000000-0005-0000-0000-0000B27A0000}"/>
    <cellStyle name="40 % - Accent6 2 5 20" xfId="24649" xr:uid="{00000000-0005-0000-0000-0000B37A0000}"/>
    <cellStyle name="40 % - Accent6 2 5 21" xfId="3256" xr:uid="{00000000-0005-0000-0000-0000B47A0000}"/>
    <cellStyle name="40 % - Accent6 2 5 3" xfId="616" xr:uid="{00000000-0005-0000-0000-0000B57A0000}"/>
    <cellStyle name="40 % - Accent6 2 5 3 10" xfId="11017" xr:uid="{00000000-0005-0000-0000-0000B67A0000}"/>
    <cellStyle name="40 % - Accent6 2 5 3 10 2" xfId="17008" xr:uid="{00000000-0005-0000-0000-0000B77A0000}"/>
    <cellStyle name="40 % - Accent6 2 5 3 10 3" xfId="31576" xr:uid="{00000000-0005-0000-0000-0000B87A0000}"/>
    <cellStyle name="40 % - Accent6 2 5 3 11" xfId="17632" xr:uid="{00000000-0005-0000-0000-0000B97A0000}"/>
    <cellStyle name="40 % - Accent6 2 5 3 12" xfId="18711" xr:uid="{00000000-0005-0000-0000-0000BA7A0000}"/>
    <cellStyle name="40 % - Accent6 2 5 3 13" xfId="11931" xr:uid="{00000000-0005-0000-0000-0000BB7A0000}"/>
    <cellStyle name="40 % - Accent6 2 5 3 14" xfId="4634" xr:uid="{00000000-0005-0000-0000-0000BC7A0000}"/>
    <cellStyle name="40 % - Accent6 2 5 3 15" xfId="24651" xr:uid="{00000000-0005-0000-0000-0000BD7A0000}"/>
    <cellStyle name="40 % - Accent6 2 5 3 16" xfId="3259" xr:uid="{00000000-0005-0000-0000-0000BE7A0000}"/>
    <cellStyle name="40 % - Accent6 2 5 3 2" xfId="6473" xr:uid="{00000000-0005-0000-0000-0000BF7A0000}"/>
    <cellStyle name="40 % - Accent6 2 5 3 2 2" xfId="19652" xr:uid="{00000000-0005-0000-0000-0000C07A0000}"/>
    <cellStyle name="40 % - Accent6 2 5 3 2 2 2" xfId="33121" xr:uid="{00000000-0005-0000-0000-0000C17A0000}"/>
    <cellStyle name="40 % - Accent6 2 5 3 2 2 3" xfId="27117" xr:uid="{00000000-0005-0000-0000-0000C27A0000}"/>
    <cellStyle name="40 % - Accent6 2 5 3 2 3" xfId="12464" xr:uid="{00000000-0005-0000-0000-0000C37A0000}"/>
    <cellStyle name="40 % - Accent6 2 5 3 2 3 2" xfId="32166" xr:uid="{00000000-0005-0000-0000-0000C47A0000}"/>
    <cellStyle name="40 % - Accent6 2 5 3 2 4" xfId="26146" xr:uid="{00000000-0005-0000-0000-0000C57A0000}"/>
    <cellStyle name="40 % - Accent6 2 5 3 3" xfId="6999" xr:uid="{00000000-0005-0000-0000-0000C67A0000}"/>
    <cellStyle name="40 % - Accent6 2 5 3 3 2" xfId="20909" xr:uid="{00000000-0005-0000-0000-0000C77A0000}"/>
    <cellStyle name="40 % - Accent6 2 5 3 3 2 2" xfId="34126" xr:uid="{00000000-0005-0000-0000-0000C87A0000}"/>
    <cellStyle name="40 % - Accent6 2 5 3 3 3" xfId="12990" xr:uid="{00000000-0005-0000-0000-0000C97A0000}"/>
    <cellStyle name="40 % - Accent6 2 5 3 3 4" xfId="28136" xr:uid="{00000000-0005-0000-0000-0000CA7A0000}"/>
    <cellStyle name="40 % - Accent6 2 5 3 4" xfId="7539" xr:uid="{00000000-0005-0000-0000-0000CB7A0000}"/>
    <cellStyle name="40 % - Accent6 2 5 3 4 2" xfId="21500" xr:uid="{00000000-0005-0000-0000-0000CC7A0000}"/>
    <cellStyle name="40 % - Accent6 2 5 3 4 2 2" xfId="34717" xr:uid="{00000000-0005-0000-0000-0000CD7A0000}"/>
    <cellStyle name="40 % - Accent6 2 5 3 4 3" xfId="13530" xr:uid="{00000000-0005-0000-0000-0000CE7A0000}"/>
    <cellStyle name="40 % - Accent6 2 5 3 4 4" xfId="28727" xr:uid="{00000000-0005-0000-0000-0000CF7A0000}"/>
    <cellStyle name="40 % - Accent6 2 5 3 5" xfId="8107" xr:uid="{00000000-0005-0000-0000-0000D07A0000}"/>
    <cellStyle name="40 % - Accent6 2 5 3 5 2" xfId="22124" xr:uid="{00000000-0005-0000-0000-0000D17A0000}"/>
    <cellStyle name="40 % - Accent6 2 5 3 5 2 2" xfId="35317" xr:uid="{00000000-0005-0000-0000-0000D27A0000}"/>
    <cellStyle name="40 % - Accent6 2 5 3 5 3" xfId="14098" xr:uid="{00000000-0005-0000-0000-0000D37A0000}"/>
    <cellStyle name="40 % - Accent6 2 5 3 5 4" xfId="29327" xr:uid="{00000000-0005-0000-0000-0000D47A0000}"/>
    <cellStyle name="40 % - Accent6 2 5 3 6" xfId="8675" xr:uid="{00000000-0005-0000-0000-0000D57A0000}"/>
    <cellStyle name="40 % - Accent6 2 5 3 6 2" xfId="22826" xr:uid="{00000000-0005-0000-0000-0000D67A0000}"/>
    <cellStyle name="40 % - Accent6 2 5 3 6 2 2" xfId="36019" xr:uid="{00000000-0005-0000-0000-0000D77A0000}"/>
    <cellStyle name="40 % - Accent6 2 5 3 6 3" xfId="14666" xr:uid="{00000000-0005-0000-0000-0000D87A0000}"/>
    <cellStyle name="40 % - Accent6 2 5 3 6 4" xfId="30029" xr:uid="{00000000-0005-0000-0000-0000D97A0000}"/>
    <cellStyle name="40 % - Accent6 2 5 3 7" xfId="9243" xr:uid="{00000000-0005-0000-0000-0000DA7A0000}"/>
    <cellStyle name="40 % - Accent6 2 5 3 7 2" xfId="23591" xr:uid="{00000000-0005-0000-0000-0000DB7A0000}"/>
    <cellStyle name="40 % - Accent6 2 5 3 7 2 2" xfId="36775" xr:uid="{00000000-0005-0000-0000-0000DC7A0000}"/>
    <cellStyle name="40 % - Accent6 2 5 3 7 3" xfId="15234" xr:uid="{00000000-0005-0000-0000-0000DD7A0000}"/>
    <cellStyle name="40 % - Accent6 2 5 3 7 4" xfId="30785" xr:uid="{00000000-0005-0000-0000-0000DE7A0000}"/>
    <cellStyle name="40 % - Accent6 2 5 3 8" xfId="9825" xr:uid="{00000000-0005-0000-0000-0000DF7A0000}"/>
    <cellStyle name="40 % - Accent6 2 5 3 8 2" xfId="15816" xr:uid="{00000000-0005-0000-0000-0000E07A0000}"/>
    <cellStyle name="40 % - Accent6 2 5 3 8 2 2" xfId="32895" xr:uid="{00000000-0005-0000-0000-0000E17A0000}"/>
    <cellStyle name="40 % - Accent6 2 5 3 8 3" xfId="26891" xr:uid="{00000000-0005-0000-0000-0000E27A0000}"/>
    <cellStyle name="40 % - Accent6 2 5 3 9" xfId="10421" xr:uid="{00000000-0005-0000-0000-0000E37A0000}"/>
    <cellStyle name="40 % - Accent6 2 5 3 9 2" xfId="16412" xr:uid="{00000000-0005-0000-0000-0000E47A0000}"/>
    <cellStyle name="40 % - Accent6 2 5 3 9 3" xfId="25543" xr:uid="{00000000-0005-0000-0000-0000E57A0000}"/>
    <cellStyle name="40 % - Accent6 2 5 4" xfId="3260" xr:uid="{00000000-0005-0000-0000-0000E67A0000}"/>
    <cellStyle name="40 % - Accent6 2 5 4 10" xfId="11018" xr:uid="{00000000-0005-0000-0000-0000E77A0000}"/>
    <cellStyle name="40 % - Accent6 2 5 4 10 2" xfId="17009" xr:uid="{00000000-0005-0000-0000-0000E87A0000}"/>
    <cellStyle name="40 % - Accent6 2 5 4 10 3" xfId="25544" xr:uid="{00000000-0005-0000-0000-0000E97A0000}"/>
    <cellStyle name="40 % - Accent6 2 5 4 11" xfId="17633" xr:uid="{00000000-0005-0000-0000-0000EA7A0000}"/>
    <cellStyle name="40 % - Accent6 2 5 4 11 2" xfId="31577" xr:uid="{00000000-0005-0000-0000-0000EB7A0000}"/>
    <cellStyle name="40 % - Accent6 2 5 4 12" xfId="18712" xr:uid="{00000000-0005-0000-0000-0000EC7A0000}"/>
    <cellStyle name="40 % - Accent6 2 5 4 13" xfId="11932" xr:uid="{00000000-0005-0000-0000-0000ED7A0000}"/>
    <cellStyle name="40 % - Accent6 2 5 4 14" xfId="4635" xr:uid="{00000000-0005-0000-0000-0000EE7A0000}"/>
    <cellStyle name="40 % - Accent6 2 5 4 15" xfId="24652" xr:uid="{00000000-0005-0000-0000-0000EF7A0000}"/>
    <cellStyle name="40 % - Accent6 2 5 4 2" xfId="6474" xr:uid="{00000000-0005-0000-0000-0000F07A0000}"/>
    <cellStyle name="40 % - Accent6 2 5 4 2 10" xfId="31578" xr:uid="{00000000-0005-0000-0000-0000F17A0000}"/>
    <cellStyle name="40 % - Accent6 2 5 4 2 11" xfId="24653" xr:uid="{00000000-0005-0000-0000-0000F27A0000}"/>
    <cellStyle name="40 % - Accent6 2 5 4 2 2" xfId="19650" xr:uid="{00000000-0005-0000-0000-0000F37A0000}"/>
    <cellStyle name="40 % - Accent6 2 5 4 2 2 2" xfId="27115" xr:uid="{00000000-0005-0000-0000-0000F47A0000}"/>
    <cellStyle name="40 % - Accent6 2 5 4 2 2 2 2" xfId="33119" xr:uid="{00000000-0005-0000-0000-0000F57A0000}"/>
    <cellStyle name="40 % - Accent6 2 5 4 2 2 3" xfId="32168" xr:uid="{00000000-0005-0000-0000-0000F67A0000}"/>
    <cellStyle name="40 % - Accent6 2 5 4 2 2 4" xfId="26148" xr:uid="{00000000-0005-0000-0000-0000F77A0000}"/>
    <cellStyle name="40 % - Accent6 2 5 4 2 3" xfId="20911" xr:uid="{00000000-0005-0000-0000-0000F87A0000}"/>
    <cellStyle name="40 % - Accent6 2 5 4 2 3 2" xfId="34128" xr:uid="{00000000-0005-0000-0000-0000F97A0000}"/>
    <cellStyle name="40 % - Accent6 2 5 4 2 3 3" xfId="28138" xr:uid="{00000000-0005-0000-0000-0000FA7A0000}"/>
    <cellStyle name="40 % - Accent6 2 5 4 2 4" xfId="21502" xr:uid="{00000000-0005-0000-0000-0000FB7A0000}"/>
    <cellStyle name="40 % - Accent6 2 5 4 2 4 2" xfId="34719" xr:uid="{00000000-0005-0000-0000-0000FC7A0000}"/>
    <cellStyle name="40 % - Accent6 2 5 4 2 4 3" xfId="28729" xr:uid="{00000000-0005-0000-0000-0000FD7A0000}"/>
    <cellStyle name="40 % - Accent6 2 5 4 2 5" xfId="22126" xr:uid="{00000000-0005-0000-0000-0000FE7A0000}"/>
    <cellStyle name="40 % - Accent6 2 5 4 2 5 2" xfId="35319" xr:uid="{00000000-0005-0000-0000-0000FF7A0000}"/>
    <cellStyle name="40 % - Accent6 2 5 4 2 5 3" xfId="29329" xr:uid="{00000000-0005-0000-0000-0000007B0000}"/>
    <cellStyle name="40 % - Accent6 2 5 4 2 6" xfId="22828" xr:uid="{00000000-0005-0000-0000-0000017B0000}"/>
    <cellStyle name="40 % - Accent6 2 5 4 2 6 2" xfId="36021" xr:uid="{00000000-0005-0000-0000-0000027B0000}"/>
    <cellStyle name="40 % - Accent6 2 5 4 2 6 3" xfId="30031" xr:uid="{00000000-0005-0000-0000-0000037B0000}"/>
    <cellStyle name="40 % - Accent6 2 5 4 2 7" xfId="23593" xr:uid="{00000000-0005-0000-0000-0000047B0000}"/>
    <cellStyle name="40 % - Accent6 2 5 4 2 7 2" xfId="36777" xr:uid="{00000000-0005-0000-0000-0000057B0000}"/>
    <cellStyle name="40 % - Accent6 2 5 4 2 7 3" xfId="30787" xr:uid="{00000000-0005-0000-0000-0000067B0000}"/>
    <cellStyle name="40 % - Accent6 2 5 4 2 8" xfId="18713" xr:uid="{00000000-0005-0000-0000-0000077B0000}"/>
    <cellStyle name="40 % - Accent6 2 5 4 2 8 2" xfId="32897" xr:uid="{00000000-0005-0000-0000-0000087B0000}"/>
    <cellStyle name="40 % - Accent6 2 5 4 2 8 3" xfId="26893" xr:uid="{00000000-0005-0000-0000-0000097B0000}"/>
    <cellStyle name="40 % - Accent6 2 5 4 2 9" xfId="12465" xr:uid="{00000000-0005-0000-0000-00000A7B0000}"/>
    <cellStyle name="40 % - Accent6 2 5 4 2 9 2" xfId="25545" xr:uid="{00000000-0005-0000-0000-00000B7B0000}"/>
    <cellStyle name="40 % - Accent6 2 5 4 3" xfId="7000" xr:uid="{00000000-0005-0000-0000-00000C7B0000}"/>
    <cellStyle name="40 % - Accent6 2 5 4 3 2" xfId="19651" xr:uid="{00000000-0005-0000-0000-00000D7B0000}"/>
    <cellStyle name="40 % - Accent6 2 5 4 3 2 2" xfId="33120" xr:uid="{00000000-0005-0000-0000-00000E7B0000}"/>
    <cellStyle name="40 % - Accent6 2 5 4 3 2 3" xfId="27116" xr:uid="{00000000-0005-0000-0000-00000F7B0000}"/>
    <cellStyle name="40 % - Accent6 2 5 4 3 3" xfId="12991" xr:uid="{00000000-0005-0000-0000-0000107B0000}"/>
    <cellStyle name="40 % - Accent6 2 5 4 3 3 2" xfId="32167" xr:uid="{00000000-0005-0000-0000-0000117B0000}"/>
    <cellStyle name="40 % - Accent6 2 5 4 3 4" xfId="26147" xr:uid="{00000000-0005-0000-0000-0000127B0000}"/>
    <cellStyle name="40 % - Accent6 2 5 4 4" xfId="7540" xr:uid="{00000000-0005-0000-0000-0000137B0000}"/>
    <cellStyle name="40 % - Accent6 2 5 4 4 2" xfId="20910" xr:uid="{00000000-0005-0000-0000-0000147B0000}"/>
    <cellStyle name="40 % - Accent6 2 5 4 4 2 2" xfId="34127" xr:uid="{00000000-0005-0000-0000-0000157B0000}"/>
    <cellStyle name="40 % - Accent6 2 5 4 4 3" xfId="13531" xr:uid="{00000000-0005-0000-0000-0000167B0000}"/>
    <cellStyle name="40 % - Accent6 2 5 4 4 4" xfId="28137" xr:uid="{00000000-0005-0000-0000-0000177B0000}"/>
    <cellStyle name="40 % - Accent6 2 5 4 5" xfId="8108" xr:uid="{00000000-0005-0000-0000-0000187B0000}"/>
    <cellStyle name="40 % - Accent6 2 5 4 5 2" xfId="21501" xr:uid="{00000000-0005-0000-0000-0000197B0000}"/>
    <cellStyle name="40 % - Accent6 2 5 4 5 2 2" xfId="34718" xr:uid="{00000000-0005-0000-0000-00001A7B0000}"/>
    <cellStyle name="40 % - Accent6 2 5 4 5 3" xfId="14099" xr:uid="{00000000-0005-0000-0000-00001B7B0000}"/>
    <cellStyle name="40 % - Accent6 2 5 4 5 4" xfId="28728" xr:uid="{00000000-0005-0000-0000-00001C7B0000}"/>
    <cellStyle name="40 % - Accent6 2 5 4 6" xfId="8676" xr:uid="{00000000-0005-0000-0000-00001D7B0000}"/>
    <cellStyle name="40 % - Accent6 2 5 4 6 2" xfId="22125" xr:uid="{00000000-0005-0000-0000-00001E7B0000}"/>
    <cellStyle name="40 % - Accent6 2 5 4 6 2 2" xfId="35318" xr:uid="{00000000-0005-0000-0000-00001F7B0000}"/>
    <cellStyle name="40 % - Accent6 2 5 4 6 3" xfId="14667" xr:uid="{00000000-0005-0000-0000-0000207B0000}"/>
    <cellStyle name="40 % - Accent6 2 5 4 6 4" xfId="29328" xr:uid="{00000000-0005-0000-0000-0000217B0000}"/>
    <cellStyle name="40 % - Accent6 2 5 4 7" xfId="9244" xr:uid="{00000000-0005-0000-0000-0000227B0000}"/>
    <cellStyle name="40 % - Accent6 2 5 4 7 2" xfId="22827" xr:uid="{00000000-0005-0000-0000-0000237B0000}"/>
    <cellStyle name="40 % - Accent6 2 5 4 7 2 2" xfId="36020" xr:uid="{00000000-0005-0000-0000-0000247B0000}"/>
    <cellStyle name="40 % - Accent6 2 5 4 7 3" xfId="15235" xr:uid="{00000000-0005-0000-0000-0000257B0000}"/>
    <cellStyle name="40 % - Accent6 2 5 4 7 4" xfId="30030" xr:uid="{00000000-0005-0000-0000-0000267B0000}"/>
    <cellStyle name="40 % - Accent6 2 5 4 8" xfId="9826" xr:uid="{00000000-0005-0000-0000-0000277B0000}"/>
    <cellStyle name="40 % - Accent6 2 5 4 8 2" xfId="23592" xr:uid="{00000000-0005-0000-0000-0000287B0000}"/>
    <cellStyle name="40 % - Accent6 2 5 4 8 2 2" xfId="36776" xr:uid="{00000000-0005-0000-0000-0000297B0000}"/>
    <cellStyle name="40 % - Accent6 2 5 4 8 3" xfId="15817" xr:uid="{00000000-0005-0000-0000-00002A7B0000}"/>
    <cellStyle name="40 % - Accent6 2 5 4 8 4" xfId="30786" xr:uid="{00000000-0005-0000-0000-00002B7B0000}"/>
    <cellStyle name="40 % - Accent6 2 5 4 9" xfId="10422" xr:uid="{00000000-0005-0000-0000-00002C7B0000}"/>
    <cellStyle name="40 % - Accent6 2 5 4 9 2" xfId="16413" xr:uid="{00000000-0005-0000-0000-00002D7B0000}"/>
    <cellStyle name="40 % - Accent6 2 5 4 9 2 2" xfId="32896" xr:uid="{00000000-0005-0000-0000-00002E7B0000}"/>
    <cellStyle name="40 % - Accent6 2 5 4 9 3" xfId="26892" xr:uid="{00000000-0005-0000-0000-00002F7B0000}"/>
    <cellStyle name="40 % - Accent6 2 5 5" xfId="5553" xr:uid="{00000000-0005-0000-0000-0000307B0000}"/>
    <cellStyle name="40 % - Accent6 2 5 5 10" xfId="31579" xr:uid="{00000000-0005-0000-0000-0000317B0000}"/>
    <cellStyle name="40 % - Accent6 2 5 5 11" xfId="24654" xr:uid="{00000000-0005-0000-0000-0000327B0000}"/>
    <cellStyle name="40 % - Accent6 2 5 5 2" xfId="19649" xr:uid="{00000000-0005-0000-0000-0000337B0000}"/>
    <cellStyle name="40 % - Accent6 2 5 5 2 2" xfId="27114" xr:uid="{00000000-0005-0000-0000-0000347B0000}"/>
    <cellStyle name="40 % - Accent6 2 5 5 2 2 2" xfId="33118" xr:uid="{00000000-0005-0000-0000-0000357B0000}"/>
    <cellStyle name="40 % - Accent6 2 5 5 2 3" xfId="32169" xr:uid="{00000000-0005-0000-0000-0000367B0000}"/>
    <cellStyle name="40 % - Accent6 2 5 5 2 4" xfId="26149" xr:uid="{00000000-0005-0000-0000-0000377B0000}"/>
    <cellStyle name="40 % - Accent6 2 5 5 3" xfId="20912" xr:uid="{00000000-0005-0000-0000-0000387B0000}"/>
    <cellStyle name="40 % - Accent6 2 5 5 3 2" xfId="34129" xr:uid="{00000000-0005-0000-0000-0000397B0000}"/>
    <cellStyle name="40 % - Accent6 2 5 5 3 3" xfId="28139" xr:uid="{00000000-0005-0000-0000-00003A7B0000}"/>
    <cellStyle name="40 % - Accent6 2 5 5 4" xfId="21503" xr:uid="{00000000-0005-0000-0000-00003B7B0000}"/>
    <cellStyle name="40 % - Accent6 2 5 5 4 2" xfId="34720" xr:uid="{00000000-0005-0000-0000-00003C7B0000}"/>
    <cellStyle name="40 % - Accent6 2 5 5 4 3" xfId="28730" xr:uid="{00000000-0005-0000-0000-00003D7B0000}"/>
    <cellStyle name="40 % - Accent6 2 5 5 5" xfId="22127" xr:uid="{00000000-0005-0000-0000-00003E7B0000}"/>
    <cellStyle name="40 % - Accent6 2 5 5 5 2" xfId="35320" xr:uid="{00000000-0005-0000-0000-00003F7B0000}"/>
    <cellStyle name="40 % - Accent6 2 5 5 5 3" xfId="29330" xr:uid="{00000000-0005-0000-0000-0000407B0000}"/>
    <cellStyle name="40 % - Accent6 2 5 5 6" xfId="22829" xr:uid="{00000000-0005-0000-0000-0000417B0000}"/>
    <cellStyle name="40 % - Accent6 2 5 5 6 2" xfId="36022" xr:uid="{00000000-0005-0000-0000-0000427B0000}"/>
    <cellStyle name="40 % - Accent6 2 5 5 6 3" xfId="30032" xr:uid="{00000000-0005-0000-0000-0000437B0000}"/>
    <cellStyle name="40 % - Accent6 2 5 5 7" xfId="23594" xr:uid="{00000000-0005-0000-0000-0000447B0000}"/>
    <cellStyle name="40 % - Accent6 2 5 5 7 2" xfId="36778" xr:uid="{00000000-0005-0000-0000-0000457B0000}"/>
    <cellStyle name="40 % - Accent6 2 5 5 7 3" xfId="30788" xr:uid="{00000000-0005-0000-0000-0000467B0000}"/>
    <cellStyle name="40 % - Accent6 2 5 5 8" xfId="18714" xr:uid="{00000000-0005-0000-0000-0000477B0000}"/>
    <cellStyle name="40 % - Accent6 2 5 5 8 2" xfId="32898" xr:uid="{00000000-0005-0000-0000-0000487B0000}"/>
    <cellStyle name="40 % - Accent6 2 5 5 8 3" xfId="26894" xr:uid="{00000000-0005-0000-0000-0000497B0000}"/>
    <cellStyle name="40 % - Accent6 2 5 5 9" xfId="11928" xr:uid="{00000000-0005-0000-0000-00004A7B0000}"/>
    <cellStyle name="40 % - Accent6 2 5 5 9 2" xfId="25546" xr:uid="{00000000-0005-0000-0000-00004B7B0000}"/>
    <cellStyle name="40 % - Accent6 2 5 6" xfId="6470" xr:uid="{00000000-0005-0000-0000-00004C7B0000}"/>
    <cellStyle name="40 % - Accent6 2 5 6 2" xfId="19627" xr:uid="{00000000-0005-0000-0000-00004D7B0000}"/>
    <cellStyle name="40 % - Accent6 2 5 6 2 2" xfId="33116" xr:uid="{00000000-0005-0000-0000-00004E7B0000}"/>
    <cellStyle name="40 % - Accent6 2 5 6 2 3" xfId="27112" xr:uid="{00000000-0005-0000-0000-00004F7B0000}"/>
    <cellStyle name="40 % - Accent6 2 5 6 3" xfId="12461" xr:uid="{00000000-0005-0000-0000-0000507B0000}"/>
    <cellStyle name="40 % - Accent6 2 5 6 3 2" xfId="32164" xr:uid="{00000000-0005-0000-0000-0000517B0000}"/>
    <cellStyle name="40 % - Accent6 2 5 6 4" xfId="26144" xr:uid="{00000000-0005-0000-0000-0000527B0000}"/>
    <cellStyle name="40 % - Accent6 2 5 7" xfId="6996" xr:uid="{00000000-0005-0000-0000-0000537B0000}"/>
    <cellStyle name="40 % - Accent6 2 5 7 2" xfId="19655" xr:uid="{00000000-0005-0000-0000-0000547B0000}"/>
    <cellStyle name="40 % - Accent6 2 5 7 2 2" xfId="33123" xr:uid="{00000000-0005-0000-0000-0000557B0000}"/>
    <cellStyle name="40 % - Accent6 2 5 7 3" xfId="12987" xr:uid="{00000000-0005-0000-0000-0000567B0000}"/>
    <cellStyle name="40 % - Accent6 2 5 7 4" xfId="27119" xr:uid="{00000000-0005-0000-0000-0000577B0000}"/>
    <cellStyle name="40 % - Accent6 2 5 8" xfId="7536" xr:uid="{00000000-0005-0000-0000-0000587B0000}"/>
    <cellStyle name="40 % - Accent6 2 5 8 2" xfId="20907" xr:uid="{00000000-0005-0000-0000-0000597B0000}"/>
    <cellStyle name="40 % - Accent6 2 5 8 2 2" xfId="34124" xr:uid="{00000000-0005-0000-0000-00005A7B0000}"/>
    <cellStyle name="40 % - Accent6 2 5 8 3" xfId="13527" xr:uid="{00000000-0005-0000-0000-00005B7B0000}"/>
    <cellStyle name="40 % - Accent6 2 5 8 4" xfId="28134" xr:uid="{00000000-0005-0000-0000-00005C7B0000}"/>
    <cellStyle name="40 % - Accent6 2 5 9" xfId="8104" xr:uid="{00000000-0005-0000-0000-00005D7B0000}"/>
    <cellStyle name="40 % - Accent6 2 5 9 2" xfId="21498" xr:uid="{00000000-0005-0000-0000-00005E7B0000}"/>
    <cellStyle name="40 % - Accent6 2 5 9 2 2" xfId="34715" xr:uid="{00000000-0005-0000-0000-00005F7B0000}"/>
    <cellStyle name="40 % - Accent6 2 5 9 3" xfId="14095" xr:uid="{00000000-0005-0000-0000-0000607B0000}"/>
    <cellStyle name="40 % - Accent6 2 5 9 4" xfId="28725" xr:uid="{00000000-0005-0000-0000-0000617B0000}"/>
    <cellStyle name="40 % - Accent6 2 6" xfId="617" xr:uid="{00000000-0005-0000-0000-0000627B0000}"/>
    <cellStyle name="40 % - Accent6 2 6 10" xfId="9827" xr:uid="{00000000-0005-0000-0000-0000637B0000}"/>
    <cellStyle name="40 % - Accent6 2 6 10 2" xfId="15818" xr:uid="{00000000-0005-0000-0000-0000647B0000}"/>
    <cellStyle name="40 % - Accent6 2 6 10 3" xfId="31580" xr:uid="{00000000-0005-0000-0000-0000657B0000}"/>
    <cellStyle name="40 % - Accent6 2 6 11" xfId="10423" xr:uid="{00000000-0005-0000-0000-0000667B0000}"/>
    <cellStyle name="40 % - Accent6 2 6 11 2" xfId="16414" xr:uid="{00000000-0005-0000-0000-0000677B0000}"/>
    <cellStyle name="40 % - Accent6 2 6 12" xfId="11019" xr:uid="{00000000-0005-0000-0000-0000687B0000}"/>
    <cellStyle name="40 % - Accent6 2 6 12 2" xfId="17010" xr:uid="{00000000-0005-0000-0000-0000697B0000}"/>
    <cellStyle name="40 % - Accent6 2 6 13" xfId="4814" xr:uid="{00000000-0005-0000-0000-00006A7B0000}"/>
    <cellStyle name="40 % - Accent6 2 6 13 2" xfId="17634" xr:uid="{00000000-0005-0000-0000-00006B7B0000}"/>
    <cellStyle name="40 % - Accent6 2 6 14" xfId="18057" xr:uid="{00000000-0005-0000-0000-00006C7B0000}"/>
    <cellStyle name="40 % - Accent6 2 6 15" xfId="18715" xr:uid="{00000000-0005-0000-0000-00006D7B0000}"/>
    <cellStyle name="40 % - Accent6 2 6 16" xfId="11400" xr:uid="{00000000-0005-0000-0000-00006E7B0000}"/>
    <cellStyle name="40 % - Accent6 2 6 17" xfId="4636" xr:uid="{00000000-0005-0000-0000-00006F7B0000}"/>
    <cellStyle name="40 % - Accent6 2 6 18" xfId="24655" xr:uid="{00000000-0005-0000-0000-0000707B0000}"/>
    <cellStyle name="40 % - Accent6 2 6 19" xfId="3261" xr:uid="{00000000-0005-0000-0000-0000717B0000}"/>
    <cellStyle name="40 % - Accent6 2 6 2" xfId="3262" xr:uid="{00000000-0005-0000-0000-0000727B0000}"/>
    <cellStyle name="40 % - Accent6 2 6 2 10" xfId="11020" xr:uid="{00000000-0005-0000-0000-0000737B0000}"/>
    <cellStyle name="40 % - Accent6 2 6 2 10 2" xfId="17011" xr:uid="{00000000-0005-0000-0000-0000747B0000}"/>
    <cellStyle name="40 % - Accent6 2 6 2 11" xfId="17635" xr:uid="{00000000-0005-0000-0000-0000757B0000}"/>
    <cellStyle name="40 % - Accent6 2 6 2 12" xfId="19647" xr:uid="{00000000-0005-0000-0000-0000767B0000}"/>
    <cellStyle name="40 % - Accent6 2 6 2 13" xfId="11934" xr:uid="{00000000-0005-0000-0000-0000777B0000}"/>
    <cellStyle name="40 % - Accent6 2 6 2 14" xfId="5557" xr:uid="{00000000-0005-0000-0000-0000787B0000}"/>
    <cellStyle name="40 % - Accent6 2 6 2 15" xfId="26150" xr:uid="{00000000-0005-0000-0000-0000797B0000}"/>
    <cellStyle name="40 % - Accent6 2 6 2 2" xfId="6476" xr:uid="{00000000-0005-0000-0000-00007A7B0000}"/>
    <cellStyle name="40 % - Accent6 2 6 2 2 2" xfId="12467" xr:uid="{00000000-0005-0000-0000-00007B7B0000}"/>
    <cellStyle name="40 % - Accent6 2 6 2 2 2 2" xfId="33117" xr:uid="{00000000-0005-0000-0000-00007C7B0000}"/>
    <cellStyle name="40 % - Accent6 2 6 2 2 3" xfId="27113" xr:uid="{00000000-0005-0000-0000-00007D7B0000}"/>
    <cellStyle name="40 % - Accent6 2 6 2 3" xfId="7002" xr:uid="{00000000-0005-0000-0000-00007E7B0000}"/>
    <cellStyle name="40 % - Accent6 2 6 2 3 2" xfId="12993" xr:uid="{00000000-0005-0000-0000-00007F7B0000}"/>
    <cellStyle name="40 % - Accent6 2 6 2 3 3" xfId="32170" xr:uid="{00000000-0005-0000-0000-0000807B0000}"/>
    <cellStyle name="40 % - Accent6 2 6 2 4" xfId="7542" xr:uid="{00000000-0005-0000-0000-0000817B0000}"/>
    <cellStyle name="40 % - Accent6 2 6 2 4 2" xfId="13533" xr:uid="{00000000-0005-0000-0000-0000827B0000}"/>
    <cellStyle name="40 % - Accent6 2 6 2 5" xfId="8110" xr:uid="{00000000-0005-0000-0000-0000837B0000}"/>
    <cellStyle name="40 % - Accent6 2 6 2 5 2" xfId="14101" xr:uid="{00000000-0005-0000-0000-0000847B0000}"/>
    <cellStyle name="40 % - Accent6 2 6 2 6" xfId="8678" xr:uid="{00000000-0005-0000-0000-0000857B0000}"/>
    <cellStyle name="40 % - Accent6 2 6 2 6 2" xfId="14669" xr:uid="{00000000-0005-0000-0000-0000867B0000}"/>
    <cellStyle name="40 % - Accent6 2 6 2 7" xfId="9246" xr:uid="{00000000-0005-0000-0000-0000877B0000}"/>
    <cellStyle name="40 % - Accent6 2 6 2 7 2" xfId="15237" xr:uid="{00000000-0005-0000-0000-0000887B0000}"/>
    <cellStyle name="40 % - Accent6 2 6 2 8" xfId="9828" xr:uid="{00000000-0005-0000-0000-0000897B0000}"/>
    <cellStyle name="40 % - Accent6 2 6 2 8 2" xfId="15819" xr:uid="{00000000-0005-0000-0000-00008A7B0000}"/>
    <cellStyle name="40 % - Accent6 2 6 2 9" xfId="10424" xr:uid="{00000000-0005-0000-0000-00008B7B0000}"/>
    <cellStyle name="40 % - Accent6 2 6 2 9 2" xfId="16415" xr:uid="{00000000-0005-0000-0000-00008C7B0000}"/>
    <cellStyle name="40 % - Accent6 2 6 3" xfId="5556" xr:uid="{00000000-0005-0000-0000-00008D7B0000}"/>
    <cellStyle name="40 % - Accent6 2 6 3 2" xfId="20913" xr:uid="{00000000-0005-0000-0000-00008E7B0000}"/>
    <cellStyle name="40 % - Accent6 2 6 3 2 2" xfId="34130" xr:uid="{00000000-0005-0000-0000-00008F7B0000}"/>
    <cellStyle name="40 % - Accent6 2 6 3 3" xfId="11933" xr:uid="{00000000-0005-0000-0000-0000907B0000}"/>
    <cellStyle name="40 % - Accent6 2 6 3 4" xfId="28140" xr:uid="{00000000-0005-0000-0000-0000917B0000}"/>
    <cellStyle name="40 % - Accent6 2 6 4" xfId="6475" xr:uid="{00000000-0005-0000-0000-0000927B0000}"/>
    <cellStyle name="40 % - Accent6 2 6 4 2" xfId="21504" xr:uid="{00000000-0005-0000-0000-0000937B0000}"/>
    <cellStyle name="40 % - Accent6 2 6 4 2 2" xfId="34721" xr:uid="{00000000-0005-0000-0000-0000947B0000}"/>
    <cellStyle name="40 % - Accent6 2 6 4 3" xfId="12466" xr:uid="{00000000-0005-0000-0000-0000957B0000}"/>
    <cellStyle name="40 % - Accent6 2 6 4 4" xfId="28731" xr:uid="{00000000-0005-0000-0000-0000967B0000}"/>
    <cellStyle name="40 % - Accent6 2 6 5" xfId="7001" xr:uid="{00000000-0005-0000-0000-0000977B0000}"/>
    <cellStyle name="40 % - Accent6 2 6 5 2" xfId="22128" xr:uid="{00000000-0005-0000-0000-0000987B0000}"/>
    <cellStyle name="40 % - Accent6 2 6 5 2 2" xfId="35321" xr:uid="{00000000-0005-0000-0000-0000997B0000}"/>
    <cellStyle name="40 % - Accent6 2 6 5 3" xfId="12992" xr:uid="{00000000-0005-0000-0000-00009A7B0000}"/>
    <cellStyle name="40 % - Accent6 2 6 5 4" xfId="29331" xr:uid="{00000000-0005-0000-0000-00009B7B0000}"/>
    <cellStyle name="40 % - Accent6 2 6 6" xfId="7541" xr:uid="{00000000-0005-0000-0000-00009C7B0000}"/>
    <cellStyle name="40 % - Accent6 2 6 6 2" xfId="22830" xr:uid="{00000000-0005-0000-0000-00009D7B0000}"/>
    <cellStyle name="40 % - Accent6 2 6 6 2 2" xfId="36023" xr:uid="{00000000-0005-0000-0000-00009E7B0000}"/>
    <cellStyle name="40 % - Accent6 2 6 6 3" xfId="13532" xr:uid="{00000000-0005-0000-0000-00009F7B0000}"/>
    <cellStyle name="40 % - Accent6 2 6 6 4" xfId="30033" xr:uid="{00000000-0005-0000-0000-0000A07B0000}"/>
    <cellStyle name="40 % - Accent6 2 6 7" xfId="8109" xr:uid="{00000000-0005-0000-0000-0000A17B0000}"/>
    <cellStyle name="40 % - Accent6 2 6 7 2" xfId="23595" xr:uid="{00000000-0005-0000-0000-0000A27B0000}"/>
    <cellStyle name="40 % - Accent6 2 6 7 2 2" xfId="36779" xr:uid="{00000000-0005-0000-0000-0000A37B0000}"/>
    <cellStyle name="40 % - Accent6 2 6 7 3" xfId="14100" xr:uid="{00000000-0005-0000-0000-0000A47B0000}"/>
    <cellStyle name="40 % - Accent6 2 6 7 4" xfId="30789" xr:uid="{00000000-0005-0000-0000-0000A57B0000}"/>
    <cellStyle name="40 % - Accent6 2 6 8" xfId="8677" xr:uid="{00000000-0005-0000-0000-0000A67B0000}"/>
    <cellStyle name="40 % - Accent6 2 6 8 2" xfId="14668" xr:uid="{00000000-0005-0000-0000-0000A77B0000}"/>
    <cellStyle name="40 % - Accent6 2 6 8 2 2" xfId="32899" xr:uid="{00000000-0005-0000-0000-0000A87B0000}"/>
    <cellStyle name="40 % - Accent6 2 6 8 3" xfId="26895" xr:uid="{00000000-0005-0000-0000-0000A97B0000}"/>
    <cellStyle name="40 % - Accent6 2 6 9" xfId="9245" xr:uid="{00000000-0005-0000-0000-0000AA7B0000}"/>
    <cellStyle name="40 % - Accent6 2 6 9 2" xfId="15236" xr:uid="{00000000-0005-0000-0000-0000AB7B0000}"/>
    <cellStyle name="40 % - Accent6 2 6 9 3" xfId="25547" xr:uid="{00000000-0005-0000-0000-0000AC7B0000}"/>
    <cellStyle name="40 % - Accent6 2 7" xfId="5519" xr:uid="{00000000-0005-0000-0000-0000AD7B0000}"/>
    <cellStyle name="40 % - Accent6 2 7 2" xfId="23835" xr:uid="{00000000-0005-0000-0000-0000AE7B0000}"/>
    <cellStyle name="40 % - Accent6 2 7 2 2" xfId="36862" xr:uid="{00000000-0005-0000-0000-0000AF7B0000}"/>
    <cellStyle name="40 % - Accent6 2 7 2 3" xfId="30874" xr:uid="{00000000-0005-0000-0000-0000B07B0000}"/>
    <cellStyle name="40 % - Accent6 2 7 3" xfId="19607" xr:uid="{00000000-0005-0000-0000-0000B17B0000}"/>
    <cellStyle name="40 % - Accent6 2 7 3 2" xfId="33096" xr:uid="{00000000-0005-0000-0000-0000B27B0000}"/>
    <cellStyle name="40 % - Accent6 2 7 3 3" xfId="27092" xr:uid="{00000000-0005-0000-0000-0000B37B0000}"/>
    <cellStyle name="40 % - Accent6 2 7 4" xfId="11886" xr:uid="{00000000-0005-0000-0000-0000B47B0000}"/>
    <cellStyle name="40 % - Accent6 2 7 4 2" xfId="32117" xr:uid="{00000000-0005-0000-0000-0000B57B0000}"/>
    <cellStyle name="40 % - Accent6 2 7 5" xfId="26097" xr:uid="{00000000-0005-0000-0000-0000B67B0000}"/>
    <cellStyle name="40 % - Accent6 2 8" xfId="6428" xr:uid="{00000000-0005-0000-0000-0000B77B0000}"/>
    <cellStyle name="40 % - Accent6 2 8 2" xfId="24036" xr:uid="{00000000-0005-0000-0000-0000B87B0000}"/>
    <cellStyle name="40 % - Accent6 2 8 2 2" xfId="36942" xr:uid="{00000000-0005-0000-0000-0000B97B0000}"/>
    <cellStyle name="40 % - Accent6 2 8 2 3" xfId="30955" xr:uid="{00000000-0005-0000-0000-0000BA7B0000}"/>
    <cellStyle name="40 % - Accent6 2 8 3" xfId="20860" xr:uid="{00000000-0005-0000-0000-0000BB7B0000}"/>
    <cellStyle name="40 % - Accent6 2 8 3 2" xfId="34077" xr:uid="{00000000-0005-0000-0000-0000BC7B0000}"/>
    <cellStyle name="40 % - Accent6 2 8 4" xfId="12419" xr:uid="{00000000-0005-0000-0000-0000BD7B0000}"/>
    <cellStyle name="40 % - Accent6 2 8 5" xfId="28087" xr:uid="{00000000-0005-0000-0000-0000BE7B0000}"/>
    <cellStyle name="40 % - Accent6 2 9" xfId="6954" xr:uid="{00000000-0005-0000-0000-0000BF7B0000}"/>
    <cellStyle name="40 % - Accent6 2 9 2" xfId="21451" xr:uid="{00000000-0005-0000-0000-0000C07B0000}"/>
    <cellStyle name="40 % - Accent6 2 9 2 2" xfId="34668" xr:uid="{00000000-0005-0000-0000-0000C17B0000}"/>
    <cellStyle name="40 % - Accent6 2 9 3" xfId="12945" xr:uid="{00000000-0005-0000-0000-0000C27B0000}"/>
    <cellStyle name="40 % - Accent6 2 9 4" xfId="28678" xr:uid="{00000000-0005-0000-0000-0000C37B0000}"/>
    <cellStyle name="40 % - Accent6 2_2012-2013 - CF - Tour 1 - Ligue 04 - Résultats" xfId="618" xr:uid="{00000000-0005-0000-0000-0000C47B0000}"/>
    <cellStyle name="40 % - Accent6 20" xfId="4172" xr:uid="{00000000-0005-0000-0000-0000C57B0000}"/>
    <cellStyle name="40 % - Accent6 20 2" xfId="9888" xr:uid="{00000000-0005-0000-0000-0000C67B0000}"/>
    <cellStyle name="40 % - Accent6 20 2 2" xfId="22884" xr:uid="{00000000-0005-0000-0000-0000C77B0000}"/>
    <cellStyle name="40 % - Accent6 20 2 2 2" xfId="36077" xr:uid="{00000000-0005-0000-0000-0000C87B0000}"/>
    <cellStyle name="40 % - Accent6 20 2 3" xfId="15879" xr:uid="{00000000-0005-0000-0000-0000C97B0000}"/>
    <cellStyle name="40 % - Accent6 20 2 4" xfId="30087" xr:uid="{00000000-0005-0000-0000-0000CA7B0000}"/>
    <cellStyle name="40 % - Accent6 20 3" xfId="10484" xr:uid="{00000000-0005-0000-0000-0000CB7B0000}"/>
    <cellStyle name="40 % - Accent6 20 3 2" xfId="16475" xr:uid="{00000000-0005-0000-0000-0000CC7B0000}"/>
    <cellStyle name="40 % - Accent6 20 3 2 2" xfId="35375" xr:uid="{00000000-0005-0000-0000-0000CD7B0000}"/>
    <cellStyle name="40 % - Accent6 20 3 3" xfId="29385" xr:uid="{00000000-0005-0000-0000-0000CE7B0000}"/>
    <cellStyle name="40 % - Accent6 20 4" xfId="11080" xr:uid="{00000000-0005-0000-0000-0000CF7B0000}"/>
    <cellStyle name="40 % - Accent6 20 4 2" xfId="17071" xr:uid="{00000000-0005-0000-0000-0000D07B0000}"/>
    <cellStyle name="40 % - Accent6 20 4 3" xfId="26223" xr:uid="{00000000-0005-0000-0000-0000D17B0000}"/>
    <cellStyle name="40 % - Accent6 20 5" xfId="17695" xr:uid="{00000000-0005-0000-0000-0000D27B0000}"/>
    <cellStyle name="40 % - Accent6 20 5 2" xfId="32227" xr:uid="{00000000-0005-0000-0000-0000D37B0000}"/>
    <cellStyle name="40 % - Accent6 20 6" xfId="22182" xr:uid="{00000000-0005-0000-0000-0000D47B0000}"/>
    <cellStyle name="40 % - Accent6 20 7" xfId="15297" xr:uid="{00000000-0005-0000-0000-0000D57B0000}"/>
    <cellStyle name="40 % - Accent6 20 8" xfId="9306" xr:uid="{00000000-0005-0000-0000-0000D67B0000}"/>
    <cellStyle name="40 % - Accent6 20 9" xfId="24856" xr:uid="{00000000-0005-0000-0000-0000D77B0000}"/>
    <cellStyle name="40 % - Accent6 21" xfId="4186" xr:uid="{00000000-0005-0000-0000-0000D87B0000}"/>
    <cellStyle name="40 % - Accent6 21 2" xfId="10498" xr:uid="{00000000-0005-0000-0000-0000D97B0000}"/>
    <cellStyle name="40 % - Accent6 21 2 2" xfId="22896" xr:uid="{00000000-0005-0000-0000-0000DA7B0000}"/>
    <cellStyle name="40 % - Accent6 21 2 2 2" xfId="36089" xr:uid="{00000000-0005-0000-0000-0000DB7B0000}"/>
    <cellStyle name="40 % - Accent6 21 2 3" xfId="16489" xr:uid="{00000000-0005-0000-0000-0000DC7B0000}"/>
    <cellStyle name="40 % - Accent6 21 2 4" xfId="30099" xr:uid="{00000000-0005-0000-0000-0000DD7B0000}"/>
    <cellStyle name="40 % - Accent6 21 3" xfId="11094" xr:uid="{00000000-0005-0000-0000-0000DE7B0000}"/>
    <cellStyle name="40 % - Accent6 21 3 2" xfId="17085" xr:uid="{00000000-0005-0000-0000-0000DF7B0000}"/>
    <cellStyle name="40 % - Accent6 21 3 2 2" xfId="35387" xr:uid="{00000000-0005-0000-0000-0000E07B0000}"/>
    <cellStyle name="40 % - Accent6 21 3 3" xfId="29397" xr:uid="{00000000-0005-0000-0000-0000E17B0000}"/>
    <cellStyle name="40 % - Accent6 21 4" xfId="17709" xr:uid="{00000000-0005-0000-0000-0000E27B0000}"/>
    <cellStyle name="40 % - Accent6 21 4 2" xfId="26235" xr:uid="{00000000-0005-0000-0000-0000E37B0000}"/>
    <cellStyle name="40 % - Accent6 21 5" xfId="22194" xr:uid="{00000000-0005-0000-0000-0000E47B0000}"/>
    <cellStyle name="40 % - Accent6 21 5 2" xfId="32239" xr:uid="{00000000-0005-0000-0000-0000E57B0000}"/>
    <cellStyle name="40 % - Accent6 21 6" xfId="15893" xr:uid="{00000000-0005-0000-0000-0000E67B0000}"/>
    <cellStyle name="40 % - Accent6 21 7" xfId="9902" xr:uid="{00000000-0005-0000-0000-0000E77B0000}"/>
    <cellStyle name="40 % - Accent6 21 8" xfId="24868" xr:uid="{00000000-0005-0000-0000-0000E87B0000}"/>
    <cellStyle name="40 % - Accent6 22" xfId="4200" xr:uid="{00000000-0005-0000-0000-0000E97B0000}"/>
    <cellStyle name="40 % - Accent6 22 2" xfId="17723" xr:uid="{00000000-0005-0000-0000-0000EA7B0000}"/>
    <cellStyle name="40 % - Accent6 22 2 2" xfId="22902" xr:uid="{00000000-0005-0000-0000-0000EB7B0000}"/>
    <cellStyle name="40 % - Accent6 22 2 2 2" xfId="36095" xr:uid="{00000000-0005-0000-0000-0000EC7B0000}"/>
    <cellStyle name="40 % - Accent6 22 2 3" xfId="30105" xr:uid="{00000000-0005-0000-0000-0000ED7B0000}"/>
    <cellStyle name="40 % - Accent6 22 3" xfId="22200" xr:uid="{00000000-0005-0000-0000-0000EE7B0000}"/>
    <cellStyle name="40 % - Accent6 22 3 2" xfId="35393" xr:uid="{00000000-0005-0000-0000-0000EF7B0000}"/>
    <cellStyle name="40 % - Accent6 22 3 3" xfId="29403" xr:uid="{00000000-0005-0000-0000-0000F07B0000}"/>
    <cellStyle name="40 % - Accent6 22 4" xfId="17099" xr:uid="{00000000-0005-0000-0000-0000F17B0000}"/>
    <cellStyle name="40 % - Accent6 22 4 2" xfId="26241" xr:uid="{00000000-0005-0000-0000-0000F27B0000}"/>
    <cellStyle name="40 % - Accent6 22 5" xfId="11108" xr:uid="{00000000-0005-0000-0000-0000F37B0000}"/>
    <cellStyle name="40 % - Accent6 22 5 2" xfId="32245" xr:uid="{00000000-0005-0000-0000-0000F47B0000}"/>
    <cellStyle name="40 % - Accent6 22 6" xfId="24874" xr:uid="{00000000-0005-0000-0000-0000F57B0000}"/>
    <cellStyle name="40 % - Accent6 23" xfId="4214" xr:uid="{00000000-0005-0000-0000-0000F67B0000}"/>
    <cellStyle name="40 % - Accent6 23 2" xfId="17737" xr:uid="{00000000-0005-0000-0000-0000F77B0000}"/>
    <cellStyle name="40 % - Accent6 23 2 2" xfId="22906" xr:uid="{00000000-0005-0000-0000-0000F87B0000}"/>
    <cellStyle name="40 % - Accent6 23 2 2 2" xfId="36099" xr:uid="{00000000-0005-0000-0000-0000F97B0000}"/>
    <cellStyle name="40 % - Accent6 23 2 3" xfId="30109" xr:uid="{00000000-0005-0000-0000-0000FA7B0000}"/>
    <cellStyle name="40 % - Accent6 23 3" xfId="22204" xr:uid="{00000000-0005-0000-0000-0000FB7B0000}"/>
    <cellStyle name="40 % - Accent6 23 3 2" xfId="35397" xr:uid="{00000000-0005-0000-0000-0000FC7B0000}"/>
    <cellStyle name="40 % - Accent6 23 3 3" xfId="29407" xr:uid="{00000000-0005-0000-0000-0000FD7B0000}"/>
    <cellStyle name="40 % - Accent6 23 4" xfId="17113" xr:uid="{00000000-0005-0000-0000-0000FE7B0000}"/>
    <cellStyle name="40 % - Accent6 23 4 2" xfId="26245" xr:uid="{00000000-0005-0000-0000-0000FF7B0000}"/>
    <cellStyle name="40 % - Accent6 23 5" xfId="32249" xr:uid="{00000000-0005-0000-0000-0000007C0000}"/>
    <cellStyle name="40 % - Accent6 23 6" xfId="24878" xr:uid="{00000000-0005-0000-0000-0000017C0000}"/>
    <cellStyle name="40 % - Accent6 24" xfId="17751" xr:uid="{00000000-0005-0000-0000-0000027C0000}"/>
    <cellStyle name="40 % - Accent6 24 2" xfId="22928" xr:uid="{00000000-0005-0000-0000-0000037C0000}"/>
    <cellStyle name="40 % - Accent6 24 2 2" xfId="36121" xr:uid="{00000000-0005-0000-0000-0000047C0000}"/>
    <cellStyle name="40 % - Accent6 24 2 3" xfId="30131" xr:uid="{00000000-0005-0000-0000-0000057C0000}"/>
    <cellStyle name="40 % - Accent6 24 3" xfId="22226" xr:uid="{00000000-0005-0000-0000-0000067C0000}"/>
    <cellStyle name="40 % - Accent6 24 3 2" xfId="35419" xr:uid="{00000000-0005-0000-0000-0000077C0000}"/>
    <cellStyle name="40 % - Accent6 24 3 3" xfId="29429" xr:uid="{00000000-0005-0000-0000-0000087C0000}"/>
    <cellStyle name="40 % - Accent6 24 4" xfId="26267" xr:uid="{00000000-0005-0000-0000-0000097C0000}"/>
    <cellStyle name="40 % - Accent6 24 5" xfId="32271" xr:uid="{00000000-0005-0000-0000-00000A7C0000}"/>
    <cellStyle name="40 % - Accent6 24 6" xfId="24900" xr:uid="{00000000-0005-0000-0000-00000B7C0000}"/>
    <cellStyle name="40 % - Accent6 25" xfId="17765" xr:uid="{00000000-0005-0000-0000-00000C7C0000}"/>
    <cellStyle name="40 % - Accent6 25 2" xfId="22940" xr:uid="{00000000-0005-0000-0000-00000D7C0000}"/>
    <cellStyle name="40 % - Accent6 25 2 2" xfId="36133" xr:uid="{00000000-0005-0000-0000-00000E7C0000}"/>
    <cellStyle name="40 % - Accent6 25 2 3" xfId="30143" xr:uid="{00000000-0005-0000-0000-00000F7C0000}"/>
    <cellStyle name="40 % - Accent6 25 3" xfId="22238" xr:uid="{00000000-0005-0000-0000-0000107C0000}"/>
    <cellStyle name="40 % - Accent6 25 3 2" xfId="35431" xr:uid="{00000000-0005-0000-0000-0000117C0000}"/>
    <cellStyle name="40 % - Accent6 25 3 3" xfId="29441" xr:uid="{00000000-0005-0000-0000-0000127C0000}"/>
    <cellStyle name="40 % - Accent6 25 4" xfId="26279" xr:uid="{00000000-0005-0000-0000-0000137C0000}"/>
    <cellStyle name="40 % - Accent6 25 5" xfId="32283" xr:uid="{00000000-0005-0000-0000-0000147C0000}"/>
    <cellStyle name="40 % - Accent6 25 6" xfId="24912" xr:uid="{00000000-0005-0000-0000-0000157C0000}"/>
    <cellStyle name="40 % - Accent6 26" xfId="22244" xr:uid="{00000000-0005-0000-0000-0000167C0000}"/>
    <cellStyle name="40 % - Accent6 26 2" xfId="22946" xr:uid="{00000000-0005-0000-0000-0000177C0000}"/>
    <cellStyle name="40 % - Accent6 26 2 2" xfId="36139" xr:uid="{00000000-0005-0000-0000-0000187C0000}"/>
    <cellStyle name="40 % - Accent6 26 2 3" xfId="30149" xr:uid="{00000000-0005-0000-0000-0000197C0000}"/>
    <cellStyle name="40 % - Accent6 26 3" xfId="29447" xr:uid="{00000000-0005-0000-0000-00001A7C0000}"/>
    <cellStyle name="40 % - Accent6 26 3 2" xfId="35437" xr:uid="{00000000-0005-0000-0000-00001B7C0000}"/>
    <cellStyle name="40 % - Accent6 26 4" xfId="26285" xr:uid="{00000000-0005-0000-0000-00001C7C0000}"/>
    <cellStyle name="40 % - Accent6 26 5" xfId="32289" xr:uid="{00000000-0005-0000-0000-00001D7C0000}"/>
    <cellStyle name="40 % - Accent6 26 6" xfId="24918" xr:uid="{00000000-0005-0000-0000-00001E7C0000}"/>
    <cellStyle name="40 % - Accent6 27" xfId="22248" xr:uid="{00000000-0005-0000-0000-00001F7C0000}"/>
    <cellStyle name="40 % - Accent6 27 2" xfId="22950" xr:uid="{00000000-0005-0000-0000-0000207C0000}"/>
    <cellStyle name="40 % - Accent6 27 2 2" xfId="36143" xr:uid="{00000000-0005-0000-0000-0000217C0000}"/>
    <cellStyle name="40 % - Accent6 27 2 3" xfId="30153" xr:uid="{00000000-0005-0000-0000-0000227C0000}"/>
    <cellStyle name="40 % - Accent6 27 3" xfId="29451" xr:uid="{00000000-0005-0000-0000-0000237C0000}"/>
    <cellStyle name="40 % - Accent6 27 3 2" xfId="35441" xr:uid="{00000000-0005-0000-0000-0000247C0000}"/>
    <cellStyle name="40 % - Accent6 27 4" xfId="26289" xr:uid="{00000000-0005-0000-0000-0000257C0000}"/>
    <cellStyle name="40 % - Accent6 27 5" xfId="32293" xr:uid="{00000000-0005-0000-0000-0000267C0000}"/>
    <cellStyle name="40 % - Accent6 27 6" xfId="24922" xr:uid="{00000000-0005-0000-0000-0000277C0000}"/>
    <cellStyle name="40 % - Accent6 28" xfId="22972" xr:uid="{00000000-0005-0000-0000-0000287C0000}"/>
    <cellStyle name="40 % - Accent6 28 2" xfId="30175" xr:uid="{00000000-0005-0000-0000-0000297C0000}"/>
    <cellStyle name="40 % - Accent6 28 2 2" xfId="36165" xr:uid="{00000000-0005-0000-0000-00002A7C0000}"/>
    <cellStyle name="40 % - Accent6 28 3" xfId="26311" xr:uid="{00000000-0005-0000-0000-00002B7C0000}"/>
    <cellStyle name="40 % - Accent6 28 4" xfId="32315" xr:uid="{00000000-0005-0000-0000-00002C7C0000}"/>
    <cellStyle name="40 % - Accent6 28 5" xfId="24944" xr:uid="{00000000-0005-0000-0000-00002D7C0000}"/>
    <cellStyle name="40 % - Accent6 29" xfId="22984" xr:uid="{00000000-0005-0000-0000-00002E7C0000}"/>
    <cellStyle name="40 % - Accent6 29 2" xfId="30187" xr:uid="{00000000-0005-0000-0000-00002F7C0000}"/>
    <cellStyle name="40 % - Accent6 29 2 2" xfId="36177" xr:uid="{00000000-0005-0000-0000-0000307C0000}"/>
    <cellStyle name="40 % - Accent6 29 3" xfId="26323" xr:uid="{00000000-0005-0000-0000-0000317C0000}"/>
    <cellStyle name="40 % - Accent6 29 4" xfId="32327" xr:uid="{00000000-0005-0000-0000-0000327C0000}"/>
    <cellStyle name="40 % - Accent6 29 5" xfId="24956" xr:uid="{00000000-0005-0000-0000-0000337C0000}"/>
    <cellStyle name="40 % - Accent6 3" xfId="619" xr:uid="{00000000-0005-0000-0000-0000347C0000}"/>
    <cellStyle name="40 % - Accent6 3 2" xfId="620" xr:uid="{00000000-0005-0000-0000-0000357C0000}"/>
    <cellStyle name="40 % - Accent6 30" xfId="22990" xr:uid="{00000000-0005-0000-0000-0000367C0000}"/>
    <cellStyle name="40 % - Accent6 30 2" xfId="30193" xr:uid="{00000000-0005-0000-0000-0000377C0000}"/>
    <cellStyle name="40 % - Accent6 30 2 2" xfId="36183" xr:uid="{00000000-0005-0000-0000-0000387C0000}"/>
    <cellStyle name="40 % - Accent6 30 3" xfId="26329" xr:uid="{00000000-0005-0000-0000-0000397C0000}"/>
    <cellStyle name="40 % - Accent6 30 4" xfId="32333" xr:uid="{00000000-0005-0000-0000-00003A7C0000}"/>
    <cellStyle name="40 % - Accent6 30 5" xfId="24962" xr:uid="{00000000-0005-0000-0000-00003B7C0000}"/>
    <cellStyle name="40 % - Accent6 31" xfId="22994" xr:uid="{00000000-0005-0000-0000-00003C7C0000}"/>
    <cellStyle name="40 % - Accent6 31 2" xfId="30197" xr:uid="{00000000-0005-0000-0000-00003D7C0000}"/>
    <cellStyle name="40 % - Accent6 31 2 2" xfId="36187" xr:uid="{00000000-0005-0000-0000-00003E7C0000}"/>
    <cellStyle name="40 % - Accent6 31 3" xfId="26333" xr:uid="{00000000-0005-0000-0000-00003F7C0000}"/>
    <cellStyle name="40 % - Accent6 31 4" xfId="32337" xr:uid="{00000000-0005-0000-0000-0000407C0000}"/>
    <cellStyle name="40 % - Accent6 31 5" xfId="24966" xr:uid="{00000000-0005-0000-0000-0000417C0000}"/>
    <cellStyle name="40 % - Accent6 32" xfId="24059" xr:uid="{00000000-0005-0000-0000-0000427C0000}"/>
    <cellStyle name="40 % - Accent6 32 2" xfId="36973" xr:uid="{00000000-0005-0000-0000-0000437C0000}"/>
    <cellStyle name="40 % - Accent6 32 3" xfId="30986" xr:uid="{00000000-0005-0000-0000-0000447C0000}"/>
    <cellStyle name="40 % - Accent6 33" xfId="24073" xr:uid="{00000000-0005-0000-0000-0000457C0000}"/>
    <cellStyle name="40 % - Accent6 33 2" xfId="36985" xr:uid="{00000000-0005-0000-0000-0000467C0000}"/>
    <cellStyle name="40 % - Accent6 33 3" xfId="30998" xr:uid="{00000000-0005-0000-0000-0000477C0000}"/>
    <cellStyle name="40 % - Accent6 34" xfId="31004" xr:uid="{00000000-0005-0000-0000-0000487C0000}"/>
    <cellStyle name="40 % - Accent6 34 2" xfId="36991" xr:uid="{00000000-0005-0000-0000-0000497C0000}"/>
    <cellStyle name="40 % - Accent6 35" xfId="31008" xr:uid="{00000000-0005-0000-0000-00004A7C0000}"/>
    <cellStyle name="40 % - Accent6 35 2" xfId="36995" xr:uid="{00000000-0005-0000-0000-00004B7C0000}"/>
    <cellStyle name="40 % - Accent6 36" xfId="37009" xr:uid="{00000000-0005-0000-0000-00004C7C0000}"/>
    <cellStyle name="40 % - Accent6 37" xfId="37032" xr:uid="{00000000-0005-0000-0000-00004D7C0000}"/>
    <cellStyle name="40 % - Accent6 38" xfId="37045" xr:uid="{00000000-0005-0000-0000-00004E7C0000}"/>
    <cellStyle name="40 % - Accent6 39" xfId="37052" xr:uid="{00000000-0005-0000-0000-00004F7C0000}"/>
    <cellStyle name="40 % - Accent6 4" xfId="621" xr:uid="{00000000-0005-0000-0000-0000507C0000}"/>
    <cellStyle name="40 % - Accent6 40" xfId="37057" xr:uid="{00000000-0005-0000-0000-0000517C0000}"/>
    <cellStyle name="40 % - Accent6 41" xfId="37074" xr:uid="{00000000-0005-0000-0000-0000527C0000}"/>
    <cellStyle name="40 % - Accent6 42" xfId="37083" xr:uid="{00000000-0005-0000-0000-0000537C0000}"/>
    <cellStyle name="40 % - Accent6 43" xfId="37089" xr:uid="{00000000-0005-0000-0000-0000547C0000}"/>
    <cellStyle name="40 % - Accent6 44" xfId="37093" xr:uid="{00000000-0005-0000-0000-0000557C0000}"/>
    <cellStyle name="40 % - Accent6 45" xfId="37107" xr:uid="{00000000-0005-0000-0000-0000567C0000}"/>
    <cellStyle name="40 % - Accent6 46" xfId="37121" xr:uid="{00000000-0005-0000-0000-0000577C0000}"/>
    <cellStyle name="40 % - Accent6 47" xfId="37135" xr:uid="{00000000-0005-0000-0000-0000587C0000}"/>
    <cellStyle name="40 % - Accent6 48" xfId="37149" xr:uid="{00000000-0005-0000-0000-0000597C0000}"/>
    <cellStyle name="40 % - Accent6 49" xfId="37163" xr:uid="{00000000-0005-0000-0000-00005A7C0000}"/>
    <cellStyle name="40 % - Accent6 5" xfId="622" xr:uid="{00000000-0005-0000-0000-00005B7C0000}"/>
    <cellStyle name="40 % - Accent6 5 2" xfId="623" xr:uid="{00000000-0005-0000-0000-00005C7C0000}"/>
    <cellStyle name="40 % - Accent6 5 2 2" xfId="624" xr:uid="{00000000-0005-0000-0000-00005D7C0000}"/>
    <cellStyle name="40 % - Accent6 5 2 2 2" xfId="3264" xr:uid="{00000000-0005-0000-0000-00005E7C0000}"/>
    <cellStyle name="40 % - Accent6 5 2 2 3" xfId="5558" xr:uid="{00000000-0005-0000-0000-00005F7C0000}"/>
    <cellStyle name="40 % - Accent6 5 2 2 4" xfId="4815" xr:uid="{00000000-0005-0000-0000-0000607C0000}"/>
    <cellStyle name="40 % - Accent6 5 2 2 5" xfId="3263" xr:uid="{00000000-0005-0000-0000-0000617C0000}"/>
    <cellStyle name="40 % - Accent6 5 2 3" xfId="625" xr:uid="{00000000-0005-0000-0000-0000627C0000}"/>
    <cellStyle name="40 % - Accent6 5 2 4" xfId="3265" xr:uid="{00000000-0005-0000-0000-0000637C0000}"/>
    <cellStyle name="40 % - Accent6 5 2 4 2" xfId="18716" xr:uid="{00000000-0005-0000-0000-0000647C0000}"/>
    <cellStyle name="40 % - Accent6 5 2 5" xfId="18717" xr:uid="{00000000-0005-0000-0000-0000657C0000}"/>
    <cellStyle name="40 % - Accent6 5 2 6" xfId="19628" xr:uid="{00000000-0005-0000-0000-0000667C0000}"/>
    <cellStyle name="40 % - Accent6 5 3" xfId="626" xr:uid="{00000000-0005-0000-0000-0000677C0000}"/>
    <cellStyle name="40 % - Accent6 5 4" xfId="627" xr:uid="{00000000-0005-0000-0000-0000687C0000}"/>
    <cellStyle name="40 % - Accent6 5 5" xfId="628" xr:uid="{00000000-0005-0000-0000-0000697C0000}"/>
    <cellStyle name="40 % - Accent6 5 5 2" xfId="3267" xr:uid="{00000000-0005-0000-0000-00006A7C0000}"/>
    <cellStyle name="40 % - Accent6 5 5 3" xfId="5559" xr:uid="{00000000-0005-0000-0000-00006B7C0000}"/>
    <cellStyle name="40 % - Accent6 5 5 4" xfId="4816" xr:uid="{00000000-0005-0000-0000-00006C7C0000}"/>
    <cellStyle name="40 % - Accent6 5 5 5" xfId="3266" xr:uid="{00000000-0005-0000-0000-00006D7C0000}"/>
    <cellStyle name="40 % - Accent6 5 6" xfId="23596" xr:uid="{00000000-0005-0000-0000-00006E7C0000}"/>
    <cellStyle name="40 % - Accent6 5 7" xfId="23842" xr:uid="{00000000-0005-0000-0000-00006F7C0000}"/>
    <cellStyle name="40 % - Accent6 50" xfId="37177" xr:uid="{00000000-0005-0000-0000-0000707C0000}"/>
    <cellStyle name="40 % - Accent6 51" xfId="37191" xr:uid="{00000000-0005-0000-0000-0000717C0000}"/>
    <cellStyle name="40 % - Accent6 52" xfId="37205" xr:uid="{00000000-0005-0000-0000-0000727C0000}"/>
    <cellStyle name="40 % - Accent6 53" xfId="37219" xr:uid="{00000000-0005-0000-0000-0000737C0000}"/>
    <cellStyle name="40 % - Accent6 54" xfId="37233" xr:uid="{00000000-0005-0000-0000-0000747C0000}"/>
    <cellStyle name="40 % - Accent6 55" xfId="37247" xr:uid="{00000000-0005-0000-0000-0000757C0000}"/>
    <cellStyle name="40 % - Accent6 56" xfId="37266" xr:uid="{00000000-0005-0000-0000-0000767C0000}"/>
    <cellStyle name="40 % - Accent6 57" xfId="37272" xr:uid="{00000000-0005-0000-0000-0000777C0000}"/>
    <cellStyle name="40 % - Accent6 58" xfId="37286" xr:uid="{00000000-0005-0000-0000-0000787C0000}"/>
    <cellStyle name="40 % - Accent6 59" xfId="37300" xr:uid="{00000000-0005-0000-0000-0000797C0000}"/>
    <cellStyle name="40 % - Accent6 6" xfId="629" xr:uid="{00000000-0005-0000-0000-00007A7C0000}"/>
    <cellStyle name="40 % - Accent6 60" xfId="37315" xr:uid="{00000000-0005-0000-0000-00007B7C0000}"/>
    <cellStyle name="40 % - Accent6 61" xfId="37329" xr:uid="{00000000-0005-0000-0000-00007C7C0000}"/>
    <cellStyle name="40 % - Accent6 62" xfId="37343" xr:uid="{00000000-0005-0000-0000-00007D7C0000}"/>
    <cellStyle name="40 % - Accent6 63" xfId="37357" xr:uid="{00000000-0005-0000-0000-00007E7C0000}"/>
    <cellStyle name="40 % - Accent6 64" xfId="37376" xr:uid="{00000000-0005-0000-0000-00007F7C0000}"/>
    <cellStyle name="40 % - Accent6 65" xfId="37382" xr:uid="{00000000-0005-0000-0000-0000807C0000}"/>
    <cellStyle name="40 % - Accent6 66" xfId="37396" xr:uid="{00000000-0005-0000-0000-0000817C0000}"/>
    <cellStyle name="40 % - Accent6 67" xfId="37422" xr:uid="{00000000-0005-0000-0000-0000827C0000}"/>
    <cellStyle name="40 % - Accent6 68" xfId="37436" xr:uid="{00000000-0005-0000-0000-0000837C0000}"/>
    <cellStyle name="40 % - Accent6 69" xfId="37450" xr:uid="{00000000-0005-0000-0000-0000847C0000}"/>
    <cellStyle name="40 % - Accent6 7" xfId="630" xr:uid="{00000000-0005-0000-0000-0000857C0000}"/>
    <cellStyle name="40 % - Accent6 70" xfId="37464" xr:uid="{00000000-0005-0000-0000-0000867C0000}"/>
    <cellStyle name="40 % - Accent6 71" xfId="37483" xr:uid="{00000000-0005-0000-0000-0000877C0000}"/>
    <cellStyle name="40 % - Accent6 72" xfId="37489" xr:uid="{00000000-0005-0000-0000-0000887C0000}"/>
    <cellStyle name="40 % - Accent6 73" xfId="37503" xr:uid="{00000000-0005-0000-0000-0000897C0000}"/>
    <cellStyle name="40 % - Accent6 74" xfId="37518" xr:uid="{00000000-0005-0000-0000-00008A7C0000}"/>
    <cellStyle name="40 % - Accent6 75" xfId="37532" xr:uid="{00000000-0005-0000-0000-00008B7C0000}"/>
    <cellStyle name="40 % - Accent6 76" xfId="37546" xr:uid="{00000000-0005-0000-0000-00008C7C0000}"/>
    <cellStyle name="40 % - Accent6 77" xfId="37560" xr:uid="{00000000-0005-0000-0000-00008D7C0000}"/>
    <cellStyle name="40 % - Accent6 78" xfId="37584" xr:uid="{00000000-0005-0000-0000-00008E7C0000}"/>
    <cellStyle name="40 % - Accent6 79" xfId="37591" xr:uid="{00000000-0005-0000-0000-00008F7C0000}"/>
    <cellStyle name="40 % - Accent6 8" xfId="631" xr:uid="{00000000-0005-0000-0000-0000907C0000}"/>
    <cellStyle name="40 % - Accent6 80" xfId="37597" xr:uid="{00000000-0005-0000-0000-0000917C0000}"/>
    <cellStyle name="40 % - Accent6 81" xfId="37611" xr:uid="{00000000-0005-0000-0000-0000927C0000}"/>
    <cellStyle name="40 % - Accent6 9" xfId="632" xr:uid="{00000000-0005-0000-0000-0000937C0000}"/>
    <cellStyle name="60 % - Accent1" xfId="633" builtinId="32" customBuiltin="1"/>
    <cellStyle name="60 % - Accent1 10" xfId="3268" xr:uid="{00000000-0005-0000-0000-0000957C0000}"/>
    <cellStyle name="60 % - Accent1 10 2" xfId="23741" xr:uid="{00000000-0005-0000-0000-0000967C0000}"/>
    <cellStyle name="60 % - Accent1 10 3" xfId="19642" xr:uid="{00000000-0005-0000-0000-0000977C0000}"/>
    <cellStyle name="60 % - Accent1 11" xfId="3269" xr:uid="{00000000-0005-0000-0000-0000987C0000}"/>
    <cellStyle name="60 % - Accent1 11 2" xfId="19641" xr:uid="{00000000-0005-0000-0000-0000997C0000}"/>
    <cellStyle name="60 % - Accent1 12" xfId="21522" xr:uid="{00000000-0005-0000-0000-00009A7C0000}"/>
    <cellStyle name="60 % - Accent1 2" xfId="634" xr:uid="{00000000-0005-0000-0000-00009B7C0000}"/>
    <cellStyle name="60 % - Accent1 2 2" xfId="635" xr:uid="{00000000-0005-0000-0000-00009C7C0000}"/>
    <cellStyle name="60 % - Accent1 2 2 2" xfId="636" xr:uid="{00000000-0005-0000-0000-00009D7C0000}"/>
    <cellStyle name="60 % - Accent1 2 2 2 2" xfId="637" xr:uid="{00000000-0005-0000-0000-00009E7C0000}"/>
    <cellStyle name="60 % - Accent1 2 2 2 2 2" xfId="638" xr:uid="{00000000-0005-0000-0000-00009F7C0000}"/>
    <cellStyle name="60 % - Accent1 2 2 2 2 2 2" xfId="639" xr:uid="{00000000-0005-0000-0000-0000A07C0000}"/>
    <cellStyle name="60 % - Accent1 2 2 2 2 2 2 2" xfId="3271" xr:uid="{00000000-0005-0000-0000-0000A17C0000}"/>
    <cellStyle name="60 % - Accent1 2 2 2 2 2 2 3" xfId="5560" xr:uid="{00000000-0005-0000-0000-0000A27C0000}"/>
    <cellStyle name="60 % - Accent1 2 2 2 2 2 2 4" xfId="4817" xr:uid="{00000000-0005-0000-0000-0000A37C0000}"/>
    <cellStyle name="60 % - Accent1 2 2 2 2 2 2 5" xfId="3270" xr:uid="{00000000-0005-0000-0000-0000A47C0000}"/>
    <cellStyle name="60 % - Accent1 2 2 2 2 2 3" xfId="640" xr:uid="{00000000-0005-0000-0000-0000A57C0000}"/>
    <cellStyle name="60 % - Accent1 2 2 2 2 2 4" xfId="3272" xr:uid="{00000000-0005-0000-0000-0000A67C0000}"/>
    <cellStyle name="60 % - Accent1 2 2 2 2 2 4 2" xfId="18718" xr:uid="{00000000-0005-0000-0000-0000A77C0000}"/>
    <cellStyle name="60 % - Accent1 2 2 2 2 2 5" xfId="18719" xr:uid="{00000000-0005-0000-0000-0000A87C0000}"/>
    <cellStyle name="60 % - Accent1 2 2 2 2 2 6" xfId="19629" xr:uid="{00000000-0005-0000-0000-0000A97C0000}"/>
    <cellStyle name="60 % - Accent1 2 2 2 2 3" xfId="641" xr:uid="{00000000-0005-0000-0000-0000AA7C0000}"/>
    <cellStyle name="60 % - Accent1 2 2 2 2 4" xfId="18720" xr:uid="{00000000-0005-0000-0000-0000AB7C0000}"/>
    <cellStyle name="60 % - Accent1 2 2 2 2 5" xfId="23597" xr:uid="{00000000-0005-0000-0000-0000AC7C0000}"/>
    <cellStyle name="60 % - Accent1 2 2 2 2 6" xfId="23844" xr:uid="{00000000-0005-0000-0000-0000AD7C0000}"/>
    <cellStyle name="60 % - Accent1 2 2 2 3" xfId="642" xr:uid="{00000000-0005-0000-0000-0000AE7C0000}"/>
    <cellStyle name="60 % - Accent1 2 2 2 4" xfId="643" xr:uid="{00000000-0005-0000-0000-0000AF7C0000}"/>
    <cellStyle name="60 % - Accent1 2 2 2 5" xfId="644" xr:uid="{00000000-0005-0000-0000-0000B07C0000}"/>
    <cellStyle name="60 % - Accent1 2 2 2 5 2" xfId="3274" xr:uid="{00000000-0005-0000-0000-0000B17C0000}"/>
    <cellStyle name="60 % - Accent1 2 2 2 5 3" xfId="5561" xr:uid="{00000000-0005-0000-0000-0000B27C0000}"/>
    <cellStyle name="60 % - Accent1 2 2 2 5 4" xfId="4818" xr:uid="{00000000-0005-0000-0000-0000B37C0000}"/>
    <cellStyle name="60 % - Accent1 2 2 2 5 5" xfId="3273" xr:uid="{00000000-0005-0000-0000-0000B47C0000}"/>
    <cellStyle name="60 % - Accent1 2 2 3" xfId="645" xr:uid="{00000000-0005-0000-0000-0000B57C0000}"/>
    <cellStyle name="60 % - Accent1 2 2 3 2" xfId="646" xr:uid="{00000000-0005-0000-0000-0000B67C0000}"/>
    <cellStyle name="60 % - Accent1 2 2 3 2 2" xfId="18721" xr:uid="{00000000-0005-0000-0000-0000B77C0000}"/>
    <cellStyle name="60 % - Accent1 2 2 3 2 3" xfId="18722" xr:uid="{00000000-0005-0000-0000-0000B87C0000}"/>
    <cellStyle name="60 % - Accent1 2 2 3 3" xfId="647" xr:uid="{00000000-0005-0000-0000-0000B97C0000}"/>
    <cellStyle name="60 % - Accent1 2 2 3 3 2" xfId="648" xr:uid="{00000000-0005-0000-0000-0000BA7C0000}"/>
    <cellStyle name="60 % - Accent1 2 2 3 3 2 2" xfId="3276" xr:uid="{00000000-0005-0000-0000-0000BB7C0000}"/>
    <cellStyle name="60 % - Accent1 2 2 3 3 2 3" xfId="5562" xr:uid="{00000000-0005-0000-0000-0000BC7C0000}"/>
    <cellStyle name="60 % - Accent1 2 2 3 3 2 4" xfId="4819" xr:uid="{00000000-0005-0000-0000-0000BD7C0000}"/>
    <cellStyle name="60 % - Accent1 2 2 3 3 2 5" xfId="3275" xr:uid="{00000000-0005-0000-0000-0000BE7C0000}"/>
    <cellStyle name="60 % - Accent1 2 2 3 3 3" xfId="649" xr:uid="{00000000-0005-0000-0000-0000BF7C0000}"/>
    <cellStyle name="60 % - Accent1 2 2 3 3 4" xfId="3277" xr:uid="{00000000-0005-0000-0000-0000C07C0000}"/>
    <cellStyle name="60 % - Accent1 2 2 3 3 4 2" xfId="18723" xr:uid="{00000000-0005-0000-0000-0000C17C0000}"/>
    <cellStyle name="60 % - Accent1 2 2 3 3 5" xfId="18724" xr:uid="{00000000-0005-0000-0000-0000C27C0000}"/>
    <cellStyle name="60 % - Accent1 2 2 3 3 6" xfId="19630" xr:uid="{00000000-0005-0000-0000-0000C37C0000}"/>
    <cellStyle name="60 % - Accent1 2 2 3 4" xfId="18725" xr:uid="{00000000-0005-0000-0000-0000C47C0000}"/>
    <cellStyle name="60 % - Accent1 2 2 3 5" xfId="23598" xr:uid="{00000000-0005-0000-0000-0000C57C0000}"/>
    <cellStyle name="60 % - Accent1 2 2 3 6" xfId="23845" xr:uid="{00000000-0005-0000-0000-0000C67C0000}"/>
    <cellStyle name="60 % - Accent1 2 2 4" xfId="650" xr:uid="{00000000-0005-0000-0000-0000C77C0000}"/>
    <cellStyle name="60 % - Accent1 2 2 4 2" xfId="3279" xr:uid="{00000000-0005-0000-0000-0000C87C0000}"/>
    <cellStyle name="60 % - Accent1 2 2 4 3" xfId="5563" xr:uid="{00000000-0005-0000-0000-0000C97C0000}"/>
    <cellStyle name="60 % - Accent1 2 2 4 4" xfId="4820" xr:uid="{00000000-0005-0000-0000-0000CA7C0000}"/>
    <cellStyle name="60 % - Accent1 2 2 4 5" xfId="3278" xr:uid="{00000000-0005-0000-0000-0000CB7C0000}"/>
    <cellStyle name="60 % - Accent1 2 2 5" xfId="23599" xr:uid="{00000000-0005-0000-0000-0000CC7C0000}"/>
    <cellStyle name="60 % - Accent1 2 2 6" xfId="23843" xr:uid="{00000000-0005-0000-0000-0000CD7C0000}"/>
    <cellStyle name="60 % - Accent1 2 3" xfId="651" xr:uid="{00000000-0005-0000-0000-0000CE7C0000}"/>
    <cellStyle name="60 % - Accent1 2 3 2" xfId="652" xr:uid="{00000000-0005-0000-0000-0000CF7C0000}"/>
    <cellStyle name="60 % - Accent1 2 3 3" xfId="653" xr:uid="{00000000-0005-0000-0000-0000D07C0000}"/>
    <cellStyle name="60 % - Accent1 2 3 3 2" xfId="654" xr:uid="{00000000-0005-0000-0000-0000D17C0000}"/>
    <cellStyle name="60 % - Accent1 2 3 3 2 2" xfId="655" xr:uid="{00000000-0005-0000-0000-0000D27C0000}"/>
    <cellStyle name="60 % - Accent1 2 3 3 2 2 2" xfId="3281" xr:uid="{00000000-0005-0000-0000-0000D37C0000}"/>
    <cellStyle name="60 % - Accent1 2 3 3 2 2 3" xfId="5564" xr:uid="{00000000-0005-0000-0000-0000D47C0000}"/>
    <cellStyle name="60 % - Accent1 2 3 3 2 2 4" xfId="4821" xr:uid="{00000000-0005-0000-0000-0000D57C0000}"/>
    <cellStyle name="60 % - Accent1 2 3 3 2 2 5" xfId="3280" xr:uid="{00000000-0005-0000-0000-0000D67C0000}"/>
    <cellStyle name="60 % - Accent1 2 3 3 2 3" xfId="656" xr:uid="{00000000-0005-0000-0000-0000D77C0000}"/>
    <cellStyle name="60 % - Accent1 2 3 3 2 4" xfId="3282" xr:uid="{00000000-0005-0000-0000-0000D87C0000}"/>
    <cellStyle name="60 % - Accent1 2 3 3 2 4 2" xfId="18726" xr:uid="{00000000-0005-0000-0000-0000D97C0000}"/>
    <cellStyle name="60 % - Accent1 2 3 3 2 5" xfId="18727" xr:uid="{00000000-0005-0000-0000-0000DA7C0000}"/>
    <cellStyle name="60 % - Accent1 2 3 3 2 6" xfId="19631" xr:uid="{00000000-0005-0000-0000-0000DB7C0000}"/>
    <cellStyle name="60 % - Accent1 2 3 3 3" xfId="657" xr:uid="{00000000-0005-0000-0000-0000DC7C0000}"/>
    <cellStyle name="60 % - Accent1 2 3 3 4" xfId="658" xr:uid="{00000000-0005-0000-0000-0000DD7C0000}"/>
    <cellStyle name="60 % - Accent1 2 3 3 5" xfId="659" xr:uid="{00000000-0005-0000-0000-0000DE7C0000}"/>
    <cellStyle name="60 % - Accent1 2 3 3 5 2" xfId="3284" xr:uid="{00000000-0005-0000-0000-0000DF7C0000}"/>
    <cellStyle name="60 % - Accent1 2 3 3 5 3" xfId="5565" xr:uid="{00000000-0005-0000-0000-0000E07C0000}"/>
    <cellStyle name="60 % - Accent1 2 3 3 5 4" xfId="4822" xr:uid="{00000000-0005-0000-0000-0000E17C0000}"/>
    <cellStyle name="60 % - Accent1 2 3 3 5 5" xfId="3283" xr:uid="{00000000-0005-0000-0000-0000E27C0000}"/>
    <cellStyle name="60 % - Accent1 2 3 3 6" xfId="18728" xr:uid="{00000000-0005-0000-0000-0000E37C0000}"/>
    <cellStyle name="60 % - Accent1 2 3 4" xfId="660" xr:uid="{00000000-0005-0000-0000-0000E47C0000}"/>
    <cellStyle name="60 % - Accent1 2 3 4 2" xfId="661" xr:uid="{00000000-0005-0000-0000-0000E57C0000}"/>
    <cellStyle name="60 % - Accent1 2 3 4 2 2" xfId="3286" xr:uid="{00000000-0005-0000-0000-0000E67C0000}"/>
    <cellStyle name="60 % - Accent1 2 3 4 2 3" xfId="5566" xr:uid="{00000000-0005-0000-0000-0000E77C0000}"/>
    <cellStyle name="60 % - Accent1 2 3 4 2 4" xfId="4823" xr:uid="{00000000-0005-0000-0000-0000E87C0000}"/>
    <cellStyle name="60 % - Accent1 2 3 4 2 5" xfId="3285" xr:uid="{00000000-0005-0000-0000-0000E97C0000}"/>
    <cellStyle name="60 % - Accent1 2 3 4 3" xfId="662" xr:uid="{00000000-0005-0000-0000-0000EA7C0000}"/>
    <cellStyle name="60 % - Accent1 2 3 4 4" xfId="3287" xr:uid="{00000000-0005-0000-0000-0000EB7C0000}"/>
    <cellStyle name="60 % - Accent1 2 3 4 4 2" xfId="18729" xr:uid="{00000000-0005-0000-0000-0000EC7C0000}"/>
    <cellStyle name="60 % - Accent1 2 3 4 5" xfId="18730" xr:uid="{00000000-0005-0000-0000-0000ED7C0000}"/>
    <cellStyle name="60 % - Accent1 2 3 4 6" xfId="19632" xr:uid="{00000000-0005-0000-0000-0000EE7C0000}"/>
    <cellStyle name="60 % - Accent1 2 3 5" xfId="663" xr:uid="{00000000-0005-0000-0000-0000EF7C0000}"/>
    <cellStyle name="60 % - Accent1 2 3 6" xfId="664" xr:uid="{00000000-0005-0000-0000-0000F07C0000}"/>
    <cellStyle name="60 % - Accent1 2 3 7" xfId="18731" xr:uid="{00000000-0005-0000-0000-0000F17C0000}"/>
    <cellStyle name="60 % - Accent1 2 3 8" xfId="23600" xr:uid="{00000000-0005-0000-0000-0000F27C0000}"/>
    <cellStyle name="60 % - Accent1 2 3 9" xfId="23846" xr:uid="{00000000-0005-0000-0000-0000F37C0000}"/>
    <cellStyle name="60 % - Accent1 2 4" xfId="665" xr:uid="{00000000-0005-0000-0000-0000F47C0000}"/>
    <cellStyle name="60 % - Accent1 2 5" xfId="666" xr:uid="{00000000-0005-0000-0000-0000F57C0000}"/>
    <cellStyle name="60 % - Accent1 2 5 2" xfId="667" xr:uid="{00000000-0005-0000-0000-0000F67C0000}"/>
    <cellStyle name="60 % - Accent1 2 5 2 2" xfId="3289" xr:uid="{00000000-0005-0000-0000-0000F77C0000}"/>
    <cellStyle name="60 % - Accent1 2 5 2 3" xfId="5567" xr:uid="{00000000-0005-0000-0000-0000F87C0000}"/>
    <cellStyle name="60 % - Accent1 2 5 2 4" xfId="4824" xr:uid="{00000000-0005-0000-0000-0000F97C0000}"/>
    <cellStyle name="60 % - Accent1 2 5 2 5" xfId="3288" xr:uid="{00000000-0005-0000-0000-0000FA7C0000}"/>
    <cellStyle name="60 % - Accent1 2 5 3" xfId="668" xr:uid="{00000000-0005-0000-0000-0000FB7C0000}"/>
    <cellStyle name="60 % - Accent1 2 5 4" xfId="3290" xr:uid="{00000000-0005-0000-0000-0000FC7C0000}"/>
    <cellStyle name="60 % - Accent1 2 5 4 2" xfId="18732" xr:uid="{00000000-0005-0000-0000-0000FD7C0000}"/>
    <cellStyle name="60 % - Accent1 2 5 5" xfId="18733" xr:uid="{00000000-0005-0000-0000-0000FE7C0000}"/>
    <cellStyle name="60 % - Accent1 2 5 6" xfId="19633" xr:uid="{00000000-0005-0000-0000-0000FF7C0000}"/>
    <cellStyle name="60 % - Accent1 2 6" xfId="669" xr:uid="{00000000-0005-0000-0000-0000007D0000}"/>
    <cellStyle name="60 % - Accent1 2 6 2" xfId="3292" xr:uid="{00000000-0005-0000-0000-0000017D0000}"/>
    <cellStyle name="60 % - Accent1 2 6 3" xfId="5568" xr:uid="{00000000-0005-0000-0000-0000027D0000}"/>
    <cellStyle name="60 % - Accent1 2 6 4" xfId="4825" xr:uid="{00000000-0005-0000-0000-0000037D0000}"/>
    <cellStyle name="60 % - Accent1 2 6 5" xfId="3291" xr:uid="{00000000-0005-0000-0000-0000047D0000}"/>
    <cellStyle name="60 % - Accent1 3" xfId="670" xr:uid="{00000000-0005-0000-0000-0000057D0000}"/>
    <cellStyle name="60 % - Accent1 3 2" xfId="671" xr:uid="{00000000-0005-0000-0000-0000067D0000}"/>
    <cellStyle name="60 % - Accent1 4" xfId="672" xr:uid="{00000000-0005-0000-0000-0000077D0000}"/>
    <cellStyle name="60 % - Accent1 5" xfId="673" xr:uid="{00000000-0005-0000-0000-0000087D0000}"/>
    <cellStyle name="60 % - Accent1 5 2" xfId="674" xr:uid="{00000000-0005-0000-0000-0000097D0000}"/>
    <cellStyle name="60 % - Accent1 5 2 2" xfId="675" xr:uid="{00000000-0005-0000-0000-00000A7D0000}"/>
    <cellStyle name="60 % - Accent1 5 2 2 2" xfId="3294" xr:uid="{00000000-0005-0000-0000-00000B7D0000}"/>
    <cellStyle name="60 % - Accent1 5 2 2 3" xfId="5569" xr:uid="{00000000-0005-0000-0000-00000C7D0000}"/>
    <cellStyle name="60 % - Accent1 5 2 2 4" xfId="4826" xr:uid="{00000000-0005-0000-0000-00000D7D0000}"/>
    <cellStyle name="60 % - Accent1 5 2 2 5" xfId="3293" xr:uid="{00000000-0005-0000-0000-00000E7D0000}"/>
    <cellStyle name="60 % - Accent1 5 2 3" xfId="676" xr:uid="{00000000-0005-0000-0000-00000F7D0000}"/>
    <cellStyle name="60 % - Accent1 5 2 4" xfId="3295" xr:uid="{00000000-0005-0000-0000-0000107D0000}"/>
    <cellStyle name="60 % - Accent1 5 2 4 2" xfId="18734" xr:uid="{00000000-0005-0000-0000-0000117D0000}"/>
    <cellStyle name="60 % - Accent1 5 2 5" xfId="18735" xr:uid="{00000000-0005-0000-0000-0000127D0000}"/>
    <cellStyle name="60 % - Accent1 5 2 6" xfId="19634" xr:uid="{00000000-0005-0000-0000-0000137D0000}"/>
    <cellStyle name="60 % - Accent1 5 3" xfId="677" xr:uid="{00000000-0005-0000-0000-0000147D0000}"/>
    <cellStyle name="60 % - Accent1 5 4" xfId="678" xr:uid="{00000000-0005-0000-0000-0000157D0000}"/>
    <cellStyle name="60 % - Accent1 5 5" xfId="679" xr:uid="{00000000-0005-0000-0000-0000167D0000}"/>
    <cellStyle name="60 % - Accent1 5 5 2" xfId="3297" xr:uid="{00000000-0005-0000-0000-0000177D0000}"/>
    <cellStyle name="60 % - Accent1 5 5 3" xfId="5570" xr:uid="{00000000-0005-0000-0000-0000187D0000}"/>
    <cellStyle name="60 % - Accent1 5 5 4" xfId="4827" xr:uid="{00000000-0005-0000-0000-0000197D0000}"/>
    <cellStyle name="60 % - Accent1 5 5 5" xfId="3296" xr:uid="{00000000-0005-0000-0000-00001A7D0000}"/>
    <cellStyle name="60 % - Accent1 5 6" xfId="23601" xr:uid="{00000000-0005-0000-0000-00001B7D0000}"/>
    <cellStyle name="60 % - Accent1 5 7" xfId="23847" xr:uid="{00000000-0005-0000-0000-00001C7D0000}"/>
    <cellStyle name="60 % - Accent1 6" xfId="680" xr:uid="{00000000-0005-0000-0000-00001D7D0000}"/>
    <cellStyle name="60 % - Accent1 7" xfId="681" xr:uid="{00000000-0005-0000-0000-00001E7D0000}"/>
    <cellStyle name="60 % - Accent1 8" xfId="682" xr:uid="{00000000-0005-0000-0000-00001F7D0000}"/>
    <cellStyle name="60 % - Accent1 8 2" xfId="19604" xr:uid="{00000000-0005-0000-0000-0000207D0000}"/>
    <cellStyle name="60 % - Accent1 8 3" xfId="3298" xr:uid="{00000000-0005-0000-0000-0000217D0000}"/>
    <cellStyle name="60 % - Accent1 9" xfId="3299" xr:uid="{00000000-0005-0000-0000-0000227D0000}"/>
    <cellStyle name="60 % - Accent1 9 2" xfId="5571" xr:uid="{00000000-0005-0000-0000-0000237D0000}"/>
    <cellStyle name="60 % - Accent1 9 3" xfId="4637" xr:uid="{00000000-0005-0000-0000-0000247D0000}"/>
    <cellStyle name="60 % - Accent2" xfId="683" builtinId="36" customBuiltin="1"/>
    <cellStyle name="60 % - Accent2 10" xfId="3300" xr:uid="{00000000-0005-0000-0000-0000267D0000}"/>
    <cellStyle name="60 % - Accent2 10 2" xfId="23745" xr:uid="{00000000-0005-0000-0000-0000277D0000}"/>
    <cellStyle name="60 % - Accent2 10 3" xfId="19603" xr:uid="{00000000-0005-0000-0000-0000287D0000}"/>
    <cellStyle name="60 % - Accent2 11" xfId="3301" xr:uid="{00000000-0005-0000-0000-0000297D0000}"/>
    <cellStyle name="60 % - Accent2 11 2" xfId="19602" xr:uid="{00000000-0005-0000-0000-00002A7D0000}"/>
    <cellStyle name="60 % - Accent2 12" xfId="21523" xr:uid="{00000000-0005-0000-0000-00002B7D0000}"/>
    <cellStyle name="60 % - Accent2 2" xfId="684" xr:uid="{00000000-0005-0000-0000-00002C7D0000}"/>
    <cellStyle name="60 % - Accent2 2 2" xfId="685" xr:uid="{00000000-0005-0000-0000-00002D7D0000}"/>
    <cellStyle name="60 % - Accent2 2 2 2" xfId="686" xr:uid="{00000000-0005-0000-0000-00002E7D0000}"/>
    <cellStyle name="60 % - Accent2 2 2 2 2" xfId="687" xr:uid="{00000000-0005-0000-0000-00002F7D0000}"/>
    <cellStyle name="60 % - Accent2 2 2 2 2 2" xfId="688" xr:uid="{00000000-0005-0000-0000-0000307D0000}"/>
    <cellStyle name="60 % - Accent2 2 2 2 2 2 2" xfId="689" xr:uid="{00000000-0005-0000-0000-0000317D0000}"/>
    <cellStyle name="60 % - Accent2 2 2 2 2 2 2 2" xfId="3303" xr:uid="{00000000-0005-0000-0000-0000327D0000}"/>
    <cellStyle name="60 % - Accent2 2 2 2 2 2 2 3" xfId="5572" xr:uid="{00000000-0005-0000-0000-0000337D0000}"/>
    <cellStyle name="60 % - Accent2 2 2 2 2 2 2 4" xfId="4828" xr:uid="{00000000-0005-0000-0000-0000347D0000}"/>
    <cellStyle name="60 % - Accent2 2 2 2 2 2 2 5" xfId="3302" xr:uid="{00000000-0005-0000-0000-0000357D0000}"/>
    <cellStyle name="60 % - Accent2 2 2 2 2 2 3" xfId="690" xr:uid="{00000000-0005-0000-0000-0000367D0000}"/>
    <cellStyle name="60 % - Accent2 2 2 2 2 2 4" xfId="3304" xr:uid="{00000000-0005-0000-0000-0000377D0000}"/>
    <cellStyle name="60 % - Accent2 2 2 2 2 2 4 2" xfId="18736" xr:uid="{00000000-0005-0000-0000-0000387D0000}"/>
    <cellStyle name="60 % - Accent2 2 2 2 2 2 5" xfId="18737" xr:uid="{00000000-0005-0000-0000-0000397D0000}"/>
    <cellStyle name="60 % - Accent2 2 2 2 2 2 6" xfId="19635" xr:uid="{00000000-0005-0000-0000-00003A7D0000}"/>
    <cellStyle name="60 % - Accent2 2 2 2 2 3" xfId="691" xr:uid="{00000000-0005-0000-0000-00003B7D0000}"/>
    <cellStyle name="60 % - Accent2 2 2 2 2 4" xfId="18738" xr:uid="{00000000-0005-0000-0000-00003C7D0000}"/>
    <cellStyle name="60 % - Accent2 2 2 2 2 5" xfId="23602" xr:uid="{00000000-0005-0000-0000-00003D7D0000}"/>
    <cellStyle name="60 % - Accent2 2 2 2 2 6" xfId="23849" xr:uid="{00000000-0005-0000-0000-00003E7D0000}"/>
    <cellStyle name="60 % - Accent2 2 2 2 3" xfId="692" xr:uid="{00000000-0005-0000-0000-00003F7D0000}"/>
    <cellStyle name="60 % - Accent2 2 2 2 4" xfId="693" xr:uid="{00000000-0005-0000-0000-0000407D0000}"/>
    <cellStyle name="60 % - Accent2 2 2 2 5" xfId="694" xr:uid="{00000000-0005-0000-0000-0000417D0000}"/>
    <cellStyle name="60 % - Accent2 2 2 2 5 2" xfId="3306" xr:uid="{00000000-0005-0000-0000-0000427D0000}"/>
    <cellStyle name="60 % - Accent2 2 2 2 5 3" xfId="5573" xr:uid="{00000000-0005-0000-0000-0000437D0000}"/>
    <cellStyle name="60 % - Accent2 2 2 2 5 4" xfId="4829" xr:uid="{00000000-0005-0000-0000-0000447D0000}"/>
    <cellStyle name="60 % - Accent2 2 2 2 5 5" xfId="3305" xr:uid="{00000000-0005-0000-0000-0000457D0000}"/>
    <cellStyle name="60 % - Accent2 2 2 3" xfId="695" xr:uid="{00000000-0005-0000-0000-0000467D0000}"/>
    <cellStyle name="60 % - Accent2 2 2 3 2" xfId="696" xr:uid="{00000000-0005-0000-0000-0000477D0000}"/>
    <cellStyle name="60 % - Accent2 2 2 3 2 2" xfId="18739" xr:uid="{00000000-0005-0000-0000-0000487D0000}"/>
    <cellStyle name="60 % - Accent2 2 2 3 2 3" xfId="18740" xr:uid="{00000000-0005-0000-0000-0000497D0000}"/>
    <cellStyle name="60 % - Accent2 2 2 3 3" xfId="697" xr:uid="{00000000-0005-0000-0000-00004A7D0000}"/>
    <cellStyle name="60 % - Accent2 2 2 3 3 2" xfId="698" xr:uid="{00000000-0005-0000-0000-00004B7D0000}"/>
    <cellStyle name="60 % - Accent2 2 2 3 3 2 2" xfId="3308" xr:uid="{00000000-0005-0000-0000-00004C7D0000}"/>
    <cellStyle name="60 % - Accent2 2 2 3 3 2 3" xfId="5574" xr:uid="{00000000-0005-0000-0000-00004D7D0000}"/>
    <cellStyle name="60 % - Accent2 2 2 3 3 2 4" xfId="4830" xr:uid="{00000000-0005-0000-0000-00004E7D0000}"/>
    <cellStyle name="60 % - Accent2 2 2 3 3 2 5" xfId="3307" xr:uid="{00000000-0005-0000-0000-00004F7D0000}"/>
    <cellStyle name="60 % - Accent2 2 2 3 3 3" xfId="699" xr:uid="{00000000-0005-0000-0000-0000507D0000}"/>
    <cellStyle name="60 % - Accent2 2 2 3 3 4" xfId="3309" xr:uid="{00000000-0005-0000-0000-0000517D0000}"/>
    <cellStyle name="60 % - Accent2 2 2 3 3 4 2" xfId="18741" xr:uid="{00000000-0005-0000-0000-0000527D0000}"/>
    <cellStyle name="60 % - Accent2 2 2 3 3 5" xfId="18742" xr:uid="{00000000-0005-0000-0000-0000537D0000}"/>
    <cellStyle name="60 % - Accent2 2 2 3 3 6" xfId="19636" xr:uid="{00000000-0005-0000-0000-0000547D0000}"/>
    <cellStyle name="60 % - Accent2 2 2 3 4" xfId="18743" xr:uid="{00000000-0005-0000-0000-0000557D0000}"/>
    <cellStyle name="60 % - Accent2 2 2 3 5" xfId="23603" xr:uid="{00000000-0005-0000-0000-0000567D0000}"/>
    <cellStyle name="60 % - Accent2 2 2 3 6" xfId="23850" xr:uid="{00000000-0005-0000-0000-0000577D0000}"/>
    <cellStyle name="60 % - Accent2 2 2 4" xfId="700" xr:uid="{00000000-0005-0000-0000-0000587D0000}"/>
    <cellStyle name="60 % - Accent2 2 2 4 2" xfId="3311" xr:uid="{00000000-0005-0000-0000-0000597D0000}"/>
    <cellStyle name="60 % - Accent2 2 2 4 3" xfId="5575" xr:uid="{00000000-0005-0000-0000-00005A7D0000}"/>
    <cellStyle name="60 % - Accent2 2 2 4 4" xfId="4831" xr:uid="{00000000-0005-0000-0000-00005B7D0000}"/>
    <cellStyle name="60 % - Accent2 2 2 4 5" xfId="3310" xr:uid="{00000000-0005-0000-0000-00005C7D0000}"/>
    <cellStyle name="60 % - Accent2 2 2 5" xfId="23604" xr:uid="{00000000-0005-0000-0000-00005D7D0000}"/>
    <cellStyle name="60 % - Accent2 2 2 6" xfId="23848" xr:uid="{00000000-0005-0000-0000-00005E7D0000}"/>
    <cellStyle name="60 % - Accent2 2 3" xfId="701" xr:uid="{00000000-0005-0000-0000-00005F7D0000}"/>
    <cellStyle name="60 % - Accent2 2 3 2" xfId="702" xr:uid="{00000000-0005-0000-0000-0000607D0000}"/>
    <cellStyle name="60 % - Accent2 2 3 3" xfId="703" xr:uid="{00000000-0005-0000-0000-0000617D0000}"/>
    <cellStyle name="60 % - Accent2 2 3 3 2" xfId="704" xr:uid="{00000000-0005-0000-0000-0000627D0000}"/>
    <cellStyle name="60 % - Accent2 2 3 3 2 2" xfId="705" xr:uid="{00000000-0005-0000-0000-0000637D0000}"/>
    <cellStyle name="60 % - Accent2 2 3 3 2 2 2" xfId="3313" xr:uid="{00000000-0005-0000-0000-0000647D0000}"/>
    <cellStyle name="60 % - Accent2 2 3 3 2 2 3" xfId="5576" xr:uid="{00000000-0005-0000-0000-0000657D0000}"/>
    <cellStyle name="60 % - Accent2 2 3 3 2 2 4" xfId="4832" xr:uid="{00000000-0005-0000-0000-0000667D0000}"/>
    <cellStyle name="60 % - Accent2 2 3 3 2 2 5" xfId="3312" xr:uid="{00000000-0005-0000-0000-0000677D0000}"/>
    <cellStyle name="60 % - Accent2 2 3 3 2 3" xfId="706" xr:uid="{00000000-0005-0000-0000-0000687D0000}"/>
    <cellStyle name="60 % - Accent2 2 3 3 2 4" xfId="3314" xr:uid="{00000000-0005-0000-0000-0000697D0000}"/>
    <cellStyle name="60 % - Accent2 2 3 3 2 4 2" xfId="18744" xr:uid="{00000000-0005-0000-0000-00006A7D0000}"/>
    <cellStyle name="60 % - Accent2 2 3 3 2 5" xfId="18745" xr:uid="{00000000-0005-0000-0000-00006B7D0000}"/>
    <cellStyle name="60 % - Accent2 2 3 3 2 6" xfId="19637" xr:uid="{00000000-0005-0000-0000-00006C7D0000}"/>
    <cellStyle name="60 % - Accent2 2 3 3 3" xfId="707" xr:uid="{00000000-0005-0000-0000-00006D7D0000}"/>
    <cellStyle name="60 % - Accent2 2 3 3 4" xfId="708" xr:uid="{00000000-0005-0000-0000-00006E7D0000}"/>
    <cellStyle name="60 % - Accent2 2 3 3 5" xfId="709" xr:uid="{00000000-0005-0000-0000-00006F7D0000}"/>
    <cellStyle name="60 % - Accent2 2 3 3 5 2" xfId="3316" xr:uid="{00000000-0005-0000-0000-0000707D0000}"/>
    <cellStyle name="60 % - Accent2 2 3 3 5 3" xfId="5577" xr:uid="{00000000-0005-0000-0000-0000717D0000}"/>
    <cellStyle name="60 % - Accent2 2 3 3 5 4" xfId="4833" xr:uid="{00000000-0005-0000-0000-0000727D0000}"/>
    <cellStyle name="60 % - Accent2 2 3 3 5 5" xfId="3315" xr:uid="{00000000-0005-0000-0000-0000737D0000}"/>
    <cellStyle name="60 % - Accent2 2 3 3 6" xfId="18746" xr:uid="{00000000-0005-0000-0000-0000747D0000}"/>
    <cellStyle name="60 % - Accent2 2 3 4" xfId="710" xr:uid="{00000000-0005-0000-0000-0000757D0000}"/>
    <cellStyle name="60 % - Accent2 2 3 4 2" xfId="711" xr:uid="{00000000-0005-0000-0000-0000767D0000}"/>
    <cellStyle name="60 % - Accent2 2 3 4 2 2" xfId="3318" xr:uid="{00000000-0005-0000-0000-0000777D0000}"/>
    <cellStyle name="60 % - Accent2 2 3 4 2 3" xfId="5578" xr:uid="{00000000-0005-0000-0000-0000787D0000}"/>
    <cellStyle name="60 % - Accent2 2 3 4 2 4" xfId="4834" xr:uid="{00000000-0005-0000-0000-0000797D0000}"/>
    <cellStyle name="60 % - Accent2 2 3 4 2 5" xfId="3317" xr:uid="{00000000-0005-0000-0000-00007A7D0000}"/>
    <cellStyle name="60 % - Accent2 2 3 4 3" xfId="712" xr:uid="{00000000-0005-0000-0000-00007B7D0000}"/>
    <cellStyle name="60 % - Accent2 2 3 4 4" xfId="3319" xr:uid="{00000000-0005-0000-0000-00007C7D0000}"/>
    <cellStyle name="60 % - Accent2 2 3 4 4 2" xfId="18747" xr:uid="{00000000-0005-0000-0000-00007D7D0000}"/>
    <cellStyle name="60 % - Accent2 2 3 4 5" xfId="18748" xr:uid="{00000000-0005-0000-0000-00007E7D0000}"/>
    <cellStyle name="60 % - Accent2 2 3 4 6" xfId="19638" xr:uid="{00000000-0005-0000-0000-00007F7D0000}"/>
    <cellStyle name="60 % - Accent2 2 3 5" xfId="713" xr:uid="{00000000-0005-0000-0000-0000807D0000}"/>
    <cellStyle name="60 % - Accent2 2 3 6" xfId="714" xr:uid="{00000000-0005-0000-0000-0000817D0000}"/>
    <cellStyle name="60 % - Accent2 2 3 7" xfId="18749" xr:uid="{00000000-0005-0000-0000-0000827D0000}"/>
    <cellStyle name="60 % - Accent2 2 3 8" xfId="23605" xr:uid="{00000000-0005-0000-0000-0000837D0000}"/>
    <cellStyle name="60 % - Accent2 2 3 9" xfId="23851" xr:uid="{00000000-0005-0000-0000-0000847D0000}"/>
    <cellStyle name="60 % - Accent2 2 4" xfId="715" xr:uid="{00000000-0005-0000-0000-0000857D0000}"/>
    <cellStyle name="60 % - Accent2 2 5" xfId="716" xr:uid="{00000000-0005-0000-0000-0000867D0000}"/>
    <cellStyle name="60 % - Accent2 2 5 2" xfId="717" xr:uid="{00000000-0005-0000-0000-0000877D0000}"/>
    <cellStyle name="60 % - Accent2 2 5 2 2" xfId="3321" xr:uid="{00000000-0005-0000-0000-0000887D0000}"/>
    <cellStyle name="60 % - Accent2 2 5 2 3" xfId="5579" xr:uid="{00000000-0005-0000-0000-0000897D0000}"/>
    <cellStyle name="60 % - Accent2 2 5 2 4" xfId="4835" xr:uid="{00000000-0005-0000-0000-00008A7D0000}"/>
    <cellStyle name="60 % - Accent2 2 5 2 5" xfId="3320" xr:uid="{00000000-0005-0000-0000-00008B7D0000}"/>
    <cellStyle name="60 % - Accent2 2 5 3" xfId="718" xr:uid="{00000000-0005-0000-0000-00008C7D0000}"/>
    <cellStyle name="60 % - Accent2 2 5 4" xfId="3322" xr:uid="{00000000-0005-0000-0000-00008D7D0000}"/>
    <cellStyle name="60 % - Accent2 2 5 4 2" xfId="18750" xr:uid="{00000000-0005-0000-0000-00008E7D0000}"/>
    <cellStyle name="60 % - Accent2 2 5 5" xfId="18751" xr:uid="{00000000-0005-0000-0000-00008F7D0000}"/>
    <cellStyle name="60 % - Accent2 2 5 6" xfId="19639" xr:uid="{00000000-0005-0000-0000-0000907D0000}"/>
    <cellStyle name="60 % - Accent2 2 6" xfId="719" xr:uid="{00000000-0005-0000-0000-0000917D0000}"/>
    <cellStyle name="60 % - Accent2 2 6 2" xfId="3324" xr:uid="{00000000-0005-0000-0000-0000927D0000}"/>
    <cellStyle name="60 % - Accent2 2 6 3" xfId="5580" xr:uid="{00000000-0005-0000-0000-0000937D0000}"/>
    <cellStyle name="60 % - Accent2 2 6 4" xfId="4836" xr:uid="{00000000-0005-0000-0000-0000947D0000}"/>
    <cellStyle name="60 % - Accent2 2 6 5" xfId="3323" xr:uid="{00000000-0005-0000-0000-0000957D0000}"/>
    <cellStyle name="60 % - Accent2 3" xfId="720" xr:uid="{00000000-0005-0000-0000-0000967D0000}"/>
    <cellStyle name="60 % - Accent2 3 2" xfId="721" xr:uid="{00000000-0005-0000-0000-0000977D0000}"/>
    <cellStyle name="60 % - Accent2 4" xfId="722" xr:uid="{00000000-0005-0000-0000-0000987D0000}"/>
    <cellStyle name="60 % - Accent2 5" xfId="723" xr:uid="{00000000-0005-0000-0000-0000997D0000}"/>
    <cellStyle name="60 % - Accent2 5 2" xfId="724" xr:uid="{00000000-0005-0000-0000-00009A7D0000}"/>
    <cellStyle name="60 % - Accent2 5 2 2" xfId="725" xr:uid="{00000000-0005-0000-0000-00009B7D0000}"/>
    <cellStyle name="60 % - Accent2 5 2 2 2" xfId="3326" xr:uid="{00000000-0005-0000-0000-00009C7D0000}"/>
    <cellStyle name="60 % - Accent2 5 2 2 3" xfId="5581" xr:uid="{00000000-0005-0000-0000-00009D7D0000}"/>
    <cellStyle name="60 % - Accent2 5 2 2 4" xfId="4837" xr:uid="{00000000-0005-0000-0000-00009E7D0000}"/>
    <cellStyle name="60 % - Accent2 5 2 2 5" xfId="3325" xr:uid="{00000000-0005-0000-0000-00009F7D0000}"/>
    <cellStyle name="60 % - Accent2 5 2 3" xfId="726" xr:uid="{00000000-0005-0000-0000-0000A07D0000}"/>
    <cellStyle name="60 % - Accent2 5 2 4" xfId="3327" xr:uid="{00000000-0005-0000-0000-0000A17D0000}"/>
    <cellStyle name="60 % - Accent2 5 2 4 2" xfId="18752" xr:uid="{00000000-0005-0000-0000-0000A27D0000}"/>
    <cellStyle name="60 % - Accent2 5 2 5" xfId="18753" xr:uid="{00000000-0005-0000-0000-0000A37D0000}"/>
    <cellStyle name="60 % - Accent2 5 2 6" xfId="19640" xr:uid="{00000000-0005-0000-0000-0000A47D0000}"/>
    <cellStyle name="60 % - Accent2 5 3" xfId="727" xr:uid="{00000000-0005-0000-0000-0000A57D0000}"/>
    <cellStyle name="60 % - Accent2 5 4" xfId="728" xr:uid="{00000000-0005-0000-0000-0000A67D0000}"/>
    <cellStyle name="60 % - Accent2 5 5" xfId="729" xr:uid="{00000000-0005-0000-0000-0000A77D0000}"/>
    <cellStyle name="60 % - Accent2 5 5 2" xfId="3329" xr:uid="{00000000-0005-0000-0000-0000A87D0000}"/>
    <cellStyle name="60 % - Accent2 5 5 3" xfId="5582" xr:uid="{00000000-0005-0000-0000-0000A97D0000}"/>
    <cellStyle name="60 % - Accent2 5 5 4" xfId="4838" xr:uid="{00000000-0005-0000-0000-0000AA7D0000}"/>
    <cellStyle name="60 % - Accent2 5 5 5" xfId="3328" xr:uid="{00000000-0005-0000-0000-0000AB7D0000}"/>
    <cellStyle name="60 % - Accent2 5 6" xfId="23606" xr:uid="{00000000-0005-0000-0000-0000AC7D0000}"/>
    <cellStyle name="60 % - Accent2 5 7" xfId="23852" xr:uid="{00000000-0005-0000-0000-0000AD7D0000}"/>
    <cellStyle name="60 % - Accent2 6" xfId="730" xr:uid="{00000000-0005-0000-0000-0000AE7D0000}"/>
    <cellStyle name="60 % - Accent2 7" xfId="731" xr:uid="{00000000-0005-0000-0000-0000AF7D0000}"/>
    <cellStyle name="60 % - Accent2 8" xfId="732" xr:uid="{00000000-0005-0000-0000-0000B07D0000}"/>
    <cellStyle name="60 % - Accent2 8 2" xfId="19509" xr:uid="{00000000-0005-0000-0000-0000B17D0000}"/>
    <cellStyle name="60 % - Accent2 8 3" xfId="3330" xr:uid="{00000000-0005-0000-0000-0000B27D0000}"/>
    <cellStyle name="60 % - Accent2 9" xfId="3331" xr:uid="{00000000-0005-0000-0000-0000B37D0000}"/>
    <cellStyle name="60 % - Accent2 9 2" xfId="5583" xr:uid="{00000000-0005-0000-0000-0000B47D0000}"/>
    <cellStyle name="60 % - Accent2 9 3" xfId="4638" xr:uid="{00000000-0005-0000-0000-0000B57D0000}"/>
    <cellStyle name="60 % - Accent3" xfId="733" builtinId="40" customBuiltin="1"/>
    <cellStyle name="60 % - Accent3 10" xfId="3332" xr:uid="{00000000-0005-0000-0000-0000B77D0000}"/>
    <cellStyle name="60 % - Accent3 10 2" xfId="23749" xr:uid="{00000000-0005-0000-0000-0000B87D0000}"/>
    <cellStyle name="60 % - Accent3 10 3" xfId="19507" xr:uid="{00000000-0005-0000-0000-0000B97D0000}"/>
    <cellStyle name="60 % - Accent3 11" xfId="3333" xr:uid="{00000000-0005-0000-0000-0000BA7D0000}"/>
    <cellStyle name="60 % - Accent3 11 2" xfId="19506" xr:uid="{00000000-0005-0000-0000-0000BB7D0000}"/>
    <cellStyle name="60 % - Accent3 12" xfId="21524" xr:uid="{00000000-0005-0000-0000-0000BC7D0000}"/>
    <cellStyle name="60 % - Accent3 2" xfId="734" xr:uid="{00000000-0005-0000-0000-0000BD7D0000}"/>
    <cellStyle name="60 % - Accent3 2 2" xfId="735" xr:uid="{00000000-0005-0000-0000-0000BE7D0000}"/>
    <cellStyle name="60 % - Accent3 2 2 2" xfId="736" xr:uid="{00000000-0005-0000-0000-0000BF7D0000}"/>
    <cellStyle name="60 % - Accent3 2 2 2 2" xfId="737" xr:uid="{00000000-0005-0000-0000-0000C07D0000}"/>
    <cellStyle name="60 % - Accent3 2 2 2 2 2" xfId="738" xr:uid="{00000000-0005-0000-0000-0000C17D0000}"/>
    <cellStyle name="60 % - Accent3 2 2 2 2 2 2" xfId="739" xr:uid="{00000000-0005-0000-0000-0000C27D0000}"/>
    <cellStyle name="60 % - Accent3 2 2 2 2 2 2 2" xfId="3335" xr:uid="{00000000-0005-0000-0000-0000C37D0000}"/>
    <cellStyle name="60 % - Accent3 2 2 2 2 2 2 3" xfId="5584" xr:uid="{00000000-0005-0000-0000-0000C47D0000}"/>
    <cellStyle name="60 % - Accent3 2 2 2 2 2 2 4" xfId="4839" xr:uid="{00000000-0005-0000-0000-0000C57D0000}"/>
    <cellStyle name="60 % - Accent3 2 2 2 2 2 2 5" xfId="3334" xr:uid="{00000000-0005-0000-0000-0000C67D0000}"/>
    <cellStyle name="60 % - Accent3 2 2 2 2 2 3" xfId="740" xr:uid="{00000000-0005-0000-0000-0000C77D0000}"/>
    <cellStyle name="60 % - Accent3 2 2 2 2 2 4" xfId="3336" xr:uid="{00000000-0005-0000-0000-0000C87D0000}"/>
    <cellStyle name="60 % - Accent3 2 2 2 2 2 4 2" xfId="18754" xr:uid="{00000000-0005-0000-0000-0000C97D0000}"/>
    <cellStyle name="60 % - Accent3 2 2 2 2 2 5" xfId="18755" xr:uid="{00000000-0005-0000-0000-0000CA7D0000}"/>
    <cellStyle name="60 % - Accent3 2 2 2 2 2 6" xfId="19643" xr:uid="{00000000-0005-0000-0000-0000CB7D0000}"/>
    <cellStyle name="60 % - Accent3 2 2 2 2 3" xfId="741" xr:uid="{00000000-0005-0000-0000-0000CC7D0000}"/>
    <cellStyle name="60 % - Accent3 2 2 2 2 4" xfId="18756" xr:uid="{00000000-0005-0000-0000-0000CD7D0000}"/>
    <cellStyle name="60 % - Accent3 2 2 2 2 5" xfId="23607" xr:uid="{00000000-0005-0000-0000-0000CE7D0000}"/>
    <cellStyle name="60 % - Accent3 2 2 2 2 6" xfId="23854" xr:uid="{00000000-0005-0000-0000-0000CF7D0000}"/>
    <cellStyle name="60 % - Accent3 2 2 2 3" xfId="742" xr:uid="{00000000-0005-0000-0000-0000D07D0000}"/>
    <cellStyle name="60 % - Accent3 2 2 2 4" xfId="743" xr:uid="{00000000-0005-0000-0000-0000D17D0000}"/>
    <cellStyle name="60 % - Accent3 2 2 2 5" xfId="744" xr:uid="{00000000-0005-0000-0000-0000D27D0000}"/>
    <cellStyle name="60 % - Accent3 2 2 2 5 2" xfId="3338" xr:uid="{00000000-0005-0000-0000-0000D37D0000}"/>
    <cellStyle name="60 % - Accent3 2 2 2 5 3" xfId="5585" xr:uid="{00000000-0005-0000-0000-0000D47D0000}"/>
    <cellStyle name="60 % - Accent3 2 2 2 5 4" xfId="4840" xr:uid="{00000000-0005-0000-0000-0000D57D0000}"/>
    <cellStyle name="60 % - Accent3 2 2 2 5 5" xfId="3337" xr:uid="{00000000-0005-0000-0000-0000D67D0000}"/>
    <cellStyle name="60 % - Accent3 2 2 3" xfId="745" xr:uid="{00000000-0005-0000-0000-0000D77D0000}"/>
    <cellStyle name="60 % - Accent3 2 2 3 2" xfId="746" xr:uid="{00000000-0005-0000-0000-0000D87D0000}"/>
    <cellStyle name="60 % - Accent3 2 2 3 2 2" xfId="18757" xr:uid="{00000000-0005-0000-0000-0000D97D0000}"/>
    <cellStyle name="60 % - Accent3 2 2 3 2 3" xfId="18758" xr:uid="{00000000-0005-0000-0000-0000DA7D0000}"/>
    <cellStyle name="60 % - Accent3 2 2 3 3" xfId="747" xr:uid="{00000000-0005-0000-0000-0000DB7D0000}"/>
    <cellStyle name="60 % - Accent3 2 2 3 3 2" xfId="748" xr:uid="{00000000-0005-0000-0000-0000DC7D0000}"/>
    <cellStyle name="60 % - Accent3 2 2 3 3 2 2" xfId="3340" xr:uid="{00000000-0005-0000-0000-0000DD7D0000}"/>
    <cellStyle name="60 % - Accent3 2 2 3 3 2 3" xfId="5586" xr:uid="{00000000-0005-0000-0000-0000DE7D0000}"/>
    <cellStyle name="60 % - Accent3 2 2 3 3 2 4" xfId="4841" xr:uid="{00000000-0005-0000-0000-0000DF7D0000}"/>
    <cellStyle name="60 % - Accent3 2 2 3 3 2 5" xfId="3339" xr:uid="{00000000-0005-0000-0000-0000E07D0000}"/>
    <cellStyle name="60 % - Accent3 2 2 3 3 3" xfId="749" xr:uid="{00000000-0005-0000-0000-0000E17D0000}"/>
    <cellStyle name="60 % - Accent3 2 2 3 3 4" xfId="3341" xr:uid="{00000000-0005-0000-0000-0000E27D0000}"/>
    <cellStyle name="60 % - Accent3 2 2 3 3 4 2" xfId="18759" xr:uid="{00000000-0005-0000-0000-0000E37D0000}"/>
    <cellStyle name="60 % - Accent3 2 2 3 3 5" xfId="18760" xr:uid="{00000000-0005-0000-0000-0000E47D0000}"/>
    <cellStyle name="60 % - Accent3 2 2 3 3 6" xfId="19644" xr:uid="{00000000-0005-0000-0000-0000E57D0000}"/>
    <cellStyle name="60 % - Accent3 2 2 3 4" xfId="18761" xr:uid="{00000000-0005-0000-0000-0000E67D0000}"/>
    <cellStyle name="60 % - Accent3 2 2 3 5" xfId="23608" xr:uid="{00000000-0005-0000-0000-0000E77D0000}"/>
    <cellStyle name="60 % - Accent3 2 2 3 6" xfId="23855" xr:uid="{00000000-0005-0000-0000-0000E87D0000}"/>
    <cellStyle name="60 % - Accent3 2 2 4" xfId="750" xr:uid="{00000000-0005-0000-0000-0000E97D0000}"/>
    <cellStyle name="60 % - Accent3 2 2 4 2" xfId="3343" xr:uid="{00000000-0005-0000-0000-0000EA7D0000}"/>
    <cellStyle name="60 % - Accent3 2 2 4 3" xfId="5587" xr:uid="{00000000-0005-0000-0000-0000EB7D0000}"/>
    <cellStyle name="60 % - Accent3 2 2 4 4" xfId="4842" xr:uid="{00000000-0005-0000-0000-0000EC7D0000}"/>
    <cellStyle name="60 % - Accent3 2 2 4 5" xfId="3342" xr:uid="{00000000-0005-0000-0000-0000ED7D0000}"/>
    <cellStyle name="60 % - Accent3 2 2 5" xfId="23609" xr:uid="{00000000-0005-0000-0000-0000EE7D0000}"/>
    <cellStyle name="60 % - Accent3 2 2 6" xfId="23853" xr:uid="{00000000-0005-0000-0000-0000EF7D0000}"/>
    <cellStyle name="60 % - Accent3 2 3" xfId="751" xr:uid="{00000000-0005-0000-0000-0000F07D0000}"/>
    <cellStyle name="60 % - Accent3 2 3 2" xfId="752" xr:uid="{00000000-0005-0000-0000-0000F17D0000}"/>
    <cellStyle name="60 % - Accent3 2 3 3" xfId="753" xr:uid="{00000000-0005-0000-0000-0000F27D0000}"/>
    <cellStyle name="60 % - Accent3 2 3 3 2" xfId="754" xr:uid="{00000000-0005-0000-0000-0000F37D0000}"/>
    <cellStyle name="60 % - Accent3 2 3 3 2 2" xfId="755" xr:uid="{00000000-0005-0000-0000-0000F47D0000}"/>
    <cellStyle name="60 % - Accent3 2 3 3 2 2 2" xfId="3345" xr:uid="{00000000-0005-0000-0000-0000F57D0000}"/>
    <cellStyle name="60 % - Accent3 2 3 3 2 2 3" xfId="5588" xr:uid="{00000000-0005-0000-0000-0000F67D0000}"/>
    <cellStyle name="60 % - Accent3 2 3 3 2 2 4" xfId="4843" xr:uid="{00000000-0005-0000-0000-0000F77D0000}"/>
    <cellStyle name="60 % - Accent3 2 3 3 2 2 5" xfId="3344" xr:uid="{00000000-0005-0000-0000-0000F87D0000}"/>
    <cellStyle name="60 % - Accent3 2 3 3 2 3" xfId="756" xr:uid="{00000000-0005-0000-0000-0000F97D0000}"/>
    <cellStyle name="60 % - Accent3 2 3 3 2 4" xfId="3346" xr:uid="{00000000-0005-0000-0000-0000FA7D0000}"/>
    <cellStyle name="60 % - Accent3 2 3 3 2 4 2" xfId="18762" xr:uid="{00000000-0005-0000-0000-0000FB7D0000}"/>
    <cellStyle name="60 % - Accent3 2 3 3 2 5" xfId="18763" xr:uid="{00000000-0005-0000-0000-0000FC7D0000}"/>
    <cellStyle name="60 % - Accent3 2 3 3 2 6" xfId="19645" xr:uid="{00000000-0005-0000-0000-0000FD7D0000}"/>
    <cellStyle name="60 % - Accent3 2 3 3 3" xfId="757" xr:uid="{00000000-0005-0000-0000-0000FE7D0000}"/>
    <cellStyle name="60 % - Accent3 2 3 3 4" xfId="758" xr:uid="{00000000-0005-0000-0000-0000FF7D0000}"/>
    <cellStyle name="60 % - Accent3 2 3 3 5" xfId="759" xr:uid="{00000000-0005-0000-0000-0000007E0000}"/>
    <cellStyle name="60 % - Accent3 2 3 3 5 2" xfId="3348" xr:uid="{00000000-0005-0000-0000-0000017E0000}"/>
    <cellStyle name="60 % - Accent3 2 3 3 5 3" xfId="5589" xr:uid="{00000000-0005-0000-0000-0000027E0000}"/>
    <cellStyle name="60 % - Accent3 2 3 3 5 4" xfId="4844" xr:uid="{00000000-0005-0000-0000-0000037E0000}"/>
    <cellStyle name="60 % - Accent3 2 3 3 5 5" xfId="3347" xr:uid="{00000000-0005-0000-0000-0000047E0000}"/>
    <cellStyle name="60 % - Accent3 2 3 3 6" xfId="18764" xr:uid="{00000000-0005-0000-0000-0000057E0000}"/>
    <cellStyle name="60 % - Accent3 2 3 4" xfId="760" xr:uid="{00000000-0005-0000-0000-0000067E0000}"/>
    <cellStyle name="60 % - Accent3 2 3 4 2" xfId="761" xr:uid="{00000000-0005-0000-0000-0000077E0000}"/>
    <cellStyle name="60 % - Accent3 2 3 4 2 2" xfId="3350" xr:uid="{00000000-0005-0000-0000-0000087E0000}"/>
    <cellStyle name="60 % - Accent3 2 3 4 2 3" xfId="5590" xr:uid="{00000000-0005-0000-0000-0000097E0000}"/>
    <cellStyle name="60 % - Accent3 2 3 4 2 4" xfId="4845" xr:uid="{00000000-0005-0000-0000-00000A7E0000}"/>
    <cellStyle name="60 % - Accent3 2 3 4 2 5" xfId="3349" xr:uid="{00000000-0005-0000-0000-00000B7E0000}"/>
    <cellStyle name="60 % - Accent3 2 3 4 3" xfId="762" xr:uid="{00000000-0005-0000-0000-00000C7E0000}"/>
    <cellStyle name="60 % - Accent3 2 3 4 4" xfId="3351" xr:uid="{00000000-0005-0000-0000-00000D7E0000}"/>
    <cellStyle name="60 % - Accent3 2 3 4 4 2" xfId="18765" xr:uid="{00000000-0005-0000-0000-00000E7E0000}"/>
    <cellStyle name="60 % - Accent3 2 3 4 5" xfId="18766" xr:uid="{00000000-0005-0000-0000-00000F7E0000}"/>
    <cellStyle name="60 % - Accent3 2 3 4 6" xfId="19646" xr:uid="{00000000-0005-0000-0000-0000107E0000}"/>
    <cellStyle name="60 % - Accent3 2 3 5" xfId="763" xr:uid="{00000000-0005-0000-0000-0000117E0000}"/>
    <cellStyle name="60 % - Accent3 2 3 6" xfId="764" xr:uid="{00000000-0005-0000-0000-0000127E0000}"/>
    <cellStyle name="60 % - Accent3 2 3 7" xfId="18767" xr:uid="{00000000-0005-0000-0000-0000137E0000}"/>
    <cellStyle name="60 % - Accent3 2 3 8" xfId="23610" xr:uid="{00000000-0005-0000-0000-0000147E0000}"/>
    <cellStyle name="60 % - Accent3 2 3 9" xfId="23856" xr:uid="{00000000-0005-0000-0000-0000157E0000}"/>
    <cellStyle name="60 % - Accent3 2 4" xfId="765" xr:uid="{00000000-0005-0000-0000-0000167E0000}"/>
    <cellStyle name="60 % - Accent3 2 5" xfId="766" xr:uid="{00000000-0005-0000-0000-0000177E0000}"/>
    <cellStyle name="60 % - Accent3 2 5 2" xfId="767" xr:uid="{00000000-0005-0000-0000-0000187E0000}"/>
    <cellStyle name="60 % - Accent3 2 5 2 2" xfId="3353" xr:uid="{00000000-0005-0000-0000-0000197E0000}"/>
    <cellStyle name="60 % - Accent3 2 5 2 3" xfId="5591" xr:uid="{00000000-0005-0000-0000-00001A7E0000}"/>
    <cellStyle name="60 % - Accent3 2 5 2 4" xfId="4846" xr:uid="{00000000-0005-0000-0000-00001B7E0000}"/>
    <cellStyle name="60 % - Accent3 2 5 2 5" xfId="3352" xr:uid="{00000000-0005-0000-0000-00001C7E0000}"/>
    <cellStyle name="60 % - Accent3 2 5 3" xfId="768" xr:uid="{00000000-0005-0000-0000-00001D7E0000}"/>
    <cellStyle name="60 % - Accent3 2 5 4" xfId="3354" xr:uid="{00000000-0005-0000-0000-00001E7E0000}"/>
    <cellStyle name="60 % - Accent3 2 5 4 2" xfId="18768" xr:uid="{00000000-0005-0000-0000-00001F7E0000}"/>
    <cellStyle name="60 % - Accent3 2 5 5" xfId="18769" xr:uid="{00000000-0005-0000-0000-0000207E0000}"/>
    <cellStyle name="60 % - Accent3 2 5 6" xfId="19648" xr:uid="{00000000-0005-0000-0000-0000217E0000}"/>
    <cellStyle name="60 % - Accent3 2 6" xfId="769" xr:uid="{00000000-0005-0000-0000-0000227E0000}"/>
    <cellStyle name="60 % - Accent3 2 6 2" xfId="3356" xr:uid="{00000000-0005-0000-0000-0000237E0000}"/>
    <cellStyle name="60 % - Accent3 2 6 3" xfId="5592" xr:uid="{00000000-0005-0000-0000-0000247E0000}"/>
    <cellStyle name="60 % - Accent3 2 6 4" xfId="4847" xr:uid="{00000000-0005-0000-0000-0000257E0000}"/>
    <cellStyle name="60 % - Accent3 2 6 5" xfId="3355" xr:uid="{00000000-0005-0000-0000-0000267E0000}"/>
    <cellStyle name="60 % - Accent3 3" xfId="770" xr:uid="{00000000-0005-0000-0000-0000277E0000}"/>
    <cellStyle name="60 % - Accent3 3 2" xfId="771" xr:uid="{00000000-0005-0000-0000-0000287E0000}"/>
    <cellStyle name="60 % - Accent3 4" xfId="772" xr:uid="{00000000-0005-0000-0000-0000297E0000}"/>
    <cellStyle name="60 % - Accent3 5" xfId="773" xr:uid="{00000000-0005-0000-0000-00002A7E0000}"/>
    <cellStyle name="60 % - Accent3 5 2" xfId="774" xr:uid="{00000000-0005-0000-0000-00002B7E0000}"/>
    <cellStyle name="60 % - Accent3 5 2 2" xfId="775" xr:uid="{00000000-0005-0000-0000-00002C7E0000}"/>
    <cellStyle name="60 % - Accent3 5 2 2 2" xfId="3358" xr:uid="{00000000-0005-0000-0000-00002D7E0000}"/>
    <cellStyle name="60 % - Accent3 5 2 2 3" xfId="5593" xr:uid="{00000000-0005-0000-0000-00002E7E0000}"/>
    <cellStyle name="60 % - Accent3 5 2 2 4" xfId="4848" xr:uid="{00000000-0005-0000-0000-00002F7E0000}"/>
    <cellStyle name="60 % - Accent3 5 2 2 5" xfId="3357" xr:uid="{00000000-0005-0000-0000-0000307E0000}"/>
    <cellStyle name="60 % - Accent3 5 2 3" xfId="776" xr:uid="{00000000-0005-0000-0000-0000317E0000}"/>
    <cellStyle name="60 % - Accent3 5 2 4" xfId="3359" xr:uid="{00000000-0005-0000-0000-0000327E0000}"/>
    <cellStyle name="60 % - Accent3 5 2 4 2" xfId="18770" xr:uid="{00000000-0005-0000-0000-0000337E0000}"/>
    <cellStyle name="60 % - Accent3 5 2 5" xfId="18771" xr:uid="{00000000-0005-0000-0000-0000347E0000}"/>
    <cellStyle name="60 % - Accent3 5 2 6" xfId="19653" xr:uid="{00000000-0005-0000-0000-0000357E0000}"/>
    <cellStyle name="60 % - Accent3 5 3" xfId="777" xr:uid="{00000000-0005-0000-0000-0000367E0000}"/>
    <cellStyle name="60 % - Accent3 5 4" xfId="778" xr:uid="{00000000-0005-0000-0000-0000377E0000}"/>
    <cellStyle name="60 % - Accent3 5 5" xfId="779" xr:uid="{00000000-0005-0000-0000-0000387E0000}"/>
    <cellStyle name="60 % - Accent3 5 5 2" xfId="3361" xr:uid="{00000000-0005-0000-0000-0000397E0000}"/>
    <cellStyle name="60 % - Accent3 5 5 3" xfId="5594" xr:uid="{00000000-0005-0000-0000-00003A7E0000}"/>
    <cellStyle name="60 % - Accent3 5 5 4" xfId="4849" xr:uid="{00000000-0005-0000-0000-00003B7E0000}"/>
    <cellStyle name="60 % - Accent3 5 5 5" xfId="3360" xr:uid="{00000000-0005-0000-0000-00003C7E0000}"/>
    <cellStyle name="60 % - Accent3 5 6" xfId="23611" xr:uid="{00000000-0005-0000-0000-00003D7E0000}"/>
    <cellStyle name="60 % - Accent3 5 7" xfId="23857" xr:uid="{00000000-0005-0000-0000-00003E7E0000}"/>
    <cellStyle name="60 % - Accent3 6" xfId="780" xr:uid="{00000000-0005-0000-0000-00003F7E0000}"/>
    <cellStyle name="60 % - Accent3 7" xfId="781" xr:uid="{00000000-0005-0000-0000-0000407E0000}"/>
    <cellStyle name="60 % - Accent3 8" xfId="782" xr:uid="{00000000-0005-0000-0000-0000417E0000}"/>
    <cellStyle name="60 % - Accent3 8 2" xfId="19413" xr:uid="{00000000-0005-0000-0000-0000427E0000}"/>
    <cellStyle name="60 % - Accent3 8 3" xfId="3362" xr:uid="{00000000-0005-0000-0000-0000437E0000}"/>
    <cellStyle name="60 % - Accent3 9" xfId="3363" xr:uid="{00000000-0005-0000-0000-0000447E0000}"/>
    <cellStyle name="60 % - Accent3 9 2" xfId="5595" xr:uid="{00000000-0005-0000-0000-0000457E0000}"/>
    <cellStyle name="60 % - Accent3 9 3" xfId="4639" xr:uid="{00000000-0005-0000-0000-0000467E0000}"/>
    <cellStyle name="60 % - Accent4" xfId="783" builtinId="44" customBuiltin="1"/>
    <cellStyle name="60 % - Accent4 10" xfId="3364" xr:uid="{00000000-0005-0000-0000-0000487E0000}"/>
    <cellStyle name="60 % - Accent4 10 2" xfId="23753" xr:uid="{00000000-0005-0000-0000-0000497E0000}"/>
    <cellStyle name="60 % - Accent4 10 3" xfId="19412" xr:uid="{00000000-0005-0000-0000-00004A7E0000}"/>
    <cellStyle name="60 % - Accent4 11" xfId="3365" xr:uid="{00000000-0005-0000-0000-00004B7E0000}"/>
    <cellStyle name="60 % - Accent4 11 2" xfId="19410" xr:uid="{00000000-0005-0000-0000-00004C7E0000}"/>
    <cellStyle name="60 % - Accent4 12" xfId="21525" xr:uid="{00000000-0005-0000-0000-00004D7E0000}"/>
    <cellStyle name="60 % - Accent4 2" xfId="784" xr:uid="{00000000-0005-0000-0000-00004E7E0000}"/>
    <cellStyle name="60 % - Accent4 2 2" xfId="785" xr:uid="{00000000-0005-0000-0000-00004F7E0000}"/>
    <cellStyle name="60 % - Accent4 2 2 2" xfId="786" xr:uid="{00000000-0005-0000-0000-0000507E0000}"/>
    <cellStyle name="60 % - Accent4 2 2 2 2" xfId="787" xr:uid="{00000000-0005-0000-0000-0000517E0000}"/>
    <cellStyle name="60 % - Accent4 2 2 2 2 2" xfId="788" xr:uid="{00000000-0005-0000-0000-0000527E0000}"/>
    <cellStyle name="60 % - Accent4 2 2 2 2 2 2" xfId="789" xr:uid="{00000000-0005-0000-0000-0000537E0000}"/>
    <cellStyle name="60 % - Accent4 2 2 2 2 2 2 2" xfId="3367" xr:uid="{00000000-0005-0000-0000-0000547E0000}"/>
    <cellStyle name="60 % - Accent4 2 2 2 2 2 2 3" xfId="5596" xr:uid="{00000000-0005-0000-0000-0000557E0000}"/>
    <cellStyle name="60 % - Accent4 2 2 2 2 2 2 4" xfId="4850" xr:uid="{00000000-0005-0000-0000-0000567E0000}"/>
    <cellStyle name="60 % - Accent4 2 2 2 2 2 2 5" xfId="3366" xr:uid="{00000000-0005-0000-0000-0000577E0000}"/>
    <cellStyle name="60 % - Accent4 2 2 2 2 2 3" xfId="790" xr:uid="{00000000-0005-0000-0000-0000587E0000}"/>
    <cellStyle name="60 % - Accent4 2 2 2 2 2 4" xfId="3368" xr:uid="{00000000-0005-0000-0000-0000597E0000}"/>
    <cellStyle name="60 % - Accent4 2 2 2 2 2 4 2" xfId="18772" xr:uid="{00000000-0005-0000-0000-00005A7E0000}"/>
    <cellStyle name="60 % - Accent4 2 2 2 2 2 5" xfId="18773" xr:uid="{00000000-0005-0000-0000-00005B7E0000}"/>
    <cellStyle name="60 % - Accent4 2 2 2 2 2 6" xfId="19659" xr:uid="{00000000-0005-0000-0000-00005C7E0000}"/>
    <cellStyle name="60 % - Accent4 2 2 2 2 3" xfId="791" xr:uid="{00000000-0005-0000-0000-00005D7E0000}"/>
    <cellStyle name="60 % - Accent4 2 2 2 2 4" xfId="18774" xr:uid="{00000000-0005-0000-0000-00005E7E0000}"/>
    <cellStyle name="60 % - Accent4 2 2 2 2 5" xfId="23612" xr:uid="{00000000-0005-0000-0000-00005F7E0000}"/>
    <cellStyle name="60 % - Accent4 2 2 2 2 6" xfId="23859" xr:uid="{00000000-0005-0000-0000-0000607E0000}"/>
    <cellStyle name="60 % - Accent4 2 2 2 3" xfId="792" xr:uid="{00000000-0005-0000-0000-0000617E0000}"/>
    <cellStyle name="60 % - Accent4 2 2 2 4" xfId="793" xr:uid="{00000000-0005-0000-0000-0000627E0000}"/>
    <cellStyle name="60 % - Accent4 2 2 2 5" xfId="794" xr:uid="{00000000-0005-0000-0000-0000637E0000}"/>
    <cellStyle name="60 % - Accent4 2 2 2 5 2" xfId="3370" xr:uid="{00000000-0005-0000-0000-0000647E0000}"/>
    <cellStyle name="60 % - Accent4 2 2 2 5 3" xfId="5597" xr:uid="{00000000-0005-0000-0000-0000657E0000}"/>
    <cellStyle name="60 % - Accent4 2 2 2 5 4" xfId="4851" xr:uid="{00000000-0005-0000-0000-0000667E0000}"/>
    <cellStyle name="60 % - Accent4 2 2 2 5 5" xfId="3369" xr:uid="{00000000-0005-0000-0000-0000677E0000}"/>
    <cellStyle name="60 % - Accent4 2 2 3" xfId="795" xr:uid="{00000000-0005-0000-0000-0000687E0000}"/>
    <cellStyle name="60 % - Accent4 2 2 3 2" xfId="796" xr:uid="{00000000-0005-0000-0000-0000697E0000}"/>
    <cellStyle name="60 % - Accent4 2 2 3 2 2" xfId="18775" xr:uid="{00000000-0005-0000-0000-00006A7E0000}"/>
    <cellStyle name="60 % - Accent4 2 2 3 2 3" xfId="18776" xr:uid="{00000000-0005-0000-0000-00006B7E0000}"/>
    <cellStyle name="60 % - Accent4 2 2 3 3" xfId="797" xr:uid="{00000000-0005-0000-0000-00006C7E0000}"/>
    <cellStyle name="60 % - Accent4 2 2 3 3 2" xfId="798" xr:uid="{00000000-0005-0000-0000-00006D7E0000}"/>
    <cellStyle name="60 % - Accent4 2 2 3 3 2 2" xfId="3372" xr:uid="{00000000-0005-0000-0000-00006E7E0000}"/>
    <cellStyle name="60 % - Accent4 2 2 3 3 2 3" xfId="5598" xr:uid="{00000000-0005-0000-0000-00006F7E0000}"/>
    <cellStyle name="60 % - Accent4 2 2 3 3 2 4" xfId="4852" xr:uid="{00000000-0005-0000-0000-0000707E0000}"/>
    <cellStyle name="60 % - Accent4 2 2 3 3 2 5" xfId="3371" xr:uid="{00000000-0005-0000-0000-0000717E0000}"/>
    <cellStyle name="60 % - Accent4 2 2 3 3 3" xfId="799" xr:uid="{00000000-0005-0000-0000-0000727E0000}"/>
    <cellStyle name="60 % - Accent4 2 2 3 3 4" xfId="3373" xr:uid="{00000000-0005-0000-0000-0000737E0000}"/>
    <cellStyle name="60 % - Accent4 2 2 3 3 4 2" xfId="18777" xr:uid="{00000000-0005-0000-0000-0000747E0000}"/>
    <cellStyle name="60 % - Accent4 2 2 3 3 5" xfId="18778" xr:uid="{00000000-0005-0000-0000-0000757E0000}"/>
    <cellStyle name="60 % - Accent4 2 2 3 3 6" xfId="19664" xr:uid="{00000000-0005-0000-0000-0000767E0000}"/>
    <cellStyle name="60 % - Accent4 2 2 3 4" xfId="18779" xr:uid="{00000000-0005-0000-0000-0000777E0000}"/>
    <cellStyle name="60 % - Accent4 2 2 3 5" xfId="23613" xr:uid="{00000000-0005-0000-0000-0000787E0000}"/>
    <cellStyle name="60 % - Accent4 2 2 3 6" xfId="23860" xr:uid="{00000000-0005-0000-0000-0000797E0000}"/>
    <cellStyle name="60 % - Accent4 2 2 4" xfId="800" xr:uid="{00000000-0005-0000-0000-00007A7E0000}"/>
    <cellStyle name="60 % - Accent4 2 2 4 2" xfId="3375" xr:uid="{00000000-0005-0000-0000-00007B7E0000}"/>
    <cellStyle name="60 % - Accent4 2 2 4 3" xfId="5599" xr:uid="{00000000-0005-0000-0000-00007C7E0000}"/>
    <cellStyle name="60 % - Accent4 2 2 4 4" xfId="4853" xr:uid="{00000000-0005-0000-0000-00007D7E0000}"/>
    <cellStyle name="60 % - Accent4 2 2 4 5" xfId="3374" xr:uid="{00000000-0005-0000-0000-00007E7E0000}"/>
    <cellStyle name="60 % - Accent4 2 2 5" xfId="23614" xr:uid="{00000000-0005-0000-0000-00007F7E0000}"/>
    <cellStyle name="60 % - Accent4 2 2 6" xfId="23858" xr:uid="{00000000-0005-0000-0000-0000807E0000}"/>
    <cellStyle name="60 % - Accent4 2 3" xfId="801" xr:uid="{00000000-0005-0000-0000-0000817E0000}"/>
    <cellStyle name="60 % - Accent4 2 3 2" xfId="802" xr:uid="{00000000-0005-0000-0000-0000827E0000}"/>
    <cellStyle name="60 % - Accent4 2 3 3" xfId="803" xr:uid="{00000000-0005-0000-0000-0000837E0000}"/>
    <cellStyle name="60 % - Accent4 2 3 3 2" xfId="804" xr:uid="{00000000-0005-0000-0000-0000847E0000}"/>
    <cellStyle name="60 % - Accent4 2 3 3 2 2" xfId="805" xr:uid="{00000000-0005-0000-0000-0000857E0000}"/>
    <cellStyle name="60 % - Accent4 2 3 3 2 2 2" xfId="3377" xr:uid="{00000000-0005-0000-0000-0000867E0000}"/>
    <cellStyle name="60 % - Accent4 2 3 3 2 2 3" xfId="5600" xr:uid="{00000000-0005-0000-0000-0000877E0000}"/>
    <cellStyle name="60 % - Accent4 2 3 3 2 2 4" xfId="4854" xr:uid="{00000000-0005-0000-0000-0000887E0000}"/>
    <cellStyle name="60 % - Accent4 2 3 3 2 2 5" xfId="3376" xr:uid="{00000000-0005-0000-0000-0000897E0000}"/>
    <cellStyle name="60 % - Accent4 2 3 3 2 3" xfId="806" xr:uid="{00000000-0005-0000-0000-00008A7E0000}"/>
    <cellStyle name="60 % - Accent4 2 3 3 2 4" xfId="3378" xr:uid="{00000000-0005-0000-0000-00008B7E0000}"/>
    <cellStyle name="60 % - Accent4 2 3 3 2 4 2" xfId="18780" xr:uid="{00000000-0005-0000-0000-00008C7E0000}"/>
    <cellStyle name="60 % - Accent4 2 3 3 2 5" xfId="18781" xr:uid="{00000000-0005-0000-0000-00008D7E0000}"/>
    <cellStyle name="60 % - Accent4 2 3 3 2 6" xfId="19666" xr:uid="{00000000-0005-0000-0000-00008E7E0000}"/>
    <cellStyle name="60 % - Accent4 2 3 3 3" xfId="807" xr:uid="{00000000-0005-0000-0000-00008F7E0000}"/>
    <cellStyle name="60 % - Accent4 2 3 3 4" xfId="808" xr:uid="{00000000-0005-0000-0000-0000907E0000}"/>
    <cellStyle name="60 % - Accent4 2 3 3 5" xfId="809" xr:uid="{00000000-0005-0000-0000-0000917E0000}"/>
    <cellStyle name="60 % - Accent4 2 3 3 5 2" xfId="3380" xr:uid="{00000000-0005-0000-0000-0000927E0000}"/>
    <cellStyle name="60 % - Accent4 2 3 3 5 3" xfId="5601" xr:uid="{00000000-0005-0000-0000-0000937E0000}"/>
    <cellStyle name="60 % - Accent4 2 3 3 5 4" xfId="4855" xr:uid="{00000000-0005-0000-0000-0000947E0000}"/>
    <cellStyle name="60 % - Accent4 2 3 3 5 5" xfId="3379" xr:uid="{00000000-0005-0000-0000-0000957E0000}"/>
    <cellStyle name="60 % - Accent4 2 3 3 6" xfId="18782" xr:uid="{00000000-0005-0000-0000-0000967E0000}"/>
    <cellStyle name="60 % - Accent4 2 3 4" xfId="810" xr:uid="{00000000-0005-0000-0000-0000977E0000}"/>
    <cellStyle name="60 % - Accent4 2 3 4 2" xfId="811" xr:uid="{00000000-0005-0000-0000-0000987E0000}"/>
    <cellStyle name="60 % - Accent4 2 3 4 2 2" xfId="3382" xr:uid="{00000000-0005-0000-0000-0000997E0000}"/>
    <cellStyle name="60 % - Accent4 2 3 4 2 3" xfId="5602" xr:uid="{00000000-0005-0000-0000-00009A7E0000}"/>
    <cellStyle name="60 % - Accent4 2 3 4 2 4" xfId="4856" xr:uid="{00000000-0005-0000-0000-00009B7E0000}"/>
    <cellStyle name="60 % - Accent4 2 3 4 2 5" xfId="3381" xr:uid="{00000000-0005-0000-0000-00009C7E0000}"/>
    <cellStyle name="60 % - Accent4 2 3 4 3" xfId="812" xr:uid="{00000000-0005-0000-0000-00009D7E0000}"/>
    <cellStyle name="60 % - Accent4 2 3 4 4" xfId="3383" xr:uid="{00000000-0005-0000-0000-00009E7E0000}"/>
    <cellStyle name="60 % - Accent4 2 3 4 4 2" xfId="18783" xr:uid="{00000000-0005-0000-0000-00009F7E0000}"/>
    <cellStyle name="60 % - Accent4 2 3 4 5" xfId="18784" xr:uid="{00000000-0005-0000-0000-0000A07E0000}"/>
    <cellStyle name="60 % - Accent4 2 3 4 6" xfId="19669" xr:uid="{00000000-0005-0000-0000-0000A17E0000}"/>
    <cellStyle name="60 % - Accent4 2 3 5" xfId="813" xr:uid="{00000000-0005-0000-0000-0000A27E0000}"/>
    <cellStyle name="60 % - Accent4 2 3 6" xfId="814" xr:uid="{00000000-0005-0000-0000-0000A37E0000}"/>
    <cellStyle name="60 % - Accent4 2 3 7" xfId="18785" xr:uid="{00000000-0005-0000-0000-0000A47E0000}"/>
    <cellStyle name="60 % - Accent4 2 3 8" xfId="23615" xr:uid="{00000000-0005-0000-0000-0000A57E0000}"/>
    <cellStyle name="60 % - Accent4 2 3 9" xfId="23861" xr:uid="{00000000-0005-0000-0000-0000A67E0000}"/>
    <cellStyle name="60 % - Accent4 2 4" xfId="815" xr:uid="{00000000-0005-0000-0000-0000A77E0000}"/>
    <cellStyle name="60 % - Accent4 2 5" xfId="816" xr:uid="{00000000-0005-0000-0000-0000A87E0000}"/>
    <cellStyle name="60 % - Accent4 2 5 2" xfId="817" xr:uid="{00000000-0005-0000-0000-0000A97E0000}"/>
    <cellStyle name="60 % - Accent4 2 5 2 2" xfId="3385" xr:uid="{00000000-0005-0000-0000-0000AA7E0000}"/>
    <cellStyle name="60 % - Accent4 2 5 2 3" xfId="5603" xr:uid="{00000000-0005-0000-0000-0000AB7E0000}"/>
    <cellStyle name="60 % - Accent4 2 5 2 4" xfId="4857" xr:uid="{00000000-0005-0000-0000-0000AC7E0000}"/>
    <cellStyle name="60 % - Accent4 2 5 2 5" xfId="3384" xr:uid="{00000000-0005-0000-0000-0000AD7E0000}"/>
    <cellStyle name="60 % - Accent4 2 5 3" xfId="818" xr:uid="{00000000-0005-0000-0000-0000AE7E0000}"/>
    <cellStyle name="60 % - Accent4 2 5 4" xfId="3386" xr:uid="{00000000-0005-0000-0000-0000AF7E0000}"/>
    <cellStyle name="60 % - Accent4 2 5 4 2" xfId="18786" xr:uid="{00000000-0005-0000-0000-0000B07E0000}"/>
    <cellStyle name="60 % - Accent4 2 5 5" xfId="18787" xr:uid="{00000000-0005-0000-0000-0000B17E0000}"/>
    <cellStyle name="60 % - Accent4 2 5 6" xfId="19673" xr:uid="{00000000-0005-0000-0000-0000B27E0000}"/>
    <cellStyle name="60 % - Accent4 2 6" xfId="819" xr:uid="{00000000-0005-0000-0000-0000B37E0000}"/>
    <cellStyle name="60 % - Accent4 2 6 2" xfId="3388" xr:uid="{00000000-0005-0000-0000-0000B47E0000}"/>
    <cellStyle name="60 % - Accent4 2 6 3" xfId="5604" xr:uid="{00000000-0005-0000-0000-0000B57E0000}"/>
    <cellStyle name="60 % - Accent4 2 6 4" xfId="4858" xr:uid="{00000000-0005-0000-0000-0000B67E0000}"/>
    <cellStyle name="60 % - Accent4 2 6 5" xfId="3387" xr:uid="{00000000-0005-0000-0000-0000B77E0000}"/>
    <cellStyle name="60 % - Accent4 3" xfId="820" xr:uid="{00000000-0005-0000-0000-0000B87E0000}"/>
    <cellStyle name="60 % - Accent4 3 2" xfId="821" xr:uid="{00000000-0005-0000-0000-0000B97E0000}"/>
    <cellStyle name="60 % - Accent4 4" xfId="822" xr:uid="{00000000-0005-0000-0000-0000BA7E0000}"/>
    <cellStyle name="60 % - Accent4 5" xfId="823" xr:uid="{00000000-0005-0000-0000-0000BB7E0000}"/>
    <cellStyle name="60 % - Accent4 5 2" xfId="824" xr:uid="{00000000-0005-0000-0000-0000BC7E0000}"/>
    <cellStyle name="60 % - Accent4 5 2 2" xfId="825" xr:uid="{00000000-0005-0000-0000-0000BD7E0000}"/>
    <cellStyle name="60 % - Accent4 5 2 2 2" xfId="3390" xr:uid="{00000000-0005-0000-0000-0000BE7E0000}"/>
    <cellStyle name="60 % - Accent4 5 2 2 3" xfId="5605" xr:uid="{00000000-0005-0000-0000-0000BF7E0000}"/>
    <cellStyle name="60 % - Accent4 5 2 2 4" xfId="4859" xr:uid="{00000000-0005-0000-0000-0000C07E0000}"/>
    <cellStyle name="60 % - Accent4 5 2 2 5" xfId="3389" xr:uid="{00000000-0005-0000-0000-0000C17E0000}"/>
    <cellStyle name="60 % - Accent4 5 2 3" xfId="826" xr:uid="{00000000-0005-0000-0000-0000C27E0000}"/>
    <cellStyle name="60 % - Accent4 5 2 4" xfId="3391" xr:uid="{00000000-0005-0000-0000-0000C37E0000}"/>
    <cellStyle name="60 % - Accent4 5 2 4 2" xfId="18788" xr:uid="{00000000-0005-0000-0000-0000C47E0000}"/>
    <cellStyle name="60 % - Accent4 5 2 5" xfId="18789" xr:uid="{00000000-0005-0000-0000-0000C57E0000}"/>
    <cellStyle name="60 % - Accent4 5 2 6" xfId="19675" xr:uid="{00000000-0005-0000-0000-0000C67E0000}"/>
    <cellStyle name="60 % - Accent4 5 3" xfId="827" xr:uid="{00000000-0005-0000-0000-0000C77E0000}"/>
    <cellStyle name="60 % - Accent4 5 4" xfId="828" xr:uid="{00000000-0005-0000-0000-0000C87E0000}"/>
    <cellStyle name="60 % - Accent4 5 5" xfId="829" xr:uid="{00000000-0005-0000-0000-0000C97E0000}"/>
    <cellStyle name="60 % - Accent4 5 5 2" xfId="3393" xr:uid="{00000000-0005-0000-0000-0000CA7E0000}"/>
    <cellStyle name="60 % - Accent4 5 5 3" xfId="5606" xr:uid="{00000000-0005-0000-0000-0000CB7E0000}"/>
    <cellStyle name="60 % - Accent4 5 5 4" xfId="4860" xr:uid="{00000000-0005-0000-0000-0000CC7E0000}"/>
    <cellStyle name="60 % - Accent4 5 5 5" xfId="3392" xr:uid="{00000000-0005-0000-0000-0000CD7E0000}"/>
    <cellStyle name="60 % - Accent4 5 6" xfId="23616" xr:uid="{00000000-0005-0000-0000-0000CE7E0000}"/>
    <cellStyle name="60 % - Accent4 5 7" xfId="23862" xr:uid="{00000000-0005-0000-0000-0000CF7E0000}"/>
    <cellStyle name="60 % - Accent4 6" xfId="830" xr:uid="{00000000-0005-0000-0000-0000D07E0000}"/>
    <cellStyle name="60 % - Accent4 7" xfId="831" xr:uid="{00000000-0005-0000-0000-0000D17E0000}"/>
    <cellStyle name="60 % - Accent4 8" xfId="832" xr:uid="{00000000-0005-0000-0000-0000D27E0000}"/>
    <cellStyle name="60 % - Accent4 8 2" xfId="20254" xr:uid="{00000000-0005-0000-0000-0000D37E0000}"/>
    <cellStyle name="60 % - Accent4 8 3" xfId="3394" xr:uid="{00000000-0005-0000-0000-0000D47E0000}"/>
    <cellStyle name="60 % - Accent4 9" xfId="3395" xr:uid="{00000000-0005-0000-0000-0000D57E0000}"/>
    <cellStyle name="60 % - Accent4 9 2" xfId="5607" xr:uid="{00000000-0005-0000-0000-0000D67E0000}"/>
    <cellStyle name="60 % - Accent4 9 3" xfId="4640" xr:uid="{00000000-0005-0000-0000-0000D77E0000}"/>
    <cellStyle name="60 % - Accent5" xfId="833" builtinId="48" customBuiltin="1"/>
    <cellStyle name="60 % - Accent5 10" xfId="3396" xr:uid="{00000000-0005-0000-0000-0000D97E0000}"/>
    <cellStyle name="60 % - Accent5 10 2" xfId="23756" xr:uid="{00000000-0005-0000-0000-0000DA7E0000}"/>
    <cellStyle name="60 % - Accent5 10 3" xfId="20255" xr:uid="{00000000-0005-0000-0000-0000DB7E0000}"/>
    <cellStyle name="60 % - Accent5 11" xfId="3397" xr:uid="{00000000-0005-0000-0000-0000DC7E0000}"/>
    <cellStyle name="60 % - Accent5 11 2" xfId="20256" xr:uid="{00000000-0005-0000-0000-0000DD7E0000}"/>
    <cellStyle name="60 % - Accent5 12" xfId="21526" xr:uid="{00000000-0005-0000-0000-0000DE7E0000}"/>
    <cellStyle name="60 % - Accent5 2" xfId="834" xr:uid="{00000000-0005-0000-0000-0000DF7E0000}"/>
    <cellStyle name="60 % - Accent5 2 2" xfId="835" xr:uid="{00000000-0005-0000-0000-0000E07E0000}"/>
    <cellStyle name="60 % - Accent5 2 2 2" xfId="836" xr:uid="{00000000-0005-0000-0000-0000E17E0000}"/>
    <cellStyle name="60 % - Accent5 2 2 2 2" xfId="837" xr:uid="{00000000-0005-0000-0000-0000E27E0000}"/>
    <cellStyle name="60 % - Accent5 2 2 2 2 2" xfId="838" xr:uid="{00000000-0005-0000-0000-0000E37E0000}"/>
    <cellStyle name="60 % - Accent5 2 2 2 2 2 2" xfId="839" xr:uid="{00000000-0005-0000-0000-0000E47E0000}"/>
    <cellStyle name="60 % - Accent5 2 2 2 2 2 2 2" xfId="3399" xr:uid="{00000000-0005-0000-0000-0000E57E0000}"/>
    <cellStyle name="60 % - Accent5 2 2 2 2 2 2 3" xfId="5608" xr:uid="{00000000-0005-0000-0000-0000E67E0000}"/>
    <cellStyle name="60 % - Accent5 2 2 2 2 2 2 4" xfId="4861" xr:uid="{00000000-0005-0000-0000-0000E77E0000}"/>
    <cellStyle name="60 % - Accent5 2 2 2 2 2 2 5" xfId="3398" xr:uid="{00000000-0005-0000-0000-0000E87E0000}"/>
    <cellStyle name="60 % - Accent5 2 2 2 2 2 3" xfId="840" xr:uid="{00000000-0005-0000-0000-0000E97E0000}"/>
    <cellStyle name="60 % - Accent5 2 2 2 2 2 4" xfId="3400" xr:uid="{00000000-0005-0000-0000-0000EA7E0000}"/>
    <cellStyle name="60 % - Accent5 2 2 2 2 2 4 2" xfId="18790" xr:uid="{00000000-0005-0000-0000-0000EB7E0000}"/>
    <cellStyle name="60 % - Accent5 2 2 2 2 2 5" xfId="18791" xr:uid="{00000000-0005-0000-0000-0000EC7E0000}"/>
    <cellStyle name="60 % - Accent5 2 2 2 2 2 6" xfId="19683" xr:uid="{00000000-0005-0000-0000-0000ED7E0000}"/>
    <cellStyle name="60 % - Accent5 2 2 2 2 3" xfId="841" xr:uid="{00000000-0005-0000-0000-0000EE7E0000}"/>
    <cellStyle name="60 % - Accent5 2 2 2 2 4" xfId="18792" xr:uid="{00000000-0005-0000-0000-0000EF7E0000}"/>
    <cellStyle name="60 % - Accent5 2 2 2 2 5" xfId="23617" xr:uid="{00000000-0005-0000-0000-0000F07E0000}"/>
    <cellStyle name="60 % - Accent5 2 2 2 2 6" xfId="23864" xr:uid="{00000000-0005-0000-0000-0000F17E0000}"/>
    <cellStyle name="60 % - Accent5 2 2 2 3" xfId="842" xr:uid="{00000000-0005-0000-0000-0000F27E0000}"/>
    <cellStyle name="60 % - Accent5 2 2 2 4" xfId="843" xr:uid="{00000000-0005-0000-0000-0000F37E0000}"/>
    <cellStyle name="60 % - Accent5 2 2 2 5" xfId="844" xr:uid="{00000000-0005-0000-0000-0000F47E0000}"/>
    <cellStyle name="60 % - Accent5 2 2 2 5 2" xfId="3402" xr:uid="{00000000-0005-0000-0000-0000F57E0000}"/>
    <cellStyle name="60 % - Accent5 2 2 2 5 3" xfId="5609" xr:uid="{00000000-0005-0000-0000-0000F67E0000}"/>
    <cellStyle name="60 % - Accent5 2 2 2 5 4" xfId="4862" xr:uid="{00000000-0005-0000-0000-0000F77E0000}"/>
    <cellStyle name="60 % - Accent5 2 2 2 5 5" xfId="3401" xr:uid="{00000000-0005-0000-0000-0000F87E0000}"/>
    <cellStyle name="60 % - Accent5 2 2 3" xfId="845" xr:uid="{00000000-0005-0000-0000-0000F97E0000}"/>
    <cellStyle name="60 % - Accent5 2 2 3 2" xfId="846" xr:uid="{00000000-0005-0000-0000-0000FA7E0000}"/>
    <cellStyle name="60 % - Accent5 2 2 3 2 2" xfId="18793" xr:uid="{00000000-0005-0000-0000-0000FB7E0000}"/>
    <cellStyle name="60 % - Accent5 2 2 3 2 3" xfId="18794" xr:uid="{00000000-0005-0000-0000-0000FC7E0000}"/>
    <cellStyle name="60 % - Accent5 2 2 3 3" xfId="847" xr:uid="{00000000-0005-0000-0000-0000FD7E0000}"/>
    <cellStyle name="60 % - Accent5 2 2 3 3 2" xfId="848" xr:uid="{00000000-0005-0000-0000-0000FE7E0000}"/>
    <cellStyle name="60 % - Accent5 2 2 3 3 2 2" xfId="3404" xr:uid="{00000000-0005-0000-0000-0000FF7E0000}"/>
    <cellStyle name="60 % - Accent5 2 2 3 3 2 3" xfId="5610" xr:uid="{00000000-0005-0000-0000-0000007F0000}"/>
    <cellStyle name="60 % - Accent5 2 2 3 3 2 4" xfId="4863" xr:uid="{00000000-0005-0000-0000-0000017F0000}"/>
    <cellStyle name="60 % - Accent5 2 2 3 3 2 5" xfId="3403" xr:uid="{00000000-0005-0000-0000-0000027F0000}"/>
    <cellStyle name="60 % - Accent5 2 2 3 3 3" xfId="849" xr:uid="{00000000-0005-0000-0000-0000037F0000}"/>
    <cellStyle name="60 % - Accent5 2 2 3 3 4" xfId="3405" xr:uid="{00000000-0005-0000-0000-0000047F0000}"/>
    <cellStyle name="60 % - Accent5 2 2 3 3 4 2" xfId="18795" xr:uid="{00000000-0005-0000-0000-0000057F0000}"/>
    <cellStyle name="60 % - Accent5 2 2 3 3 5" xfId="18796" xr:uid="{00000000-0005-0000-0000-0000067F0000}"/>
    <cellStyle name="60 % - Accent5 2 2 3 3 6" xfId="19686" xr:uid="{00000000-0005-0000-0000-0000077F0000}"/>
    <cellStyle name="60 % - Accent5 2 2 3 4" xfId="18797" xr:uid="{00000000-0005-0000-0000-0000087F0000}"/>
    <cellStyle name="60 % - Accent5 2 2 3 5" xfId="23618" xr:uid="{00000000-0005-0000-0000-0000097F0000}"/>
    <cellStyle name="60 % - Accent5 2 2 3 6" xfId="23865" xr:uid="{00000000-0005-0000-0000-00000A7F0000}"/>
    <cellStyle name="60 % - Accent5 2 2 4" xfId="850" xr:uid="{00000000-0005-0000-0000-00000B7F0000}"/>
    <cellStyle name="60 % - Accent5 2 2 4 2" xfId="3407" xr:uid="{00000000-0005-0000-0000-00000C7F0000}"/>
    <cellStyle name="60 % - Accent5 2 2 4 3" xfId="5611" xr:uid="{00000000-0005-0000-0000-00000D7F0000}"/>
    <cellStyle name="60 % - Accent5 2 2 4 4" xfId="4864" xr:uid="{00000000-0005-0000-0000-00000E7F0000}"/>
    <cellStyle name="60 % - Accent5 2 2 4 5" xfId="3406" xr:uid="{00000000-0005-0000-0000-00000F7F0000}"/>
    <cellStyle name="60 % - Accent5 2 2 5" xfId="23619" xr:uid="{00000000-0005-0000-0000-0000107F0000}"/>
    <cellStyle name="60 % - Accent5 2 2 6" xfId="23863" xr:uid="{00000000-0005-0000-0000-0000117F0000}"/>
    <cellStyle name="60 % - Accent5 2 3" xfId="851" xr:uid="{00000000-0005-0000-0000-0000127F0000}"/>
    <cellStyle name="60 % - Accent5 2 3 2" xfId="852" xr:uid="{00000000-0005-0000-0000-0000137F0000}"/>
    <cellStyle name="60 % - Accent5 2 3 3" xfId="853" xr:uid="{00000000-0005-0000-0000-0000147F0000}"/>
    <cellStyle name="60 % - Accent5 2 3 3 2" xfId="854" xr:uid="{00000000-0005-0000-0000-0000157F0000}"/>
    <cellStyle name="60 % - Accent5 2 3 3 2 2" xfId="855" xr:uid="{00000000-0005-0000-0000-0000167F0000}"/>
    <cellStyle name="60 % - Accent5 2 3 3 2 2 2" xfId="3409" xr:uid="{00000000-0005-0000-0000-0000177F0000}"/>
    <cellStyle name="60 % - Accent5 2 3 3 2 2 3" xfId="5612" xr:uid="{00000000-0005-0000-0000-0000187F0000}"/>
    <cellStyle name="60 % - Accent5 2 3 3 2 2 4" xfId="4865" xr:uid="{00000000-0005-0000-0000-0000197F0000}"/>
    <cellStyle name="60 % - Accent5 2 3 3 2 2 5" xfId="3408" xr:uid="{00000000-0005-0000-0000-00001A7F0000}"/>
    <cellStyle name="60 % - Accent5 2 3 3 2 3" xfId="856" xr:uid="{00000000-0005-0000-0000-00001B7F0000}"/>
    <cellStyle name="60 % - Accent5 2 3 3 2 4" xfId="3410" xr:uid="{00000000-0005-0000-0000-00001C7F0000}"/>
    <cellStyle name="60 % - Accent5 2 3 3 2 4 2" xfId="18798" xr:uid="{00000000-0005-0000-0000-00001D7F0000}"/>
    <cellStyle name="60 % - Accent5 2 3 3 2 5" xfId="18799" xr:uid="{00000000-0005-0000-0000-00001E7F0000}"/>
    <cellStyle name="60 % - Accent5 2 3 3 2 6" xfId="19688" xr:uid="{00000000-0005-0000-0000-00001F7F0000}"/>
    <cellStyle name="60 % - Accent5 2 3 3 3" xfId="857" xr:uid="{00000000-0005-0000-0000-0000207F0000}"/>
    <cellStyle name="60 % - Accent5 2 3 3 4" xfId="858" xr:uid="{00000000-0005-0000-0000-0000217F0000}"/>
    <cellStyle name="60 % - Accent5 2 3 3 5" xfId="859" xr:uid="{00000000-0005-0000-0000-0000227F0000}"/>
    <cellStyle name="60 % - Accent5 2 3 3 5 2" xfId="3412" xr:uid="{00000000-0005-0000-0000-0000237F0000}"/>
    <cellStyle name="60 % - Accent5 2 3 3 5 3" xfId="5613" xr:uid="{00000000-0005-0000-0000-0000247F0000}"/>
    <cellStyle name="60 % - Accent5 2 3 3 5 4" xfId="4866" xr:uid="{00000000-0005-0000-0000-0000257F0000}"/>
    <cellStyle name="60 % - Accent5 2 3 3 5 5" xfId="3411" xr:uid="{00000000-0005-0000-0000-0000267F0000}"/>
    <cellStyle name="60 % - Accent5 2 3 3 6" xfId="18800" xr:uid="{00000000-0005-0000-0000-0000277F0000}"/>
    <cellStyle name="60 % - Accent5 2 3 4" xfId="860" xr:uid="{00000000-0005-0000-0000-0000287F0000}"/>
    <cellStyle name="60 % - Accent5 2 3 4 2" xfId="861" xr:uid="{00000000-0005-0000-0000-0000297F0000}"/>
    <cellStyle name="60 % - Accent5 2 3 4 2 2" xfId="3414" xr:uid="{00000000-0005-0000-0000-00002A7F0000}"/>
    <cellStyle name="60 % - Accent5 2 3 4 2 3" xfId="5614" xr:uid="{00000000-0005-0000-0000-00002B7F0000}"/>
    <cellStyle name="60 % - Accent5 2 3 4 2 4" xfId="4867" xr:uid="{00000000-0005-0000-0000-00002C7F0000}"/>
    <cellStyle name="60 % - Accent5 2 3 4 2 5" xfId="3413" xr:uid="{00000000-0005-0000-0000-00002D7F0000}"/>
    <cellStyle name="60 % - Accent5 2 3 4 3" xfId="862" xr:uid="{00000000-0005-0000-0000-00002E7F0000}"/>
    <cellStyle name="60 % - Accent5 2 3 4 4" xfId="3415" xr:uid="{00000000-0005-0000-0000-00002F7F0000}"/>
    <cellStyle name="60 % - Accent5 2 3 4 4 2" xfId="18801" xr:uid="{00000000-0005-0000-0000-0000307F0000}"/>
    <cellStyle name="60 % - Accent5 2 3 4 5" xfId="18802" xr:uid="{00000000-0005-0000-0000-0000317F0000}"/>
    <cellStyle name="60 % - Accent5 2 3 4 6" xfId="19690" xr:uid="{00000000-0005-0000-0000-0000327F0000}"/>
    <cellStyle name="60 % - Accent5 2 3 5" xfId="863" xr:uid="{00000000-0005-0000-0000-0000337F0000}"/>
    <cellStyle name="60 % - Accent5 2 3 6" xfId="864" xr:uid="{00000000-0005-0000-0000-0000347F0000}"/>
    <cellStyle name="60 % - Accent5 2 3 7" xfId="18803" xr:uid="{00000000-0005-0000-0000-0000357F0000}"/>
    <cellStyle name="60 % - Accent5 2 3 8" xfId="23620" xr:uid="{00000000-0005-0000-0000-0000367F0000}"/>
    <cellStyle name="60 % - Accent5 2 3 9" xfId="23866" xr:uid="{00000000-0005-0000-0000-0000377F0000}"/>
    <cellStyle name="60 % - Accent5 2 4" xfId="865" xr:uid="{00000000-0005-0000-0000-0000387F0000}"/>
    <cellStyle name="60 % - Accent5 2 5" xfId="866" xr:uid="{00000000-0005-0000-0000-0000397F0000}"/>
    <cellStyle name="60 % - Accent5 2 5 2" xfId="867" xr:uid="{00000000-0005-0000-0000-00003A7F0000}"/>
    <cellStyle name="60 % - Accent5 2 5 2 2" xfId="3417" xr:uid="{00000000-0005-0000-0000-00003B7F0000}"/>
    <cellStyle name="60 % - Accent5 2 5 2 3" xfId="5615" xr:uid="{00000000-0005-0000-0000-00003C7F0000}"/>
    <cellStyle name="60 % - Accent5 2 5 2 4" xfId="4868" xr:uid="{00000000-0005-0000-0000-00003D7F0000}"/>
    <cellStyle name="60 % - Accent5 2 5 2 5" xfId="3416" xr:uid="{00000000-0005-0000-0000-00003E7F0000}"/>
    <cellStyle name="60 % - Accent5 2 5 3" xfId="868" xr:uid="{00000000-0005-0000-0000-00003F7F0000}"/>
    <cellStyle name="60 % - Accent5 2 5 4" xfId="3418" xr:uid="{00000000-0005-0000-0000-0000407F0000}"/>
    <cellStyle name="60 % - Accent5 2 5 4 2" xfId="18804" xr:uid="{00000000-0005-0000-0000-0000417F0000}"/>
    <cellStyle name="60 % - Accent5 2 5 5" xfId="18805" xr:uid="{00000000-0005-0000-0000-0000427F0000}"/>
    <cellStyle name="60 % - Accent5 2 5 6" xfId="19693" xr:uid="{00000000-0005-0000-0000-0000437F0000}"/>
    <cellStyle name="60 % - Accent5 2 6" xfId="869" xr:uid="{00000000-0005-0000-0000-0000447F0000}"/>
    <cellStyle name="60 % - Accent5 2 6 2" xfId="3420" xr:uid="{00000000-0005-0000-0000-0000457F0000}"/>
    <cellStyle name="60 % - Accent5 2 6 3" xfId="5616" xr:uid="{00000000-0005-0000-0000-0000467F0000}"/>
    <cellStyle name="60 % - Accent5 2 6 4" xfId="4869" xr:uid="{00000000-0005-0000-0000-0000477F0000}"/>
    <cellStyle name="60 % - Accent5 2 6 5" xfId="3419" xr:uid="{00000000-0005-0000-0000-0000487F0000}"/>
    <cellStyle name="60 % - Accent5 3" xfId="870" xr:uid="{00000000-0005-0000-0000-0000497F0000}"/>
    <cellStyle name="60 % - Accent5 3 2" xfId="871" xr:uid="{00000000-0005-0000-0000-00004A7F0000}"/>
    <cellStyle name="60 % - Accent5 4" xfId="872" xr:uid="{00000000-0005-0000-0000-00004B7F0000}"/>
    <cellStyle name="60 % - Accent5 5" xfId="873" xr:uid="{00000000-0005-0000-0000-00004C7F0000}"/>
    <cellStyle name="60 % - Accent5 5 2" xfId="874" xr:uid="{00000000-0005-0000-0000-00004D7F0000}"/>
    <cellStyle name="60 % - Accent5 5 2 2" xfId="875" xr:uid="{00000000-0005-0000-0000-00004E7F0000}"/>
    <cellStyle name="60 % - Accent5 5 2 2 2" xfId="3422" xr:uid="{00000000-0005-0000-0000-00004F7F0000}"/>
    <cellStyle name="60 % - Accent5 5 2 2 3" xfId="5617" xr:uid="{00000000-0005-0000-0000-0000507F0000}"/>
    <cellStyle name="60 % - Accent5 5 2 2 4" xfId="4870" xr:uid="{00000000-0005-0000-0000-0000517F0000}"/>
    <cellStyle name="60 % - Accent5 5 2 2 5" xfId="3421" xr:uid="{00000000-0005-0000-0000-0000527F0000}"/>
    <cellStyle name="60 % - Accent5 5 2 3" xfId="876" xr:uid="{00000000-0005-0000-0000-0000537F0000}"/>
    <cellStyle name="60 % - Accent5 5 2 4" xfId="3423" xr:uid="{00000000-0005-0000-0000-0000547F0000}"/>
    <cellStyle name="60 % - Accent5 5 2 4 2" xfId="18806" xr:uid="{00000000-0005-0000-0000-0000557F0000}"/>
    <cellStyle name="60 % - Accent5 5 2 5" xfId="18807" xr:uid="{00000000-0005-0000-0000-0000567F0000}"/>
    <cellStyle name="60 % - Accent5 5 2 6" xfId="19698" xr:uid="{00000000-0005-0000-0000-0000577F0000}"/>
    <cellStyle name="60 % - Accent5 5 3" xfId="877" xr:uid="{00000000-0005-0000-0000-0000587F0000}"/>
    <cellStyle name="60 % - Accent5 5 4" xfId="878" xr:uid="{00000000-0005-0000-0000-0000597F0000}"/>
    <cellStyle name="60 % - Accent5 5 5" xfId="879" xr:uid="{00000000-0005-0000-0000-00005A7F0000}"/>
    <cellStyle name="60 % - Accent5 5 5 2" xfId="3425" xr:uid="{00000000-0005-0000-0000-00005B7F0000}"/>
    <cellStyle name="60 % - Accent5 5 5 3" xfId="5618" xr:uid="{00000000-0005-0000-0000-00005C7F0000}"/>
    <cellStyle name="60 % - Accent5 5 5 4" xfId="4871" xr:uid="{00000000-0005-0000-0000-00005D7F0000}"/>
    <cellStyle name="60 % - Accent5 5 5 5" xfId="3424" xr:uid="{00000000-0005-0000-0000-00005E7F0000}"/>
    <cellStyle name="60 % - Accent5 5 6" xfId="23621" xr:uid="{00000000-0005-0000-0000-00005F7F0000}"/>
    <cellStyle name="60 % - Accent5 5 7" xfId="23867" xr:uid="{00000000-0005-0000-0000-0000607F0000}"/>
    <cellStyle name="60 % - Accent5 6" xfId="880" xr:uid="{00000000-0005-0000-0000-0000617F0000}"/>
    <cellStyle name="60 % - Accent5 7" xfId="881" xr:uid="{00000000-0005-0000-0000-0000627F0000}"/>
    <cellStyle name="60 % - Accent5 8" xfId="882" xr:uid="{00000000-0005-0000-0000-0000637F0000}"/>
    <cellStyle name="60 % - Accent5 8 2" xfId="20257" xr:uid="{00000000-0005-0000-0000-0000647F0000}"/>
    <cellStyle name="60 % - Accent5 8 3" xfId="3426" xr:uid="{00000000-0005-0000-0000-0000657F0000}"/>
    <cellStyle name="60 % - Accent5 9" xfId="3427" xr:uid="{00000000-0005-0000-0000-0000667F0000}"/>
    <cellStyle name="60 % - Accent5 9 2" xfId="5619" xr:uid="{00000000-0005-0000-0000-0000677F0000}"/>
    <cellStyle name="60 % - Accent5 9 3" xfId="4641" xr:uid="{00000000-0005-0000-0000-0000687F0000}"/>
    <cellStyle name="60 % - Accent6" xfId="883" builtinId="52" customBuiltin="1"/>
    <cellStyle name="60 % - Accent6 10" xfId="3428" xr:uid="{00000000-0005-0000-0000-00006A7F0000}"/>
    <cellStyle name="60 % - Accent6 10 2" xfId="23760" xr:uid="{00000000-0005-0000-0000-00006B7F0000}"/>
    <cellStyle name="60 % - Accent6 10 3" xfId="20258" xr:uid="{00000000-0005-0000-0000-00006C7F0000}"/>
    <cellStyle name="60 % - Accent6 11" xfId="3429" xr:uid="{00000000-0005-0000-0000-00006D7F0000}"/>
    <cellStyle name="60 % - Accent6 11 2" xfId="20259" xr:uid="{00000000-0005-0000-0000-00006E7F0000}"/>
    <cellStyle name="60 % - Accent6 12" xfId="21527" xr:uid="{00000000-0005-0000-0000-00006F7F0000}"/>
    <cellStyle name="60 % - Accent6 2" xfId="884" xr:uid="{00000000-0005-0000-0000-0000707F0000}"/>
    <cellStyle name="60 % - Accent6 2 2" xfId="885" xr:uid="{00000000-0005-0000-0000-0000717F0000}"/>
    <cellStyle name="60 % - Accent6 2 2 2" xfId="886" xr:uid="{00000000-0005-0000-0000-0000727F0000}"/>
    <cellStyle name="60 % - Accent6 2 2 2 2" xfId="887" xr:uid="{00000000-0005-0000-0000-0000737F0000}"/>
    <cellStyle name="60 % - Accent6 2 2 2 2 2" xfId="888" xr:uid="{00000000-0005-0000-0000-0000747F0000}"/>
    <cellStyle name="60 % - Accent6 2 2 2 2 2 2" xfId="889" xr:uid="{00000000-0005-0000-0000-0000757F0000}"/>
    <cellStyle name="60 % - Accent6 2 2 2 2 2 2 2" xfId="3431" xr:uid="{00000000-0005-0000-0000-0000767F0000}"/>
    <cellStyle name="60 % - Accent6 2 2 2 2 2 2 3" xfId="5620" xr:uid="{00000000-0005-0000-0000-0000777F0000}"/>
    <cellStyle name="60 % - Accent6 2 2 2 2 2 2 4" xfId="4872" xr:uid="{00000000-0005-0000-0000-0000787F0000}"/>
    <cellStyle name="60 % - Accent6 2 2 2 2 2 2 5" xfId="3430" xr:uid="{00000000-0005-0000-0000-0000797F0000}"/>
    <cellStyle name="60 % - Accent6 2 2 2 2 2 3" xfId="890" xr:uid="{00000000-0005-0000-0000-00007A7F0000}"/>
    <cellStyle name="60 % - Accent6 2 2 2 2 2 4" xfId="3432" xr:uid="{00000000-0005-0000-0000-00007B7F0000}"/>
    <cellStyle name="60 % - Accent6 2 2 2 2 2 4 2" xfId="18808" xr:uid="{00000000-0005-0000-0000-00007C7F0000}"/>
    <cellStyle name="60 % - Accent6 2 2 2 2 2 5" xfId="18809" xr:uid="{00000000-0005-0000-0000-00007D7F0000}"/>
    <cellStyle name="60 % - Accent6 2 2 2 2 2 6" xfId="19704" xr:uid="{00000000-0005-0000-0000-00007E7F0000}"/>
    <cellStyle name="60 % - Accent6 2 2 2 2 3" xfId="891" xr:uid="{00000000-0005-0000-0000-00007F7F0000}"/>
    <cellStyle name="60 % - Accent6 2 2 2 2 4" xfId="18810" xr:uid="{00000000-0005-0000-0000-0000807F0000}"/>
    <cellStyle name="60 % - Accent6 2 2 2 2 5" xfId="23622" xr:uid="{00000000-0005-0000-0000-0000817F0000}"/>
    <cellStyle name="60 % - Accent6 2 2 2 2 6" xfId="23869" xr:uid="{00000000-0005-0000-0000-0000827F0000}"/>
    <cellStyle name="60 % - Accent6 2 2 2 3" xfId="892" xr:uid="{00000000-0005-0000-0000-0000837F0000}"/>
    <cellStyle name="60 % - Accent6 2 2 2 4" xfId="893" xr:uid="{00000000-0005-0000-0000-0000847F0000}"/>
    <cellStyle name="60 % - Accent6 2 2 2 5" xfId="894" xr:uid="{00000000-0005-0000-0000-0000857F0000}"/>
    <cellStyle name="60 % - Accent6 2 2 2 5 2" xfId="3434" xr:uid="{00000000-0005-0000-0000-0000867F0000}"/>
    <cellStyle name="60 % - Accent6 2 2 2 5 3" xfId="5621" xr:uid="{00000000-0005-0000-0000-0000877F0000}"/>
    <cellStyle name="60 % - Accent6 2 2 2 5 4" xfId="4873" xr:uid="{00000000-0005-0000-0000-0000887F0000}"/>
    <cellStyle name="60 % - Accent6 2 2 2 5 5" xfId="3433" xr:uid="{00000000-0005-0000-0000-0000897F0000}"/>
    <cellStyle name="60 % - Accent6 2 2 3" xfId="895" xr:uid="{00000000-0005-0000-0000-00008A7F0000}"/>
    <cellStyle name="60 % - Accent6 2 2 3 2" xfId="896" xr:uid="{00000000-0005-0000-0000-00008B7F0000}"/>
    <cellStyle name="60 % - Accent6 2 2 3 2 2" xfId="18811" xr:uid="{00000000-0005-0000-0000-00008C7F0000}"/>
    <cellStyle name="60 % - Accent6 2 2 3 2 3" xfId="18812" xr:uid="{00000000-0005-0000-0000-00008D7F0000}"/>
    <cellStyle name="60 % - Accent6 2 2 3 3" xfId="897" xr:uid="{00000000-0005-0000-0000-00008E7F0000}"/>
    <cellStyle name="60 % - Accent6 2 2 3 3 2" xfId="898" xr:uid="{00000000-0005-0000-0000-00008F7F0000}"/>
    <cellStyle name="60 % - Accent6 2 2 3 3 2 2" xfId="3436" xr:uid="{00000000-0005-0000-0000-0000907F0000}"/>
    <cellStyle name="60 % - Accent6 2 2 3 3 2 3" xfId="5622" xr:uid="{00000000-0005-0000-0000-0000917F0000}"/>
    <cellStyle name="60 % - Accent6 2 2 3 3 2 4" xfId="4874" xr:uid="{00000000-0005-0000-0000-0000927F0000}"/>
    <cellStyle name="60 % - Accent6 2 2 3 3 2 5" xfId="3435" xr:uid="{00000000-0005-0000-0000-0000937F0000}"/>
    <cellStyle name="60 % - Accent6 2 2 3 3 3" xfId="899" xr:uid="{00000000-0005-0000-0000-0000947F0000}"/>
    <cellStyle name="60 % - Accent6 2 2 3 3 4" xfId="3437" xr:uid="{00000000-0005-0000-0000-0000957F0000}"/>
    <cellStyle name="60 % - Accent6 2 2 3 3 4 2" xfId="18813" xr:uid="{00000000-0005-0000-0000-0000967F0000}"/>
    <cellStyle name="60 % - Accent6 2 2 3 3 5" xfId="18814" xr:uid="{00000000-0005-0000-0000-0000977F0000}"/>
    <cellStyle name="60 % - Accent6 2 2 3 3 6" xfId="19705" xr:uid="{00000000-0005-0000-0000-0000987F0000}"/>
    <cellStyle name="60 % - Accent6 2 2 3 4" xfId="18815" xr:uid="{00000000-0005-0000-0000-0000997F0000}"/>
    <cellStyle name="60 % - Accent6 2 2 3 5" xfId="23623" xr:uid="{00000000-0005-0000-0000-00009A7F0000}"/>
    <cellStyle name="60 % - Accent6 2 2 3 6" xfId="23870" xr:uid="{00000000-0005-0000-0000-00009B7F0000}"/>
    <cellStyle name="60 % - Accent6 2 2 4" xfId="900" xr:uid="{00000000-0005-0000-0000-00009C7F0000}"/>
    <cellStyle name="60 % - Accent6 2 2 4 2" xfId="3439" xr:uid="{00000000-0005-0000-0000-00009D7F0000}"/>
    <cellStyle name="60 % - Accent6 2 2 4 3" xfId="5623" xr:uid="{00000000-0005-0000-0000-00009E7F0000}"/>
    <cellStyle name="60 % - Accent6 2 2 4 4" xfId="4875" xr:uid="{00000000-0005-0000-0000-00009F7F0000}"/>
    <cellStyle name="60 % - Accent6 2 2 4 5" xfId="3438" xr:uid="{00000000-0005-0000-0000-0000A07F0000}"/>
    <cellStyle name="60 % - Accent6 2 2 5" xfId="23624" xr:uid="{00000000-0005-0000-0000-0000A17F0000}"/>
    <cellStyle name="60 % - Accent6 2 2 6" xfId="23868" xr:uid="{00000000-0005-0000-0000-0000A27F0000}"/>
    <cellStyle name="60 % - Accent6 2 3" xfId="901" xr:uid="{00000000-0005-0000-0000-0000A37F0000}"/>
    <cellStyle name="60 % - Accent6 2 3 2" xfId="902" xr:uid="{00000000-0005-0000-0000-0000A47F0000}"/>
    <cellStyle name="60 % - Accent6 2 3 3" xfId="903" xr:uid="{00000000-0005-0000-0000-0000A57F0000}"/>
    <cellStyle name="60 % - Accent6 2 3 3 2" xfId="904" xr:uid="{00000000-0005-0000-0000-0000A67F0000}"/>
    <cellStyle name="60 % - Accent6 2 3 3 2 2" xfId="905" xr:uid="{00000000-0005-0000-0000-0000A77F0000}"/>
    <cellStyle name="60 % - Accent6 2 3 3 2 2 2" xfId="3441" xr:uid="{00000000-0005-0000-0000-0000A87F0000}"/>
    <cellStyle name="60 % - Accent6 2 3 3 2 2 3" xfId="5624" xr:uid="{00000000-0005-0000-0000-0000A97F0000}"/>
    <cellStyle name="60 % - Accent6 2 3 3 2 2 4" xfId="4876" xr:uid="{00000000-0005-0000-0000-0000AA7F0000}"/>
    <cellStyle name="60 % - Accent6 2 3 3 2 2 5" xfId="3440" xr:uid="{00000000-0005-0000-0000-0000AB7F0000}"/>
    <cellStyle name="60 % - Accent6 2 3 3 2 3" xfId="906" xr:uid="{00000000-0005-0000-0000-0000AC7F0000}"/>
    <cellStyle name="60 % - Accent6 2 3 3 2 4" xfId="3442" xr:uid="{00000000-0005-0000-0000-0000AD7F0000}"/>
    <cellStyle name="60 % - Accent6 2 3 3 2 4 2" xfId="18816" xr:uid="{00000000-0005-0000-0000-0000AE7F0000}"/>
    <cellStyle name="60 % - Accent6 2 3 3 2 5" xfId="18817" xr:uid="{00000000-0005-0000-0000-0000AF7F0000}"/>
    <cellStyle name="60 % - Accent6 2 3 3 2 6" xfId="19706" xr:uid="{00000000-0005-0000-0000-0000B07F0000}"/>
    <cellStyle name="60 % - Accent6 2 3 3 3" xfId="907" xr:uid="{00000000-0005-0000-0000-0000B17F0000}"/>
    <cellStyle name="60 % - Accent6 2 3 3 4" xfId="908" xr:uid="{00000000-0005-0000-0000-0000B27F0000}"/>
    <cellStyle name="60 % - Accent6 2 3 3 5" xfId="909" xr:uid="{00000000-0005-0000-0000-0000B37F0000}"/>
    <cellStyle name="60 % - Accent6 2 3 3 5 2" xfId="3444" xr:uid="{00000000-0005-0000-0000-0000B47F0000}"/>
    <cellStyle name="60 % - Accent6 2 3 3 5 3" xfId="5625" xr:uid="{00000000-0005-0000-0000-0000B57F0000}"/>
    <cellStyle name="60 % - Accent6 2 3 3 5 4" xfId="4877" xr:uid="{00000000-0005-0000-0000-0000B67F0000}"/>
    <cellStyle name="60 % - Accent6 2 3 3 5 5" xfId="3443" xr:uid="{00000000-0005-0000-0000-0000B77F0000}"/>
    <cellStyle name="60 % - Accent6 2 3 3 6" xfId="18818" xr:uid="{00000000-0005-0000-0000-0000B87F0000}"/>
    <cellStyle name="60 % - Accent6 2 3 4" xfId="910" xr:uid="{00000000-0005-0000-0000-0000B97F0000}"/>
    <cellStyle name="60 % - Accent6 2 3 4 2" xfId="911" xr:uid="{00000000-0005-0000-0000-0000BA7F0000}"/>
    <cellStyle name="60 % - Accent6 2 3 4 2 2" xfId="3446" xr:uid="{00000000-0005-0000-0000-0000BB7F0000}"/>
    <cellStyle name="60 % - Accent6 2 3 4 2 3" xfId="5626" xr:uid="{00000000-0005-0000-0000-0000BC7F0000}"/>
    <cellStyle name="60 % - Accent6 2 3 4 2 4" xfId="4878" xr:uid="{00000000-0005-0000-0000-0000BD7F0000}"/>
    <cellStyle name="60 % - Accent6 2 3 4 2 5" xfId="3445" xr:uid="{00000000-0005-0000-0000-0000BE7F0000}"/>
    <cellStyle name="60 % - Accent6 2 3 4 3" xfId="912" xr:uid="{00000000-0005-0000-0000-0000BF7F0000}"/>
    <cellStyle name="60 % - Accent6 2 3 4 4" xfId="3447" xr:uid="{00000000-0005-0000-0000-0000C07F0000}"/>
    <cellStyle name="60 % - Accent6 2 3 4 4 2" xfId="18819" xr:uid="{00000000-0005-0000-0000-0000C17F0000}"/>
    <cellStyle name="60 % - Accent6 2 3 4 5" xfId="18820" xr:uid="{00000000-0005-0000-0000-0000C27F0000}"/>
    <cellStyle name="60 % - Accent6 2 3 4 6" xfId="19707" xr:uid="{00000000-0005-0000-0000-0000C37F0000}"/>
    <cellStyle name="60 % - Accent6 2 3 5" xfId="913" xr:uid="{00000000-0005-0000-0000-0000C47F0000}"/>
    <cellStyle name="60 % - Accent6 2 3 6" xfId="914" xr:uid="{00000000-0005-0000-0000-0000C57F0000}"/>
    <cellStyle name="60 % - Accent6 2 3 7" xfId="18821" xr:uid="{00000000-0005-0000-0000-0000C67F0000}"/>
    <cellStyle name="60 % - Accent6 2 3 8" xfId="23625" xr:uid="{00000000-0005-0000-0000-0000C77F0000}"/>
    <cellStyle name="60 % - Accent6 2 3 9" xfId="23871" xr:uid="{00000000-0005-0000-0000-0000C87F0000}"/>
    <cellStyle name="60 % - Accent6 2 4" xfId="915" xr:uid="{00000000-0005-0000-0000-0000C97F0000}"/>
    <cellStyle name="60 % - Accent6 2 5" xfId="916" xr:uid="{00000000-0005-0000-0000-0000CA7F0000}"/>
    <cellStyle name="60 % - Accent6 2 5 2" xfId="917" xr:uid="{00000000-0005-0000-0000-0000CB7F0000}"/>
    <cellStyle name="60 % - Accent6 2 5 2 2" xfId="3449" xr:uid="{00000000-0005-0000-0000-0000CC7F0000}"/>
    <cellStyle name="60 % - Accent6 2 5 2 3" xfId="5627" xr:uid="{00000000-0005-0000-0000-0000CD7F0000}"/>
    <cellStyle name="60 % - Accent6 2 5 2 4" xfId="4879" xr:uid="{00000000-0005-0000-0000-0000CE7F0000}"/>
    <cellStyle name="60 % - Accent6 2 5 2 5" xfId="3448" xr:uid="{00000000-0005-0000-0000-0000CF7F0000}"/>
    <cellStyle name="60 % - Accent6 2 5 3" xfId="918" xr:uid="{00000000-0005-0000-0000-0000D07F0000}"/>
    <cellStyle name="60 % - Accent6 2 5 4" xfId="3450" xr:uid="{00000000-0005-0000-0000-0000D17F0000}"/>
    <cellStyle name="60 % - Accent6 2 5 4 2" xfId="18822" xr:uid="{00000000-0005-0000-0000-0000D27F0000}"/>
    <cellStyle name="60 % - Accent6 2 5 5" xfId="18823" xr:uid="{00000000-0005-0000-0000-0000D37F0000}"/>
    <cellStyle name="60 % - Accent6 2 5 6" xfId="19708" xr:uid="{00000000-0005-0000-0000-0000D47F0000}"/>
    <cellStyle name="60 % - Accent6 2 6" xfId="919" xr:uid="{00000000-0005-0000-0000-0000D57F0000}"/>
    <cellStyle name="60 % - Accent6 2 6 2" xfId="3452" xr:uid="{00000000-0005-0000-0000-0000D67F0000}"/>
    <cellStyle name="60 % - Accent6 2 6 3" xfId="5628" xr:uid="{00000000-0005-0000-0000-0000D77F0000}"/>
    <cellStyle name="60 % - Accent6 2 6 4" xfId="4880" xr:uid="{00000000-0005-0000-0000-0000D87F0000}"/>
    <cellStyle name="60 % - Accent6 2 6 5" xfId="3451" xr:uid="{00000000-0005-0000-0000-0000D97F0000}"/>
    <cellStyle name="60 % - Accent6 3" xfId="920" xr:uid="{00000000-0005-0000-0000-0000DA7F0000}"/>
    <cellStyle name="60 % - Accent6 3 2" xfId="921" xr:uid="{00000000-0005-0000-0000-0000DB7F0000}"/>
    <cellStyle name="60 % - Accent6 4" xfId="922" xr:uid="{00000000-0005-0000-0000-0000DC7F0000}"/>
    <cellStyle name="60 % - Accent6 5" xfId="923" xr:uid="{00000000-0005-0000-0000-0000DD7F0000}"/>
    <cellStyle name="60 % - Accent6 5 2" xfId="924" xr:uid="{00000000-0005-0000-0000-0000DE7F0000}"/>
    <cellStyle name="60 % - Accent6 5 2 2" xfId="925" xr:uid="{00000000-0005-0000-0000-0000DF7F0000}"/>
    <cellStyle name="60 % - Accent6 5 2 2 2" xfId="3454" xr:uid="{00000000-0005-0000-0000-0000E07F0000}"/>
    <cellStyle name="60 % - Accent6 5 2 2 3" xfId="5629" xr:uid="{00000000-0005-0000-0000-0000E17F0000}"/>
    <cellStyle name="60 % - Accent6 5 2 2 4" xfId="4881" xr:uid="{00000000-0005-0000-0000-0000E27F0000}"/>
    <cellStyle name="60 % - Accent6 5 2 2 5" xfId="3453" xr:uid="{00000000-0005-0000-0000-0000E37F0000}"/>
    <cellStyle name="60 % - Accent6 5 2 3" xfId="926" xr:uid="{00000000-0005-0000-0000-0000E47F0000}"/>
    <cellStyle name="60 % - Accent6 5 2 4" xfId="3455" xr:uid="{00000000-0005-0000-0000-0000E57F0000}"/>
    <cellStyle name="60 % - Accent6 5 2 4 2" xfId="18824" xr:uid="{00000000-0005-0000-0000-0000E67F0000}"/>
    <cellStyle name="60 % - Accent6 5 2 5" xfId="18825" xr:uid="{00000000-0005-0000-0000-0000E77F0000}"/>
    <cellStyle name="60 % - Accent6 5 2 6" xfId="19709" xr:uid="{00000000-0005-0000-0000-0000E87F0000}"/>
    <cellStyle name="60 % - Accent6 5 3" xfId="927" xr:uid="{00000000-0005-0000-0000-0000E97F0000}"/>
    <cellStyle name="60 % - Accent6 5 4" xfId="928" xr:uid="{00000000-0005-0000-0000-0000EA7F0000}"/>
    <cellStyle name="60 % - Accent6 5 5" xfId="929" xr:uid="{00000000-0005-0000-0000-0000EB7F0000}"/>
    <cellStyle name="60 % - Accent6 5 5 2" xfId="3457" xr:uid="{00000000-0005-0000-0000-0000EC7F0000}"/>
    <cellStyle name="60 % - Accent6 5 5 3" xfId="5630" xr:uid="{00000000-0005-0000-0000-0000ED7F0000}"/>
    <cellStyle name="60 % - Accent6 5 5 4" xfId="4882" xr:uid="{00000000-0005-0000-0000-0000EE7F0000}"/>
    <cellStyle name="60 % - Accent6 5 5 5" xfId="3456" xr:uid="{00000000-0005-0000-0000-0000EF7F0000}"/>
    <cellStyle name="60 % - Accent6 5 6" xfId="23626" xr:uid="{00000000-0005-0000-0000-0000F07F0000}"/>
    <cellStyle name="60 % - Accent6 5 7" xfId="23872" xr:uid="{00000000-0005-0000-0000-0000F17F0000}"/>
    <cellStyle name="60 % - Accent6 6" xfId="930" xr:uid="{00000000-0005-0000-0000-0000F27F0000}"/>
    <cellStyle name="60 % - Accent6 7" xfId="931" xr:uid="{00000000-0005-0000-0000-0000F37F0000}"/>
    <cellStyle name="60 % - Accent6 8" xfId="932" xr:uid="{00000000-0005-0000-0000-0000F47F0000}"/>
    <cellStyle name="60 % - Accent6 8 2" xfId="20260" xr:uid="{00000000-0005-0000-0000-0000F57F0000}"/>
    <cellStyle name="60 % - Accent6 8 3" xfId="3458" xr:uid="{00000000-0005-0000-0000-0000F67F0000}"/>
    <cellStyle name="60 % - Accent6 9" xfId="3459" xr:uid="{00000000-0005-0000-0000-0000F77F0000}"/>
    <cellStyle name="60 % - Accent6 9 2" xfId="5631" xr:uid="{00000000-0005-0000-0000-0000F87F0000}"/>
    <cellStyle name="60 % - Accent6 9 3" xfId="4642" xr:uid="{00000000-0005-0000-0000-0000F97F0000}"/>
    <cellStyle name="Accent1" xfId="933" builtinId="29" customBuiltin="1"/>
    <cellStyle name="Accent1 10" xfId="3460" xr:uid="{00000000-0005-0000-0000-0000FB7F0000}"/>
    <cellStyle name="Accent1 10 2" xfId="23738" xr:uid="{00000000-0005-0000-0000-0000FC7F0000}"/>
    <cellStyle name="Accent1 10 3" xfId="20261" xr:uid="{00000000-0005-0000-0000-0000FD7F0000}"/>
    <cellStyle name="Accent1 11" xfId="3461" xr:uid="{00000000-0005-0000-0000-0000FE7F0000}"/>
    <cellStyle name="Accent1 11 2" xfId="20262" xr:uid="{00000000-0005-0000-0000-0000FF7F0000}"/>
    <cellStyle name="Accent1 12" xfId="21528" xr:uid="{00000000-0005-0000-0000-000000800000}"/>
    <cellStyle name="Accent1 2" xfId="934" xr:uid="{00000000-0005-0000-0000-000001800000}"/>
    <cellStyle name="Accent1 2 2" xfId="935" xr:uid="{00000000-0005-0000-0000-000002800000}"/>
    <cellStyle name="Accent1 2 2 2" xfId="936" xr:uid="{00000000-0005-0000-0000-000003800000}"/>
    <cellStyle name="Accent1 2 2 2 2" xfId="937" xr:uid="{00000000-0005-0000-0000-000004800000}"/>
    <cellStyle name="Accent1 2 2 2 2 2" xfId="938" xr:uid="{00000000-0005-0000-0000-000005800000}"/>
    <cellStyle name="Accent1 2 2 2 2 2 2" xfId="939" xr:uid="{00000000-0005-0000-0000-000006800000}"/>
    <cellStyle name="Accent1 2 2 2 2 2 2 2" xfId="3463" xr:uid="{00000000-0005-0000-0000-000007800000}"/>
    <cellStyle name="Accent1 2 2 2 2 2 2 3" xfId="5632" xr:uid="{00000000-0005-0000-0000-000008800000}"/>
    <cellStyle name="Accent1 2 2 2 2 2 2 4" xfId="4883" xr:uid="{00000000-0005-0000-0000-000009800000}"/>
    <cellStyle name="Accent1 2 2 2 2 2 2 5" xfId="3462" xr:uid="{00000000-0005-0000-0000-00000A800000}"/>
    <cellStyle name="Accent1 2 2 2 2 2 3" xfId="940" xr:uid="{00000000-0005-0000-0000-00000B800000}"/>
    <cellStyle name="Accent1 2 2 2 2 2 4" xfId="3464" xr:uid="{00000000-0005-0000-0000-00000C800000}"/>
    <cellStyle name="Accent1 2 2 2 2 2 4 2" xfId="18826" xr:uid="{00000000-0005-0000-0000-00000D800000}"/>
    <cellStyle name="Accent1 2 2 2 2 2 5" xfId="18827" xr:uid="{00000000-0005-0000-0000-00000E800000}"/>
    <cellStyle name="Accent1 2 2 2 2 2 6" xfId="19710" xr:uid="{00000000-0005-0000-0000-00000F800000}"/>
    <cellStyle name="Accent1 2 2 2 2 3" xfId="941" xr:uid="{00000000-0005-0000-0000-000010800000}"/>
    <cellStyle name="Accent1 2 2 2 2 4" xfId="18828" xr:uid="{00000000-0005-0000-0000-000011800000}"/>
    <cellStyle name="Accent1 2 2 2 2 5" xfId="23627" xr:uid="{00000000-0005-0000-0000-000012800000}"/>
    <cellStyle name="Accent1 2 2 2 2 6" xfId="23874" xr:uid="{00000000-0005-0000-0000-000013800000}"/>
    <cellStyle name="Accent1 2 2 2 3" xfId="942" xr:uid="{00000000-0005-0000-0000-000014800000}"/>
    <cellStyle name="Accent1 2 2 2 4" xfId="943" xr:uid="{00000000-0005-0000-0000-000015800000}"/>
    <cellStyle name="Accent1 2 2 2 5" xfId="944" xr:uid="{00000000-0005-0000-0000-000016800000}"/>
    <cellStyle name="Accent1 2 2 2 5 2" xfId="3466" xr:uid="{00000000-0005-0000-0000-000017800000}"/>
    <cellStyle name="Accent1 2 2 2 5 3" xfId="5633" xr:uid="{00000000-0005-0000-0000-000018800000}"/>
    <cellStyle name="Accent1 2 2 2 5 4" xfId="4884" xr:uid="{00000000-0005-0000-0000-000019800000}"/>
    <cellStyle name="Accent1 2 2 2 5 5" xfId="3465" xr:uid="{00000000-0005-0000-0000-00001A800000}"/>
    <cellStyle name="Accent1 2 2 3" xfId="945" xr:uid="{00000000-0005-0000-0000-00001B800000}"/>
    <cellStyle name="Accent1 2 2 3 2" xfId="946" xr:uid="{00000000-0005-0000-0000-00001C800000}"/>
    <cellStyle name="Accent1 2 2 3 2 2" xfId="18829" xr:uid="{00000000-0005-0000-0000-00001D800000}"/>
    <cellStyle name="Accent1 2 2 3 2 3" xfId="18830" xr:uid="{00000000-0005-0000-0000-00001E800000}"/>
    <cellStyle name="Accent1 2 2 3 3" xfId="947" xr:uid="{00000000-0005-0000-0000-00001F800000}"/>
    <cellStyle name="Accent1 2 2 3 3 2" xfId="948" xr:uid="{00000000-0005-0000-0000-000020800000}"/>
    <cellStyle name="Accent1 2 2 3 3 2 2" xfId="3468" xr:uid="{00000000-0005-0000-0000-000021800000}"/>
    <cellStyle name="Accent1 2 2 3 3 2 3" xfId="5634" xr:uid="{00000000-0005-0000-0000-000022800000}"/>
    <cellStyle name="Accent1 2 2 3 3 2 4" xfId="4885" xr:uid="{00000000-0005-0000-0000-000023800000}"/>
    <cellStyle name="Accent1 2 2 3 3 2 5" xfId="3467" xr:uid="{00000000-0005-0000-0000-000024800000}"/>
    <cellStyle name="Accent1 2 2 3 3 3" xfId="949" xr:uid="{00000000-0005-0000-0000-000025800000}"/>
    <cellStyle name="Accent1 2 2 3 3 4" xfId="3469" xr:uid="{00000000-0005-0000-0000-000026800000}"/>
    <cellStyle name="Accent1 2 2 3 3 4 2" xfId="18831" xr:uid="{00000000-0005-0000-0000-000027800000}"/>
    <cellStyle name="Accent1 2 2 3 3 5" xfId="18832" xr:uid="{00000000-0005-0000-0000-000028800000}"/>
    <cellStyle name="Accent1 2 2 3 3 6" xfId="19714" xr:uid="{00000000-0005-0000-0000-000029800000}"/>
    <cellStyle name="Accent1 2 2 3 4" xfId="18833" xr:uid="{00000000-0005-0000-0000-00002A800000}"/>
    <cellStyle name="Accent1 2 2 3 5" xfId="23628" xr:uid="{00000000-0005-0000-0000-00002B800000}"/>
    <cellStyle name="Accent1 2 2 3 6" xfId="23875" xr:uid="{00000000-0005-0000-0000-00002C800000}"/>
    <cellStyle name="Accent1 2 2 4" xfId="950" xr:uid="{00000000-0005-0000-0000-00002D800000}"/>
    <cellStyle name="Accent1 2 2 4 2" xfId="3471" xr:uid="{00000000-0005-0000-0000-00002E800000}"/>
    <cellStyle name="Accent1 2 2 4 3" xfId="5635" xr:uid="{00000000-0005-0000-0000-00002F800000}"/>
    <cellStyle name="Accent1 2 2 4 4" xfId="4886" xr:uid="{00000000-0005-0000-0000-000030800000}"/>
    <cellStyle name="Accent1 2 2 4 5" xfId="3470" xr:uid="{00000000-0005-0000-0000-000031800000}"/>
    <cellStyle name="Accent1 2 2 5" xfId="23629" xr:uid="{00000000-0005-0000-0000-000032800000}"/>
    <cellStyle name="Accent1 2 2 6" xfId="23873" xr:uid="{00000000-0005-0000-0000-000033800000}"/>
    <cellStyle name="Accent1 2 3" xfId="951" xr:uid="{00000000-0005-0000-0000-000034800000}"/>
    <cellStyle name="Accent1 2 3 2" xfId="952" xr:uid="{00000000-0005-0000-0000-000035800000}"/>
    <cellStyle name="Accent1 2 3 3" xfId="953" xr:uid="{00000000-0005-0000-0000-000036800000}"/>
    <cellStyle name="Accent1 2 3 3 2" xfId="954" xr:uid="{00000000-0005-0000-0000-000037800000}"/>
    <cellStyle name="Accent1 2 3 3 2 2" xfId="955" xr:uid="{00000000-0005-0000-0000-000038800000}"/>
    <cellStyle name="Accent1 2 3 3 2 2 2" xfId="3473" xr:uid="{00000000-0005-0000-0000-000039800000}"/>
    <cellStyle name="Accent1 2 3 3 2 2 3" xfId="5636" xr:uid="{00000000-0005-0000-0000-00003A800000}"/>
    <cellStyle name="Accent1 2 3 3 2 2 4" xfId="4887" xr:uid="{00000000-0005-0000-0000-00003B800000}"/>
    <cellStyle name="Accent1 2 3 3 2 2 5" xfId="3472" xr:uid="{00000000-0005-0000-0000-00003C800000}"/>
    <cellStyle name="Accent1 2 3 3 2 3" xfId="956" xr:uid="{00000000-0005-0000-0000-00003D800000}"/>
    <cellStyle name="Accent1 2 3 3 2 4" xfId="3474" xr:uid="{00000000-0005-0000-0000-00003E800000}"/>
    <cellStyle name="Accent1 2 3 3 2 4 2" xfId="18834" xr:uid="{00000000-0005-0000-0000-00003F800000}"/>
    <cellStyle name="Accent1 2 3 3 2 5" xfId="18835" xr:uid="{00000000-0005-0000-0000-000040800000}"/>
    <cellStyle name="Accent1 2 3 3 2 6" xfId="19718" xr:uid="{00000000-0005-0000-0000-000041800000}"/>
    <cellStyle name="Accent1 2 3 3 3" xfId="957" xr:uid="{00000000-0005-0000-0000-000042800000}"/>
    <cellStyle name="Accent1 2 3 3 4" xfId="958" xr:uid="{00000000-0005-0000-0000-000043800000}"/>
    <cellStyle name="Accent1 2 3 3 5" xfId="959" xr:uid="{00000000-0005-0000-0000-000044800000}"/>
    <cellStyle name="Accent1 2 3 3 5 2" xfId="3476" xr:uid="{00000000-0005-0000-0000-000045800000}"/>
    <cellStyle name="Accent1 2 3 3 5 3" xfId="5637" xr:uid="{00000000-0005-0000-0000-000046800000}"/>
    <cellStyle name="Accent1 2 3 3 5 4" xfId="4888" xr:uid="{00000000-0005-0000-0000-000047800000}"/>
    <cellStyle name="Accent1 2 3 3 5 5" xfId="3475" xr:uid="{00000000-0005-0000-0000-000048800000}"/>
    <cellStyle name="Accent1 2 3 3 6" xfId="18836" xr:uid="{00000000-0005-0000-0000-000049800000}"/>
    <cellStyle name="Accent1 2 3 4" xfId="960" xr:uid="{00000000-0005-0000-0000-00004A800000}"/>
    <cellStyle name="Accent1 2 3 4 2" xfId="961" xr:uid="{00000000-0005-0000-0000-00004B800000}"/>
    <cellStyle name="Accent1 2 3 4 2 2" xfId="3478" xr:uid="{00000000-0005-0000-0000-00004C800000}"/>
    <cellStyle name="Accent1 2 3 4 2 3" xfId="5638" xr:uid="{00000000-0005-0000-0000-00004D800000}"/>
    <cellStyle name="Accent1 2 3 4 2 4" xfId="4889" xr:uid="{00000000-0005-0000-0000-00004E800000}"/>
    <cellStyle name="Accent1 2 3 4 2 5" xfId="3477" xr:uid="{00000000-0005-0000-0000-00004F800000}"/>
    <cellStyle name="Accent1 2 3 4 3" xfId="962" xr:uid="{00000000-0005-0000-0000-000050800000}"/>
    <cellStyle name="Accent1 2 3 4 4" xfId="3479" xr:uid="{00000000-0005-0000-0000-000051800000}"/>
    <cellStyle name="Accent1 2 3 4 4 2" xfId="18837" xr:uid="{00000000-0005-0000-0000-000052800000}"/>
    <cellStyle name="Accent1 2 3 4 5" xfId="18838" xr:uid="{00000000-0005-0000-0000-000053800000}"/>
    <cellStyle name="Accent1 2 3 4 6" xfId="19720" xr:uid="{00000000-0005-0000-0000-000054800000}"/>
    <cellStyle name="Accent1 2 3 5" xfId="963" xr:uid="{00000000-0005-0000-0000-000055800000}"/>
    <cellStyle name="Accent1 2 3 6" xfId="964" xr:uid="{00000000-0005-0000-0000-000056800000}"/>
    <cellStyle name="Accent1 2 3 7" xfId="18839" xr:uid="{00000000-0005-0000-0000-000057800000}"/>
    <cellStyle name="Accent1 2 3 8" xfId="23630" xr:uid="{00000000-0005-0000-0000-000058800000}"/>
    <cellStyle name="Accent1 2 3 9" xfId="23876" xr:uid="{00000000-0005-0000-0000-000059800000}"/>
    <cellStyle name="Accent1 2 4" xfId="965" xr:uid="{00000000-0005-0000-0000-00005A800000}"/>
    <cellStyle name="Accent1 2 5" xfId="966" xr:uid="{00000000-0005-0000-0000-00005B800000}"/>
    <cellStyle name="Accent1 2 5 2" xfId="967" xr:uid="{00000000-0005-0000-0000-00005C800000}"/>
    <cellStyle name="Accent1 2 5 2 2" xfId="3481" xr:uid="{00000000-0005-0000-0000-00005D800000}"/>
    <cellStyle name="Accent1 2 5 2 3" xfId="5639" xr:uid="{00000000-0005-0000-0000-00005E800000}"/>
    <cellStyle name="Accent1 2 5 2 4" xfId="4890" xr:uid="{00000000-0005-0000-0000-00005F800000}"/>
    <cellStyle name="Accent1 2 5 2 5" xfId="3480" xr:uid="{00000000-0005-0000-0000-000060800000}"/>
    <cellStyle name="Accent1 2 5 3" xfId="968" xr:uid="{00000000-0005-0000-0000-000061800000}"/>
    <cellStyle name="Accent1 2 5 4" xfId="3482" xr:uid="{00000000-0005-0000-0000-000062800000}"/>
    <cellStyle name="Accent1 2 5 4 2" xfId="18840" xr:uid="{00000000-0005-0000-0000-000063800000}"/>
    <cellStyle name="Accent1 2 5 5" xfId="18841" xr:uid="{00000000-0005-0000-0000-000064800000}"/>
    <cellStyle name="Accent1 2 5 6" xfId="19722" xr:uid="{00000000-0005-0000-0000-000065800000}"/>
    <cellStyle name="Accent1 2 6" xfId="969" xr:uid="{00000000-0005-0000-0000-000066800000}"/>
    <cellStyle name="Accent1 2 6 2" xfId="3484" xr:uid="{00000000-0005-0000-0000-000067800000}"/>
    <cellStyle name="Accent1 2 6 3" xfId="5640" xr:uid="{00000000-0005-0000-0000-000068800000}"/>
    <cellStyle name="Accent1 2 6 4" xfId="4891" xr:uid="{00000000-0005-0000-0000-000069800000}"/>
    <cellStyle name="Accent1 2 6 5" xfId="3483" xr:uid="{00000000-0005-0000-0000-00006A800000}"/>
    <cellStyle name="Accent1 3" xfId="970" xr:uid="{00000000-0005-0000-0000-00006B800000}"/>
    <cellStyle name="Accent1 3 2" xfId="971" xr:uid="{00000000-0005-0000-0000-00006C800000}"/>
    <cellStyle name="Accent1 4" xfId="972" xr:uid="{00000000-0005-0000-0000-00006D800000}"/>
    <cellStyle name="Accent1 5" xfId="973" xr:uid="{00000000-0005-0000-0000-00006E800000}"/>
    <cellStyle name="Accent1 5 2" xfId="974" xr:uid="{00000000-0005-0000-0000-00006F800000}"/>
    <cellStyle name="Accent1 5 2 2" xfId="975" xr:uid="{00000000-0005-0000-0000-000070800000}"/>
    <cellStyle name="Accent1 5 2 2 2" xfId="3486" xr:uid="{00000000-0005-0000-0000-000071800000}"/>
    <cellStyle name="Accent1 5 2 2 3" xfId="5641" xr:uid="{00000000-0005-0000-0000-000072800000}"/>
    <cellStyle name="Accent1 5 2 2 4" xfId="4892" xr:uid="{00000000-0005-0000-0000-000073800000}"/>
    <cellStyle name="Accent1 5 2 2 5" xfId="3485" xr:uid="{00000000-0005-0000-0000-000074800000}"/>
    <cellStyle name="Accent1 5 2 3" xfId="976" xr:uid="{00000000-0005-0000-0000-000075800000}"/>
    <cellStyle name="Accent1 5 2 4" xfId="3487" xr:uid="{00000000-0005-0000-0000-000076800000}"/>
    <cellStyle name="Accent1 5 2 4 2" xfId="18842" xr:uid="{00000000-0005-0000-0000-000077800000}"/>
    <cellStyle name="Accent1 5 2 5" xfId="18843" xr:uid="{00000000-0005-0000-0000-000078800000}"/>
    <cellStyle name="Accent1 5 2 6" xfId="19726" xr:uid="{00000000-0005-0000-0000-000079800000}"/>
    <cellStyle name="Accent1 5 3" xfId="977" xr:uid="{00000000-0005-0000-0000-00007A800000}"/>
    <cellStyle name="Accent1 5 4" xfId="978" xr:uid="{00000000-0005-0000-0000-00007B800000}"/>
    <cellStyle name="Accent1 5 5" xfId="979" xr:uid="{00000000-0005-0000-0000-00007C800000}"/>
    <cellStyle name="Accent1 5 5 2" xfId="3489" xr:uid="{00000000-0005-0000-0000-00007D800000}"/>
    <cellStyle name="Accent1 5 5 3" xfId="5642" xr:uid="{00000000-0005-0000-0000-00007E800000}"/>
    <cellStyle name="Accent1 5 5 4" xfId="4893" xr:uid="{00000000-0005-0000-0000-00007F800000}"/>
    <cellStyle name="Accent1 5 5 5" xfId="3488" xr:uid="{00000000-0005-0000-0000-000080800000}"/>
    <cellStyle name="Accent1 5 6" xfId="23631" xr:uid="{00000000-0005-0000-0000-000081800000}"/>
    <cellStyle name="Accent1 5 7" xfId="23877" xr:uid="{00000000-0005-0000-0000-000082800000}"/>
    <cellStyle name="Accent1 6" xfId="980" xr:uid="{00000000-0005-0000-0000-000083800000}"/>
    <cellStyle name="Accent1 7" xfId="981" xr:uid="{00000000-0005-0000-0000-000084800000}"/>
    <cellStyle name="Accent1 8" xfId="982" xr:uid="{00000000-0005-0000-0000-000085800000}"/>
    <cellStyle name="Accent1 8 2" xfId="20263" xr:uid="{00000000-0005-0000-0000-000086800000}"/>
    <cellStyle name="Accent1 8 3" xfId="3490" xr:uid="{00000000-0005-0000-0000-000087800000}"/>
    <cellStyle name="Accent1 9" xfId="3491" xr:uid="{00000000-0005-0000-0000-000088800000}"/>
    <cellStyle name="Accent1 9 2" xfId="5643" xr:uid="{00000000-0005-0000-0000-000089800000}"/>
    <cellStyle name="Accent1 9 3" xfId="4643" xr:uid="{00000000-0005-0000-0000-00008A800000}"/>
    <cellStyle name="Accent2" xfId="983" builtinId="33" customBuiltin="1"/>
    <cellStyle name="Accent2 10" xfId="3492" xr:uid="{00000000-0005-0000-0000-00008C800000}"/>
    <cellStyle name="Accent2 10 2" xfId="23742" xr:uid="{00000000-0005-0000-0000-00008D800000}"/>
    <cellStyle name="Accent2 10 3" xfId="20264" xr:uid="{00000000-0005-0000-0000-00008E800000}"/>
    <cellStyle name="Accent2 11" xfId="3493" xr:uid="{00000000-0005-0000-0000-00008F800000}"/>
    <cellStyle name="Accent2 11 2" xfId="20265" xr:uid="{00000000-0005-0000-0000-000090800000}"/>
    <cellStyle name="Accent2 12" xfId="21529" xr:uid="{00000000-0005-0000-0000-000091800000}"/>
    <cellStyle name="Accent2 2" xfId="984" xr:uid="{00000000-0005-0000-0000-000092800000}"/>
    <cellStyle name="Accent2 2 2" xfId="985" xr:uid="{00000000-0005-0000-0000-000093800000}"/>
    <cellStyle name="Accent2 2 2 2" xfId="986" xr:uid="{00000000-0005-0000-0000-000094800000}"/>
    <cellStyle name="Accent2 2 2 2 2" xfId="987" xr:uid="{00000000-0005-0000-0000-000095800000}"/>
    <cellStyle name="Accent2 2 2 2 2 2" xfId="988" xr:uid="{00000000-0005-0000-0000-000096800000}"/>
    <cellStyle name="Accent2 2 2 2 2 2 2" xfId="989" xr:uid="{00000000-0005-0000-0000-000097800000}"/>
    <cellStyle name="Accent2 2 2 2 2 2 2 2" xfId="3495" xr:uid="{00000000-0005-0000-0000-000098800000}"/>
    <cellStyle name="Accent2 2 2 2 2 2 2 3" xfId="5644" xr:uid="{00000000-0005-0000-0000-000099800000}"/>
    <cellStyle name="Accent2 2 2 2 2 2 2 4" xfId="4894" xr:uid="{00000000-0005-0000-0000-00009A800000}"/>
    <cellStyle name="Accent2 2 2 2 2 2 2 5" xfId="3494" xr:uid="{00000000-0005-0000-0000-00009B800000}"/>
    <cellStyle name="Accent2 2 2 2 2 2 3" xfId="990" xr:uid="{00000000-0005-0000-0000-00009C800000}"/>
    <cellStyle name="Accent2 2 2 2 2 2 4" xfId="3496" xr:uid="{00000000-0005-0000-0000-00009D800000}"/>
    <cellStyle name="Accent2 2 2 2 2 2 4 2" xfId="18844" xr:uid="{00000000-0005-0000-0000-00009E800000}"/>
    <cellStyle name="Accent2 2 2 2 2 2 5" xfId="18845" xr:uid="{00000000-0005-0000-0000-00009F800000}"/>
    <cellStyle name="Accent2 2 2 2 2 2 6" xfId="19733" xr:uid="{00000000-0005-0000-0000-0000A0800000}"/>
    <cellStyle name="Accent2 2 2 2 2 3" xfId="991" xr:uid="{00000000-0005-0000-0000-0000A1800000}"/>
    <cellStyle name="Accent2 2 2 2 2 4" xfId="18846" xr:uid="{00000000-0005-0000-0000-0000A2800000}"/>
    <cellStyle name="Accent2 2 2 2 2 5" xfId="23632" xr:uid="{00000000-0005-0000-0000-0000A3800000}"/>
    <cellStyle name="Accent2 2 2 2 2 6" xfId="23879" xr:uid="{00000000-0005-0000-0000-0000A4800000}"/>
    <cellStyle name="Accent2 2 2 2 3" xfId="992" xr:uid="{00000000-0005-0000-0000-0000A5800000}"/>
    <cellStyle name="Accent2 2 2 2 4" xfId="993" xr:uid="{00000000-0005-0000-0000-0000A6800000}"/>
    <cellStyle name="Accent2 2 2 2 5" xfId="994" xr:uid="{00000000-0005-0000-0000-0000A7800000}"/>
    <cellStyle name="Accent2 2 2 2 5 2" xfId="3498" xr:uid="{00000000-0005-0000-0000-0000A8800000}"/>
    <cellStyle name="Accent2 2 2 2 5 3" xfId="5645" xr:uid="{00000000-0005-0000-0000-0000A9800000}"/>
    <cellStyle name="Accent2 2 2 2 5 4" xfId="4895" xr:uid="{00000000-0005-0000-0000-0000AA800000}"/>
    <cellStyle name="Accent2 2 2 2 5 5" xfId="3497" xr:uid="{00000000-0005-0000-0000-0000AB800000}"/>
    <cellStyle name="Accent2 2 2 3" xfId="995" xr:uid="{00000000-0005-0000-0000-0000AC800000}"/>
    <cellStyle name="Accent2 2 2 3 2" xfId="996" xr:uid="{00000000-0005-0000-0000-0000AD800000}"/>
    <cellStyle name="Accent2 2 2 3 2 2" xfId="18847" xr:uid="{00000000-0005-0000-0000-0000AE800000}"/>
    <cellStyle name="Accent2 2 2 3 2 3" xfId="18848" xr:uid="{00000000-0005-0000-0000-0000AF800000}"/>
    <cellStyle name="Accent2 2 2 3 3" xfId="997" xr:uid="{00000000-0005-0000-0000-0000B0800000}"/>
    <cellStyle name="Accent2 2 2 3 3 2" xfId="998" xr:uid="{00000000-0005-0000-0000-0000B1800000}"/>
    <cellStyle name="Accent2 2 2 3 3 2 2" xfId="3500" xr:uid="{00000000-0005-0000-0000-0000B2800000}"/>
    <cellStyle name="Accent2 2 2 3 3 2 3" xfId="5646" xr:uid="{00000000-0005-0000-0000-0000B3800000}"/>
    <cellStyle name="Accent2 2 2 3 3 2 4" xfId="4896" xr:uid="{00000000-0005-0000-0000-0000B4800000}"/>
    <cellStyle name="Accent2 2 2 3 3 2 5" xfId="3499" xr:uid="{00000000-0005-0000-0000-0000B5800000}"/>
    <cellStyle name="Accent2 2 2 3 3 3" xfId="999" xr:uid="{00000000-0005-0000-0000-0000B6800000}"/>
    <cellStyle name="Accent2 2 2 3 3 4" xfId="3501" xr:uid="{00000000-0005-0000-0000-0000B7800000}"/>
    <cellStyle name="Accent2 2 2 3 3 4 2" xfId="18849" xr:uid="{00000000-0005-0000-0000-0000B8800000}"/>
    <cellStyle name="Accent2 2 2 3 3 5" xfId="18850" xr:uid="{00000000-0005-0000-0000-0000B9800000}"/>
    <cellStyle name="Accent2 2 2 3 3 6" xfId="19738" xr:uid="{00000000-0005-0000-0000-0000BA800000}"/>
    <cellStyle name="Accent2 2 2 3 4" xfId="18851" xr:uid="{00000000-0005-0000-0000-0000BB800000}"/>
    <cellStyle name="Accent2 2 2 3 5" xfId="23633" xr:uid="{00000000-0005-0000-0000-0000BC800000}"/>
    <cellStyle name="Accent2 2 2 3 6" xfId="23880" xr:uid="{00000000-0005-0000-0000-0000BD800000}"/>
    <cellStyle name="Accent2 2 2 4" xfId="1000" xr:uid="{00000000-0005-0000-0000-0000BE800000}"/>
    <cellStyle name="Accent2 2 2 4 2" xfId="3503" xr:uid="{00000000-0005-0000-0000-0000BF800000}"/>
    <cellStyle name="Accent2 2 2 4 3" xfId="5647" xr:uid="{00000000-0005-0000-0000-0000C0800000}"/>
    <cellStyle name="Accent2 2 2 4 4" xfId="4897" xr:uid="{00000000-0005-0000-0000-0000C1800000}"/>
    <cellStyle name="Accent2 2 2 4 5" xfId="3502" xr:uid="{00000000-0005-0000-0000-0000C2800000}"/>
    <cellStyle name="Accent2 2 2 5" xfId="23634" xr:uid="{00000000-0005-0000-0000-0000C3800000}"/>
    <cellStyle name="Accent2 2 2 6" xfId="23878" xr:uid="{00000000-0005-0000-0000-0000C4800000}"/>
    <cellStyle name="Accent2 2 3" xfId="1001" xr:uid="{00000000-0005-0000-0000-0000C5800000}"/>
    <cellStyle name="Accent2 2 3 2" xfId="1002" xr:uid="{00000000-0005-0000-0000-0000C6800000}"/>
    <cellStyle name="Accent2 2 3 3" xfId="1003" xr:uid="{00000000-0005-0000-0000-0000C7800000}"/>
    <cellStyle name="Accent2 2 3 3 2" xfId="1004" xr:uid="{00000000-0005-0000-0000-0000C8800000}"/>
    <cellStyle name="Accent2 2 3 3 2 2" xfId="1005" xr:uid="{00000000-0005-0000-0000-0000C9800000}"/>
    <cellStyle name="Accent2 2 3 3 2 2 2" xfId="3505" xr:uid="{00000000-0005-0000-0000-0000CA800000}"/>
    <cellStyle name="Accent2 2 3 3 2 2 3" xfId="5648" xr:uid="{00000000-0005-0000-0000-0000CB800000}"/>
    <cellStyle name="Accent2 2 3 3 2 2 4" xfId="4898" xr:uid="{00000000-0005-0000-0000-0000CC800000}"/>
    <cellStyle name="Accent2 2 3 3 2 2 5" xfId="3504" xr:uid="{00000000-0005-0000-0000-0000CD800000}"/>
    <cellStyle name="Accent2 2 3 3 2 3" xfId="1006" xr:uid="{00000000-0005-0000-0000-0000CE800000}"/>
    <cellStyle name="Accent2 2 3 3 2 4" xfId="3506" xr:uid="{00000000-0005-0000-0000-0000CF800000}"/>
    <cellStyle name="Accent2 2 3 3 2 4 2" xfId="18852" xr:uid="{00000000-0005-0000-0000-0000D0800000}"/>
    <cellStyle name="Accent2 2 3 3 2 5" xfId="18853" xr:uid="{00000000-0005-0000-0000-0000D1800000}"/>
    <cellStyle name="Accent2 2 3 3 2 6" xfId="19739" xr:uid="{00000000-0005-0000-0000-0000D2800000}"/>
    <cellStyle name="Accent2 2 3 3 3" xfId="1007" xr:uid="{00000000-0005-0000-0000-0000D3800000}"/>
    <cellStyle name="Accent2 2 3 3 4" xfId="1008" xr:uid="{00000000-0005-0000-0000-0000D4800000}"/>
    <cellStyle name="Accent2 2 3 3 5" xfId="1009" xr:uid="{00000000-0005-0000-0000-0000D5800000}"/>
    <cellStyle name="Accent2 2 3 3 5 2" xfId="3508" xr:uid="{00000000-0005-0000-0000-0000D6800000}"/>
    <cellStyle name="Accent2 2 3 3 5 3" xfId="5649" xr:uid="{00000000-0005-0000-0000-0000D7800000}"/>
    <cellStyle name="Accent2 2 3 3 5 4" xfId="4899" xr:uid="{00000000-0005-0000-0000-0000D8800000}"/>
    <cellStyle name="Accent2 2 3 3 5 5" xfId="3507" xr:uid="{00000000-0005-0000-0000-0000D9800000}"/>
    <cellStyle name="Accent2 2 3 3 6" xfId="18854" xr:uid="{00000000-0005-0000-0000-0000DA800000}"/>
    <cellStyle name="Accent2 2 3 4" xfId="1010" xr:uid="{00000000-0005-0000-0000-0000DB800000}"/>
    <cellStyle name="Accent2 2 3 4 2" xfId="1011" xr:uid="{00000000-0005-0000-0000-0000DC800000}"/>
    <cellStyle name="Accent2 2 3 4 2 2" xfId="3510" xr:uid="{00000000-0005-0000-0000-0000DD800000}"/>
    <cellStyle name="Accent2 2 3 4 2 3" xfId="5650" xr:uid="{00000000-0005-0000-0000-0000DE800000}"/>
    <cellStyle name="Accent2 2 3 4 2 4" xfId="4900" xr:uid="{00000000-0005-0000-0000-0000DF800000}"/>
    <cellStyle name="Accent2 2 3 4 2 5" xfId="3509" xr:uid="{00000000-0005-0000-0000-0000E0800000}"/>
    <cellStyle name="Accent2 2 3 4 3" xfId="1012" xr:uid="{00000000-0005-0000-0000-0000E1800000}"/>
    <cellStyle name="Accent2 2 3 4 4" xfId="3511" xr:uid="{00000000-0005-0000-0000-0000E2800000}"/>
    <cellStyle name="Accent2 2 3 4 4 2" xfId="18855" xr:uid="{00000000-0005-0000-0000-0000E3800000}"/>
    <cellStyle name="Accent2 2 3 4 5" xfId="18856" xr:uid="{00000000-0005-0000-0000-0000E4800000}"/>
    <cellStyle name="Accent2 2 3 4 6" xfId="19741" xr:uid="{00000000-0005-0000-0000-0000E5800000}"/>
    <cellStyle name="Accent2 2 3 5" xfId="1013" xr:uid="{00000000-0005-0000-0000-0000E6800000}"/>
    <cellStyle name="Accent2 2 3 6" xfId="1014" xr:uid="{00000000-0005-0000-0000-0000E7800000}"/>
    <cellStyle name="Accent2 2 3 7" xfId="18857" xr:uid="{00000000-0005-0000-0000-0000E8800000}"/>
    <cellStyle name="Accent2 2 3 8" xfId="23635" xr:uid="{00000000-0005-0000-0000-0000E9800000}"/>
    <cellStyle name="Accent2 2 3 9" xfId="23881" xr:uid="{00000000-0005-0000-0000-0000EA800000}"/>
    <cellStyle name="Accent2 2 4" xfId="1015" xr:uid="{00000000-0005-0000-0000-0000EB800000}"/>
    <cellStyle name="Accent2 2 5" xfId="1016" xr:uid="{00000000-0005-0000-0000-0000EC800000}"/>
    <cellStyle name="Accent2 2 5 2" xfId="1017" xr:uid="{00000000-0005-0000-0000-0000ED800000}"/>
    <cellStyle name="Accent2 2 5 2 2" xfId="3513" xr:uid="{00000000-0005-0000-0000-0000EE800000}"/>
    <cellStyle name="Accent2 2 5 2 3" xfId="5651" xr:uid="{00000000-0005-0000-0000-0000EF800000}"/>
    <cellStyle name="Accent2 2 5 2 4" xfId="4901" xr:uid="{00000000-0005-0000-0000-0000F0800000}"/>
    <cellStyle name="Accent2 2 5 2 5" xfId="3512" xr:uid="{00000000-0005-0000-0000-0000F1800000}"/>
    <cellStyle name="Accent2 2 5 3" xfId="1018" xr:uid="{00000000-0005-0000-0000-0000F2800000}"/>
    <cellStyle name="Accent2 2 5 4" xfId="3514" xr:uid="{00000000-0005-0000-0000-0000F3800000}"/>
    <cellStyle name="Accent2 2 5 4 2" xfId="18858" xr:uid="{00000000-0005-0000-0000-0000F4800000}"/>
    <cellStyle name="Accent2 2 5 5" xfId="18859" xr:uid="{00000000-0005-0000-0000-0000F5800000}"/>
    <cellStyle name="Accent2 2 5 6" xfId="19745" xr:uid="{00000000-0005-0000-0000-0000F6800000}"/>
    <cellStyle name="Accent2 2 6" xfId="1019" xr:uid="{00000000-0005-0000-0000-0000F7800000}"/>
    <cellStyle name="Accent2 2 6 2" xfId="3516" xr:uid="{00000000-0005-0000-0000-0000F8800000}"/>
    <cellStyle name="Accent2 2 6 3" xfId="5652" xr:uid="{00000000-0005-0000-0000-0000F9800000}"/>
    <cellStyle name="Accent2 2 6 4" xfId="4902" xr:uid="{00000000-0005-0000-0000-0000FA800000}"/>
    <cellStyle name="Accent2 2 6 5" xfId="3515" xr:uid="{00000000-0005-0000-0000-0000FB800000}"/>
    <cellStyle name="Accent2 3" xfId="1020" xr:uid="{00000000-0005-0000-0000-0000FC800000}"/>
    <cellStyle name="Accent2 3 2" xfId="1021" xr:uid="{00000000-0005-0000-0000-0000FD800000}"/>
    <cellStyle name="Accent2 4" xfId="1022" xr:uid="{00000000-0005-0000-0000-0000FE800000}"/>
    <cellStyle name="Accent2 5" xfId="1023" xr:uid="{00000000-0005-0000-0000-0000FF800000}"/>
    <cellStyle name="Accent2 5 2" xfId="1024" xr:uid="{00000000-0005-0000-0000-000000810000}"/>
    <cellStyle name="Accent2 5 2 2" xfId="1025" xr:uid="{00000000-0005-0000-0000-000001810000}"/>
    <cellStyle name="Accent2 5 2 2 2" xfId="3518" xr:uid="{00000000-0005-0000-0000-000002810000}"/>
    <cellStyle name="Accent2 5 2 2 3" xfId="5653" xr:uid="{00000000-0005-0000-0000-000003810000}"/>
    <cellStyle name="Accent2 5 2 2 4" xfId="4903" xr:uid="{00000000-0005-0000-0000-000004810000}"/>
    <cellStyle name="Accent2 5 2 2 5" xfId="3517" xr:uid="{00000000-0005-0000-0000-000005810000}"/>
    <cellStyle name="Accent2 5 2 3" xfId="1026" xr:uid="{00000000-0005-0000-0000-000006810000}"/>
    <cellStyle name="Accent2 5 2 4" xfId="3519" xr:uid="{00000000-0005-0000-0000-000007810000}"/>
    <cellStyle name="Accent2 5 2 4 2" xfId="18860" xr:uid="{00000000-0005-0000-0000-000008810000}"/>
    <cellStyle name="Accent2 5 2 5" xfId="18861" xr:uid="{00000000-0005-0000-0000-000009810000}"/>
    <cellStyle name="Accent2 5 2 6" xfId="19750" xr:uid="{00000000-0005-0000-0000-00000A810000}"/>
    <cellStyle name="Accent2 5 3" xfId="1027" xr:uid="{00000000-0005-0000-0000-00000B810000}"/>
    <cellStyle name="Accent2 5 4" xfId="1028" xr:uid="{00000000-0005-0000-0000-00000C810000}"/>
    <cellStyle name="Accent2 5 5" xfId="1029" xr:uid="{00000000-0005-0000-0000-00000D810000}"/>
    <cellStyle name="Accent2 5 5 2" xfId="3521" xr:uid="{00000000-0005-0000-0000-00000E810000}"/>
    <cellStyle name="Accent2 5 5 3" xfId="5654" xr:uid="{00000000-0005-0000-0000-00000F810000}"/>
    <cellStyle name="Accent2 5 5 4" xfId="4904" xr:uid="{00000000-0005-0000-0000-000010810000}"/>
    <cellStyle name="Accent2 5 5 5" xfId="3520" xr:uid="{00000000-0005-0000-0000-000011810000}"/>
    <cellStyle name="Accent2 5 6" xfId="23636" xr:uid="{00000000-0005-0000-0000-000012810000}"/>
    <cellStyle name="Accent2 5 7" xfId="23882" xr:uid="{00000000-0005-0000-0000-000013810000}"/>
    <cellStyle name="Accent2 6" xfId="1030" xr:uid="{00000000-0005-0000-0000-000014810000}"/>
    <cellStyle name="Accent2 7" xfId="1031" xr:uid="{00000000-0005-0000-0000-000015810000}"/>
    <cellStyle name="Accent2 8" xfId="1032" xr:uid="{00000000-0005-0000-0000-000016810000}"/>
    <cellStyle name="Accent2 8 2" xfId="20266" xr:uid="{00000000-0005-0000-0000-000017810000}"/>
    <cellStyle name="Accent2 8 3" xfId="3522" xr:uid="{00000000-0005-0000-0000-000018810000}"/>
    <cellStyle name="Accent2 9" xfId="3523" xr:uid="{00000000-0005-0000-0000-000019810000}"/>
    <cellStyle name="Accent2 9 2" xfId="5655" xr:uid="{00000000-0005-0000-0000-00001A810000}"/>
    <cellStyle name="Accent2 9 3" xfId="4644" xr:uid="{00000000-0005-0000-0000-00001B810000}"/>
    <cellStyle name="Accent3" xfId="1033" builtinId="37" customBuiltin="1"/>
    <cellStyle name="Accent3 10" xfId="3524" xr:uid="{00000000-0005-0000-0000-00001D810000}"/>
    <cellStyle name="Accent3 10 2" xfId="23746" xr:uid="{00000000-0005-0000-0000-00001E810000}"/>
    <cellStyle name="Accent3 10 3" xfId="20267" xr:uid="{00000000-0005-0000-0000-00001F810000}"/>
    <cellStyle name="Accent3 11" xfId="3525" xr:uid="{00000000-0005-0000-0000-000020810000}"/>
    <cellStyle name="Accent3 11 2" xfId="20268" xr:uid="{00000000-0005-0000-0000-000021810000}"/>
    <cellStyle name="Accent3 12" xfId="21530" xr:uid="{00000000-0005-0000-0000-000022810000}"/>
    <cellStyle name="Accent3 2" xfId="1034" xr:uid="{00000000-0005-0000-0000-000023810000}"/>
    <cellStyle name="Accent3 2 2" xfId="1035" xr:uid="{00000000-0005-0000-0000-000024810000}"/>
    <cellStyle name="Accent3 2 2 2" xfId="1036" xr:uid="{00000000-0005-0000-0000-000025810000}"/>
    <cellStyle name="Accent3 2 2 2 2" xfId="1037" xr:uid="{00000000-0005-0000-0000-000026810000}"/>
    <cellStyle name="Accent3 2 2 2 2 2" xfId="1038" xr:uid="{00000000-0005-0000-0000-000027810000}"/>
    <cellStyle name="Accent3 2 2 2 2 2 2" xfId="1039" xr:uid="{00000000-0005-0000-0000-000028810000}"/>
    <cellStyle name="Accent3 2 2 2 2 2 2 2" xfId="3527" xr:uid="{00000000-0005-0000-0000-000029810000}"/>
    <cellStyle name="Accent3 2 2 2 2 2 2 3" xfId="5656" xr:uid="{00000000-0005-0000-0000-00002A810000}"/>
    <cellStyle name="Accent3 2 2 2 2 2 2 4" xfId="4905" xr:uid="{00000000-0005-0000-0000-00002B810000}"/>
    <cellStyle name="Accent3 2 2 2 2 2 2 5" xfId="3526" xr:uid="{00000000-0005-0000-0000-00002C810000}"/>
    <cellStyle name="Accent3 2 2 2 2 2 3" xfId="1040" xr:uid="{00000000-0005-0000-0000-00002D810000}"/>
    <cellStyle name="Accent3 2 2 2 2 2 4" xfId="3528" xr:uid="{00000000-0005-0000-0000-00002E810000}"/>
    <cellStyle name="Accent3 2 2 2 2 2 4 2" xfId="18862" xr:uid="{00000000-0005-0000-0000-00002F810000}"/>
    <cellStyle name="Accent3 2 2 2 2 2 5" xfId="18863" xr:uid="{00000000-0005-0000-0000-000030810000}"/>
    <cellStyle name="Accent3 2 2 2 2 2 6" xfId="19754" xr:uid="{00000000-0005-0000-0000-000031810000}"/>
    <cellStyle name="Accent3 2 2 2 2 3" xfId="1041" xr:uid="{00000000-0005-0000-0000-000032810000}"/>
    <cellStyle name="Accent3 2 2 2 2 4" xfId="18864" xr:uid="{00000000-0005-0000-0000-000033810000}"/>
    <cellStyle name="Accent3 2 2 2 2 5" xfId="23637" xr:uid="{00000000-0005-0000-0000-000034810000}"/>
    <cellStyle name="Accent3 2 2 2 2 6" xfId="23884" xr:uid="{00000000-0005-0000-0000-000035810000}"/>
    <cellStyle name="Accent3 2 2 2 3" xfId="1042" xr:uid="{00000000-0005-0000-0000-000036810000}"/>
    <cellStyle name="Accent3 2 2 2 4" xfId="1043" xr:uid="{00000000-0005-0000-0000-000037810000}"/>
    <cellStyle name="Accent3 2 2 2 5" xfId="1044" xr:uid="{00000000-0005-0000-0000-000038810000}"/>
    <cellStyle name="Accent3 2 2 2 5 2" xfId="3530" xr:uid="{00000000-0005-0000-0000-000039810000}"/>
    <cellStyle name="Accent3 2 2 2 5 3" xfId="5657" xr:uid="{00000000-0005-0000-0000-00003A810000}"/>
    <cellStyle name="Accent3 2 2 2 5 4" xfId="4906" xr:uid="{00000000-0005-0000-0000-00003B810000}"/>
    <cellStyle name="Accent3 2 2 2 5 5" xfId="3529" xr:uid="{00000000-0005-0000-0000-00003C810000}"/>
    <cellStyle name="Accent3 2 2 3" xfId="1045" xr:uid="{00000000-0005-0000-0000-00003D810000}"/>
    <cellStyle name="Accent3 2 2 3 2" xfId="1046" xr:uid="{00000000-0005-0000-0000-00003E810000}"/>
    <cellStyle name="Accent3 2 2 3 2 2" xfId="18865" xr:uid="{00000000-0005-0000-0000-00003F810000}"/>
    <cellStyle name="Accent3 2 2 3 2 3" xfId="18866" xr:uid="{00000000-0005-0000-0000-000040810000}"/>
    <cellStyle name="Accent3 2 2 3 3" xfId="1047" xr:uid="{00000000-0005-0000-0000-000041810000}"/>
    <cellStyle name="Accent3 2 2 3 3 2" xfId="1048" xr:uid="{00000000-0005-0000-0000-000042810000}"/>
    <cellStyle name="Accent3 2 2 3 3 2 2" xfId="3532" xr:uid="{00000000-0005-0000-0000-000043810000}"/>
    <cellStyle name="Accent3 2 2 3 3 2 3" xfId="5658" xr:uid="{00000000-0005-0000-0000-000044810000}"/>
    <cellStyle name="Accent3 2 2 3 3 2 4" xfId="4907" xr:uid="{00000000-0005-0000-0000-000045810000}"/>
    <cellStyle name="Accent3 2 2 3 3 2 5" xfId="3531" xr:uid="{00000000-0005-0000-0000-000046810000}"/>
    <cellStyle name="Accent3 2 2 3 3 3" xfId="1049" xr:uid="{00000000-0005-0000-0000-000047810000}"/>
    <cellStyle name="Accent3 2 2 3 3 4" xfId="3533" xr:uid="{00000000-0005-0000-0000-000048810000}"/>
    <cellStyle name="Accent3 2 2 3 3 4 2" xfId="18867" xr:uid="{00000000-0005-0000-0000-000049810000}"/>
    <cellStyle name="Accent3 2 2 3 3 5" xfId="18868" xr:uid="{00000000-0005-0000-0000-00004A810000}"/>
    <cellStyle name="Accent3 2 2 3 3 6" xfId="19759" xr:uid="{00000000-0005-0000-0000-00004B810000}"/>
    <cellStyle name="Accent3 2 2 3 4" xfId="18869" xr:uid="{00000000-0005-0000-0000-00004C810000}"/>
    <cellStyle name="Accent3 2 2 3 5" xfId="23638" xr:uid="{00000000-0005-0000-0000-00004D810000}"/>
    <cellStyle name="Accent3 2 2 3 6" xfId="23885" xr:uid="{00000000-0005-0000-0000-00004E810000}"/>
    <cellStyle name="Accent3 2 2 4" xfId="1050" xr:uid="{00000000-0005-0000-0000-00004F810000}"/>
    <cellStyle name="Accent3 2 2 4 2" xfId="3535" xr:uid="{00000000-0005-0000-0000-000050810000}"/>
    <cellStyle name="Accent3 2 2 4 3" xfId="5659" xr:uid="{00000000-0005-0000-0000-000051810000}"/>
    <cellStyle name="Accent3 2 2 4 4" xfId="4908" xr:uid="{00000000-0005-0000-0000-000052810000}"/>
    <cellStyle name="Accent3 2 2 4 5" xfId="3534" xr:uid="{00000000-0005-0000-0000-000053810000}"/>
    <cellStyle name="Accent3 2 2 5" xfId="23639" xr:uid="{00000000-0005-0000-0000-000054810000}"/>
    <cellStyle name="Accent3 2 2 6" xfId="23883" xr:uid="{00000000-0005-0000-0000-000055810000}"/>
    <cellStyle name="Accent3 2 3" xfId="1051" xr:uid="{00000000-0005-0000-0000-000056810000}"/>
    <cellStyle name="Accent3 2 3 2" xfId="1052" xr:uid="{00000000-0005-0000-0000-000057810000}"/>
    <cellStyle name="Accent3 2 3 3" xfId="1053" xr:uid="{00000000-0005-0000-0000-000058810000}"/>
    <cellStyle name="Accent3 2 3 3 2" xfId="1054" xr:uid="{00000000-0005-0000-0000-000059810000}"/>
    <cellStyle name="Accent3 2 3 3 2 2" xfId="1055" xr:uid="{00000000-0005-0000-0000-00005A810000}"/>
    <cellStyle name="Accent3 2 3 3 2 2 2" xfId="3537" xr:uid="{00000000-0005-0000-0000-00005B810000}"/>
    <cellStyle name="Accent3 2 3 3 2 2 3" xfId="5660" xr:uid="{00000000-0005-0000-0000-00005C810000}"/>
    <cellStyle name="Accent3 2 3 3 2 2 4" xfId="4909" xr:uid="{00000000-0005-0000-0000-00005D810000}"/>
    <cellStyle name="Accent3 2 3 3 2 2 5" xfId="3536" xr:uid="{00000000-0005-0000-0000-00005E810000}"/>
    <cellStyle name="Accent3 2 3 3 2 3" xfId="1056" xr:uid="{00000000-0005-0000-0000-00005F810000}"/>
    <cellStyle name="Accent3 2 3 3 2 4" xfId="3538" xr:uid="{00000000-0005-0000-0000-000060810000}"/>
    <cellStyle name="Accent3 2 3 3 2 4 2" xfId="18870" xr:uid="{00000000-0005-0000-0000-000061810000}"/>
    <cellStyle name="Accent3 2 3 3 2 5" xfId="18871" xr:uid="{00000000-0005-0000-0000-000062810000}"/>
    <cellStyle name="Accent3 2 3 3 2 6" xfId="19762" xr:uid="{00000000-0005-0000-0000-000063810000}"/>
    <cellStyle name="Accent3 2 3 3 3" xfId="1057" xr:uid="{00000000-0005-0000-0000-000064810000}"/>
    <cellStyle name="Accent3 2 3 3 4" xfId="1058" xr:uid="{00000000-0005-0000-0000-000065810000}"/>
    <cellStyle name="Accent3 2 3 3 5" xfId="1059" xr:uid="{00000000-0005-0000-0000-000066810000}"/>
    <cellStyle name="Accent3 2 3 3 5 2" xfId="3540" xr:uid="{00000000-0005-0000-0000-000067810000}"/>
    <cellStyle name="Accent3 2 3 3 5 3" xfId="5661" xr:uid="{00000000-0005-0000-0000-000068810000}"/>
    <cellStyle name="Accent3 2 3 3 5 4" xfId="4910" xr:uid="{00000000-0005-0000-0000-000069810000}"/>
    <cellStyle name="Accent3 2 3 3 5 5" xfId="3539" xr:uid="{00000000-0005-0000-0000-00006A810000}"/>
    <cellStyle name="Accent3 2 3 3 6" xfId="18872" xr:uid="{00000000-0005-0000-0000-00006B810000}"/>
    <cellStyle name="Accent3 2 3 4" xfId="1060" xr:uid="{00000000-0005-0000-0000-00006C810000}"/>
    <cellStyle name="Accent3 2 3 4 2" xfId="1061" xr:uid="{00000000-0005-0000-0000-00006D810000}"/>
    <cellStyle name="Accent3 2 3 4 2 2" xfId="3542" xr:uid="{00000000-0005-0000-0000-00006E810000}"/>
    <cellStyle name="Accent3 2 3 4 2 3" xfId="5662" xr:uid="{00000000-0005-0000-0000-00006F810000}"/>
    <cellStyle name="Accent3 2 3 4 2 4" xfId="4911" xr:uid="{00000000-0005-0000-0000-000070810000}"/>
    <cellStyle name="Accent3 2 3 4 2 5" xfId="3541" xr:uid="{00000000-0005-0000-0000-000071810000}"/>
    <cellStyle name="Accent3 2 3 4 3" xfId="1062" xr:uid="{00000000-0005-0000-0000-000072810000}"/>
    <cellStyle name="Accent3 2 3 4 4" xfId="3543" xr:uid="{00000000-0005-0000-0000-000073810000}"/>
    <cellStyle name="Accent3 2 3 4 4 2" xfId="18873" xr:uid="{00000000-0005-0000-0000-000074810000}"/>
    <cellStyle name="Accent3 2 3 4 5" xfId="18874" xr:uid="{00000000-0005-0000-0000-000075810000}"/>
    <cellStyle name="Accent3 2 3 4 6" xfId="19763" xr:uid="{00000000-0005-0000-0000-000076810000}"/>
    <cellStyle name="Accent3 2 3 5" xfId="1063" xr:uid="{00000000-0005-0000-0000-000077810000}"/>
    <cellStyle name="Accent3 2 3 6" xfId="1064" xr:uid="{00000000-0005-0000-0000-000078810000}"/>
    <cellStyle name="Accent3 2 3 7" xfId="18875" xr:uid="{00000000-0005-0000-0000-000079810000}"/>
    <cellStyle name="Accent3 2 3 8" xfId="23640" xr:uid="{00000000-0005-0000-0000-00007A810000}"/>
    <cellStyle name="Accent3 2 3 9" xfId="23886" xr:uid="{00000000-0005-0000-0000-00007B810000}"/>
    <cellStyle name="Accent3 2 4" xfId="1065" xr:uid="{00000000-0005-0000-0000-00007C810000}"/>
    <cellStyle name="Accent3 2 5" xfId="1066" xr:uid="{00000000-0005-0000-0000-00007D810000}"/>
    <cellStyle name="Accent3 2 5 2" xfId="1067" xr:uid="{00000000-0005-0000-0000-00007E810000}"/>
    <cellStyle name="Accent3 2 5 2 2" xfId="3545" xr:uid="{00000000-0005-0000-0000-00007F810000}"/>
    <cellStyle name="Accent3 2 5 2 3" xfId="5663" xr:uid="{00000000-0005-0000-0000-000080810000}"/>
    <cellStyle name="Accent3 2 5 2 4" xfId="4912" xr:uid="{00000000-0005-0000-0000-000081810000}"/>
    <cellStyle name="Accent3 2 5 2 5" xfId="3544" xr:uid="{00000000-0005-0000-0000-000082810000}"/>
    <cellStyle name="Accent3 2 5 3" xfId="1068" xr:uid="{00000000-0005-0000-0000-000083810000}"/>
    <cellStyle name="Accent3 2 5 4" xfId="3546" xr:uid="{00000000-0005-0000-0000-000084810000}"/>
    <cellStyle name="Accent3 2 5 4 2" xfId="18876" xr:uid="{00000000-0005-0000-0000-000085810000}"/>
    <cellStyle name="Accent3 2 5 5" xfId="18877" xr:uid="{00000000-0005-0000-0000-000086810000}"/>
    <cellStyle name="Accent3 2 5 6" xfId="19766" xr:uid="{00000000-0005-0000-0000-000087810000}"/>
    <cellStyle name="Accent3 2 6" xfId="1069" xr:uid="{00000000-0005-0000-0000-000088810000}"/>
    <cellStyle name="Accent3 2 6 2" xfId="3548" xr:uid="{00000000-0005-0000-0000-000089810000}"/>
    <cellStyle name="Accent3 2 6 3" xfId="5664" xr:uid="{00000000-0005-0000-0000-00008A810000}"/>
    <cellStyle name="Accent3 2 6 4" xfId="4913" xr:uid="{00000000-0005-0000-0000-00008B810000}"/>
    <cellStyle name="Accent3 2 6 5" xfId="3547" xr:uid="{00000000-0005-0000-0000-00008C810000}"/>
    <cellStyle name="Accent3 3" xfId="1070" xr:uid="{00000000-0005-0000-0000-00008D810000}"/>
    <cellStyle name="Accent3 3 2" xfId="1071" xr:uid="{00000000-0005-0000-0000-00008E810000}"/>
    <cellStyle name="Accent3 4" xfId="1072" xr:uid="{00000000-0005-0000-0000-00008F810000}"/>
    <cellStyle name="Accent3 5" xfId="1073" xr:uid="{00000000-0005-0000-0000-000090810000}"/>
    <cellStyle name="Accent3 5 2" xfId="1074" xr:uid="{00000000-0005-0000-0000-000091810000}"/>
    <cellStyle name="Accent3 5 2 2" xfId="1075" xr:uid="{00000000-0005-0000-0000-000092810000}"/>
    <cellStyle name="Accent3 5 2 2 2" xfId="3550" xr:uid="{00000000-0005-0000-0000-000093810000}"/>
    <cellStyle name="Accent3 5 2 2 3" xfId="5665" xr:uid="{00000000-0005-0000-0000-000094810000}"/>
    <cellStyle name="Accent3 5 2 2 4" xfId="4914" xr:uid="{00000000-0005-0000-0000-000095810000}"/>
    <cellStyle name="Accent3 5 2 2 5" xfId="3549" xr:uid="{00000000-0005-0000-0000-000096810000}"/>
    <cellStyle name="Accent3 5 2 3" xfId="1076" xr:uid="{00000000-0005-0000-0000-000097810000}"/>
    <cellStyle name="Accent3 5 2 4" xfId="3551" xr:uid="{00000000-0005-0000-0000-000098810000}"/>
    <cellStyle name="Accent3 5 2 4 2" xfId="18878" xr:uid="{00000000-0005-0000-0000-000099810000}"/>
    <cellStyle name="Accent3 5 2 5" xfId="18879" xr:uid="{00000000-0005-0000-0000-00009A810000}"/>
    <cellStyle name="Accent3 5 2 6" xfId="19770" xr:uid="{00000000-0005-0000-0000-00009B810000}"/>
    <cellStyle name="Accent3 5 3" xfId="1077" xr:uid="{00000000-0005-0000-0000-00009C810000}"/>
    <cellStyle name="Accent3 5 4" xfId="1078" xr:uid="{00000000-0005-0000-0000-00009D810000}"/>
    <cellStyle name="Accent3 5 5" xfId="1079" xr:uid="{00000000-0005-0000-0000-00009E810000}"/>
    <cellStyle name="Accent3 5 5 2" xfId="3553" xr:uid="{00000000-0005-0000-0000-00009F810000}"/>
    <cellStyle name="Accent3 5 5 3" xfId="5666" xr:uid="{00000000-0005-0000-0000-0000A0810000}"/>
    <cellStyle name="Accent3 5 5 4" xfId="4915" xr:uid="{00000000-0005-0000-0000-0000A1810000}"/>
    <cellStyle name="Accent3 5 5 5" xfId="3552" xr:uid="{00000000-0005-0000-0000-0000A2810000}"/>
    <cellStyle name="Accent3 5 6" xfId="23641" xr:uid="{00000000-0005-0000-0000-0000A3810000}"/>
    <cellStyle name="Accent3 5 7" xfId="23887" xr:uid="{00000000-0005-0000-0000-0000A4810000}"/>
    <cellStyle name="Accent3 6" xfId="1080" xr:uid="{00000000-0005-0000-0000-0000A5810000}"/>
    <cellStyle name="Accent3 7" xfId="1081" xr:uid="{00000000-0005-0000-0000-0000A6810000}"/>
    <cellStyle name="Accent3 8" xfId="1082" xr:uid="{00000000-0005-0000-0000-0000A7810000}"/>
    <cellStyle name="Accent3 8 2" xfId="20269" xr:uid="{00000000-0005-0000-0000-0000A8810000}"/>
    <cellStyle name="Accent3 8 3" xfId="3554" xr:uid="{00000000-0005-0000-0000-0000A9810000}"/>
    <cellStyle name="Accent3 9" xfId="3555" xr:uid="{00000000-0005-0000-0000-0000AA810000}"/>
    <cellStyle name="Accent3 9 2" xfId="5667" xr:uid="{00000000-0005-0000-0000-0000AB810000}"/>
    <cellStyle name="Accent3 9 3" xfId="4645" xr:uid="{00000000-0005-0000-0000-0000AC810000}"/>
    <cellStyle name="Accent4" xfId="1083" builtinId="41" customBuiltin="1"/>
    <cellStyle name="Accent4 10" xfId="3556" xr:uid="{00000000-0005-0000-0000-0000AE810000}"/>
    <cellStyle name="Accent4 10 2" xfId="23750" xr:uid="{00000000-0005-0000-0000-0000AF810000}"/>
    <cellStyle name="Accent4 10 3" xfId="20270" xr:uid="{00000000-0005-0000-0000-0000B0810000}"/>
    <cellStyle name="Accent4 11" xfId="3557" xr:uid="{00000000-0005-0000-0000-0000B1810000}"/>
    <cellStyle name="Accent4 11 2" xfId="20271" xr:uid="{00000000-0005-0000-0000-0000B2810000}"/>
    <cellStyle name="Accent4 12" xfId="21531" xr:uid="{00000000-0005-0000-0000-0000B3810000}"/>
    <cellStyle name="Accent4 2" xfId="1084" xr:uid="{00000000-0005-0000-0000-0000B4810000}"/>
    <cellStyle name="Accent4 2 2" xfId="1085" xr:uid="{00000000-0005-0000-0000-0000B5810000}"/>
    <cellStyle name="Accent4 2 2 2" xfId="1086" xr:uid="{00000000-0005-0000-0000-0000B6810000}"/>
    <cellStyle name="Accent4 2 2 2 2" xfId="1087" xr:uid="{00000000-0005-0000-0000-0000B7810000}"/>
    <cellStyle name="Accent4 2 2 2 2 2" xfId="1088" xr:uid="{00000000-0005-0000-0000-0000B8810000}"/>
    <cellStyle name="Accent4 2 2 2 2 2 2" xfId="1089" xr:uid="{00000000-0005-0000-0000-0000B9810000}"/>
    <cellStyle name="Accent4 2 2 2 2 2 2 2" xfId="3559" xr:uid="{00000000-0005-0000-0000-0000BA810000}"/>
    <cellStyle name="Accent4 2 2 2 2 2 2 3" xfId="5668" xr:uid="{00000000-0005-0000-0000-0000BB810000}"/>
    <cellStyle name="Accent4 2 2 2 2 2 2 4" xfId="4916" xr:uid="{00000000-0005-0000-0000-0000BC810000}"/>
    <cellStyle name="Accent4 2 2 2 2 2 2 5" xfId="3558" xr:uid="{00000000-0005-0000-0000-0000BD810000}"/>
    <cellStyle name="Accent4 2 2 2 2 2 3" xfId="1090" xr:uid="{00000000-0005-0000-0000-0000BE810000}"/>
    <cellStyle name="Accent4 2 2 2 2 2 4" xfId="3560" xr:uid="{00000000-0005-0000-0000-0000BF810000}"/>
    <cellStyle name="Accent4 2 2 2 2 2 4 2" xfId="18880" xr:uid="{00000000-0005-0000-0000-0000C0810000}"/>
    <cellStyle name="Accent4 2 2 2 2 2 5" xfId="18881" xr:uid="{00000000-0005-0000-0000-0000C1810000}"/>
    <cellStyle name="Accent4 2 2 2 2 2 6" xfId="19771" xr:uid="{00000000-0005-0000-0000-0000C2810000}"/>
    <cellStyle name="Accent4 2 2 2 2 3" xfId="1091" xr:uid="{00000000-0005-0000-0000-0000C3810000}"/>
    <cellStyle name="Accent4 2 2 2 2 4" xfId="18882" xr:uid="{00000000-0005-0000-0000-0000C4810000}"/>
    <cellStyle name="Accent4 2 2 2 2 5" xfId="23642" xr:uid="{00000000-0005-0000-0000-0000C5810000}"/>
    <cellStyle name="Accent4 2 2 2 2 6" xfId="23889" xr:uid="{00000000-0005-0000-0000-0000C6810000}"/>
    <cellStyle name="Accent4 2 2 2 3" xfId="1092" xr:uid="{00000000-0005-0000-0000-0000C7810000}"/>
    <cellStyle name="Accent4 2 2 2 4" xfId="1093" xr:uid="{00000000-0005-0000-0000-0000C8810000}"/>
    <cellStyle name="Accent4 2 2 2 5" xfId="1094" xr:uid="{00000000-0005-0000-0000-0000C9810000}"/>
    <cellStyle name="Accent4 2 2 2 5 2" xfId="3562" xr:uid="{00000000-0005-0000-0000-0000CA810000}"/>
    <cellStyle name="Accent4 2 2 2 5 3" xfId="5669" xr:uid="{00000000-0005-0000-0000-0000CB810000}"/>
    <cellStyle name="Accent4 2 2 2 5 4" xfId="4917" xr:uid="{00000000-0005-0000-0000-0000CC810000}"/>
    <cellStyle name="Accent4 2 2 2 5 5" xfId="3561" xr:uid="{00000000-0005-0000-0000-0000CD810000}"/>
    <cellStyle name="Accent4 2 2 3" xfId="1095" xr:uid="{00000000-0005-0000-0000-0000CE810000}"/>
    <cellStyle name="Accent4 2 2 3 2" xfId="1096" xr:uid="{00000000-0005-0000-0000-0000CF810000}"/>
    <cellStyle name="Accent4 2 2 3 2 2" xfId="18883" xr:uid="{00000000-0005-0000-0000-0000D0810000}"/>
    <cellStyle name="Accent4 2 2 3 2 3" xfId="18884" xr:uid="{00000000-0005-0000-0000-0000D1810000}"/>
    <cellStyle name="Accent4 2 2 3 3" xfId="1097" xr:uid="{00000000-0005-0000-0000-0000D2810000}"/>
    <cellStyle name="Accent4 2 2 3 3 2" xfId="1098" xr:uid="{00000000-0005-0000-0000-0000D3810000}"/>
    <cellStyle name="Accent4 2 2 3 3 2 2" xfId="3564" xr:uid="{00000000-0005-0000-0000-0000D4810000}"/>
    <cellStyle name="Accent4 2 2 3 3 2 3" xfId="5670" xr:uid="{00000000-0005-0000-0000-0000D5810000}"/>
    <cellStyle name="Accent4 2 2 3 3 2 4" xfId="4918" xr:uid="{00000000-0005-0000-0000-0000D6810000}"/>
    <cellStyle name="Accent4 2 2 3 3 2 5" xfId="3563" xr:uid="{00000000-0005-0000-0000-0000D7810000}"/>
    <cellStyle name="Accent4 2 2 3 3 3" xfId="1099" xr:uid="{00000000-0005-0000-0000-0000D8810000}"/>
    <cellStyle name="Accent4 2 2 3 3 4" xfId="3565" xr:uid="{00000000-0005-0000-0000-0000D9810000}"/>
    <cellStyle name="Accent4 2 2 3 3 4 2" xfId="18885" xr:uid="{00000000-0005-0000-0000-0000DA810000}"/>
    <cellStyle name="Accent4 2 2 3 3 5" xfId="18886" xr:uid="{00000000-0005-0000-0000-0000DB810000}"/>
    <cellStyle name="Accent4 2 2 3 3 6" xfId="19772" xr:uid="{00000000-0005-0000-0000-0000DC810000}"/>
    <cellStyle name="Accent4 2 2 3 4" xfId="18887" xr:uid="{00000000-0005-0000-0000-0000DD810000}"/>
    <cellStyle name="Accent4 2 2 3 5" xfId="23643" xr:uid="{00000000-0005-0000-0000-0000DE810000}"/>
    <cellStyle name="Accent4 2 2 3 6" xfId="23890" xr:uid="{00000000-0005-0000-0000-0000DF810000}"/>
    <cellStyle name="Accent4 2 2 4" xfId="1100" xr:uid="{00000000-0005-0000-0000-0000E0810000}"/>
    <cellStyle name="Accent4 2 2 4 2" xfId="3567" xr:uid="{00000000-0005-0000-0000-0000E1810000}"/>
    <cellStyle name="Accent4 2 2 4 3" xfId="5671" xr:uid="{00000000-0005-0000-0000-0000E2810000}"/>
    <cellStyle name="Accent4 2 2 4 4" xfId="4919" xr:uid="{00000000-0005-0000-0000-0000E3810000}"/>
    <cellStyle name="Accent4 2 2 4 5" xfId="3566" xr:uid="{00000000-0005-0000-0000-0000E4810000}"/>
    <cellStyle name="Accent4 2 2 5" xfId="23644" xr:uid="{00000000-0005-0000-0000-0000E5810000}"/>
    <cellStyle name="Accent4 2 2 6" xfId="23888" xr:uid="{00000000-0005-0000-0000-0000E6810000}"/>
    <cellStyle name="Accent4 2 3" xfId="1101" xr:uid="{00000000-0005-0000-0000-0000E7810000}"/>
    <cellStyle name="Accent4 2 3 2" xfId="1102" xr:uid="{00000000-0005-0000-0000-0000E8810000}"/>
    <cellStyle name="Accent4 2 3 3" xfId="1103" xr:uid="{00000000-0005-0000-0000-0000E9810000}"/>
    <cellStyle name="Accent4 2 3 3 2" xfId="1104" xr:uid="{00000000-0005-0000-0000-0000EA810000}"/>
    <cellStyle name="Accent4 2 3 3 2 2" xfId="1105" xr:uid="{00000000-0005-0000-0000-0000EB810000}"/>
    <cellStyle name="Accent4 2 3 3 2 2 2" xfId="3569" xr:uid="{00000000-0005-0000-0000-0000EC810000}"/>
    <cellStyle name="Accent4 2 3 3 2 2 3" xfId="5672" xr:uid="{00000000-0005-0000-0000-0000ED810000}"/>
    <cellStyle name="Accent4 2 3 3 2 2 4" xfId="4920" xr:uid="{00000000-0005-0000-0000-0000EE810000}"/>
    <cellStyle name="Accent4 2 3 3 2 2 5" xfId="3568" xr:uid="{00000000-0005-0000-0000-0000EF810000}"/>
    <cellStyle name="Accent4 2 3 3 2 3" xfId="1106" xr:uid="{00000000-0005-0000-0000-0000F0810000}"/>
    <cellStyle name="Accent4 2 3 3 2 4" xfId="3570" xr:uid="{00000000-0005-0000-0000-0000F1810000}"/>
    <cellStyle name="Accent4 2 3 3 2 4 2" xfId="18888" xr:uid="{00000000-0005-0000-0000-0000F2810000}"/>
    <cellStyle name="Accent4 2 3 3 2 5" xfId="18889" xr:uid="{00000000-0005-0000-0000-0000F3810000}"/>
    <cellStyle name="Accent4 2 3 3 2 6" xfId="19773" xr:uid="{00000000-0005-0000-0000-0000F4810000}"/>
    <cellStyle name="Accent4 2 3 3 3" xfId="1107" xr:uid="{00000000-0005-0000-0000-0000F5810000}"/>
    <cellStyle name="Accent4 2 3 3 4" xfId="1108" xr:uid="{00000000-0005-0000-0000-0000F6810000}"/>
    <cellStyle name="Accent4 2 3 3 5" xfId="1109" xr:uid="{00000000-0005-0000-0000-0000F7810000}"/>
    <cellStyle name="Accent4 2 3 3 5 2" xfId="3572" xr:uid="{00000000-0005-0000-0000-0000F8810000}"/>
    <cellStyle name="Accent4 2 3 3 5 3" xfId="5673" xr:uid="{00000000-0005-0000-0000-0000F9810000}"/>
    <cellStyle name="Accent4 2 3 3 5 4" xfId="4921" xr:uid="{00000000-0005-0000-0000-0000FA810000}"/>
    <cellStyle name="Accent4 2 3 3 5 5" xfId="3571" xr:uid="{00000000-0005-0000-0000-0000FB810000}"/>
    <cellStyle name="Accent4 2 3 3 6" xfId="18890" xr:uid="{00000000-0005-0000-0000-0000FC810000}"/>
    <cellStyle name="Accent4 2 3 4" xfId="1110" xr:uid="{00000000-0005-0000-0000-0000FD810000}"/>
    <cellStyle name="Accent4 2 3 4 2" xfId="1111" xr:uid="{00000000-0005-0000-0000-0000FE810000}"/>
    <cellStyle name="Accent4 2 3 4 2 2" xfId="3574" xr:uid="{00000000-0005-0000-0000-0000FF810000}"/>
    <cellStyle name="Accent4 2 3 4 2 3" xfId="5674" xr:uid="{00000000-0005-0000-0000-000000820000}"/>
    <cellStyle name="Accent4 2 3 4 2 4" xfId="4922" xr:uid="{00000000-0005-0000-0000-000001820000}"/>
    <cellStyle name="Accent4 2 3 4 2 5" xfId="3573" xr:uid="{00000000-0005-0000-0000-000002820000}"/>
    <cellStyle name="Accent4 2 3 4 3" xfId="1112" xr:uid="{00000000-0005-0000-0000-000003820000}"/>
    <cellStyle name="Accent4 2 3 4 4" xfId="3575" xr:uid="{00000000-0005-0000-0000-000004820000}"/>
    <cellStyle name="Accent4 2 3 4 4 2" xfId="18891" xr:uid="{00000000-0005-0000-0000-000005820000}"/>
    <cellStyle name="Accent4 2 3 4 5" xfId="18892" xr:uid="{00000000-0005-0000-0000-000006820000}"/>
    <cellStyle name="Accent4 2 3 4 6" xfId="19774" xr:uid="{00000000-0005-0000-0000-000007820000}"/>
    <cellStyle name="Accent4 2 3 5" xfId="1113" xr:uid="{00000000-0005-0000-0000-000008820000}"/>
    <cellStyle name="Accent4 2 3 6" xfId="1114" xr:uid="{00000000-0005-0000-0000-000009820000}"/>
    <cellStyle name="Accent4 2 3 7" xfId="18893" xr:uid="{00000000-0005-0000-0000-00000A820000}"/>
    <cellStyle name="Accent4 2 3 8" xfId="23645" xr:uid="{00000000-0005-0000-0000-00000B820000}"/>
    <cellStyle name="Accent4 2 3 9" xfId="23891" xr:uid="{00000000-0005-0000-0000-00000C820000}"/>
    <cellStyle name="Accent4 2 4" xfId="1115" xr:uid="{00000000-0005-0000-0000-00000D820000}"/>
    <cellStyle name="Accent4 2 5" xfId="1116" xr:uid="{00000000-0005-0000-0000-00000E820000}"/>
    <cellStyle name="Accent4 2 5 2" xfId="1117" xr:uid="{00000000-0005-0000-0000-00000F820000}"/>
    <cellStyle name="Accent4 2 5 2 2" xfId="3577" xr:uid="{00000000-0005-0000-0000-000010820000}"/>
    <cellStyle name="Accent4 2 5 2 3" xfId="5675" xr:uid="{00000000-0005-0000-0000-000011820000}"/>
    <cellStyle name="Accent4 2 5 2 4" xfId="4923" xr:uid="{00000000-0005-0000-0000-000012820000}"/>
    <cellStyle name="Accent4 2 5 2 5" xfId="3576" xr:uid="{00000000-0005-0000-0000-000013820000}"/>
    <cellStyle name="Accent4 2 5 3" xfId="1118" xr:uid="{00000000-0005-0000-0000-000014820000}"/>
    <cellStyle name="Accent4 2 5 4" xfId="3578" xr:uid="{00000000-0005-0000-0000-000015820000}"/>
    <cellStyle name="Accent4 2 5 4 2" xfId="18894" xr:uid="{00000000-0005-0000-0000-000016820000}"/>
    <cellStyle name="Accent4 2 5 5" xfId="18895" xr:uid="{00000000-0005-0000-0000-000017820000}"/>
    <cellStyle name="Accent4 2 5 6" xfId="19775" xr:uid="{00000000-0005-0000-0000-000018820000}"/>
    <cellStyle name="Accent4 2 6" xfId="1119" xr:uid="{00000000-0005-0000-0000-000019820000}"/>
    <cellStyle name="Accent4 2 6 2" xfId="3580" xr:uid="{00000000-0005-0000-0000-00001A820000}"/>
    <cellStyle name="Accent4 2 6 3" xfId="5676" xr:uid="{00000000-0005-0000-0000-00001B820000}"/>
    <cellStyle name="Accent4 2 6 4" xfId="4924" xr:uid="{00000000-0005-0000-0000-00001C820000}"/>
    <cellStyle name="Accent4 2 6 5" xfId="3579" xr:uid="{00000000-0005-0000-0000-00001D820000}"/>
    <cellStyle name="Accent4 3" xfId="1120" xr:uid="{00000000-0005-0000-0000-00001E820000}"/>
    <cellStyle name="Accent4 3 2" xfId="1121" xr:uid="{00000000-0005-0000-0000-00001F820000}"/>
    <cellStyle name="Accent4 4" xfId="1122" xr:uid="{00000000-0005-0000-0000-000020820000}"/>
    <cellStyle name="Accent4 5" xfId="1123" xr:uid="{00000000-0005-0000-0000-000021820000}"/>
    <cellStyle name="Accent4 5 2" xfId="1124" xr:uid="{00000000-0005-0000-0000-000022820000}"/>
    <cellStyle name="Accent4 5 2 2" xfId="1125" xr:uid="{00000000-0005-0000-0000-000023820000}"/>
    <cellStyle name="Accent4 5 2 2 2" xfId="3582" xr:uid="{00000000-0005-0000-0000-000024820000}"/>
    <cellStyle name="Accent4 5 2 2 3" xfId="5677" xr:uid="{00000000-0005-0000-0000-000025820000}"/>
    <cellStyle name="Accent4 5 2 2 4" xfId="4925" xr:uid="{00000000-0005-0000-0000-000026820000}"/>
    <cellStyle name="Accent4 5 2 2 5" xfId="3581" xr:uid="{00000000-0005-0000-0000-000027820000}"/>
    <cellStyle name="Accent4 5 2 3" xfId="1126" xr:uid="{00000000-0005-0000-0000-000028820000}"/>
    <cellStyle name="Accent4 5 2 4" xfId="3583" xr:uid="{00000000-0005-0000-0000-000029820000}"/>
    <cellStyle name="Accent4 5 2 4 2" xfId="18896" xr:uid="{00000000-0005-0000-0000-00002A820000}"/>
    <cellStyle name="Accent4 5 2 5" xfId="18897" xr:uid="{00000000-0005-0000-0000-00002B820000}"/>
    <cellStyle name="Accent4 5 2 6" xfId="19776" xr:uid="{00000000-0005-0000-0000-00002C820000}"/>
    <cellStyle name="Accent4 5 3" xfId="1127" xr:uid="{00000000-0005-0000-0000-00002D820000}"/>
    <cellStyle name="Accent4 5 4" xfId="1128" xr:uid="{00000000-0005-0000-0000-00002E820000}"/>
    <cellStyle name="Accent4 5 5" xfId="1129" xr:uid="{00000000-0005-0000-0000-00002F820000}"/>
    <cellStyle name="Accent4 5 5 2" xfId="3585" xr:uid="{00000000-0005-0000-0000-000030820000}"/>
    <cellStyle name="Accent4 5 5 3" xfId="5678" xr:uid="{00000000-0005-0000-0000-000031820000}"/>
    <cellStyle name="Accent4 5 5 4" xfId="4926" xr:uid="{00000000-0005-0000-0000-000032820000}"/>
    <cellStyle name="Accent4 5 5 5" xfId="3584" xr:uid="{00000000-0005-0000-0000-000033820000}"/>
    <cellStyle name="Accent4 5 6" xfId="23646" xr:uid="{00000000-0005-0000-0000-000034820000}"/>
    <cellStyle name="Accent4 5 7" xfId="23892" xr:uid="{00000000-0005-0000-0000-000035820000}"/>
    <cellStyle name="Accent4 6" xfId="1130" xr:uid="{00000000-0005-0000-0000-000036820000}"/>
    <cellStyle name="Accent4 7" xfId="1131" xr:uid="{00000000-0005-0000-0000-000037820000}"/>
    <cellStyle name="Accent4 8" xfId="1132" xr:uid="{00000000-0005-0000-0000-000038820000}"/>
    <cellStyle name="Accent4 8 2" xfId="20272" xr:uid="{00000000-0005-0000-0000-000039820000}"/>
    <cellStyle name="Accent4 8 3" xfId="3586" xr:uid="{00000000-0005-0000-0000-00003A820000}"/>
    <cellStyle name="Accent4 9" xfId="3587" xr:uid="{00000000-0005-0000-0000-00003B820000}"/>
    <cellStyle name="Accent4 9 2" xfId="5679" xr:uid="{00000000-0005-0000-0000-00003C820000}"/>
    <cellStyle name="Accent4 9 3" xfId="4646" xr:uid="{00000000-0005-0000-0000-00003D820000}"/>
    <cellStyle name="Accent5" xfId="1133" builtinId="45" customBuiltin="1"/>
    <cellStyle name="Accent5 2" xfId="1134" xr:uid="{00000000-0005-0000-0000-00003F820000}"/>
    <cellStyle name="Accent5 3" xfId="1135" xr:uid="{00000000-0005-0000-0000-000040820000}"/>
    <cellStyle name="Accent5 4" xfId="1136" xr:uid="{00000000-0005-0000-0000-000041820000}"/>
    <cellStyle name="Accent5 5" xfId="1137" xr:uid="{00000000-0005-0000-0000-000042820000}"/>
    <cellStyle name="Accent5 6" xfId="1138" xr:uid="{00000000-0005-0000-0000-000043820000}"/>
    <cellStyle name="Accent6" xfId="1139" builtinId="49" customBuiltin="1"/>
    <cellStyle name="Accent6 10" xfId="3588" xr:uid="{00000000-0005-0000-0000-000045820000}"/>
    <cellStyle name="Accent6 10 2" xfId="23757" xr:uid="{00000000-0005-0000-0000-000046820000}"/>
    <cellStyle name="Accent6 10 3" xfId="20273" xr:uid="{00000000-0005-0000-0000-000047820000}"/>
    <cellStyle name="Accent6 11" xfId="3589" xr:uid="{00000000-0005-0000-0000-000048820000}"/>
    <cellStyle name="Accent6 11 2" xfId="20274" xr:uid="{00000000-0005-0000-0000-000049820000}"/>
    <cellStyle name="Accent6 12" xfId="21532" xr:uid="{00000000-0005-0000-0000-00004A820000}"/>
    <cellStyle name="Accent6 2" xfId="1140" xr:uid="{00000000-0005-0000-0000-00004B820000}"/>
    <cellStyle name="Accent6 2 2" xfId="1141" xr:uid="{00000000-0005-0000-0000-00004C820000}"/>
    <cellStyle name="Accent6 2 2 2" xfId="1142" xr:uid="{00000000-0005-0000-0000-00004D820000}"/>
    <cellStyle name="Accent6 2 2 2 2" xfId="1143" xr:uid="{00000000-0005-0000-0000-00004E820000}"/>
    <cellStyle name="Accent6 2 2 2 2 2" xfId="1144" xr:uid="{00000000-0005-0000-0000-00004F820000}"/>
    <cellStyle name="Accent6 2 2 2 2 2 2" xfId="1145" xr:uid="{00000000-0005-0000-0000-000050820000}"/>
    <cellStyle name="Accent6 2 2 2 2 2 2 2" xfId="3591" xr:uid="{00000000-0005-0000-0000-000051820000}"/>
    <cellStyle name="Accent6 2 2 2 2 2 2 3" xfId="5680" xr:uid="{00000000-0005-0000-0000-000052820000}"/>
    <cellStyle name="Accent6 2 2 2 2 2 2 4" xfId="4927" xr:uid="{00000000-0005-0000-0000-000053820000}"/>
    <cellStyle name="Accent6 2 2 2 2 2 2 5" xfId="3590" xr:uid="{00000000-0005-0000-0000-000054820000}"/>
    <cellStyle name="Accent6 2 2 2 2 2 3" xfId="1146" xr:uid="{00000000-0005-0000-0000-000055820000}"/>
    <cellStyle name="Accent6 2 2 2 2 2 4" xfId="3592" xr:uid="{00000000-0005-0000-0000-000056820000}"/>
    <cellStyle name="Accent6 2 2 2 2 2 4 2" xfId="18898" xr:uid="{00000000-0005-0000-0000-000057820000}"/>
    <cellStyle name="Accent6 2 2 2 2 2 5" xfId="18899" xr:uid="{00000000-0005-0000-0000-000058820000}"/>
    <cellStyle name="Accent6 2 2 2 2 2 6" xfId="19786" xr:uid="{00000000-0005-0000-0000-000059820000}"/>
    <cellStyle name="Accent6 2 2 2 2 3" xfId="1147" xr:uid="{00000000-0005-0000-0000-00005A820000}"/>
    <cellStyle name="Accent6 2 2 2 2 4" xfId="18900" xr:uid="{00000000-0005-0000-0000-00005B820000}"/>
    <cellStyle name="Accent6 2 2 2 2 5" xfId="23647" xr:uid="{00000000-0005-0000-0000-00005C820000}"/>
    <cellStyle name="Accent6 2 2 2 2 6" xfId="23894" xr:uid="{00000000-0005-0000-0000-00005D820000}"/>
    <cellStyle name="Accent6 2 2 2 3" xfId="1148" xr:uid="{00000000-0005-0000-0000-00005E820000}"/>
    <cellStyle name="Accent6 2 2 2 4" xfId="1149" xr:uid="{00000000-0005-0000-0000-00005F820000}"/>
    <cellStyle name="Accent6 2 2 2 5" xfId="1150" xr:uid="{00000000-0005-0000-0000-000060820000}"/>
    <cellStyle name="Accent6 2 2 2 5 2" xfId="3594" xr:uid="{00000000-0005-0000-0000-000061820000}"/>
    <cellStyle name="Accent6 2 2 2 5 3" xfId="5681" xr:uid="{00000000-0005-0000-0000-000062820000}"/>
    <cellStyle name="Accent6 2 2 2 5 4" xfId="4928" xr:uid="{00000000-0005-0000-0000-000063820000}"/>
    <cellStyle name="Accent6 2 2 2 5 5" xfId="3593" xr:uid="{00000000-0005-0000-0000-000064820000}"/>
    <cellStyle name="Accent6 2 2 3" xfId="1151" xr:uid="{00000000-0005-0000-0000-000065820000}"/>
    <cellStyle name="Accent6 2 2 3 2" xfId="1152" xr:uid="{00000000-0005-0000-0000-000066820000}"/>
    <cellStyle name="Accent6 2 2 3 2 2" xfId="18901" xr:uid="{00000000-0005-0000-0000-000067820000}"/>
    <cellStyle name="Accent6 2 2 3 2 3" xfId="18902" xr:uid="{00000000-0005-0000-0000-000068820000}"/>
    <cellStyle name="Accent6 2 2 3 3" xfId="1153" xr:uid="{00000000-0005-0000-0000-000069820000}"/>
    <cellStyle name="Accent6 2 2 3 3 2" xfId="1154" xr:uid="{00000000-0005-0000-0000-00006A820000}"/>
    <cellStyle name="Accent6 2 2 3 3 2 2" xfId="3596" xr:uid="{00000000-0005-0000-0000-00006B820000}"/>
    <cellStyle name="Accent6 2 2 3 3 2 3" xfId="5682" xr:uid="{00000000-0005-0000-0000-00006C820000}"/>
    <cellStyle name="Accent6 2 2 3 3 2 4" xfId="4929" xr:uid="{00000000-0005-0000-0000-00006D820000}"/>
    <cellStyle name="Accent6 2 2 3 3 2 5" xfId="3595" xr:uid="{00000000-0005-0000-0000-00006E820000}"/>
    <cellStyle name="Accent6 2 2 3 3 3" xfId="1155" xr:uid="{00000000-0005-0000-0000-00006F820000}"/>
    <cellStyle name="Accent6 2 2 3 3 4" xfId="3597" xr:uid="{00000000-0005-0000-0000-000070820000}"/>
    <cellStyle name="Accent6 2 2 3 3 4 2" xfId="18903" xr:uid="{00000000-0005-0000-0000-000071820000}"/>
    <cellStyle name="Accent6 2 2 3 3 5" xfId="18904" xr:uid="{00000000-0005-0000-0000-000072820000}"/>
    <cellStyle name="Accent6 2 2 3 3 6" xfId="19792" xr:uid="{00000000-0005-0000-0000-000073820000}"/>
    <cellStyle name="Accent6 2 2 3 4" xfId="18905" xr:uid="{00000000-0005-0000-0000-000074820000}"/>
    <cellStyle name="Accent6 2 2 3 5" xfId="23648" xr:uid="{00000000-0005-0000-0000-000075820000}"/>
    <cellStyle name="Accent6 2 2 3 6" xfId="23895" xr:uid="{00000000-0005-0000-0000-000076820000}"/>
    <cellStyle name="Accent6 2 2 4" xfId="1156" xr:uid="{00000000-0005-0000-0000-000077820000}"/>
    <cellStyle name="Accent6 2 2 4 2" xfId="3599" xr:uid="{00000000-0005-0000-0000-000078820000}"/>
    <cellStyle name="Accent6 2 2 4 3" xfId="5683" xr:uid="{00000000-0005-0000-0000-000079820000}"/>
    <cellStyle name="Accent6 2 2 4 4" xfId="4930" xr:uid="{00000000-0005-0000-0000-00007A820000}"/>
    <cellStyle name="Accent6 2 2 4 5" xfId="3598" xr:uid="{00000000-0005-0000-0000-00007B820000}"/>
    <cellStyle name="Accent6 2 2 5" xfId="23649" xr:uid="{00000000-0005-0000-0000-00007C820000}"/>
    <cellStyle name="Accent6 2 2 6" xfId="23893" xr:uid="{00000000-0005-0000-0000-00007D820000}"/>
    <cellStyle name="Accent6 2 3" xfId="1157" xr:uid="{00000000-0005-0000-0000-00007E820000}"/>
    <cellStyle name="Accent6 2 3 2" xfId="1158" xr:uid="{00000000-0005-0000-0000-00007F820000}"/>
    <cellStyle name="Accent6 2 3 3" xfId="1159" xr:uid="{00000000-0005-0000-0000-000080820000}"/>
    <cellStyle name="Accent6 2 3 3 2" xfId="1160" xr:uid="{00000000-0005-0000-0000-000081820000}"/>
    <cellStyle name="Accent6 2 3 3 2 2" xfId="1161" xr:uid="{00000000-0005-0000-0000-000082820000}"/>
    <cellStyle name="Accent6 2 3 3 2 2 2" xfId="3601" xr:uid="{00000000-0005-0000-0000-000083820000}"/>
    <cellStyle name="Accent6 2 3 3 2 2 3" xfId="5684" xr:uid="{00000000-0005-0000-0000-000084820000}"/>
    <cellStyle name="Accent6 2 3 3 2 2 4" xfId="4931" xr:uid="{00000000-0005-0000-0000-000085820000}"/>
    <cellStyle name="Accent6 2 3 3 2 2 5" xfId="3600" xr:uid="{00000000-0005-0000-0000-000086820000}"/>
    <cellStyle name="Accent6 2 3 3 2 3" xfId="1162" xr:uid="{00000000-0005-0000-0000-000087820000}"/>
    <cellStyle name="Accent6 2 3 3 2 4" xfId="3602" xr:uid="{00000000-0005-0000-0000-000088820000}"/>
    <cellStyle name="Accent6 2 3 3 2 4 2" xfId="18906" xr:uid="{00000000-0005-0000-0000-000089820000}"/>
    <cellStyle name="Accent6 2 3 3 2 5" xfId="18907" xr:uid="{00000000-0005-0000-0000-00008A820000}"/>
    <cellStyle name="Accent6 2 3 3 2 6" xfId="19794" xr:uid="{00000000-0005-0000-0000-00008B820000}"/>
    <cellStyle name="Accent6 2 3 3 3" xfId="1163" xr:uid="{00000000-0005-0000-0000-00008C820000}"/>
    <cellStyle name="Accent6 2 3 3 4" xfId="1164" xr:uid="{00000000-0005-0000-0000-00008D820000}"/>
    <cellStyle name="Accent6 2 3 3 5" xfId="1165" xr:uid="{00000000-0005-0000-0000-00008E820000}"/>
    <cellStyle name="Accent6 2 3 3 5 2" xfId="3604" xr:uid="{00000000-0005-0000-0000-00008F820000}"/>
    <cellStyle name="Accent6 2 3 3 5 3" xfId="5685" xr:uid="{00000000-0005-0000-0000-000090820000}"/>
    <cellStyle name="Accent6 2 3 3 5 4" xfId="4932" xr:uid="{00000000-0005-0000-0000-000091820000}"/>
    <cellStyle name="Accent6 2 3 3 5 5" xfId="3603" xr:uid="{00000000-0005-0000-0000-000092820000}"/>
    <cellStyle name="Accent6 2 3 3 6" xfId="18908" xr:uid="{00000000-0005-0000-0000-000093820000}"/>
    <cellStyle name="Accent6 2 3 4" xfId="1166" xr:uid="{00000000-0005-0000-0000-000094820000}"/>
    <cellStyle name="Accent6 2 3 4 2" xfId="1167" xr:uid="{00000000-0005-0000-0000-000095820000}"/>
    <cellStyle name="Accent6 2 3 4 2 2" xfId="3606" xr:uid="{00000000-0005-0000-0000-000096820000}"/>
    <cellStyle name="Accent6 2 3 4 2 3" xfId="5686" xr:uid="{00000000-0005-0000-0000-000097820000}"/>
    <cellStyle name="Accent6 2 3 4 2 4" xfId="4933" xr:uid="{00000000-0005-0000-0000-000098820000}"/>
    <cellStyle name="Accent6 2 3 4 2 5" xfId="3605" xr:uid="{00000000-0005-0000-0000-000099820000}"/>
    <cellStyle name="Accent6 2 3 4 3" xfId="1168" xr:uid="{00000000-0005-0000-0000-00009A820000}"/>
    <cellStyle name="Accent6 2 3 4 4" xfId="3607" xr:uid="{00000000-0005-0000-0000-00009B820000}"/>
    <cellStyle name="Accent6 2 3 4 4 2" xfId="18909" xr:uid="{00000000-0005-0000-0000-00009C820000}"/>
    <cellStyle name="Accent6 2 3 4 5" xfId="18910" xr:uid="{00000000-0005-0000-0000-00009D820000}"/>
    <cellStyle name="Accent6 2 3 4 6" xfId="19796" xr:uid="{00000000-0005-0000-0000-00009E820000}"/>
    <cellStyle name="Accent6 2 3 5" xfId="1169" xr:uid="{00000000-0005-0000-0000-00009F820000}"/>
    <cellStyle name="Accent6 2 3 6" xfId="1170" xr:uid="{00000000-0005-0000-0000-0000A0820000}"/>
    <cellStyle name="Accent6 2 3 7" xfId="18911" xr:uid="{00000000-0005-0000-0000-0000A1820000}"/>
    <cellStyle name="Accent6 2 3 8" xfId="23650" xr:uid="{00000000-0005-0000-0000-0000A2820000}"/>
    <cellStyle name="Accent6 2 3 9" xfId="23896" xr:uid="{00000000-0005-0000-0000-0000A3820000}"/>
    <cellStyle name="Accent6 2 4" xfId="1171" xr:uid="{00000000-0005-0000-0000-0000A4820000}"/>
    <cellStyle name="Accent6 2 5" xfId="1172" xr:uid="{00000000-0005-0000-0000-0000A5820000}"/>
    <cellStyle name="Accent6 2 5 2" xfId="1173" xr:uid="{00000000-0005-0000-0000-0000A6820000}"/>
    <cellStyle name="Accent6 2 5 2 2" xfId="3609" xr:uid="{00000000-0005-0000-0000-0000A7820000}"/>
    <cellStyle name="Accent6 2 5 2 3" xfId="5687" xr:uid="{00000000-0005-0000-0000-0000A8820000}"/>
    <cellStyle name="Accent6 2 5 2 4" xfId="4934" xr:uid="{00000000-0005-0000-0000-0000A9820000}"/>
    <cellStyle name="Accent6 2 5 2 5" xfId="3608" xr:uid="{00000000-0005-0000-0000-0000AA820000}"/>
    <cellStyle name="Accent6 2 5 3" xfId="1174" xr:uid="{00000000-0005-0000-0000-0000AB820000}"/>
    <cellStyle name="Accent6 2 5 4" xfId="3610" xr:uid="{00000000-0005-0000-0000-0000AC820000}"/>
    <cellStyle name="Accent6 2 5 4 2" xfId="18912" xr:uid="{00000000-0005-0000-0000-0000AD820000}"/>
    <cellStyle name="Accent6 2 5 5" xfId="18913" xr:uid="{00000000-0005-0000-0000-0000AE820000}"/>
    <cellStyle name="Accent6 2 5 6" xfId="19800" xr:uid="{00000000-0005-0000-0000-0000AF820000}"/>
    <cellStyle name="Accent6 2 6" xfId="1175" xr:uid="{00000000-0005-0000-0000-0000B0820000}"/>
    <cellStyle name="Accent6 2 6 2" xfId="3612" xr:uid="{00000000-0005-0000-0000-0000B1820000}"/>
    <cellStyle name="Accent6 2 6 3" xfId="5688" xr:uid="{00000000-0005-0000-0000-0000B2820000}"/>
    <cellStyle name="Accent6 2 6 4" xfId="4935" xr:uid="{00000000-0005-0000-0000-0000B3820000}"/>
    <cellStyle name="Accent6 2 6 5" xfId="3611" xr:uid="{00000000-0005-0000-0000-0000B4820000}"/>
    <cellStyle name="Accent6 3" xfId="1176" xr:uid="{00000000-0005-0000-0000-0000B5820000}"/>
    <cellStyle name="Accent6 3 2" xfId="1177" xr:uid="{00000000-0005-0000-0000-0000B6820000}"/>
    <cellStyle name="Accent6 4" xfId="1178" xr:uid="{00000000-0005-0000-0000-0000B7820000}"/>
    <cellStyle name="Accent6 5" xfId="1179" xr:uid="{00000000-0005-0000-0000-0000B8820000}"/>
    <cellStyle name="Accent6 5 2" xfId="1180" xr:uid="{00000000-0005-0000-0000-0000B9820000}"/>
    <cellStyle name="Accent6 5 2 2" xfId="1181" xr:uid="{00000000-0005-0000-0000-0000BA820000}"/>
    <cellStyle name="Accent6 5 2 2 2" xfId="3614" xr:uid="{00000000-0005-0000-0000-0000BB820000}"/>
    <cellStyle name="Accent6 5 2 2 3" xfId="5689" xr:uid="{00000000-0005-0000-0000-0000BC820000}"/>
    <cellStyle name="Accent6 5 2 2 4" xfId="4936" xr:uid="{00000000-0005-0000-0000-0000BD820000}"/>
    <cellStyle name="Accent6 5 2 2 5" xfId="3613" xr:uid="{00000000-0005-0000-0000-0000BE820000}"/>
    <cellStyle name="Accent6 5 2 3" xfId="1182" xr:uid="{00000000-0005-0000-0000-0000BF820000}"/>
    <cellStyle name="Accent6 5 2 4" xfId="3615" xr:uid="{00000000-0005-0000-0000-0000C0820000}"/>
    <cellStyle name="Accent6 5 2 4 2" xfId="18914" xr:uid="{00000000-0005-0000-0000-0000C1820000}"/>
    <cellStyle name="Accent6 5 2 5" xfId="18915" xr:uid="{00000000-0005-0000-0000-0000C2820000}"/>
    <cellStyle name="Accent6 5 2 6" xfId="19803" xr:uid="{00000000-0005-0000-0000-0000C3820000}"/>
    <cellStyle name="Accent6 5 3" xfId="1183" xr:uid="{00000000-0005-0000-0000-0000C4820000}"/>
    <cellStyle name="Accent6 5 4" xfId="1184" xr:uid="{00000000-0005-0000-0000-0000C5820000}"/>
    <cellStyle name="Accent6 5 5" xfId="1185" xr:uid="{00000000-0005-0000-0000-0000C6820000}"/>
    <cellStyle name="Accent6 5 5 2" xfId="3617" xr:uid="{00000000-0005-0000-0000-0000C7820000}"/>
    <cellStyle name="Accent6 5 5 3" xfId="5690" xr:uid="{00000000-0005-0000-0000-0000C8820000}"/>
    <cellStyle name="Accent6 5 5 4" xfId="4937" xr:uid="{00000000-0005-0000-0000-0000C9820000}"/>
    <cellStyle name="Accent6 5 5 5" xfId="3616" xr:uid="{00000000-0005-0000-0000-0000CA820000}"/>
    <cellStyle name="Accent6 5 6" xfId="23651" xr:uid="{00000000-0005-0000-0000-0000CB820000}"/>
    <cellStyle name="Accent6 5 7" xfId="23897" xr:uid="{00000000-0005-0000-0000-0000CC820000}"/>
    <cellStyle name="Accent6 6" xfId="1186" xr:uid="{00000000-0005-0000-0000-0000CD820000}"/>
    <cellStyle name="Accent6 7" xfId="1187" xr:uid="{00000000-0005-0000-0000-0000CE820000}"/>
    <cellStyle name="Accent6 8" xfId="1188" xr:uid="{00000000-0005-0000-0000-0000CF820000}"/>
    <cellStyle name="Accent6 8 2" xfId="20275" xr:uid="{00000000-0005-0000-0000-0000D0820000}"/>
    <cellStyle name="Accent6 8 3" xfId="3618" xr:uid="{00000000-0005-0000-0000-0000D1820000}"/>
    <cellStyle name="Accent6 9" xfId="3619" xr:uid="{00000000-0005-0000-0000-0000D2820000}"/>
    <cellStyle name="Accent6 9 2" xfId="5691" xr:uid="{00000000-0005-0000-0000-0000D3820000}"/>
    <cellStyle name="Accent6 9 3" xfId="4647" xr:uid="{00000000-0005-0000-0000-0000D4820000}"/>
    <cellStyle name="Avertissement" xfId="1189" builtinId="11" customBuiltin="1"/>
    <cellStyle name="Avertissement 2" xfId="1190" xr:uid="{00000000-0005-0000-0000-0000D6820000}"/>
    <cellStyle name="Avertissement 3" xfId="1191" xr:uid="{00000000-0005-0000-0000-0000D7820000}"/>
    <cellStyle name="Avertissement 4" xfId="1192" xr:uid="{00000000-0005-0000-0000-0000D8820000}"/>
    <cellStyle name="Avertissement 5" xfId="1193" xr:uid="{00000000-0005-0000-0000-0000D9820000}"/>
    <cellStyle name="Avertissement 6" xfId="1194" xr:uid="{00000000-0005-0000-0000-0000DA820000}"/>
    <cellStyle name="Calcul" xfId="1195" builtinId="22" customBuiltin="1"/>
    <cellStyle name="Calcul 10" xfId="1196" xr:uid="{00000000-0005-0000-0000-0000DC820000}"/>
    <cellStyle name="Calcul 11" xfId="1197" xr:uid="{00000000-0005-0000-0000-0000DD820000}"/>
    <cellStyle name="Calcul 12" xfId="1198" xr:uid="{00000000-0005-0000-0000-0000DE820000}"/>
    <cellStyle name="Calcul 12 2" xfId="1199" xr:uid="{00000000-0005-0000-0000-0000DF820000}"/>
    <cellStyle name="Calcul 12 2 2" xfId="3621" xr:uid="{00000000-0005-0000-0000-0000E0820000}"/>
    <cellStyle name="Calcul 12 2 3" xfId="5692" xr:uid="{00000000-0005-0000-0000-0000E1820000}"/>
    <cellStyle name="Calcul 12 2 4" xfId="4938" xr:uid="{00000000-0005-0000-0000-0000E2820000}"/>
    <cellStyle name="Calcul 12 2 5" xfId="3620" xr:uid="{00000000-0005-0000-0000-0000E3820000}"/>
    <cellStyle name="Calcul 12 3" xfId="1200" xr:uid="{00000000-0005-0000-0000-0000E4820000}"/>
    <cellStyle name="Calcul 12 4" xfId="3622" xr:uid="{00000000-0005-0000-0000-0000E5820000}"/>
    <cellStyle name="Calcul 12 4 2" xfId="18916" xr:uid="{00000000-0005-0000-0000-0000E6820000}"/>
    <cellStyle name="Calcul 12 5" xfId="18917" xr:uid="{00000000-0005-0000-0000-0000E7820000}"/>
    <cellStyle name="Calcul 12 6" xfId="19812" xr:uid="{00000000-0005-0000-0000-0000E8820000}"/>
    <cellStyle name="Calcul 13" xfId="1201" xr:uid="{00000000-0005-0000-0000-0000E9820000}"/>
    <cellStyle name="Calcul 13 2" xfId="18918" xr:uid="{00000000-0005-0000-0000-0000EA820000}"/>
    <cellStyle name="Calcul 13 3" xfId="3623" xr:uid="{00000000-0005-0000-0000-0000EB820000}"/>
    <cellStyle name="Calcul 14" xfId="3624" xr:uid="{00000000-0005-0000-0000-0000EC820000}"/>
    <cellStyle name="Calcul 14 2" xfId="5693" xr:uid="{00000000-0005-0000-0000-0000ED820000}"/>
    <cellStyle name="Calcul 14 3" xfId="4648" xr:uid="{00000000-0005-0000-0000-0000EE820000}"/>
    <cellStyle name="Calcul 15" xfId="3625" xr:uid="{00000000-0005-0000-0000-0000EF820000}"/>
    <cellStyle name="Calcul 15 2" xfId="18919" xr:uid="{00000000-0005-0000-0000-0000F0820000}"/>
    <cellStyle name="Calcul 16" xfId="3626" xr:uid="{00000000-0005-0000-0000-0000F1820000}"/>
    <cellStyle name="Calcul 16 2" xfId="23734" xr:uid="{00000000-0005-0000-0000-0000F2820000}"/>
    <cellStyle name="Calcul 16 3" xfId="20276" xr:uid="{00000000-0005-0000-0000-0000F3820000}"/>
    <cellStyle name="Calcul 17" xfId="20277" xr:uid="{00000000-0005-0000-0000-0000F4820000}"/>
    <cellStyle name="Calcul 18" xfId="21533" xr:uid="{00000000-0005-0000-0000-0000F5820000}"/>
    <cellStyle name="Calcul 2" xfId="1202" xr:uid="{00000000-0005-0000-0000-0000F6820000}"/>
    <cellStyle name="Calcul 2 2" xfId="1203" xr:uid="{00000000-0005-0000-0000-0000F7820000}"/>
    <cellStyle name="Calcul 2 2 2" xfId="1204" xr:uid="{00000000-0005-0000-0000-0000F8820000}"/>
    <cellStyle name="Calcul 2 2 2 2" xfId="1205" xr:uid="{00000000-0005-0000-0000-0000F9820000}"/>
    <cellStyle name="Calcul 2 2 2 2 2" xfId="1206" xr:uid="{00000000-0005-0000-0000-0000FA820000}"/>
    <cellStyle name="Calcul 2 2 2 2 2 2" xfId="1207" xr:uid="{00000000-0005-0000-0000-0000FB820000}"/>
    <cellStyle name="Calcul 2 2 2 2 2 2 2" xfId="3628" xr:uid="{00000000-0005-0000-0000-0000FC820000}"/>
    <cellStyle name="Calcul 2 2 2 2 2 2 3" xfId="5694" xr:uid="{00000000-0005-0000-0000-0000FD820000}"/>
    <cellStyle name="Calcul 2 2 2 2 2 2 4" xfId="4939" xr:uid="{00000000-0005-0000-0000-0000FE820000}"/>
    <cellStyle name="Calcul 2 2 2 2 2 2 5" xfId="3627" xr:uid="{00000000-0005-0000-0000-0000FF820000}"/>
    <cellStyle name="Calcul 2 2 2 2 2 3" xfId="1208" xr:uid="{00000000-0005-0000-0000-000000830000}"/>
    <cellStyle name="Calcul 2 2 2 2 2 4" xfId="3629" xr:uid="{00000000-0005-0000-0000-000001830000}"/>
    <cellStyle name="Calcul 2 2 2 2 2 4 2" xfId="18920" xr:uid="{00000000-0005-0000-0000-000002830000}"/>
    <cellStyle name="Calcul 2 2 2 2 2 5" xfId="18921" xr:uid="{00000000-0005-0000-0000-000003830000}"/>
    <cellStyle name="Calcul 2 2 2 2 2 6" xfId="19814" xr:uid="{00000000-0005-0000-0000-000004830000}"/>
    <cellStyle name="Calcul 2 2 2 2 3" xfId="1209" xr:uid="{00000000-0005-0000-0000-000005830000}"/>
    <cellStyle name="Calcul 2 2 2 2 4" xfId="18922" xr:uid="{00000000-0005-0000-0000-000006830000}"/>
    <cellStyle name="Calcul 2 2 2 2 5" xfId="23652" xr:uid="{00000000-0005-0000-0000-000007830000}"/>
    <cellStyle name="Calcul 2 2 2 2 6" xfId="23899" xr:uid="{00000000-0005-0000-0000-000008830000}"/>
    <cellStyle name="Calcul 2 2 2 3" xfId="1210" xr:uid="{00000000-0005-0000-0000-000009830000}"/>
    <cellStyle name="Calcul 2 2 2 4" xfId="1211" xr:uid="{00000000-0005-0000-0000-00000A830000}"/>
    <cellStyle name="Calcul 2 2 2 5" xfId="1212" xr:uid="{00000000-0005-0000-0000-00000B830000}"/>
    <cellStyle name="Calcul 2 2 2 5 2" xfId="3631" xr:uid="{00000000-0005-0000-0000-00000C830000}"/>
    <cellStyle name="Calcul 2 2 2 5 3" xfId="5695" xr:uid="{00000000-0005-0000-0000-00000D830000}"/>
    <cellStyle name="Calcul 2 2 2 5 4" xfId="4940" xr:uid="{00000000-0005-0000-0000-00000E830000}"/>
    <cellStyle name="Calcul 2 2 2 5 5" xfId="3630" xr:uid="{00000000-0005-0000-0000-00000F830000}"/>
    <cellStyle name="Calcul 2 2 3" xfId="1213" xr:uid="{00000000-0005-0000-0000-000010830000}"/>
    <cellStyle name="Calcul 2 2 3 2" xfId="1214" xr:uid="{00000000-0005-0000-0000-000011830000}"/>
    <cellStyle name="Calcul 2 2 3 2 2" xfId="18923" xr:uid="{00000000-0005-0000-0000-000012830000}"/>
    <cellStyle name="Calcul 2 2 3 2 3" xfId="18924" xr:uid="{00000000-0005-0000-0000-000013830000}"/>
    <cellStyle name="Calcul 2 2 3 3" xfId="1215" xr:uid="{00000000-0005-0000-0000-000014830000}"/>
    <cellStyle name="Calcul 2 2 3 3 2" xfId="1216" xr:uid="{00000000-0005-0000-0000-000015830000}"/>
    <cellStyle name="Calcul 2 2 3 3 2 2" xfId="3633" xr:uid="{00000000-0005-0000-0000-000016830000}"/>
    <cellStyle name="Calcul 2 2 3 3 2 3" xfId="5696" xr:uid="{00000000-0005-0000-0000-000017830000}"/>
    <cellStyle name="Calcul 2 2 3 3 2 4" xfId="4941" xr:uid="{00000000-0005-0000-0000-000018830000}"/>
    <cellStyle name="Calcul 2 2 3 3 2 5" xfId="3632" xr:uid="{00000000-0005-0000-0000-000019830000}"/>
    <cellStyle name="Calcul 2 2 3 3 3" xfId="1217" xr:uid="{00000000-0005-0000-0000-00001A830000}"/>
    <cellStyle name="Calcul 2 2 3 3 4" xfId="3634" xr:uid="{00000000-0005-0000-0000-00001B830000}"/>
    <cellStyle name="Calcul 2 2 3 3 4 2" xfId="18925" xr:uid="{00000000-0005-0000-0000-00001C830000}"/>
    <cellStyle name="Calcul 2 2 3 3 5" xfId="18926" xr:uid="{00000000-0005-0000-0000-00001D830000}"/>
    <cellStyle name="Calcul 2 2 3 3 6" xfId="19817" xr:uid="{00000000-0005-0000-0000-00001E830000}"/>
    <cellStyle name="Calcul 2 2 3 4" xfId="18927" xr:uid="{00000000-0005-0000-0000-00001F830000}"/>
    <cellStyle name="Calcul 2 2 3 5" xfId="23653" xr:uid="{00000000-0005-0000-0000-000020830000}"/>
    <cellStyle name="Calcul 2 2 3 6" xfId="23900" xr:uid="{00000000-0005-0000-0000-000021830000}"/>
    <cellStyle name="Calcul 2 2 3_2012-2013 - CF - Tour 1 - Ligue 04 - Résultats" xfId="1218" xr:uid="{00000000-0005-0000-0000-000022830000}"/>
    <cellStyle name="Calcul 2 2 4" xfId="1219" xr:uid="{00000000-0005-0000-0000-000023830000}"/>
    <cellStyle name="Calcul 2 2 4 2" xfId="3636" xr:uid="{00000000-0005-0000-0000-000024830000}"/>
    <cellStyle name="Calcul 2 2 4 3" xfId="5697" xr:uid="{00000000-0005-0000-0000-000025830000}"/>
    <cellStyle name="Calcul 2 2 4 4" xfId="4942" xr:uid="{00000000-0005-0000-0000-000026830000}"/>
    <cellStyle name="Calcul 2 2 4 5" xfId="3635" xr:uid="{00000000-0005-0000-0000-000027830000}"/>
    <cellStyle name="Calcul 2 2 5" xfId="23654" xr:uid="{00000000-0005-0000-0000-000028830000}"/>
    <cellStyle name="Calcul 2 2 6" xfId="23898" xr:uid="{00000000-0005-0000-0000-000029830000}"/>
    <cellStyle name="Calcul 2 2_2012-2013 - CF - Tour 1 - Ligue 04 - Résultats" xfId="1220" xr:uid="{00000000-0005-0000-0000-00002A830000}"/>
    <cellStyle name="Calcul 2 3" xfId="1221" xr:uid="{00000000-0005-0000-0000-00002B830000}"/>
    <cellStyle name="Calcul 2 3 2" xfId="1222" xr:uid="{00000000-0005-0000-0000-00002C830000}"/>
    <cellStyle name="Calcul 2 3 3" xfId="1223" xr:uid="{00000000-0005-0000-0000-00002D830000}"/>
    <cellStyle name="Calcul 2 3 3 2" xfId="1224" xr:uid="{00000000-0005-0000-0000-00002E830000}"/>
    <cellStyle name="Calcul 2 3 3 2 2" xfId="1225" xr:uid="{00000000-0005-0000-0000-00002F830000}"/>
    <cellStyle name="Calcul 2 3 3 2 2 2" xfId="3638" xr:uid="{00000000-0005-0000-0000-000030830000}"/>
    <cellStyle name="Calcul 2 3 3 2 2 3" xfId="5698" xr:uid="{00000000-0005-0000-0000-000031830000}"/>
    <cellStyle name="Calcul 2 3 3 2 2 4" xfId="4943" xr:uid="{00000000-0005-0000-0000-000032830000}"/>
    <cellStyle name="Calcul 2 3 3 2 2 5" xfId="3637" xr:uid="{00000000-0005-0000-0000-000033830000}"/>
    <cellStyle name="Calcul 2 3 3 2 3" xfId="1226" xr:uid="{00000000-0005-0000-0000-000034830000}"/>
    <cellStyle name="Calcul 2 3 3 2 4" xfId="3639" xr:uid="{00000000-0005-0000-0000-000035830000}"/>
    <cellStyle name="Calcul 2 3 3 2 4 2" xfId="18928" xr:uid="{00000000-0005-0000-0000-000036830000}"/>
    <cellStyle name="Calcul 2 3 3 2 5" xfId="18929" xr:uid="{00000000-0005-0000-0000-000037830000}"/>
    <cellStyle name="Calcul 2 3 3 2 6" xfId="19823" xr:uid="{00000000-0005-0000-0000-000038830000}"/>
    <cellStyle name="Calcul 2 3 3 3" xfId="1227" xr:uid="{00000000-0005-0000-0000-000039830000}"/>
    <cellStyle name="Calcul 2 3 3 4" xfId="1228" xr:uid="{00000000-0005-0000-0000-00003A830000}"/>
    <cellStyle name="Calcul 2 3 3 5" xfId="1229" xr:uid="{00000000-0005-0000-0000-00003B830000}"/>
    <cellStyle name="Calcul 2 3 3 5 2" xfId="3641" xr:uid="{00000000-0005-0000-0000-00003C830000}"/>
    <cellStyle name="Calcul 2 3 3 5 3" xfId="5699" xr:uid="{00000000-0005-0000-0000-00003D830000}"/>
    <cellStyle name="Calcul 2 3 3 5 4" xfId="4944" xr:uid="{00000000-0005-0000-0000-00003E830000}"/>
    <cellStyle name="Calcul 2 3 3 5 5" xfId="3640" xr:uid="{00000000-0005-0000-0000-00003F830000}"/>
    <cellStyle name="Calcul 2 3 3 6" xfId="18930" xr:uid="{00000000-0005-0000-0000-000040830000}"/>
    <cellStyle name="Calcul 2 3 4" xfId="1230" xr:uid="{00000000-0005-0000-0000-000041830000}"/>
    <cellStyle name="Calcul 2 3 4 2" xfId="1231" xr:uid="{00000000-0005-0000-0000-000042830000}"/>
    <cellStyle name="Calcul 2 3 4 2 2" xfId="3643" xr:uid="{00000000-0005-0000-0000-000043830000}"/>
    <cellStyle name="Calcul 2 3 4 2 3" xfId="5700" xr:uid="{00000000-0005-0000-0000-000044830000}"/>
    <cellStyle name="Calcul 2 3 4 2 4" xfId="4945" xr:uid="{00000000-0005-0000-0000-000045830000}"/>
    <cellStyle name="Calcul 2 3 4 2 5" xfId="3642" xr:uid="{00000000-0005-0000-0000-000046830000}"/>
    <cellStyle name="Calcul 2 3 4 3" xfId="1232" xr:uid="{00000000-0005-0000-0000-000047830000}"/>
    <cellStyle name="Calcul 2 3 4 4" xfId="3644" xr:uid="{00000000-0005-0000-0000-000048830000}"/>
    <cellStyle name="Calcul 2 3 4 4 2" xfId="18931" xr:uid="{00000000-0005-0000-0000-000049830000}"/>
    <cellStyle name="Calcul 2 3 4 5" xfId="18932" xr:uid="{00000000-0005-0000-0000-00004A830000}"/>
    <cellStyle name="Calcul 2 3 4 6" xfId="19825" xr:uid="{00000000-0005-0000-0000-00004B830000}"/>
    <cellStyle name="Calcul 2 3 5" xfId="1233" xr:uid="{00000000-0005-0000-0000-00004C830000}"/>
    <cellStyle name="Calcul 2 3 6" xfId="1234" xr:uid="{00000000-0005-0000-0000-00004D830000}"/>
    <cellStyle name="Calcul 2 3 7" xfId="18933" xr:uid="{00000000-0005-0000-0000-00004E830000}"/>
    <cellStyle name="Calcul 2 3 8" xfId="23655" xr:uid="{00000000-0005-0000-0000-00004F830000}"/>
    <cellStyle name="Calcul 2 3 9" xfId="23901" xr:uid="{00000000-0005-0000-0000-000050830000}"/>
    <cellStyle name="Calcul 2 3_2012-2013 - CF - Tour 1 - Ligue 04 - Résultats" xfId="1235" xr:uid="{00000000-0005-0000-0000-000051830000}"/>
    <cellStyle name="Calcul 2 4" xfId="1236" xr:uid="{00000000-0005-0000-0000-000052830000}"/>
    <cellStyle name="Calcul 2 5" xfId="1237" xr:uid="{00000000-0005-0000-0000-000053830000}"/>
    <cellStyle name="Calcul 2 5 2" xfId="1238" xr:uid="{00000000-0005-0000-0000-000054830000}"/>
    <cellStyle name="Calcul 2 5 2 2" xfId="3646" xr:uid="{00000000-0005-0000-0000-000055830000}"/>
    <cellStyle name="Calcul 2 5 2 3" xfId="5701" xr:uid="{00000000-0005-0000-0000-000056830000}"/>
    <cellStyle name="Calcul 2 5 2 4" xfId="4946" xr:uid="{00000000-0005-0000-0000-000057830000}"/>
    <cellStyle name="Calcul 2 5 2 5" xfId="3645" xr:uid="{00000000-0005-0000-0000-000058830000}"/>
    <cellStyle name="Calcul 2 5 3" xfId="1239" xr:uid="{00000000-0005-0000-0000-000059830000}"/>
    <cellStyle name="Calcul 2 5 4" xfId="3647" xr:uid="{00000000-0005-0000-0000-00005A830000}"/>
    <cellStyle name="Calcul 2 5 4 2" xfId="18934" xr:uid="{00000000-0005-0000-0000-00005B830000}"/>
    <cellStyle name="Calcul 2 5 5" xfId="18935" xr:uid="{00000000-0005-0000-0000-00005C830000}"/>
    <cellStyle name="Calcul 2 5 6" xfId="19827" xr:uid="{00000000-0005-0000-0000-00005D830000}"/>
    <cellStyle name="Calcul 2 6" xfId="1240" xr:uid="{00000000-0005-0000-0000-00005E830000}"/>
    <cellStyle name="Calcul 2 6 2" xfId="3649" xr:uid="{00000000-0005-0000-0000-00005F830000}"/>
    <cellStyle name="Calcul 2 6 3" xfId="5702" xr:uid="{00000000-0005-0000-0000-000060830000}"/>
    <cellStyle name="Calcul 2 6 4" xfId="4947" xr:uid="{00000000-0005-0000-0000-000061830000}"/>
    <cellStyle name="Calcul 2 6 5" xfId="3648" xr:uid="{00000000-0005-0000-0000-000062830000}"/>
    <cellStyle name="Calcul 3" xfId="1241" xr:uid="{00000000-0005-0000-0000-000063830000}"/>
    <cellStyle name="Calcul 3 2" xfId="1242" xr:uid="{00000000-0005-0000-0000-000064830000}"/>
    <cellStyle name="Calcul 4" xfId="1243" xr:uid="{00000000-0005-0000-0000-000065830000}"/>
    <cellStyle name="Calcul 5" xfId="1244" xr:uid="{00000000-0005-0000-0000-000066830000}"/>
    <cellStyle name="Calcul 5 2" xfId="1245" xr:uid="{00000000-0005-0000-0000-000067830000}"/>
    <cellStyle name="Calcul 5 2 2" xfId="1246" xr:uid="{00000000-0005-0000-0000-000068830000}"/>
    <cellStyle name="Calcul 5 2 2 2" xfId="3651" xr:uid="{00000000-0005-0000-0000-000069830000}"/>
    <cellStyle name="Calcul 5 2 2 3" xfId="5703" xr:uid="{00000000-0005-0000-0000-00006A830000}"/>
    <cellStyle name="Calcul 5 2 2 4" xfId="4948" xr:uid="{00000000-0005-0000-0000-00006B830000}"/>
    <cellStyle name="Calcul 5 2 2 5" xfId="3650" xr:uid="{00000000-0005-0000-0000-00006C830000}"/>
    <cellStyle name="Calcul 5 2 3" xfId="1247" xr:uid="{00000000-0005-0000-0000-00006D830000}"/>
    <cellStyle name="Calcul 5 2 4" xfId="3652" xr:uid="{00000000-0005-0000-0000-00006E830000}"/>
    <cellStyle name="Calcul 5 2 4 2" xfId="18936" xr:uid="{00000000-0005-0000-0000-00006F830000}"/>
    <cellStyle name="Calcul 5 2 5" xfId="18937" xr:uid="{00000000-0005-0000-0000-000070830000}"/>
    <cellStyle name="Calcul 5 2 6" xfId="19832" xr:uid="{00000000-0005-0000-0000-000071830000}"/>
    <cellStyle name="Calcul 5 3" xfId="1248" xr:uid="{00000000-0005-0000-0000-000072830000}"/>
    <cellStyle name="Calcul 5 4" xfId="1249" xr:uid="{00000000-0005-0000-0000-000073830000}"/>
    <cellStyle name="Calcul 5 5" xfId="1250" xr:uid="{00000000-0005-0000-0000-000074830000}"/>
    <cellStyle name="Calcul 5 5 2" xfId="3654" xr:uid="{00000000-0005-0000-0000-000075830000}"/>
    <cellStyle name="Calcul 5 5 3" xfId="5704" xr:uid="{00000000-0005-0000-0000-000076830000}"/>
    <cellStyle name="Calcul 5 5 4" xfId="4949" xr:uid="{00000000-0005-0000-0000-000077830000}"/>
    <cellStyle name="Calcul 5 5 5" xfId="3653" xr:uid="{00000000-0005-0000-0000-000078830000}"/>
    <cellStyle name="Calcul 5 6" xfId="23656" xr:uid="{00000000-0005-0000-0000-000079830000}"/>
    <cellStyle name="Calcul 5 7" xfId="23902" xr:uid="{00000000-0005-0000-0000-00007A830000}"/>
    <cellStyle name="Calcul 6" xfId="1251" xr:uid="{00000000-0005-0000-0000-00007B830000}"/>
    <cellStyle name="Calcul 7" xfId="1252" xr:uid="{00000000-0005-0000-0000-00007C830000}"/>
    <cellStyle name="Calcul 8" xfId="1253" xr:uid="{00000000-0005-0000-0000-00007D830000}"/>
    <cellStyle name="Calcul 9" xfId="1254" xr:uid="{00000000-0005-0000-0000-00007E830000}"/>
    <cellStyle name="Cellule liée" xfId="1255" builtinId="24" customBuiltin="1"/>
    <cellStyle name="Cellule liée 10" xfId="1256" xr:uid="{00000000-0005-0000-0000-000080830000}"/>
    <cellStyle name="Cellule liée 11" xfId="1257" xr:uid="{00000000-0005-0000-0000-000081830000}"/>
    <cellStyle name="Cellule liée 12" xfId="1258" xr:uid="{00000000-0005-0000-0000-000082830000}"/>
    <cellStyle name="Cellule liée 12 2" xfId="1259" xr:uid="{00000000-0005-0000-0000-000083830000}"/>
    <cellStyle name="Cellule liée 12 2 2" xfId="3656" xr:uid="{00000000-0005-0000-0000-000084830000}"/>
    <cellStyle name="Cellule liée 12 2 2 2" xfId="18938" xr:uid="{00000000-0005-0000-0000-000085830000}"/>
    <cellStyle name="Cellule liée 12 2 2 3" xfId="5707" xr:uid="{00000000-0005-0000-0000-000086830000}"/>
    <cellStyle name="Cellule liée 12 2 3" xfId="3657" xr:uid="{00000000-0005-0000-0000-000087830000}"/>
    <cellStyle name="Cellule liée 12 2 4" xfId="5706" xr:uid="{00000000-0005-0000-0000-000088830000}"/>
    <cellStyle name="Cellule liée 12 2 5" xfId="4950" xr:uid="{00000000-0005-0000-0000-000089830000}"/>
    <cellStyle name="Cellule liée 12 2 5 2" xfId="18058" xr:uid="{00000000-0005-0000-0000-00008A830000}"/>
    <cellStyle name="Cellule liée 12 2 6" xfId="3655" xr:uid="{00000000-0005-0000-0000-00008B830000}"/>
    <cellStyle name="Cellule liée 12 3" xfId="1260" xr:uid="{00000000-0005-0000-0000-00008C830000}"/>
    <cellStyle name="Cellule liée 12 3 2" xfId="18939" xr:uid="{00000000-0005-0000-0000-00008D830000}"/>
    <cellStyle name="Cellule liée 12 4" xfId="3658" xr:uid="{00000000-0005-0000-0000-00008E830000}"/>
    <cellStyle name="Cellule liée 12 4 2" xfId="5708" xr:uid="{00000000-0005-0000-0000-00008F830000}"/>
    <cellStyle name="Cellule liée 12 4 2 2" xfId="18940" xr:uid="{00000000-0005-0000-0000-000090830000}"/>
    <cellStyle name="Cellule liée 12 4 3" xfId="18941" xr:uid="{00000000-0005-0000-0000-000091830000}"/>
    <cellStyle name="Cellule liée 12 4 4" xfId="4650" xr:uid="{00000000-0005-0000-0000-000092830000}"/>
    <cellStyle name="Cellule liée 12 5" xfId="5705" xr:uid="{00000000-0005-0000-0000-000093830000}"/>
    <cellStyle name="Cellule liée 12 5 2" xfId="18942" xr:uid="{00000000-0005-0000-0000-000094830000}"/>
    <cellStyle name="Cellule liée 12 6" xfId="19833" xr:uid="{00000000-0005-0000-0000-000095830000}"/>
    <cellStyle name="Cellule liée 12 6 2" xfId="20278" xr:uid="{00000000-0005-0000-0000-000096830000}"/>
    <cellStyle name="Cellule liée 12 6 3" xfId="27239" xr:uid="{00000000-0005-0000-0000-000097830000}"/>
    <cellStyle name="Cellule liée 12 7" xfId="4649" xr:uid="{00000000-0005-0000-0000-000098830000}"/>
    <cellStyle name="Cellule liée 13" xfId="1261" xr:uid="{00000000-0005-0000-0000-000099830000}"/>
    <cellStyle name="Cellule liée 13 2" xfId="18943" xr:uid="{00000000-0005-0000-0000-00009A830000}"/>
    <cellStyle name="Cellule liée 13 3" xfId="3659" xr:uid="{00000000-0005-0000-0000-00009B830000}"/>
    <cellStyle name="Cellule liée 14" xfId="3660" xr:uid="{00000000-0005-0000-0000-00009C830000}"/>
    <cellStyle name="Cellule liée 14 2" xfId="5709" xr:uid="{00000000-0005-0000-0000-00009D830000}"/>
    <cellStyle name="Cellule liée 14 3" xfId="4651" xr:uid="{00000000-0005-0000-0000-00009E830000}"/>
    <cellStyle name="Cellule liée 15" xfId="3661" xr:uid="{00000000-0005-0000-0000-00009F830000}"/>
    <cellStyle name="Cellule liée 15 2" xfId="18944" xr:uid="{00000000-0005-0000-0000-0000A0830000}"/>
    <cellStyle name="Cellule liée 16" xfId="3662" xr:uid="{00000000-0005-0000-0000-0000A1830000}"/>
    <cellStyle name="Cellule liée 16 2" xfId="23735" xr:uid="{00000000-0005-0000-0000-0000A2830000}"/>
    <cellStyle name="Cellule liée 16 3" xfId="20279" xr:uid="{00000000-0005-0000-0000-0000A3830000}"/>
    <cellStyle name="Cellule liée 17" xfId="20280" xr:uid="{00000000-0005-0000-0000-0000A4830000}"/>
    <cellStyle name="Cellule liée 18" xfId="21534" xr:uid="{00000000-0005-0000-0000-0000A5830000}"/>
    <cellStyle name="Cellule liée 2" xfId="1262" xr:uid="{00000000-0005-0000-0000-0000A6830000}"/>
    <cellStyle name="Cellule liée 2 2" xfId="1263" xr:uid="{00000000-0005-0000-0000-0000A7830000}"/>
    <cellStyle name="Cellule liée 2 2 2" xfId="1264" xr:uid="{00000000-0005-0000-0000-0000A8830000}"/>
    <cellStyle name="Cellule liée 2 2 2 2" xfId="1265" xr:uid="{00000000-0005-0000-0000-0000A9830000}"/>
    <cellStyle name="Cellule liée 2 2 2 2 2" xfId="1266" xr:uid="{00000000-0005-0000-0000-0000AA830000}"/>
    <cellStyle name="Cellule liée 2 2 2 2 2 2" xfId="1267" xr:uid="{00000000-0005-0000-0000-0000AB830000}"/>
    <cellStyle name="Cellule liée 2 2 2 2 2 2 2" xfId="3664" xr:uid="{00000000-0005-0000-0000-0000AC830000}"/>
    <cellStyle name="Cellule liée 2 2 2 2 2 2 3" xfId="5710" xr:uid="{00000000-0005-0000-0000-0000AD830000}"/>
    <cellStyle name="Cellule liée 2 2 2 2 2 2 4" xfId="4951" xr:uid="{00000000-0005-0000-0000-0000AE830000}"/>
    <cellStyle name="Cellule liée 2 2 2 2 2 2 5" xfId="3663" xr:uid="{00000000-0005-0000-0000-0000AF830000}"/>
    <cellStyle name="Cellule liée 2 2 2 2 2 3" xfId="1268" xr:uid="{00000000-0005-0000-0000-0000B0830000}"/>
    <cellStyle name="Cellule liée 2 2 2 2 2 4" xfId="3665" xr:uid="{00000000-0005-0000-0000-0000B1830000}"/>
    <cellStyle name="Cellule liée 2 2 2 2 2 4 2" xfId="18945" xr:uid="{00000000-0005-0000-0000-0000B2830000}"/>
    <cellStyle name="Cellule liée 2 2 2 2 2 5" xfId="18946" xr:uid="{00000000-0005-0000-0000-0000B3830000}"/>
    <cellStyle name="Cellule liée 2 2 2 2 2 6" xfId="19834" xr:uid="{00000000-0005-0000-0000-0000B4830000}"/>
    <cellStyle name="Cellule liée 2 2 2 2 3" xfId="1269" xr:uid="{00000000-0005-0000-0000-0000B5830000}"/>
    <cellStyle name="Cellule liée 2 2 2 2 4" xfId="18947" xr:uid="{00000000-0005-0000-0000-0000B6830000}"/>
    <cellStyle name="Cellule liée 2 2 2 2 5" xfId="23657" xr:uid="{00000000-0005-0000-0000-0000B7830000}"/>
    <cellStyle name="Cellule liée 2 2 2 2 6" xfId="23904" xr:uid="{00000000-0005-0000-0000-0000B8830000}"/>
    <cellStyle name="Cellule liée 2 2 2 3" xfId="1270" xr:uid="{00000000-0005-0000-0000-0000B9830000}"/>
    <cellStyle name="Cellule liée 2 2 2 4" xfId="1271" xr:uid="{00000000-0005-0000-0000-0000BA830000}"/>
    <cellStyle name="Cellule liée 2 2 2 5" xfId="1272" xr:uid="{00000000-0005-0000-0000-0000BB830000}"/>
    <cellStyle name="Cellule liée 2 2 2 5 2" xfId="3667" xr:uid="{00000000-0005-0000-0000-0000BC830000}"/>
    <cellStyle name="Cellule liée 2 2 2 5 3" xfId="5711" xr:uid="{00000000-0005-0000-0000-0000BD830000}"/>
    <cellStyle name="Cellule liée 2 2 2 5 4" xfId="4952" xr:uid="{00000000-0005-0000-0000-0000BE830000}"/>
    <cellStyle name="Cellule liée 2 2 2 5 5" xfId="3666" xr:uid="{00000000-0005-0000-0000-0000BF830000}"/>
    <cellStyle name="Cellule liée 2 2 3" xfId="1273" xr:uid="{00000000-0005-0000-0000-0000C0830000}"/>
    <cellStyle name="Cellule liée 2 2 3 2" xfId="1274" xr:uid="{00000000-0005-0000-0000-0000C1830000}"/>
    <cellStyle name="Cellule liée 2 2 3 3" xfId="1275" xr:uid="{00000000-0005-0000-0000-0000C2830000}"/>
    <cellStyle name="Cellule liée 2 2 3 3 2" xfId="1276" xr:uid="{00000000-0005-0000-0000-0000C3830000}"/>
    <cellStyle name="Cellule liée 2 2 3 3 2 2" xfId="3669" xr:uid="{00000000-0005-0000-0000-0000C4830000}"/>
    <cellStyle name="Cellule liée 2 2 3 3 2 3" xfId="5712" xr:uid="{00000000-0005-0000-0000-0000C5830000}"/>
    <cellStyle name="Cellule liée 2 2 3 3 2 4" xfId="4953" xr:uid="{00000000-0005-0000-0000-0000C6830000}"/>
    <cellStyle name="Cellule liée 2 2 3 3 2 5" xfId="3668" xr:uid="{00000000-0005-0000-0000-0000C7830000}"/>
    <cellStyle name="Cellule liée 2 2 3 3 3" xfId="1277" xr:uid="{00000000-0005-0000-0000-0000C8830000}"/>
    <cellStyle name="Cellule liée 2 2 3 3 4" xfId="3670" xr:uid="{00000000-0005-0000-0000-0000C9830000}"/>
    <cellStyle name="Cellule liée 2 2 3 3 4 2" xfId="18948" xr:uid="{00000000-0005-0000-0000-0000CA830000}"/>
    <cellStyle name="Cellule liée 2 2 3 3 5" xfId="18949" xr:uid="{00000000-0005-0000-0000-0000CB830000}"/>
    <cellStyle name="Cellule liée 2 2 3 3 6" xfId="19835" xr:uid="{00000000-0005-0000-0000-0000CC830000}"/>
    <cellStyle name="Cellule liée 2 2 3 4" xfId="23658" xr:uid="{00000000-0005-0000-0000-0000CD830000}"/>
    <cellStyle name="Cellule liée 2 2 3 5" xfId="23905" xr:uid="{00000000-0005-0000-0000-0000CE830000}"/>
    <cellStyle name="Cellule liée 2 2 3_2012-2013 - CF - Tour 1 - Ligue 04 - Résultats" xfId="1278" xr:uid="{00000000-0005-0000-0000-0000CF830000}"/>
    <cellStyle name="Cellule liée 2 2 4" xfId="1279" xr:uid="{00000000-0005-0000-0000-0000D0830000}"/>
    <cellStyle name="Cellule liée 2 2 4 2" xfId="3672" xr:uid="{00000000-0005-0000-0000-0000D1830000}"/>
    <cellStyle name="Cellule liée 2 2 4 3" xfId="5713" xr:uid="{00000000-0005-0000-0000-0000D2830000}"/>
    <cellStyle name="Cellule liée 2 2 4 4" xfId="4954" xr:uid="{00000000-0005-0000-0000-0000D3830000}"/>
    <cellStyle name="Cellule liée 2 2 4 5" xfId="3671" xr:uid="{00000000-0005-0000-0000-0000D4830000}"/>
    <cellStyle name="Cellule liée 2 2 5" xfId="23659" xr:uid="{00000000-0005-0000-0000-0000D5830000}"/>
    <cellStyle name="Cellule liée 2 2 6" xfId="23903" xr:uid="{00000000-0005-0000-0000-0000D6830000}"/>
    <cellStyle name="Cellule liée 2 2_2012-2013 - CF - Tour 1 - Ligue 04 - Résultats" xfId="1280" xr:uid="{00000000-0005-0000-0000-0000D7830000}"/>
    <cellStyle name="Cellule liée 2 3" xfId="1281" xr:uid="{00000000-0005-0000-0000-0000D8830000}"/>
    <cellStyle name="Cellule liée 2 3 2" xfId="1282" xr:uid="{00000000-0005-0000-0000-0000D9830000}"/>
    <cellStyle name="Cellule liée 2 3 3" xfId="1283" xr:uid="{00000000-0005-0000-0000-0000DA830000}"/>
    <cellStyle name="Cellule liée 2 3 3 2" xfId="1284" xr:uid="{00000000-0005-0000-0000-0000DB830000}"/>
    <cellStyle name="Cellule liée 2 3 3 2 2" xfId="1285" xr:uid="{00000000-0005-0000-0000-0000DC830000}"/>
    <cellStyle name="Cellule liée 2 3 3 2 2 2" xfId="3674" xr:uid="{00000000-0005-0000-0000-0000DD830000}"/>
    <cellStyle name="Cellule liée 2 3 3 2 2 3" xfId="5715" xr:uid="{00000000-0005-0000-0000-0000DE830000}"/>
    <cellStyle name="Cellule liée 2 3 3 2 2 4" xfId="4955" xr:uid="{00000000-0005-0000-0000-0000DF830000}"/>
    <cellStyle name="Cellule liée 2 3 3 2 2 5" xfId="3673" xr:uid="{00000000-0005-0000-0000-0000E0830000}"/>
    <cellStyle name="Cellule liée 2 3 3 2 3" xfId="1286" xr:uid="{00000000-0005-0000-0000-0000E1830000}"/>
    <cellStyle name="Cellule liée 2 3 3 2 4" xfId="3675" xr:uid="{00000000-0005-0000-0000-0000E2830000}"/>
    <cellStyle name="Cellule liée 2 3 3 2 4 2" xfId="18950" xr:uid="{00000000-0005-0000-0000-0000E3830000}"/>
    <cellStyle name="Cellule liée 2 3 3 2 5" xfId="18951" xr:uid="{00000000-0005-0000-0000-0000E4830000}"/>
    <cellStyle name="Cellule liée 2 3 3 2 6" xfId="19836" xr:uid="{00000000-0005-0000-0000-0000E5830000}"/>
    <cellStyle name="Cellule liée 2 3 3 3" xfId="1287" xr:uid="{00000000-0005-0000-0000-0000E6830000}"/>
    <cellStyle name="Cellule liée 2 3 3 4" xfId="1288" xr:uid="{00000000-0005-0000-0000-0000E7830000}"/>
    <cellStyle name="Cellule liée 2 3 3 5" xfId="1289" xr:uid="{00000000-0005-0000-0000-0000E8830000}"/>
    <cellStyle name="Cellule liée 2 3 3 5 2" xfId="3677" xr:uid="{00000000-0005-0000-0000-0000E9830000}"/>
    <cellStyle name="Cellule liée 2 3 3 5 3" xfId="5717" xr:uid="{00000000-0005-0000-0000-0000EA830000}"/>
    <cellStyle name="Cellule liée 2 3 3 5 4" xfId="4956" xr:uid="{00000000-0005-0000-0000-0000EB830000}"/>
    <cellStyle name="Cellule liée 2 3 3 5 5" xfId="3676" xr:uid="{00000000-0005-0000-0000-0000EC830000}"/>
    <cellStyle name="Cellule liée 2 3 4" xfId="1290" xr:uid="{00000000-0005-0000-0000-0000ED830000}"/>
    <cellStyle name="Cellule liée 2 3 4 2" xfId="1291" xr:uid="{00000000-0005-0000-0000-0000EE830000}"/>
    <cellStyle name="Cellule liée 2 3 4 2 2" xfId="3679" xr:uid="{00000000-0005-0000-0000-0000EF830000}"/>
    <cellStyle name="Cellule liée 2 3 4 2 3" xfId="5719" xr:uid="{00000000-0005-0000-0000-0000F0830000}"/>
    <cellStyle name="Cellule liée 2 3 4 2 4" xfId="4957" xr:uid="{00000000-0005-0000-0000-0000F1830000}"/>
    <cellStyle name="Cellule liée 2 3 4 2 5" xfId="3678" xr:uid="{00000000-0005-0000-0000-0000F2830000}"/>
    <cellStyle name="Cellule liée 2 3 4 3" xfId="1292" xr:uid="{00000000-0005-0000-0000-0000F3830000}"/>
    <cellStyle name="Cellule liée 2 3 4 4" xfId="3680" xr:uid="{00000000-0005-0000-0000-0000F4830000}"/>
    <cellStyle name="Cellule liée 2 3 4 4 2" xfId="18952" xr:uid="{00000000-0005-0000-0000-0000F5830000}"/>
    <cellStyle name="Cellule liée 2 3 4 5" xfId="18953" xr:uid="{00000000-0005-0000-0000-0000F6830000}"/>
    <cellStyle name="Cellule liée 2 3 4 6" xfId="19837" xr:uid="{00000000-0005-0000-0000-0000F7830000}"/>
    <cellStyle name="Cellule liée 2 3 5" xfId="1293" xr:uid="{00000000-0005-0000-0000-0000F8830000}"/>
    <cellStyle name="Cellule liée 2 3 6" xfId="1294" xr:uid="{00000000-0005-0000-0000-0000F9830000}"/>
    <cellStyle name="Cellule liée 2 3 7" xfId="23660" xr:uid="{00000000-0005-0000-0000-0000FA830000}"/>
    <cellStyle name="Cellule liée 2 3 8" xfId="23906" xr:uid="{00000000-0005-0000-0000-0000FB830000}"/>
    <cellStyle name="Cellule liée 2 3_2012-2013 - CF - Tour 1 - Ligue 04 - Résultats" xfId="1295" xr:uid="{00000000-0005-0000-0000-0000FC830000}"/>
    <cellStyle name="Cellule liée 2 4" xfId="1296" xr:uid="{00000000-0005-0000-0000-0000FD830000}"/>
    <cellStyle name="Cellule liée 2 5" xfId="1297" xr:uid="{00000000-0005-0000-0000-0000FE830000}"/>
    <cellStyle name="Cellule liée 2 5 2" xfId="1298" xr:uid="{00000000-0005-0000-0000-0000FF830000}"/>
    <cellStyle name="Cellule liée 2 5 2 2" xfId="3682" xr:uid="{00000000-0005-0000-0000-000000840000}"/>
    <cellStyle name="Cellule liée 2 5 2 3" xfId="5720" xr:uid="{00000000-0005-0000-0000-000001840000}"/>
    <cellStyle name="Cellule liée 2 5 2 4" xfId="4958" xr:uid="{00000000-0005-0000-0000-000002840000}"/>
    <cellStyle name="Cellule liée 2 5 2 5" xfId="3681" xr:uid="{00000000-0005-0000-0000-000003840000}"/>
    <cellStyle name="Cellule liée 2 5 3" xfId="1299" xr:uid="{00000000-0005-0000-0000-000004840000}"/>
    <cellStyle name="Cellule liée 2 5 4" xfId="3683" xr:uid="{00000000-0005-0000-0000-000005840000}"/>
    <cellStyle name="Cellule liée 2 5 4 2" xfId="18954" xr:uid="{00000000-0005-0000-0000-000006840000}"/>
    <cellStyle name="Cellule liée 2 5 5" xfId="18955" xr:uid="{00000000-0005-0000-0000-000007840000}"/>
    <cellStyle name="Cellule liée 2 5 6" xfId="19839" xr:uid="{00000000-0005-0000-0000-000008840000}"/>
    <cellStyle name="Cellule liée 2 6" xfId="1300" xr:uid="{00000000-0005-0000-0000-000009840000}"/>
    <cellStyle name="Cellule liée 2 6 2" xfId="3685" xr:uid="{00000000-0005-0000-0000-00000A840000}"/>
    <cellStyle name="Cellule liée 2 6 3" xfId="5721" xr:uid="{00000000-0005-0000-0000-00000B840000}"/>
    <cellStyle name="Cellule liée 2 6 4" xfId="4959" xr:uid="{00000000-0005-0000-0000-00000C840000}"/>
    <cellStyle name="Cellule liée 2 6 5" xfId="3684" xr:uid="{00000000-0005-0000-0000-00000D840000}"/>
    <cellStyle name="Cellule liée 3" xfId="1301" xr:uid="{00000000-0005-0000-0000-00000E840000}"/>
    <cellStyle name="Cellule liée 3 2" xfId="1302" xr:uid="{00000000-0005-0000-0000-00000F840000}"/>
    <cellStyle name="Cellule liée 4" xfId="1303" xr:uid="{00000000-0005-0000-0000-000010840000}"/>
    <cellStyle name="Cellule liée 5" xfId="1304" xr:uid="{00000000-0005-0000-0000-000011840000}"/>
    <cellStyle name="Cellule liée 5 2" xfId="1305" xr:uid="{00000000-0005-0000-0000-000012840000}"/>
    <cellStyle name="Cellule liée 5 2 2" xfId="1306" xr:uid="{00000000-0005-0000-0000-000013840000}"/>
    <cellStyle name="Cellule liée 5 2 2 2" xfId="3687" xr:uid="{00000000-0005-0000-0000-000014840000}"/>
    <cellStyle name="Cellule liée 5 2 2 2 2" xfId="18956" xr:uid="{00000000-0005-0000-0000-000015840000}"/>
    <cellStyle name="Cellule liée 5 2 2 2 3" xfId="5724" xr:uid="{00000000-0005-0000-0000-000016840000}"/>
    <cellStyle name="Cellule liée 5 2 2 3" xfId="3688" xr:uid="{00000000-0005-0000-0000-000017840000}"/>
    <cellStyle name="Cellule liée 5 2 2 4" xfId="5723" xr:uid="{00000000-0005-0000-0000-000018840000}"/>
    <cellStyle name="Cellule liée 5 2 2 5" xfId="4960" xr:uid="{00000000-0005-0000-0000-000019840000}"/>
    <cellStyle name="Cellule liée 5 2 2 5 2" xfId="18059" xr:uid="{00000000-0005-0000-0000-00001A840000}"/>
    <cellStyle name="Cellule liée 5 2 2 6" xfId="3686" xr:uid="{00000000-0005-0000-0000-00001B840000}"/>
    <cellStyle name="Cellule liée 5 2 3" xfId="1307" xr:uid="{00000000-0005-0000-0000-00001C840000}"/>
    <cellStyle name="Cellule liée 5 2 3 2" xfId="18957" xr:uid="{00000000-0005-0000-0000-00001D840000}"/>
    <cellStyle name="Cellule liée 5 2 4" xfId="3689" xr:uid="{00000000-0005-0000-0000-00001E840000}"/>
    <cellStyle name="Cellule liée 5 2 4 2" xfId="5725" xr:uid="{00000000-0005-0000-0000-00001F840000}"/>
    <cellStyle name="Cellule liée 5 2 4 2 2" xfId="18958" xr:uid="{00000000-0005-0000-0000-000020840000}"/>
    <cellStyle name="Cellule liée 5 2 4 3" xfId="18959" xr:uid="{00000000-0005-0000-0000-000021840000}"/>
    <cellStyle name="Cellule liée 5 2 4 4" xfId="4653" xr:uid="{00000000-0005-0000-0000-000022840000}"/>
    <cellStyle name="Cellule liée 5 2 5" xfId="5722" xr:uid="{00000000-0005-0000-0000-000023840000}"/>
    <cellStyle name="Cellule liée 5 2 5 2" xfId="18960" xr:uid="{00000000-0005-0000-0000-000024840000}"/>
    <cellStyle name="Cellule liée 5 2 6" xfId="19844" xr:uid="{00000000-0005-0000-0000-000025840000}"/>
    <cellStyle name="Cellule liée 5 2 6 2" xfId="20281" xr:uid="{00000000-0005-0000-0000-000026840000}"/>
    <cellStyle name="Cellule liée 5 2 6 3" xfId="27244" xr:uid="{00000000-0005-0000-0000-000027840000}"/>
    <cellStyle name="Cellule liée 5 2 7" xfId="4652" xr:uid="{00000000-0005-0000-0000-000028840000}"/>
    <cellStyle name="Cellule liée 5 3" xfId="1308" xr:uid="{00000000-0005-0000-0000-000029840000}"/>
    <cellStyle name="Cellule liée 5 3 2" xfId="1309" xr:uid="{00000000-0005-0000-0000-00002A840000}"/>
    <cellStyle name="Cellule liée 5 3 3" xfId="1310" xr:uid="{00000000-0005-0000-0000-00002B840000}"/>
    <cellStyle name="Cellule liée 5 3 4" xfId="1311" xr:uid="{00000000-0005-0000-0000-00002C840000}"/>
    <cellStyle name="Cellule liée 5 3 5" xfId="1312" xr:uid="{00000000-0005-0000-0000-00002D840000}"/>
    <cellStyle name="Cellule liée 5 3 5 2" xfId="3690" xr:uid="{00000000-0005-0000-0000-00002E840000}"/>
    <cellStyle name="Cellule liée 5 3 5 3" xfId="5726" xr:uid="{00000000-0005-0000-0000-00002F840000}"/>
    <cellStyle name="Cellule liée 5 3 5 4" xfId="4961" xr:uid="{00000000-0005-0000-0000-000030840000}"/>
    <cellStyle name="Cellule liée 5 3 6" xfId="18961" xr:uid="{00000000-0005-0000-0000-000031840000}"/>
    <cellStyle name="Cellule liée 5 3 6 2" xfId="18962" xr:uid="{00000000-0005-0000-0000-000032840000}"/>
    <cellStyle name="Cellule liée 5 3 6 2 2" xfId="18963" xr:uid="{00000000-0005-0000-0000-000033840000}"/>
    <cellStyle name="Cellule liée 5 3 6 3" xfId="18964" xr:uid="{00000000-0005-0000-0000-000034840000}"/>
    <cellStyle name="Cellule liée 5 3 7" xfId="18965" xr:uid="{00000000-0005-0000-0000-000035840000}"/>
    <cellStyle name="Cellule liée 5 3 7 2" xfId="18966" xr:uid="{00000000-0005-0000-0000-000036840000}"/>
    <cellStyle name="Cellule liée 5 3 8" xfId="19845" xr:uid="{00000000-0005-0000-0000-000037840000}"/>
    <cellStyle name="Cellule liée 5 4" xfId="1313" xr:uid="{00000000-0005-0000-0000-000038840000}"/>
    <cellStyle name="Cellule liée 5 4 2" xfId="1314" xr:uid="{00000000-0005-0000-0000-000039840000}"/>
    <cellStyle name="Cellule liée 5 4 3" xfId="1315" xr:uid="{00000000-0005-0000-0000-00003A840000}"/>
    <cellStyle name="Cellule liée 5 4 4" xfId="1316" xr:uid="{00000000-0005-0000-0000-00003B840000}"/>
    <cellStyle name="Cellule liée 5 4 5" xfId="1317" xr:uid="{00000000-0005-0000-0000-00003C840000}"/>
    <cellStyle name="Cellule liée 5 4 5 2" xfId="3691" xr:uid="{00000000-0005-0000-0000-00003D840000}"/>
    <cellStyle name="Cellule liée 5 4 5 3" xfId="5727" xr:uid="{00000000-0005-0000-0000-00003E840000}"/>
    <cellStyle name="Cellule liée 5 4 5 4" xfId="4962" xr:uid="{00000000-0005-0000-0000-00003F840000}"/>
    <cellStyle name="Cellule liée 5 4 6" xfId="18967" xr:uid="{00000000-0005-0000-0000-000040840000}"/>
    <cellStyle name="Cellule liée 5 4 6 2" xfId="18968" xr:uid="{00000000-0005-0000-0000-000041840000}"/>
    <cellStyle name="Cellule liée 5 4 6 2 2" xfId="18969" xr:uid="{00000000-0005-0000-0000-000042840000}"/>
    <cellStyle name="Cellule liée 5 4 6 3" xfId="18970" xr:uid="{00000000-0005-0000-0000-000043840000}"/>
    <cellStyle name="Cellule liée 5 4 7" xfId="18971" xr:uid="{00000000-0005-0000-0000-000044840000}"/>
    <cellStyle name="Cellule liée 5 4 7 2" xfId="18972" xr:uid="{00000000-0005-0000-0000-000045840000}"/>
    <cellStyle name="Cellule liée 5 4 8" xfId="19849" xr:uid="{00000000-0005-0000-0000-000046840000}"/>
    <cellStyle name="Cellule liée 5 5" xfId="1318" xr:uid="{00000000-0005-0000-0000-000047840000}"/>
    <cellStyle name="Cellule liée 5 5 2" xfId="3693" xr:uid="{00000000-0005-0000-0000-000048840000}"/>
    <cellStyle name="Cellule liée 5 5 2 2" xfId="18973" xr:uid="{00000000-0005-0000-0000-000049840000}"/>
    <cellStyle name="Cellule liée 5 5 2 3" xfId="5729" xr:uid="{00000000-0005-0000-0000-00004A840000}"/>
    <cellStyle name="Cellule liée 5 5 3" xfId="3694" xr:uid="{00000000-0005-0000-0000-00004B840000}"/>
    <cellStyle name="Cellule liée 5 5 4" xfId="5728" xr:uid="{00000000-0005-0000-0000-00004C840000}"/>
    <cellStyle name="Cellule liée 5 5 5" xfId="4963" xr:uid="{00000000-0005-0000-0000-00004D840000}"/>
    <cellStyle name="Cellule liée 5 5 5 2" xfId="18060" xr:uid="{00000000-0005-0000-0000-00004E840000}"/>
    <cellStyle name="Cellule liée 5 5 6" xfId="3692" xr:uid="{00000000-0005-0000-0000-00004F840000}"/>
    <cellStyle name="Cellule liée 5 6" xfId="19843" xr:uid="{00000000-0005-0000-0000-000050840000}"/>
    <cellStyle name="Cellule liée 5 6 2" xfId="23661" xr:uid="{00000000-0005-0000-0000-000051840000}"/>
    <cellStyle name="Cellule liée 5 7" xfId="23907" xr:uid="{00000000-0005-0000-0000-000052840000}"/>
    <cellStyle name="Cellule liée 6" xfId="1319" xr:uid="{00000000-0005-0000-0000-000053840000}"/>
    <cellStyle name="Cellule liée 7" xfId="1320" xr:uid="{00000000-0005-0000-0000-000054840000}"/>
    <cellStyle name="Cellule liée 8" xfId="1321" xr:uid="{00000000-0005-0000-0000-000055840000}"/>
    <cellStyle name="Cellule liée 9" xfId="1322" xr:uid="{00000000-0005-0000-0000-000056840000}"/>
    <cellStyle name="Commentaire 10" xfId="1323" xr:uid="{00000000-0005-0000-0000-000057840000}"/>
    <cellStyle name="Commentaire 10 2" xfId="3696" xr:uid="{00000000-0005-0000-0000-000058840000}"/>
    <cellStyle name="Commentaire 10 3" xfId="5730" xr:uid="{00000000-0005-0000-0000-000059840000}"/>
    <cellStyle name="Commentaire 10 4" xfId="3695" xr:uid="{00000000-0005-0000-0000-00005A840000}"/>
    <cellStyle name="Commentaire 11" xfId="1324" xr:uid="{00000000-0005-0000-0000-00005B840000}"/>
    <cellStyle name="Commentaire 11 2" xfId="5731" xr:uid="{00000000-0005-0000-0000-00005C840000}"/>
    <cellStyle name="Commentaire 11 3" xfId="4654" xr:uid="{00000000-0005-0000-0000-00005D840000}"/>
    <cellStyle name="Commentaire 11 4" xfId="3697" xr:uid="{00000000-0005-0000-0000-00005E840000}"/>
    <cellStyle name="Commentaire 12" xfId="1325" xr:uid="{00000000-0005-0000-0000-00005F840000}"/>
    <cellStyle name="Commentaire 12 2" xfId="23736" xr:uid="{00000000-0005-0000-0000-000060840000}"/>
    <cellStyle name="Commentaire 12 2 2" xfId="36784" xr:uid="{00000000-0005-0000-0000-000061840000}"/>
    <cellStyle name="Commentaire 12 2 3" xfId="30796" xr:uid="{00000000-0005-0000-0000-000062840000}"/>
    <cellStyle name="Commentaire 12 3" xfId="20282" xr:uid="{00000000-0005-0000-0000-000063840000}"/>
    <cellStyle name="Commentaire 13" xfId="3698" xr:uid="{00000000-0005-0000-0000-000064840000}"/>
    <cellStyle name="Commentaire 13 10" xfId="11021" xr:uid="{00000000-0005-0000-0000-000065840000}"/>
    <cellStyle name="Commentaire 13 10 2" xfId="17012" xr:uid="{00000000-0005-0000-0000-000066840000}"/>
    <cellStyle name="Commentaire 13 11" xfId="17636" xr:uid="{00000000-0005-0000-0000-000067840000}"/>
    <cellStyle name="Commentaire 13 12" xfId="20283" xr:uid="{00000000-0005-0000-0000-000068840000}"/>
    <cellStyle name="Commentaire 13 13" xfId="11938" xr:uid="{00000000-0005-0000-0000-000069840000}"/>
    <cellStyle name="Commentaire 13 14" xfId="5732" xr:uid="{00000000-0005-0000-0000-00006A840000}"/>
    <cellStyle name="Commentaire 13 2" xfId="6477" xr:uid="{00000000-0005-0000-0000-00006B840000}"/>
    <cellStyle name="Commentaire 13 2 2" xfId="12468" xr:uid="{00000000-0005-0000-0000-00006C840000}"/>
    <cellStyle name="Commentaire 13 2 3" xfId="26152" xr:uid="{00000000-0005-0000-0000-00006D840000}"/>
    <cellStyle name="Commentaire 13 3" xfId="7003" xr:uid="{00000000-0005-0000-0000-00006E840000}"/>
    <cellStyle name="Commentaire 13 3 2" xfId="12994" xr:uid="{00000000-0005-0000-0000-00006F840000}"/>
    <cellStyle name="Commentaire 13 4" xfId="7543" xr:uid="{00000000-0005-0000-0000-000070840000}"/>
    <cellStyle name="Commentaire 13 4 2" xfId="13534" xr:uid="{00000000-0005-0000-0000-000071840000}"/>
    <cellStyle name="Commentaire 13 5" xfId="8111" xr:uid="{00000000-0005-0000-0000-000072840000}"/>
    <cellStyle name="Commentaire 13 5 2" xfId="14102" xr:uid="{00000000-0005-0000-0000-000073840000}"/>
    <cellStyle name="Commentaire 13 6" xfId="8679" xr:uid="{00000000-0005-0000-0000-000074840000}"/>
    <cellStyle name="Commentaire 13 6 2" xfId="14670" xr:uid="{00000000-0005-0000-0000-000075840000}"/>
    <cellStyle name="Commentaire 13 7" xfId="9247" xr:uid="{00000000-0005-0000-0000-000076840000}"/>
    <cellStyle name="Commentaire 13 7 2" xfId="15238" xr:uid="{00000000-0005-0000-0000-000077840000}"/>
    <cellStyle name="Commentaire 13 8" xfId="9829" xr:uid="{00000000-0005-0000-0000-000078840000}"/>
    <cellStyle name="Commentaire 13 8 2" xfId="15820" xr:uid="{00000000-0005-0000-0000-000079840000}"/>
    <cellStyle name="Commentaire 13 9" xfId="10425" xr:uid="{00000000-0005-0000-0000-00007A840000}"/>
    <cellStyle name="Commentaire 13 9 2" xfId="16416" xr:uid="{00000000-0005-0000-0000-00007B840000}"/>
    <cellStyle name="Commentaire 14" xfId="4118" xr:uid="{00000000-0005-0000-0000-00007C840000}"/>
    <cellStyle name="Commentaire 14 10" xfId="21535" xr:uid="{00000000-0005-0000-0000-00007D840000}"/>
    <cellStyle name="Commentaire 14 11" xfId="12999" xr:uid="{00000000-0005-0000-0000-00007E840000}"/>
    <cellStyle name="Commentaire 14 12" xfId="7008" xr:uid="{00000000-0005-0000-0000-00007F840000}"/>
    <cellStyle name="Commentaire 14 13" xfId="24820" xr:uid="{00000000-0005-0000-0000-000080840000}"/>
    <cellStyle name="Commentaire 14 2" xfId="7548" xr:uid="{00000000-0005-0000-0000-000081840000}"/>
    <cellStyle name="Commentaire 14 2 2" xfId="22146" xr:uid="{00000000-0005-0000-0000-000082840000}"/>
    <cellStyle name="Commentaire 14 2 2 2" xfId="35339" xr:uid="{00000000-0005-0000-0000-000083840000}"/>
    <cellStyle name="Commentaire 14 2 3" xfId="13539" xr:uid="{00000000-0005-0000-0000-000084840000}"/>
    <cellStyle name="Commentaire 14 2 4" xfId="29349" xr:uid="{00000000-0005-0000-0000-000085840000}"/>
    <cellStyle name="Commentaire 14 3" xfId="8116" xr:uid="{00000000-0005-0000-0000-000086840000}"/>
    <cellStyle name="Commentaire 14 3 2" xfId="22848" xr:uid="{00000000-0005-0000-0000-000087840000}"/>
    <cellStyle name="Commentaire 14 3 2 2" xfId="36041" xr:uid="{00000000-0005-0000-0000-000088840000}"/>
    <cellStyle name="Commentaire 14 3 3" xfId="14107" xr:uid="{00000000-0005-0000-0000-000089840000}"/>
    <cellStyle name="Commentaire 14 3 4" xfId="30051" xr:uid="{00000000-0005-0000-0000-00008A840000}"/>
    <cellStyle name="Commentaire 14 4" xfId="8684" xr:uid="{00000000-0005-0000-0000-00008B840000}"/>
    <cellStyle name="Commentaire 14 4 2" xfId="14675" xr:uid="{00000000-0005-0000-0000-00008C840000}"/>
    <cellStyle name="Commentaire 14 4 2 2" xfId="34739" xr:uid="{00000000-0005-0000-0000-00008D840000}"/>
    <cellStyle name="Commentaire 14 4 3" xfId="28749" xr:uid="{00000000-0005-0000-0000-00008E840000}"/>
    <cellStyle name="Commentaire 14 5" xfId="9252" xr:uid="{00000000-0005-0000-0000-00008F840000}"/>
    <cellStyle name="Commentaire 14 5 2" xfId="15243" xr:uid="{00000000-0005-0000-0000-000090840000}"/>
    <cellStyle name="Commentaire 14 5 3" xfId="26187" xr:uid="{00000000-0005-0000-0000-000091840000}"/>
    <cellStyle name="Commentaire 14 6" xfId="9834" xr:uid="{00000000-0005-0000-0000-000092840000}"/>
    <cellStyle name="Commentaire 14 6 2" xfId="15825" xr:uid="{00000000-0005-0000-0000-000093840000}"/>
    <cellStyle name="Commentaire 14 6 3" xfId="32191" xr:uid="{00000000-0005-0000-0000-000094840000}"/>
    <cellStyle name="Commentaire 14 7" xfId="10430" xr:uid="{00000000-0005-0000-0000-000095840000}"/>
    <cellStyle name="Commentaire 14 7 2" xfId="16421" xr:uid="{00000000-0005-0000-0000-000096840000}"/>
    <cellStyle name="Commentaire 14 8" xfId="11026" xr:uid="{00000000-0005-0000-0000-000097840000}"/>
    <cellStyle name="Commentaire 14 8 2" xfId="17017" xr:uid="{00000000-0005-0000-0000-000098840000}"/>
    <cellStyle name="Commentaire 14 9" xfId="17641" xr:uid="{00000000-0005-0000-0000-000099840000}"/>
    <cellStyle name="Commentaire 15" xfId="4132" xr:uid="{00000000-0005-0000-0000-00009A840000}"/>
    <cellStyle name="Commentaire 15 10" xfId="13553" xr:uid="{00000000-0005-0000-0000-00009B840000}"/>
    <cellStyle name="Commentaire 15 11" xfId="7562" xr:uid="{00000000-0005-0000-0000-00009C840000}"/>
    <cellStyle name="Commentaire 15 12" xfId="24822" xr:uid="{00000000-0005-0000-0000-00009D840000}"/>
    <cellStyle name="Commentaire 15 2" xfId="8130" xr:uid="{00000000-0005-0000-0000-00009E840000}"/>
    <cellStyle name="Commentaire 15 2 2" xfId="22850" xr:uid="{00000000-0005-0000-0000-00009F840000}"/>
    <cellStyle name="Commentaire 15 2 2 2" xfId="36043" xr:uid="{00000000-0005-0000-0000-0000A0840000}"/>
    <cellStyle name="Commentaire 15 2 3" xfId="14121" xr:uid="{00000000-0005-0000-0000-0000A1840000}"/>
    <cellStyle name="Commentaire 15 2 4" xfId="30053" xr:uid="{00000000-0005-0000-0000-0000A2840000}"/>
    <cellStyle name="Commentaire 15 3" xfId="8698" xr:uid="{00000000-0005-0000-0000-0000A3840000}"/>
    <cellStyle name="Commentaire 15 3 2" xfId="14689" xr:uid="{00000000-0005-0000-0000-0000A4840000}"/>
    <cellStyle name="Commentaire 15 3 2 2" xfId="35341" xr:uid="{00000000-0005-0000-0000-0000A5840000}"/>
    <cellStyle name="Commentaire 15 3 3" xfId="29351" xr:uid="{00000000-0005-0000-0000-0000A6840000}"/>
    <cellStyle name="Commentaire 15 4" xfId="9266" xr:uid="{00000000-0005-0000-0000-0000A7840000}"/>
    <cellStyle name="Commentaire 15 4 2" xfId="15257" xr:uid="{00000000-0005-0000-0000-0000A8840000}"/>
    <cellStyle name="Commentaire 15 4 3" xfId="26189" xr:uid="{00000000-0005-0000-0000-0000A9840000}"/>
    <cellStyle name="Commentaire 15 5" xfId="9848" xr:uid="{00000000-0005-0000-0000-0000AA840000}"/>
    <cellStyle name="Commentaire 15 5 2" xfId="15839" xr:uid="{00000000-0005-0000-0000-0000AB840000}"/>
    <cellStyle name="Commentaire 15 5 3" xfId="32193" xr:uid="{00000000-0005-0000-0000-0000AC840000}"/>
    <cellStyle name="Commentaire 15 6" xfId="10444" xr:uid="{00000000-0005-0000-0000-0000AD840000}"/>
    <cellStyle name="Commentaire 15 6 2" xfId="16435" xr:uid="{00000000-0005-0000-0000-0000AE840000}"/>
    <cellStyle name="Commentaire 15 7" xfId="11040" xr:uid="{00000000-0005-0000-0000-0000AF840000}"/>
    <cellStyle name="Commentaire 15 7 2" xfId="17031" xr:uid="{00000000-0005-0000-0000-0000B0840000}"/>
    <cellStyle name="Commentaire 15 8" xfId="17655" xr:uid="{00000000-0005-0000-0000-0000B1840000}"/>
    <cellStyle name="Commentaire 15 9" xfId="22148" xr:uid="{00000000-0005-0000-0000-0000B2840000}"/>
    <cellStyle name="Commentaire 16" xfId="4146" xr:uid="{00000000-0005-0000-0000-0000B3840000}"/>
    <cellStyle name="Commentaire 16 10" xfId="13567" xr:uid="{00000000-0005-0000-0000-0000B4840000}"/>
    <cellStyle name="Commentaire 16 11" xfId="7576" xr:uid="{00000000-0005-0000-0000-0000B5840000}"/>
    <cellStyle name="Commentaire 16 12" xfId="24836" xr:uid="{00000000-0005-0000-0000-0000B6840000}"/>
    <cellStyle name="Commentaire 16 2" xfId="8144" xr:uid="{00000000-0005-0000-0000-0000B7840000}"/>
    <cellStyle name="Commentaire 16 2 2" xfId="22864" xr:uid="{00000000-0005-0000-0000-0000B8840000}"/>
    <cellStyle name="Commentaire 16 2 2 2" xfId="36057" xr:uid="{00000000-0005-0000-0000-0000B9840000}"/>
    <cellStyle name="Commentaire 16 2 3" xfId="14135" xr:uid="{00000000-0005-0000-0000-0000BA840000}"/>
    <cellStyle name="Commentaire 16 2 4" xfId="30067" xr:uid="{00000000-0005-0000-0000-0000BB840000}"/>
    <cellStyle name="Commentaire 16 3" xfId="8712" xr:uid="{00000000-0005-0000-0000-0000BC840000}"/>
    <cellStyle name="Commentaire 16 3 2" xfId="14703" xr:uid="{00000000-0005-0000-0000-0000BD840000}"/>
    <cellStyle name="Commentaire 16 3 2 2" xfId="35355" xr:uid="{00000000-0005-0000-0000-0000BE840000}"/>
    <cellStyle name="Commentaire 16 3 3" xfId="29365" xr:uid="{00000000-0005-0000-0000-0000BF840000}"/>
    <cellStyle name="Commentaire 16 4" xfId="9280" xr:uid="{00000000-0005-0000-0000-0000C0840000}"/>
    <cellStyle name="Commentaire 16 4 2" xfId="15271" xr:uid="{00000000-0005-0000-0000-0000C1840000}"/>
    <cellStyle name="Commentaire 16 4 3" xfId="26203" xr:uid="{00000000-0005-0000-0000-0000C2840000}"/>
    <cellStyle name="Commentaire 16 5" xfId="9862" xr:uid="{00000000-0005-0000-0000-0000C3840000}"/>
    <cellStyle name="Commentaire 16 5 2" xfId="15853" xr:uid="{00000000-0005-0000-0000-0000C4840000}"/>
    <cellStyle name="Commentaire 16 5 3" xfId="32207" xr:uid="{00000000-0005-0000-0000-0000C5840000}"/>
    <cellStyle name="Commentaire 16 6" xfId="10458" xr:uid="{00000000-0005-0000-0000-0000C6840000}"/>
    <cellStyle name="Commentaire 16 6 2" xfId="16449" xr:uid="{00000000-0005-0000-0000-0000C7840000}"/>
    <cellStyle name="Commentaire 16 7" xfId="11054" xr:uid="{00000000-0005-0000-0000-0000C8840000}"/>
    <cellStyle name="Commentaire 16 7 2" xfId="17045" xr:uid="{00000000-0005-0000-0000-0000C9840000}"/>
    <cellStyle name="Commentaire 16 8" xfId="17669" xr:uid="{00000000-0005-0000-0000-0000CA840000}"/>
    <cellStyle name="Commentaire 16 9" xfId="22162" xr:uid="{00000000-0005-0000-0000-0000CB840000}"/>
    <cellStyle name="Commentaire 17" xfId="4160" xr:uid="{00000000-0005-0000-0000-0000CC840000}"/>
    <cellStyle name="Commentaire 17 2" xfId="9876" xr:uid="{00000000-0005-0000-0000-0000CD840000}"/>
    <cellStyle name="Commentaire 17 2 2" xfId="22908" xr:uid="{00000000-0005-0000-0000-0000CE840000}"/>
    <cellStyle name="Commentaire 17 2 2 2" xfId="36101" xr:uid="{00000000-0005-0000-0000-0000CF840000}"/>
    <cellStyle name="Commentaire 17 2 3" xfId="15867" xr:uid="{00000000-0005-0000-0000-0000D0840000}"/>
    <cellStyle name="Commentaire 17 2 4" xfId="30111" xr:uid="{00000000-0005-0000-0000-0000D1840000}"/>
    <cellStyle name="Commentaire 17 3" xfId="10472" xr:uid="{00000000-0005-0000-0000-0000D2840000}"/>
    <cellStyle name="Commentaire 17 3 2" xfId="16463" xr:uid="{00000000-0005-0000-0000-0000D3840000}"/>
    <cellStyle name="Commentaire 17 3 2 2" xfId="35399" xr:uid="{00000000-0005-0000-0000-0000D4840000}"/>
    <cellStyle name="Commentaire 17 3 3" xfId="29409" xr:uid="{00000000-0005-0000-0000-0000D5840000}"/>
    <cellStyle name="Commentaire 17 4" xfId="11068" xr:uid="{00000000-0005-0000-0000-0000D6840000}"/>
    <cellStyle name="Commentaire 17 4 2" xfId="17059" xr:uid="{00000000-0005-0000-0000-0000D7840000}"/>
    <cellStyle name="Commentaire 17 4 3" xfId="26247" xr:uid="{00000000-0005-0000-0000-0000D8840000}"/>
    <cellStyle name="Commentaire 17 5" xfId="17683" xr:uid="{00000000-0005-0000-0000-0000D9840000}"/>
    <cellStyle name="Commentaire 17 5 2" xfId="32251" xr:uid="{00000000-0005-0000-0000-0000DA840000}"/>
    <cellStyle name="Commentaire 17 6" xfId="22206" xr:uid="{00000000-0005-0000-0000-0000DB840000}"/>
    <cellStyle name="Commentaire 17 7" xfId="15285" xr:uid="{00000000-0005-0000-0000-0000DC840000}"/>
    <cellStyle name="Commentaire 17 8" xfId="9294" xr:uid="{00000000-0005-0000-0000-0000DD840000}"/>
    <cellStyle name="Commentaire 17 9" xfId="24880" xr:uid="{00000000-0005-0000-0000-0000DE840000}"/>
    <cellStyle name="Commentaire 18" xfId="4174" xr:uid="{00000000-0005-0000-0000-0000DF840000}"/>
    <cellStyle name="Commentaire 18 2" xfId="10486" xr:uid="{00000000-0005-0000-0000-0000E0840000}"/>
    <cellStyle name="Commentaire 18 2 2" xfId="16477" xr:uid="{00000000-0005-0000-0000-0000E1840000}"/>
    <cellStyle name="Commentaire 18 2 2 2" xfId="36145" xr:uid="{00000000-0005-0000-0000-0000E2840000}"/>
    <cellStyle name="Commentaire 18 2 3" xfId="30155" xr:uid="{00000000-0005-0000-0000-0000E3840000}"/>
    <cellStyle name="Commentaire 18 3" xfId="11082" xr:uid="{00000000-0005-0000-0000-0000E4840000}"/>
    <cellStyle name="Commentaire 18 3 2" xfId="17073" xr:uid="{00000000-0005-0000-0000-0000E5840000}"/>
    <cellStyle name="Commentaire 18 3 3" xfId="26151" xr:uid="{00000000-0005-0000-0000-0000E6840000}"/>
    <cellStyle name="Commentaire 18 4" xfId="17697" xr:uid="{00000000-0005-0000-0000-0000E7840000}"/>
    <cellStyle name="Commentaire 18 5" xfId="22952" xr:uid="{00000000-0005-0000-0000-0000E8840000}"/>
    <cellStyle name="Commentaire 18 6" xfId="15881" xr:uid="{00000000-0005-0000-0000-0000E9840000}"/>
    <cellStyle name="Commentaire 18 7" xfId="9890" xr:uid="{00000000-0005-0000-0000-0000EA840000}"/>
    <cellStyle name="Commentaire 18 8" xfId="24924" xr:uid="{00000000-0005-0000-0000-0000EB840000}"/>
    <cellStyle name="Commentaire 19" xfId="4188" xr:uid="{00000000-0005-0000-0000-0000EC840000}"/>
    <cellStyle name="Commentaire 19 2" xfId="17711" xr:uid="{00000000-0005-0000-0000-0000ED840000}"/>
    <cellStyle name="Commentaire 19 2 2" xfId="36953" xr:uid="{00000000-0005-0000-0000-0000EE840000}"/>
    <cellStyle name="Commentaire 19 2 3" xfId="30966" xr:uid="{00000000-0005-0000-0000-0000EF840000}"/>
    <cellStyle name="Commentaire 19 3" xfId="17087" xr:uid="{00000000-0005-0000-0000-0000F0840000}"/>
    <cellStyle name="Commentaire 19 3 2" xfId="32295" xr:uid="{00000000-0005-0000-0000-0000F1840000}"/>
    <cellStyle name="Commentaire 19 4" xfId="11096" xr:uid="{00000000-0005-0000-0000-0000F2840000}"/>
    <cellStyle name="Commentaire 19 5" xfId="26291" xr:uid="{00000000-0005-0000-0000-0000F3840000}"/>
    <cellStyle name="Commentaire 2" xfId="1326" xr:uid="{00000000-0005-0000-0000-0000F4840000}"/>
    <cellStyle name="Commentaire 2 2" xfId="1327" xr:uid="{00000000-0005-0000-0000-0000F5840000}"/>
    <cellStyle name="Commentaire 2 2 2" xfId="1328" xr:uid="{00000000-0005-0000-0000-0000F6840000}"/>
    <cellStyle name="Commentaire 2 2 2 2" xfId="1329" xr:uid="{00000000-0005-0000-0000-0000F7840000}"/>
    <cellStyle name="Commentaire 2 2 2 2 2" xfId="1330" xr:uid="{00000000-0005-0000-0000-0000F8840000}"/>
    <cellStyle name="Commentaire 2 2 2 2 3" xfId="1331" xr:uid="{00000000-0005-0000-0000-0000F9840000}"/>
    <cellStyle name="Commentaire 2 2 2 3" xfId="1332" xr:uid="{00000000-0005-0000-0000-0000FA840000}"/>
    <cellStyle name="Commentaire 2 2 2 4" xfId="1333" xr:uid="{00000000-0005-0000-0000-0000FB840000}"/>
    <cellStyle name="Commentaire 2 2 3" xfId="1334" xr:uid="{00000000-0005-0000-0000-0000FC840000}"/>
    <cellStyle name="Commentaire 2 2 3 2" xfId="1335" xr:uid="{00000000-0005-0000-0000-0000FD840000}"/>
    <cellStyle name="Commentaire 2 2 3 2 2" xfId="1336" xr:uid="{00000000-0005-0000-0000-0000FE840000}"/>
    <cellStyle name="Commentaire 2 2 3 2 2 2" xfId="1337" xr:uid="{00000000-0005-0000-0000-0000FF840000}"/>
    <cellStyle name="Commentaire 2 2 3 2 2 3" xfId="1338" xr:uid="{00000000-0005-0000-0000-000000850000}"/>
    <cellStyle name="Commentaire 2 2 3 2 3" xfId="1339" xr:uid="{00000000-0005-0000-0000-000001850000}"/>
    <cellStyle name="Commentaire 2 2 3 2 3 2" xfId="3699" xr:uid="{00000000-0005-0000-0000-000002850000}"/>
    <cellStyle name="Commentaire 2 2 3 2 3 3" xfId="5733" xr:uid="{00000000-0005-0000-0000-000003850000}"/>
    <cellStyle name="Commentaire 2 2 3 2 3 4" xfId="4964" xr:uid="{00000000-0005-0000-0000-000004850000}"/>
    <cellStyle name="Commentaire 2 2 3 2 3 5" xfId="11401" xr:uid="{00000000-0005-0000-0000-000005850000}"/>
    <cellStyle name="Commentaire 2 2 3 2 4" xfId="18974" xr:uid="{00000000-0005-0000-0000-000006850000}"/>
    <cellStyle name="Commentaire 2 2 3 2 4 2" xfId="18975" xr:uid="{00000000-0005-0000-0000-000007850000}"/>
    <cellStyle name="Commentaire 2 2 3 2 4 2 2" xfId="18976" xr:uid="{00000000-0005-0000-0000-000008850000}"/>
    <cellStyle name="Commentaire 2 2 3 2 4 3" xfId="18977" xr:uid="{00000000-0005-0000-0000-000009850000}"/>
    <cellStyle name="Commentaire 2 2 3 2 5" xfId="18978" xr:uid="{00000000-0005-0000-0000-00000A850000}"/>
    <cellStyle name="Commentaire 2 2 3 2 5 2" xfId="18979" xr:uid="{00000000-0005-0000-0000-00000B850000}"/>
    <cellStyle name="Commentaire 2 2 3 2 6" xfId="19858" xr:uid="{00000000-0005-0000-0000-00000C850000}"/>
    <cellStyle name="Commentaire 2 2 3 2 6 2" xfId="33258" xr:uid="{00000000-0005-0000-0000-00000D850000}"/>
    <cellStyle name="Commentaire 2 2 3 2 6 3" xfId="27256" xr:uid="{00000000-0005-0000-0000-00000E850000}"/>
    <cellStyle name="Commentaire 2 2 3 3" xfId="1340" xr:uid="{00000000-0005-0000-0000-00000F850000}"/>
    <cellStyle name="Commentaire 2 2 3 3 2" xfId="1341" xr:uid="{00000000-0005-0000-0000-000010850000}"/>
    <cellStyle name="Commentaire 2 2 3 3 3" xfId="1342" xr:uid="{00000000-0005-0000-0000-000011850000}"/>
    <cellStyle name="Commentaire 2 2 3 4" xfId="1343" xr:uid="{00000000-0005-0000-0000-000012850000}"/>
    <cellStyle name="Commentaire 2 2 3 4 2" xfId="1344" xr:uid="{00000000-0005-0000-0000-000013850000}"/>
    <cellStyle name="Commentaire 2 2 3 4 3" xfId="1345" xr:uid="{00000000-0005-0000-0000-000014850000}"/>
    <cellStyle name="Commentaire 2 2 3 5" xfId="1346" xr:uid="{00000000-0005-0000-0000-000015850000}"/>
    <cellStyle name="Commentaire 2 2 3 6" xfId="1347" xr:uid="{00000000-0005-0000-0000-000016850000}"/>
    <cellStyle name="Commentaire 2 2 4" xfId="1348" xr:uid="{00000000-0005-0000-0000-000017850000}"/>
    <cellStyle name="Commentaire 2 2 4 2" xfId="1349" xr:uid="{00000000-0005-0000-0000-000018850000}"/>
    <cellStyle name="Commentaire 2 2 4 2 2" xfId="1350" xr:uid="{00000000-0005-0000-0000-000019850000}"/>
    <cellStyle name="Commentaire 2 2 4 3" xfId="1351" xr:uid="{00000000-0005-0000-0000-00001A850000}"/>
    <cellStyle name="Commentaire 2 2 4 3 2" xfId="1352" xr:uid="{00000000-0005-0000-0000-00001B850000}"/>
    <cellStyle name="Commentaire 2 2 4 4" xfId="1353" xr:uid="{00000000-0005-0000-0000-00001C850000}"/>
    <cellStyle name="Commentaire 2 2 4 4 2" xfId="1354" xr:uid="{00000000-0005-0000-0000-00001D850000}"/>
    <cellStyle name="Commentaire 2 2 4 5" xfId="1355" xr:uid="{00000000-0005-0000-0000-00001E850000}"/>
    <cellStyle name="Commentaire 2 2 4 5 2" xfId="3700" xr:uid="{00000000-0005-0000-0000-00001F850000}"/>
    <cellStyle name="Commentaire 2 2 4 5 3" xfId="5734" xr:uid="{00000000-0005-0000-0000-000020850000}"/>
    <cellStyle name="Commentaire 2 2 4 5 4" xfId="4965" xr:uid="{00000000-0005-0000-0000-000021850000}"/>
    <cellStyle name="Commentaire 2 2 4 5 5" xfId="11402" xr:uid="{00000000-0005-0000-0000-000022850000}"/>
    <cellStyle name="Commentaire 2 2 4 6" xfId="18980" xr:uid="{00000000-0005-0000-0000-000023850000}"/>
    <cellStyle name="Commentaire 2 2 4 6 2" xfId="18981" xr:uid="{00000000-0005-0000-0000-000024850000}"/>
    <cellStyle name="Commentaire 2 2 4 6 2 2" xfId="18982" xr:uid="{00000000-0005-0000-0000-000025850000}"/>
    <cellStyle name="Commentaire 2 2 4 6 3" xfId="18983" xr:uid="{00000000-0005-0000-0000-000026850000}"/>
    <cellStyle name="Commentaire 2 2 4 7" xfId="18984" xr:uid="{00000000-0005-0000-0000-000027850000}"/>
    <cellStyle name="Commentaire 2 2 4 7 2" xfId="18985" xr:uid="{00000000-0005-0000-0000-000028850000}"/>
    <cellStyle name="Commentaire 2 2 4 8" xfId="19865" xr:uid="{00000000-0005-0000-0000-000029850000}"/>
    <cellStyle name="Commentaire 2 2 4 8 2" xfId="33265" xr:uid="{00000000-0005-0000-0000-00002A850000}"/>
    <cellStyle name="Commentaire 2 2 4 8 3" xfId="27263" xr:uid="{00000000-0005-0000-0000-00002B850000}"/>
    <cellStyle name="Commentaire 2 2 5" xfId="1356" xr:uid="{00000000-0005-0000-0000-00002C850000}"/>
    <cellStyle name="Commentaire 2 2 5 2" xfId="3701" xr:uid="{00000000-0005-0000-0000-00002D850000}"/>
    <cellStyle name="Commentaire 2 2 5 3" xfId="5735" xr:uid="{00000000-0005-0000-0000-00002E850000}"/>
    <cellStyle name="Commentaire 2 2 5 4" xfId="4966" xr:uid="{00000000-0005-0000-0000-00002F850000}"/>
    <cellStyle name="Commentaire 2 2 5 5" xfId="11403" xr:uid="{00000000-0005-0000-0000-000030850000}"/>
    <cellStyle name="Commentaire 2 3" xfId="1357" xr:uid="{00000000-0005-0000-0000-000031850000}"/>
    <cellStyle name="Commentaire 2 3 2" xfId="1358" xr:uid="{00000000-0005-0000-0000-000032850000}"/>
    <cellStyle name="Commentaire 2 3 2 2" xfId="1359" xr:uid="{00000000-0005-0000-0000-000033850000}"/>
    <cellStyle name="Commentaire 2 3 2 3" xfId="1360" xr:uid="{00000000-0005-0000-0000-000034850000}"/>
    <cellStyle name="Commentaire 2 3 3" xfId="1361" xr:uid="{00000000-0005-0000-0000-000035850000}"/>
    <cellStyle name="Commentaire 2 3 3 2" xfId="1362" xr:uid="{00000000-0005-0000-0000-000036850000}"/>
    <cellStyle name="Commentaire 2 3 3 3" xfId="1363" xr:uid="{00000000-0005-0000-0000-000037850000}"/>
    <cellStyle name="Commentaire 2 3 4" xfId="1364" xr:uid="{00000000-0005-0000-0000-000038850000}"/>
    <cellStyle name="Commentaire 2 3 4 2" xfId="1365" xr:uid="{00000000-0005-0000-0000-000039850000}"/>
    <cellStyle name="Commentaire 2 3 4 2 2" xfId="1366" xr:uid="{00000000-0005-0000-0000-00003A850000}"/>
    <cellStyle name="Commentaire 2 3 4 2 2 2" xfId="1367" xr:uid="{00000000-0005-0000-0000-00003B850000}"/>
    <cellStyle name="Commentaire 2 3 4 2 3" xfId="1368" xr:uid="{00000000-0005-0000-0000-00003C850000}"/>
    <cellStyle name="Commentaire 2 3 4 2 3 2" xfId="1369" xr:uid="{00000000-0005-0000-0000-00003D850000}"/>
    <cellStyle name="Commentaire 2 3 4 2 4" xfId="1370" xr:uid="{00000000-0005-0000-0000-00003E850000}"/>
    <cellStyle name="Commentaire 2 3 4 2 4 2" xfId="1371" xr:uid="{00000000-0005-0000-0000-00003F850000}"/>
    <cellStyle name="Commentaire 2 3 4 2 5" xfId="1372" xr:uid="{00000000-0005-0000-0000-000040850000}"/>
    <cellStyle name="Commentaire 2 3 4 2 5 2" xfId="3702" xr:uid="{00000000-0005-0000-0000-000041850000}"/>
    <cellStyle name="Commentaire 2 3 4 2 5 3" xfId="5736" xr:uid="{00000000-0005-0000-0000-000042850000}"/>
    <cellStyle name="Commentaire 2 3 4 2 5 4" xfId="4967" xr:uid="{00000000-0005-0000-0000-000043850000}"/>
    <cellStyle name="Commentaire 2 3 4 2 5 5" xfId="11404" xr:uid="{00000000-0005-0000-0000-000044850000}"/>
    <cellStyle name="Commentaire 2 3 4 2 6" xfId="18986" xr:uid="{00000000-0005-0000-0000-000045850000}"/>
    <cellStyle name="Commentaire 2 3 4 2 6 2" xfId="18987" xr:uid="{00000000-0005-0000-0000-000046850000}"/>
    <cellStyle name="Commentaire 2 3 4 2 6 2 2" xfId="18988" xr:uid="{00000000-0005-0000-0000-000047850000}"/>
    <cellStyle name="Commentaire 2 3 4 2 6 3" xfId="18989" xr:uid="{00000000-0005-0000-0000-000048850000}"/>
    <cellStyle name="Commentaire 2 3 4 2 7" xfId="18990" xr:uid="{00000000-0005-0000-0000-000049850000}"/>
    <cellStyle name="Commentaire 2 3 4 2 7 2" xfId="18991" xr:uid="{00000000-0005-0000-0000-00004A850000}"/>
    <cellStyle name="Commentaire 2 3 4 2 8" xfId="19874" xr:uid="{00000000-0005-0000-0000-00004B850000}"/>
    <cellStyle name="Commentaire 2 3 4 2 8 2" xfId="33274" xr:uid="{00000000-0005-0000-0000-00004C850000}"/>
    <cellStyle name="Commentaire 2 3 4 2 8 3" xfId="27272" xr:uid="{00000000-0005-0000-0000-00004D850000}"/>
    <cellStyle name="Commentaire 2 3 4 3" xfId="1373" xr:uid="{00000000-0005-0000-0000-00004E850000}"/>
    <cellStyle name="Commentaire 2 3 4 3 2" xfId="1374" xr:uid="{00000000-0005-0000-0000-00004F850000}"/>
    <cellStyle name="Commentaire 2 3 4 4" xfId="1375" xr:uid="{00000000-0005-0000-0000-000050850000}"/>
    <cellStyle name="Commentaire 2 3 4 5" xfId="1376" xr:uid="{00000000-0005-0000-0000-000051850000}"/>
    <cellStyle name="Commentaire 2 3 4 5 2" xfId="18992" xr:uid="{00000000-0005-0000-0000-000052850000}"/>
    <cellStyle name="Commentaire 2 3 4 5 2 2" xfId="18993" xr:uid="{00000000-0005-0000-0000-000053850000}"/>
    <cellStyle name="Commentaire 2 3 4 5 3" xfId="18994" xr:uid="{00000000-0005-0000-0000-000054850000}"/>
    <cellStyle name="Commentaire 2 3 4 6" xfId="18995" xr:uid="{00000000-0005-0000-0000-000055850000}"/>
    <cellStyle name="Commentaire 2 3 4 6 2" xfId="18996" xr:uid="{00000000-0005-0000-0000-000056850000}"/>
    <cellStyle name="Commentaire 2 3 4 7" xfId="19873" xr:uid="{00000000-0005-0000-0000-000057850000}"/>
    <cellStyle name="Commentaire 2 3 4 7 2" xfId="33273" xr:uid="{00000000-0005-0000-0000-000058850000}"/>
    <cellStyle name="Commentaire 2 3 4 7 3" xfId="27271" xr:uid="{00000000-0005-0000-0000-000059850000}"/>
    <cellStyle name="Commentaire 2 3 5" xfId="1377" xr:uid="{00000000-0005-0000-0000-00005A850000}"/>
    <cellStyle name="Commentaire 2 3 5 2" xfId="1378" xr:uid="{00000000-0005-0000-0000-00005B850000}"/>
    <cellStyle name="Commentaire 2 3 5 2 2" xfId="1379" xr:uid="{00000000-0005-0000-0000-00005C850000}"/>
    <cellStyle name="Commentaire 2 3 5 3" xfId="1380" xr:uid="{00000000-0005-0000-0000-00005D850000}"/>
    <cellStyle name="Commentaire 2 3 5 3 2" xfId="1381" xr:uid="{00000000-0005-0000-0000-00005E850000}"/>
    <cellStyle name="Commentaire 2 3 5 4" xfId="1382" xr:uid="{00000000-0005-0000-0000-00005F850000}"/>
    <cellStyle name="Commentaire 2 3 5 4 2" xfId="1383" xr:uid="{00000000-0005-0000-0000-000060850000}"/>
    <cellStyle name="Commentaire 2 3 5 5" xfId="1384" xr:uid="{00000000-0005-0000-0000-000061850000}"/>
    <cellStyle name="Commentaire 2 3 5 5 2" xfId="3703" xr:uid="{00000000-0005-0000-0000-000062850000}"/>
    <cellStyle name="Commentaire 2 3 5 5 3" xfId="5737" xr:uid="{00000000-0005-0000-0000-000063850000}"/>
    <cellStyle name="Commentaire 2 3 5 5 4" xfId="4968" xr:uid="{00000000-0005-0000-0000-000064850000}"/>
    <cellStyle name="Commentaire 2 3 5 5 5" xfId="11405" xr:uid="{00000000-0005-0000-0000-000065850000}"/>
    <cellStyle name="Commentaire 2 3 5 6" xfId="18997" xr:uid="{00000000-0005-0000-0000-000066850000}"/>
    <cellStyle name="Commentaire 2 3 5 6 2" xfId="18998" xr:uid="{00000000-0005-0000-0000-000067850000}"/>
    <cellStyle name="Commentaire 2 3 5 6 2 2" xfId="18999" xr:uid="{00000000-0005-0000-0000-000068850000}"/>
    <cellStyle name="Commentaire 2 3 5 6 3" xfId="19000" xr:uid="{00000000-0005-0000-0000-000069850000}"/>
    <cellStyle name="Commentaire 2 3 5 7" xfId="19001" xr:uid="{00000000-0005-0000-0000-00006A850000}"/>
    <cellStyle name="Commentaire 2 3 5 7 2" xfId="19002" xr:uid="{00000000-0005-0000-0000-00006B850000}"/>
    <cellStyle name="Commentaire 2 3 5 8" xfId="19878" xr:uid="{00000000-0005-0000-0000-00006C850000}"/>
    <cellStyle name="Commentaire 2 3 5 8 2" xfId="33278" xr:uid="{00000000-0005-0000-0000-00006D850000}"/>
    <cellStyle name="Commentaire 2 3 5 8 3" xfId="27276" xr:uid="{00000000-0005-0000-0000-00006E850000}"/>
    <cellStyle name="Commentaire 2 3 6" xfId="1385" xr:uid="{00000000-0005-0000-0000-00006F850000}"/>
    <cellStyle name="Commentaire 2 3 7" xfId="1386" xr:uid="{00000000-0005-0000-0000-000070850000}"/>
    <cellStyle name="Commentaire 2 4" xfId="1387" xr:uid="{00000000-0005-0000-0000-000071850000}"/>
    <cellStyle name="Commentaire 2 4 2" xfId="1388" xr:uid="{00000000-0005-0000-0000-000072850000}"/>
    <cellStyle name="Commentaire 2 4 3" xfId="1389" xr:uid="{00000000-0005-0000-0000-000073850000}"/>
    <cellStyle name="Commentaire 2 5" xfId="1390" xr:uid="{00000000-0005-0000-0000-000074850000}"/>
    <cellStyle name="Commentaire 2 5 2" xfId="1391" xr:uid="{00000000-0005-0000-0000-000075850000}"/>
    <cellStyle name="Commentaire 2 6" xfId="1392" xr:uid="{00000000-0005-0000-0000-000076850000}"/>
    <cellStyle name="Commentaire 2 6 2" xfId="1393" xr:uid="{00000000-0005-0000-0000-000077850000}"/>
    <cellStyle name="Commentaire 2 7" xfId="1394" xr:uid="{00000000-0005-0000-0000-000078850000}"/>
    <cellStyle name="Commentaire 20" xfId="4202" xr:uid="{00000000-0005-0000-0000-000079850000}"/>
    <cellStyle name="Commentaire 20 2" xfId="17725" xr:uid="{00000000-0005-0000-0000-00007A850000}"/>
    <cellStyle name="Commentaire 20 3" xfId="17101" xr:uid="{00000000-0005-0000-0000-00007B850000}"/>
    <cellStyle name="Commentaire 20 4" xfId="25548" xr:uid="{00000000-0005-0000-0000-00007C850000}"/>
    <cellStyle name="Commentaire 21" xfId="17739" xr:uid="{00000000-0005-0000-0000-00007D850000}"/>
    <cellStyle name="Commentaire 21 2" xfId="36997" xr:uid="{00000000-0005-0000-0000-00007E850000}"/>
    <cellStyle name="Commentaire 22" xfId="17753" xr:uid="{00000000-0005-0000-0000-00007F850000}"/>
    <cellStyle name="Commentaire 22 2" xfId="37011" xr:uid="{00000000-0005-0000-0000-000080850000}"/>
    <cellStyle name="Commentaire 23" xfId="24047" xr:uid="{00000000-0005-0000-0000-000081850000}"/>
    <cellStyle name="Commentaire 24" xfId="24061" xr:uid="{00000000-0005-0000-0000-000082850000}"/>
    <cellStyle name="Commentaire 25" xfId="24656" xr:uid="{00000000-0005-0000-0000-000083850000}"/>
    <cellStyle name="Commentaire 26" xfId="37095" xr:uid="{00000000-0005-0000-0000-000084850000}"/>
    <cellStyle name="Commentaire 27" xfId="37109" xr:uid="{00000000-0005-0000-0000-000085850000}"/>
    <cellStyle name="Commentaire 28" xfId="37123" xr:uid="{00000000-0005-0000-0000-000086850000}"/>
    <cellStyle name="Commentaire 29" xfId="37137" xr:uid="{00000000-0005-0000-0000-000087850000}"/>
    <cellStyle name="Commentaire 3" xfId="1395" xr:uid="{00000000-0005-0000-0000-000088850000}"/>
    <cellStyle name="Commentaire 3 2" xfId="1396" xr:uid="{00000000-0005-0000-0000-000089850000}"/>
    <cellStyle name="Commentaire 3 2 2" xfId="1397" xr:uid="{00000000-0005-0000-0000-00008A850000}"/>
    <cellStyle name="Commentaire 3 2 2 2" xfId="1398" xr:uid="{00000000-0005-0000-0000-00008B850000}"/>
    <cellStyle name="Commentaire 3 2 2 3" xfId="1399" xr:uid="{00000000-0005-0000-0000-00008C850000}"/>
    <cellStyle name="Commentaire 3 2 3" xfId="1400" xr:uid="{00000000-0005-0000-0000-00008D850000}"/>
    <cellStyle name="Commentaire 3 2 4" xfId="1401" xr:uid="{00000000-0005-0000-0000-00008E850000}"/>
    <cellStyle name="Commentaire 3 3" xfId="1402" xr:uid="{00000000-0005-0000-0000-00008F850000}"/>
    <cellStyle name="Commentaire 3 3 2" xfId="1403" xr:uid="{00000000-0005-0000-0000-000090850000}"/>
    <cellStyle name="Commentaire 3 3 2 2" xfId="1404" xr:uid="{00000000-0005-0000-0000-000091850000}"/>
    <cellStyle name="Commentaire 3 3 2 2 2" xfId="1405" xr:uid="{00000000-0005-0000-0000-000092850000}"/>
    <cellStyle name="Commentaire 3 3 2 2 3" xfId="1406" xr:uid="{00000000-0005-0000-0000-000093850000}"/>
    <cellStyle name="Commentaire 3 3 2 2 4" xfId="24658" xr:uid="{00000000-0005-0000-0000-000094850000}"/>
    <cellStyle name="Commentaire 3 3 2 3" xfId="1407" xr:uid="{00000000-0005-0000-0000-000095850000}"/>
    <cellStyle name="Commentaire 3 3 2 4" xfId="1408" xr:uid="{00000000-0005-0000-0000-000096850000}"/>
    <cellStyle name="Commentaire 3 3 2 5" xfId="24657" xr:uid="{00000000-0005-0000-0000-000097850000}"/>
    <cellStyle name="Commentaire 3 3 3" xfId="1409" xr:uid="{00000000-0005-0000-0000-000098850000}"/>
    <cellStyle name="Commentaire 3 3 3 2" xfId="1410" xr:uid="{00000000-0005-0000-0000-000099850000}"/>
    <cellStyle name="Commentaire 3 3 3 2 2" xfId="1411" xr:uid="{00000000-0005-0000-0000-00009A850000}"/>
    <cellStyle name="Commentaire 3 3 3 2 3" xfId="1412" xr:uid="{00000000-0005-0000-0000-00009B850000}"/>
    <cellStyle name="Commentaire 3 3 3 2 4" xfId="24660" xr:uid="{00000000-0005-0000-0000-00009C850000}"/>
    <cellStyle name="Commentaire 3 3 3 3" xfId="1413" xr:uid="{00000000-0005-0000-0000-00009D850000}"/>
    <cellStyle name="Commentaire 3 3 3 4" xfId="1414" xr:uid="{00000000-0005-0000-0000-00009E850000}"/>
    <cellStyle name="Commentaire 3 3 3 5" xfId="24659" xr:uid="{00000000-0005-0000-0000-00009F850000}"/>
    <cellStyle name="Commentaire 3 3 4" xfId="1415" xr:uid="{00000000-0005-0000-0000-0000A0850000}"/>
    <cellStyle name="Commentaire 3 3 4 2" xfId="1416" xr:uid="{00000000-0005-0000-0000-0000A1850000}"/>
    <cellStyle name="Commentaire 3 3 4 2 2" xfId="1417" xr:uid="{00000000-0005-0000-0000-0000A2850000}"/>
    <cellStyle name="Commentaire 3 3 4 2 3" xfId="1418" xr:uid="{00000000-0005-0000-0000-0000A3850000}"/>
    <cellStyle name="Commentaire 3 3 4 3" xfId="1419" xr:uid="{00000000-0005-0000-0000-0000A4850000}"/>
    <cellStyle name="Commentaire 3 3 4 4" xfId="1420" xr:uid="{00000000-0005-0000-0000-0000A5850000}"/>
    <cellStyle name="Commentaire 3 3 5" xfId="1421" xr:uid="{00000000-0005-0000-0000-0000A6850000}"/>
    <cellStyle name="Commentaire 3 3 5 2" xfId="1422" xr:uid="{00000000-0005-0000-0000-0000A7850000}"/>
    <cellStyle name="Commentaire 3 3 5 3" xfId="1423" xr:uid="{00000000-0005-0000-0000-0000A8850000}"/>
    <cellStyle name="Commentaire 3 3 6" xfId="1424" xr:uid="{00000000-0005-0000-0000-0000A9850000}"/>
    <cellStyle name="Commentaire 3 3 6 2" xfId="1425" xr:uid="{00000000-0005-0000-0000-0000AA850000}"/>
    <cellStyle name="Commentaire 3 3 6 3" xfId="1426" xr:uid="{00000000-0005-0000-0000-0000AB850000}"/>
    <cellStyle name="Commentaire 3 3 7" xfId="1427" xr:uid="{00000000-0005-0000-0000-0000AC850000}"/>
    <cellStyle name="Commentaire 3 3 8" xfId="1428" xr:uid="{00000000-0005-0000-0000-0000AD850000}"/>
    <cellStyle name="Commentaire 3 4" xfId="1429" xr:uid="{00000000-0005-0000-0000-0000AE850000}"/>
    <cellStyle name="Commentaire 3 4 2" xfId="1430" xr:uid="{00000000-0005-0000-0000-0000AF850000}"/>
    <cellStyle name="Commentaire 3 4 2 2" xfId="1431" xr:uid="{00000000-0005-0000-0000-0000B0850000}"/>
    <cellStyle name="Commentaire 3 4 2 2 2" xfId="1432" xr:uid="{00000000-0005-0000-0000-0000B1850000}"/>
    <cellStyle name="Commentaire 3 4 2 2 3" xfId="1433" xr:uid="{00000000-0005-0000-0000-0000B2850000}"/>
    <cellStyle name="Commentaire 3 4 2 3" xfId="1434" xr:uid="{00000000-0005-0000-0000-0000B3850000}"/>
    <cellStyle name="Commentaire 3 4 2 3 2" xfId="3704" xr:uid="{00000000-0005-0000-0000-0000B4850000}"/>
    <cellStyle name="Commentaire 3 4 2 3 3" xfId="5738" xr:uid="{00000000-0005-0000-0000-0000B5850000}"/>
    <cellStyle name="Commentaire 3 4 2 3 4" xfId="4969" xr:uid="{00000000-0005-0000-0000-0000B6850000}"/>
    <cellStyle name="Commentaire 3 4 2 3 5" xfId="11406" xr:uid="{00000000-0005-0000-0000-0000B7850000}"/>
    <cellStyle name="Commentaire 3 4 2 4" xfId="19003" xr:uid="{00000000-0005-0000-0000-0000B8850000}"/>
    <cellStyle name="Commentaire 3 4 2 4 2" xfId="19004" xr:uid="{00000000-0005-0000-0000-0000B9850000}"/>
    <cellStyle name="Commentaire 3 4 2 4 2 2" xfId="19005" xr:uid="{00000000-0005-0000-0000-0000BA850000}"/>
    <cellStyle name="Commentaire 3 4 2 4 3" xfId="19006" xr:uid="{00000000-0005-0000-0000-0000BB850000}"/>
    <cellStyle name="Commentaire 3 4 2 5" xfId="19007" xr:uid="{00000000-0005-0000-0000-0000BC850000}"/>
    <cellStyle name="Commentaire 3 4 2 5 2" xfId="19008" xr:uid="{00000000-0005-0000-0000-0000BD850000}"/>
    <cellStyle name="Commentaire 3 4 2 6" xfId="19891" xr:uid="{00000000-0005-0000-0000-0000BE850000}"/>
    <cellStyle name="Commentaire 3 4 2 6 2" xfId="33290" xr:uid="{00000000-0005-0000-0000-0000BF850000}"/>
    <cellStyle name="Commentaire 3 4 2 6 3" xfId="27288" xr:uid="{00000000-0005-0000-0000-0000C0850000}"/>
    <cellStyle name="Commentaire 3 4 3" xfId="1435" xr:uid="{00000000-0005-0000-0000-0000C1850000}"/>
    <cellStyle name="Commentaire 3 4 3 2" xfId="1436" xr:uid="{00000000-0005-0000-0000-0000C2850000}"/>
    <cellStyle name="Commentaire 3 4 3 3" xfId="1437" xr:uid="{00000000-0005-0000-0000-0000C3850000}"/>
    <cellStyle name="Commentaire 3 4 4" xfId="1438" xr:uid="{00000000-0005-0000-0000-0000C4850000}"/>
    <cellStyle name="Commentaire 3 4 4 2" xfId="1439" xr:uid="{00000000-0005-0000-0000-0000C5850000}"/>
    <cellStyle name="Commentaire 3 4 4 3" xfId="1440" xr:uid="{00000000-0005-0000-0000-0000C6850000}"/>
    <cellStyle name="Commentaire 3 4 5" xfId="1441" xr:uid="{00000000-0005-0000-0000-0000C7850000}"/>
    <cellStyle name="Commentaire 3 4 5 2" xfId="1442" xr:uid="{00000000-0005-0000-0000-0000C8850000}"/>
    <cellStyle name="Commentaire 3 4 5 3" xfId="1443" xr:uid="{00000000-0005-0000-0000-0000C9850000}"/>
    <cellStyle name="Commentaire 3 4 6" xfId="1444" xr:uid="{00000000-0005-0000-0000-0000CA850000}"/>
    <cellStyle name="Commentaire 3 4 6 2" xfId="3705" xr:uid="{00000000-0005-0000-0000-0000CB850000}"/>
    <cellStyle name="Commentaire 3 4 6 3" xfId="5739" xr:uid="{00000000-0005-0000-0000-0000CC850000}"/>
    <cellStyle name="Commentaire 3 4 6 4" xfId="4970" xr:uid="{00000000-0005-0000-0000-0000CD850000}"/>
    <cellStyle name="Commentaire 3 4 6 5" xfId="11407" xr:uid="{00000000-0005-0000-0000-0000CE850000}"/>
    <cellStyle name="Commentaire 3 5" xfId="1445" xr:uid="{00000000-0005-0000-0000-0000CF850000}"/>
    <cellStyle name="Commentaire 3 5 2" xfId="1446" xr:uid="{00000000-0005-0000-0000-0000D0850000}"/>
    <cellStyle name="Commentaire 3 5 2 2" xfId="1447" xr:uid="{00000000-0005-0000-0000-0000D1850000}"/>
    <cellStyle name="Commentaire 3 5 3" xfId="1448" xr:uid="{00000000-0005-0000-0000-0000D2850000}"/>
    <cellStyle name="Commentaire 3 5 3 2" xfId="1449" xr:uid="{00000000-0005-0000-0000-0000D3850000}"/>
    <cellStyle name="Commentaire 3 5 4" xfId="1450" xr:uid="{00000000-0005-0000-0000-0000D4850000}"/>
    <cellStyle name="Commentaire 3 5 4 2" xfId="1451" xr:uid="{00000000-0005-0000-0000-0000D5850000}"/>
    <cellStyle name="Commentaire 3 5 5" xfId="1452" xr:uid="{00000000-0005-0000-0000-0000D6850000}"/>
    <cellStyle name="Commentaire 3 5 5 2" xfId="3706" xr:uid="{00000000-0005-0000-0000-0000D7850000}"/>
    <cellStyle name="Commentaire 3 5 5 3" xfId="5740" xr:uid="{00000000-0005-0000-0000-0000D8850000}"/>
    <cellStyle name="Commentaire 3 5 5 4" xfId="4971" xr:uid="{00000000-0005-0000-0000-0000D9850000}"/>
    <cellStyle name="Commentaire 3 5 5 5" xfId="11408" xr:uid="{00000000-0005-0000-0000-0000DA850000}"/>
    <cellStyle name="Commentaire 3 5 6" xfId="19009" xr:uid="{00000000-0005-0000-0000-0000DB850000}"/>
    <cellStyle name="Commentaire 3 5 6 2" xfId="19010" xr:uid="{00000000-0005-0000-0000-0000DC850000}"/>
    <cellStyle name="Commentaire 3 5 6 2 2" xfId="19011" xr:uid="{00000000-0005-0000-0000-0000DD850000}"/>
    <cellStyle name="Commentaire 3 5 6 3" xfId="19012" xr:uid="{00000000-0005-0000-0000-0000DE850000}"/>
    <cellStyle name="Commentaire 3 5 7" xfId="19013" xr:uid="{00000000-0005-0000-0000-0000DF850000}"/>
    <cellStyle name="Commentaire 3 5 7 2" xfId="19014" xr:uid="{00000000-0005-0000-0000-0000E0850000}"/>
    <cellStyle name="Commentaire 3 5 8" xfId="19892" xr:uid="{00000000-0005-0000-0000-0000E1850000}"/>
    <cellStyle name="Commentaire 3 5 8 2" xfId="33291" xr:uid="{00000000-0005-0000-0000-0000E2850000}"/>
    <cellStyle name="Commentaire 3 5 8 3" xfId="27289" xr:uid="{00000000-0005-0000-0000-0000E3850000}"/>
    <cellStyle name="Commentaire 3 6" xfId="1453" xr:uid="{00000000-0005-0000-0000-0000E4850000}"/>
    <cellStyle name="Commentaire 3 7" xfId="1454" xr:uid="{00000000-0005-0000-0000-0000E5850000}"/>
    <cellStyle name="Commentaire 30" xfId="37151" xr:uid="{00000000-0005-0000-0000-0000E6850000}"/>
    <cellStyle name="Commentaire 31" xfId="37165" xr:uid="{00000000-0005-0000-0000-0000E7850000}"/>
    <cellStyle name="Commentaire 32" xfId="37179" xr:uid="{00000000-0005-0000-0000-0000E8850000}"/>
    <cellStyle name="Commentaire 33" xfId="37193" xr:uid="{00000000-0005-0000-0000-0000E9850000}"/>
    <cellStyle name="Commentaire 34" xfId="37207" xr:uid="{00000000-0005-0000-0000-0000EA850000}"/>
    <cellStyle name="Commentaire 35" xfId="37221" xr:uid="{00000000-0005-0000-0000-0000EB850000}"/>
    <cellStyle name="Commentaire 36" xfId="37235" xr:uid="{00000000-0005-0000-0000-0000EC850000}"/>
    <cellStyle name="Commentaire 37" xfId="37250" xr:uid="{00000000-0005-0000-0000-0000ED850000}"/>
    <cellStyle name="Commentaire 38" xfId="37274" xr:uid="{00000000-0005-0000-0000-0000EE850000}"/>
    <cellStyle name="Commentaire 39" xfId="37288" xr:uid="{00000000-0005-0000-0000-0000EF850000}"/>
    <cellStyle name="Commentaire 4" xfId="1455" xr:uid="{00000000-0005-0000-0000-0000F0850000}"/>
    <cellStyle name="Commentaire 4 2" xfId="1456" xr:uid="{00000000-0005-0000-0000-0000F1850000}"/>
    <cellStyle name="Commentaire 4 2 2" xfId="1457" xr:uid="{00000000-0005-0000-0000-0000F2850000}"/>
    <cellStyle name="Commentaire 4 2 3" xfId="1458" xr:uid="{00000000-0005-0000-0000-0000F3850000}"/>
    <cellStyle name="Commentaire 4 2 4" xfId="24662" xr:uid="{00000000-0005-0000-0000-0000F4850000}"/>
    <cellStyle name="Commentaire 4 3" xfId="1459" xr:uid="{00000000-0005-0000-0000-0000F5850000}"/>
    <cellStyle name="Commentaire 4 4" xfId="1460" xr:uid="{00000000-0005-0000-0000-0000F6850000}"/>
    <cellStyle name="Commentaire 4 5" xfId="24661" xr:uid="{00000000-0005-0000-0000-0000F7850000}"/>
    <cellStyle name="Commentaire 40" xfId="37303" xr:uid="{00000000-0005-0000-0000-0000F8850000}"/>
    <cellStyle name="Commentaire 41" xfId="37317" xr:uid="{00000000-0005-0000-0000-0000F9850000}"/>
    <cellStyle name="Commentaire 42" xfId="37331" xr:uid="{00000000-0005-0000-0000-0000FA850000}"/>
    <cellStyle name="Commentaire 43" xfId="37345" xr:uid="{00000000-0005-0000-0000-0000FB850000}"/>
    <cellStyle name="Commentaire 44" xfId="37360" xr:uid="{00000000-0005-0000-0000-0000FC850000}"/>
    <cellStyle name="Commentaire 45" xfId="37384" xr:uid="{00000000-0005-0000-0000-0000FD850000}"/>
    <cellStyle name="Commentaire 46" xfId="37410" xr:uid="{00000000-0005-0000-0000-0000FE850000}"/>
    <cellStyle name="Commentaire 47" xfId="37424" xr:uid="{00000000-0005-0000-0000-0000FF850000}"/>
    <cellStyle name="Commentaire 48" xfId="37438" xr:uid="{00000000-0005-0000-0000-000000860000}"/>
    <cellStyle name="Commentaire 49" xfId="37452" xr:uid="{00000000-0005-0000-0000-000001860000}"/>
    <cellStyle name="Commentaire 5" xfId="1461" xr:uid="{00000000-0005-0000-0000-000002860000}"/>
    <cellStyle name="Commentaire 50" xfId="37467" xr:uid="{00000000-0005-0000-0000-000003860000}"/>
    <cellStyle name="Commentaire 51" xfId="37491" xr:uid="{00000000-0005-0000-0000-000004860000}"/>
    <cellStyle name="Commentaire 52" xfId="37506" xr:uid="{00000000-0005-0000-0000-000005860000}"/>
    <cellStyle name="Commentaire 53" xfId="37520" xr:uid="{00000000-0005-0000-0000-000006860000}"/>
    <cellStyle name="Commentaire 54" xfId="37534" xr:uid="{00000000-0005-0000-0000-000007860000}"/>
    <cellStyle name="Commentaire 55" xfId="37548" xr:uid="{00000000-0005-0000-0000-000008860000}"/>
    <cellStyle name="Commentaire 56" xfId="37565" xr:uid="{00000000-0005-0000-0000-000009860000}"/>
    <cellStyle name="Commentaire 57" xfId="37599" xr:uid="{00000000-0005-0000-0000-00000A860000}"/>
    <cellStyle name="Commentaire 6" xfId="1462" xr:uid="{00000000-0005-0000-0000-00000B860000}"/>
    <cellStyle name="Commentaire 6 2" xfId="1463" xr:uid="{00000000-0005-0000-0000-00000C860000}"/>
    <cellStyle name="Commentaire 6 2 2" xfId="1464" xr:uid="{00000000-0005-0000-0000-00000D860000}"/>
    <cellStyle name="Commentaire 6 2 2 2" xfId="1465" xr:uid="{00000000-0005-0000-0000-00000E860000}"/>
    <cellStyle name="Commentaire 6 2 2 3" xfId="1466" xr:uid="{00000000-0005-0000-0000-00000F860000}"/>
    <cellStyle name="Commentaire 6 2 2 4" xfId="24665" xr:uid="{00000000-0005-0000-0000-000010860000}"/>
    <cellStyle name="Commentaire 6 2 3" xfId="1467" xr:uid="{00000000-0005-0000-0000-000011860000}"/>
    <cellStyle name="Commentaire 6 2 4" xfId="1468" xr:uid="{00000000-0005-0000-0000-000012860000}"/>
    <cellStyle name="Commentaire 6 2 5" xfId="24664" xr:uid="{00000000-0005-0000-0000-000013860000}"/>
    <cellStyle name="Commentaire 6 3" xfId="1469" xr:uid="{00000000-0005-0000-0000-000014860000}"/>
    <cellStyle name="Commentaire 6 3 2" xfId="1470" xr:uid="{00000000-0005-0000-0000-000015860000}"/>
    <cellStyle name="Commentaire 6 3 2 2" xfId="1471" xr:uid="{00000000-0005-0000-0000-000016860000}"/>
    <cellStyle name="Commentaire 6 3 2 2 2" xfId="1472" xr:uid="{00000000-0005-0000-0000-000017860000}"/>
    <cellStyle name="Commentaire 6 3 2 2 3" xfId="1473" xr:uid="{00000000-0005-0000-0000-000018860000}"/>
    <cellStyle name="Commentaire 6 3 2 2 4" xfId="24668" xr:uid="{00000000-0005-0000-0000-000019860000}"/>
    <cellStyle name="Commentaire 6 3 2 3" xfId="1474" xr:uid="{00000000-0005-0000-0000-00001A860000}"/>
    <cellStyle name="Commentaire 6 3 2 4" xfId="1475" xr:uid="{00000000-0005-0000-0000-00001B860000}"/>
    <cellStyle name="Commentaire 6 3 2 5" xfId="24667" xr:uid="{00000000-0005-0000-0000-00001C860000}"/>
    <cellStyle name="Commentaire 6 3 3" xfId="1476" xr:uid="{00000000-0005-0000-0000-00001D860000}"/>
    <cellStyle name="Commentaire 6 3 3 2" xfId="1477" xr:uid="{00000000-0005-0000-0000-00001E860000}"/>
    <cellStyle name="Commentaire 6 3 3 3" xfId="1478" xr:uid="{00000000-0005-0000-0000-00001F860000}"/>
    <cellStyle name="Commentaire 6 3 3 4" xfId="24669" xr:uid="{00000000-0005-0000-0000-000020860000}"/>
    <cellStyle name="Commentaire 6 3 4" xfId="1479" xr:uid="{00000000-0005-0000-0000-000021860000}"/>
    <cellStyle name="Commentaire 6 3 5" xfId="1480" xr:uid="{00000000-0005-0000-0000-000022860000}"/>
    <cellStyle name="Commentaire 6 3 6" xfId="24666" xr:uid="{00000000-0005-0000-0000-000023860000}"/>
    <cellStyle name="Commentaire 6 4" xfId="1481" xr:uid="{00000000-0005-0000-0000-000024860000}"/>
    <cellStyle name="Commentaire 6 4 2" xfId="1482" xr:uid="{00000000-0005-0000-0000-000025860000}"/>
    <cellStyle name="Commentaire 6 4 3" xfId="1483" xr:uid="{00000000-0005-0000-0000-000026860000}"/>
    <cellStyle name="Commentaire 6 4 4" xfId="24670" xr:uid="{00000000-0005-0000-0000-000027860000}"/>
    <cellStyle name="Commentaire 6 5" xfId="1484" xr:uid="{00000000-0005-0000-0000-000028860000}"/>
    <cellStyle name="Commentaire 6 6" xfId="1485" xr:uid="{00000000-0005-0000-0000-000029860000}"/>
    <cellStyle name="Commentaire 6 7" xfId="24663" xr:uid="{00000000-0005-0000-0000-00002A860000}"/>
    <cellStyle name="Commentaire 7" xfId="1486" xr:uid="{00000000-0005-0000-0000-00002B860000}"/>
    <cellStyle name="Commentaire 7 2" xfId="1487" xr:uid="{00000000-0005-0000-0000-00002C860000}"/>
    <cellStyle name="Commentaire 7 2 2" xfId="1488" xr:uid="{00000000-0005-0000-0000-00002D860000}"/>
    <cellStyle name="Commentaire 7 2 3" xfId="1489" xr:uid="{00000000-0005-0000-0000-00002E860000}"/>
    <cellStyle name="Commentaire 7 2 3 2" xfId="3707" xr:uid="{00000000-0005-0000-0000-00002F860000}"/>
    <cellStyle name="Commentaire 7 2 3 3" xfId="5741" xr:uid="{00000000-0005-0000-0000-000030860000}"/>
    <cellStyle name="Commentaire 7 2 3 4" xfId="4972" xr:uid="{00000000-0005-0000-0000-000031860000}"/>
    <cellStyle name="Commentaire 7 2 4" xfId="19015" xr:uid="{00000000-0005-0000-0000-000032860000}"/>
    <cellStyle name="Commentaire 7 2 4 2" xfId="19016" xr:uid="{00000000-0005-0000-0000-000033860000}"/>
    <cellStyle name="Commentaire 7 2 4 2 2" xfId="19017" xr:uid="{00000000-0005-0000-0000-000034860000}"/>
    <cellStyle name="Commentaire 7 2 4 3" xfId="19018" xr:uid="{00000000-0005-0000-0000-000035860000}"/>
    <cellStyle name="Commentaire 7 2 5" xfId="19019" xr:uid="{00000000-0005-0000-0000-000036860000}"/>
    <cellStyle name="Commentaire 7 2 5 2" xfId="19020" xr:uid="{00000000-0005-0000-0000-000037860000}"/>
    <cellStyle name="Commentaire 7 2 6" xfId="19900" xr:uid="{00000000-0005-0000-0000-000038860000}"/>
    <cellStyle name="Commentaire 7 3" xfId="1490" xr:uid="{00000000-0005-0000-0000-000039860000}"/>
    <cellStyle name="Commentaire 7 4" xfId="1491" xr:uid="{00000000-0005-0000-0000-00003A860000}"/>
    <cellStyle name="Commentaire 7 5" xfId="1492" xr:uid="{00000000-0005-0000-0000-00003B860000}"/>
    <cellStyle name="Commentaire 7 6" xfId="1493" xr:uid="{00000000-0005-0000-0000-00003C860000}"/>
    <cellStyle name="Commentaire 7 6 2" xfId="3708" xr:uid="{00000000-0005-0000-0000-00003D860000}"/>
    <cellStyle name="Commentaire 7 6 3" xfId="5742" xr:uid="{00000000-0005-0000-0000-00003E860000}"/>
    <cellStyle name="Commentaire 7 6 4" xfId="4973" xr:uid="{00000000-0005-0000-0000-00003F860000}"/>
    <cellStyle name="Commentaire 8" xfId="1494" xr:uid="{00000000-0005-0000-0000-000040860000}"/>
    <cellStyle name="Commentaire 8 2" xfId="1495" xr:uid="{00000000-0005-0000-0000-000041860000}"/>
    <cellStyle name="Commentaire 8 3" xfId="1496" xr:uid="{00000000-0005-0000-0000-000042860000}"/>
    <cellStyle name="Commentaire 8 4" xfId="24671" xr:uid="{00000000-0005-0000-0000-000043860000}"/>
    <cellStyle name="Commentaire 9" xfId="1497" xr:uid="{00000000-0005-0000-0000-000044860000}"/>
    <cellStyle name="Commentaire 9 2" xfId="1498" xr:uid="{00000000-0005-0000-0000-000045860000}"/>
    <cellStyle name="Commentaire 9 2 2" xfId="1499" xr:uid="{00000000-0005-0000-0000-000046860000}"/>
    <cellStyle name="Commentaire 9 2 3" xfId="5744" xr:uid="{00000000-0005-0000-0000-000047860000}"/>
    <cellStyle name="Commentaire 9 2 4" xfId="4974" xr:uid="{00000000-0005-0000-0000-000048860000}"/>
    <cellStyle name="Commentaire 9 2 5" xfId="11409" xr:uid="{00000000-0005-0000-0000-000049860000}"/>
    <cellStyle name="Commentaire 9 3" xfId="1500" xr:uid="{00000000-0005-0000-0000-00004A860000}"/>
    <cellStyle name="Commentaire 9 4" xfId="1501" xr:uid="{00000000-0005-0000-0000-00004B860000}"/>
    <cellStyle name="Commentaire 9 4 2" xfId="19021" xr:uid="{00000000-0005-0000-0000-00004C860000}"/>
    <cellStyle name="Commentaire 9 4 2 2" xfId="19022" xr:uid="{00000000-0005-0000-0000-00004D860000}"/>
    <cellStyle name="Commentaire 9 4 3" xfId="19023" xr:uid="{00000000-0005-0000-0000-00004E860000}"/>
    <cellStyle name="Commentaire 9 4 4" xfId="3709" xr:uid="{00000000-0005-0000-0000-00004F860000}"/>
    <cellStyle name="Commentaire 9 5" xfId="5743" xr:uid="{00000000-0005-0000-0000-000050860000}"/>
    <cellStyle name="Commentaire 9 5 2" xfId="19024" xr:uid="{00000000-0005-0000-0000-000051860000}"/>
    <cellStyle name="Commentaire 9 6" xfId="19903" xr:uid="{00000000-0005-0000-0000-000052860000}"/>
    <cellStyle name="Commentaire 9 6 2" xfId="20284" xr:uid="{00000000-0005-0000-0000-000053860000}"/>
    <cellStyle name="Commentaire 9 6 3" xfId="27299" xr:uid="{00000000-0005-0000-0000-000054860000}"/>
    <cellStyle name="Commentaire 9 6 3 2" xfId="33301" xr:uid="{00000000-0005-0000-0000-000055860000}"/>
    <cellStyle name="Entrée" xfId="1502" builtinId="20" customBuiltin="1"/>
    <cellStyle name="Entrée 10" xfId="3710" xr:uid="{00000000-0005-0000-0000-000057860000}"/>
    <cellStyle name="Entrée 10 2" xfId="23732" xr:uid="{00000000-0005-0000-0000-000058860000}"/>
    <cellStyle name="Entrée 10 3" xfId="20285" xr:uid="{00000000-0005-0000-0000-000059860000}"/>
    <cellStyle name="Entrée 11" xfId="3711" xr:uid="{00000000-0005-0000-0000-00005A860000}"/>
    <cellStyle name="Entrée 11 2" xfId="20286" xr:uid="{00000000-0005-0000-0000-00005B860000}"/>
    <cellStyle name="Entrée 12" xfId="21536" xr:uid="{00000000-0005-0000-0000-00005C860000}"/>
    <cellStyle name="Entrée 2" xfId="1503" xr:uid="{00000000-0005-0000-0000-00005D860000}"/>
    <cellStyle name="Entrée 2 2" xfId="1504" xr:uid="{00000000-0005-0000-0000-00005E860000}"/>
    <cellStyle name="Entrée 2 2 2" xfId="1505" xr:uid="{00000000-0005-0000-0000-00005F860000}"/>
    <cellStyle name="Entrée 2 2 2 2" xfId="1506" xr:uid="{00000000-0005-0000-0000-000060860000}"/>
    <cellStyle name="Entrée 2 2 2 2 2" xfId="1507" xr:uid="{00000000-0005-0000-0000-000061860000}"/>
    <cellStyle name="Entrée 2 2 2 2 2 2" xfId="1508" xr:uid="{00000000-0005-0000-0000-000062860000}"/>
    <cellStyle name="Entrée 2 2 2 2 2 2 2" xfId="3713" xr:uid="{00000000-0005-0000-0000-000063860000}"/>
    <cellStyle name="Entrée 2 2 2 2 2 2 3" xfId="5745" xr:uid="{00000000-0005-0000-0000-000064860000}"/>
    <cellStyle name="Entrée 2 2 2 2 2 2 4" xfId="4975" xr:uid="{00000000-0005-0000-0000-000065860000}"/>
    <cellStyle name="Entrée 2 2 2 2 2 2 5" xfId="3712" xr:uid="{00000000-0005-0000-0000-000066860000}"/>
    <cellStyle name="Entrée 2 2 2 2 2 3" xfId="1509" xr:uid="{00000000-0005-0000-0000-000067860000}"/>
    <cellStyle name="Entrée 2 2 2 2 2 4" xfId="3714" xr:uid="{00000000-0005-0000-0000-000068860000}"/>
    <cellStyle name="Entrée 2 2 2 2 2 4 2" xfId="19025" xr:uid="{00000000-0005-0000-0000-000069860000}"/>
    <cellStyle name="Entrée 2 2 2 2 2 5" xfId="19026" xr:uid="{00000000-0005-0000-0000-00006A860000}"/>
    <cellStyle name="Entrée 2 2 2 2 2 6" xfId="19909" xr:uid="{00000000-0005-0000-0000-00006B860000}"/>
    <cellStyle name="Entrée 2 2 2 2 3" xfId="1510" xr:uid="{00000000-0005-0000-0000-00006C860000}"/>
    <cellStyle name="Entrée 2 2 2 2 4" xfId="19027" xr:uid="{00000000-0005-0000-0000-00006D860000}"/>
    <cellStyle name="Entrée 2 2 2 2 5" xfId="23662" xr:uid="{00000000-0005-0000-0000-00006E860000}"/>
    <cellStyle name="Entrée 2 2 2 2 6" xfId="23909" xr:uid="{00000000-0005-0000-0000-00006F860000}"/>
    <cellStyle name="Entrée 2 2 2 3" xfId="1511" xr:uid="{00000000-0005-0000-0000-000070860000}"/>
    <cellStyle name="Entrée 2 2 2 4" xfId="1512" xr:uid="{00000000-0005-0000-0000-000071860000}"/>
    <cellStyle name="Entrée 2 2 2 5" xfId="1513" xr:uid="{00000000-0005-0000-0000-000072860000}"/>
    <cellStyle name="Entrée 2 2 2 5 2" xfId="3716" xr:uid="{00000000-0005-0000-0000-000073860000}"/>
    <cellStyle name="Entrée 2 2 2 5 3" xfId="5746" xr:uid="{00000000-0005-0000-0000-000074860000}"/>
    <cellStyle name="Entrée 2 2 2 5 4" xfId="4976" xr:uid="{00000000-0005-0000-0000-000075860000}"/>
    <cellStyle name="Entrée 2 2 2 5 5" xfId="3715" xr:uid="{00000000-0005-0000-0000-000076860000}"/>
    <cellStyle name="Entrée 2 2 3" xfId="1514" xr:uid="{00000000-0005-0000-0000-000077860000}"/>
    <cellStyle name="Entrée 2 2 3 2" xfId="1515" xr:uid="{00000000-0005-0000-0000-000078860000}"/>
    <cellStyle name="Entrée 2 2 3 2 2" xfId="19028" xr:uid="{00000000-0005-0000-0000-000079860000}"/>
    <cellStyle name="Entrée 2 2 3 2 3" xfId="19029" xr:uid="{00000000-0005-0000-0000-00007A860000}"/>
    <cellStyle name="Entrée 2 2 3 3" xfId="1516" xr:uid="{00000000-0005-0000-0000-00007B860000}"/>
    <cellStyle name="Entrée 2 2 3 3 2" xfId="1517" xr:uid="{00000000-0005-0000-0000-00007C860000}"/>
    <cellStyle name="Entrée 2 2 3 3 2 2" xfId="3718" xr:uid="{00000000-0005-0000-0000-00007D860000}"/>
    <cellStyle name="Entrée 2 2 3 3 2 3" xfId="5747" xr:uid="{00000000-0005-0000-0000-00007E860000}"/>
    <cellStyle name="Entrée 2 2 3 3 2 4" xfId="4977" xr:uid="{00000000-0005-0000-0000-00007F860000}"/>
    <cellStyle name="Entrée 2 2 3 3 2 5" xfId="3717" xr:uid="{00000000-0005-0000-0000-000080860000}"/>
    <cellStyle name="Entrée 2 2 3 3 3" xfId="1518" xr:uid="{00000000-0005-0000-0000-000081860000}"/>
    <cellStyle name="Entrée 2 2 3 3 4" xfId="3719" xr:uid="{00000000-0005-0000-0000-000082860000}"/>
    <cellStyle name="Entrée 2 2 3 3 4 2" xfId="19030" xr:uid="{00000000-0005-0000-0000-000083860000}"/>
    <cellStyle name="Entrée 2 2 3 3 5" xfId="19031" xr:uid="{00000000-0005-0000-0000-000084860000}"/>
    <cellStyle name="Entrée 2 2 3 3 6" xfId="19912" xr:uid="{00000000-0005-0000-0000-000085860000}"/>
    <cellStyle name="Entrée 2 2 3 4" xfId="19032" xr:uid="{00000000-0005-0000-0000-000086860000}"/>
    <cellStyle name="Entrée 2 2 3 5" xfId="23663" xr:uid="{00000000-0005-0000-0000-000087860000}"/>
    <cellStyle name="Entrée 2 2 3 6" xfId="23910" xr:uid="{00000000-0005-0000-0000-000088860000}"/>
    <cellStyle name="Entrée 2 2 4" xfId="1519" xr:uid="{00000000-0005-0000-0000-000089860000}"/>
    <cellStyle name="Entrée 2 2 4 2" xfId="3721" xr:uid="{00000000-0005-0000-0000-00008A860000}"/>
    <cellStyle name="Entrée 2 2 4 3" xfId="5748" xr:uid="{00000000-0005-0000-0000-00008B860000}"/>
    <cellStyle name="Entrée 2 2 4 4" xfId="4978" xr:uid="{00000000-0005-0000-0000-00008C860000}"/>
    <cellStyle name="Entrée 2 2 4 5" xfId="3720" xr:uid="{00000000-0005-0000-0000-00008D860000}"/>
    <cellStyle name="Entrée 2 2 5" xfId="23664" xr:uid="{00000000-0005-0000-0000-00008E860000}"/>
    <cellStyle name="Entrée 2 2 6" xfId="23908" xr:uid="{00000000-0005-0000-0000-00008F860000}"/>
    <cellStyle name="Entrée 2 3" xfId="1520" xr:uid="{00000000-0005-0000-0000-000090860000}"/>
    <cellStyle name="Entrée 2 3 2" xfId="1521" xr:uid="{00000000-0005-0000-0000-000091860000}"/>
    <cellStyle name="Entrée 2 3 3" xfId="1522" xr:uid="{00000000-0005-0000-0000-000092860000}"/>
    <cellStyle name="Entrée 2 3 3 2" xfId="1523" xr:uid="{00000000-0005-0000-0000-000093860000}"/>
    <cellStyle name="Entrée 2 3 3 2 2" xfId="1524" xr:uid="{00000000-0005-0000-0000-000094860000}"/>
    <cellStyle name="Entrée 2 3 3 2 2 2" xfId="3723" xr:uid="{00000000-0005-0000-0000-000095860000}"/>
    <cellStyle name="Entrée 2 3 3 2 2 3" xfId="5749" xr:uid="{00000000-0005-0000-0000-000096860000}"/>
    <cellStyle name="Entrée 2 3 3 2 2 4" xfId="4979" xr:uid="{00000000-0005-0000-0000-000097860000}"/>
    <cellStyle name="Entrée 2 3 3 2 2 5" xfId="3722" xr:uid="{00000000-0005-0000-0000-000098860000}"/>
    <cellStyle name="Entrée 2 3 3 2 3" xfId="1525" xr:uid="{00000000-0005-0000-0000-000099860000}"/>
    <cellStyle name="Entrée 2 3 3 2 4" xfId="3724" xr:uid="{00000000-0005-0000-0000-00009A860000}"/>
    <cellStyle name="Entrée 2 3 3 2 4 2" xfId="19033" xr:uid="{00000000-0005-0000-0000-00009B860000}"/>
    <cellStyle name="Entrée 2 3 3 2 5" xfId="19034" xr:uid="{00000000-0005-0000-0000-00009C860000}"/>
    <cellStyle name="Entrée 2 3 3 2 6" xfId="19916" xr:uid="{00000000-0005-0000-0000-00009D860000}"/>
    <cellStyle name="Entrée 2 3 3 3" xfId="1526" xr:uid="{00000000-0005-0000-0000-00009E860000}"/>
    <cellStyle name="Entrée 2 3 3 4" xfId="1527" xr:uid="{00000000-0005-0000-0000-00009F860000}"/>
    <cellStyle name="Entrée 2 3 3 5" xfId="1528" xr:uid="{00000000-0005-0000-0000-0000A0860000}"/>
    <cellStyle name="Entrée 2 3 3 5 2" xfId="3726" xr:uid="{00000000-0005-0000-0000-0000A1860000}"/>
    <cellStyle name="Entrée 2 3 3 5 3" xfId="5750" xr:uid="{00000000-0005-0000-0000-0000A2860000}"/>
    <cellStyle name="Entrée 2 3 3 5 4" xfId="4980" xr:uid="{00000000-0005-0000-0000-0000A3860000}"/>
    <cellStyle name="Entrée 2 3 3 5 5" xfId="3725" xr:uid="{00000000-0005-0000-0000-0000A4860000}"/>
    <cellStyle name="Entrée 2 3 3 6" xfId="19035" xr:uid="{00000000-0005-0000-0000-0000A5860000}"/>
    <cellStyle name="Entrée 2 3 4" xfId="1529" xr:uid="{00000000-0005-0000-0000-0000A6860000}"/>
    <cellStyle name="Entrée 2 3 4 2" xfId="1530" xr:uid="{00000000-0005-0000-0000-0000A7860000}"/>
    <cellStyle name="Entrée 2 3 4 2 2" xfId="3728" xr:uid="{00000000-0005-0000-0000-0000A8860000}"/>
    <cellStyle name="Entrée 2 3 4 2 3" xfId="5751" xr:uid="{00000000-0005-0000-0000-0000A9860000}"/>
    <cellStyle name="Entrée 2 3 4 2 4" xfId="4981" xr:uid="{00000000-0005-0000-0000-0000AA860000}"/>
    <cellStyle name="Entrée 2 3 4 2 5" xfId="3727" xr:uid="{00000000-0005-0000-0000-0000AB860000}"/>
    <cellStyle name="Entrée 2 3 4 3" xfId="1531" xr:uid="{00000000-0005-0000-0000-0000AC860000}"/>
    <cellStyle name="Entrée 2 3 4 4" xfId="3729" xr:uid="{00000000-0005-0000-0000-0000AD860000}"/>
    <cellStyle name="Entrée 2 3 4 4 2" xfId="19036" xr:uid="{00000000-0005-0000-0000-0000AE860000}"/>
    <cellStyle name="Entrée 2 3 4 5" xfId="19037" xr:uid="{00000000-0005-0000-0000-0000AF860000}"/>
    <cellStyle name="Entrée 2 3 4 6" xfId="19919" xr:uid="{00000000-0005-0000-0000-0000B0860000}"/>
    <cellStyle name="Entrée 2 3 5" xfId="1532" xr:uid="{00000000-0005-0000-0000-0000B1860000}"/>
    <cellStyle name="Entrée 2 3 6" xfId="1533" xr:uid="{00000000-0005-0000-0000-0000B2860000}"/>
    <cellStyle name="Entrée 2 3 7" xfId="19038" xr:uid="{00000000-0005-0000-0000-0000B3860000}"/>
    <cellStyle name="Entrée 2 3 8" xfId="23665" xr:uid="{00000000-0005-0000-0000-0000B4860000}"/>
    <cellStyle name="Entrée 2 3 9" xfId="23911" xr:uid="{00000000-0005-0000-0000-0000B5860000}"/>
    <cellStyle name="Entrée 2 4" xfId="1534" xr:uid="{00000000-0005-0000-0000-0000B6860000}"/>
    <cellStyle name="Entrée 2 5" xfId="1535" xr:uid="{00000000-0005-0000-0000-0000B7860000}"/>
    <cellStyle name="Entrée 2 5 2" xfId="1536" xr:uid="{00000000-0005-0000-0000-0000B8860000}"/>
    <cellStyle name="Entrée 2 5 2 2" xfId="3731" xr:uid="{00000000-0005-0000-0000-0000B9860000}"/>
    <cellStyle name="Entrée 2 5 2 3" xfId="5752" xr:uid="{00000000-0005-0000-0000-0000BA860000}"/>
    <cellStyle name="Entrée 2 5 2 4" xfId="4982" xr:uid="{00000000-0005-0000-0000-0000BB860000}"/>
    <cellStyle name="Entrée 2 5 2 5" xfId="3730" xr:uid="{00000000-0005-0000-0000-0000BC860000}"/>
    <cellStyle name="Entrée 2 5 3" xfId="1537" xr:uid="{00000000-0005-0000-0000-0000BD860000}"/>
    <cellStyle name="Entrée 2 5 4" xfId="3732" xr:uid="{00000000-0005-0000-0000-0000BE860000}"/>
    <cellStyle name="Entrée 2 5 4 2" xfId="19039" xr:uid="{00000000-0005-0000-0000-0000BF860000}"/>
    <cellStyle name="Entrée 2 5 5" xfId="19040" xr:uid="{00000000-0005-0000-0000-0000C0860000}"/>
    <cellStyle name="Entrée 2 5 6" xfId="19920" xr:uid="{00000000-0005-0000-0000-0000C1860000}"/>
    <cellStyle name="Entrée 2 6" xfId="1538" xr:uid="{00000000-0005-0000-0000-0000C2860000}"/>
    <cellStyle name="Entrée 2 6 2" xfId="3734" xr:uid="{00000000-0005-0000-0000-0000C3860000}"/>
    <cellStyle name="Entrée 2 6 3" xfId="5753" xr:uid="{00000000-0005-0000-0000-0000C4860000}"/>
    <cellStyle name="Entrée 2 6 4" xfId="4983" xr:uid="{00000000-0005-0000-0000-0000C5860000}"/>
    <cellStyle name="Entrée 2 6 5" xfId="3733" xr:uid="{00000000-0005-0000-0000-0000C6860000}"/>
    <cellStyle name="Entrée 3" xfId="1539" xr:uid="{00000000-0005-0000-0000-0000C7860000}"/>
    <cellStyle name="Entrée 3 2" xfId="1540" xr:uid="{00000000-0005-0000-0000-0000C8860000}"/>
    <cellStyle name="Entrée 4" xfId="1541" xr:uid="{00000000-0005-0000-0000-0000C9860000}"/>
    <cellStyle name="Entrée 5" xfId="1542" xr:uid="{00000000-0005-0000-0000-0000CA860000}"/>
    <cellStyle name="Entrée 5 2" xfId="1543" xr:uid="{00000000-0005-0000-0000-0000CB860000}"/>
    <cellStyle name="Entrée 5 2 2" xfId="1544" xr:uid="{00000000-0005-0000-0000-0000CC860000}"/>
    <cellStyle name="Entrée 5 2 2 2" xfId="3736" xr:uid="{00000000-0005-0000-0000-0000CD860000}"/>
    <cellStyle name="Entrée 5 2 2 3" xfId="5754" xr:uid="{00000000-0005-0000-0000-0000CE860000}"/>
    <cellStyle name="Entrée 5 2 2 4" xfId="4984" xr:uid="{00000000-0005-0000-0000-0000CF860000}"/>
    <cellStyle name="Entrée 5 2 2 5" xfId="3735" xr:uid="{00000000-0005-0000-0000-0000D0860000}"/>
    <cellStyle name="Entrée 5 2 3" xfId="1545" xr:uid="{00000000-0005-0000-0000-0000D1860000}"/>
    <cellStyle name="Entrée 5 2 4" xfId="3737" xr:uid="{00000000-0005-0000-0000-0000D2860000}"/>
    <cellStyle name="Entrée 5 2 4 2" xfId="19041" xr:uid="{00000000-0005-0000-0000-0000D3860000}"/>
    <cellStyle name="Entrée 5 2 5" xfId="19042" xr:uid="{00000000-0005-0000-0000-0000D4860000}"/>
    <cellStyle name="Entrée 5 2 6" xfId="19923" xr:uid="{00000000-0005-0000-0000-0000D5860000}"/>
    <cellStyle name="Entrée 5 3" xfId="1546" xr:uid="{00000000-0005-0000-0000-0000D6860000}"/>
    <cellStyle name="Entrée 5 4" xfId="1547" xr:uid="{00000000-0005-0000-0000-0000D7860000}"/>
    <cellStyle name="Entrée 5 5" xfId="1548" xr:uid="{00000000-0005-0000-0000-0000D8860000}"/>
    <cellStyle name="Entrée 5 5 2" xfId="3739" xr:uid="{00000000-0005-0000-0000-0000D9860000}"/>
    <cellStyle name="Entrée 5 5 3" xfId="5755" xr:uid="{00000000-0005-0000-0000-0000DA860000}"/>
    <cellStyle name="Entrée 5 5 4" xfId="4985" xr:uid="{00000000-0005-0000-0000-0000DB860000}"/>
    <cellStyle name="Entrée 5 5 5" xfId="3738" xr:uid="{00000000-0005-0000-0000-0000DC860000}"/>
    <cellStyle name="Entrée 5 6" xfId="23666" xr:uid="{00000000-0005-0000-0000-0000DD860000}"/>
    <cellStyle name="Entrée 5 7" xfId="23912" xr:uid="{00000000-0005-0000-0000-0000DE860000}"/>
    <cellStyle name="Entrée 6" xfId="1549" xr:uid="{00000000-0005-0000-0000-0000DF860000}"/>
    <cellStyle name="Entrée 7" xfId="1550" xr:uid="{00000000-0005-0000-0000-0000E0860000}"/>
    <cellStyle name="Entrée 8" xfId="1551" xr:uid="{00000000-0005-0000-0000-0000E1860000}"/>
    <cellStyle name="Entrée 8 2" xfId="20287" xr:uid="{00000000-0005-0000-0000-0000E2860000}"/>
    <cellStyle name="Entrée 8 3" xfId="3740" xr:uid="{00000000-0005-0000-0000-0000E3860000}"/>
    <cellStyle name="Entrée 9" xfId="3741" xr:uid="{00000000-0005-0000-0000-0000E4860000}"/>
    <cellStyle name="Entrée 9 2" xfId="5756" xr:uid="{00000000-0005-0000-0000-0000E5860000}"/>
    <cellStyle name="Entrée 9 3" xfId="4655" xr:uid="{00000000-0005-0000-0000-0000E6860000}"/>
    <cellStyle name="Euro" xfId="1552" xr:uid="{00000000-0005-0000-0000-0000E7860000}"/>
    <cellStyle name="Euro 10" xfId="1553" xr:uid="{00000000-0005-0000-0000-0000E8860000}"/>
    <cellStyle name="Euro 10 2" xfId="1554" xr:uid="{00000000-0005-0000-0000-0000E9860000}"/>
    <cellStyle name="Euro 10 2 2" xfId="1555" xr:uid="{00000000-0005-0000-0000-0000EA860000}"/>
    <cellStyle name="Euro 10 2 3" xfId="1556" xr:uid="{00000000-0005-0000-0000-0000EB860000}"/>
    <cellStyle name="Euro 10 2 4" xfId="24673" xr:uid="{00000000-0005-0000-0000-0000EC860000}"/>
    <cellStyle name="Euro 10 3" xfId="1557" xr:uid="{00000000-0005-0000-0000-0000ED860000}"/>
    <cellStyle name="Euro 10 3 2" xfId="1558" xr:uid="{00000000-0005-0000-0000-0000EE860000}"/>
    <cellStyle name="Euro 10 3 2 2" xfId="1559" xr:uid="{00000000-0005-0000-0000-0000EF860000}"/>
    <cellStyle name="Euro 10 3 2 3" xfId="1560" xr:uid="{00000000-0005-0000-0000-0000F0860000}"/>
    <cellStyle name="Euro 10 3 2 4" xfId="24675" xr:uid="{00000000-0005-0000-0000-0000F1860000}"/>
    <cellStyle name="Euro 10 3 3" xfId="1561" xr:uid="{00000000-0005-0000-0000-0000F2860000}"/>
    <cellStyle name="Euro 10 3 4" xfId="1562" xr:uid="{00000000-0005-0000-0000-0000F3860000}"/>
    <cellStyle name="Euro 10 3 5" xfId="24674" xr:uid="{00000000-0005-0000-0000-0000F4860000}"/>
    <cellStyle name="Euro 10 4" xfId="1563" xr:uid="{00000000-0005-0000-0000-0000F5860000}"/>
    <cellStyle name="Euro 10 5" xfId="1564" xr:uid="{00000000-0005-0000-0000-0000F6860000}"/>
    <cellStyle name="Euro 10 6" xfId="24672" xr:uid="{00000000-0005-0000-0000-0000F7860000}"/>
    <cellStyle name="Euro 11" xfId="1565" xr:uid="{00000000-0005-0000-0000-0000F8860000}"/>
    <cellStyle name="Euro 11 2" xfId="1566" xr:uid="{00000000-0005-0000-0000-0000F9860000}"/>
    <cellStyle name="Euro 11 2 2" xfId="1567" xr:uid="{00000000-0005-0000-0000-0000FA860000}"/>
    <cellStyle name="Euro 11 2 3" xfId="1568" xr:uid="{00000000-0005-0000-0000-0000FB860000}"/>
    <cellStyle name="Euro 11 2 4" xfId="24677" xr:uid="{00000000-0005-0000-0000-0000FC860000}"/>
    <cellStyle name="Euro 11 3" xfId="1569" xr:uid="{00000000-0005-0000-0000-0000FD860000}"/>
    <cellStyle name="Euro 11 4" xfId="1570" xr:uid="{00000000-0005-0000-0000-0000FE860000}"/>
    <cellStyle name="Euro 11 5" xfId="24676" xr:uid="{00000000-0005-0000-0000-0000FF860000}"/>
    <cellStyle name="Euro 12" xfId="1571" xr:uid="{00000000-0005-0000-0000-000000870000}"/>
    <cellStyle name="Euro 12 2" xfId="1572" xr:uid="{00000000-0005-0000-0000-000001870000}"/>
    <cellStyle name="Euro 12 2 2" xfId="1573" xr:uid="{00000000-0005-0000-0000-000002870000}"/>
    <cellStyle name="Euro 12 2 3" xfId="1574" xr:uid="{00000000-0005-0000-0000-000003870000}"/>
    <cellStyle name="Euro 12 2 4" xfId="24679" xr:uid="{00000000-0005-0000-0000-000004870000}"/>
    <cellStyle name="Euro 12 3" xfId="1575" xr:uid="{00000000-0005-0000-0000-000005870000}"/>
    <cellStyle name="Euro 12 4" xfId="1576" xr:uid="{00000000-0005-0000-0000-000006870000}"/>
    <cellStyle name="Euro 12 5" xfId="24678" xr:uid="{00000000-0005-0000-0000-000007870000}"/>
    <cellStyle name="Euro 13" xfId="1577" xr:uid="{00000000-0005-0000-0000-000008870000}"/>
    <cellStyle name="Euro 13 2" xfId="1578" xr:uid="{00000000-0005-0000-0000-000009870000}"/>
    <cellStyle name="Euro 13 2 2" xfId="26154" xr:uid="{00000000-0005-0000-0000-00000A870000}"/>
    <cellStyle name="Euro 13 2 3" xfId="25550" xr:uid="{00000000-0005-0000-0000-00000B870000}"/>
    <cellStyle name="Euro 13 2 4" xfId="24681" xr:uid="{00000000-0005-0000-0000-00000C870000}"/>
    <cellStyle name="Euro 13 3" xfId="1579" xr:uid="{00000000-0005-0000-0000-00000D870000}"/>
    <cellStyle name="Euro 13 3 2" xfId="26155" xr:uid="{00000000-0005-0000-0000-00000E870000}"/>
    <cellStyle name="Euro 13 3 3" xfId="25551" xr:uid="{00000000-0005-0000-0000-00000F870000}"/>
    <cellStyle name="Euro 13 3 4" xfId="24682" xr:uid="{00000000-0005-0000-0000-000010870000}"/>
    <cellStyle name="Euro 13 4" xfId="1580" xr:uid="{00000000-0005-0000-0000-000011870000}"/>
    <cellStyle name="Euro 13 4 2" xfId="26153" xr:uid="{00000000-0005-0000-0000-000012870000}"/>
    <cellStyle name="Euro 13 4 3" xfId="3742" xr:uid="{00000000-0005-0000-0000-000013870000}"/>
    <cellStyle name="Euro 13 5" xfId="25549" xr:uid="{00000000-0005-0000-0000-000014870000}"/>
    <cellStyle name="Euro 13 6" xfId="24680" xr:uid="{00000000-0005-0000-0000-000015870000}"/>
    <cellStyle name="Euro 14" xfId="19043" xr:uid="{00000000-0005-0000-0000-000016870000}"/>
    <cellStyle name="Euro 14 2" xfId="19044" xr:uid="{00000000-0005-0000-0000-000017870000}"/>
    <cellStyle name="Euro 14 2 2" xfId="26157" xr:uid="{00000000-0005-0000-0000-000018870000}"/>
    <cellStyle name="Euro 14 2 3" xfId="25553" xr:uid="{00000000-0005-0000-0000-000019870000}"/>
    <cellStyle name="Euro 14 2 4" xfId="24684" xr:uid="{00000000-0005-0000-0000-00001A870000}"/>
    <cellStyle name="Euro 14 3" xfId="26156" xr:uid="{00000000-0005-0000-0000-00001B870000}"/>
    <cellStyle name="Euro 14 4" xfId="25552" xr:uid="{00000000-0005-0000-0000-00001C870000}"/>
    <cellStyle name="Euro 14 5" xfId="24683" xr:uid="{00000000-0005-0000-0000-00001D870000}"/>
    <cellStyle name="Euro 15" xfId="23667" xr:uid="{00000000-0005-0000-0000-00001E870000}"/>
    <cellStyle name="Euro 15 2" xfId="30790" xr:uid="{00000000-0005-0000-0000-00001F870000}"/>
    <cellStyle name="Euro 2" xfId="1581" xr:uid="{00000000-0005-0000-0000-000020870000}"/>
    <cellStyle name="Euro 2 2" xfId="1582" xr:uid="{00000000-0005-0000-0000-000021870000}"/>
    <cellStyle name="Euro 2 2 2" xfId="1583" xr:uid="{00000000-0005-0000-0000-000022870000}"/>
    <cellStyle name="Euro 2 2 3" xfId="1584" xr:uid="{00000000-0005-0000-0000-000023870000}"/>
    <cellStyle name="Euro 2 2 4" xfId="24686" xr:uid="{00000000-0005-0000-0000-000024870000}"/>
    <cellStyle name="Euro 2 3" xfId="1585" xr:uid="{00000000-0005-0000-0000-000025870000}"/>
    <cellStyle name="Euro 2 4" xfId="1586" xr:uid="{00000000-0005-0000-0000-000026870000}"/>
    <cellStyle name="Euro 2 5" xfId="24685" xr:uid="{00000000-0005-0000-0000-000027870000}"/>
    <cellStyle name="Euro 3" xfId="1587" xr:uid="{00000000-0005-0000-0000-000028870000}"/>
    <cellStyle name="Euro 3 2" xfId="1588" xr:uid="{00000000-0005-0000-0000-000029870000}"/>
    <cellStyle name="Euro 3 2 2" xfId="1589" xr:uid="{00000000-0005-0000-0000-00002A870000}"/>
    <cellStyle name="Euro 3 2 2 2" xfId="1590" xr:uid="{00000000-0005-0000-0000-00002B870000}"/>
    <cellStyle name="Euro 3 2 2 3" xfId="1591" xr:uid="{00000000-0005-0000-0000-00002C870000}"/>
    <cellStyle name="Euro 3 2 2 4" xfId="24689" xr:uid="{00000000-0005-0000-0000-00002D870000}"/>
    <cellStyle name="Euro 3 2 3" xfId="1592" xr:uid="{00000000-0005-0000-0000-00002E870000}"/>
    <cellStyle name="Euro 3 2 4" xfId="1593" xr:uid="{00000000-0005-0000-0000-00002F870000}"/>
    <cellStyle name="Euro 3 2 5" xfId="24688" xr:uid="{00000000-0005-0000-0000-000030870000}"/>
    <cellStyle name="Euro 3 3" xfId="1594" xr:uid="{00000000-0005-0000-0000-000031870000}"/>
    <cellStyle name="Euro 3 3 2" xfId="1595" xr:uid="{00000000-0005-0000-0000-000032870000}"/>
    <cellStyle name="Euro 3 3 3" xfId="1596" xr:uid="{00000000-0005-0000-0000-000033870000}"/>
    <cellStyle name="Euro 3 3 4" xfId="24690" xr:uid="{00000000-0005-0000-0000-000034870000}"/>
    <cellStyle name="Euro 3 4" xfId="1597" xr:uid="{00000000-0005-0000-0000-000035870000}"/>
    <cellStyle name="Euro 3 5" xfId="1598" xr:uid="{00000000-0005-0000-0000-000036870000}"/>
    <cellStyle name="Euro 3 6" xfId="24687" xr:uid="{00000000-0005-0000-0000-000037870000}"/>
    <cellStyle name="Euro 4" xfId="1599" xr:uid="{00000000-0005-0000-0000-000038870000}"/>
    <cellStyle name="Euro 4 2" xfId="1600" xr:uid="{00000000-0005-0000-0000-000039870000}"/>
    <cellStyle name="Euro 4 2 2" xfId="1601" xr:uid="{00000000-0005-0000-0000-00003A870000}"/>
    <cellStyle name="Euro 4 2 2 2" xfId="1602" xr:uid="{00000000-0005-0000-0000-00003B870000}"/>
    <cellStyle name="Euro 4 2 2 3" xfId="1603" xr:uid="{00000000-0005-0000-0000-00003C870000}"/>
    <cellStyle name="Euro 4 2 2 4" xfId="24693" xr:uid="{00000000-0005-0000-0000-00003D870000}"/>
    <cellStyle name="Euro 4 2 3" xfId="1604" xr:uid="{00000000-0005-0000-0000-00003E870000}"/>
    <cellStyle name="Euro 4 2 4" xfId="1605" xr:uid="{00000000-0005-0000-0000-00003F870000}"/>
    <cellStyle name="Euro 4 2 5" xfId="24692" xr:uid="{00000000-0005-0000-0000-000040870000}"/>
    <cellStyle name="Euro 4 3" xfId="1606" xr:uid="{00000000-0005-0000-0000-000041870000}"/>
    <cellStyle name="Euro 4 3 2" xfId="1607" xr:uid="{00000000-0005-0000-0000-000042870000}"/>
    <cellStyle name="Euro 4 3 3" xfId="1608" xr:uid="{00000000-0005-0000-0000-000043870000}"/>
    <cellStyle name="Euro 4 3 4" xfId="24694" xr:uid="{00000000-0005-0000-0000-000044870000}"/>
    <cellStyle name="Euro 4 4" xfId="1609" xr:uid="{00000000-0005-0000-0000-000045870000}"/>
    <cellStyle name="Euro 4 5" xfId="1610" xr:uid="{00000000-0005-0000-0000-000046870000}"/>
    <cellStyle name="Euro 4 6" xfId="24691" xr:uid="{00000000-0005-0000-0000-000047870000}"/>
    <cellStyle name="Euro 5" xfId="1611" xr:uid="{00000000-0005-0000-0000-000048870000}"/>
    <cellStyle name="Euro 5 2" xfId="1612" xr:uid="{00000000-0005-0000-0000-000049870000}"/>
    <cellStyle name="Euro 5 2 2" xfId="1613" xr:uid="{00000000-0005-0000-0000-00004A870000}"/>
    <cellStyle name="Euro 5 2 3" xfId="1614" xr:uid="{00000000-0005-0000-0000-00004B870000}"/>
    <cellStyle name="Euro 5 2 4" xfId="24696" xr:uid="{00000000-0005-0000-0000-00004C870000}"/>
    <cellStyle name="Euro 5 3" xfId="1615" xr:uid="{00000000-0005-0000-0000-00004D870000}"/>
    <cellStyle name="Euro 5 4" xfId="1616" xr:uid="{00000000-0005-0000-0000-00004E870000}"/>
    <cellStyle name="Euro 5 5" xfId="24695" xr:uid="{00000000-0005-0000-0000-00004F870000}"/>
    <cellStyle name="Euro 6" xfId="1617" xr:uid="{00000000-0005-0000-0000-000050870000}"/>
    <cellStyle name="Euro 6 2" xfId="1618" xr:uid="{00000000-0005-0000-0000-000051870000}"/>
    <cellStyle name="Euro 6 2 2" xfId="1619" xr:uid="{00000000-0005-0000-0000-000052870000}"/>
    <cellStyle name="Euro 6 2 3" xfId="1620" xr:uid="{00000000-0005-0000-0000-000053870000}"/>
    <cellStyle name="Euro 6 2 4" xfId="24698" xr:uid="{00000000-0005-0000-0000-000054870000}"/>
    <cellStyle name="Euro 6 3" xfId="1621" xr:uid="{00000000-0005-0000-0000-000055870000}"/>
    <cellStyle name="Euro 6 4" xfId="1622" xr:uid="{00000000-0005-0000-0000-000056870000}"/>
    <cellStyle name="Euro 6 5" xfId="24697" xr:uid="{00000000-0005-0000-0000-000057870000}"/>
    <cellStyle name="Euro 7" xfId="1623" xr:uid="{00000000-0005-0000-0000-000058870000}"/>
    <cellStyle name="Euro 7 2" xfId="1624" xr:uid="{00000000-0005-0000-0000-000059870000}"/>
    <cellStyle name="Euro 7 2 2" xfId="1625" xr:uid="{00000000-0005-0000-0000-00005A870000}"/>
    <cellStyle name="Euro 7 2 3" xfId="1626" xr:uid="{00000000-0005-0000-0000-00005B870000}"/>
    <cellStyle name="Euro 7 2 4" xfId="24700" xr:uid="{00000000-0005-0000-0000-00005C870000}"/>
    <cellStyle name="Euro 7 3" xfId="1627" xr:uid="{00000000-0005-0000-0000-00005D870000}"/>
    <cellStyle name="Euro 7 4" xfId="1628" xr:uid="{00000000-0005-0000-0000-00005E870000}"/>
    <cellStyle name="Euro 7 5" xfId="24699" xr:uid="{00000000-0005-0000-0000-00005F870000}"/>
    <cellStyle name="Euro 8" xfId="1629" xr:uid="{00000000-0005-0000-0000-000060870000}"/>
    <cellStyle name="Euro 8 2" xfId="1630" xr:uid="{00000000-0005-0000-0000-000061870000}"/>
    <cellStyle name="Euro 8 2 2" xfId="1631" xr:uid="{00000000-0005-0000-0000-000062870000}"/>
    <cellStyle name="Euro 8 2 3" xfId="1632" xr:uid="{00000000-0005-0000-0000-000063870000}"/>
    <cellStyle name="Euro 8 2 4" xfId="24702" xr:uid="{00000000-0005-0000-0000-000064870000}"/>
    <cellStyle name="Euro 8 3" xfId="1633" xr:uid="{00000000-0005-0000-0000-000065870000}"/>
    <cellStyle name="Euro 8 3 2" xfId="1634" xr:uid="{00000000-0005-0000-0000-000066870000}"/>
    <cellStyle name="Euro 8 3 3" xfId="1635" xr:uid="{00000000-0005-0000-0000-000067870000}"/>
    <cellStyle name="Euro 8 3 4" xfId="24703" xr:uid="{00000000-0005-0000-0000-000068870000}"/>
    <cellStyle name="Euro 8 4" xfId="1636" xr:uid="{00000000-0005-0000-0000-000069870000}"/>
    <cellStyle name="Euro 8 5" xfId="1637" xr:uid="{00000000-0005-0000-0000-00006A870000}"/>
    <cellStyle name="Euro 8 6" xfId="24701" xr:uid="{00000000-0005-0000-0000-00006B870000}"/>
    <cellStyle name="Euro 9" xfId="1638" xr:uid="{00000000-0005-0000-0000-00006C870000}"/>
    <cellStyle name="Euro 9 2" xfId="1639" xr:uid="{00000000-0005-0000-0000-00006D870000}"/>
    <cellStyle name="Euro 9 3" xfId="1640" xr:uid="{00000000-0005-0000-0000-00006E870000}"/>
    <cellStyle name="Euro 9 4" xfId="24704" xr:uid="{00000000-0005-0000-0000-00006F870000}"/>
    <cellStyle name="Insatisfaisant" xfId="1641" builtinId="27" customBuiltin="1"/>
    <cellStyle name="Insatisfaisant 10" xfId="3743" xr:uid="{00000000-0005-0000-0000-000071870000}"/>
    <cellStyle name="Insatisfaisant 10 2" xfId="23730" xr:uid="{00000000-0005-0000-0000-000072870000}"/>
    <cellStyle name="Insatisfaisant 10 3" xfId="20288" xr:uid="{00000000-0005-0000-0000-000073870000}"/>
    <cellStyle name="Insatisfaisant 11" xfId="3744" xr:uid="{00000000-0005-0000-0000-000074870000}"/>
    <cellStyle name="Insatisfaisant 11 2" xfId="20289" xr:uid="{00000000-0005-0000-0000-000075870000}"/>
    <cellStyle name="Insatisfaisant 12" xfId="21537" xr:uid="{00000000-0005-0000-0000-000076870000}"/>
    <cellStyle name="Insatisfaisant 2" xfId="1642" xr:uid="{00000000-0005-0000-0000-000077870000}"/>
    <cellStyle name="Insatisfaisant 2 2" xfId="1643" xr:uid="{00000000-0005-0000-0000-000078870000}"/>
    <cellStyle name="Insatisfaisant 2 2 2" xfId="1644" xr:uid="{00000000-0005-0000-0000-000079870000}"/>
    <cellStyle name="Insatisfaisant 2 2 2 2" xfId="1645" xr:uid="{00000000-0005-0000-0000-00007A870000}"/>
    <cellStyle name="Insatisfaisant 2 2 2 2 2" xfId="1646" xr:uid="{00000000-0005-0000-0000-00007B870000}"/>
    <cellStyle name="Insatisfaisant 2 2 2 2 2 2" xfId="1647" xr:uid="{00000000-0005-0000-0000-00007C870000}"/>
    <cellStyle name="Insatisfaisant 2 2 2 2 2 2 2" xfId="3746" xr:uid="{00000000-0005-0000-0000-00007D870000}"/>
    <cellStyle name="Insatisfaisant 2 2 2 2 2 2 3" xfId="5757" xr:uid="{00000000-0005-0000-0000-00007E870000}"/>
    <cellStyle name="Insatisfaisant 2 2 2 2 2 2 4" xfId="4986" xr:uid="{00000000-0005-0000-0000-00007F870000}"/>
    <cellStyle name="Insatisfaisant 2 2 2 2 2 2 5" xfId="3745" xr:uid="{00000000-0005-0000-0000-000080870000}"/>
    <cellStyle name="Insatisfaisant 2 2 2 2 2 3" xfId="1648" xr:uid="{00000000-0005-0000-0000-000081870000}"/>
    <cellStyle name="Insatisfaisant 2 2 2 2 2 4" xfId="3747" xr:uid="{00000000-0005-0000-0000-000082870000}"/>
    <cellStyle name="Insatisfaisant 2 2 2 2 2 4 2" xfId="19045" xr:uid="{00000000-0005-0000-0000-000083870000}"/>
    <cellStyle name="Insatisfaisant 2 2 2 2 2 5" xfId="19046" xr:uid="{00000000-0005-0000-0000-000084870000}"/>
    <cellStyle name="Insatisfaisant 2 2 2 2 2 6" xfId="19944" xr:uid="{00000000-0005-0000-0000-000085870000}"/>
    <cellStyle name="Insatisfaisant 2 2 2 2 3" xfId="1649" xr:uid="{00000000-0005-0000-0000-000086870000}"/>
    <cellStyle name="Insatisfaisant 2 2 2 2 4" xfId="19047" xr:uid="{00000000-0005-0000-0000-000087870000}"/>
    <cellStyle name="Insatisfaisant 2 2 2 2 5" xfId="23668" xr:uid="{00000000-0005-0000-0000-000088870000}"/>
    <cellStyle name="Insatisfaisant 2 2 2 2 6" xfId="23914" xr:uid="{00000000-0005-0000-0000-000089870000}"/>
    <cellStyle name="Insatisfaisant 2 2 2 3" xfId="1650" xr:uid="{00000000-0005-0000-0000-00008A870000}"/>
    <cellStyle name="Insatisfaisant 2 2 2 4" xfId="1651" xr:uid="{00000000-0005-0000-0000-00008B870000}"/>
    <cellStyle name="Insatisfaisant 2 2 2 5" xfId="1652" xr:uid="{00000000-0005-0000-0000-00008C870000}"/>
    <cellStyle name="Insatisfaisant 2 2 2 5 2" xfId="3749" xr:uid="{00000000-0005-0000-0000-00008D870000}"/>
    <cellStyle name="Insatisfaisant 2 2 2 5 3" xfId="5758" xr:uid="{00000000-0005-0000-0000-00008E870000}"/>
    <cellStyle name="Insatisfaisant 2 2 2 5 4" xfId="4987" xr:uid="{00000000-0005-0000-0000-00008F870000}"/>
    <cellStyle name="Insatisfaisant 2 2 2 5 5" xfId="3748" xr:uid="{00000000-0005-0000-0000-000090870000}"/>
    <cellStyle name="Insatisfaisant 2 2 3" xfId="1653" xr:uid="{00000000-0005-0000-0000-000091870000}"/>
    <cellStyle name="Insatisfaisant 2 2 3 2" xfId="1654" xr:uid="{00000000-0005-0000-0000-000092870000}"/>
    <cellStyle name="Insatisfaisant 2 2 3 2 2" xfId="19048" xr:uid="{00000000-0005-0000-0000-000093870000}"/>
    <cellStyle name="Insatisfaisant 2 2 3 2 3" xfId="19049" xr:uid="{00000000-0005-0000-0000-000094870000}"/>
    <cellStyle name="Insatisfaisant 2 2 3 3" xfId="1655" xr:uid="{00000000-0005-0000-0000-000095870000}"/>
    <cellStyle name="Insatisfaisant 2 2 3 3 2" xfId="1656" xr:uid="{00000000-0005-0000-0000-000096870000}"/>
    <cellStyle name="Insatisfaisant 2 2 3 3 2 2" xfId="3751" xr:uid="{00000000-0005-0000-0000-000097870000}"/>
    <cellStyle name="Insatisfaisant 2 2 3 3 2 3" xfId="5759" xr:uid="{00000000-0005-0000-0000-000098870000}"/>
    <cellStyle name="Insatisfaisant 2 2 3 3 2 4" xfId="4988" xr:uid="{00000000-0005-0000-0000-000099870000}"/>
    <cellStyle name="Insatisfaisant 2 2 3 3 2 5" xfId="3750" xr:uid="{00000000-0005-0000-0000-00009A870000}"/>
    <cellStyle name="Insatisfaisant 2 2 3 3 3" xfId="1657" xr:uid="{00000000-0005-0000-0000-00009B870000}"/>
    <cellStyle name="Insatisfaisant 2 2 3 3 4" xfId="3752" xr:uid="{00000000-0005-0000-0000-00009C870000}"/>
    <cellStyle name="Insatisfaisant 2 2 3 3 4 2" xfId="19050" xr:uid="{00000000-0005-0000-0000-00009D870000}"/>
    <cellStyle name="Insatisfaisant 2 2 3 3 5" xfId="19051" xr:uid="{00000000-0005-0000-0000-00009E870000}"/>
    <cellStyle name="Insatisfaisant 2 2 3 3 6" xfId="19945" xr:uid="{00000000-0005-0000-0000-00009F870000}"/>
    <cellStyle name="Insatisfaisant 2 2 3 4" xfId="19052" xr:uid="{00000000-0005-0000-0000-0000A0870000}"/>
    <cellStyle name="Insatisfaisant 2 2 3 5" xfId="23669" xr:uid="{00000000-0005-0000-0000-0000A1870000}"/>
    <cellStyle name="Insatisfaisant 2 2 3 6" xfId="23915" xr:uid="{00000000-0005-0000-0000-0000A2870000}"/>
    <cellStyle name="Insatisfaisant 2 2 4" xfId="1658" xr:uid="{00000000-0005-0000-0000-0000A3870000}"/>
    <cellStyle name="Insatisfaisant 2 2 4 2" xfId="3754" xr:uid="{00000000-0005-0000-0000-0000A4870000}"/>
    <cellStyle name="Insatisfaisant 2 2 4 3" xfId="5760" xr:uid="{00000000-0005-0000-0000-0000A5870000}"/>
    <cellStyle name="Insatisfaisant 2 2 4 4" xfId="4989" xr:uid="{00000000-0005-0000-0000-0000A6870000}"/>
    <cellStyle name="Insatisfaisant 2 2 4 5" xfId="3753" xr:uid="{00000000-0005-0000-0000-0000A7870000}"/>
    <cellStyle name="Insatisfaisant 2 2 5" xfId="23670" xr:uid="{00000000-0005-0000-0000-0000A8870000}"/>
    <cellStyle name="Insatisfaisant 2 2 6" xfId="23913" xr:uid="{00000000-0005-0000-0000-0000A9870000}"/>
    <cellStyle name="Insatisfaisant 2 3" xfId="1659" xr:uid="{00000000-0005-0000-0000-0000AA870000}"/>
    <cellStyle name="Insatisfaisant 2 3 2" xfId="1660" xr:uid="{00000000-0005-0000-0000-0000AB870000}"/>
    <cellStyle name="Insatisfaisant 2 3 3" xfId="1661" xr:uid="{00000000-0005-0000-0000-0000AC870000}"/>
    <cellStyle name="Insatisfaisant 2 3 3 2" xfId="1662" xr:uid="{00000000-0005-0000-0000-0000AD870000}"/>
    <cellStyle name="Insatisfaisant 2 3 3 2 2" xfId="1663" xr:uid="{00000000-0005-0000-0000-0000AE870000}"/>
    <cellStyle name="Insatisfaisant 2 3 3 2 2 2" xfId="3756" xr:uid="{00000000-0005-0000-0000-0000AF870000}"/>
    <cellStyle name="Insatisfaisant 2 3 3 2 2 3" xfId="5761" xr:uid="{00000000-0005-0000-0000-0000B0870000}"/>
    <cellStyle name="Insatisfaisant 2 3 3 2 2 4" xfId="4990" xr:uid="{00000000-0005-0000-0000-0000B1870000}"/>
    <cellStyle name="Insatisfaisant 2 3 3 2 2 5" xfId="3755" xr:uid="{00000000-0005-0000-0000-0000B2870000}"/>
    <cellStyle name="Insatisfaisant 2 3 3 2 3" xfId="1664" xr:uid="{00000000-0005-0000-0000-0000B3870000}"/>
    <cellStyle name="Insatisfaisant 2 3 3 2 4" xfId="3757" xr:uid="{00000000-0005-0000-0000-0000B4870000}"/>
    <cellStyle name="Insatisfaisant 2 3 3 2 4 2" xfId="19053" xr:uid="{00000000-0005-0000-0000-0000B5870000}"/>
    <cellStyle name="Insatisfaisant 2 3 3 2 5" xfId="19054" xr:uid="{00000000-0005-0000-0000-0000B6870000}"/>
    <cellStyle name="Insatisfaisant 2 3 3 2 6" xfId="19946" xr:uid="{00000000-0005-0000-0000-0000B7870000}"/>
    <cellStyle name="Insatisfaisant 2 3 3 3" xfId="1665" xr:uid="{00000000-0005-0000-0000-0000B8870000}"/>
    <cellStyle name="Insatisfaisant 2 3 3 4" xfId="1666" xr:uid="{00000000-0005-0000-0000-0000B9870000}"/>
    <cellStyle name="Insatisfaisant 2 3 3 5" xfId="1667" xr:uid="{00000000-0005-0000-0000-0000BA870000}"/>
    <cellStyle name="Insatisfaisant 2 3 3 5 2" xfId="3759" xr:uid="{00000000-0005-0000-0000-0000BB870000}"/>
    <cellStyle name="Insatisfaisant 2 3 3 5 3" xfId="5762" xr:uid="{00000000-0005-0000-0000-0000BC870000}"/>
    <cellStyle name="Insatisfaisant 2 3 3 5 4" xfId="4991" xr:uid="{00000000-0005-0000-0000-0000BD870000}"/>
    <cellStyle name="Insatisfaisant 2 3 3 5 5" xfId="3758" xr:uid="{00000000-0005-0000-0000-0000BE870000}"/>
    <cellStyle name="Insatisfaisant 2 3 3 6" xfId="19055" xr:uid="{00000000-0005-0000-0000-0000BF870000}"/>
    <cellStyle name="Insatisfaisant 2 3 4" xfId="1668" xr:uid="{00000000-0005-0000-0000-0000C0870000}"/>
    <cellStyle name="Insatisfaisant 2 3 4 2" xfId="1669" xr:uid="{00000000-0005-0000-0000-0000C1870000}"/>
    <cellStyle name="Insatisfaisant 2 3 4 2 2" xfId="3761" xr:uid="{00000000-0005-0000-0000-0000C2870000}"/>
    <cellStyle name="Insatisfaisant 2 3 4 2 3" xfId="5763" xr:uid="{00000000-0005-0000-0000-0000C3870000}"/>
    <cellStyle name="Insatisfaisant 2 3 4 2 4" xfId="4992" xr:uid="{00000000-0005-0000-0000-0000C4870000}"/>
    <cellStyle name="Insatisfaisant 2 3 4 2 5" xfId="3760" xr:uid="{00000000-0005-0000-0000-0000C5870000}"/>
    <cellStyle name="Insatisfaisant 2 3 4 3" xfId="1670" xr:uid="{00000000-0005-0000-0000-0000C6870000}"/>
    <cellStyle name="Insatisfaisant 2 3 4 4" xfId="3762" xr:uid="{00000000-0005-0000-0000-0000C7870000}"/>
    <cellStyle name="Insatisfaisant 2 3 4 4 2" xfId="19056" xr:uid="{00000000-0005-0000-0000-0000C8870000}"/>
    <cellStyle name="Insatisfaisant 2 3 4 5" xfId="19057" xr:uid="{00000000-0005-0000-0000-0000C9870000}"/>
    <cellStyle name="Insatisfaisant 2 3 4 6" xfId="19947" xr:uid="{00000000-0005-0000-0000-0000CA870000}"/>
    <cellStyle name="Insatisfaisant 2 3 5" xfId="1671" xr:uid="{00000000-0005-0000-0000-0000CB870000}"/>
    <cellStyle name="Insatisfaisant 2 3 6" xfId="1672" xr:uid="{00000000-0005-0000-0000-0000CC870000}"/>
    <cellStyle name="Insatisfaisant 2 3 7" xfId="19058" xr:uid="{00000000-0005-0000-0000-0000CD870000}"/>
    <cellStyle name="Insatisfaisant 2 3 8" xfId="23671" xr:uid="{00000000-0005-0000-0000-0000CE870000}"/>
    <cellStyle name="Insatisfaisant 2 3 9" xfId="23916" xr:uid="{00000000-0005-0000-0000-0000CF870000}"/>
    <cellStyle name="Insatisfaisant 2 4" xfId="1673" xr:uid="{00000000-0005-0000-0000-0000D0870000}"/>
    <cellStyle name="Insatisfaisant 2 5" xfId="1674" xr:uid="{00000000-0005-0000-0000-0000D1870000}"/>
    <cellStyle name="Insatisfaisant 2 5 2" xfId="1675" xr:uid="{00000000-0005-0000-0000-0000D2870000}"/>
    <cellStyle name="Insatisfaisant 2 5 2 2" xfId="3764" xr:uid="{00000000-0005-0000-0000-0000D3870000}"/>
    <cellStyle name="Insatisfaisant 2 5 2 3" xfId="5764" xr:uid="{00000000-0005-0000-0000-0000D4870000}"/>
    <cellStyle name="Insatisfaisant 2 5 2 4" xfId="4993" xr:uid="{00000000-0005-0000-0000-0000D5870000}"/>
    <cellStyle name="Insatisfaisant 2 5 2 5" xfId="3763" xr:uid="{00000000-0005-0000-0000-0000D6870000}"/>
    <cellStyle name="Insatisfaisant 2 5 3" xfId="1676" xr:uid="{00000000-0005-0000-0000-0000D7870000}"/>
    <cellStyle name="Insatisfaisant 2 5 4" xfId="3765" xr:uid="{00000000-0005-0000-0000-0000D8870000}"/>
    <cellStyle name="Insatisfaisant 2 5 4 2" xfId="19059" xr:uid="{00000000-0005-0000-0000-0000D9870000}"/>
    <cellStyle name="Insatisfaisant 2 5 5" xfId="19060" xr:uid="{00000000-0005-0000-0000-0000DA870000}"/>
    <cellStyle name="Insatisfaisant 2 5 6" xfId="19948" xr:uid="{00000000-0005-0000-0000-0000DB870000}"/>
    <cellStyle name="Insatisfaisant 2 6" xfId="1677" xr:uid="{00000000-0005-0000-0000-0000DC870000}"/>
    <cellStyle name="Insatisfaisant 2 6 2" xfId="3767" xr:uid="{00000000-0005-0000-0000-0000DD870000}"/>
    <cellStyle name="Insatisfaisant 2 6 3" xfId="5765" xr:uid="{00000000-0005-0000-0000-0000DE870000}"/>
    <cellStyle name="Insatisfaisant 2 6 4" xfId="4994" xr:uid="{00000000-0005-0000-0000-0000DF870000}"/>
    <cellStyle name="Insatisfaisant 2 6 5" xfId="3766" xr:uid="{00000000-0005-0000-0000-0000E0870000}"/>
    <cellStyle name="Insatisfaisant 3" xfId="1678" xr:uid="{00000000-0005-0000-0000-0000E1870000}"/>
    <cellStyle name="Insatisfaisant 3 2" xfId="1679" xr:uid="{00000000-0005-0000-0000-0000E2870000}"/>
    <cellStyle name="Insatisfaisant 4" xfId="1680" xr:uid="{00000000-0005-0000-0000-0000E3870000}"/>
    <cellStyle name="Insatisfaisant 5" xfId="1681" xr:uid="{00000000-0005-0000-0000-0000E4870000}"/>
    <cellStyle name="Insatisfaisant 5 2" xfId="1682" xr:uid="{00000000-0005-0000-0000-0000E5870000}"/>
    <cellStyle name="Insatisfaisant 5 2 2" xfId="1683" xr:uid="{00000000-0005-0000-0000-0000E6870000}"/>
    <cellStyle name="Insatisfaisant 5 2 2 2" xfId="3769" xr:uid="{00000000-0005-0000-0000-0000E7870000}"/>
    <cellStyle name="Insatisfaisant 5 2 2 3" xfId="5766" xr:uid="{00000000-0005-0000-0000-0000E8870000}"/>
    <cellStyle name="Insatisfaisant 5 2 2 4" xfId="4995" xr:uid="{00000000-0005-0000-0000-0000E9870000}"/>
    <cellStyle name="Insatisfaisant 5 2 2 5" xfId="3768" xr:uid="{00000000-0005-0000-0000-0000EA870000}"/>
    <cellStyle name="Insatisfaisant 5 2 3" xfId="1684" xr:uid="{00000000-0005-0000-0000-0000EB870000}"/>
    <cellStyle name="Insatisfaisant 5 2 4" xfId="3770" xr:uid="{00000000-0005-0000-0000-0000EC870000}"/>
    <cellStyle name="Insatisfaisant 5 2 4 2" xfId="19061" xr:uid="{00000000-0005-0000-0000-0000ED870000}"/>
    <cellStyle name="Insatisfaisant 5 2 5" xfId="19062" xr:uid="{00000000-0005-0000-0000-0000EE870000}"/>
    <cellStyle name="Insatisfaisant 5 2 6" xfId="19949" xr:uid="{00000000-0005-0000-0000-0000EF870000}"/>
    <cellStyle name="Insatisfaisant 5 3" xfId="1685" xr:uid="{00000000-0005-0000-0000-0000F0870000}"/>
    <cellStyle name="Insatisfaisant 5 4" xfId="1686" xr:uid="{00000000-0005-0000-0000-0000F1870000}"/>
    <cellStyle name="Insatisfaisant 5 5" xfId="1687" xr:uid="{00000000-0005-0000-0000-0000F2870000}"/>
    <cellStyle name="Insatisfaisant 5 5 2" xfId="3772" xr:uid="{00000000-0005-0000-0000-0000F3870000}"/>
    <cellStyle name="Insatisfaisant 5 5 3" xfId="5767" xr:uid="{00000000-0005-0000-0000-0000F4870000}"/>
    <cellStyle name="Insatisfaisant 5 5 4" xfId="4996" xr:uid="{00000000-0005-0000-0000-0000F5870000}"/>
    <cellStyle name="Insatisfaisant 5 5 5" xfId="3771" xr:uid="{00000000-0005-0000-0000-0000F6870000}"/>
    <cellStyle name="Insatisfaisant 5 6" xfId="23672" xr:uid="{00000000-0005-0000-0000-0000F7870000}"/>
    <cellStyle name="Insatisfaisant 5 7" xfId="23917" xr:uid="{00000000-0005-0000-0000-0000F8870000}"/>
    <cellStyle name="Insatisfaisant 6" xfId="1688" xr:uid="{00000000-0005-0000-0000-0000F9870000}"/>
    <cellStyle name="Insatisfaisant 7" xfId="1689" xr:uid="{00000000-0005-0000-0000-0000FA870000}"/>
    <cellStyle name="Insatisfaisant 8" xfId="1690" xr:uid="{00000000-0005-0000-0000-0000FB870000}"/>
    <cellStyle name="Insatisfaisant 8 2" xfId="20290" xr:uid="{00000000-0005-0000-0000-0000FC870000}"/>
    <cellStyle name="Insatisfaisant 8 3" xfId="3773" xr:uid="{00000000-0005-0000-0000-0000FD870000}"/>
    <cellStyle name="Insatisfaisant 9" xfId="3774" xr:uid="{00000000-0005-0000-0000-0000FE870000}"/>
    <cellStyle name="Insatisfaisant 9 2" xfId="5768" xr:uid="{00000000-0005-0000-0000-0000FF870000}"/>
    <cellStyle name="Insatisfaisant 9 3" xfId="4656" xr:uid="{00000000-0005-0000-0000-000000880000}"/>
    <cellStyle name="Lien hypertexte 2" xfId="1691" xr:uid="{00000000-0005-0000-0000-000001880000}"/>
    <cellStyle name="Lien hypertexte 2 2" xfId="1692" xr:uid="{00000000-0005-0000-0000-000002880000}"/>
    <cellStyle name="Lien hypertexte 2 2 2" xfId="1693" xr:uid="{00000000-0005-0000-0000-000003880000}"/>
    <cellStyle name="Lien hypertexte 2 2 2 2" xfId="1694" xr:uid="{00000000-0005-0000-0000-000004880000}"/>
    <cellStyle name="Lien hypertexte 2 2 3" xfId="1695" xr:uid="{00000000-0005-0000-0000-000005880000}"/>
    <cellStyle name="Lien hypertexte 2 3" xfId="1696" xr:uid="{00000000-0005-0000-0000-000006880000}"/>
    <cellStyle name="Lien hypertexte 2 3 2" xfId="1697" xr:uid="{00000000-0005-0000-0000-000007880000}"/>
    <cellStyle name="Lien hypertexte 2 4" xfId="1698" xr:uid="{00000000-0005-0000-0000-000008880000}"/>
    <cellStyle name="Lien hypertexte 2_2012-2013 - CF - Tour 1 - Ligue 04 - Résultats" xfId="1699" xr:uid="{00000000-0005-0000-0000-000009880000}"/>
    <cellStyle name="Lien hypertexte 3" xfId="1700" xr:uid="{00000000-0005-0000-0000-00000A880000}"/>
    <cellStyle name="Lien hypertexte 3 2" xfId="1701" xr:uid="{00000000-0005-0000-0000-00000B880000}"/>
    <cellStyle name="Lien hypertexte 3 2 2" xfId="1702" xr:uid="{00000000-0005-0000-0000-00000C880000}"/>
    <cellStyle name="Lien hypertexte 3 2 2 2" xfId="1703" xr:uid="{00000000-0005-0000-0000-00000D880000}"/>
    <cellStyle name="Lien hypertexte 3 2 3" xfId="1704" xr:uid="{00000000-0005-0000-0000-00000E880000}"/>
    <cellStyle name="Lien hypertexte 3 3" xfId="1705" xr:uid="{00000000-0005-0000-0000-00000F880000}"/>
    <cellStyle name="Lien hypertexte 3 3 2" xfId="1706" xr:uid="{00000000-0005-0000-0000-000010880000}"/>
    <cellStyle name="Lien hypertexte 3 4" xfId="1707" xr:uid="{00000000-0005-0000-0000-000011880000}"/>
    <cellStyle name="Lien hypertexte 3_2012-2013 - CF - Tour 1 - Ligue 04 - Résultats" xfId="1708" xr:uid="{00000000-0005-0000-0000-000012880000}"/>
    <cellStyle name="Lien hypertexte 4" xfId="1709" xr:uid="{00000000-0005-0000-0000-000013880000}"/>
    <cellStyle name="Lien hypertexte 5" xfId="1710" xr:uid="{00000000-0005-0000-0000-000014880000}"/>
    <cellStyle name="Lien hypertexte 5 2" xfId="1711" xr:uid="{00000000-0005-0000-0000-000015880000}"/>
    <cellStyle name="Lien hypertexte 5 2 2" xfId="1712" xr:uid="{00000000-0005-0000-0000-000016880000}"/>
    <cellStyle name="Lien hypertexte 5 2 2 2" xfId="1713" xr:uid="{00000000-0005-0000-0000-000017880000}"/>
    <cellStyle name="Lien hypertexte 5 2 3" xfId="1714" xr:uid="{00000000-0005-0000-0000-000018880000}"/>
    <cellStyle name="Lien hypertexte 5 3" xfId="1715" xr:uid="{00000000-0005-0000-0000-000019880000}"/>
    <cellStyle name="Lien hypertexte 5 3 2" xfId="1716" xr:uid="{00000000-0005-0000-0000-00001A880000}"/>
    <cellStyle name="Lien hypertexte 5 4" xfId="1717" xr:uid="{00000000-0005-0000-0000-00001B880000}"/>
    <cellStyle name="Lien hypertexte 5_2012-2013 - CF - Tour 1 - Ligue 04 - Résultats" xfId="1718" xr:uid="{00000000-0005-0000-0000-00001C880000}"/>
    <cellStyle name="Lien hypertexte 6" xfId="1719" xr:uid="{00000000-0005-0000-0000-00001D880000}"/>
    <cellStyle name="Lien hypertexte 6 2" xfId="1720" xr:uid="{00000000-0005-0000-0000-00001E880000}"/>
    <cellStyle name="Lien hypertexte 6_2012-2013 - CF - Tour 1 - Ligue 04 - Résultats" xfId="1721" xr:uid="{00000000-0005-0000-0000-00001F880000}"/>
    <cellStyle name="Monétaire 10" xfId="1722" xr:uid="{00000000-0005-0000-0000-000020880000}"/>
    <cellStyle name="Monétaire 10 2" xfId="1723" xr:uid="{00000000-0005-0000-0000-000021880000}"/>
    <cellStyle name="Monétaire 10 2 2" xfId="1724" xr:uid="{00000000-0005-0000-0000-000022880000}"/>
    <cellStyle name="Monétaire 10 2 2 2" xfId="1725" xr:uid="{00000000-0005-0000-0000-000023880000}"/>
    <cellStyle name="Monétaire 10 2 2 3" xfId="1726" xr:uid="{00000000-0005-0000-0000-000024880000}"/>
    <cellStyle name="Monétaire 10 2 2 4" xfId="24707" xr:uid="{00000000-0005-0000-0000-000025880000}"/>
    <cellStyle name="Monétaire 10 2 3" xfId="1727" xr:uid="{00000000-0005-0000-0000-000026880000}"/>
    <cellStyle name="Monétaire 10 2 4" xfId="1728" xr:uid="{00000000-0005-0000-0000-000027880000}"/>
    <cellStyle name="Monétaire 10 2 5" xfId="24706" xr:uid="{00000000-0005-0000-0000-000028880000}"/>
    <cellStyle name="Monétaire 10 3" xfId="1729" xr:uid="{00000000-0005-0000-0000-000029880000}"/>
    <cellStyle name="Monétaire 10 3 2" xfId="1730" xr:uid="{00000000-0005-0000-0000-00002A880000}"/>
    <cellStyle name="Monétaire 10 3 3" xfId="1731" xr:uid="{00000000-0005-0000-0000-00002B880000}"/>
    <cellStyle name="Monétaire 10 3 4" xfId="24708" xr:uid="{00000000-0005-0000-0000-00002C880000}"/>
    <cellStyle name="Monétaire 10 4" xfId="1732" xr:uid="{00000000-0005-0000-0000-00002D880000}"/>
    <cellStyle name="Monétaire 10 5" xfId="1733" xr:uid="{00000000-0005-0000-0000-00002E880000}"/>
    <cellStyle name="Monétaire 10 6" xfId="24705" xr:uid="{00000000-0005-0000-0000-00002F880000}"/>
    <cellStyle name="Monétaire 11" xfId="1734" xr:uid="{00000000-0005-0000-0000-000030880000}"/>
    <cellStyle name="Monétaire 11 2" xfId="1735" xr:uid="{00000000-0005-0000-0000-000031880000}"/>
    <cellStyle name="Monétaire 11 2 2" xfId="1736" xr:uid="{00000000-0005-0000-0000-000032880000}"/>
    <cellStyle name="Monétaire 11 2 3" xfId="1737" xr:uid="{00000000-0005-0000-0000-000033880000}"/>
    <cellStyle name="Monétaire 11 2 4" xfId="24710" xr:uid="{00000000-0005-0000-0000-000034880000}"/>
    <cellStyle name="Monétaire 11 3" xfId="1738" xr:uid="{00000000-0005-0000-0000-000035880000}"/>
    <cellStyle name="Monétaire 11 4" xfId="1739" xr:uid="{00000000-0005-0000-0000-000036880000}"/>
    <cellStyle name="Monétaire 11 5" xfId="24709" xr:uid="{00000000-0005-0000-0000-000037880000}"/>
    <cellStyle name="Monétaire 12" xfId="1740" xr:uid="{00000000-0005-0000-0000-000038880000}"/>
    <cellStyle name="Monétaire 12 2" xfId="1741" xr:uid="{00000000-0005-0000-0000-000039880000}"/>
    <cellStyle name="Monétaire 12 2 2" xfId="1742" xr:uid="{00000000-0005-0000-0000-00003A880000}"/>
    <cellStyle name="Monétaire 12 2 3" xfId="1743" xr:uid="{00000000-0005-0000-0000-00003B880000}"/>
    <cellStyle name="Monétaire 12 2 4" xfId="24712" xr:uid="{00000000-0005-0000-0000-00003C880000}"/>
    <cellStyle name="Monétaire 12 3" xfId="1744" xr:uid="{00000000-0005-0000-0000-00003D880000}"/>
    <cellStyle name="Monétaire 12 3 2" xfId="1745" xr:uid="{00000000-0005-0000-0000-00003E880000}"/>
    <cellStyle name="Monétaire 12 3 3" xfId="1746" xr:uid="{00000000-0005-0000-0000-00003F880000}"/>
    <cellStyle name="Monétaire 12 3 4" xfId="24713" xr:uid="{00000000-0005-0000-0000-000040880000}"/>
    <cellStyle name="Monétaire 12 4" xfId="1747" xr:uid="{00000000-0005-0000-0000-000041880000}"/>
    <cellStyle name="Monétaire 12 5" xfId="1748" xr:uid="{00000000-0005-0000-0000-000042880000}"/>
    <cellStyle name="Monétaire 12 6" xfId="24711" xr:uid="{00000000-0005-0000-0000-000043880000}"/>
    <cellStyle name="Monétaire 13" xfId="1749" xr:uid="{00000000-0005-0000-0000-000044880000}"/>
    <cellStyle name="Monétaire 13 2" xfId="1750" xr:uid="{00000000-0005-0000-0000-000045880000}"/>
    <cellStyle name="Monétaire 13 2 2" xfId="1751" xr:uid="{00000000-0005-0000-0000-000046880000}"/>
    <cellStyle name="Monétaire 13 2 3" xfId="1752" xr:uid="{00000000-0005-0000-0000-000047880000}"/>
    <cellStyle name="Monétaire 13 2 4" xfId="24715" xr:uid="{00000000-0005-0000-0000-000048880000}"/>
    <cellStyle name="Monétaire 13 3" xfId="1753" xr:uid="{00000000-0005-0000-0000-000049880000}"/>
    <cellStyle name="Monétaire 13 4" xfId="1754" xr:uid="{00000000-0005-0000-0000-00004A880000}"/>
    <cellStyle name="Monétaire 13 5" xfId="24714" xr:uid="{00000000-0005-0000-0000-00004B880000}"/>
    <cellStyle name="Monétaire 14" xfId="1755" xr:uid="{00000000-0005-0000-0000-00004C880000}"/>
    <cellStyle name="Monétaire 14 2" xfId="1756" xr:uid="{00000000-0005-0000-0000-00004D880000}"/>
    <cellStyle name="Monétaire 14 2 2" xfId="1757" xr:uid="{00000000-0005-0000-0000-00004E880000}"/>
    <cellStyle name="Monétaire 14 2 3" xfId="1758" xr:uid="{00000000-0005-0000-0000-00004F880000}"/>
    <cellStyle name="Monétaire 14 2 4" xfId="24717" xr:uid="{00000000-0005-0000-0000-000050880000}"/>
    <cellStyle name="Monétaire 14 3" xfId="1759" xr:uid="{00000000-0005-0000-0000-000051880000}"/>
    <cellStyle name="Monétaire 14 3 2" xfId="1760" xr:uid="{00000000-0005-0000-0000-000052880000}"/>
    <cellStyle name="Monétaire 14 3 2 2" xfId="1761" xr:uid="{00000000-0005-0000-0000-000053880000}"/>
    <cellStyle name="Monétaire 14 3 2 3" xfId="1762" xr:uid="{00000000-0005-0000-0000-000054880000}"/>
    <cellStyle name="Monétaire 14 3 2 4" xfId="24719" xr:uid="{00000000-0005-0000-0000-000055880000}"/>
    <cellStyle name="Monétaire 14 3 3" xfId="1763" xr:uid="{00000000-0005-0000-0000-000056880000}"/>
    <cellStyle name="Monétaire 14 3 4" xfId="1764" xr:uid="{00000000-0005-0000-0000-000057880000}"/>
    <cellStyle name="Monétaire 14 3 5" xfId="24718" xr:uid="{00000000-0005-0000-0000-000058880000}"/>
    <cellStyle name="Monétaire 14 4" xfId="1765" xr:uid="{00000000-0005-0000-0000-000059880000}"/>
    <cellStyle name="Monétaire 14 4 2" xfId="1766" xr:uid="{00000000-0005-0000-0000-00005A880000}"/>
    <cellStyle name="Monétaire 14 4 2 2" xfId="1767" xr:uid="{00000000-0005-0000-0000-00005B880000}"/>
    <cellStyle name="Monétaire 14 4 2 3" xfId="1768" xr:uid="{00000000-0005-0000-0000-00005C880000}"/>
    <cellStyle name="Monétaire 14 4 2 4" xfId="24721" xr:uid="{00000000-0005-0000-0000-00005D880000}"/>
    <cellStyle name="Monétaire 14 4 3" xfId="1769" xr:uid="{00000000-0005-0000-0000-00005E880000}"/>
    <cellStyle name="Monétaire 14 4 4" xfId="1770" xr:uid="{00000000-0005-0000-0000-00005F880000}"/>
    <cellStyle name="Monétaire 14 4 5" xfId="24720" xr:uid="{00000000-0005-0000-0000-000060880000}"/>
    <cellStyle name="Monétaire 14 5" xfId="1771" xr:uid="{00000000-0005-0000-0000-000061880000}"/>
    <cellStyle name="Monétaire 14 6" xfId="1772" xr:uid="{00000000-0005-0000-0000-000062880000}"/>
    <cellStyle name="Monétaire 14 7" xfId="24716" xr:uid="{00000000-0005-0000-0000-000063880000}"/>
    <cellStyle name="Monétaire 15" xfId="1773" xr:uid="{00000000-0005-0000-0000-000064880000}"/>
    <cellStyle name="Monétaire 15 2" xfId="1774" xr:uid="{00000000-0005-0000-0000-000065880000}"/>
    <cellStyle name="Monétaire 15 2 2" xfId="1775" xr:uid="{00000000-0005-0000-0000-000066880000}"/>
    <cellStyle name="Monétaire 15 2 3" xfId="1776" xr:uid="{00000000-0005-0000-0000-000067880000}"/>
    <cellStyle name="Monétaire 15 2 4" xfId="24723" xr:uid="{00000000-0005-0000-0000-000068880000}"/>
    <cellStyle name="Monétaire 15 3" xfId="1777" xr:uid="{00000000-0005-0000-0000-000069880000}"/>
    <cellStyle name="Monétaire 15 4" xfId="1778" xr:uid="{00000000-0005-0000-0000-00006A880000}"/>
    <cellStyle name="Monétaire 15 5" xfId="24722" xr:uid="{00000000-0005-0000-0000-00006B880000}"/>
    <cellStyle name="Monétaire 16" xfId="1779" xr:uid="{00000000-0005-0000-0000-00006C880000}"/>
    <cellStyle name="Monétaire 16 2" xfId="1780" xr:uid="{00000000-0005-0000-0000-00006D880000}"/>
    <cellStyle name="Monétaire 16 2 2" xfId="1781" xr:uid="{00000000-0005-0000-0000-00006E880000}"/>
    <cellStyle name="Monétaire 16 2 3" xfId="1782" xr:uid="{00000000-0005-0000-0000-00006F880000}"/>
    <cellStyle name="Monétaire 16 2 4" xfId="24725" xr:uid="{00000000-0005-0000-0000-000070880000}"/>
    <cellStyle name="Monétaire 16 3" xfId="1783" xr:uid="{00000000-0005-0000-0000-000071880000}"/>
    <cellStyle name="Monétaire 16 4" xfId="1784" xr:uid="{00000000-0005-0000-0000-000072880000}"/>
    <cellStyle name="Monétaire 16 5" xfId="24724" xr:uid="{00000000-0005-0000-0000-000073880000}"/>
    <cellStyle name="Monétaire 17" xfId="1785" xr:uid="{00000000-0005-0000-0000-000074880000}"/>
    <cellStyle name="Monétaire 17 2" xfId="1786" xr:uid="{00000000-0005-0000-0000-000075880000}"/>
    <cellStyle name="Monétaire 17 2 2" xfId="1787" xr:uid="{00000000-0005-0000-0000-000076880000}"/>
    <cellStyle name="Monétaire 17 2 3" xfId="1788" xr:uid="{00000000-0005-0000-0000-000077880000}"/>
    <cellStyle name="Monétaire 17 2 4" xfId="24727" xr:uid="{00000000-0005-0000-0000-000078880000}"/>
    <cellStyle name="Monétaire 17 3" xfId="1789" xr:uid="{00000000-0005-0000-0000-000079880000}"/>
    <cellStyle name="Monétaire 17 4" xfId="1790" xr:uid="{00000000-0005-0000-0000-00007A880000}"/>
    <cellStyle name="Monétaire 17 5" xfId="24726" xr:uid="{00000000-0005-0000-0000-00007B880000}"/>
    <cellStyle name="Monétaire 18" xfId="1791" xr:uid="{00000000-0005-0000-0000-00007C880000}"/>
    <cellStyle name="Monétaire 18 2" xfId="1792" xr:uid="{00000000-0005-0000-0000-00007D880000}"/>
    <cellStyle name="Monétaire 18 2 2" xfId="1793" xr:uid="{00000000-0005-0000-0000-00007E880000}"/>
    <cellStyle name="Monétaire 18 2 3" xfId="1794" xr:uid="{00000000-0005-0000-0000-00007F880000}"/>
    <cellStyle name="Monétaire 18 2 4" xfId="24729" xr:uid="{00000000-0005-0000-0000-000080880000}"/>
    <cellStyle name="Monétaire 18 3" xfId="1795" xr:uid="{00000000-0005-0000-0000-000081880000}"/>
    <cellStyle name="Monétaire 18 3 2" xfId="1796" xr:uid="{00000000-0005-0000-0000-000082880000}"/>
    <cellStyle name="Monétaire 18 3 3" xfId="1797" xr:uid="{00000000-0005-0000-0000-000083880000}"/>
    <cellStyle name="Monétaire 18 3 4" xfId="24730" xr:uid="{00000000-0005-0000-0000-000084880000}"/>
    <cellStyle name="Monétaire 18 4" xfId="1798" xr:uid="{00000000-0005-0000-0000-000085880000}"/>
    <cellStyle name="Monétaire 18 5" xfId="1799" xr:uid="{00000000-0005-0000-0000-000086880000}"/>
    <cellStyle name="Monétaire 18 6" xfId="24728" xr:uid="{00000000-0005-0000-0000-000087880000}"/>
    <cellStyle name="Monétaire 19" xfId="1800" xr:uid="{00000000-0005-0000-0000-000088880000}"/>
    <cellStyle name="Monétaire 19 2" xfId="1801" xr:uid="{00000000-0005-0000-0000-000089880000}"/>
    <cellStyle name="Monétaire 19 2 2" xfId="1802" xr:uid="{00000000-0005-0000-0000-00008A880000}"/>
    <cellStyle name="Monétaire 19 2 3" xfId="1803" xr:uid="{00000000-0005-0000-0000-00008B880000}"/>
    <cellStyle name="Monétaire 19 2 4" xfId="24732" xr:uid="{00000000-0005-0000-0000-00008C880000}"/>
    <cellStyle name="Monétaire 19 3" xfId="1804" xr:uid="{00000000-0005-0000-0000-00008D880000}"/>
    <cellStyle name="Monétaire 19 3 2" xfId="1805" xr:uid="{00000000-0005-0000-0000-00008E880000}"/>
    <cellStyle name="Monétaire 19 3 3" xfId="1806" xr:uid="{00000000-0005-0000-0000-00008F880000}"/>
    <cellStyle name="Monétaire 19 3 4" xfId="24733" xr:uid="{00000000-0005-0000-0000-000090880000}"/>
    <cellStyle name="Monétaire 19 4" xfId="1807" xr:uid="{00000000-0005-0000-0000-000091880000}"/>
    <cellStyle name="Monétaire 19 4 2" xfId="1808" xr:uid="{00000000-0005-0000-0000-000092880000}"/>
    <cellStyle name="Monétaire 19 4 3" xfId="1809" xr:uid="{00000000-0005-0000-0000-000093880000}"/>
    <cellStyle name="Monétaire 19 4 4" xfId="24734" xr:uid="{00000000-0005-0000-0000-000094880000}"/>
    <cellStyle name="Monétaire 19 5" xfId="1810" xr:uid="{00000000-0005-0000-0000-000095880000}"/>
    <cellStyle name="Monétaire 19 6" xfId="1811" xr:uid="{00000000-0005-0000-0000-000096880000}"/>
    <cellStyle name="Monétaire 19 7" xfId="24731" xr:uid="{00000000-0005-0000-0000-000097880000}"/>
    <cellStyle name="Monétaire 2" xfId="1812" xr:uid="{00000000-0005-0000-0000-000098880000}"/>
    <cellStyle name="Monétaire 2 2" xfId="1813" xr:uid="{00000000-0005-0000-0000-000099880000}"/>
    <cellStyle name="Monétaire 2 2 2" xfId="1814" xr:uid="{00000000-0005-0000-0000-00009A880000}"/>
    <cellStyle name="Monétaire 2 2 3" xfId="1815" xr:uid="{00000000-0005-0000-0000-00009B880000}"/>
    <cellStyle name="Monétaire 2 2 4" xfId="24736" xr:uid="{00000000-0005-0000-0000-00009C880000}"/>
    <cellStyle name="Monétaire 2 3" xfId="1816" xr:uid="{00000000-0005-0000-0000-00009D880000}"/>
    <cellStyle name="Monétaire 2 4" xfId="1817" xr:uid="{00000000-0005-0000-0000-00009E880000}"/>
    <cellStyle name="Monétaire 2 5" xfId="24735" xr:uid="{00000000-0005-0000-0000-00009F880000}"/>
    <cellStyle name="Monétaire 20" xfId="1818" xr:uid="{00000000-0005-0000-0000-0000A0880000}"/>
    <cellStyle name="Monétaire 20 2" xfId="1819" xr:uid="{00000000-0005-0000-0000-0000A1880000}"/>
    <cellStyle name="Monétaire 20 2 2" xfId="1820" xr:uid="{00000000-0005-0000-0000-0000A2880000}"/>
    <cellStyle name="Monétaire 20 2 3" xfId="1821" xr:uid="{00000000-0005-0000-0000-0000A3880000}"/>
    <cellStyle name="Monétaire 20 2 4" xfId="24738" xr:uid="{00000000-0005-0000-0000-0000A4880000}"/>
    <cellStyle name="Monétaire 20 3" xfId="1822" xr:uid="{00000000-0005-0000-0000-0000A5880000}"/>
    <cellStyle name="Monétaire 20 4" xfId="1823" xr:uid="{00000000-0005-0000-0000-0000A6880000}"/>
    <cellStyle name="Monétaire 20 5" xfId="24737" xr:uid="{00000000-0005-0000-0000-0000A7880000}"/>
    <cellStyle name="Monétaire 21" xfId="1824" xr:uid="{00000000-0005-0000-0000-0000A8880000}"/>
    <cellStyle name="Monétaire 21 2" xfId="1825" xr:uid="{00000000-0005-0000-0000-0000A9880000}"/>
    <cellStyle name="Monétaire 21 2 2" xfId="1826" xr:uid="{00000000-0005-0000-0000-0000AA880000}"/>
    <cellStyle name="Monétaire 21 2 3" xfId="1827" xr:uid="{00000000-0005-0000-0000-0000AB880000}"/>
    <cellStyle name="Monétaire 21 2 4" xfId="24740" xr:uid="{00000000-0005-0000-0000-0000AC880000}"/>
    <cellStyle name="Monétaire 21 3" xfId="1828" xr:uid="{00000000-0005-0000-0000-0000AD880000}"/>
    <cellStyle name="Monétaire 21 3 2" xfId="1829" xr:uid="{00000000-0005-0000-0000-0000AE880000}"/>
    <cellStyle name="Monétaire 21 3 2 2" xfId="1830" xr:uid="{00000000-0005-0000-0000-0000AF880000}"/>
    <cellStyle name="Monétaire 21 3 2 3" xfId="1831" xr:uid="{00000000-0005-0000-0000-0000B0880000}"/>
    <cellStyle name="Monétaire 21 3 2 4" xfId="24742" xr:uid="{00000000-0005-0000-0000-0000B1880000}"/>
    <cellStyle name="Monétaire 21 3 3" xfId="1832" xr:uid="{00000000-0005-0000-0000-0000B2880000}"/>
    <cellStyle name="Monétaire 21 3 4" xfId="1833" xr:uid="{00000000-0005-0000-0000-0000B3880000}"/>
    <cellStyle name="Monétaire 21 3 5" xfId="24741" xr:uid="{00000000-0005-0000-0000-0000B4880000}"/>
    <cellStyle name="Monétaire 21 4" xfId="1834" xr:uid="{00000000-0005-0000-0000-0000B5880000}"/>
    <cellStyle name="Monétaire 21 5" xfId="1835" xr:uid="{00000000-0005-0000-0000-0000B6880000}"/>
    <cellStyle name="Monétaire 21 6" xfId="24739" xr:uid="{00000000-0005-0000-0000-0000B7880000}"/>
    <cellStyle name="Monétaire 22" xfId="1836" xr:uid="{00000000-0005-0000-0000-0000B8880000}"/>
    <cellStyle name="Monétaire 22 2" xfId="1837" xr:uid="{00000000-0005-0000-0000-0000B9880000}"/>
    <cellStyle name="Monétaire 22 3" xfId="1838" xr:uid="{00000000-0005-0000-0000-0000BA880000}"/>
    <cellStyle name="Monétaire 22 4" xfId="24743" xr:uid="{00000000-0005-0000-0000-0000BB880000}"/>
    <cellStyle name="Monétaire 23" xfId="1839" xr:uid="{00000000-0005-0000-0000-0000BC880000}"/>
    <cellStyle name="Monétaire 23 2" xfId="1840" xr:uid="{00000000-0005-0000-0000-0000BD880000}"/>
    <cellStyle name="Monétaire 23 2 2" xfId="1841" xr:uid="{00000000-0005-0000-0000-0000BE880000}"/>
    <cellStyle name="Monétaire 23 2 3" xfId="1842" xr:uid="{00000000-0005-0000-0000-0000BF880000}"/>
    <cellStyle name="Monétaire 23 2 4" xfId="24745" xr:uid="{00000000-0005-0000-0000-0000C0880000}"/>
    <cellStyle name="Monétaire 23 3" xfId="1843" xr:uid="{00000000-0005-0000-0000-0000C1880000}"/>
    <cellStyle name="Monétaire 23 4" xfId="1844" xr:uid="{00000000-0005-0000-0000-0000C2880000}"/>
    <cellStyle name="Monétaire 23 5" xfId="24744" xr:uid="{00000000-0005-0000-0000-0000C3880000}"/>
    <cellStyle name="Monétaire 24" xfId="1845" xr:uid="{00000000-0005-0000-0000-0000C4880000}"/>
    <cellStyle name="Monétaire 24 2" xfId="1846" xr:uid="{00000000-0005-0000-0000-0000C5880000}"/>
    <cellStyle name="Monétaire 24 2 2" xfId="26159" xr:uid="{00000000-0005-0000-0000-0000C6880000}"/>
    <cellStyle name="Monétaire 24 2 3" xfId="25555" xr:uid="{00000000-0005-0000-0000-0000C7880000}"/>
    <cellStyle name="Monétaire 24 2 4" xfId="24747" xr:uid="{00000000-0005-0000-0000-0000C8880000}"/>
    <cellStyle name="Monétaire 24 3" xfId="1847" xr:uid="{00000000-0005-0000-0000-0000C9880000}"/>
    <cellStyle name="Monétaire 24 3 2" xfId="26160" xr:uid="{00000000-0005-0000-0000-0000CA880000}"/>
    <cellStyle name="Monétaire 24 3 3" xfId="25556" xr:uid="{00000000-0005-0000-0000-0000CB880000}"/>
    <cellStyle name="Monétaire 24 3 4" xfId="24748" xr:uid="{00000000-0005-0000-0000-0000CC880000}"/>
    <cellStyle name="Monétaire 24 4" xfId="1848" xr:uid="{00000000-0005-0000-0000-0000CD880000}"/>
    <cellStyle name="Monétaire 24 4 2" xfId="26158" xr:uid="{00000000-0005-0000-0000-0000CE880000}"/>
    <cellStyle name="Monétaire 24 4 3" xfId="3775" xr:uid="{00000000-0005-0000-0000-0000CF880000}"/>
    <cellStyle name="Monétaire 24 5" xfId="25554" xr:uid="{00000000-0005-0000-0000-0000D0880000}"/>
    <cellStyle name="Monétaire 24 6" xfId="24746" xr:uid="{00000000-0005-0000-0000-0000D1880000}"/>
    <cellStyle name="Monétaire 25" xfId="1849" xr:uid="{00000000-0005-0000-0000-0000D2880000}"/>
    <cellStyle name="Monétaire 25 2" xfId="26161" xr:uid="{00000000-0005-0000-0000-0000D3880000}"/>
    <cellStyle name="Monétaire 25 3" xfId="25557" xr:uid="{00000000-0005-0000-0000-0000D4880000}"/>
    <cellStyle name="Monétaire 25 4" xfId="24749" xr:uid="{00000000-0005-0000-0000-0000D5880000}"/>
    <cellStyle name="Monétaire 26" xfId="1850" xr:uid="{00000000-0005-0000-0000-0000D6880000}"/>
    <cellStyle name="Monétaire 26 2" xfId="26162" xr:uid="{00000000-0005-0000-0000-0000D7880000}"/>
    <cellStyle name="Monétaire 26 3" xfId="25558" xr:uid="{00000000-0005-0000-0000-0000D8880000}"/>
    <cellStyle name="Monétaire 26 4" xfId="24750" xr:uid="{00000000-0005-0000-0000-0000D9880000}"/>
    <cellStyle name="Monétaire 27" xfId="23673" xr:uid="{00000000-0005-0000-0000-0000DA880000}"/>
    <cellStyle name="Monétaire 27 2" xfId="30791" xr:uid="{00000000-0005-0000-0000-0000DB880000}"/>
    <cellStyle name="Monétaire 3" xfId="1851" xr:uid="{00000000-0005-0000-0000-0000DC880000}"/>
    <cellStyle name="Monétaire 3 2" xfId="1852" xr:uid="{00000000-0005-0000-0000-0000DD880000}"/>
    <cellStyle name="Monétaire 3 2 2" xfId="1853" xr:uid="{00000000-0005-0000-0000-0000DE880000}"/>
    <cellStyle name="Monétaire 3 2 2 2" xfId="1854" xr:uid="{00000000-0005-0000-0000-0000DF880000}"/>
    <cellStyle name="Monétaire 3 2 2 3" xfId="1855" xr:uid="{00000000-0005-0000-0000-0000E0880000}"/>
    <cellStyle name="Monétaire 3 2 2 4" xfId="24753" xr:uid="{00000000-0005-0000-0000-0000E1880000}"/>
    <cellStyle name="Monétaire 3 2 3" xfId="1856" xr:uid="{00000000-0005-0000-0000-0000E2880000}"/>
    <cellStyle name="Monétaire 3 2 4" xfId="1857" xr:uid="{00000000-0005-0000-0000-0000E3880000}"/>
    <cellStyle name="Monétaire 3 2 5" xfId="24752" xr:uid="{00000000-0005-0000-0000-0000E4880000}"/>
    <cellStyle name="Monétaire 3 3" xfId="1858" xr:uid="{00000000-0005-0000-0000-0000E5880000}"/>
    <cellStyle name="Monétaire 3 3 2" xfId="1859" xr:uid="{00000000-0005-0000-0000-0000E6880000}"/>
    <cellStyle name="Monétaire 3 3 2 2" xfId="1860" xr:uid="{00000000-0005-0000-0000-0000E7880000}"/>
    <cellStyle name="Monétaire 3 3 2 3" xfId="1861" xr:uid="{00000000-0005-0000-0000-0000E8880000}"/>
    <cellStyle name="Monétaire 3 3 2 4" xfId="24755" xr:uid="{00000000-0005-0000-0000-0000E9880000}"/>
    <cellStyle name="Monétaire 3 3 3" xfId="1862" xr:uid="{00000000-0005-0000-0000-0000EA880000}"/>
    <cellStyle name="Monétaire 3 3 4" xfId="1863" xr:uid="{00000000-0005-0000-0000-0000EB880000}"/>
    <cellStyle name="Monétaire 3 3 5" xfId="24754" xr:uid="{00000000-0005-0000-0000-0000EC880000}"/>
    <cellStyle name="Monétaire 3 4" xfId="1864" xr:uid="{00000000-0005-0000-0000-0000ED880000}"/>
    <cellStyle name="Monétaire 3 4 2" xfId="1865" xr:uid="{00000000-0005-0000-0000-0000EE880000}"/>
    <cellStyle name="Monétaire 3 4 2 2" xfId="1866" xr:uid="{00000000-0005-0000-0000-0000EF880000}"/>
    <cellStyle name="Monétaire 3 4 2 2 2" xfId="1867" xr:uid="{00000000-0005-0000-0000-0000F0880000}"/>
    <cellStyle name="Monétaire 3 4 2 2 3" xfId="1868" xr:uid="{00000000-0005-0000-0000-0000F1880000}"/>
    <cellStyle name="Monétaire 3 4 2 2 4" xfId="24758" xr:uid="{00000000-0005-0000-0000-0000F2880000}"/>
    <cellStyle name="Monétaire 3 4 2 3" xfId="1869" xr:uid="{00000000-0005-0000-0000-0000F3880000}"/>
    <cellStyle name="Monétaire 3 4 2 4" xfId="1870" xr:uid="{00000000-0005-0000-0000-0000F4880000}"/>
    <cellStyle name="Monétaire 3 4 2 5" xfId="24757" xr:uid="{00000000-0005-0000-0000-0000F5880000}"/>
    <cellStyle name="Monétaire 3 4 3" xfId="1871" xr:uid="{00000000-0005-0000-0000-0000F6880000}"/>
    <cellStyle name="Monétaire 3 4 3 2" xfId="1872" xr:uid="{00000000-0005-0000-0000-0000F7880000}"/>
    <cellStyle name="Monétaire 3 4 3 3" xfId="1873" xr:uid="{00000000-0005-0000-0000-0000F8880000}"/>
    <cellStyle name="Monétaire 3 4 3 4" xfId="24759" xr:uid="{00000000-0005-0000-0000-0000F9880000}"/>
    <cellStyle name="Monétaire 3 4 4" xfId="1874" xr:uid="{00000000-0005-0000-0000-0000FA880000}"/>
    <cellStyle name="Monétaire 3 4 5" xfId="1875" xr:uid="{00000000-0005-0000-0000-0000FB880000}"/>
    <cellStyle name="Monétaire 3 4 6" xfId="24756" xr:uid="{00000000-0005-0000-0000-0000FC880000}"/>
    <cellStyle name="Monétaire 3 5" xfId="1876" xr:uid="{00000000-0005-0000-0000-0000FD880000}"/>
    <cellStyle name="Monétaire 3 5 2" xfId="1877" xr:uid="{00000000-0005-0000-0000-0000FE880000}"/>
    <cellStyle name="Monétaire 3 5 3" xfId="1878" xr:uid="{00000000-0005-0000-0000-0000FF880000}"/>
    <cellStyle name="Monétaire 3 5 4" xfId="24760" xr:uid="{00000000-0005-0000-0000-000000890000}"/>
    <cellStyle name="Monétaire 3 6" xfId="1879" xr:uid="{00000000-0005-0000-0000-000001890000}"/>
    <cellStyle name="Monétaire 3 7" xfId="1880" xr:uid="{00000000-0005-0000-0000-000002890000}"/>
    <cellStyle name="Monétaire 3 8" xfId="24751" xr:uid="{00000000-0005-0000-0000-000003890000}"/>
    <cellStyle name="Monétaire 4" xfId="1881" xr:uid="{00000000-0005-0000-0000-000004890000}"/>
    <cellStyle name="Monétaire 4 2" xfId="1882" xr:uid="{00000000-0005-0000-0000-000005890000}"/>
    <cellStyle name="Monétaire 4 2 2" xfId="1883" xr:uid="{00000000-0005-0000-0000-000006890000}"/>
    <cellStyle name="Monétaire 4 2 2 2" xfId="1884" xr:uid="{00000000-0005-0000-0000-000007890000}"/>
    <cellStyle name="Monétaire 4 2 2 2 2" xfId="1885" xr:uid="{00000000-0005-0000-0000-000008890000}"/>
    <cellStyle name="Monétaire 4 2 2 2 3" xfId="1886" xr:uid="{00000000-0005-0000-0000-000009890000}"/>
    <cellStyle name="Monétaire 4 2 2 2 4" xfId="24764" xr:uid="{00000000-0005-0000-0000-00000A890000}"/>
    <cellStyle name="Monétaire 4 2 2 3" xfId="1887" xr:uid="{00000000-0005-0000-0000-00000B890000}"/>
    <cellStyle name="Monétaire 4 2 2 4" xfId="1888" xr:uid="{00000000-0005-0000-0000-00000C890000}"/>
    <cellStyle name="Monétaire 4 2 2 5" xfId="24763" xr:uid="{00000000-0005-0000-0000-00000D890000}"/>
    <cellStyle name="Monétaire 4 2 3" xfId="1889" xr:uid="{00000000-0005-0000-0000-00000E890000}"/>
    <cellStyle name="Monétaire 4 2 3 2" xfId="1890" xr:uid="{00000000-0005-0000-0000-00000F890000}"/>
    <cellStyle name="Monétaire 4 2 3 3" xfId="1891" xr:uid="{00000000-0005-0000-0000-000010890000}"/>
    <cellStyle name="Monétaire 4 2 3 4" xfId="24765" xr:uid="{00000000-0005-0000-0000-000011890000}"/>
    <cellStyle name="Monétaire 4 2 4" xfId="1892" xr:uid="{00000000-0005-0000-0000-000012890000}"/>
    <cellStyle name="Monétaire 4 2 5" xfId="1893" xr:uid="{00000000-0005-0000-0000-000013890000}"/>
    <cellStyle name="Monétaire 4 2 6" xfId="24762" xr:uid="{00000000-0005-0000-0000-000014890000}"/>
    <cellStyle name="Monétaire 4 3" xfId="1894" xr:uid="{00000000-0005-0000-0000-000015890000}"/>
    <cellStyle name="Monétaire 4 3 2" xfId="1895" xr:uid="{00000000-0005-0000-0000-000016890000}"/>
    <cellStyle name="Monétaire 4 3 2 2" xfId="1896" xr:uid="{00000000-0005-0000-0000-000017890000}"/>
    <cellStyle name="Monétaire 4 3 2 2 2" xfId="1897" xr:uid="{00000000-0005-0000-0000-000018890000}"/>
    <cellStyle name="Monétaire 4 3 2 2 3" xfId="1898" xr:uid="{00000000-0005-0000-0000-000019890000}"/>
    <cellStyle name="Monétaire 4 3 2 2 4" xfId="24768" xr:uid="{00000000-0005-0000-0000-00001A890000}"/>
    <cellStyle name="Monétaire 4 3 2 3" xfId="1899" xr:uid="{00000000-0005-0000-0000-00001B890000}"/>
    <cellStyle name="Monétaire 4 3 2 4" xfId="1900" xr:uid="{00000000-0005-0000-0000-00001C890000}"/>
    <cellStyle name="Monétaire 4 3 2 5" xfId="24767" xr:uid="{00000000-0005-0000-0000-00001D890000}"/>
    <cellStyle name="Monétaire 4 3 3" xfId="1901" xr:uid="{00000000-0005-0000-0000-00001E890000}"/>
    <cellStyle name="Monétaire 4 3 3 2" xfId="1902" xr:uid="{00000000-0005-0000-0000-00001F890000}"/>
    <cellStyle name="Monétaire 4 3 3 3" xfId="1903" xr:uid="{00000000-0005-0000-0000-000020890000}"/>
    <cellStyle name="Monétaire 4 3 3 4" xfId="24769" xr:uid="{00000000-0005-0000-0000-000021890000}"/>
    <cellStyle name="Monétaire 4 3 4" xfId="1904" xr:uid="{00000000-0005-0000-0000-000022890000}"/>
    <cellStyle name="Monétaire 4 3 5" xfId="1905" xr:uid="{00000000-0005-0000-0000-000023890000}"/>
    <cellStyle name="Monétaire 4 3 6" xfId="24766" xr:uid="{00000000-0005-0000-0000-000024890000}"/>
    <cellStyle name="Monétaire 4 4" xfId="1906" xr:uid="{00000000-0005-0000-0000-000025890000}"/>
    <cellStyle name="Monétaire 4 4 2" xfId="1907" xr:uid="{00000000-0005-0000-0000-000026890000}"/>
    <cellStyle name="Monétaire 4 4 2 2" xfId="1908" xr:uid="{00000000-0005-0000-0000-000027890000}"/>
    <cellStyle name="Monétaire 4 4 2 2 2" xfId="1909" xr:uid="{00000000-0005-0000-0000-000028890000}"/>
    <cellStyle name="Monétaire 4 4 2 2 3" xfId="1910" xr:uid="{00000000-0005-0000-0000-000029890000}"/>
    <cellStyle name="Monétaire 4 4 2 2 4" xfId="24772" xr:uid="{00000000-0005-0000-0000-00002A890000}"/>
    <cellStyle name="Monétaire 4 4 2 3" xfId="1911" xr:uid="{00000000-0005-0000-0000-00002B890000}"/>
    <cellStyle name="Monétaire 4 4 2 4" xfId="1912" xr:uid="{00000000-0005-0000-0000-00002C890000}"/>
    <cellStyle name="Monétaire 4 4 2 5" xfId="24771" xr:uid="{00000000-0005-0000-0000-00002D890000}"/>
    <cellStyle name="Monétaire 4 4 3" xfId="1913" xr:uid="{00000000-0005-0000-0000-00002E890000}"/>
    <cellStyle name="Monétaire 4 4 3 2" xfId="1914" xr:uid="{00000000-0005-0000-0000-00002F890000}"/>
    <cellStyle name="Monétaire 4 4 3 3" xfId="1915" xr:uid="{00000000-0005-0000-0000-000030890000}"/>
    <cellStyle name="Monétaire 4 4 3 4" xfId="24773" xr:uid="{00000000-0005-0000-0000-000031890000}"/>
    <cellStyle name="Monétaire 4 4 4" xfId="1916" xr:uid="{00000000-0005-0000-0000-000032890000}"/>
    <cellStyle name="Monétaire 4 4 5" xfId="1917" xr:uid="{00000000-0005-0000-0000-000033890000}"/>
    <cellStyle name="Monétaire 4 4 6" xfId="24770" xr:uid="{00000000-0005-0000-0000-000034890000}"/>
    <cellStyle name="Monétaire 4 5" xfId="1918" xr:uid="{00000000-0005-0000-0000-000035890000}"/>
    <cellStyle name="Monétaire 4 5 2" xfId="1919" xr:uid="{00000000-0005-0000-0000-000036890000}"/>
    <cellStyle name="Monétaire 4 5 3" xfId="1920" xr:uid="{00000000-0005-0000-0000-000037890000}"/>
    <cellStyle name="Monétaire 4 5 4" xfId="24774" xr:uid="{00000000-0005-0000-0000-000038890000}"/>
    <cellStyle name="Monétaire 4 6" xfId="1921" xr:uid="{00000000-0005-0000-0000-000039890000}"/>
    <cellStyle name="Monétaire 4 7" xfId="1922" xr:uid="{00000000-0005-0000-0000-00003A890000}"/>
    <cellStyle name="Monétaire 4 8" xfId="24761" xr:uid="{00000000-0005-0000-0000-00003B890000}"/>
    <cellStyle name="Monétaire 5" xfId="1923" xr:uid="{00000000-0005-0000-0000-00003C890000}"/>
    <cellStyle name="Monétaire 5 2" xfId="1924" xr:uid="{00000000-0005-0000-0000-00003D890000}"/>
    <cellStyle name="Monétaire 5 2 2" xfId="1925" xr:uid="{00000000-0005-0000-0000-00003E890000}"/>
    <cellStyle name="Monétaire 5 2 2 2" xfId="1926" xr:uid="{00000000-0005-0000-0000-00003F890000}"/>
    <cellStyle name="Monétaire 5 2 2 3" xfId="1927" xr:uid="{00000000-0005-0000-0000-000040890000}"/>
    <cellStyle name="Monétaire 5 2 2 4" xfId="24777" xr:uid="{00000000-0005-0000-0000-000041890000}"/>
    <cellStyle name="Monétaire 5 2 3" xfId="1928" xr:uid="{00000000-0005-0000-0000-000042890000}"/>
    <cellStyle name="Monétaire 5 2 4" xfId="1929" xr:uid="{00000000-0005-0000-0000-000043890000}"/>
    <cellStyle name="Monétaire 5 2 5" xfId="24776" xr:uid="{00000000-0005-0000-0000-000044890000}"/>
    <cellStyle name="Monétaire 5 3" xfId="1930" xr:uid="{00000000-0005-0000-0000-000045890000}"/>
    <cellStyle name="Monétaire 5 3 2" xfId="1931" xr:uid="{00000000-0005-0000-0000-000046890000}"/>
    <cellStyle name="Monétaire 5 3 3" xfId="1932" xr:uid="{00000000-0005-0000-0000-000047890000}"/>
    <cellStyle name="Monétaire 5 3 4" xfId="24778" xr:uid="{00000000-0005-0000-0000-000048890000}"/>
    <cellStyle name="Monétaire 5 4" xfId="1933" xr:uid="{00000000-0005-0000-0000-000049890000}"/>
    <cellStyle name="Monétaire 5 5" xfId="1934" xr:uid="{00000000-0005-0000-0000-00004A890000}"/>
    <cellStyle name="Monétaire 5 6" xfId="24775" xr:uid="{00000000-0005-0000-0000-00004B890000}"/>
    <cellStyle name="Monétaire 6" xfId="1935" xr:uid="{00000000-0005-0000-0000-00004C890000}"/>
    <cellStyle name="Monétaire 6 2" xfId="1936" xr:uid="{00000000-0005-0000-0000-00004D890000}"/>
    <cellStyle name="Monétaire 6 2 2" xfId="1937" xr:uid="{00000000-0005-0000-0000-00004E890000}"/>
    <cellStyle name="Monétaire 6 2 2 2" xfId="1938" xr:uid="{00000000-0005-0000-0000-00004F890000}"/>
    <cellStyle name="Monétaire 6 2 2 3" xfId="1939" xr:uid="{00000000-0005-0000-0000-000050890000}"/>
    <cellStyle name="Monétaire 6 2 2 4" xfId="24781" xr:uid="{00000000-0005-0000-0000-000051890000}"/>
    <cellStyle name="Monétaire 6 2 3" xfId="1940" xr:uid="{00000000-0005-0000-0000-000052890000}"/>
    <cellStyle name="Monétaire 6 2 4" xfId="1941" xr:uid="{00000000-0005-0000-0000-000053890000}"/>
    <cellStyle name="Monétaire 6 2 5" xfId="24780" xr:uid="{00000000-0005-0000-0000-000054890000}"/>
    <cellStyle name="Monétaire 6 3" xfId="1942" xr:uid="{00000000-0005-0000-0000-000055890000}"/>
    <cellStyle name="Monétaire 6 3 2" xfId="1943" xr:uid="{00000000-0005-0000-0000-000056890000}"/>
    <cellStyle name="Monétaire 6 3 3" xfId="1944" xr:uid="{00000000-0005-0000-0000-000057890000}"/>
    <cellStyle name="Monétaire 6 3 4" xfId="24782" xr:uid="{00000000-0005-0000-0000-000058890000}"/>
    <cellStyle name="Monétaire 6 4" xfId="1945" xr:uid="{00000000-0005-0000-0000-000059890000}"/>
    <cellStyle name="Monétaire 6 5" xfId="1946" xr:uid="{00000000-0005-0000-0000-00005A890000}"/>
    <cellStyle name="Monétaire 6 6" xfId="24779" xr:uid="{00000000-0005-0000-0000-00005B890000}"/>
    <cellStyle name="Monétaire 7" xfId="1947" xr:uid="{00000000-0005-0000-0000-00005C890000}"/>
    <cellStyle name="Monétaire 7 2" xfId="1948" xr:uid="{00000000-0005-0000-0000-00005D890000}"/>
    <cellStyle name="Monétaire 7 2 2" xfId="1949" xr:uid="{00000000-0005-0000-0000-00005E890000}"/>
    <cellStyle name="Monétaire 7 2 2 2" xfId="1950" xr:uid="{00000000-0005-0000-0000-00005F890000}"/>
    <cellStyle name="Monétaire 7 2 2 3" xfId="1951" xr:uid="{00000000-0005-0000-0000-000060890000}"/>
    <cellStyle name="Monétaire 7 2 2 4" xfId="24785" xr:uid="{00000000-0005-0000-0000-000061890000}"/>
    <cellStyle name="Monétaire 7 2 3" xfId="1952" xr:uid="{00000000-0005-0000-0000-000062890000}"/>
    <cellStyle name="Monétaire 7 2 4" xfId="1953" xr:uid="{00000000-0005-0000-0000-000063890000}"/>
    <cellStyle name="Monétaire 7 2 5" xfId="24784" xr:uid="{00000000-0005-0000-0000-000064890000}"/>
    <cellStyle name="Monétaire 7 3" xfId="1954" xr:uid="{00000000-0005-0000-0000-000065890000}"/>
    <cellStyle name="Monétaire 7 3 2" xfId="1955" xr:uid="{00000000-0005-0000-0000-000066890000}"/>
    <cellStyle name="Monétaire 7 3 3" xfId="1956" xr:uid="{00000000-0005-0000-0000-000067890000}"/>
    <cellStyle name="Monétaire 7 3 4" xfId="24786" xr:uid="{00000000-0005-0000-0000-000068890000}"/>
    <cellStyle name="Monétaire 7 4" xfId="1957" xr:uid="{00000000-0005-0000-0000-000069890000}"/>
    <cellStyle name="Monétaire 7 5" xfId="1958" xr:uid="{00000000-0005-0000-0000-00006A890000}"/>
    <cellStyle name="Monétaire 7 6" xfId="24783" xr:uid="{00000000-0005-0000-0000-00006B890000}"/>
    <cellStyle name="Monétaire 8" xfId="1959" xr:uid="{00000000-0005-0000-0000-00006C890000}"/>
    <cellStyle name="Monétaire 8 2" xfId="1960" xr:uid="{00000000-0005-0000-0000-00006D890000}"/>
    <cellStyle name="Monétaire 8 2 2" xfId="1961" xr:uid="{00000000-0005-0000-0000-00006E890000}"/>
    <cellStyle name="Monétaire 8 2 2 2" xfId="1962" xr:uid="{00000000-0005-0000-0000-00006F890000}"/>
    <cellStyle name="Monétaire 8 2 2 3" xfId="1963" xr:uid="{00000000-0005-0000-0000-000070890000}"/>
    <cellStyle name="Monétaire 8 2 2 4" xfId="24789" xr:uid="{00000000-0005-0000-0000-000071890000}"/>
    <cellStyle name="Monétaire 8 2 3" xfId="1964" xr:uid="{00000000-0005-0000-0000-000072890000}"/>
    <cellStyle name="Monétaire 8 2 4" xfId="1965" xr:uid="{00000000-0005-0000-0000-000073890000}"/>
    <cellStyle name="Monétaire 8 2 5" xfId="24788" xr:uid="{00000000-0005-0000-0000-000074890000}"/>
    <cellStyle name="Monétaire 8 3" xfId="1966" xr:uid="{00000000-0005-0000-0000-000075890000}"/>
    <cellStyle name="Monétaire 8 3 2" xfId="1967" xr:uid="{00000000-0005-0000-0000-000076890000}"/>
    <cellStyle name="Monétaire 8 3 3" xfId="1968" xr:uid="{00000000-0005-0000-0000-000077890000}"/>
    <cellStyle name="Monétaire 8 3 4" xfId="24790" xr:uid="{00000000-0005-0000-0000-000078890000}"/>
    <cellStyle name="Monétaire 8 4" xfId="1969" xr:uid="{00000000-0005-0000-0000-000079890000}"/>
    <cellStyle name="Monétaire 8 5" xfId="1970" xr:uid="{00000000-0005-0000-0000-00007A890000}"/>
    <cellStyle name="Monétaire 8 6" xfId="24787" xr:uid="{00000000-0005-0000-0000-00007B890000}"/>
    <cellStyle name="Monétaire 9" xfId="1971" xr:uid="{00000000-0005-0000-0000-00007C890000}"/>
    <cellStyle name="Monétaire 9 2" xfId="1972" xr:uid="{00000000-0005-0000-0000-00007D890000}"/>
    <cellStyle name="Monétaire 9 2 2" xfId="1973" xr:uid="{00000000-0005-0000-0000-00007E890000}"/>
    <cellStyle name="Monétaire 9 2 2 2" xfId="1974" xr:uid="{00000000-0005-0000-0000-00007F890000}"/>
    <cellStyle name="Monétaire 9 2 2 3" xfId="1975" xr:uid="{00000000-0005-0000-0000-000080890000}"/>
    <cellStyle name="Monétaire 9 2 2 4" xfId="24793" xr:uid="{00000000-0005-0000-0000-000081890000}"/>
    <cellStyle name="Monétaire 9 2 3" xfId="1976" xr:uid="{00000000-0005-0000-0000-000082890000}"/>
    <cellStyle name="Monétaire 9 2 4" xfId="1977" xr:uid="{00000000-0005-0000-0000-000083890000}"/>
    <cellStyle name="Monétaire 9 2 5" xfId="24792" xr:uid="{00000000-0005-0000-0000-000084890000}"/>
    <cellStyle name="Monétaire 9 3" xfId="1978" xr:uid="{00000000-0005-0000-0000-000085890000}"/>
    <cellStyle name="Monétaire 9 3 2" xfId="1979" xr:uid="{00000000-0005-0000-0000-000086890000}"/>
    <cellStyle name="Monétaire 9 3 3" xfId="1980" xr:uid="{00000000-0005-0000-0000-000087890000}"/>
    <cellStyle name="Monétaire 9 3 4" xfId="24794" xr:uid="{00000000-0005-0000-0000-000088890000}"/>
    <cellStyle name="Monétaire 9 4" xfId="1981" xr:uid="{00000000-0005-0000-0000-000089890000}"/>
    <cellStyle name="Monétaire 9 5" xfId="1982" xr:uid="{00000000-0005-0000-0000-00008A890000}"/>
    <cellStyle name="Monétaire 9 6" xfId="24791" xr:uid="{00000000-0005-0000-0000-00008B890000}"/>
    <cellStyle name="Neutre" xfId="1983" builtinId="28" customBuiltin="1"/>
    <cellStyle name="Neutre 10" xfId="1984" xr:uid="{00000000-0005-0000-0000-00008D890000}"/>
    <cellStyle name="Neutre 11" xfId="1985" xr:uid="{00000000-0005-0000-0000-00008E890000}"/>
    <cellStyle name="Neutre 12" xfId="1986" xr:uid="{00000000-0005-0000-0000-00008F890000}"/>
    <cellStyle name="Neutre 12 2" xfId="1987" xr:uid="{00000000-0005-0000-0000-000090890000}"/>
    <cellStyle name="Neutre 12 2 2" xfId="3777" xr:uid="{00000000-0005-0000-0000-000091890000}"/>
    <cellStyle name="Neutre 12 2 3" xfId="5769" xr:uid="{00000000-0005-0000-0000-000092890000}"/>
    <cellStyle name="Neutre 12 2 4" xfId="4997" xr:uid="{00000000-0005-0000-0000-000093890000}"/>
    <cellStyle name="Neutre 12 2 5" xfId="3776" xr:uid="{00000000-0005-0000-0000-000094890000}"/>
    <cellStyle name="Neutre 12 3" xfId="1988" xr:uid="{00000000-0005-0000-0000-000095890000}"/>
    <cellStyle name="Neutre 12 4" xfId="3778" xr:uid="{00000000-0005-0000-0000-000096890000}"/>
    <cellStyle name="Neutre 12 4 2" xfId="19063" xr:uid="{00000000-0005-0000-0000-000097890000}"/>
    <cellStyle name="Neutre 12 5" xfId="19064" xr:uid="{00000000-0005-0000-0000-000098890000}"/>
    <cellStyle name="Neutre 12 6" xfId="20008" xr:uid="{00000000-0005-0000-0000-000099890000}"/>
    <cellStyle name="Neutre 13" xfId="1989" xr:uid="{00000000-0005-0000-0000-00009A890000}"/>
    <cellStyle name="Neutre 13 2" xfId="19065" xr:uid="{00000000-0005-0000-0000-00009B890000}"/>
    <cellStyle name="Neutre 13 3" xfId="3779" xr:uid="{00000000-0005-0000-0000-00009C890000}"/>
    <cellStyle name="Neutre 14" xfId="3780" xr:uid="{00000000-0005-0000-0000-00009D890000}"/>
    <cellStyle name="Neutre 14 2" xfId="5770" xr:uid="{00000000-0005-0000-0000-00009E890000}"/>
    <cellStyle name="Neutre 14 3" xfId="4657" xr:uid="{00000000-0005-0000-0000-00009F890000}"/>
    <cellStyle name="Neutre 15" xfId="3781" xr:uid="{00000000-0005-0000-0000-0000A0890000}"/>
    <cellStyle name="Neutre 15 2" xfId="19066" xr:uid="{00000000-0005-0000-0000-0000A1890000}"/>
    <cellStyle name="Neutre 16" xfId="3782" xr:uid="{00000000-0005-0000-0000-0000A2890000}"/>
    <cellStyle name="Neutre 16 2" xfId="23731" xr:uid="{00000000-0005-0000-0000-0000A3890000}"/>
    <cellStyle name="Neutre 16 3" xfId="20291" xr:uid="{00000000-0005-0000-0000-0000A4890000}"/>
    <cellStyle name="Neutre 17" xfId="20292" xr:uid="{00000000-0005-0000-0000-0000A5890000}"/>
    <cellStyle name="Neutre 18" xfId="21538" xr:uid="{00000000-0005-0000-0000-0000A6890000}"/>
    <cellStyle name="Neutre 2" xfId="1990" xr:uid="{00000000-0005-0000-0000-0000A7890000}"/>
    <cellStyle name="Neutre 2 2" xfId="1991" xr:uid="{00000000-0005-0000-0000-0000A8890000}"/>
    <cellStyle name="Neutre 2 2 2" xfId="1992" xr:uid="{00000000-0005-0000-0000-0000A9890000}"/>
    <cellStyle name="Neutre 2 2 2 2" xfId="1993" xr:uid="{00000000-0005-0000-0000-0000AA890000}"/>
    <cellStyle name="Neutre 2 2 2 2 2" xfId="1994" xr:uid="{00000000-0005-0000-0000-0000AB890000}"/>
    <cellStyle name="Neutre 2 2 2 2 2 2" xfId="1995" xr:uid="{00000000-0005-0000-0000-0000AC890000}"/>
    <cellStyle name="Neutre 2 2 2 2 2 2 2" xfId="3784" xr:uid="{00000000-0005-0000-0000-0000AD890000}"/>
    <cellStyle name="Neutre 2 2 2 2 2 2 3" xfId="5771" xr:uid="{00000000-0005-0000-0000-0000AE890000}"/>
    <cellStyle name="Neutre 2 2 2 2 2 2 4" xfId="4998" xr:uid="{00000000-0005-0000-0000-0000AF890000}"/>
    <cellStyle name="Neutre 2 2 2 2 2 2 5" xfId="3783" xr:uid="{00000000-0005-0000-0000-0000B0890000}"/>
    <cellStyle name="Neutre 2 2 2 2 2 3" xfId="1996" xr:uid="{00000000-0005-0000-0000-0000B1890000}"/>
    <cellStyle name="Neutre 2 2 2 2 2 4" xfId="3785" xr:uid="{00000000-0005-0000-0000-0000B2890000}"/>
    <cellStyle name="Neutre 2 2 2 2 2 4 2" xfId="19067" xr:uid="{00000000-0005-0000-0000-0000B3890000}"/>
    <cellStyle name="Neutre 2 2 2 2 2 5" xfId="19068" xr:uid="{00000000-0005-0000-0000-0000B4890000}"/>
    <cellStyle name="Neutre 2 2 2 2 2 6" xfId="20013" xr:uid="{00000000-0005-0000-0000-0000B5890000}"/>
    <cellStyle name="Neutre 2 2 2 2 3" xfId="1997" xr:uid="{00000000-0005-0000-0000-0000B6890000}"/>
    <cellStyle name="Neutre 2 2 2 2 4" xfId="19069" xr:uid="{00000000-0005-0000-0000-0000B7890000}"/>
    <cellStyle name="Neutre 2 2 2 2 5" xfId="23674" xr:uid="{00000000-0005-0000-0000-0000B8890000}"/>
    <cellStyle name="Neutre 2 2 2 2 6" xfId="23922" xr:uid="{00000000-0005-0000-0000-0000B9890000}"/>
    <cellStyle name="Neutre 2 2 2 3" xfId="1998" xr:uid="{00000000-0005-0000-0000-0000BA890000}"/>
    <cellStyle name="Neutre 2 2 2 4" xfId="1999" xr:uid="{00000000-0005-0000-0000-0000BB890000}"/>
    <cellStyle name="Neutre 2 2 2 5" xfId="2000" xr:uid="{00000000-0005-0000-0000-0000BC890000}"/>
    <cellStyle name="Neutre 2 2 2 5 2" xfId="3787" xr:uid="{00000000-0005-0000-0000-0000BD890000}"/>
    <cellStyle name="Neutre 2 2 2 5 3" xfId="5772" xr:uid="{00000000-0005-0000-0000-0000BE890000}"/>
    <cellStyle name="Neutre 2 2 2 5 4" xfId="4999" xr:uid="{00000000-0005-0000-0000-0000BF890000}"/>
    <cellStyle name="Neutre 2 2 2 5 5" xfId="3786" xr:uid="{00000000-0005-0000-0000-0000C0890000}"/>
    <cellStyle name="Neutre 2 2 3" xfId="2001" xr:uid="{00000000-0005-0000-0000-0000C1890000}"/>
    <cellStyle name="Neutre 2 2 3 2" xfId="2002" xr:uid="{00000000-0005-0000-0000-0000C2890000}"/>
    <cellStyle name="Neutre 2 2 3 2 2" xfId="19070" xr:uid="{00000000-0005-0000-0000-0000C3890000}"/>
    <cellStyle name="Neutre 2 2 3 2 3" xfId="19071" xr:uid="{00000000-0005-0000-0000-0000C4890000}"/>
    <cellStyle name="Neutre 2 2 3 3" xfId="2003" xr:uid="{00000000-0005-0000-0000-0000C5890000}"/>
    <cellStyle name="Neutre 2 2 3 3 2" xfId="2004" xr:uid="{00000000-0005-0000-0000-0000C6890000}"/>
    <cellStyle name="Neutre 2 2 3 3 2 2" xfId="3789" xr:uid="{00000000-0005-0000-0000-0000C7890000}"/>
    <cellStyle name="Neutre 2 2 3 3 2 3" xfId="5773" xr:uid="{00000000-0005-0000-0000-0000C8890000}"/>
    <cellStyle name="Neutre 2 2 3 3 2 4" xfId="5000" xr:uid="{00000000-0005-0000-0000-0000C9890000}"/>
    <cellStyle name="Neutre 2 2 3 3 2 5" xfId="3788" xr:uid="{00000000-0005-0000-0000-0000CA890000}"/>
    <cellStyle name="Neutre 2 2 3 3 3" xfId="2005" xr:uid="{00000000-0005-0000-0000-0000CB890000}"/>
    <cellStyle name="Neutre 2 2 3 3 4" xfId="3790" xr:uid="{00000000-0005-0000-0000-0000CC890000}"/>
    <cellStyle name="Neutre 2 2 3 3 4 2" xfId="19072" xr:uid="{00000000-0005-0000-0000-0000CD890000}"/>
    <cellStyle name="Neutre 2 2 3 3 5" xfId="19073" xr:uid="{00000000-0005-0000-0000-0000CE890000}"/>
    <cellStyle name="Neutre 2 2 3 3 6" xfId="20016" xr:uid="{00000000-0005-0000-0000-0000CF890000}"/>
    <cellStyle name="Neutre 2 2 3 4" xfId="19074" xr:uid="{00000000-0005-0000-0000-0000D0890000}"/>
    <cellStyle name="Neutre 2 2 3 5" xfId="23675" xr:uid="{00000000-0005-0000-0000-0000D1890000}"/>
    <cellStyle name="Neutre 2 2 3 6" xfId="23923" xr:uid="{00000000-0005-0000-0000-0000D2890000}"/>
    <cellStyle name="Neutre 2 2 3_2012-2013 - CF - Tour 1 - Ligue 04 - Résultats" xfId="2006" xr:uid="{00000000-0005-0000-0000-0000D3890000}"/>
    <cellStyle name="Neutre 2 2 4" xfId="2007" xr:uid="{00000000-0005-0000-0000-0000D4890000}"/>
    <cellStyle name="Neutre 2 2 4 2" xfId="3792" xr:uid="{00000000-0005-0000-0000-0000D5890000}"/>
    <cellStyle name="Neutre 2 2 4 3" xfId="5774" xr:uid="{00000000-0005-0000-0000-0000D6890000}"/>
    <cellStyle name="Neutre 2 2 4 4" xfId="5001" xr:uid="{00000000-0005-0000-0000-0000D7890000}"/>
    <cellStyle name="Neutre 2 2 4 5" xfId="3791" xr:uid="{00000000-0005-0000-0000-0000D8890000}"/>
    <cellStyle name="Neutre 2 2 5" xfId="23676" xr:uid="{00000000-0005-0000-0000-0000D9890000}"/>
    <cellStyle name="Neutre 2 2 6" xfId="23921" xr:uid="{00000000-0005-0000-0000-0000DA890000}"/>
    <cellStyle name="Neutre 2 2_2012-2013 - CF - Tour 1 - Ligue 04 - Résultats" xfId="2008" xr:uid="{00000000-0005-0000-0000-0000DB890000}"/>
    <cellStyle name="Neutre 2 3" xfId="2009" xr:uid="{00000000-0005-0000-0000-0000DC890000}"/>
    <cellStyle name="Neutre 2 3 2" xfId="2010" xr:uid="{00000000-0005-0000-0000-0000DD890000}"/>
    <cellStyle name="Neutre 2 3 3" xfId="2011" xr:uid="{00000000-0005-0000-0000-0000DE890000}"/>
    <cellStyle name="Neutre 2 3 3 2" xfId="2012" xr:uid="{00000000-0005-0000-0000-0000DF890000}"/>
    <cellStyle name="Neutre 2 3 3 2 2" xfId="2013" xr:uid="{00000000-0005-0000-0000-0000E0890000}"/>
    <cellStyle name="Neutre 2 3 3 2 2 2" xfId="3794" xr:uid="{00000000-0005-0000-0000-0000E1890000}"/>
    <cellStyle name="Neutre 2 3 3 2 2 3" xfId="5775" xr:uid="{00000000-0005-0000-0000-0000E2890000}"/>
    <cellStyle name="Neutre 2 3 3 2 2 4" xfId="5002" xr:uid="{00000000-0005-0000-0000-0000E3890000}"/>
    <cellStyle name="Neutre 2 3 3 2 2 5" xfId="3793" xr:uid="{00000000-0005-0000-0000-0000E4890000}"/>
    <cellStyle name="Neutre 2 3 3 2 3" xfId="2014" xr:uid="{00000000-0005-0000-0000-0000E5890000}"/>
    <cellStyle name="Neutre 2 3 3 2 4" xfId="3795" xr:uid="{00000000-0005-0000-0000-0000E6890000}"/>
    <cellStyle name="Neutre 2 3 3 2 4 2" xfId="19075" xr:uid="{00000000-0005-0000-0000-0000E7890000}"/>
    <cellStyle name="Neutre 2 3 3 2 5" xfId="19076" xr:uid="{00000000-0005-0000-0000-0000E8890000}"/>
    <cellStyle name="Neutre 2 3 3 2 6" xfId="20020" xr:uid="{00000000-0005-0000-0000-0000E9890000}"/>
    <cellStyle name="Neutre 2 3 3 3" xfId="2015" xr:uid="{00000000-0005-0000-0000-0000EA890000}"/>
    <cellStyle name="Neutre 2 3 3 4" xfId="2016" xr:uid="{00000000-0005-0000-0000-0000EB890000}"/>
    <cellStyle name="Neutre 2 3 3 5" xfId="2017" xr:uid="{00000000-0005-0000-0000-0000EC890000}"/>
    <cellStyle name="Neutre 2 3 3 5 2" xfId="3797" xr:uid="{00000000-0005-0000-0000-0000ED890000}"/>
    <cellStyle name="Neutre 2 3 3 5 3" xfId="5776" xr:uid="{00000000-0005-0000-0000-0000EE890000}"/>
    <cellStyle name="Neutre 2 3 3 5 4" xfId="5003" xr:uid="{00000000-0005-0000-0000-0000EF890000}"/>
    <cellStyle name="Neutre 2 3 3 5 5" xfId="3796" xr:uid="{00000000-0005-0000-0000-0000F0890000}"/>
    <cellStyle name="Neutre 2 3 3 6" xfId="19077" xr:uid="{00000000-0005-0000-0000-0000F1890000}"/>
    <cellStyle name="Neutre 2 3 4" xfId="2018" xr:uid="{00000000-0005-0000-0000-0000F2890000}"/>
    <cellStyle name="Neutre 2 3 4 2" xfId="2019" xr:uid="{00000000-0005-0000-0000-0000F3890000}"/>
    <cellStyle name="Neutre 2 3 4 2 2" xfId="3799" xr:uid="{00000000-0005-0000-0000-0000F4890000}"/>
    <cellStyle name="Neutre 2 3 4 2 3" xfId="5777" xr:uid="{00000000-0005-0000-0000-0000F5890000}"/>
    <cellStyle name="Neutre 2 3 4 2 4" xfId="5004" xr:uid="{00000000-0005-0000-0000-0000F6890000}"/>
    <cellStyle name="Neutre 2 3 4 2 5" xfId="3798" xr:uid="{00000000-0005-0000-0000-0000F7890000}"/>
    <cellStyle name="Neutre 2 3 4 3" xfId="2020" xr:uid="{00000000-0005-0000-0000-0000F8890000}"/>
    <cellStyle name="Neutre 2 3 4 4" xfId="3800" xr:uid="{00000000-0005-0000-0000-0000F9890000}"/>
    <cellStyle name="Neutre 2 3 4 4 2" xfId="19078" xr:uid="{00000000-0005-0000-0000-0000FA890000}"/>
    <cellStyle name="Neutre 2 3 4 5" xfId="19079" xr:uid="{00000000-0005-0000-0000-0000FB890000}"/>
    <cellStyle name="Neutre 2 3 4 6" xfId="20023" xr:uid="{00000000-0005-0000-0000-0000FC890000}"/>
    <cellStyle name="Neutre 2 3 5" xfId="2021" xr:uid="{00000000-0005-0000-0000-0000FD890000}"/>
    <cellStyle name="Neutre 2 3 6" xfId="2022" xr:uid="{00000000-0005-0000-0000-0000FE890000}"/>
    <cellStyle name="Neutre 2 3 7" xfId="19080" xr:uid="{00000000-0005-0000-0000-0000FF890000}"/>
    <cellStyle name="Neutre 2 3 8" xfId="23677" xr:uid="{00000000-0005-0000-0000-0000008A0000}"/>
    <cellStyle name="Neutre 2 3 9" xfId="23924" xr:uid="{00000000-0005-0000-0000-0000018A0000}"/>
    <cellStyle name="Neutre 2 3_2012-2013 - CF - Tour 1 - Ligue 04 - Résultats" xfId="2023" xr:uid="{00000000-0005-0000-0000-0000028A0000}"/>
    <cellStyle name="Neutre 2 4" xfId="2024" xr:uid="{00000000-0005-0000-0000-0000038A0000}"/>
    <cellStyle name="Neutre 2 5" xfId="2025" xr:uid="{00000000-0005-0000-0000-0000048A0000}"/>
    <cellStyle name="Neutre 2 5 2" xfId="2026" xr:uid="{00000000-0005-0000-0000-0000058A0000}"/>
    <cellStyle name="Neutre 2 5 2 2" xfId="3802" xr:uid="{00000000-0005-0000-0000-0000068A0000}"/>
    <cellStyle name="Neutre 2 5 2 3" xfId="5778" xr:uid="{00000000-0005-0000-0000-0000078A0000}"/>
    <cellStyle name="Neutre 2 5 2 4" xfId="5005" xr:uid="{00000000-0005-0000-0000-0000088A0000}"/>
    <cellStyle name="Neutre 2 5 2 5" xfId="3801" xr:uid="{00000000-0005-0000-0000-0000098A0000}"/>
    <cellStyle name="Neutre 2 5 3" xfId="2027" xr:uid="{00000000-0005-0000-0000-00000A8A0000}"/>
    <cellStyle name="Neutre 2 5 4" xfId="3803" xr:uid="{00000000-0005-0000-0000-00000B8A0000}"/>
    <cellStyle name="Neutre 2 5 4 2" xfId="19081" xr:uid="{00000000-0005-0000-0000-00000C8A0000}"/>
    <cellStyle name="Neutre 2 5 5" xfId="19082" xr:uid="{00000000-0005-0000-0000-00000D8A0000}"/>
    <cellStyle name="Neutre 2 5 6" xfId="20027" xr:uid="{00000000-0005-0000-0000-00000E8A0000}"/>
    <cellStyle name="Neutre 2 6" xfId="2028" xr:uid="{00000000-0005-0000-0000-00000F8A0000}"/>
    <cellStyle name="Neutre 2 6 2" xfId="3805" xr:uid="{00000000-0005-0000-0000-0000108A0000}"/>
    <cellStyle name="Neutre 2 6 3" xfId="5779" xr:uid="{00000000-0005-0000-0000-0000118A0000}"/>
    <cellStyle name="Neutre 2 6 4" xfId="5006" xr:uid="{00000000-0005-0000-0000-0000128A0000}"/>
    <cellStyle name="Neutre 2 6 5" xfId="3804" xr:uid="{00000000-0005-0000-0000-0000138A0000}"/>
    <cellStyle name="Neutre 3" xfId="2029" xr:uid="{00000000-0005-0000-0000-0000148A0000}"/>
    <cellStyle name="Neutre 3 2" xfId="2030" xr:uid="{00000000-0005-0000-0000-0000158A0000}"/>
    <cellStyle name="Neutre 4" xfId="2031" xr:uid="{00000000-0005-0000-0000-0000168A0000}"/>
    <cellStyle name="Neutre 5" xfId="2032" xr:uid="{00000000-0005-0000-0000-0000178A0000}"/>
    <cellStyle name="Neutre 5 2" xfId="2033" xr:uid="{00000000-0005-0000-0000-0000188A0000}"/>
    <cellStyle name="Neutre 5 2 2" xfId="2034" xr:uid="{00000000-0005-0000-0000-0000198A0000}"/>
    <cellStyle name="Neutre 5 2 2 2" xfId="3807" xr:uid="{00000000-0005-0000-0000-00001A8A0000}"/>
    <cellStyle name="Neutre 5 2 2 3" xfId="5780" xr:uid="{00000000-0005-0000-0000-00001B8A0000}"/>
    <cellStyle name="Neutre 5 2 2 4" xfId="5007" xr:uid="{00000000-0005-0000-0000-00001C8A0000}"/>
    <cellStyle name="Neutre 5 2 2 5" xfId="3806" xr:uid="{00000000-0005-0000-0000-00001D8A0000}"/>
    <cellStyle name="Neutre 5 2 3" xfId="2035" xr:uid="{00000000-0005-0000-0000-00001E8A0000}"/>
    <cellStyle name="Neutre 5 2 4" xfId="3808" xr:uid="{00000000-0005-0000-0000-00001F8A0000}"/>
    <cellStyle name="Neutre 5 2 4 2" xfId="19083" xr:uid="{00000000-0005-0000-0000-0000208A0000}"/>
    <cellStyle name="Neutre 5 2 5" xfId="19084" xr:uid="{00000000-0005-0000-0000-0000218A0000}"/>
    <cellStyle name="Neutre 5 2 6" xfId="20029" xr:uid="{00000000-0005-0000-0000-0000228A0000}"/>
    <cellStyle name="Neutre 5 3" xfId="2036" xr:uid="{00000000-0005-0000-0000-0000238A0000}"/>
    <cellStyle name="Neutre 5 4" xfId="2037" xr:uid="{00000000-0005-0000-0000-0000248A0000}"/>
    <cellStyle name="Neutre 5 5" xfId="2038" xr:uid="{00000000-0005-0000-0000-0000258A0000}"/>
    <cellStyle name="Neutre 5 5 2" xfId="3810" xr:uid="{00000000-0005-0000-0000-0000268A0000}"/>
    <cellStyle name="Neutre 5 5 3" xfId="5781" xr:uid="{00000000-0005-0000-0000-0000278A0000}"/>
    <cellStyle name="Neutre 5 5 4" xfId="5008" xr:uid="{00000000-0005-0000-0000-0000288A0000}"/>
    <cellStyle name="Neutre 5 5 5" xfId="3809" xr:uid="{00000000-0005-0000-0000-0000298A0000}"/>
    <cellStyle name="Neutre 5 6" xfId="23678" xr:uid="{00000000-0005-0000-0000-00002A8A0000}"/>
    <cellStyle name="Neutre 5 7" xfId="23925" xr:uid="{00000000-0005-0000-0000-00002B8A0000}"/>
    <cellStyle name="Neutre 6" xfId="2039" xr:uid="{00000000-0005-0000-0000-00002C8A0000}"/>
    <cellStyle name="Neutre 7" xfId="2040" xr:uid="{00000000-0005-0000-0000-00002D8A0000}"/>
    <cellStyle name="Neutre 8" xfId="2041" xr:uid="{00000000-0005-0000-0000-00002E8A0000}"/>
    <cellStyle name="Neutre 9" xfId="2042" xr:uid="{00000000-0005-0000-0000-00002F8A0000}"/>
    <cellStyle name="Normal" xfId="0" builtinId="0"/>
    <cellStyle name="Normal 10" xfId="2043" xr:uid="{00000000-0005-0000-0000-0000318A0000}"/>
    <cellStyle name="Normal 10 2" xfId="2044" xr:uid="{00000000-0005-0000-0000-0000328A0000}"/>
    <cellStyle name="Normal 11" xfId="2045" xr:uid="{00000000-0005-0000-0000-0000338A0000}"/>
    <cellStyle name="Normal 11 10" xfId="21509" xr:uid="{00000000-0005-0000-0000-0000348A0000}"/>
    <cellStyle name="Normal 11 11" xfId="12998" xr:uid="{00000000-0005-0000-0000-0000358A0000}"/>
    <cellStyle name="Normal 11 12" xfId="7007" xr:uid="{00000000-0005-0000-0000-0000368A0000}"/>
    <cellStyle name="Normal 11 13" xfId="24807" xr:uid="{00000000-0005-0000-0000-0000378A0000}"/>
    <cellStyle name="Normal 11 14" xfId="4117" xr:uid="{00000000-0005-0000-0000-0000388A0000}"/>
    <cellStyle name="Normal 11 2" xfId="7547" xr:uid="{00000000-0005-0000-0000-0000398A0000}"/>
    <cellStyle name="Normal 11 2 2" xfId="22133" xr:uid="{00000000-0005-0000-0000-00003A8A0000}"/>
    <cellStyle name="Normal 11 2 2 2" xfId="35326" xr:uid="{00000000-0005-0000-0000-00003B8A0000}"/>
    <cellStyle name="Normal 11 2 3" xfId="13538" xr:uid="{00000000-0005-0000-0000-00003C8A0000}"/>
    <cellStyle name="Normal 11 2 4" xfId="29336" xr:uid="{00000000-0005-0000-0000-00003D8A0000}"/>
    <cellStyle name="Normal 11 3" xfId="8115" xr:uid="{00000000-0005-0000-0000-00003E8A0000}"/>
    <cellStyle name="Normal 11 3 2" xfId="22835" xr:uid="{00000000-0005-0000-0000-00003F8A0000}"/>
    <cellStyle name="Normal 11 3 2 2" xfId="36028" xr:uid="{00000000-0005-0000-0000-0000408A0000}"/>
    <cellStyle name="Normal 11 3 3" xfId="14106" xr:uid="{00000000-0005-0000-0000-0000418A0000}"/>
    <cellStyle name="Normal 11 3 4" xfId="30038" xr:uid="{00000000-0005-0000-0000-0000428A0000}"/>
    <cellStyle name="Normal 11 4" xfId="8683" xr:uid="{00000000-0005-0000-0000-0000438A0000}"/>
    <cellStyle name="Normal 11 4 2" xfId="23723" xr:uid="{00000000-0005-0000-0000-0000448A0000}"/>
    <cellStyle name="Normal 11 4 2 2" xfId="36783" xr:uid="{00000000-0005-0000-0000-0000458A0000}"/>
    <cellStyle name="Normal 11 4 3" xfId="14674" xr:uid="{00000000-0005-0000-0000-0000468A0000}"/>
    <cellStyle name="Normal 11 4 4" xfId="30795" xr:uid="{00000000-0005-0000-0000-0000478A0000}"/>
    <cellStyle name="Normal 11 5" xfId="9251" xr:uid="{00000000-0005-0000-0000-0000488A0000}"/>
    <cellStyle name="Normal 11 5 2" xfId="15242" xr:uid="{00000000-0005-0000-0000-0000498A0000}"/>
    <cellStyle name="Normal 11 5 2 2" xfId="28736" xr:uid="{00000000-0005-0000-0000-00004A8A0000}"/>
    <cellStyle name="Normal 11 5 3" xfId="34726" xr:uid="{00000000-0005-0000-0000-00004B8A0000}"/>
    <cellStyle name="Normal 11 5 4" xfId="24970" xr:uid="{00000000-0005-0000-0000-00004C8A0000}"/>
    <cellStyle name="Normal 11 6" xfId="9833" xr:uid="{00000000-0005-0000-0000-00004D8A0000}"/>
    <cellStyle name="Normal 11 6 2" xfId="15824" xr:uid="{00000000-0005-0000-0000-00004E8A0000}"/>
    <cellStyle name="Normal 11 6 3" xfId="26174" xr:uid="{00000000-0005-0000-0000-00004F8A0000}"/>
    <cellStyle name="Normal 11 7" xfId="10429" xr:uid="{00000000-0005-0000-0000-0000508A0000}"/>
    <cellStyle name="Normal 11 7 2" xfId="16420" xr:uid="{00000000-0005-0000-0000-0000518A0000}"/>
    <cellStyle name="Normal 11 7 3" xfId="32178" xr:uid="{00000000-0005-0000-0000-0000528A0000}"/>
    <cellStyle name="Normal 11 8" xfId="11025" xr:uid="{00000000-0005-0000-0000-0000538A0000}"/>
    <cellStyle name="Normal 11 8 2" xfId="17016" xr:uid="{00000000-0005-0000-0000-0000548A0000}"/>
    <cellStyle name="Normal 11 9" xfId="17640" xr:uid="{00000000-0005-0000-0000-0000558A0000}"/>
    <cellStyle name="Normal 12" xfId="2046" xr:uid="{00000000-0005-0000-0000-0000568A0000}"/>
    <cellStyle name="Normal 12 10" xfId="13552" xr:uid="{00000000-0005-0000-0000-0000578A0000}"/>
    <cellStyle name="Normal 12 11" xfId="7561" xr:uid="{00000000-0005-0000-0000-0000588A0000}"/>
    <cellStyle name="Normal 12 12" xfId="24821" xr:uid="{00000000-0005-0000-0000-0000598A0000}"/>
    <cellStyle name="Normal 12 13" xfId="4131" xr:uid="{00000000-0005-0000-0000-00005A8A0000}"/>
    <cellStyle name="Normal 12 2" xfId="8129" xr:uid="{00000000-0005-0000-0000-00005B8A0000}"/>
    <cellStyle name="Normal 12 2 2" xfId="22849" xr:uid="{00000000-0005-0000-0000-00005C8A0000}"/>
    <cellStyle name="Normal 12 2 2 2" xfId="36042" xr:uid="{00000000-0005-0000-0000-00005D8A0000}"/>
    <cellStyle name="Normal 12 2 3" xfId="14120" xr:uid="{00000000-0005-0000-0000-00005E8A0000}"/>
    <cellStyle name="Normal 12 2 4" xfId="30052" xr:uid="{00000000-0005-0000-0000-00005F8A0000}"/>
    <cellStyle name="Normal 12 3" xfId="8697" xr:uid="{00000000-0005-0000-0000-0000608A0000}"/>
    <cellStyle name="Normal 12 3 2" xfId="23679" xr:uid="{00000000-0005-0000-0000-0000618A0000}"/>
    <cellStyle name="Normal 12 3 3" xfId="14688" xr:uid="{00000000-0005-0000-0000-0000628A0000}"/>
    <cellStyle name="Normal 12 4" xfId="9265" xr:uid="{00000000-0005-0000-0000-0000638A0000}"/>
    <cellStyle name="Normal 12 4 2" xfId="15256" xr:uid="{00000000-0005-0000-0000-0000648A0000}"/>
    <cellStyle name="Normal 12 4 2 2" xfId="29350" xr:uid="{00000000-0005-0000-0000-0000658A0000}"/>
    <cellStyle name="Normal 12 4 3" xfId="35340" xr:uid="{00000000-0005-0000-0000-0000668A0000}"/>
    <cellStyle name="Normal 12 4 4" xfId="24975" xr:uid="{00000000-0005-0000-0000-0000678A0000}"/>
    <cellStyle name="Normal 12 5" xfId="9847" xr:uid="{00000000-0005-0000-0000-0000688A0000}"/>
    <cellStyle name="Normal 12 5 2" xfId="15838" xr:uid="{00000000-0005-0000-0000-0000698A0000}"/>
    <cellStyle name="Normal 12 5 3" xfId="26188" xr:uid="{00000000-0005-0000-0000-00006A8A0000}"/>
    <cellStyle name="Normal 12 6" xfId="10443" xr:uid="{00000000-0005-0000-0000-00006B8A0000}"/>
    <cellStyle name="Normal 12 6 2" xfId="16434" xr:uid="{00000000-0005-0000-0000-00006C8A0000}"/>
    <cellStyle name="Normal 12 6 3" xfId="32192" xr:uid="{00000000-0005-0000-0000-00006D8A0000}"/>
    <cellStyle name="Normal 12 7" xfId="11039" xr:uid="{00000000-0005-0000-0000-00006E8A0000}"/>
    <cellStyle name="Normal 12 7 2" xfId="17030" xr:uid="{00000000-0005-0000-0000-00006F8A0000}"/>
    <cellStyle name="Normal 12 8" xfId="17654" xr:uid="{00000000-0005-0000-0000-0000708A0000}"/>
    <cellStyle name="Normal 12 9" xfId="22147" xr:uid="{00000000-0005-0000-0000-0000718A0000}"/>
    <cellStyle name="Normal 13" xfId="4145" xr:uid="{00000000-0005-0000-0000-0000728A0000}"/>
    <cellStyle name="Normal 13 10" xfId="13566" xr:uid="{00000000-0005-0000-0000-0000738A0000}"/>
    <cellStyle name="Normal 13 11" xfId="7575" xr:uid="{00000000-0005-0000-0000-0000748A0000}"/>
    <cellStyle name="Normal 13 12" xfId="24835" xr:uid="{00000000-0005-0000-0000-0000758A0000}"/>
    <cellStyle name="Normal 13 2" xfId="8143" xr:uid="{00000000-0005-0000-0000-0000768A0000}"/>
    <cellStyle name="Normal 13 2 2" xfId="22863" xr:uid="{00000000-0005-0000-0000-0000778A0000}"/>
    <cellStyle name="Normal 13 2 2 2" xfId="36056" xr:uid="{00000000-0005-0000-0000-0000788A0000}"/>
    <cellStyle name="Normal 13 2 3" xfId="14134" xr:uid="{00000000-0005-0000-0000-0000798A0000}"/>
    <cellStyle name="Normal 13 2 4" xfId="30066" xr:uid="{00000000-0005-0000-0000-00007A8A0000}"/>
    <cellStyle name="Normal 13 3" xfId="8711" xr:uid="{00000000-0005-0000-0000-00007B8A0000}"/>
    <cellStyle name="Normal 13 3 2" xfId="14702" xr:uid="{00000000-0005-0000-0000-00007C8A0000}"/>
    <cellStyle name="Normal 13 3 2 2" xfId="29364" xr:uid="{00000000-0005-0000-0000-00007D8A0000}"/>
    <cellStyle name="Normal 13 3 3" xfId="35354" xr:uid="{00000000-0005-0000-0000-00007E8A0000}"/>
    <cellStyle name="Normal 13 3 4" xfId="24973" xr:uid="{00000000-0005-0000-0000-00007F8A0000}"/>
    <cellStyle name="Normal 13 4" xfId="9279" xr:uid="{00000000-0005-0000-0000-0000808A0000}"/>
    <cellStyle name="Normal 13 4 2" xfId="15270" xr:uid="{00000000-0005-0000-0000-0000818A0000}"/>
    <cellStyle name="Normal 13 4 3" xfId="26202" xr:uid="{00000000-0005-0000-0000-0000828A0000}"/>
    <cellStyle name="Normal 13 5" xfId="9861" xr:uid="{00000000-0005-0000-0000-0000838A0000}"/>
    <cellStyle name="Normal 13 5 2" xfId="15852" xr:uid="{00000000-0005-0000-0000-0000848A0000}"/>
    <cellStyle name="Normal 13 5 3" xfId="32206" xr:uid="{00000000-0005-0000-0000-0000858A0000}"/>
    <cellStyle name="Normal 13 6" xfId="10457" xr:uid="{00000000-0005-0000-0000-0000868A0000}"/>
    <cellStyle name="Normal 13 6 2" xfId="16448" xr:uid="{00000000-0005-0000-0000-0000878A0000}"/>
    <cellStyle name="Normal 13 7" xfId="11053" xr:uid="{00000000-0005-0000-0000-0000888A0000}"/>
    <cellStyle name="Normal 13 7 2" xfId="17044" xr:uid="{00000000-0005-0000-0000-0000898A0000}"/>
    <cellStyle name="Normal 13 8" xfId="17668" xr:uid="{00000000-0005-0000-0000-00008A8A0000}"/>
    <cellStyle name="Normal 13 9" xfId="22161" xr:uid="{00000000-0005-0000-0000-00008B8A0000}"/>
    <cellStyle name="Normal 14" xfId="4159" xr:uid="{00000000-0005-0000-0000-00008C8A0000}"/>
    <cellStyle name="Normal 14 2" xfId="9875" xr:uid="{00000000-0005-0000-0000-00008D8A0000}"/>
    <cellStyle name="Normal 14 2 2" xfId="22907" xr:uid="{00000000-0005-0000-0000-00008E8A0000}"/>
    <cellStyle name="Normal 14 2 2 2" xfId="36100" xr:uid="{00000000-0005-0000-0000-00008F8A0000}"/>
    <cellStyle name="Normal 14 2 3" xfId="15866" xr:uid="{00000000-0005-0000-0000-0000908A0000}"/>
    <cellStyle name="Normal 14 2 4" xfId="30110" xr:uid="{00000000-0005-0000-0000-0000918A0000}"/>
    <cellStyle name="Normal 14 3" xfId="10471" xr:uid="{00000000-0005-0000-0000-0000928A0000}"/>
    <cellStyle name="Normal 14 3 2" xfId="16462" xr:uid="{00000000-0005-0000-0000-0000938A0000}"/>
    <cellStyle name="Normal 14 3 2 2" xfId="29408" xr:uid="{00000000-0005-0000-0000-0000948A0000}"/>
    <cellStyle name="Normal 14 3 3" xfId="35398" xr:uid="{00000000-0005-0000-0000-0000958A0000}"/>
    <cellStyle name="Normal 14 3 4" xfId="24972" xr:uid="{00000000-0005-0000-0000-0000968A0000}"/>
    <cellStyle name="Normal 14 4" xfId="11067" xr:uid="{00000000-0005-0000-0000-0000978A0000}"/>
    <cellStyle name="Normal 14 4 2" xfId="17058" xr:uid="{00000000-0005-0000-0000-0000988A0000}"/>
    <cellStyle name="Normal 14 4 3" xfId="26246" xr:uid="{00000000-0005-0000-0000-0000998A0000}"/>
    <cellStyle name="Normal 14 5" xfId="17682" xr:uid="{00000000-0005-0000-0000-00009A8A0000}"/>
    <cellStyle name="Normal 14 5 2" xfId="32250" xr:uid="{00000000-0005-0000-0000-00009B8A0000}"/>
    <cellStyle name="Normal 14 6" xfId="22205" xr:uid="{00000000-0005-0000-0000-00009C8A0000}"/>
    <cellStyle name="Normal 14 7" xfId="15284" xr:uid="{00000000-0005-0000-0000-00009D8A0000}"/>
    <cellStyle name="Normal 14 8" xfId="9293" xr:uid="{00000000-0005-0000-0000-00009E8A0000}"/>
    <cellStyle name="Normal 14 9" xfId="24879" xr:uid="{00000000-0005-0000-0000-00009F8A0000}"/>
    <cellStyle name="Normal 15" xfId="4173" xr:uid="{00000000-0005-0000-0000-0000A08A0000}"/>
    <cellStyle name="Normal 15 2" xfId="10485" xr:uid="{00000000-0005-0000-0000-0000A18A0000}"/>
    <cellStyle name="Normal 15 2 2" xfId="16476" xr:uid="{00000000-0005-0000-0000-0000A28A0000}"/>
    <cellStyle name="Normal 15 2 2 2" xfId="30154" xr:uid="{00000000-0005-0000-0000-0000A38A0000}"/>
    <cellStyle name="Normal 15 2 3" xfId="36144" xr:uid="{00000000-0005-0000-0000-0000A48A0000}"/>
    <cellStyle name="Normal 15 2 4" xfId="24967" xr:uid="{00000000-0005-0000-0000-0000A58A0000}"/>
    <cellStyle name="Normal 15 3" xfId="11081" xr:uid="{00000000-0005-0000-0000-0000A68A0000}"/>
    <cellStyle name="Normal 15 3 2" xfId="17072" xr:uid="{00000000-0005-0000-0000-0000A78A0000}"/>
    <cellStyle name="Normal 15 3 3" xfId="25564" xr:uid="{00000000-0005-0000-0000-0000A88A0000}"/>
    <cellStyle name="Normal 15 4" xfId="17696" xr:uid="{00000000-0005-0000-0000-0000A98A0000}"/>
    <cellStyle name="Normal 15 5" xfId="22951" xr:uid="{00000000-0005-0000-0000-0000AA8A0000}"/>
    <cellStyle name="Normal 15 6" xfId="15880" xr:uid="{00000000-0005-0000-0000-0000AB8A0000}"/>
    <cellStyle name="Normal 15 7" xfId="9889" xr:uid="{00000000-0005-0000-0000-0000AC8A0000}"/>
    <cellStyle name="Normal 15 8" xfId="24923" xr:uid="{00000000-0005-0000-0000-0000AD8A0000}"/>
    <cellStyle name="Normal 16" xfId="4187" xr:uid="{00000000-0005-0000-0000-0000AE8A0000}"/>
    <cellStyle name="Normal 16 2" xfId="17710" xr:uid="{00000000-0005-0000-0000-0000AF8A0000}"/>
    <cellStyle name="Normal 16 2 2" xfId="30964" xr:uid="{00000000-0005-0000-0000-0000B08A0000}"/>
    <cellStyle name="Normal 16 2 3" xfId="36951" xr:uid="{00000000-0005-0000-0000-0000B18A0000}"/>
    <cellStyle name="Normal 16 2 4" xfId="24974" xr:uid="{00000000-0005-0000-0000-0000B28A0000}"/>
    <cellStyle name="Normal 16 3" xfId="17086" xr:uid="{00000000-0005-0000-0000-0000B38A0000}"/>
    <cellStyle name="Normal 16 3 2" xfId="32294" xr:uid="{00000000-0005-0000-0000-0000B48A0000}"/>
    <cellStyle name="Normal 16 4" xfId="11095" xr:uid="{00000000-0005-0000-0000-0000B58A0000}"/>
    <cellStyle name="Normal 16 5" xfId="26290" xr:uid="{00000000-0005-0000-0000-0000B68A0000}"/>
    <cellStyle name="Normal 17" xfId="4201" xr:uid="{00000000-0005-0000-0000-0000B78A0000}"/>
    <cellStyle name="Normal 17 2" xfId="17724" xr:uid="{00000000-0005-0000-0000-0000B88A0000}"/>
    <cellStyle name="Normal 17 2 2" xfId="30965" xr:uid="{00000000-0005-0000-0000-0000B98A0000}"/>
    <cellStyle name="Normal 17 3" xfId="17100" xr:uid="{00000000-0005-0000-0000-0000BA8A0000}"/>
    <cellStyle name="Normal 17 3 2" xfId="36952" xr:uid="{00000000-0005-0000-0000-0000BB8A0000}"/>
    <cellStyle name="Normal 17 4" xfId="24969" xr:uid="{00000000-0005-0000-0000-0000BC8A0000}"/>
    <cellStyle name="Normal 18" xfId="17738" xr:uid="{00000000-0005-0000-0000-0000BD8A0000}"/>
    <cellStyle name="Normal 18 2" xfId="36996" xr:uid="{00000000-0005-0000-0000-0000BE8A0000}"/>
    <cellStyle name="Normal 19" xfId="17752" xr:uid="{00000000-0005-0000-0000-0000BF8A0000}"/>
    <cellStyle name="Normal 19 2" xfId="37010" xr:uid="{00000000-0005-0000-0000-0000C08A0000}"/>
    <cellStyle name="Normal 2" xfId="2047" xr:uid="{00000000-0005-0000-0000-0000C18A0000}"/>
    <cellStyle name="Normal 2 2" xfId="2048" xr:uid="{00000000-0005-0000-0000-0000C28A0000}"/>
    <cellStyle name="Normal 2 2 10" xfId="10426" xr:uid="{00000000-0005-0000-0000-0000C38A0000}"/>
    <cellStyle name="Normal 2 2 10 2" xfId="16417" xr:uid="{00000000-0005-0000-0000-0000C48A0000}"/>
    <cellStyle name="Normal 2 2 10 3" xfId="31581" xr:uid="{00000000-0005-0000-0000-0000C58A0000}"/>
    <cellStyle name="Normal 2 2 11" xfId="11022" xr:uid="{00000000-0005-0000-0000-0000C68A0000}"/>
    <cellStyle name="Normal 2 2 11 2" xfId="17013" xr:uid="{00000000-0005-0000-0000-0000C78A0000}"/>
    <cellStyle name="Normal 2 2 12" xfId="17637" xr:uid="{00000000-0005-0000-0000-0000C88A0000}"/>
    <cellStyle name="Normal 2 2 13" xfId="18061" xr:uid="{00000000-0005-0000-0000-0000C98A0000}"/>
    <cellStyle name="Normal 2 2 14" xfId="19085" xr:uid="{00000000-0005-0000-0000-0000CA8A0000}"/>
    <cellStyle name="Normal 2 2 15" xfId="11410" xr:uid="{00000000-0005-0000-0000-0000CB8A0000}"/>
    <cellStyle name="Normal 2 2 16" xfId="4658" xr:uid="{00000000-0005-0000-0000-0000CC8A0000}"/>
    <cellStyle name="Normal 2 2 17" xfId="24795" xr:uid="{00000000-0005-0000-0000-0000CD8A0000}"/>
    <cellStyle name="Normal 2 2 18" xfId="3811" xr:uid="{00000000-0005-0000-0000-0000CE8A0000}"/>
    <cellStyle name="Normal 2 2 2" xfId="5782" xr:uid="{00000000-0005-0000-0000-0000CF8A0000}"/>
    <cellStyle name="Normal 2 2 2 2" xfId="23926" xr:uid="{00000000-0005-0000-0000-0000D08A0000}"/>
    <cellStyle name="Normal 2 2 2 2 2" xfId="36872" xr:uid="{00000000-0005-0000-0000-0000D18A0000}"/>
    <cellStyle name="Normal 2 2 2 2 3" xfId="30884" xr:uid="{00000000-0005-0000-0000-0000D28A0000}"/>
    <cellStyle name="Normal 2 2 2 3" xfId="20035" xr:uid="{00000000-0005-0000-0000-0000D38A0000}"/>
    <cellStyle name="Normal 2 2 2 3 2" xfId="27410" xr:uid="{00000000-0005-0000-0000-0000D48A0000}"/>
    <cellStyle name="Normal 2 2 2 3 3" xfId="33412" xr:uid="{00000000-0005-0000-0000-0000D58A0000}"/>
    <cellStyle name="Normal 2 2 2 3 4" xfId="24968" xr:uid="{00000000-0005-0000-0000-0000D68A0000}"/>
    <cellStyle name="Normal 2 2 2 4" xfId="11939" xr:uid="{00000000-0005-0000-0000-0000D78A0000}"/>
    <cellStyle name="Normal 2 2 2 4 2" xfId="32174" xr:uid="{00000000-0005-0000-0000-0000D88A0000}"/>
    <cellStyle name="Normal 2 2 2 5" xfId="26166" xr:uid="{00000000-0005-0000-0000-0000D98A0000}"/>
    <cellStyle name="Normal 2 2 3" xfId="6478" xr:uid="{00000000-0005-0000-0000-0000DA8A0000}"/>
    <cellStyle name="Normal 2 2 3 2" xfId="24043" xr:uid="{00000000-0005-0000-0000-0000DB8A0000}"/>
    <cellStyle name="Normal 2 2 3 2 2" xfId="36949" xr:uid="{00000000-0005-0000-0000-0000DC8A0000}"/>
    <cellStyle name="Normal 2 2 3 2 3" xfId="30962" xr:uid="{00000000-0005-0000-0000-0000DD8A0000}"/>
    <cellStyle name="Normal 2 2 3 3" xfId="20917" xr:uid="{00000000-0005-0000-0000-0000DE8A0000}"/>
    <cellStyle name="Normal 2 2 3 3 2" xfId="34134" xr:uid="{00000000-0005-0000-0000-0000DF8A0000}"/>
    <cellStyle name="Normal 2 2 3 4" xfId="12469" xr:uid="{00000000-0005-0000-0000-0000E08A0000}"/>
    <cellStyle name="Normal 2 2 3 5" xfId="28144" xr:uid="{00000000-0005-0000-0000-0000E18A0000}"/>
    <cellStyle name="Normal 2 2 4" xfId="7004" xr:uid="{00000000-0005-0000-0000-0000E28A0000}"/>
    <cellStyle name="Normal 2 2 4 2" xfId="21505" xr:uid="{00000000-0005-0000-0000-0000E38A0000}"/>
    <cellStyle name="Normal 2 2 4 2 2" xfId="34722" xr:uid="{00000000-0005-0000-0000-0000E48A0000}"/>
    <cellStyle name="Normal 2 2 4 3" xfId="12995" xr:uid="{00000000-0005-0000-0000-0000E58A0000}"/>
    <cellStyle name="Normal 2 2 4 4" xfId="28732" xr:uid="{00000000-0005-0000-0000-0000E68A0000}"/>
    <cellStyle name="Normal 2 2 5" xfId="7544" xr:uid="{00000000-0005-0000-0000-0000E78A0000}"/>
    <cellStyle name="Normal 2 2 5 2" xfId="22129" xr:uid="{00000000-0005-0000-0000-0000E88A0000}"/>
    <cellStyle name="Normal 2 2 5 2 2" xfId="35322" xr:uid="{00000000-0005-0000-0000-0000E98A0000}"/>
    <cellStyle name="Normal 2 2 5 3" xfId="13535" xr:uid="{00000000-0005-0000-0000-0000EA8A0000}"/>
    <cellStyle name="Normal 2 2 5 4" xfId="29332" xr:uid="{00000000-0005-0000-0000-0000EB8A0000}"/>
    <cellStyle name="Normal 2 2 6" xfId="8112" xr:uid="{00000000-0005-0000-0000-0000EC8A0000}"/>
    <cellStyle name="Normal 2 2 6 2" xfId="22831" xr:uid="{00000000-0005-0000-0000-0000ED8A0000}"/>
    <cellStyle name="Normal 2 2 6 2 2" xfId="36024" xr:uid="{00000000-0005-0000-0000-0000EE8A0000}"/>
    <cellStyle name="Normal 2 2 6 3" xfId="14103" xr:uid="{00000000-0005-0000-0000-0000EF8A0000}"/>
    <cellStyle name="Normal 2 2 6 4" xfId="30034" xr:uid="{00000000-0005-0000-0000-0000F08A0000}"/>
    <cellStyle name="Normal 2 2 7" xfId="8680" xr:uid="{00000000-0005-0000-0000-0000F18A0000}"/>
    <cellStyle name="Normal 2 2 7 2" xfId="23680" xr:uid="{00000000-0005-0000-0000-0000F28A0000}"/>
    <cellStyle name="Normal 2 2 7 2 2" xfId="36780" xr:uid="{00000000-0005-0000-0000-0000F38A0000}"/>
    <cellStyle name="Normal 2 2 7 3" xfId="14671" xr:uid="{00000000-0005-0000-0000-0000F48A0000}"/>
    <cellStyle name="Normal 2 2 7 4" xfId="30792" xr:uid="{00000000-0005-0000-0000-0000F58A0000}"/>
    <cellStyle name="Normal 2 2 8" xfId="9248" xr:uid="{00000000-0005-0000-0000-0000F68A0000}"/>
    <cellStyle name="Normal 2 2 8 2" xfId="15239" xr:uid="{00000000-0005-0000-0000-0000F78A0000}"/>
    <cellStyle name="Normal 2 2 8 2 2" xfId="26896" xr:uid="{00000000-0005-0000-0000-0000F88A0000}"/>
    <cellStyle name="Normal 2 2 8 3" xfId="32900" xr:uid="{00000000-0005-0000-0000-0000F98A0000}"/>
    <cellStyle name="Normal 2 2 8 4" xfId="24971" xr:uid="{00000000-0005-0000-0000-0000FA8A0000}"/>
    <cellStyle name="Normal 2 2 9" xfId="9830" xr:uid="{00000000-0005-0000-0000-0000FB8A0000}"/>
    <cellStyle name="Normal 2 2 9 2" xfId="15821" xr:uid="{00000000-0005-0000-0000-0000FC8A0000}"/>
    <cellStyle name="Normal 2 2 9 3" xfId="25559" xr:uid="{00000000-0005-0000-0000-0000FD8A0000}"/>
    <cellStyle name="Normal 2 3" xfId="2049" xr:uid="{00000000-0005-0000-0000-0000FE8A0000}"/>
    <cellStyle name="Normal 2 3 2" xfId="2050" xr:uid="{00000000-0005-0000-0000-0000FF8A0000}"/>
    <cellStyle name="Normal 2 3 2 2" xfId="2051" xr:uid="{00000000-0005-0000-0000-0000008B0000}"/>
    <cellStyle name="Normal 2 3 2 3" xfId="2052" xr:uid="{00000000-0005-0000-0000-0000018B0000}"/>
    <cellStyle name="Normal 2 3 3" xfId="2053" xr:uid="{00000000-0005-0000-0000-0000028B0000}"/>
    <cellStyle name="Normal 2 3 3 2" xfId="2054" xr:uid="{00000000-0005-0000-0000-0000038B0000}"/>
    <cellStyle name="Normal 2 3 4" xfId="2055" xr:uid="{00000000-0005-0000-0000-0000048B0000}"/>
    <cellStyle name="Normal 2 3 5" xfId="2056" xr:uid="{00000000-0005-0000-0000-0000058B0000}"/>
    <cellStyle name="Normal 2 4" xfId="2057" xr:uid="{00000000-0005-0000-0000-0000068B0000}"/>
    <cellStyle name="Normal 2 4 10" xfId="10427" xr:uid="{00000000-0005-0000-0000-0000078B0000}"/>
    <cellStyle name="Normal 2 4 10 2" xfId="16418" xr:uid="{00000000-0005-0000-0000-0000088B0000}"/>
    <cellStyle name="Normal 2 4 10 3" xfId="25560" xr:uid="{00000000-0005-0000-0000-0000098B0000}"/>
    <cellStyle name="Normal 2 4 11" xfId="11023" xr:uid="{00000000-0005-0000-0000-00000A8B0000}"/>
    <cellStyle name="Normal 2 4 11 2" xfId="17014" xr:uid="{00000000-0005-0000-0000-00000B8B0000}"/>
    <cellStyle name="Normal 2 4 11 3" xfId="31582" xr:uid="{00000000-0005-0000-0000-00000C8B0000}"/>
    <cellStyle name="Normal 2 4 12" xfId="17638" xr:uid="{00000000-0005-0000-0000-00000D8B0000}"/>
    <cellStyle name="Normal 2 4 13" xfId="18062" xr:uid="{00000000-0005-0000-0000-00000E8B0000}"/>
    <cellStyle name="Normal 2 4 14" xfId="19086" xr:uid="{00000000-0005-0000-0000-00000F8B0000}"/>
    <cellStyle name="Normal 2 4 15" xfId="11411" xr:uid="{00000000-0005-0000-0000-0000108B0000}"/>
    <cellStyle name="Normal 2 4 16" xfId="4659" xr:uid="{00000000-0005-0000-0000-0000118B0000}"/>
    <cellStyle name="Normal 2 4 17" xfId="24796" xr:uid="{00000000-0005-0000-0000-0000128B0000}"/>
    <cellStyle name="Normal 2 4 18" xfId="3812" xr:uid="{00000000-0005-0000-0000-0000138B0000}"/>
    <cellStyle name="Normal 2 4 2" xfId="5783" xr:uid="{00000000-0005-0000-0000-0000148B0000}"/>
    <cellStyle name="Normal 2 4 2 10" xfId="31583" xr:uid="{00000000-0005-0000-0000-0000158B0000}"/>
    <cellStyle name="Normal 2 4 2 11" xfId="24797" xr:uid="{00000000-0005-0000-0000-0000168B0000}"/>
    <cellStyle name="Normal 2 4 2 2" xfId="20293" xr:uid="{00000000-0005-0000-0000-0000178B0000}"/>
    <cellStyle name="Normal 2 4 2 2 2" xfId="27557" xr:uid="{00000000-0005-0000-0000-0000188B0000}"/>
    <cellStyle name="Normal 2 4 2 2 2 2" xfId="33547" xr:uid="{00000000-0005-0000-0000-0000198B0000}"/>
    <cellStyle name="Normal 2 4 2 2 3" xfId="32176" xr:uid="{00000000-0005-0000-0000-00001A8B0000}"/>
    <cellStyle name="Normal 2 4 2 2 4" xfId="26168" xr:uid="{00000000-0005-0000-0000-00001B8B0000}"/>
    <cellStyle name="Normal 2 4 2 3" xfId="20919" xr:uid="{00000000-0005-0000-0000-00001C8B0000}"/>
    <cellStyle name="Normal 2 4 2 3 2" xfId="34136" xr:uid="{00000000-0005-0000-0000-00001D8B0000}"/>
    <cellStyle name="Normal 2 4 2 3 3" xfId="28146" xr:uid="{00000000-0005-0000-0000-00001E8B0000}"/>
    <cellStyle name="Normal 2 4 2 4" xfId="21507" xr:uid="{00000000-0005-0000-0000-00001F8B0000}"/>
    <cellStyle name="Normal 2 4 2 4 2" xfId="34724" xr:uid="{00000000-0005-0000-0000-0000208B0000}"/>
    <cellStyle name="Normal 2 4 2 4 3" xfId="28734" xr:uid="{00000000-0005-0000-0000-0000218B0000}"/>
    <cellStyle name="Normal 2 4 2 5" xfId="22131" xr:uid="{00000000-0005-0000-0000-0000228B0000}"/>
    <cellStyle name="Normal 2 4 2 5 2" xfId="35324" xr:uid="{00000000-0005-0000-0000-0000238B0000}"/>
    <cellStyle name="Normal 2 4 2 5 3" xfId="29334" xr:uid="{00000000-0005-0000-0000-0000248B0000}"/>
    <cellStyle name="Normal 2 4 2 6" xfId="22833" xr:uid="{00000000-0005-0000-0000-0000258B0000}"/>
    <cellStyle name="Normal 2 4 2 6 2" xfId="36026" xr:uid="{00000000-0005-0000-0000-0000268B0000}"/>
    <cellStyle name="Normal 2 4 2 6 3" xfId="30036" xr:uid="{00000000-0005-0000-0000-0000278B0000}"/>
    <cellStyle name="Normal 2 4 2 7" xfId="23681" xr:uid="{00000000-0005-0000-0000-0000288B0000}"/>
    <cellStyle name="Normal 2 4 2 7 2" xfId="36781" xr:uid="{00000000-0005-0000-0000-0000298B0000}"/>
    <cellStyle name="Normal 2 4 2 7 3" xfId="30793" xr:uid="{00000000-0005-0000-0000-00002A8B0000}"/>
    <cellStyle name="Normal 2 4 2 8" xfId="19087" xr:uid="{00000000-0005-0000-0000-00002B8B0000}"/>
    <cellStyle name="Normal 2 4 2 8 2" xfId="32902" xr:uid="{00000000-0005-0000-0000-00002C8B0000}"/>
    <cellStyle name="Normal 2 4 2 8 3" xfId="26898" xr:uid="{00000000-0005-0000-0000-00002D8B0000}"/>
    <cellStyle name="Normal 2 4 2 9" xfId="11940" xr:uid="{00000000-0005-0000-0000-00002E8B0000}"/>
    <cellStyle name="Normal 2 4 2 9 2" xfId="25561" xr:uid="{00000000-0005-0000-0000-00002F8B0000}"/>
    <cellStyle name="Normal 2 4 3" xfId="6479" xr:uid="{00000000-0005-0000-0000-0000308B0000}"/>
    <cellStyle name="Normal 2 4 3 2" xfId="19088" xr:uid="{00000000-0005-0000-0000-0000318B0000}"/>
    <cellStyle name="Normal 2 4 3 3" xfId="12470" xr:uid="{00000000-0005-0000-0000-0000328B0000}"/>
    <cellStyle name="Normal 2 4 4" xfId="7005" xr:uid="{00000000-0005-0000-0000-0000338B0000}"/>
    <cellStyle name="Normal 2 4 4 2" xfId="20038" xr:uid="{00000000-0005-0000-0000-0000348B0000}"/>
    <cellStyle name="Normal 2 4 4 2 2" xfId="33415" xr:uid="{00000000-0005-0000-0000-0000358B0000}"/>
    <cellStyle name="Normal 2 4 4 2 3" xfId="27413" xr:uid="{00000000-0005-0000-0000-0000368B0000}"/>
    <cellStyle name="Normal 2 4 4 3" xfId="12996" xr:uid="{00000000-0005-0000-0000-0000378B0000}"/>
    <cellStyle name="Normal 2 4 4 3 2" xfId="32175" xr:uid="{00000000-0005-0000-0000-0000388B0000}"/>
    <cellStyle name="Normal 2 4 4 4" xfId="26167" xr:uid="{00000000-0005-0000-0000-0000398B0000}"/>
    <cellStyle name="Normal 2 4 5" xfId="7545" xr:uid="{00000000-0005-0000-0000-00003A8B0000}"/>
    <cellStyle name="Normal 2 4 5 2" xfId="20918" xr:uid="{00000000-0005-0000-0000-00003B8B0000}"/>
    <cellStyle name="Normal 2 4 5 2 2" xfId="34135" xr:uid="{00000000-0005-0000-0000-00003C8B0000}"/>
    <cellStyle name="Normal 2 4 5 3" xfId="13536" xr:uid="{00000000-0005-0000-0000-00003D8B0000}"/>
    <cellStyle name="Normal 2 4 5 4" xfId="28145" xr:uid="{00000000-0005-0000-0000-00003E8B0000}"/>
    <cellStyle name="Normal 2 4 6" xfId="8113" xr:uid="{00000000-0005-0000-0000-00003F8B0000}"/>
    <cellStyle name="Normal 2 4 6 2" xfId="21506" xr:uid="{00000000-0005-0000-0000-0000408B0000}"/>
    <cellStyle name="Normal 2 4 6 2 2" xfId="34723" xr:uid="{00000000-0005-0000-0000-0000418B0000}"/>
    <cellStyle name="Normal 2 4 6 3" xfId="14104" xr:uid="{00000000-0005-0000-0000-0000428B0000}"/>
    <cellStyle name="Normal 2 4 6 4" xfId="28733" xr:uid="{00000000-0005-0000-0000-0000438B0000}"/>
    <cellStyle name="Normal 2 4 7" xfId="8681" xr:uid="{00000000-0005-0000-0000-0000448B0000}"/>
    <cellStyle name="Normal 2 4 7 2" xfId="22130" xr:uid="{00000000-0005-0000-0000-0000458B0000}"/>
    <cellStyle name="Normal 2 4 7 2 2" xfId="35323" xr:uid="{00000000-0005-0000-0000-0000468B0000}"/>
    <cellStyle name="Normal 2 4 7 3" xfId="14672" xr:uid="{00000000-0005-0000-0000-0000478B0000}"/>
    <cellStyle name="Normal 2 4 7 4" xfId="29333" xr:uid="{00000000-0005-0000-0000-0000488B0000}"/>
    <cellStyle name="Normal 2 4 8" xfId="9249" xr:uid="{00000000-0005-0000-0000-0000498B0000}"/>
    <cellStyle name="Normal 2 4 8 2" xfId="22832" xr:uid="{00000000-0005-0000-0000-00004A8B0000}"/>
    <cellStyle name="Normal 2 4 8 2 2" xfId="36025" xr:uid="{00000000-0005-0000-0000-00004B8B0000}"/>
    <cellStyle name="Normal 2 4 8 3" xfId="15240" xr:uid="{00000000-0005-0000-0000-00004C8B0000}"/>
    <cellStyle name="Normal 2 4 8 4" xfId="30035" xr:uid="{00000000-0005-0000-0000-00004D8B0000}"/>
    <cellStyle name="Normal 2 4 9" xfId="9831" xr:uid="{00000000-0005-0000-0000-00004E8B0000}"/>
    <cellStyle name="Normal 2 4 9 2" xfId="15822" xr:uid="{00000000-0005-0000-0000-00004F8B0000}"/>
    <cellStyle name="Normal 2 4 9 2 2" xfId="32901" xr:uid="{00000000-0005-0000-0000-0000508B0000}"/>
    <cellStyle name="Normal 2 4 9 3" xfId="26897" xr:uid="{00000000-0005-0000-0000-0000518B0000}"/>
    <cellStyle name="Normal 2 5" xfId="2058" xr:uid="{00000000-0005-0000-0000-0000528B0000}"/>
    <cellStyle name="Normal 2 5 2" xfId="2059" xr:uid="{00000000-0005-0000-0000-0000538B0000}"/>
    <cellStyle name="Normal 2 5 3" xfId="2060" xr:uid="{00000000-0005-0000-0000-0000548B0000}"/>
    <cellStyle name="Normal 2 5 4" xfId="24798" xr:uid="{00000000-0005-0000-0000-0000558B0000}"/>
    <cellStyle name="Normal 2 6" xfId="2061" xr:uid="{00000000-0005-0000-0000-0000568B0000}"/>
    <cellStyle name="Normal 2 7" xfId="2062" xr:uid="{00000000-0005-0000-0000-0000578B0000}"/>
    <cellStyle name="Normal 20" xfId="24045" xr:uid="{00000000-0005-0000-0000-0000588B0000}"/>
    <cellStyle name="Normal 21" xfId="24046" xr:uid="{00000000-0005-0000-0000-0000598B0000}"/>
    <cellStyle name="Normal 22" xfId="24060" xr:uid="{00000000-0005-0000-0000-00005A8B0000}"/>
    <cellStyle name="Normal 23" xfId="37094" xr:uid="{00000000-0005-0000-0000-00005B8B0000}"/>
    <cellStyle name="Normal 24" xfId="37108" xr:uid="{00000000-0005-0000-0000-00005C8B0000}"/>
    <cellStyle name="Normal 25" xfId="37122" xr:uid="{00000000-0005-0000-0000-00005D8B0000}"/>
    <cellStyle name="Normal 26" xfId="37136" xr:uid="{00000000-0005-0000-0000-00005E8B0000}"/>
    <cellStyle name="Normal 27" xfId="37150" xr:uid="{00000000-0005-0000-0000-00005F8B0000}"/>
    <cellStyle name="Normal 28" xfId="37164" xr:uid="{00000000-0005-0000-0000-0000608B0000}"/>
    <cellStyle name="Normal 29" xfId="37178" xr:uid="{00000000-0005-0000-0000-0000618B0000}"/>
    <cellStyle name="Normal 3" xfId="2063" xr:uid="{00000000-0005-0000-0000-0000628B0000}"/>
    <cellStyle name="Normal 3 10" xfId="5951" xr:uid="{00000000-0005-0000-0000-0000638B0000}"/>
    <cellStyle name="Normal 3 10 2" xfId="24044" xr:uid="{00000000-0005-0000-0000-0000648B0000}"/>
    <cellStyle name="Normal 3 10 2 2" xfId="36950" xr:uid="{00000000-0005-0000-0000-0000658B0000}"/>
    <cellStyle name="Normal 3 10 2 3" xfId="30963" xr:uid="{00000000-0005-0000-0000-0000668B0000}"/>
    <cellStyle name="Normal 3 10 3" xfId="20916" xr:uid="{00000000-0005-0000-0000-0000678B0000}"/>
    <cellStyle name="Normal 3 10 3 2" xfId="34133" xr:uid="{00000000-0005-0000-0000-0000688B0000}"/>
    <cellStyle name="Normal 3 10 3 3" xfId="28143" xr:uid="{00000000-0005-0000-0000-0000698B0000}"/>
    <cellStyle name="Normal 3 10 4" xfId="11942" xr:uid="{00000000-0005-0000-0000-00006A8B0000}"/>
    <cellStyle name="Normal 3 10 4 2" xfId="32076" xr:uid="{00000000-0005-0000-0000-00006B8B0000}"/>
    <cellStyle name="Normal 3 10 5" xfId="26056" xr:uid="{00000000-0005-0000-0000-00006C8B0000}"/>
    <cellStyle name="Normal 3 11" xfId="6480" xr:uid="{00000000-0005-0000-0000-00006D8B0000}"/>
    <cellStyle name="Normal 3 11 2" xfId="21508" xr:uid="{00000000-0005-0000-0000-00006E8B0000}"/>
    <cellStyle name="Normal 3 11 2 2" xfId="34725" xr:uid="{00000000-0005-0000-0000-00006F8B0000}"/>
    <cellStyle name="Normal 3 11 3" xfId="12471" xr:uid="{00000000-0005-0000-0000-0000708B0000}"/>
    <cellStyle name="Normal 3 11 4" xfId="28735" xr:uid="{00000000-0005-0000-0000-0000718B0000}"/>
    <cellStyle name="Normal 3 12" xfId="7006" xr:uid="{00000000-0005-0000-0000-0000728B0000}"/>
    <cellStyle name="Normal 3 12 2" xfId="22132" xr:uid="{00000000-0005-0000-0000-0000738B0000}"/>
    <cellStyle name="Normal 3 12 2 2" xfId="35325" xr:uid="{00000000-0005-0000-0000-0000748B0000}"/>
    <cellStyle name="Normal 3 12 3" xfId="12997" xr:uid="{00000000-0005-0000-0000-0000758B0000}"/>
    <cellStyle name="Normal 3 12 4" xfId="29335" xr:uid="{00000000-0005-0000-0000-0000768B0000}"/>
    <cellStyle name="Normal 3 13" xfId="7546" xr:uid="{00000000-0005-0000-0000-0000778B0000}"/>
    <cellStyle name="Normal 3 13 2" xfId="22834" xr:uid="{00000000-0005-0000-0000-0000788B0000}"/>
    <cellStyle name="Normal 3 13 2 2" xfId="36027" xr:uid="{00000000-0005-0000-0000-0000798B0000}"/>
    <cellStyle name="Normal 3 13 3" xfId="13537" xr:uid="{00000000-0005-0000-0000-00007A8B0000}"/>
    <cellStyle name="Normal 3 13 4" xfId="30037" xr:uid="{00000000-0005-0000-0000-00007B8B0000}"/>
    <cellStyle name="Normal 3 14" xfId="8114" xr:uid="{00000000-0005-0000-0000-00007C8B0000}"/>
    <cellStyle name="Normal 3 14 2" xfId="23682" xr:uid="{00000000-0005-0000-0000-00007D8B0000}"/>
    <cellStyle name="Normal 3 14 2 2" xfId="36782" xr:uid="{00000000-0005-0000-0000-00007E8B0000}"/>
    <cellStyle name="Normal 3 14 3" xfId="14105" xr:uid="{00000000-0005-0000-0000-00007F8B0000}"/>
    <cellStyle name="Normal 3 14 4" xfId="30794" xr:uid="{00000000-0005-0000-0000-0000808B0000}"/>
    <cellStyle name="Normal 3 15" xfId="8682" xr:uid="{00000000-0005-0000-0000-0000818B0000}"/>
    <cellStyle name="Normal 3 15 2" xfId="14673" xr:uid="{00000000-0005-0000-0000-0000828B0000}"/>
    <cellStyle name="Normal 3 15 2 2" xfId="32903" xr:uid="{00000000-0005-0000-0000-0000838B0000}"/>
    <cellStyle name="Normal 3 15 3" xfId="26899" xr:uid="{00000000-0005-0000-0000-0000848B0000}"/>
    <cellStyle name="Normal 3 16" xfId="9250" xr:uid="{00000000-0005-0000-0000-0000858B0000}"/>
    <cellStyle name="Normal 3 16 2" xfId="15241" xr:uid="{00000000-0005-0000-0000-0000868B0000}"/>
    <cellStyle name="Normal 3 16 3" xfId="25562" xr:uid="{00000000-0005-0000-0000-0000878B0000}"/>
    <cellStyle name="Normal 3 17" xfId="9832" xr:uid="{00000000-0005-0000-0000-0000888B0000}"/>
    <cellStyle name="Normal 3 17 2" xfId="15823" xr:uid="{00000000-0005-0000-0000-0000898B0000}"/>
    <cellStyle name="Normal 3 17 3" xfId="31584" xr:uid="{00000000-0005-0000-0000-00008A8B0000}"/>
    <cellStyle name="Normal 3 18" xfId="10428" xr:uid="{00000000-0005-0000-0000-00008B8B0000}"/>
    <cellStyle name="Normal 3 18 2" xfId="16419" xr:uid="{00000000-0005-0000-0000-00008C8B0000}"/>
    <cellStyle name="Normal 3 19" xfId="11024" xr:uid="{00000000-0005-0000-0000-00008D8B0000}"/>
    <cellStyle name="Normal 3 19 2" xfId="17015" xr:uid="{00000000-0005-0000-0000-00008E8B0000}"/>
    <cellStyle name="Normal 3 2" xfId="2064" xr:uid="{00000000-0005-0000-0000-00008F8B0000}"/>
    <cellStyle name="Normal 3 2 2" xfId="2065" xr:uid="{00000000-0005-0000-0000-0000908B0000}"/>
    <cellStyle name="Normal 3 2 2 2" xfId="2066" xr:uid="{00000000-0005-0000-0000-0000918B0000}"/>
    <cellStyle name="Normal 3 2 2 2 2" xfId="2067" xr:uid="{00000000-0005-0000-0000-0000928B0000}"/>
    <cellStyle name="Normal 3 2 2 2 3" xfId="2068" xr:uid="{00000000-0005-0000-0000-0000938B0000}"/>
    <cellStyle name="Normal 3 2 2 2 4" xfId="24800" xr:uid="{00000000-0005-0000-0000-0000948B0000}"/>
    <cellStyle name="Normal 3 2 2 3" xfId="2069" xr:uid="{00000000-0005-0000-0000-0000958B0000}"/>
    <cellStyle name="Normal 3 2 2 3 2" xfId="26171" xr:uid="{00000000-0005-0000-0000-0000968B0000}"/>
    <cellStyle name="Normal 3 2 2 4" xfId="2070" xr:uid="{00000000-0005-0000-0000-0000978B0000}"/>
    <cellStyle name="Normal 3 2 2 5" xfId="2071" xr:uid="{00000000-0005-0000-0000-0000988B0000}"/>
    <cellStyle name="Normal 3 2 3" xfId="2072" xr:uid="{00000000-0005-0000-0000-0000998B0000}"/>
    <cellStyle name="Normal 3 2 3 2" xfId="2073" xr:uid="{00000000-0005-0000-0000-00009A8B0000}"/>
    <cellStyle name="Normal 3 2 3 3" xfId="2074" xr:uid="{00000000-0005-0000-0000-00009B8B0000}"/>
    <cellStyle name="Normal 3 2 3 4" xfId="24801" xr:uid="{00000000-0005-0000-0000-00009C8B0000}"/>
    <cellStyle name="Normal 3 2 4" xfId="2075" xr:uid="{00000000-0005-0000-0000-00009D8B0000}"/>
    <cellStyle name="Normal 3 2 4 2" xfId="26170" xr:uid="{00000000-0005-0000-0000-00009E8B0000}"/>
    <cellStyle name="Normal 3 2 5" xfId="2076" xr:uid="{00000000-0005-0000-0000-00009F8B0000}"/>
    <cellStyle name="Normal 3 2 6" xfId="2077" xr:uid="{00000000-0005-0000-0000-0000A08B0000}"/>
    <cellStyle name="Normal 3 2_2012-2013 - CF - Tour 1 - Ligue 04 - Résultats" xfId="2078" xr:uid="{00000000-0005-0000-0000-0000A18B0000}"/>
    <cellStyle name="Normal 3 20" xfId="17639" xr:uid="{00000000-0005-0000-0000-0000A28B0000}"/>
    <cellStyle name="Normal 3 21" xfId="18063" xr:uid="{00000000-0005-0000-0000-0000A38B0000}"/>
    <cellStyle name="Normal 3 22" xfId="19089" xr:uid="{00000000-0005-0000-0000-0000A48B0000}"/>
    <cellStyle name="Normal 3 23" xfId="11412" xr:uid="{00000000-0005-0000-0000-0000A58B0000}"/>
    <cellStyle name="Normal 3 24" xfId="4660" xr:uid="{00000000-0005-0000-0000-0000A68B0000}"/>
    <cellStyle name="Normal 3 25" xfId="24799" xr:uid="{00000000-0005-0000-0000-0000A78B0000}"/>
    <cellStyle name="Normal 3 26" xfId="3813" xr:uid="{00000000-0005-0000-0000-0000A88B0000}"/>
    <cellStyle name="Normal 3 3" xfId="2079" xr:uid="{00000000-0005-0000-0000-0000A98B0000}"/>
    <cellStyle name="Normal 3 3 2" xfId="23927" xr:uid="{00000000-0005-0000-0000-0000AA8B0000}"/>
    <cellStyle name="Normal 3 3 2 2" xfId="36873" xr:uid="{00000000-0005-0000-0000-0000AB8B0000}"/>
    <cellStyle name="Normal 3 3 2 3" xfId="30885" xr:uid="{00000000-0005-0000-0000-0000AC8B0000}"/>
    <cellStyle name="Normal 3 3 3" xfId="20039" xr:uid="{00000000-0005-0000-0000-0000AD8B0000}"/>
    <cellStyle name="Normal 3 3 3 2" xfId="33416" xr:uid="{00000000-0005-0000-0000-0000AE8B0000}"/>
    <cellStyle name="Normal 3 3 3 3" xfId="27414" xr:uid="{00000000-0005-0000-0000-0000AF8B0000}"/>
    <cellStyle name="Normal 3 3 4" xfId="11941" xr:uid="{00000000-0005-0000-0000-0000B08B0000}"/>
    <cellStyle name="Normal 3 3 4 2" xfId="32177" xr:uid="{00000000-0005-0000-0000-0000B18B0000}"/>
    <cellStyle name="Normal 3 3 5" xfId="26169" xr:uid="{00000000-0005-0000-0000-0000B28B0000}"/>
    <cellStyle name="Normal 3 3 6" xfId="5784" xr:uid="{00000000-0005-0000-0000-0000B38B0000}"/>
    <cellStyle name="Normal 3 4" xfId="5952" xr:uid="{00000000-0005-0000-0000-0000B48B0000}"/>
    <cellStyle name="Normal 3 4 2" xfId="23970" xr:uid="{00000000-0005-0000-0000-0000B58B0000}"/>
    <cellStyle name="Normal 3 4 2 2" xfId="36876" xr:uid="{00000000-0005-0000-0000-0000B68B0000}"/>
    <cellStyle name="Normal 3 4 2 3" xfId="30889" xr:uid="{00000000-0005-0000-0000-0000B78B0000}"/>
    <cellStyle name="Normal 3 4 3" xfId="20294" xr:uid="{00000000-0005-0000-0000-0000B88B0000}"/>
    <cellStyle name="Normal 3 4 3 2" xfId="33548" xr:uid="{00000000-0005-0000-0000-0000B98B0000}"/>
    <cellStyle name="Normal 3 4 3 3" xfId="27558" xr:uid="{00000000-0005-0000-0000-0000BA8B0000}"/>
    <cellStyle name="Normal 3 4 4" xfId="11943" xr:uid="{00000000-0005-0000-0000-0000BB8B0000}"/>
    <cellStyle name="Normal 3 4 4 2" xfId="31993" xr:uid="{00000000-0005-0000-0000-0000BC8B0000}"/>
    <cellStyle name="Normal 3 4 5" xfId="25973" xr:uid="{00000000-0005-0000-0000-0000BD8B0000}"/>
    <cellStyle name="Normal 3 5" xfId="5716" xr:uid="{00000000-0005-0000-0000-0000BE8B0000}"/>
    <cellStyle name="Normal 3 5 2" xfId="23920" xr:uid="{00000000-0005-0000-0000-0000BF8B0000}"/>
    <cellStyle name="Normal 3 5 2 2" xfId="36871" xr:uid="{00000000-0005-0000-0000-0000C08B0000}"/>
    <cellStyle name="Normal 3 5 2 3" xfId="30883" xr:uid="{00000000-0005-0000-0000-0000C18B0000}"/>
    <cellStyle name="Normal 3 5 3" xfId="20920" xr:uid="{00000000-0005-0000-0000-0000C28B0000}"/>
    <cellStyle name="Normal 3 5 3 2" xfId="34137" xr:uid="{00000000-0005-0000-0000-0000C38B0000}"/>
    <cellStyle name="Normal 3 5 3 3" xfId="28147" xr:uid="{00000000-0005-0000-0000-0000C48B0000}"/>
    <cellStyle name="Normal 3 5 4" xfId="11936" xr:uid="{00000000-0005-0000-0000-0000C58B0000}"/>
    <cellStyle name="Normal 3 5 4 2" xfId="32173" xr:uid="{00000000-0005-0000-0000-0000C68B0000}"/>
    <cellStyle name="Normal 3 5 5" xfId="26165" xr:uid="{00000000-0005-0000-0000-0000C78B0000}"/>
    <cellStyle name="Normal 3 6" xfId="5954" xr:uid="{00000000-0005-0000-0000-0000C88B0000}"/>
    <cellStyle name="Normal 3 6 2" xfId="23969" xr:uid="{00000000-0005-0000-0000-0000C98B0000}"/>
    <cellStyle name="Normal 3 6 2 2" xfId="36875" xr:uid="{00000000-0005-0000-0000-0000CA8B0000}"/>
    <cellStyle name="Normal 3 6 2 3" xfId="30888" xr:uid="{00000000-0005-0000-0000-0000CB8B0000}"/>
    <cellStyle name="Normal 3 6 3" xfId="20914" xr:uid="{00000000-0005-0000-0000-0000CC8B0000}"/>
    <cellStyle name="Normal 3 6 3 2" xfId="34131" xr:uid="{00000000-0005-0000-0000-0000CD8B0000}"/>
    <cellStyle name="Normal 3 6 3 3" xfId="28141" xr:uid="{00000000-0005-0000-0000-0000CE8B0000}"/>
    <cellStyle name="Normal 3 6 4" xfId="11945" xr:uid="{00000000-0005-0000-0000-0000CF8B0000}"/>
    <cellStyle name="Normal 3 6 4 2" xfId="32016" xr:uid="{00000000-0005-0000-0000-0000D08B0000}"/>
    <cellStyle name="Normal 3 6 5" xfId="25996" xr:uid="{00000000-0005-0000-0000-0000D18B0000}"/>
    <cellStyle name="Normal 3 7" xfId="5714" xr:uid="{00000000-0005-0000-0000-0000D28B0000}"/>
    <cellStyle name="Normal 3 7 2" xfId="23919" xr:uid="{00000000-0005-0000-0000-0000D38B0000}"/>
    <cellStyle name="Normal 3 7 2 2" xfId="36870" xr:uid="{00000000-0005-0000-0000-0000D48B0000}"/>
    <cellStyle name="Normal 3 7 2 3" xfId="30882" xr:uid="{00000000-0005-0000-0000-0000D58B0000}"/>
    <cellStyle name="Normal 3 7 3" xfId="20922" xr:uid="{00000000-0005-0000-0000-0000D68B0000}"/>
    <cellStyle name="Normal 3 7 3 2" xfId="34139" xr:uid="{00000000-0005-0000-0000-0000D78B0000}"/>
    <cellStyle name="Normal 3 7 3 3" xfId="28149" xr:uid="{00000000-0005-0000-0000-0000D88B0000}"/>
    <cellStyle name="Normal 3 7 4" xfId="11935" xr:uid="{00000000-0005-0000-0000-0000D98B0000}"/>
    <cellStyle name="Normal 3 7 4 2" xfId="32172" xr:uid="{00000000-0005-0000-0000-0000DA8B0000}"/>
    <cellStyle name="Normal 3 7 5" xfId="26164" xr:uid="{00000000-0005-0000-0000-0000DB8B0000}"/>
    <cellStyle name="Normal 3 8" xfId="5953" xr:uid="{00000000-0005-0000-0000-0000DC8B0000}"/>
    <cellStyle name="Normal 3 8 2" xfId="23968" xr:uid="{00000000-0005-0000-0000-0000DD8B0000}"/>
    <cellStyle name="Normal 3 8 2 2" xfId="36874" xr:uid="{00000000-0005-0000-0000-0000DE8B0000}"/>
    <cellStyle name="Normal 3 8 2 3" xfId="30887" xr:uid="{00000000-0005-0000-0000-0000DF8B0000}"/>
    <cellStyle name="Normal 3 8 3" xfId="20915" xr:uid="{00000000-0005-0000-0000-0000E08B0000}"/>
    <cellStyle name="Normal 3 8 3 2" xfId="34132" xr:uid="{00000000-0005-0000-0000-0000E18B0000}"/>
    <cellStyle name="Normal 3 8 3 3" xfId="28142" xr:uid="{00000000-0005-0000-0000-0000E28B0000}"/>
    <cellStyle name="Normal 3 8 4" xfId="11944" xr:uid="{00000000-0005-0000-0000-0000E38B0000}"/>
    <cellStyle name="Normal 3 8 4 2" xfId="32053" xr:uid="{00000000-0005-0000-0000-0000E48B0000}"/>
    <cellStyle name="Normal 3 8 5" xfId="26033" xr:uid="{00000000-0005-0000-0000-0000E58B0000}"/>
    <cellStyle name="Normal 3 9" xfId="5718" xr:uid="{00000000-0005-0000-0000-0000E68B0000}"/>
    <cellStyle name="Normal 3 9 2" xfId="23918" xr:uid="{00000000-0005-0000-0000-0000E78B0000}"/>
    <cellStyle name="Normal 3 9 2 2" xfId="36869" xr:uid="{00000000-0005-0000-0000-0000E88B0000}"/>
    <cellStyle name="Normal 3 9 2 3" xfId="30881" xr:uid="{00000000-0005-0000-0000-0000E98B0000}"/>
    <cellStyle name="Normal 3 9 3" xfId="20921" xr:uid="{00000000-0005-0000-0000-0000EA8B0000}"/>
    <cellStyle name="Normal 3 9 3 2" xfId="34138" xr:uid="{00000000-0005-0000-0000-0000EB8B0000}"/>
    <cellStyle name="Normal 3 9 3 3" xfId="28148" xr:uid="{00000000-0005-0000-0000-0000EC8B0000}"/>
    <cellStyle name="Normal 3 9 4" xfId="11937" xr:uid="{00000000-0005-0000-0000-0000ED8B0000}"/>
    <cellStyle name="Normal 3 9 4 2" xfId="32171" xr:uid="{00000000-0005-0000-0000-0000EE8B0000}"/>
    <cellStyle name="Normal 3 9 5" xfId="26163" xr:uid="{00000000-0005-0000-0000-0000EF8B0000}"/>
    <cellStyle name="Normal 3_2012-2013 - CF - Tour 1 - Ligue 04 - Résultats" xfId="2080" xr:uid="{00000000-0005-0000-0000-0000F08B0000}"/>
    <cellStyle name="Normal 30" xfId="37192" xr:uid="{00000000-0005-0000-0000-0000F18B0000}"/>
    <cellStyle name="Normal 31" xfId="37206" xr:uid="{00000000-0005-0000-0000-0000F28B0000}"/>
    <cellStyle name="Normal 32" xfId="37220" xr:uid="{00000000-0005-0000-0000-0000F38B0000}"/>
    <cellStyle name="Normal 33" xfId="37234" xr:uid="{00000000-0005-0000-0000-0000F48B0000}"/>
    <cellStyle name="Normal 34" xfId="37248" xr:uid="{00000000-0005-0000-0000-0000F58B0000}"/>
    <cellStyle name="Normal 35" xfId="37249" xr:uid="{00000000-0005-0000-0000-0000F68B0000}"/>
    <cellStyle name="Normal 36" xfId="37273" xr:uid="{00000000-0005-0000-0000-0000F78B0000}"/>
    <cellStyle name="Normal 37" xfId="37287" xr:uid="{00000000-0005-0000-0000-0000F88B0000}"/>
    <cellStyle name="Normal 38" xfId="37301" xr:uid="{00000000-0005-0000-0000-0000F98B0000}"/>
    <cellStyle name="Normal 39" xfId="37302" xr:uid="{00000000-0005-0000-0000-0000FA8B0000}"/>
    <cellStyle name="Normal 4" xfId="2081" xr:uid="{00000000-0005-0000-0000-0000FB8B0000}"/>
    <cellStyle name="Normal 4 2" xfId="2082" xr:uid="{00000000-0005-0000-0000-0000FC8B0000}"/>
    <cellStyle name="Normal 4 2 2" xfId="2083" xr:uid="{00000000-0005-0000-0000-0000FD8B0000}"/>
    <cellStyle name="Normal 4 3" xfId="2084" xr:uid="{00000000-0005-0000-0000-0000FE8B0000}"/>
    <cellStyle name="Normal 4_2012-2013 - CF - Tour 1 - Ligue 04 - Résultats" xfId="2085" xr:uid="{00000000-0005-0000-0000-0000FF8B0000}"/>
    <cellStyle name="Normal 40" xfId="37316" xr:uid="{00000000-0005-0000-0000-0000008C0000}"/>
    <cellStyle name="Normal 41" xfId="37330" xr:uid="{00000000-0005-0000-0000-0000018C0000}"/>
    <cellStyle name="Normal 42" xfId="37344" xr:uid="{00000000-0005-0000-0000-0000028C0000}"/>
    <cellStyle name="Normal 43" xfId="37358" xr:uid="{00000000-0005-0000-0000-0000038C0000}"/>
    <cellStyle name="Normal 44" xfId="37359" xr:uid="{00000000-0005-0000-0000-0000048C0000}"/>
    <cellStyle name="Normal 45" xfId="37383" xr:uid="{00000000-0005-0000-0000-0000058C0000}"/>
    <cellStyle name="Normal 46" xfId="37409" xr:uid="{00000000-0005-0000-0000-0000068C0000}"/>
    <cellStyle name="Normal 47" xfId="37423" xr:uid="{00000000-0005-0000-0000-0000078C0000}"/>
    <cellStyle name="Normal 48" xfId="37437" xr:uid="{00000000-0005-0000-0000-0000088C0000}"/>
    <cellStyle name="Normal 49" xfId="37451" xr:uid="{00000000-0005-0000-0000-0000098C0000}"/>
    <cellStyle name="Normal 5" xfId="2086" xr:uid="{00000000-0005-0000-0000-00000A8C0000}"/>
    <cellStyle name="Normal 5 2" xfId="2087" xr:uid="{00000000-0005-0000-0000-00000B8C0000}"/>
    <cellStyle name="Normal 5 2 2" xfId="2088" xr:uid="{00000000-0005-0000-0000-00000C8C0000}"/>
    <cellStyle name="Normal 5 3" xfId="2089" xr:uid="{00000000-0005-0000-0000-00000D8C0000}"/>
    <cellStyle name="Normal 5 3 2" xfId="2090" xr:uid="{00000000-0005-0000-0000-00000E8C0000}"/>
    <cellStyle name="Normal 50" xfId="37465" xr:uid="{00000000-0005-0000-0000-00000F8C0000}"/>
    <cellStyle name="Normal 51" xfId="37466" xr:uid="{00000000-0005-0000-0000-0000108C0000}"/>
    <cellStyle name="Normal 52" xfId="37490" xr:uid="{00000000-0005-0000-0000-0000118C0000}"/>
    <cellStyle name="Normal 53" xfId="37505" xr:uid="{00000000-0005-0000-0000-0000128C0000}"/>
    <cellStyle name="Normal 54" xfId="37519" xr:uid="{00000000-0005-0000-0000-0000138C0000}"/>
    <cellStyle name="Normal 55" xfId="37533" xr:uid="{00000000-0005-0000-0000-0000148C0000}"/>
    <cellStyle name="Normal 56" xfId="37547" xr:uid="{00000000-0005-0000-0000-0000158C0000}"/>
    <cellStyle name="Normal 57" xfId="37408" xr:uid="{00000000-0005-0000-0000-0000168C0000}"/>
    <cellStyle name="Normal 58" xfId="37561" xr:uid="{00000000-0005-0000-0000-0000178C0000}"/>
    <cellStyle name="Normal 59" xfId="37401" xr:uid="{00000000-0005-0000-0000-0000188C0000}"/>
    <cellStyle name="Normal 6" xfId="2091" xr:uid="{00000000-0005-0000-0000-0000198C0000}"/>
    <cellStyle name="Normal 6 2" xfId="2092" xr:uid="{00000000-0005-0000-0000-00001A8C0000}"/>
    <cellStyle name="Normal 6 2 2" xfId="2093" xr:uid="{00000000-0005-0000-0000-00001B8C0000}"/>
    <cellStyle name="Normal 6 2 3" xfId="2094" xr:uid="{00000000-0005-0000-0000-00001C8C0000}"/>
    <cellStyle name="Normal 6 2 4" xfId="24803" xr:uid="{00000000-0005-0000-0000-00001D8C0000}"/>
    <cellStyle name="Normal 6 3" xfId="2095" xr:uid="{00000000-0005-0000-0000-00001E8C0000}"/>
    <cellStyle name="Normal 6 3 2" xfId="2096" xr:uid="{00000000-0005-0000-0000-00001F8C0000}"/>
    <cellStyle name="Normal 6 3 3" xfId="2097" xr:uid="{00000000-0005-0000-0000-0000208C0000}"/>
    <cellStyle name="Normal 6 3 4" xfId="24804" xr:uid="{00000000-0005-0000-0000-0000218C0000}"/>
    <cellStyle name="Normal 6 4" xfId="2098" xr:uid="{00000000-0005-0000-0000-0000228C0000}"/>
    <cellStyle name="Normal 6 4 2" xfId="30886" xr:uid="{00000000-0005-0000-0000-0000238C0000}"/>
    <cellStyle name="Normal 6 4 3" xfId="26172" xr:uid="{00000000-0005-0000-0000-0000248C0000}"/>
    <cellStyle name="Normal 6 4 4" xfId="23928" xr:uid="{00000000-0005-0000-0000-0000258C0000}"/>
    <cellStyle name="Normal 6 5" xfId="2099" xr:uid="{00000000-0005-0000-0000-0000268C0000}"/>
    <cellStyle name="Normal 6 6" xfId="24802" xr:uid="{00000000-0005-0000-0000-0000278C0000}"/>
    <cellStyle name="Normal 60" xfId="37406" xr:uid="{00000000-0005-0000-0000-0000288C0000}"/>
    <cellStyle name="Normal 61" xfId="37407" xr:uid="{00000000-0005-0000-0000-0000298C0000}"/>
    <cellStyle name="Normal 62" xfId="37403" xr:uid="{00000000-0005-0000-0000-00002A8C0000}"/>
    <cellStyle name="Normal 63" xfId="37405" xr:uid="{00000000-0005-0000-0000-00002B8C0000}"/>
    <cellStyle name="Normal 64" xfId="37402" xr:uid="{00000000-0005-0000-0000-00002C8C0000}"/>
    <cellStyle name="Normal 65" xfId="37404" xr:uid="{00000000-0005-0000-0000-00002D8C0000}"/>
    <cellStyle name="Normal 66" xfId="37400" xr:uid="{00000000-0005-0000-0000-00002E8C0000}"/>
    <cellStyle name="Normal 67" xfId="37399" xr:uid="{00000000-0005-0000-0000-00002F8C0000}"/>
    <cellStyle name="Normal 68" xfId="37562" xr:uid="{00000000-0005-0000-0000-0000308C0000}"/>
    <cellStyle name="Normal 69" xfId="37398" xr:uid="{00000000-0005-0000-0000-0000318C0000}"/>
    <cellStyle name="Normal 7" xfId="2100" xr:uid="{00000000-0005-0000-0000-0000328C0000}"/>
    <cellStyle name="Normal 70" xfId="37397" xr:uid="{00000000-0005-0000-0000-0000338C0000}"/>
    <cellStyle name="Normal 71" xfId="37564" xr:uid="{00000000-0005-0000-0000-0000348C0000}"/>
    <cellStyle name="Normal 72" xfId="37563" xr:uid="{00000000-0005-0000-0000-0000358C0000}"/>
    <cellStyle name="Normal 73" xfId="37598" xr:uid="{00000000-0005-0000-0000-0000368C0000}"/>
    <cellStyle name="Normal 77" xfId="37504" xr:uid="{00000000-0005-0000-0000-0000378C0000}"/>
    <cellStyle name="Normal 8" xfId="2101" xr:uid="{00000000-0005-0000-0000-0000388C0000}"/>
    <cellStyle name="Normal 9" xfId="2102" xr:uid="{00000000-0005-0000-0000-0000398C0000}"/>
    <cellStyle name="Normal 9 2" xfId="2103" xr:uid="{00000000-0005-0000-0000-00003A8C0000}"/>
    <cellStyle name="Pourcentage 2" xfId="2104" xr:uid="{00000000-0005-0000-0000-00003B8C0000}"/>
    <cellStyle name="Pourcentage 2 2" xfId="2105" xr:uid="{00000000-0005-0000-0000-00003C8C0000}"/>
    <cellStyle name="Pourcentage 2 2 2" xfId="2106" xr:uid="{00000000-0005-0000-0000-00003D8C0000}"/>
    <cellStyle name="Pourcentage 2 2 3" xfId="2107" xr:uid="{00000000-0005-0000-0000-00003E8C0000}"/>
    <cellStyle name="Pourcentage 2 2 4" xfId="24806" xr:uid="{00000000-0005-0000-0000-00003F8C0000}"/>
    <cellStyle name="Pourcentage 2 3" xfId="2108" xr:uid="{00000000-0005-0000-0000-0000408C0000}"/>
    <cellStyle name="Pourcentage 2 4" xfId="2109" xr:uid="{00000000-0005-0000-0000-0000418C0000}"/>
    <cellStyle name="Pourcentage 2 5" xfId="24805" xr:uid="{00000000-0005-0000-0000-0000428C0000}"/>
    <cellStyle name="Satisfaisant" xfId="2110" builtinId="26" customBuiltin="1"/>
    <cellStyle name="Satisfaisant 10" xfId="3814" xr:uid="{00000000-0005-0000-0000-0000448C0000}"/>
    <cellStyle name="Satisfaisant 10 2" xfId="23729" xr:uid="{00000000-0005-0000-0000-0000458C0000}"/>
    <cellStyle name="Satisfaisant 10 3" xfId="20295" xr:uid="{00000000-0005-0000-0000-0000468C0000}"/>
    <cellStyle name="Satisfaisant 11" xfId="3815" xr:uid="{00000000-0005-0000-0000-0000478C0000}"/>
    <cellStyle name="Satisfaisant 11 2" xfId="20296" xr:uid="{00000000-0005-0000-0000-0000488C0000}"/>
    <cellStyle name="Satisfaisant 12" xfId="21539" xr:uid="{00000000-0005-0000-0000-0000498C0000}"/>
    <cellStyle name="Satisfaisant 2" xfId="2111" xr:uid="{00000000-0005-0000-0000-00004A8C0000}"/>
    <cellStyle name="Satisfaisant 2 2" xfId="2112" xr:uid="{00000000-0005-0000-0000-00004B8C0000}"/>
    <cellStyle name="Satisfaisant 2 2 2" xfId="2113" xr:uid="{00000000-0005-0000-0000-00004C8C0000}"/>
    <cellStyle name="Satisfaisant 2 2 2 2" xfId="2114" xr:uid="{00000000-0005-0000-0000-00004D8C0000}"/>
    <cellStyle name="Satisfaisant 2 2 2 2 2" xfId="2115" xr:uid="{00000000-0005-0000-0000-00004E8C0000}"/>
    <cellStyle name="Satisfaisant 2 2 2 2 2 2" xfId="2116" xr:uid="{00000000-0005-0000-0000-00004F8C0000}"/>
    <cellStyle name="Satisfaisant 2 2 2 2 2 2 2" xfId="3817" xr:uid="{00000000-0005-0000-0000-0000508C0000}"/>
    <cellStyle name="Satisfaisant 2 2 2 2 2 2 3" xfId="5785" xr:uid="{00000000-0005-0000-0000-0000518C0000}"/>
    <cellStyle name="Satisfaisant 2 2 2 2 2 2 4" xfId="5009" xr:uid="{00000000-0005-0000-0000-0000528C0000}"/>
    <cellStyle name="Satisfaisant 2 2 2 2 2 2 5" xfId="3816" xr:uid="{00000000-0005-0000-0000-0000538C0000}"/>
    <cellStyle name="Satisfaisant 2 2 2 2 2 3" xfId="2117" xr:uid="{00000000-0005-0000-0000-0000548C0000}"/>
    <cellStyle name="Satisfaisant 2 2 2 2 2 4" xfId="3818" xr:uid="{00000000-0005-0000-0000-0000558C0000}"/>
    <cellStyle name="Satisfaisant 2 2 2 2 2 4 2" xfId="19090" xr:uid="{00000000-0005-0000-0000-0000568C0000}"/>
    <cellStyle name="Satisfaisant 2 2 2 2 2 5" xfId="19091" xr:uid="{00000000-0005-0000-0000-0000578C0000}"/>
    <cellStyle name="Satisfaisant 2 2 2 2 2 6" xfId="20045" xr:uid="{00000000-0005-0000-0000-0000588C0000}"/>
    <cellStyle name="Satisfaisant 2 2 2 2 3" xfId="2118" xr:uid="{00000000-0005-0000-0000-0000598C0000}"/>
    <cellStyle name="Satisfaisant 2 2 2 2 4" xfId="19092" xr:uid="{00000000-0005-0000-0000-00005A8C0000}"/>
    <cellStyle name="Satisfaisant 2 2 2 2 5" xfId="23683" xr:uid="{00000000-0005-0000-0000-00005B8C0000}"/>
    <cellStyle name="Satisfaisant 2 2 2 2 6" xfId="23930" xr:uid="{00000000-0005-0000-0000-00005C8C0000}"/>
    <cellStyle name="Satisfaisant 2 2 2 3" xfId="2119" xr:uid="{00000000-0005-0000-0000-00005D8C0000}"/>
    <cellStyle name="Satisfaisant 2 2 2 4" xfId="2120" xr:uid="{00000000-0005-0000-0000-00005E8C0000}"/>
    <cellStyle name="Satisfaisant 2 2 2 5" xfId="2121" xr:uid="{00000000-0005-0000-0000-00005F8C0000}"/>
    <cellStyle name="Satisfaisant 2 2 2 5 2" xfId="3820" xr:uid="{00000000-0005-0000-0000-0000608C0000}"/>
    <cellStyle name="Satisfaisant 2 2 2 5 3" xfId="5786" xr:uid="{00000000-0005-0000-0000-0000618C0000}"/>
    <cellStyle name="Satisfaisant 2 2 2 5 4" xfId="5010" xr:uid="{00000000-0005-0000-0000-0000628C0000}"/>
    <cellStyle name="Satisfaisant 2 2 2 5 5" xfId="3819" xr:uid="{00000000-0005-0000-0000-0000638C0000}"/>
    <cellStyle name="Satisfaisant 2 2 3" xfId="2122" xr:uid="{00000000-0005-0000-0000-0000648C0000}"/>
    <cellStyle name="Satisfaisant 2 2 3 2" xfId="2123" xr:uid="{00000000-0005-0000-0000-0000658C0000}"/>
    <cellStyle name="Satisfaisant 2 2 3 2 2" xfId="19093" xr:uid="{00000000-0005-0000-0000-0000668C0000}"/>
    <cellStyle name="Satisfaisant 2 2 3 2 3" xfId="19094" xr:uid="{00000000-0005-0000-0000-0000678C0000}"/>
    <cellStyle name="Satisfaisant 2 2 3 3" xfId="2124" xr:uid="{00000000-0005-0000-0000-0000688C0000}"/>
    <cellStyle name="Satisfaisant 2 2 3 3 2" xfId="2125" xr:uid="{00000000-0005-0000-0000-0000698C0000}"/>
    <cellStyle name="Satisfaisant 2 2 3 3 2 2" xfId="3822" xr:uid="{00000000-0005-0000-0000-00006A8C0000}"/>
    <cellStyle name="Satisfaisant 2 2 3 3 2 3" xfId="5787" xr:uid="{00000000-0005-0000-0000-00006B8C0000}"/>
    <cellStyle name="Satisfaisant 2 2 3 3 2 4" xfId="5011" xr:uid="{00000000-0005-0000-0000-00006C8C0000}"/>
    <cellStyle name="Satisfaisant 2 2 3 3 2 5" xfId="3821" xr:uid="{00000000-0005-0000-0000-00006D8C0000}"/>
    <cellStyle name="Satisfaisant 2 2 3 3 3" xfId="2126" xr:uid="{00000000-0005-0000-0000-00006E8C0000}"/>
    <cellStyle name="Satisfaisant 2 2 3 3 4" xfId="3823" xr:uid="{00000000-0005-0000-0000-00006F8C0000}"/>
    <cellStyle name="Satisfaisant 2 2 3 3 4 2" xfId="19095" xr:uid="{00000000-0005-0000-0000-0000708C0000}"/>
    <cellStyle name="Satisfaisant 2 2 3 3 5" xfId="19096" xr:uid="{00000000-0005-0000-0000-0000718C0000}"/>
    <cellStyle name="Satisfaisant 2 2 3 3 6" xfId="20046" xr:uid="{00000000-0005-0000-0000-0000728C0000}"/>
    <cellStyle name="Satisfaisant 2 2 3 4" xfId="19097" xr:uid="{00000000-0005-0000-0000-0000738C0000}"/>
    <cellStyle name="Satisfaisant 2 2 3 5" xfId="23684" xr:uid="{00000000-0005-0000-0000-0000748C0000}"/>
    <cellStyle name="Satisfaisant 2 2 3 6" xfId="23931" xr:uid="{00000000-0005-0000-0000-0000758C0000}"/>
    <cellStyle name="Satisfaisant 2 2 4" xfId="2127" xr:uid="{00000000-0005-0000-0000-0000768C0000}"/>
    <cellStyle name="Satisfaisant 2 2 4 2" xfId="3825" xr:uid="{00000000-0005-0000-0000-0000778C0000}"/>
    <cellStyle name="Satisfaisant 2 2 4 3" xfId="5788" xr:uid="{00000000-0005-0000-0000-0000788C0000}"/>
    <cellStyle name="Satisfaisant 2 2 4 4" xfId="5012" xr:uid="{00000000-0005-0000-0000-0000798C0000}"/>
    <cellStyle name="Satisfaisant 2 2 4 5" xfId="3824" xr:uid="{00000000-0005-0000-0000-00007A8C0000}"/>
    <cellStyle name="Satisfaisant 2 2 5" xfId="23685" xr:uid="{00000000-0005-0000-0000-00007B8C0000}"/>
    <cellStyle name="Satisfaisant 2 2 6" xfId="23929" xr:uid="{00000000-0005-0000-0000-00007C8C0000}"/>
    <cellStyle name="Satisfaisant 2 3" xfId="2128" xr:uid="{00000000-0005-0000-0000-00007D8C0000}"/>
    <cellStyle name="Satisfaisant 2 3 2" xfId="2129" xr:uid="{00000000-0005-0000-0000-00007E8C0000}"/>
    <cellStyle name="Satisfaisant 2 3 3" xfId="2130" xr:uid="{00000000-0005-0000-0000-00007F8C0000}"/>
    <cellStyle name="Satisfaisant 2 3 3 2" xfId="2131" xr:uid="{00000000-0005-0000-0000-0000808C0000}"/>
    <cellStyle name="Satisfaisant 2 3 3 2 2" xfId="2132" xr:uid="{00000000-0005-0000-0000-0000818C0000}"/>
    <cellStyle name="Satisfaisant 2 3 3 2 2 2" xfId="3827" xr:uid="{00000000-0005-0000-0000-0000828C0000}"/>
    <cellStyle name="Satisfaisant 2 3 3 2 2 3" xfId="5789" xr:uid="{00000000-0005-0000-0000-0000838C0000}"/>
    <cellStyle name="Satisfaisant 2 3 3 2 2 4" xfId="5013" xr:uid="{00000000-0005-0000-0000-0000848C0000}"/>
    <cellStyle name="Satisfaisant 2 3 3 2 2 5" xfId="3826" xr:uid="{00000000-0005-0000-0000-0000858C0000}"/>
    <cellStyle name="Satisfaisant 2 3 3 2 3" xfId="2133" xr:uid="{00000000-0005-0000-0000-0000868C0000}"/>
    <cellStyle name="Satisfaisant 2 3 3 2 4" xfId="3828" xr:uid="{00000000-0005-0000-0000-0000878C0000}"/>
    <cellStyle name="Satisfaisant 2 3 3 2 4 2" xfId="19098" xr:uid="{00000000-0005-0000-0000-0000888C0000}"/>
    <cellStyle name="Satisfaisant 2 3 3 2 5" xfId="19099" xr:uid="{00000000-0005-0000-0000-0000898C0000}"/>
    <cellStyle name="Satisfaisant 2 3 3 2 6" xfId="20047" xr:uid="{00000000-0005-0000-0000-00008A8C0000}"/>
    <cellStyle name="Satisfaisant 2 3 3 3" xfId="2134" xr:uid="{00000000-0005-0000-0000-00008B8C0000}"/>
    <cellStyle name="Satisfaisant 2 3 3 4" xfId="2135" xr:uid="{00000000-0005-0000-0000-00008C8C0000}"/>
    <cellStyle name="Satisfaisant 2 3 3 5" xfId="2136" xr:uid="{00000000-0005-0000-0000-00008D8C0000}"/>
    <cellStyle name="Satisfaisant 2 3 3 5 2" xfId="3830" xr:uid="{00000000-0005-0000-0000-00008E8C0000}"/>
    <cellStyle name="Satisfaisant 2 3 3 5 3" xfId="5790" xr:uid="{00000000-0005-0000-0000-00008F8C0000}"/>
    <cellStyle name="Satisfaisant 2 3 3 5 4" xfId="5014" xr:uid="{00000000-0005-0000-0000-0000908C0000}"/>
    <cellStyle name="Satisfaisant 2 3 3 5 5" xfId="3829" xr:uid="{00000000-0005-0000-0000-0000918C0000}"/>
    <cellStyle name="Satisfaisant 2 3 3 6" xfId="19100" xr:uid="{00000000-0005-0000-0000-0000928C0000}"/>
    <cellStyle name="Satisfaisant 2 3 4" xfId="2137" xr:uid="{00000000-0005-0000-0000-0000938C0000}"/>
    <cellStyle name="Satisfaisant 2 3 4 2" xfId="2138" xr:uid="{00000000-0005-0000-0000-0000948C0000}"/>
    <cellStyle name="Satisfaisant 2 3 4 2 2" xfId="3832" xr:uid="{00000000-0005-0000-0000-0000958C0000}"/>
    <cellStyle name="Satisfaisant 2 3 4 2 3" xfId="5791" xr:uid="{00000000-0005-0000-0000-0000968C0000}"/>
    <cellStyle name="Satisfaisant 2 3 4 2 4" xfId="5015" xr:uid="{00000000-0005-0000-0000-0000978C0000}"/>
    <cellStyle name="Satisfaisant 2 3 4 2 5" xfId="3831" xr:uid="{00000000-0005-0000-0000-0000988C0000}"/>
    <cellStyle name="Satisfaisant 2 3 4 3" xfId="2139" xr:uid="{00000000-0005-0000-0000-0000998C0000}"/>
    <cellStyle name="Satisfaisant 2 3 4 4" xfId="3833" xr:uid="{00000000-0005-0000-0000-00009A8C0000}"/>
    <cellStyle name="Satisfaisant 2 3 4 4 2" xfId="19101" xr:uid="{00000000-0005-0000-0000-00009B8C0000}"/>
    <cellStyle name="Satisfaisant 2 3 4 5" xfId="19102" xr:uid="{00000000-0005-0000-0000-00009C8C0000}"/>
    <cellStyle name="Satisfaisant 2 3 4 6" xfId="20048" xr:uid="{00000000-0005-0000-0000-00009D8C0000}"/>
    <cellStyle name="Satisfaisant 2 3 5" xfId="2140" xr:uid="{00000000-0005-0000-0000-00009E8C0000}"/>
    <cellStyle name="Satisfaisant 2 3 6" xfId="2141" xr:uid="{00000000-0005-0000-0000-00009F8C0000}"/>
    <cellStyle name="Satisfaisant 2 3 7" xfId="19103" xr:uid="{00000000-0005-0000-0000-0000A08C0000}"/>
    <cellStyle name="Satisfaisant 2 3 8" xfId="23686" xr:uid="{00000000-0005-0000-0000-0000A18C0000}"/>
    <cellStyle name="Satisfaisant 2 3 9" xfId="23932" xr:uid="{00000000-0005-0000-0000-0000A28C0000}"/>
    <cellStyle name="Satisfaisant 2 4" xfId="2142" xr:uid="{00000000-0005-0000-0000-0000A38C0000}"/>
    <cellStyle name="Satisfaisant 2 5" xfId="2143" xr:uid="{00000000-0005-0000-0000-0000A48C0000}"/>
    <cellStyle name="Satisfaisant 2 5 2" xfId="2144" xr:uid="{00000000-0005-0000-0000-0000A58C0000}"/>
    <cellStyle name="Satisfaisant 2 5 2 2" xfId="3835" xr:uid="{00000000-0005-0000-0000-0000A68C0000}"/>
    <cellStyle name="Satisfaisant 2 5 2 3" xfId="5792" xr:uid="{00000000-0005-0000-0000-0000A78C0000}"/>
    <cellStyle name="Satisfaisant 2 5 2 4" xfId="5016" xr:uid="{00000000-0005-0000-0000-0000A88C0000}"/>
    <cellStyle name="Satisfaisant 2 5 2 5" xfId="3834" xr:uid="{00000000-0005-0000-0000-0000A98C0000}"/>
    <cellStyle name="Satisfaisant 2 5 3" xfId="2145" xr:uid="{00000000-0005-0000-0000-0000AA8C0000}"/>
    <cellStyle name="Satisfaisant 2 5 4" xfId="3836" xr:uid="{00000000-0005-0000-0000-0000AB8C0000}"/>
    <cellStyle name="Satisfaisant 2 5 4 2" xfId="19104" xr:uid="{00000000-0005-0000-0000-0000AC8C0000}"/>
    <cellStyle name="Satisfaisant 2 5 5" xfId="19105" xr:uid="{00000000-0005-0000-0000-0000AD8C0000}"/>
    <cellStyle name="Satisfaisant 2 5 6" xfId="20049" xr:uid="{00000000-0005-0000-0000-0000AE8C0000}"/>
    <cellStyle name="Satisfaisant 2 6" xfId="2146" xr:uid="{00000000-0005-0000-0000-0000AF8C0000}"/>
    <cellStyle name="Satisfaisant 2 6 2" xfId="3838" xr:uid="{00000000-0005-0000-0000-0000B08C0000}"/>
    <cellStyle name="Satisfaisant 2 6 3" xfId="5793" xr:uid="{00000000-0005-0000-0000-0000B18C0000}"/>
    <cellStyle name="Satisfaisant 2 6 4" xfId="5017" xr:uid="{00000000-0005-0000-0000-0000B28C0000}"/>
    <cellStyle name="Satisfaisant 2 6 5" xfId="3837" xr:uid="{00000000-0005-0000-0000-0000B38C0000}"/>
    <cellStyle name="Satisfaisant 3" xfId="2147" xr:uid="{00000000-0005-0000-0000-0000B48C0000}"/>
    <cellStyle name="Satisfaisant 3 2" xfId="2148" xr:uid="{00000000-0005-0000-0000-0000B58C0000}"/>
    <cellStyle name="Satisfaisant 4" xfId="2149" xr:uid="{00000000-0005-0000-0000-0000B68C0000}"/>
    <cellStyle name="Satisfaisant 5" xfId="2150" xr:uid="{00000000-0005-0000-0000-0000B78C0000}"/>
    <cellStyle name="Satisfaisant 5 2" xfId="2151" xr:uid="{00000000-0005-0000-0000-0000B88C0000}"/>
    <cellStyle name="Satisfaisant 5 2 2" xfId="2152" xr:uid="{00000000-0005-0000-0000-0000B98C0000}"/>
    <cellStyle name="Satisfaisant 5 2 2 2" xfId="3840" xr:uid="{00000000-0005-0000-0000-0000BA8C0000}"/>
    <cellStyle name="Satisfaisant 5 2 2 3" xfId="5794" xr:uid="{00000000-0005-0000-0000-0000BB8C0000}"/>
    <cellStyle name="Satisfaisant 5 2 2 4" xfId="5018" xr:uid="{00000000-0005-0000-0000-0000BC8C0000}"/>
    <cellStyle name="Satisfaisant 5 2 2 5" xfId="3839" xr:uid="{00000000-0005-0000-0000-0000BD8C0000}"/>
    <cellStyle name="Satisfaisant 5 2 3" xfId="2153" xr:uid="{00000000-0005-0000-0000-0000BE8C0000}"/>
    <cellStyle name="Satisfaisant 5 2 4" xfId="3841" xr:uid="{00000000-0005-0000-0000-0000BF8C0000}"/>
    <cellStyle name="Satisfaisant 5 2 4 2" xfId="19106" xr:uid="{00000000-0005-0000-0000-0000C08C0000}"/>
    <cellStyle name="Satisfaisant 5 2 5" xfId="19107" xr:uid="{00000000-0005-0000-0000-0000C18C0000}"/>
    <cellStyle name="Satisfaisant 5 2 6" xfId="20054" xr:uid="{00000000-0005-0000-0000-0000C28C0000}"/>
    <cellStyle name="Satisfaisant 5 3" xfId="2154" xr:uid="{00000000-0005-0000-0000-0000C38C0000}"/>
    <cellStyle name="Satisfaisant 5 4" xfId="2155" xr:uid="{00000000-0005-0000-0000-0000C48C0000}"/>
    <cellStyle name="Satisfaisant 5 5" xfId="2156" xr:uid="{00000000-0005-0000-0000-0000C58C0000}"/>
    <cellStyle name="Satisfaisant 5 5 2" xfId="3843" xr:uid="{00000000-0005-0000-0000-0000C68C0000}"/>
    <cellStyle name="Satisfaisant 5 5 3" xfId="5795" xr:uid="{00000000-0005-0000-0000-0000C78C0000}"/>
    <cellStyle name="Satisfaisant 5 5 4" xfId="5019" xr:uid="{00000000-0005-0000-0000-0000C88C0000}"/>
    <cellStyle name="Satisfaisant 5 5 5" xfId="3842" xr:uid="{00000000-0005-0000-0000-0000C98C0000}"/>
    <cellStyle name="Satisfaisant 5 6" xfId="23687" xr:uid="{00000000-0005-0000-0000-0000CA8C0000}"/>
    <cellStyle name="Satisfaisant 5 7" xfId="23933" xr:uid="{00000000-0005-0000-0000-0000CB8C0000}"/>
    <cellStyle name="Satisfaisant 6" xfId="2157" xr:uid="{00000000-0005-0000-0000-0000CC8C0000}"/>
    <cellStyle name="Satisfaisant 7" xfId="2158" xr:uid="{00000000-0005-0000-0000-0000CD8C0000}"/>
    <cellStyle name="Satisfaisant 8" xfId="2159" xr:uid="{00000000-0005-0000-0000-0000CE8C0000}"/>
    <cellStyle name="Satisfaisant 8 2" xfId="20297" xr:uid="{00000000-0005-0000-0000-0000CF8C0000}"/>
    <cellStyle name="Satisfaisant 8 3" xfId="3844" xr:uid="{00000000-0005-0000-0000-0000D08C0000}"/>
    <cellStyle name="Satisfaisant 9" xfId="3845" xr:uid="{00000000-0005-0000-0000-0000D18C0000}"/>
    <cellStyle name="Satisfaisant 9 2" xfId="5796" xr:uid="{00000000-0005-0000-0000-0000D28C0000}"/>
    <cellStyle name="Satisfaisant 9 3" xfId="4661" xr:uid="{00000000-0005-0000-0000-0000D38C0000}"/>
    <cellStyle name="Sortie" xfId="2160" builtinId="21" customBuiltin="1"/>
    <cellStyle name="Sortie 10" xfId="3846" xr:uid="{00000000-0005-0000-0000-0000D58C0000}"/>
    <cellStyle name="Sortie 10 2" xfId="23733" xr:uid="{00000000-0005-0000-0000-0000D68C0000}"/>
    <cellStyle name="Sortie 10 3" xfId="20298" xr:uid="{00000000-0005-0000-0000-0000D78C0000}"/>
    <cellStyle name="Sortie 11" xfId="3847" xr:uid="{00000000-0005-0000-0000-0000D88C0000}"/>
    <cellStyle name="Sortie 11 2" xfId="20299" xr:uid="{00000000-0005-0000-0000-0000D98C0000}"/>
    <cellStyle name="Sortie 12" xfId="21540" xr:uid="{00000000-0005-0000-0000-0000DA8C0000}"/>
    <cellStyle name="Sortie 2" xfId="2161" xr:uid="{00000000-0005-0000-0000-0000DB8C0000}"/>
    <cellStyle name="Sortie 2 2" xfId="2162" xr:uid="{00000000-0005-0000-0000-0000DC8C0000}"/>
    <cellStyle name="Sortie 2 2 2" xfId="2163" xr:uid="{00000000-0005-0000-0000-0000DD8C0000}"/>
    <cellStyle name="Sortie 2 2 2 2" xfId="2164" xr:uid="{00000000-0005-0000-0000-0000DE8C0000}"/>
    <cellStyle name="Sortie 2 2 2 2 2" xfId="2165" xr:uid="{00000000-0005-0000-0000-0000DF8C0000}"/>
    <cellStyle name="Sortie 2 2 2 2 2 2" xfId="2166" xr:uid="{00000000-0005-0000-0000-0000E08C0000}"/>
    <cellStyle name="Sortie 2 2 2 2 2 2 2" xfId="3849" xr:uid="{00000000-0005-0000-0000-0000E18C0000}"/>
    <cellStyle name="Sortie 2 2 2 2 2 2 3" xfId="5797" xr:uid="{00000000-0005-0000-0000-0000E28C0000}"/>
    <cellStyle name="Sortie 2 2 2 2 2 2 4" xfId="5020" xr:uid="{00000000-0005-0000-0000-0000E38C0000}"/>
    <cellStyle name="Sortie 2 2 2 2 2 2 5" xfId="3848" xr:uid="{00000000-0005-0000-0000-0000E48C0000}"/>
    <cellStyle name="Sortie 2 2 2 2 2 3" xfId="2167" xr:uid="{00000000-0005-0000-0000-0000E58C0000}"/>
    <cellStyle name="Sortie 2 2 2 2 2 4" xfId="3850" xr:uid="{00000000-0005-0000-0000-0000E68C0000}"/>
    <cellStyle name="Sortie 2 2 2 2 2 4 2" xfId="19108" xr:uid="{00000000-0005-0000-0000-0000E78C0000}"/>
    <cellStyle name="Sortie 2 2 2 2 2 5" xfId="19109" xr:uid="{00000000-0005-0000-0000-0000E88C0000}"/>
    <cellStyle name="Sortie 2 2 2 2 2 6" xfId="20060" xr:uid="{00000000-0005-0000-0000-0000E98C0000}"/>
    <cellStyle name="Sortie 2 2 2 2 3" xfId="2168" xr:uid="{00000000-0005-0000-0000-0000EA8C0000}"/>
    <cellStyle name="Sortie 2 2 2 2 4" xfId="19110" xr:uid="{00000000-0005-0000-0000-0000EB8C0000}"/>
    <cellStyle name="Sortie 2 2 2 2 5" xfId="23688" xr:uid="{00000000-0005-0000-0000-0000EC8C0000}"/>
    <cellStyle name="Sortie 2 2 2 2 6" xfId="23935" xr:uid="{00000000-0005-0000-0000-0000ED8C0000}"/>
    <cellStyle name="Sortie 2 2 2 3" xfId="2169" xr:uid="{00000000-0005-0000-0000-0000EE8C0000}"/>
    <cellStyle name="Sortie 2 2 2 4" xfId="2170" xr:uid="{00000000-0005-0000-0000-0000EF8C0000}"/>
    <cellStyle name="Sortie 2 2 2 5" xfId="2171" xr:uid="{00000000-0005-0000-0000-0000F08C0000}"/>
    <cellStyle name="Sortie 2 2 2 5 2" xfId="3852" xr:uid="{00000000-0005-0000-0000-0000F18C0000}"/>
    <cellStyle name="Sortie 2 2 2 5 3" xfId="5798" xr:uid="{00000000-0005-0000-0000-0000F28C0000}"/>
    <cellStyle name="Sortie 2 2 2 5 4" xfId="5021" xr:uid="{00000000-0005-0000-0000-0000F38C0000}"/>
    <cellStyle name="Sortie 2 2 2 5 5" xfId="3851" xr:uid="{00000000-0005-0000-0000-0000F48C0000}"/>
    <cellStyle name="Sortie 2 2 3" xfId="2172" xr:uid="{00000000-0005-0000-0000-0000F58C0000}"/>
    <cellStyle name="Sortie 2 2 3 2" xfId="2173" xr:uid="{00000000-0005-0000-0000-0000F68C0000}"/>
    <cellStyle name="Sortie 2 2 3 2 2" xfId="19111" xr:uid="{00000000-0005-0000-0000-0000F78C0000}"/>
    <cellStyle name="Sortie 2 2 3 2 3" xfId="19112" xr:uid="{00000000-0005-0000-0000-0000F88C0000}"/>
    <cellStyle name="Sortie 2 2 3 3" xfId="2174" xr:uid="{00000000-0005-0000-0000-0000F98C0000}"/>
    <cellStyle name="Sortie 2 2 3 3 2" xfId="2175" xr:uid="{00000000-0005-0000-0000-0000FA8C0000}"/>
    <cellStyle name="Sortie 2 2 3 3 2 2" xfId="3854" xr:uid="{00000000-0005-0000-0000-0000FB8C0000}"/>
    <cellStyle name="Sortie 2 2 3 3 2 3" xfId="5799" xr:uid="{00000000-0005-0000-0000-0000FC8C0000}"/>
    <cellStyle name="Sortie 2 2 3 3 2 4" xfId="5022" xr:uid="{00000000-0005-0000-0000-0000FD8C0000}"/>
    <cellStyle name="Sortie 2 2 3 3 2 5" xfId="3853" xr:uid="{00000000-0005-0000-0000-0000FE8C0000}"/>
    <cellStyle name="Sortie 2 2 3 3 3" xfId="2176" xr:uid="{00000000-0005-0000-0000-0000FF8C0000}"/>
    <cellStyle name="Sortie 2 2 3 3 4" xfId="3855" xr:uid="{00000000-0005-0000-0000-0000008D0000}"/>
    <cellStyle name="Sortie 2 2 3 3 4 2" xfId="19113" xr:uid="{00000000-0005-0000-0000-0000018D0000}"/>
    <cellStyle name="Sortie 2 2 3 3 5" xfId="19114" xr:uid="{00000000-0005-0000-0000-0000028D0000}"/>
    <cellStyle name="Sortie 2 2 3 3 6" xfId="20066" xr:uid="{00000000-0005-0000-0000-0000038D0000}"/>
    <cellStyle name="Sortie 2 2 3 4" xfId="19115" xr:uid="{00000000-0005-0000-0000-0000048D0000}"/>
    <cellStyle name="Sortie 2 2 3 5" xfId="23689" xr:uid="{00000000-0005-0000-0000-0000058D0000}"/>
    <cellStyle name="Sortie 2 2 3 6" xfId="23936" xr:uid="{00000000-0005-0000-0000-0000068D0000}"/>
    <cellStyle name="Sortie 2 2 4" xfId="2177" xr:uid="{00000000-0005-0000-0000-0000078D0000}"/>
    <cellStyle name="Sortie 2 2 4 2" xfId="3857" xr:uid="{00000000-0005-0000-0000-0000088D0000}"/>
    <cellStyle name="Sortie 2 2 4 3" xfId="5800" xr:uid="{00000000-0005-0000-0000-0000098D0000}"/>
    <cellStyle name="Sortie 2 2 4 4" xfId="5023" xr:uid="{00000000-0005-0000-0000-00000A8D0000}"/>
    <cellStyle name="Sortie 2 2 4 5" xfId="3856" xr:uid="{00000000-0005-0000-0000-00000B8D0000}"/>
    <cellStyle name="Sortie 2 2 5" xfId="23690" xr:uid="{00000000-0005-0000-0000-00000C8D0000}"/>
    <cellStyle name="Sortie 2 2 6" xfId="23934" xr:uid="{00000000-0005-0000-0000-00000D8D0000}"/>
    <cellStyle name="Sortie 2 3" xfId="2178" xr:uid="{00000000-0005-0000-0000-00000E8D0000}"/>
    <cellStyle name="Sortie 2 3 2" xfId="2179" xr:uid="{00000000-0005-0000-0000-00000F8D0000}"/>
    <cellStyle name="Sortie 2 3 3" xfId="2180" xr:uid="{00000000-0005-0000-0000-0000108D0000}"/>
    <cellStyle name="Sortie 2 3 3 2" xfId="2181" xr:uid="{00000000-0005-0000-0000-0000118D0000}"/>
    <cellStyle name="Sortie 2 3 3 2 2" xfId="2182" xr:uid="{00000000-0005-0000-0000-0000128D0000}"/>
    <cellStyle name="Sortie 2 3 3 2 2 2" xfId="3859" xr:uid="{00000000-0005-0000-0000-0000138D0000}"/>
    <cellStyle name="Sortie 2 3 3 2 2 3" xfId="5801" xr:uid="{00000000-0005-0000-0000-0000148D0000}"/>
    <cellStyle name="Sortie 2 3 3 2 2 4" xfId="5024" xr:uid="{00000000-0005-0000-0000-0000158D0000}"/>
    <cellStyle name="Sortie 2 3 3 2 2 5" xfId="3858" xr:uid="{00000000-0005-0000-0000-0000168D0000}"/>
    <cellStyle name="Sortie 2 3 3 2 3" xfId="2183" xr:uid="{00000000-0005-0000-0000-0000178D0000}"/>
    <cellStyle name="Sortie 2 3 3 2 4" xfId="3860" xr:uid="{00000000-0005-0000-0000-0000188D0000}"/>
    <cellStyle name="Sortie 2 3 3 2 4 2" xfId="19116" xr:uid="{00000000-0005-0000-0000-0000198D0000}"/>
    <cellStyle name="Sortie 2 3 3 2 5" xfId="19117" xr:uid="{00000000-0005-0000-0000-00001A8D0000}"/>
    <cellStyle name="Sortie 2 3 3 2 6" xfId="20068" xr:uid="{00000000-0005-0000-0000-00001B8D0000}"/>
    <cellStyle name="Sortie 2 3 3 3" xfId="2184" xr:uid="{00000000-0005-0000-0000-00001C8D0000}"/>
    <cellStyle name="Sortie 2 3 3 4" xfId="2185" xr:uid="{00000000-0005-0000-0000-00001D8D0000}"/>
    <cellStyle name="Sortie 2 3 3 5" xfId="2186" xr:uid="{00000000-0005-0000-0000-00001E8D0000}"/>
    <cellStyle name="Sortie 2 3 3 5 2" xfId="3862" xr:uid="{00000000-0005-0000-0000-00001F8D0000}"/>
    <cellStyle name="Sortie 2 3 3 5 3" xfId="5802" xr:uid="{00000000-0005-0000-0000-0000208D0000}"/>
    <cellStyle name="Sortie 2 3 3 5 4" xfId="5025" xr:uid="{00000000-0005-0000-0000-0000218D0000}"/>
    <cellStyle name="Sortie 2 3 3 5 5" xfId="3861" xr:uid="{00000000-0005-0000-0000-0000228D0000}"/>
    <cellStyle name="Sortie 2 3 3 6" xfId="19118" xr:uid="{00000000-0005-0000-0000-0000238D0000}"/>
    <cellStyle name="Sortie 2 3 4" xfId="2187" xr:uid="{00000000-0005-0000-0000-0000248D0000}"/>
    <cellStyle name="Sortie 2 3 4 2" xfId="2188" xr:uid="{00000000-0005-0000-0000-0000258D0000}"/>
    <cellStyle name="Sortie 2 3 4 2 2" xfId="3864" xr:uid="{00000000-0005-0000-0000-0000268D0000}"/>
    <cellStyle name="Sortie 2 3 4 2 3" xfId="5803" xr:uid="{00000000-0005-0000-0000-0000278D0000}"/>
    <cellStyle name="Sortie 2 3 4 2 4" xfId="5026" xr:uid="{00000000-0005-0000-0000-0000288D0000}"/>
    <cellStyle name="Sortie 2 3 4 2 5" xfId="3863" xr:uid="{00000000-0005-0000-0000-0000298D0000}"/>
    <cellStyle name="Sortie 2 3 4 3" xfId="2189" xr:uid="{00000000-0005-0000-0000-00002A8D0000}"/>
    <cellStyle name="Sortie 2 3 4 4" xfId="3865" xr:uid="{00000000-0005-0000-0000-00002B8D0000}"/>
    <cellStyle name="Sortie 2 3 4 4 2" xfId="19119" xr:uid="{00000000-0005-0000-0000-00002C8D0000}"/>
    <cellStyle name="Sortie 2 3 4 5" xfId="19120" xr:uid="{00000000-0005-0000-0000-00002D8D0000}"/>
    <cellStyle name="Sortie 2 3 4 6" xfId="20070" xr:uid="{00000000-0005-0000-0000-00002E8D0000}"/>
    <cellStyle name="Sortie 2 3 5" xfId="2190" xr:uid="{00000000-0005-0000-0000-00002F8D0000}"/>
    <cellStyle name="Sortie 2 3 6" xfId="2191" xr:uid="{00000000-0005-0000-0000-0000308D0000}"/>
    <cellStyle name="Sortie 2 3 7" xfId="19121" xr:uid="{00000000-0005-0000-0000-0000318D0000}"/>
    <cellStyle name="Sortie 2 3 8" xfId="23691" xr:uid="{00000000-0005-0000-0000-0000328D0000}"/>
    <cellStyle name="Sortie 2 3 9" xfId="23937" xr:uid="{00000000-0005-0000-0000-0000338D0000}"/>
    <cellStyle name="Sortie 2 4" xfId="2192" xr:uid="{00000000-0005-0000-0000-0000348D0000}"/>
    <cellStyle name="Sortie 2 5" xfId="2193" xr:uid="{00000000-0005-0000-0000-0000358D0000}"/>
    <cellStyle name="Sortie 2 5 2" xfId="2194" xr:uid="{00000000-0005-0000-0000-0000368D0000}"/>
    <cellStyle name="Sortie 2 5 2 2" xfId="3867" xr:uid="{00000000-0005-0000-0000-0000378D0000}"/>
    <cellStyle name="Sortie 2 5 2 3" xfId="5804" xr:uid="{00000000-0005-0000-0000-0000388D0000}"/>
    <cellStyle name="Sortie 2 5 2 4" xfId="5027" xr:uid="{00000000-0005-0000-0000-0000398D0000}"/>
    <cellStyle name="Sortie 2 5 2 5" xfId="3866" xr:uid="{00000000-0005-0000-0000-00003A8D0000}"/>
    <cellStyle name="Sortie 2 5 3" xfId="2195" xr:uid="{00000000-0005-0000-0000-00003B8D0000}"/>
    <cellStyle name="Sortie 2 5 4" xfId="3868" xr:uid="{00000000-0005-0000-0000-00003C8D0000}"/>
    <cellStyle name="Sortie 2 5 4 2" xfId="19122" xr:uid="{00000000-0005-0000-0000-00003D8D0000}"/>
    <cellStyle name="Sortie 2 5 5" xfId="19123" xr:uid="{00000000-0005-0000-0000-00003E8D0000}"/>
    <cellStyle name="Sortie 2 5 6" xfId="20074" xr:uid="{00000000-0005-0000-0000-00003F8D0000}"/>
    <cellStyle name="Sortie 2 6" xfId="2196" xr:uid="{00000000-0005-0000-0000-0000408D0000}"/>
    <cellStyle name="Sortie 2 6 2" xfId="3870" xr:uid="{00000000-0005-0000-0000-0000418D0000}"/>
    <cellStyle name="Sortie 2 6 3" xfId="5805" xr:uid="{00000000-0005-0000-0000-0000428D0000}"/>
    <cellStyle name="Sortie 2 6 4" xfId="5028" xr:uid="{00000000-0005-0000-0000-0000438D0000}"/>
    <cellStyle name="Sortie 2 6 5" xfId="3869" xr:uid="{00000000-0005-0000-0000-0000448D0000}"/>
    <cellStyle name="Sortie 3" xfId="2197" xr:uid="{00000000-0005-0000-0000-0000458D0000}"/>
    <cellStyle name="Sortie 3 2" xfId="2198" xr:uid="{00000000-0005-0000-0000-0000468D0000}"/>
    <cellStyle name="Sortie 4" xfId="2199" xr:uid="{00000000-0005-0000-0000-0000478D0000}"/>
    <cellStyle name="Sortie 5" xfId="2200" xr:uid="{00000000-0005-0000-0000-0000488D0000}"/>
    <cellStyle name="Sortie 5 2" xfId="2201" xr:uid="{00000000-0005-0000-0000-0000498D0000}"/>
    <cellStyle name="Sortie 5 2 2" xfId="2202" xr:uid="{00000000-0005-0000-0000-00004A8D0000}"/>
    <cellStyle name="Sortie 5 2 2 2" xfId="3872" xr:uid="{00000000-0005-0000-0000-00004B8D0000}"/>
    <cellStyle name="Sortie 5 2 2 3" xfId="5806" xr:uid="{00000000-0005-0000-0000-00004C8D0000}"/>
    <cellStyle name="Sortie 5 2 2 4" xfId="5029" xr:uid="{00000000-0005-0000-0000-00004D8D0000}"/>
    <cellStyle name="Sortie 5 2 2 5" xfId="3871" xr:uid="{00000000-0005-0000-0000-00004E8D0000}"/>
    <cellStyle name="Sortie 5 2 3" xfId="2203" xr:uid="{00000000-0005-0000-0000-00004F8D0000}"/>
    <cellStyle name="Sortie 5 2 4" xfId="3873" xr:uid="{00000000-0005-0000-0000-0000508D0000}"/>
    <cellStyle name="Sortie 5 2 4 2" xfId="19124" xr:uid="{00000000-0005-0000-0000-0000518D0000}"/>
    <cellStyle name="Sortie 5 2 5" xfId="19125" xr:uid="{00000000-0005-0000-0000-0000528D0000}"/>
    <cellStyle name="Sortie 5 2 6" xfId="20077" xr:uid="{00000000-0005-0000-0000-0000538D0000}"/>
    <cellStyle name="Sortie 5 3" xfId="2204" xr:uid="{00000000-0005-0000-0000-0000548D0000}"/>
    <cellStyle name="Sortie 5 4" xfId="2205" xr:uid="{00000000-0005-0000-0000-0000558D0000}"/>
    <cellStyle name="Sortie 5 5" xfId="2206" xr:uid="{00000000-0005-0000-0000-0000568D0000}"/>
    <cellStyle name="Sortie 5 5 2" xfId="3875" xr:uid="{00000000-0005-0000-0000-0000578D0000}"/>
    <cellStyle name="Sortie 5 5 3" xfId="5807" xr:uid="{00000000-0005-0000-0000-0000588D0000}"/>
    <cellStyle name="Sortie 5 5 4" xfId="5030" xr:uid="{00000000-0005-0000-0000-0000598D0000}"/>
    <cellStyle name="Sortie 5 5 5" xfId="3874" xr:uid="{00000000-0005-0000-0000-00005A8D0000}"/>
    <cellStyle name="Sortie 5 6" xfId="23692" xr:uid="{00000000-0005-0000-0000-00005B8D0000}"/>
    <cellStyle name="Sortie 5 7" xfId="23938" xr:uid="{00000000-0005-0000-0000-00005C8D0000}"/>
    <cellStyle name="Sortie 6" xfId="2207" xr:uid="{00000000-0005-0000-0000-00005D8D0000}"/>
    <cellStyle name="Sortie 7" xfId="2208" xr:uid="{00000000-0005-0000-0000-00005E8D0000}"/>
    <cellStyle name="Sortie 8" xfId="2209" xr:uid="{00000000-0005-0000-0000-00005F8D0000}"/>
    <cellStyle name="Sortie 8 2" xfId="20300" xr:uid="{00000000-0005-0000-0000-0000608D0000}"/>
    <cellStyle name="Sortie 8 3" xfId="3876" xr:uid="{00000000-0005-0000-0000-0000618D0000}"/>
    <cellStyle name="Sortie 9" xfId="3877" xr:uid="{00000000-0005-0000-0000-0000628D0000}"/>
    <cellStyle name="Sortie 9 2" xfId="5808" xr:uid="{00000000-0005-0000-0000-0000638D0000}"/>
    <cellStyle name="Sortie 9 3" xfId="4662" xr:uid="{00000000-0005-0000-0000-0000648D0000}"/>
    <cellStyle name="Texte explicatif" xfId="2210" builtinId="53" customBuiltin="1"/>
    <cellStyle name="Texte explicatif 2" xfId="2211" xr:uid="{00000000-0005-0000-0000-0000668D0000}"/>
    <cellStyle name="Texte explicatif 3" xfId="2212" xr:uid="{00000000-0005-0000-0000-0000678D0000}"/>
    <cellStyle name="Texte explicatif 4" xfId="2213" xr:uid="{00000000-0005-0000-0000-0000688D0000}"/>
    <cellStyle name="Texte explicatif 5" xfId="2214" xr:uid="{00000000-0005-0000-0000-0000698D0000}"/>
    <cellStyle name="Texte explicatif 6" xfId="2215" xr:uid="{00000000-0005-0000-0000-00006A8D0000}"/>
    <cellStyle name="Titre" xfId="2216" builtinId="15" customBuiltin="1"/>
    <cellStyle name="Titre 10" xfId="2217" xr:uid="{00000000-0005-0000-0000-00006C8D0000}"/>
    <cellStyle name="Titre 11" xfId="2218" xr:uid="{00000000-0005-0000-0000-00006D8D0000}"/>
    <cellStyle name="Titre 12" xfId="2219" xr:uid="{00000000-0005-0000-0000-00006E8D0000}"/>
    <cellStyle name="Titre 12 2" xfId="5809" xr:uid="{00000000-0005-0000-0000-00006F8D0000}"/>
    <cellStyle name="Titre 12 3" xfId="4663" xr:uid="{00000000-0005-0000-0000-0000708D0000}"/>
    <cellStyle name="Titre 13" xfId="3878" xr:uid="{00000000-0005-0000-0000-0000718D0000}"/>
    <cellStyle name="Titre 13 2" xfId="5810" xr:uid="{00000000-0005-0000-0000-0000728D0000}"/>
    <cellStyle name="Titre 13 2 2" xfId="19127" xr:uid="{00000000-0005-0000-0000-0000738D0000}"/>
    <cellStyle name="Titre 13 3" xfId="20301" xr:uid="{00000000-0005-0000-0000-0000748D0000}"/>
    <cellStyle name="Titre 13 4" xfId="19126" xr:uid="{00000000-0005-0000-0000-0000758D0000}"/>
    <cellStyle name="Titre 13 4 2" xfId="25563" xr:uid="{00000000-0005-0000-0000-0000768D0000}"/>
    <cellStyle name="Titre 13 5" xfId="4664" xr:uid="{00000000-0005-0000-0000-0000778D0000}"/>
    <cellStyle name="Titre 14" xfId="3879" xr:uid="{00000000-0005-0000-0000-0000788D0000}"/>
    <cellStyle name="Titre 14 2" xfId="20302" xr:uid="{00000000-0005-0000-0000-0000798D0000}"/>
    <cellStyle name="Titre 14 3" xfId="23693" xr:uid="{00000000-0005-0000-0000-00007A8D0000}"/>
    <cellStyle name="Titre 14 4" xfId="19128" xr:uid="{00000000-0005-0000-0000-00007B8D0000}"/>
    <cellStyle name="Titre 15" xfId="20303" xr:uid="{00000000-0005-0000-0000-00007C8D0000}"/>
    <cellStyle name="Titre 15 2" xfId="23724" xr:uid="{00000000-0005-0000-0000-00007D8D0000}"/>
    <cellStyle name="Titre 15 3" xfId="26173" xr:uid="{00000000-0005-0000-0000-00007E8D0000}"/>
    <cellStyle name="Titre 16" xfId="21541" xr:uid="{00000000-0005-0000-0000-00007F8D0000}"/>
    <cellStyle name="Titre 2" xfId="2220" xr:uid="{00000000-0005-0000-0000-0000808D0000}"/>
    <cellStyle name="Titre 2 2" xfId="2221" xr:uid="{00000000-0005-0000-0000-0000818D0000}"/>
    <cellStyle name="Titre 2 2 2" xfId="2222" xr:uid="{00000000-0005-0000-0000-0000828D0000}"/>
    <cellStyle name="Titre 2 2 2 2" xfId="2223" xr:uid="{00000000-0005-0000-0000-0000838D0000}"/>
    <cellStyle name="Titre 2 2 2 2 10" xfId="23940" xr:uid="{00000000-0005-0000-0000-0000848D0000}"/>
    <cellStyle name="Titre 2 2 2 2 2" xfId="2224" xr:uid="{00000000-0005-0000-0000-0000858D0000}"/>
    <cellStyle name="Titre 2 2 2 2 2 2" xfId="2225" xr:uid="{00000000-0005-0000-0000-0000868D0000}"/>
    <cellStyle name="Titre 2 2 2 2 2 2 2" xfId="3881" xr:uid="{00000000-0005-0000-0000-0000878D0000}"/>
    <cellStyle name="Titre 2 2 2 2 2 2 2 2" xfId="19129" xr:uid="{00000000-0005-0000-0000-0000888D0000}"/>
    <cellStyle name="Titre 2 2 2 2 2 2 2 3" xfId="5813" xr:uid="{00000000-0005-0000-0000-0000898D0000}"/>
    <cellStyle name="Titre 2 2 2 2 2 2 3" xfId="3882" xr:uid="{00000000-0005-0000-0000-00008A8D0000}"/>
    <cellStyle name="Titre 2 2 2 2 2 2 4" xfId="5812" xr:uid="{00000000-0005-0000-0000-00008B8D0000}"/>
    <cellStyle name="Titre 2 2 2 2 2 2 5" xfId="5031" xr:uid="{00000000-0005-0000-0000-00008C8D0000}"/>
    <cellStyle name="Titre 2 2 2 2 2 2 5 2" xfId="18064" xr:uid="{00000000-0005-0000-0000-00008D8D0000}"/>
    <cellStyle name="Titre 2 2 2 2 2 2 6" xfId="3880" xr:uid="{00000000-0005-0000-0000-00008E8D0000}"/>
    <cellStyle name="Titre 2 2 2 2 2 3" xfId="2226" xr:uid="{00000000-0005-0000-0000-00008F8D0000}"/>
    <cellStyle name="Titre 2 2 2 2 2 3 2" xfId="19130" xr:uid="{00000000-0005-0000-0000-0000908D0000}"/>
    <cellStyle name="Titre 2 2 2 2 2 4" xfId="3883" xr:uid="{00000000-0005-0000-0000-0000918D0000}"/>
    <cellStyle name="Titre 2 2 2 2 2 4 2" xfId="5814" xr:uid="{00000000-0005-0000-0000-0000928D0000}"/>
    <cellStyle name="Titre 2 2 2 2 2 4 2 2" xfId="19131" xr:uid="{00000000-0005-0000-0000-0000938D0000}"/>
    <cellStyle name="Titre 2 2 2 2 2 4 3" xfId="19132" xr:uid="{00000000-0005-0000-0000-0000948D0000}"/>
    <cellStyle name="Titre 2 2 2 2 2 4 4" xfId="4666" xr:uid="{00000000-0005-0000-0000-0000958D0000}"/>
    <cellStyle name="Titre 2 2 2 2 2 5" xfId="5811" xr:uid="{00000000-0005-0000-0000-0000968D0000}"/>
    <cellStyle name="Titre 2 2 2 2 2 5 2" xfId="19133" xr:uid="{00000000-0005-0000-0000-0000978D0000}"/>
    <cellStyle name="Titre 2 2 2 2 2 6" xfId="20089" xr:uid="{00000000-0005-0000-0000-0000988D0000}"/>
    <cellStyle name="Titre 2 2 2 2 2 6 2" xfId="20304" xr:uid="{00000000-0005-0000-0000-0000998D0000}"/>
    <cellStyle name="Titre 2 2 2 2 2 6 3" xfId="27449" xr:uid="{00000000-0005-0000-0000-00009A8D0000}"/>
    <cellStyle name="Titre 2 2 2 2 2 7" xfId="4665" xr:uid="{00000000-0005-0000-0000-00009B8D0000}"/>
    <cellStyle name="Titre 2 2 2 2 3" xfId="2227" xr:uid="{00000000-0005-0000-0000-00009C8D0000}"/>
    <cellStyle name="Titre 2 2 2 2 3 2" xfId="2228" xr:uid="{00000000-0005-0000-0000-00009D8D0000}"/>
    <cellStyle name="Titre 2 2 2 2 3 3" xfId="2229" xr:uid="{00000000-0005-0000-0000-00009E8D0000}"/>
    <cellStyle name="Titre 2 2 2 2 3 4" xfId="2230" xr:uid="{00000000-0005-0000-0000-00009F8D0000}"/>
    <cellStyle name="Titre 2 2 2 2 3 5" xfId="2231" xr:uid="{00000000-0005-0000-0000-0000A08D0000}"/>
    <cellStyle name="Titre 2 2 2 2 3 5 2" xfId="3884" xr:uid="{00000000-0005-0000-0000-0000A18D0000}"/>
    <cellStyle name="Titre 2 2 2 2 3 5 3" xfId="5815" xr:uid="{00000000-0005-0000-0000-0000A28D0000}"/>
    <cellStyle name="Titre 2 2 2 2 3 5 4" xfId="5032" xr:uid="{00000000-0005-0000-0000-0000A38D0000}"/>
    <cellStyle name="Titre 2 2 2 2 3 6" xfId="19134" xr:uid="{00000000-0005-0000-0000-0000A48D0000}"/>
    <cellStyle name="Titre 2 2 2 2 3 6 2" xfId="19135" xr:uid="{00000000-0005-0000-0000-0000A58D0000}"/>
    <cellStyle name="Titre 2 2 2 2 3 6 2 2" xfId="19136" xr:uid="{00000000-0005-0000-0000-0000A68D0000}"/>
    <cellStyle name="Titre 2 2 2 2 3 6 3" xfId="19137" xr:uid="{00000000-0005-0000-0000-0000A78D0000}"/>
    <cellStyle name="Titre 2 2 2 2 3 7" xfId="19138" xr:uid="{00000000-0005-0000-0000-0000A88D0000}"/>
    <cellStyle name="Titre 2 2 2 2 3 7 2" xfId="19139" xr:uid="{00000000-0005-0000-0000-0000A98D0000}"/>
    <cellStyle name="Titre 2 2 2 2 3 8" xfId="20090" xr:uid="{00000000-0005-0000-0000-0000AA8D0000}"/>
    <cellStyle name="Titre 2 2 2 2 4" xfId="2232" xr:uid="{00000000-0005-0000-0000-0000AB8D0000}"/>
    <cellStyle name="Titre 2 2 2 2 5" xfId="2233" xr:uid="{00000000-0005-0000-0000-0000AC8D0000}"/>
    <cellStyle name="Titre 2 2 2 2 6" xfId="2234" xr:uid="{00000000-0005-0000-0000-0000AD8D0000}"/>
    <cellStyle name="Titre 2 2 2 2 7" xfId="19140" xr:uid="{00000000-0005-0000-0000-0000AE8D0000}"/>
    <cellStyle name="Titre 2 2 2 2 7 2" xfId="20305" xr:uid="{00000000-0005-0000-0000-0000AF8D0000}"/>
    <cellStyle name="Titre 2 2 2 2 8" xfId="19141" xr:uid="{00000000-0005-0000-0000-0000B08D0000}"/>
    <cellStyle name="Titre 2 2 2 2 9" xfId="20088" xr:uid="{00000000-0005-0000-0000-0000B18D0000}"/>
    <cellStyle name="Titre 2 2 2 2 9 2" xfId="23694" xr:uid="{00000000-0005-0000-0000-0000B28D0000}"/>
    <cellStyle name="Titre 2 2 2 3" xfId="2235" xr:uid="{00000000-0005-0000-0000-0000B38D0000}"/>
    <cellStyle name="Titre 2 2 2 3 2" xfId="2236" xr:uid="{00000000-0005-0000-0000-0000B48D0000}"/>
    <cellStyle name="Titre 2 2 2 4" xfId="2237" xr:uid="{00000000-0005-0000-0000-0000B58D0000}"/>
    <cellStyle name="Titre 2 2 2 5" xfId="2238" xr:uid="{00000000-0005-0000-0000-0000B68D0000}"/>
    <cellStyle name="Titre 2 2 2 6" xfId="2239" xr:uid="{00000000-0005-0000-0000-0000B78D0000}"/>
    <cellStyle name="Titre 2 2 2 6 2" xfId="2240" xr:uid="{00000000-0005-0000-0000-0000B88D0000}"/>
    <cellStyle name="Titre 2 2 2 6 3" xfId="2241" xr:uid="{00000000-0005-0000-0000-0000B98D0000}"/>
    <cellStyle name="Titre 2 2 2 6 4" xfId="2242" xr:uid="{00000000-0005-0000-0000-0000BA8D0000}"/>
    <cellStyle name="Titre 2 2 2 6 5" xfId="2243" xr:uid="{00000000-0005-0000-0000-0000BB8D0000}"/>
    <cellStyle name="Titre 2 2 2 6 5 2" xfId="3885" xr:uid="{00000000-0005-0000-0000-0000BC8D0000}"/>
    <cellStyle name="Titre 2 2 2 6 5 3" xfId="5816" xr:uid="{00000000-0005-0000-0000-0000BD8D0000}"/>
    <cellStyle name="Titre 2 2 2 6 5 4" xfId="5033" xr:uid="{00000000-0005-0000-0000-0000BE8D0000}"/>
    <cellStyle name="Titre 2 2 2 6 6" xfId="19142" xr:uid="{00000000-0005-0000-0000-0000BF8D0000}"/>
    <cellStyle name="Titre 2 2 2 6 6 2" xfId="19143" xr:uid="{00000000-0005-0000-0000-0000C08D0000}"/>
    <cellStyle name="Titre 2 2 2 6 6 2 2" xfId="19144" xr:uid="{00000000-0005-0000-0000-0000C18D0000}"/>
    <cellStyle name="Titre 2 2 2 6 6 3" xfId="19145" xr:uid="{00000000-0005-0000-0000-0000C28D0000}"/>
    <cellStyle name="Titre 2 2 2 6 7" xfId="19146" xr:uid="{00000000-0005-0000-0000-0000C38D0000}"/>
    <cellStyle name="Titre 2 2 2 6 7 2" xfId="19147" xr:uid="{00000000-0005-0000-0000-0000C48D0000}"/>
    <cellStyle name="Titre 2 2 2 6 8" xfId="20096" xr:uid="{00000000-0005-0000-0000-0000C58D0000}"/>
    <cellStyle name="Titre 2 2 2 7" xfId="2244" xr:uid="{00000000-0005-0000-0000-0000C68D0000}"/>
    <cellStyle name="Titre 2 2 2 7 2" xfId="3887" xr:uid="{00000000-0005-0000-0000-0000C78D0000}"/>
    <cellStyle name="Titre 2 2 2 7 2 2" xfId="19148" xr:uid="{00000000-0005-0000-0000-0000C88D0000}"/>
    <cellStyle name="Titre 2 2 2 7 2 3" xfId="5818" xr:uid="{00000000-0005-0000-0000-0000C98D0000}"/>
    <cellStyle name="Titre 2 2 2 7 3" xfId="3888" xr:uid="{00000000-0005-0000-0000-0000CA8D0000}"/>
    <cellStyle name="Titre 2 2 2 7 4" xfId="5817" xr:uid="{00000000-0005-0000-0000-0000CB8D0000}"/>
    <cellStyle name="Titre 2 2 2 7 5" xfId="5034" xr:uid="{00000000-0005-0000-0000-0000CC8D0000}"/>
    <cellStyle name="Titre 2 2 2 7 5 2" xfId="18065" xr:uid="{00000000-0005-0000-0000-0000CD8D0000}"/>
    <cellStyle name="Titre 2 2 2 7 6" xfId="3886" xr:uid="{00000000-0005-0000-0000-0000CE8D0000}"/>
    <cellStyle name="Titre 2 2 2_2012-2013 - CF - Tour 1 - Ligue 04 - Résultats" xfId="2245" xr:uid="{00000000-0005-0000-0000-0000CF8D0000}"/>
    <cellStyle name="Titre 2 2 3" xfId="2246" xr:uid="{00000000-0005-0000-0000-0000D08D0000}"/>
    <cellStyle name="Titre 2 2 3 2" xfId="2247" xr:uid="{00000000-0005-0000-0000-0000D18D0000}"/>
    <cellStyle name="Titre 2 2 3 2 2" xfId="2248" xr:uid="{00000000-0005-0000-0000-0000D28D0000}"/>
    <cellStyle name="Titre 2 2 3 2 2 2" xfId="2249" xr:uid="{00000000-0005-0000-0000-0000D38D0000}"/>
    <cellStyle name="Titre 2 2 3 2 2 3" xfId="2250" xr:uid="{00000000-0005-0000-0000-0000D48D0000}"/>
    <cellStyle name="Titre 2 2 3 2 2 3 2" xfId="3889" xr:uid="{00000000-0005-0000-0000-0000D58D0000}"/>
    <cellStyle name="Titre 2 2 3 2 2 3 3" xfId="5819" xr:uid="{00000000-0005-0000-0000-0000D68D0000}"/>
    <cellStyle name="Titre 2 2 3 2 2 3 4" xfId="5035" xr:uid="{00000000-0005-0000-0000-0000D78D0000}"/>
    <cellStyle name="Titre 2 2 3 2 2 4" xfId="19149" xr:uid="{00000000-0005-0000-0000-0000D88D0000}"/>
    <cellStyle name="Titre 2 2 3 2 2 4 2" xfId="19150" xr:uid="{00000000-0005-0000-0000-0000D98D0000}"/>
    <cellStyle name="Titre 2 2 3 2 2 4 2 2" xfId="19151" xr:uid="{00000000-0005-0000-0000-0000DA8D0000}"/>
    <cellStyle name="Titre 2 2 3 2 2 4 3" xfId="19152" xr:uid="{00000000-0005-0000-0000-0000DB8D0000}"/>
    <cellStyle name="Titre 2 2 3 2 2 5" xfId="19153" xr:uid="{00000000-0005-0000-0000-0000DC8D0000}"/>
    <cellStyle name="Titre 2 2 3 2 2 5 2" xfId="19154" xr:uid="{00000000-0005-0000-0000-0000DD8D0000}"/>
    <cellStyle name="Titre 2 2 3 2 2 6" xfId="20101" xr:uid="{00000000-0005-0000-0000-0000DE8D0000}"/>
    <cellStyle name="Titre 2 2 3 2 3" xfId="2251" xr:uid="{00000000-0005-0000-0000-0000DF8D0000}"/>
    <cellStyle name="Titre 2 2 3 2 4" xfId="2252" xr:uid="{00000000-0005-0000-0000-0000E08D0000}"/>
    <cellStyle name="Titre 2 2 3 3" xfId="2253" xr:uid="{00000000-0005-0000-0000-0000E18D0000}"/>
    <cellStyle name="Titre 2 2 3 3 2" xfId="2254" xr:uid="{00000000-0005-0000-0000-0000E28D0000}"/>
    <cellStyle name="Titre 2 2 3 3 2 2" xfId="2255" xr:uid="{00000000-0005-0000-0000-0000E38D0000}"/>
    <cellStyle name="Titre 2 2 3 3 2 2 2" xfId="3891" xr:uid="{00000000-0005-0000-0000-0000E48D0000}"/>
    <cellStyle name="Titre 2 2 3 3 2 2 2 2" xfId="19155" xr:uid="{00000000-0005-0000-0000-0000E58D0000}"/>
    <cellStyle name="Titre 2 2 3 3 2 2 2 3" xfId="5822" xr:uid="{00000000-0005-0000-0000-0000E68D0000}"/>
    <cellStyle name="Titre 2 2 3 3 2 2 3" xfId="3892" xr:uid="{00000000-0005-0000-0000-0000E78D0000}"/>
    <cellStyle name="Titre 2 2 3 3 2 2 4" xfId="5821" xr:uid="{00000000-0005-0000-0000-0000E88D0000}"/>
    <cellStyle name="Titre 2 2 3 3 2 2 5" xfId="5036" xr:uid="{00000000-0005-0000-0000-0000E98D0000}"/>
    <cellStyle name="Titre 2 2 3 3 2 2 5 2" xfId="18066" xr:uid="{00000000-0005-0000-0000-0000EA8D0000}"/>
    <cellStyle name="Titre 2 2 3 3 2 2 6" xfId="3890" xr:uid="{00000000-0005-0000-0000-0000EB8D0000}"/>
    <cellStyle name="Titre 2 2 3 3 2 3" xfId="2256" xr:uid="{00000000-0005-0000-0000-0000EC8D0000}"/>
    <cellStyle name="Titre 2 2 3 3 2 3 2" xfId="19156" xr:uid="{00000000-0005-0000-0000-0000ED8D0000}"/>
    <cellStyle name="Titre 2 2 3 3 2 4" xfId="3893" xr:uid="{00000000-0005-0000-0000-0000EE8D0000}"/>
    <cellStyle name="Titre 2 2 3 3 2 4 2" xfId="5823" xr:uid="{00000000-0005-0000-0000-0000EF8D0000}"/>
    <cellStyle name="Titre 2 2 3 3 2 4 2 2" xfId="19157" xr:uid="{00000000-0005-0000-0000-0000F08D0000}"/>
    <cellStyle name="Titre 2 2 3 3 2 4 3" xfId="19158" xr:uid="{00000000-0005-0000-0000-0000F18D0000}"/>
    <cellStyle name="Titre 2 2 3 3 2 4 4" xfId="4669" xr:uid="{00000000-0005-0000-0000-0000F28D0000}"/>
    <cellStyle name="Titre 2 2 3 3 2 5" xfId="5820" xr:uid="{00000000-0005-0000-0000-0000F38D0000}"/>
    <cellStyle name="Titre 2 2 3 3 2 5 2" xfId="19159" xr:uid="{00000000-0005-0000-0000-0000F48D0000}"/>
    <cellStyle name="Titre 2 2 3 3 2 6" xfId="20104" xr:uid="{00000000-0005-0000-0000-0000F58D0000}"/>
    <cellStyle name="Titre 2 2 3 3 2 6 2" xfId="20306" xr:uid="{00000000-0005-0000-0000-0000F68D0000}"/>
    <cellStyle name="Titre 2 2 3 3 2 6 3" xfId="27459" xr:uid="{00000000-0005-0000-0000-0000F78D0000}"/>
    <cellStyle name="Titre 2 2 3 3 2 7" xfId="4668" xr:uid="{00000000-0005-0000-0000-0000F88D0000}"/>
    <cellStyle name="Titre 2 2 3 3 3" xfId="2257" xr:uid="{00000000-0005-0000-0000-0000F98D0000}"/>
    <cellStyle name="Titre 2 2 3 3 3 2" xfId="2258" xr:uid="{00000000-0005-0000-0000-0000FA8D0000}"/>
    <cellStyle name="Titre 2 2 3 3 3 3" xfId="2259" xr:uid="{00000000-0005-0000-0000-0000FB8D0000}"/>
    <cellStyle name="Titre 2 2 3 3 3 4" xfId="2260" xr:uid="{00000000-0005-0000-0000-0000FC8D0000}"/>
    <cellStyle name="Titre 2 2 3 3 3 5" xfId="2261" xr:uid="{00000000-0005-0000-0000-0000FD8D0000}"/>
    <cellStyle name="Titre 2 2 3 3 3 5 2" xfId="3894" xr:uid="{00000000-0005-0000-0000-0000FE8D0000}"/>
    <cellStyle name="Titre 2 2 3 3 3 5 3" xfId="5824" xr:uid="{00000000-0005-0000-0000-0000FF8D0000}"/>
    <cellStyle name="Titre 2 2 3 3 3 5 4" xfId="5037" xr:uid="{00000000-0005-0000-0000-0000008E0000}"/>
    <cellStyle name="Titre 2 2 3 3 3 6" xfId="19160" xr:uid="{00000000-0005-0000-0000-0000018E0000}"/>
    <cellStyle name="Titre 2 2 3 3 3 6 2" xfId="19161" xr:uid="{00000000-0005-0000-0000-0000028E0000}"/>
    <cellStyle name="Titre 2 2 3 3 3 6 2 2" xfId="19162" xr:uid="{00000000-0005-0000-0000-0000038E0000}"/>
    <cellStyle name="Titre 2 2 3 3 3 6 3" xfId="19163" xr:uid="{00000000-0005-0000-0000-0000048E0000}"/>
    <cellStyle name="Titre 2 2 3 3 3 7" xfId="19164" xr:uid="{00000000-0005-0000-0000-0000058E0000}"/>
    <cellStyle name="Titre 2 2 3 3 3 7 2" xfId="19165" xr:uid="{00000000-0005-0000-0000-0000068E0000}"/>
    <cellStyle name="Titre 2 2 3 3 3 8" xfId="20105" xr:uid="{00000000-0005-0000-0000-0000078E0000}"/>
    <cellStyle name="Titre 2 2 3 3 4" xfId="2262" xr:uid="{00000000-0005-0000-0000-0000088E0000}"/>
    <cellStyle name="Titre 2 2 3 3 4 2" xfId="3896" xr:uid="{00000000-0005-0000-0000-0000098E0000}"/>
    <cellStyle name="Titre 2 2 3 3 4 2 2" xfId="19166" xr:uid="{00000000-0005-0000-0000-00000A8E0000}"/>
    <cellStyle name="Titre 2 2 3 3 4 2 3" xfId="5826" xr:uid="{00000000-0005-0000-0000-00000B8E0000}"/>
    <cellStyle name="Titre 2 2 3 3 4 3" xfId="3897" xr:uid="{00000000-0005-0000-0000-00000C8E0000}"/>
    <cellStyle name="Titre 2 2 3 3 4 4" xfId="5825" xr:uid="{00000000-0005-0000-0000-00000D8E0000}"/>
    <cellStyle name="Titre 2 2 3 3 4 5" xfId="5038" xr:uid="{00000000-0005-0000-0000-00000E8E0000}"/>
    <cellStyle name="Titre 2 2 3 3 4 5 2" xfId="18067" xr:uid="{00000000-0005-0000-0000-00000F8E0000}"/>
    <cellStyle name="Titre 2 2 3 3 4 6" xfId="3895" xr:uid="{00000000-0005-0000-0000-0000108E0000}"/>
    <cellStyle name="Titre 2 2 3 3 5" xfId="19167" xr:uid="{00000000-0005-0000-0000-0000118E0000}"/>
    <cellStyle name="Titre 2 2 3 3 5 2" xfId="19168" xr:uid="{00000000-0005-0000-0000-0000128E0000}"/>
    <cellStyle name="Titre 2 2 3 3 5 2 2" xfId="19169" xr:uid="{00000000-0005-0000-0000-0000138E0000}"/>
    <cellStyle name="Titre 2 2 3 3 5 3" xfId="19170" xr:uid="{00000000-0005-0000-0000-0000148E0000}"/>
    <cellStyle name="Titre 2 2 3 3 6" xfId="19171" xr:uid="{00000000-0005-0000-0000-0000158E0000}"/>
    <cellStyle name="Titre 2 2 3 3 6 2" xfId="19172" xr:uid="{00000000-0005-0000-0000-0000168E0000}"/>
    <cellStyle name="Titre 2 2 3 3 7" xfId="20103" xr:uid="{00000000-0005-0000-0000-0000178E0000}"/>
    <cellStyle name="Titre 2 2 3 3 8" xfId="4667" xr:uid="{00000000-0005-0000-0000-0000188E0000}"/>
    <cellStyle name="Titre 2 2 3 4" xfId="19173" xr:uid="{00000000-0005-0000-0000-0000198E0000}"/>
    <cellStyle name="Titre 2 2 3 4 2" xfId="20307" xr:uid="{00000000-0005-0000-0000-00001A8E0000}"/>
    <cellStyle name="Titre 2 2 3 5" xfId="19174" xr:uid="{00000000-0005-0000-0000-00001B8E0000}"/>
    <cellStyle name="Titre 2 2 3 6" xfId="20100" xr:uid="{00000000-0005-0000-0000-00001C8E0000}"/>
    <cellStyle name="Titre 2 2 3 6 2" xfId="23695" xr:uid="{00000000-0005-0000-0000-00001D8E0000}"/>
    <cellStyle name="Titre 2 2 3 7" xfId="23941" xr:uid="{00000000-0005-0000-0000-00001E8E0000}"/>
    <cellStyle name="Titre 2 2 3_2012-2013 - CF - Tour 1 - Ligue 04 - Résultats" xfId="2263" xr:uid="{00000000-0005-0000-0000-00001F8E0000}"/>
    <cellStyle name="Titre 2 2 4" xfId="2264" xr:uid="{00000000-0005-0000-0000-0000208E0000}"/>
    <cellStyle name="Titre 2 2 5" xfId="2265" xr:uid="{00000000-0005-0000-0000-0000218E0000}"/>
    <cellStyle name="Titre 2 2 6" xfId="2266" xr:uid="{00000000-0005-0000-0000-0000228E0000}"/>
    <cellStyle name="Titre 2 2 6 2" xfId="3899" xr:uid="{00000000-0005-0000-0000-0000238E0000}"/>
    <cellStyle name="Titre 2 2 6 2 2" xfId="19175" xr:uid="{00000000-0005-0000-0000-0000248E0000}"/>
    <cellStyle name="Titre 2 2 6 2 3" xfId="5828" xr:uid="{00000000-0005-0000-0000-0000258E0000}"/>
    <cellStyle name="Titre 2 2 6 3" xfId="3900" xr:uid="{00000000-0005-0000-0000-0000268E0000}"/>
    <cellStyle name="Titre 2 2 6 4" xfId="5827" xr:uid="{00000000-0005-0000-0000-0000278E0000}"/>
    <cellStyle name="Titre 2 2 6 5" xfId="5039" xr:uid="{00000000-0005-0000-0000-0000288E0000}"/>
    <cellStyle name="Titre 2 2 6 5 2" xfId="18068" xr:uid="{00000000-0005-0000-0000-0000298E0000}"/>
    <cellStyle name="Titre 2 2 6 6" xfId="3898" xr:uid="{00000000-0005-0000-0000-00002A8E0000}"/>
    <cellStyle name="Titre 2 2 7" xfId="19176" xr:uid="{00000000-0005-0000-0000-00002B8E0000}"/>
    <cellStyle name="Titre 2 2 8" xfId="23696" xr:uid="{00000000-0005-0000-0000-00002C8E0000}"/>
    <cellStyle name="Titre 2 2 9" xfId="23939" xr:uid="{00000000-0005-0000-0000-00002D8E0000}"/>
    <cellStyle name="Titre 2 2_2012-2013 - CF - Tour 1 - Ligue 04 - Résultats" xfId="2267" xr:uid="{00000000-0005-0000-0000-00002E8E0000}"/>
    <cellStyle name="Titre 2 3" xfId="2268" xr:uid="{00000000-0005-0000-0000-00002F8E0000}"/>
    <cellStyle name="Titre 2 3 10" xfId="23942" xr:uid="{00000000-0005-0000-0000-0000308E0000}"/>
    <cellStyle name="Titre 2 3 2" xfId="2269" xr:uid="{00000000-0005-0000-0000-0000318E0000}"/>
    <cellStyle name="Titre 2 3 3" xfId="2270" xr:uid="{00000000-0005-0000-0000-0000328E0000}"/>
    <cellStyle name="Titre 2 3 3 2" xfId="2271" xr:uid="{00000000-0005-0000-0000-0000338E0000}"/>
    <cellStyle name="Titre 2 3 3 2 2" xfId="2272" xr:uid="{00000000-0005-0000-0000-0000348E0000}"/>
    <cellStyle name="Titre 2 3 3 2 2 2" xfId="3902" xr:uid="{00000000-0005-0000-0000-0000358E0000}"/>
    <cellStyle name="Titre 2 3 3 2 2 2 2" xfId="19177" xr:uid="{00000000-0005-0000-0000-0000368E0000}"/>
    <cellStyle name="Titre 2 3 3 2 2 2 3" xfId="5831" xr:uid="{00000000-0005-0000-0000-0000378E0000}"/>
    <cellStyle name="Titre 2 3 3 2 2 3" xfId="3903" xr:uid="{00000000-0005-0000-0000-0000388E0000}"/>
    <cellStyle name="Titre 2 3 3 2 2 4" xfId="5830" xr:uid="{00000000-0005-0000-0000-0000398E0000}"/>
    <cellStyle name="Titre 2 3 3 2 2 5" xfId="5040" xr:uid="{00000000-0005-0000-0000-00003A8E0000}"/>
    <cellStyle name="Titre 2 3 3 2 2 5 2" xfId="18069" xr:uid="{00000000-0005-0000-0000-00003B8E0000}"/>
    <cellStyle name="Titre 2 3 3 2 2 6" xfId="3901" xr:uid="{00000000-0005-0000-0000-00003C8E0000}"/>
    <cellStyle name="Titre 2 3 3 2 3" xfId="2273" xr:uid="{00000000-0005-0000-0000-00003D8E0000}"/>
    <cellStyle name="Titre 2 3 3 2 3 2" xfId="19178" xr:uid="{00000000-0005-0000-0000-00003E8E0000}"/>
    <cellStyle name="Titre 2 3 3 2 4" xfId="3904" xr:uid="{00000000-0005-0000-0000-00003F8E0000}"/>
    <cellStyle name="Titre 2 3 3 2 4 2" xfId="5832" xr:uid="{00000000-0005-0000-0000-0000408E0000}"/>
    <cellStyle name="Titre 2 3 3 2 4 2 2" xfId="19179" xr:uid="{00000000-0005-0000-0000-0000418E0000}"/>
    <cellStyle name="Titre 2 3 3 2 4 3" xfId="19180" xr:uid="{00000000-0005-0000-0000-0000428E0000}"/>
    <cellStyle name="Titre 2 3 3 2 4 4" xfId="4671" xr:uid="{00000000-0005-0000-0000-0000438E0000}"/>
    <cellStyle name="Titre 2 3 3 2 5" xfId="5829" xr:uid="{00000000-0005-0000-0000-0000448E0000}"/>
    <cellStyle name="Titre 2 3 3 2 5 2" xfId="19181" xr:uid="{00000000-0005-0000-0000-0000458E0000}"/>
    <cellStyle name="Titre 2 3 3 2 6" xfId="20112" xr:uid="{00000000-0005-0000-0000-0000468E0000}"/>
    <cellStyle name="Titre 2 3 3 2 6 2" xfId="20308" xr:uid="{00000000-0005-0000-0000-0000478E0000}"/>
    <cellStyle name="Titre 2 3 3 2 6 3" xfId="27463" xr:uid="{00000000-0005-0000-0000-0000488E0000}"/>
    <cellStyle name="Titre 2 3 3 2 7" xfId="4670" xr:uid="{00000000-0005-0000-0000-0000498E0000}"/>
    <cellStyle name="Titre 2 3 3 3" xfId="2274" xr:uid="{00000000-0005-0000-0000-00004A8E0000}"/>
    <cellStyle name="Titre 2 3 3 3 2" xfId="2275" xr:uid="{00000000-0005-0000-0000-00004B8E0000}"/>
    <cellStyle name="Titre 2 3 3 3 3" xfId="2276" xr:uid="{00000000-0005-0000-0000-00004C8E0000}"/>
    <cellStyle name="Titre 2 3 3 3 4" xfId="2277" xr:uid="{00000000-0005-0000-0000-00004D8E0000}"/>
    <cellStyle name="Titre 2 3 3 3 5" xfId="2278" xr:uid="{00000000-0005-0000-0000-00004E8E0000}"/>
    <cellStyle name="Titre 2 3 3 3 5 2" xfId="3905" xr:uid="{00000000-0005-0000-0000-00004F8E0000}"/>
    <cellStyle name="Titre 2 3 3 3 5 3" xfId="5833" xr:uid="{00000000-0005-0000-0000-0000508E0000}"/>
    <cellStyle name="Titre 2 3 3 3 5 4" xfId="5041" xr:uid="{00000000-0005-0000-0000-0000518E0000}"/>
    <cellStyle name="Titre 2 3 3 3 6" xfId="19182" xr:uid="{00000000-0005-0000-0000-0000528E0000}"/>
    <cellStyle name="Titre 2 3 3 3 6 2" xfId="19183" xr:uid="{00000000-0005-0000-0000-0000538E0000}"/>
    <cellStyle name="Titre 2 3 3 3 6 2 2" xfId="19184" xr:uid="{00000000-0005-0000-0000-0000548E0000}"/>
    <cellStyle name="Titre 2 3 3 3 6 3" xfId="19185" xr:uid="{00000000-0005-0000-0000-0000558E0000}"/>
    <cellStyle name="Titre 2 3 3 3 7" xfId="19186" xr:uid="{00000000-0005-0000-0000-0000568E0000}"/>
    <cellStyle name="Titre 2 3 3 3 7 2" xfId="19187" xr:uid="{00000000-0005-0000-0000-0000578E0000}"/>
    <cellStyle name="Titre 2 3 3 3 8" xfId="20113" xr:uid="{00000000-0005-0000-0000-0000588E0000}"/>
    <cellStyle name="Titre 2 3 3 4" xfId="2279" xr:uid="{00000000-0005-0000-0000-0000598E0000}"/>
    <cellStyle name="Titre 2 3 3 4 2" xfId="2280" xr:uid="{00000000-0005-0000-0000-00005A8E0000}"/>
    <cellStyle name="Titre 2 3 3 4 2 2" xfId="2281" xr:uid="{00000000-0005-0000-0000-00005B8E0000}"/>
    <cellStyle name="Titre 2 3 3 4 2 2 2" xfId="3906" xr:uid="{00000000-0005-0000-0000-00005C8E0000}"/>
    <cellStyle name="Titre 2 3 3 4 2 2 3" xfId="5835" xr:uid="{00000000-0005-0000-0000-00005D8E0000}"/>
    <cellStyle name="Titre 2 3 3 4 2 2 4" xfId="5042" xr:uid="{00000000-0005-0000-0000-00005E8E0000}"/>
    <cellStyle name="Titre 2 3 3 4 2 3" xfId="2282" xr:uid="{00000000-0005-0000-0000-00005F8E0000}"/>
    <cellStyle name="Titre 2 3 3 4 2 4" xfId="2283" xr:uid="{00000000-0005-0000-0000-0000608E0000}"/>
    <cellStyle name="Titre 2 3 3 4 2 4 2" xfId="19188" xr:uid="{00000000-0005-0000-0000-0000618E0000}"/>
    <cellStyle name="Titre 2 3 3 4 2 5" xfId="5834" xr:uid="{00000000-0005-0000-0000-0000628E0000}"/>
    <cellStyle name="Titre 2 3 3 4 2 5 2" xfId="20309" xr:uid="{00000000-0005-0000-0000-0000638E0000}"/>
    <cellStyle name="Titre 2 3 3 4 2 5 3" xfId="20114" xr:uid="{00000000-0005-0000-0000-0000648E0000}"/>
    <cellStyle name="Titre 2 3 3 4 3" xfId="2284" xr:uid="{00000000-0005-0000-0000-0000658E0000}"/>
    <cellStyle name="Titre 2 3 3 4 4" xfId="2285" xr:uid="{00000000-0005-0000-0000-0000668E0000}"/>
    <cellStyle name="Titre 2 3 3 4 4 2" xfId="2286" xr:uid="{00000000-0005-0000-0000-0000678E0000}"/>
    <cellStyle name="Titre 2 3 3 4 4 2 2" xfId="2287" xr:uid="{00000000-0005-0000-0000-0000688E0000}"/>
    <cellStyle name="Titre 2 3 3 4 4 2 3" xfId="2288" xr:uid="{00000000-0005-0000-0000-0000698E0000}"/>
    <cellStyle name="Titre 2 3 3 4 4 2 3 2" xfId="20310" xr:uid="{00000000-0005-0000-0000-00006A8E0000}"/>
    <cellStyle name="Titre 2 3 3 4 4 2 3 3" xfId="20116" xr:uid="{00000000-0005-0000-0000-00006B8E0000}"/>
    <cellStyle name="Titre 2 3 3 4 4 3" xfId="19189" xr:uid="{00000000-0005-0000-0000-00006C8E0000}"/>
    <cellStyle name="Titre 2 3 3 4 4 4" xfId="19190" xr:uid="{00000000-0005-0000-0000-00006D8E0000}"/>
    <cellStyle name="Titre 2 3 3 4 4 4 2" xfId="19191" xr:uid="{00000000-0005-0000-0000-00006E8E0000}"/>
    <cellStyle name="Titre 2 3 3 4 4 5" xfId="20115" xr:uid="{00000000-0005-0000-0000-00006F8E0000}"/>
    <cellStyle name="Titre 2 3 3 4 5" xfId="2289" xr:uid="{00000000-0005-0000-0000-0000708E0000}"/>
    <cellStyle name="Titre 2 3 3 4 5 2" xfId="3907" xr:uid="{00000000-0005-0000-0000-0000718E0000}"/>
    <cellStyle name="Titre 2 3 3 4 5 3" xfId="5836" xr:uid="{00000000-0005-0000-0000-0000728E0000}"/>
    <cellStyle name="Titre 2 3 3 4 5 4" xfId="5043" xr:uid="{00000000-0005-0000-0000-0000738E0000}"/>
    <cellStyle name="Titre 2 3 3 5" xfId="2290" xr:uid="{00000000-0005-0000-0000-0000748E0000}"/>
    <cellStyle name="Titre 2 3 3 6" xfId="2291" xr:uid="{00000000-0005-0000-0000-0000758E0000}"/>
    <cellStyle name="Titre 2 3 3 7" xfId="2292" xr:uid="{00000000-0005-0000-0000-0000768E0000}"/>
    <cellStyle name="Titre 2 3 3 7 2" xfId="3909" xr:uid="{00000000-0005-0000-0000-0000778E0000}"/>
    <cellStyle name="Titre 2 3 3 7 2 2" xfId="19192" xr:uid="{00000000-0005-0000-0000-0000788E0000}"/>
    <cellStyle name="Titre 2 3 3 7 2 3" xfId="5838" xr:uid="{00000000-0005-0000-0000-0000798E0000}"/>
    <cellStyle name="Titre 2 3 3 7 3" xfId="3910" xr:uid="{00000000-0005-0000-0000-00007A8E0000}"/>
    <cellStyle name="Titre 2 3 3 7 4" xfId="5837" xr:uid="{00000000-0005-0000-0000-00007B8E0000}"/>
    <cellStyle name="Titre 2 3 3 7 5" xfId="5044" xr:uid="{00000000-0005-0000-0000-00007C8E0000}"/>
    <cellStyle name="Titre 2 3 3 7 5 2" xfId="18070" xr:uid="{00000000-0005-0000-0000-00007D8E0000}"/>
    <cellStyle name="Titre 2 3 3 7 6" xfId="3908" xr:uid="{00000000-0005-0000-0000-00007E8E0000}"/>
    <cellStyle name="Titre 2 3 3 8" xfId="20111" xr:uid="{00000000-0005-0000-0000-00007F8E0000}"/>
    <cellStyle name="Titre 2 3 4" xfId="2293" xr:uid="{00000000-0005-0000-0000-0000808E0000}"/>
    <cellStyle name="Titre 2 3 4 2" xfId="2294" xr:uid="{00000000-0005-0000-0000-0000818E0000}"/>
    <cellStyle name="Titre 2 3 4 2 2" xfId="3912" xr:uid="{00000000-0005-0000-0000-0000828E0000}"/>
    <cellStyle name="Titre 2 3 4 2 2 2" xfId="19193" xr:uid="{00000000-0005-0000-0000-0000838E0000}"/>
    <cellStyle name="Titre 2 3 4 2 2 3" xfId="5841" xr:uid="{00000000-0005-0000-0000-0000848E0000}"/>
    <cellStyle name="Titre 2 3 4 2 3" xfId="3913" xr:uid="{00000000-0005-0000-0000-0000858E0000}"/>
    <cellStyle name="Titre 2 3 4 2 4" xfId="5840" xr:uid="{00000000-0005-0000-0000-0000868E0000}"/>
    <cellStyle name="Titre 2 3 4 2 5" xfId="5045" xr:uid="{00000000-0005-0000-0000-0000878E0000}"/>
    <cellStyle name="Titre 2 3 4 2 5 2" xfId="18071" xr:uid="{00000000-0005-0000-0000-0000888E0000}"/>
    <cellStyle name="Titre 2 3 4 2 6" xfId="3911" xr:uid="{00000000-0005-0000-0000-0000898E0000}"/>
    <cellStyle name="Titre 2 3 4 3" xfId="2295" xr:uid="{00000000-0005-0000-0000-00008A8E0000}"/>
    <cellStyle name="Titre 2 3 4 3 2" xfId="19194" xr:uid="{00000000-0005-0000-0000-00008B8E0000}"/>
    <cellStyle name="Titre 2 3 4 4" xfId="3914" xr:uid="{00000000-0005-0000-0000-00008C8E0000}"/>
    <cellStyle name="Titre 2 3 4 4 2" xfId="5842" xr:uid="{00000000-0005-0000-0000-00008D8E0000}"/>
    <cellStyle name="Titre 2 3 4 4 2 2" xfId="19195" xr:uid="{00000000-0005-0000-0000-00008E8E0000}"/>
    <cellStyle name="Titre 2 3 4 4 3" xfId="19196" xr:uid="{00000000-0005-0000-0000-00008F8E0000}"/>
    <cellStyle name="Titre 2 3 4 4 4" xfId="4673" xr:uid="{00000000-0005-0000-0000-0000908E0000}"/>
    <cellStyle name="Titre 2 3 4 5" xfId="5839" xr:uid="{00000000-0005-0000-0000-0000918E0000}"/>
    <cellStyle name="Titre 2 3 4 5 2" xfId="19197" xr:uid="{00000000-0005-0000-0000-0000928E0000}"/>
    <cellStyle name="Titre 2 3 4 6" xfId="20117" xr:uid="{00000000-0005-0000-0000-0000938E0000}"/>
    <cellStyle name="Titre 2 3 4 6 2" xfId="20311" xr:uid="{00000000-0005-0000-0000-0000948E0000}"/>
    <cellStyle name="Titre 2 3 4 6 3" xfId="27464" xr:uid="{00000000-0005-0000-0000-0000958E0000}"/>
    <cellStyle name="Titre 2 3 4 7" xfId="4672" xr:uid="{00000000-0005-0000-0000-0000968E0000}"/>
    <cellStyle name="Titre 2 3 5" xfId="2296" xr:uid="{00000000-0005-0000-0000-0000978E0000}"/>
    <cellStyle name="Titre 2 3 5 2" xfId="2297" xr:uid="{00000000-0005-0000-0000-0000988E0000}"/>
    <cellStyle name="Titre 2 3 5 3" xfId="2298" xr:uid="{00000000-0005-0000-0000-0000998E0000}"/>
    <cellStyle name="Titre 2 3 5 4" xfId="2299" xr:uid="{00000000-0005-0000-0000-00009A8E0000}"/>
    <cellStyle name="Titre 2 3 5 5" xfId="2300" xr:uid="{00000000-0005-0000-0000-00009B8E0000}"/>
    <cellStyle name="Titre 2 3 5 5 2" xfId="3915" xr:uid="{00000000-0005-0000-0000-00009C8E0000}"/>
    <cellStyle name="Titre 2 3 5 5 3" xfId="5843" xr:uid="{00000000-0005-0000-0000-00009D8E0000}"/>
    <cellStyle name="Titre 2 3 5 5 4" xfId="5046" xr:uid="{00000000-0005-0000-0000-00009E8E0000}"/>
    <cellStyle name="Titre 2 3 5 6" xfId="19198" xr:uid="{00000000-0005-0000-0000-00009F8E0000}"/>
    <cellStyle name="Titre 2 3 5 6 2" xfId="19199" xr:uid="{00000000-0005-0000-0000-0000A08E0000}"/>
    <cellStyle name="Titre 2 3 5 6 2 2" xfId="19200" xr:uid="{00000000-0005-0000-0000-0000A18E0000}"/>
    <cellStyle name="Titre 2 3 5 6 3" xfId="19201" xr:uid="{00000000-0005-0000-0000-0000A28E0000}"/>
    <cellStyle name="Titre 2 3 5 7" xfId="19202" xr:uid="{00000000-0005-0000-0000-0000A38E0000}"/>
    <cellStyle name="Titre 2 3 5 7 2" xfId="19203" xr:uid="{00000000-0005-0000-0000-0000A48E0000}"/>
    <cellStyle name="Titre 2 3 5 8" xfId="20118" xr:uid="{00000000-0005-0000-0000-0000A58E0000}"/>
    <cellStyle name="Titre 2 3 6" xfId="2301" xr:uid="{00000000-0005-0000-0000-0000A68E0000}"/>
    <cellStyle name="Titre 2 3 6 2" xfId="2302" xr:uid="{00000000-0005-0000-0000-0000A78E0000}"/>
    <cellStyle name="Titre 2 3 6 3" xfId="2303" xr:uid="{00000000-0005-0000-0000-0000A88E0000}"/>
    <cellStyle name="Titre 2 3 6 4" xfId="2304" xr:uid="{00000000-0005-0000-0000-0000A98E0000}"/>
    <cellStyle name="Titre 2 3 6 5" xfId="2305" xr:uid="{00000000-0005-0000-0000-0000AA8E0000}"/>
    <cellStyle name="Titre 2 3 6 5 2" xfId="3916" xr:uid="{00000000-0005-0000-0000-0000AB8E0000}"/>
    <cellStyle name="Titre 2 3 6 5 3" xfId="5844" xr:uid="{00000000-0005-0000-0000-0000AC8E0000}"/>
    <cellStyle name="Titre 2 3 6 5 4" xfId="5047" xr:uid="{00000000-0005-0000-0000-0000AD8E0000}"/>
    <cellStyle name="Titre 2 3 6 6" xfId="19204" xr:uid="{00000000-0005-0000-0000-0000AE8E0000}"/>
    <cellStyle name="Titre 2 3 6 6 2" xfId="19205" xr:uid="{00000000-0005-0000-0000-0000AF8E0000}"/>
    <cellStyle name="Titre 2 3 6 6 2 2" xfId="19206" xr:uid="{00000000-0005-0000-0000-0000B08E0000}"/>
    <cellStyle name="Titre 2 3 6 6 3" xfId="19207" xr:uid="{00000000-0005-0000-0000-0000B18E0000}"/>
    <cellStyle name="Titre 2 3 6 7" xfId="19208" xr:uid="{00000000-0005-0000-0000-0000B28E0000}"/>
    <cellStyle name="Titre 2 3 6 7 2" xfId="19209" xr:uid="{00000000-0005-0000-0000-0000B38E0000}"/>
    <cellStyle name="Titre 2 3 6 8" xfId="20119" xr:uid="{00000000-0005-0000-0000-0000B48E0000}"/>
    <cellStyle name="Titre 2 3 7" xfId="19210" xr:uid="{00000000-0005-0000-0000-0000B58E0000}"/>
    <cellStyle name="Titre 2 3 7 2" xfId="20312" xr:uid="{00000000-0005-0000-0000-0000B68E0000}"/>
    <cellStyle name="Titre 2 3 8" xfId="19211" xr:uid="{00000000-0005-0000-0000-0000B78E0000}"/>
    <cellStyle name="Titre 2 3 9" xfId="20110" xr:uid="{00000000-0005-0000-0000-0000B88E0000}"/>
    <cellStyle name="Titre 2 3 9 2" xfId="23697" xr:uid="{00000000-0005-0000-0000-0000B98E0000}"/>
    <cellStyle name="Titre 2 3_2012-2013 - CF - Tour 1 - Ligue 04 - Résultats" xfId="2306" xr:uid="{00000000-0005-0000-0000-0000BA8E0000}"/>
    <cellStyle name="Titre 2 4" xfId="2307" xr:uid="{00000000-0005-0000-0000-0000BB8E0000}"/>
    <cellStyle name="Titre 2 5" xfId="2308" xr:uid="{00000000-0005-0000-0000-0000BC8E0000}"/>
    <cellStyle name="Titre 2 6" xfId="2309" xr:uid="{00000000-0005-0000-0000-0000BD8E0000}"/>
    <cellStyle name="Titre 2 6 2" xfId="2310" xr:uid="{00000000-0005-0000-0000-0000BE8E0000}"/>
    <cellStyle name="Titre 2 6 3" xfId="2311" xr:uid="{00000000-0005-0000-0000-0000BF8E0000}"/>
    <cellStyle name="Titre 2 6 3 2" xfId="3918" xr:uid="{00000000-0005-0000-0000-0000C08E0000}"/>
    <cellStyle name="Titre 2 6 3 2 2" xfId="19212" xr:uid="{00000000-0005-0000-0000-0000C18E0000}"/>
    <cellStyle name="Titre 2 6 3 2 3" xfId="5846" xr:uid="{00000000-0005-0000-0000-0000C28E0000}"/>
    <cellStyle name="Titre 2 6 3 3" xfId="3919" xr:uid="{00000000-0005-0000-0000-0000C38E0000}"/>
    <cellStyle name="Titre 2 6 3 4" xfId="5845" xr:uid="{00000000-0005-0000-0000-0000C48E0000}"/>
    <cellStyle name="Titre 2 6 3 5" xfId="5048" xr:uid="{00000000-0005-0000-0000-0000C58E0000}"/>
    <cellStyle name="Titre 2 6 3 5 2" xfId="18072" xr:uid="{00000000-0005-0000-0000-0000C68E0000}"/>
    <cellStyle name="Titre 2 6 3 6" xfId="3917" xr:uid="{00000000-0005-0000-0000-0000C78E0000}"/>
    <cellStyle name="Titre 2 6 4" xfId="2312" xr:uid="{00000000-0005-0000-0000-0000C88E0000}"/>
    <cellStyle name="Titre 2 6 4 2" xfId="19213" xr:uid="{00000000-0005-0000-0000-0000C98E0000}"/>
    <cellStyle name="Titre 2 6 5" xfId="3920" xr:uid="{00000000-0005-0000-0000-0000CA8E0000}"/>
    <cellStyle name="Titre 2 6 5 2" xfId="5847" xr:uid="{00000000-0005-0000-0000-0000CB8E0000}"/>
    <cellStyle name="Titre 2 6 5 2 2" xfId="19214" xr:uid="{00000000-0005-0000-0000-0000CC8E0000}"/>
    <cellStyle name="Titre 2 6 5 3" xfId="19215" xr:uid="{00000000-0005-0000-0000-0000CD8E0000}"/>
    <cellStyle name="Titre 2 6 5 4" xfId="4675" xr:uid="{00000000-0005-0000-0000-0000CE8E0000}"/>
    <cellStyle name="Titre 2 6 6" xfId="19216" xr:uid="{00000000-0005-0000-0000-0000CF8E0000}"/>
    <cellStyle name="Titre 2 6 6 2" xfId="19217" xr:uid="{00000000-0005-0000-0000-0000D08E0000}"/>
    <cellStyle name="Titre 2 6 7" xfId="20120" xr:uid="{00000000-0005-0000-0000-0000D18E0000}"/>
    <cellStyle name="Titre 2 6 8" xfId="4674" xr:uid="{00000000-0005-0000-0000-0000D28E0000}"/>
    <cellStyle name="Titre 2 7" xfId="2313" xr:uid="{00000000-0005-0000-0000-0000D38E0000}"/>
    <cellStyle name="Titre 2 7 2" xfId="2314" xr:uid="{00000000-0005-0000-0000-0000D48E0000}"/>
    <cellStyle name="Titre 2 7 3" xfId="2315" xr:uid="{00000000-0005-0000-0000-0000D58E0000}"/>
    <cellStyle name="Titre 2 7 4" xfId="2316" xr:uid="{00000000-0005-0000-0000-0000D68E0000}"/>
    <cellStyle name="Titre 2 7 5" xfId="2317" xr:uid="{00000000-0005-0000-0000-0000D78E0000}"/>
    <cellStyle name="Titre 2 7 5 2" xfId="3921" xr:uid="{00000000-0005-0000-0000-0000D88E0000}"/>
    <cellStyle name="Titre 2 7 5 3" xfId="5848" xr:uid="{00000000-0005-0000-0000-0000D98E0000}"/>
    <cellStyle name="Titre 2 7 5 4" xfId="5049" xr:uid="{00000000-0005-0000-0000-0000DA8E0000}"/>
    <cellStyle name="Titre 2 7 6" xfId="19218" xr:uid="{00000000-0005-0000-0000-0000DB8E0000}"/>
    <cellStyle name="Titre 2 7 6 2" xfId="19219" xr:uid="{00000000-0005-0000-0000-0000DC8E0000}"/>
    <cellStyle name="Titre 2 7 6 2 2" xfId="19220" xr:uid="{00000000-0005-0000-0000-0000DD8E0000}"/>
    <cellStyle name="Titre 2 7 6 3" xfId="19221" xr:uid="{00000000-0005-0000-0000-0000DE8E0000}"/>
    <cellStyle name="Titre 2 7 7" xfId="19222" xr:uid="{00000000-0005-0000-0000-0000DF8E0000}"/>
    <cellStyle name="Titre 2 7 7 2" xfId="19223" xr:uid="{00000000-0005-0000-0000-0000E08E0000}"/>
    <cellStyle name="Titre 2 7 8" xfId="20121" xr:uid="{00000000-0005-0000-0000-0000E18E0000}"/>
    <cellStyle name="Titre 2 8" xfId="2318" xr:uid="{00000000-0005-0000-0000-0000E28E0000}"/>
    <cellStyle name="Titre 2 8 2" xfId="3923" xr:uid="{00000000-0005-0000-0000-0000E38E0000}"/>
    <cellStyle name="Titre 2 8 2 2" xfId="19224" xr:uid="{00000000-0005-0000-0000-0000E48E0000}"/>
    <cellStyle name="Titre 2 8 2 3" xfId="5850" xr:uid="{00000000-0005-0000-0000-0000E58E0000}"/>
    <cellStyle name="Titre 2 8 3" xfId="3924" xr:uid="{00000000-0005-0000-0000-0000E68E0000}"/>
    <cellStyle name="Titre 2 8 4" xfId="5849" xr:uid="{00000000-0005-0000-0000-0000E78E0000}"/>
    <cellStyle name="Titre 2 8 5" xfId="5050" xr:uid="{00000000-0005-0000-0000-0000E88E0000}"/>
    <cellStyle name="Titre 2 8 5 2" xfId="18073" xr:uid="{00000000-0005-0000-0000-0000E98E0000}"/>
    <cellStyle name="Titre 2 8 6" xfId="3922" xr:uid="{00000000-0005-0000-0000-0000EA8E0000}"/>
    <cellStyle name="Titre 2 9" xfId="20086" xr:uid="{00000000-0005-0000-0000-0000EB8E0000}"/>
    <cellStyle name="Titre 2_2012-2013 - CF - Tour 1 - Ligue 04 - Résultats" xfId="2319" xr:uid="{00000000-0005-0000-0000-0000EC8E0000}"/>
    <cellStyle name="Titre 3" xfId="2320" xr:uid="{00000000-0005-0000-0000-0000ED8E0000}"/>
    <cellStyle name="Titre 3 2" xfId="2321" xr:uid="{00000000-0005-0000-0000-0000EE8E0000}"/>
    <cellStyle name="Titre 4" xfId="2322" xr:uid="{00000000-0005-0000-0000-0000EF8E0000}"/>
    <cellStyle name="Titre 5" xfId="2323" xr:uid="{00000000-0005-0000-0000-0000F08E0000}"/>
    <cellStyle name="Titre 6" xfId="2324" xr:uid="{00000000-0005-0000-0000-0000F18E0000}"/>
    <cellStyle name="Titre 7" xfId="2325" xr:uid="{00000000-0005-0000-0000-0000F28E0000}"/>
    <cellStyle name="Titre 8" xfId="2326" xr:uid="{00000000-0005-0000-0000-0000F38E0000}"/>
    <cellStyle name="Titre 9" xfId="2327" xr:uid="{00000000-0005-0000-0000-0000F48E0000}"/>
    <cellStyle name="Titre 1" xfId="2328" builtinId="16" customBuiltin="1"/>
    <cellStyle name="Titre 1 10" xfId="2329" xr:uid="{00000000-0005-0000-0000-0000F68E0000}"/>
    <cellStyle name="Titre 1 11" xfId="2330" xr:uid="{00000000-0005-0000-0000-0000F78E0000}"/>
    <cellStyle name="Titre 1 12" xfId="2331" xr:uid="{00000000-0005-0000-0000-0000F88E0000}"/>
    <cellStyle name="Titre 1 12 2" xfId="2332" xr:uid="{00000000-0005-0000-0000-0000F98E0000}"/>
    <cellStyle name="Titre 1 12 2 2" xfId="3926" xr:uid="{00000000-0005-0000-0000-0000FA8E0000}"/>
    <cellStyle name="Titre 1 12 2 2 2" xfId="19225" xr:uid="{00000000-0005-0000-0000-0000FB8E0000}"/>
    <cellStyle name="Titre 1 12 2 2 3" xfId="5853" xr:uid="{00000000-0005-0000-0000-0000FC8E0000}"/>
    <cellStyle name="Titre 1 12 2 3" xfId="3927" xr:uid="{00000000-0005-0000-0000-0000FD8E0000}"/>
    <cellStyle name="Titre 1 12 2 4" xfId="5852" xr:uid="{00000000-0005-0000-0000-0000FE8E0000}"/>
    <cellStyle name="Titre 1 12 2 5" xfId="5051" xr:uid="{00000000-0005-0000-0000-0000FF8E0000}"/>
    <cellStyle name="Titre 1 12 2 5 2" xfId="18074" xr:uid="{00000000-0005-0000-0000-0000008F0000}"/>
    <cellStyle name="Titre 1 12 2 6" xfId="3925" xr:uid="{00000000-0005-0000-0000-0000018F0000}"/>
    <cellStyle name="Titre 1 12 3" xfId="2333" xr:uid="{00000000-0005-0000-0000-0000028F0000}"/>
    <cellStyle name="Titre 1 12 3 2" xfId="19226" xr:uid="{00000000-0005-0000-0000-0000038F0000}"/>
    <cellStyle name="Titre 1 12 4" xfId="3928" xr:uid="{00000000-0005-0000-0000-0000048F0000}"/>
    <cellStyle name="Titre 1 12 4 2" xfId="5854" xr:uid="{00000000-0005-0000-0000-0000058F0000}"/>
    <cellStyle name="Titre 1 12 4 2 2" xfId="19227" xr:uid="{00000000-0005-0000-0000-0000068F0000}"/>
    <cellStyle name="Titre 1 12 4 3" xfId="19228" xr:uid="{00000000-0005-0000-0000-0000078F0000}"/>
    <cellStyle name="Titre 1 12 4 4" xfId="4677" xr:uid="{00000000-0005-0000-0000-0000088F0000}"/>
    <cellStyle name="Titre 1 12 5" xfId="5851" xr:uid="{00000000-0005-0000-0000-0000098F0000}"/>
    <cellStyle name="Titre 1 12 5 2" xfId="19229" xr:uid="{00000000-0005-0000-0000-00000A8F0000}"/>
    <cellStyle name="Titre 1 12 6" xfId="20129" xr:uid="{00000000-0005-0000-0000-00000B8F0000}"/>
    <cellStyle name="Titre 1 12 6 2" xfId="20313" xr:uid="{00000000-0005-0000-0000-00000C8F0000}"/>
    <cellStyle name="Titre 1 12 6 3" xfId="27472" xr:uid="{00000000-0005-0000-0000-00000D8F0000}"/>
    <cellStyle name="Titre 1 12 7" xfId="4676" xr:uid="{00000000-0005-0000-0000-00000E8F0000}"/>
    <cellStyle name="Titre 1 13" xfId="2334" xr:uid="{00000000-0005-0000-0000-00000F8F0000}"/>
    <cellStyle name="Titre 1 13 2" xfId="19230" xr:uid="{00000000-0005-0000-0000-0000108F0000}"/>
    <cellStyle name="Titre 1 13 3" xfId="3929" xr:uid="{00000000-0005-0000-0000-0000118F0000}"/>
    <cellStyle name="Titre 1 14" xfId="3930" xr:uid="{00000000-0005-0000-0000-0000128F0000}"/>
    <cellStyle name="Titre 1 14 2" xfId="5855" xr:uid="{00000000-0005-0000-0000-0000138F0000}"/>
    <cellStyle name="Titre 1 14 3" xfId="4678" xr:uid="{00000000-0005-0000-0000-0000148F0000}"/>
    <cellStyle name="Titre 1 15" xfId="3931" xr:uid="{00000000-0005-0000-0000-0000158F0000}"/>
    <cellStyle name="Titre 1 15 2" xfId="19231" xr:uid="{00000000-0005-0000-0000-0000168F0000}"/>
    <cellStyle name="Titre 1 16" xfId="3932" xr:uid="{00000000-0005-0000-0000-0000178F0000}"/>
    <cellStyle name="Titre 1 16 2" xfId="23725" xr:uid="{00000000-0005-0000-0000-0000188F0000}"/>
    <cellStyle name="Titre 1 16 3" xfId="20314" xr:uid="{00000000-0005-0000-0000-0000198F0000}"/>
    <cellStyle name="Titre 1 17" xfId="20315" xr:uid="{00000000-0005-0000-0000-00001A8F0000}"/>
    <cellStyle name="Titre 1 18" xfId="21542" xr:uid="{00000000-0005-0000-0000-00001B8F0000}"/>
    <cellStyle name="Titre 1 2" xfId="2335" xr:uid="{00000000-0005-0000-0000-00001C8F0000}"/>
    <cellStyle name="Titre 1 2 2" xfId="2336" xr:uid="{00000000-0005-0000-0000-00001D8F0000}"/>
    <cellStyle name="Titre 1 2 2 2" xfId="2337" xr:uid="{00000000-0005-0000-0000-00001E8F0000}"/>
    <cellStyle name="Titre 1 2 2 2 2" xfId="2338" xr:uid="{00000000-0005-0000-0000-00001F8F0000}"/>
    <cellStyle name="Titre 1 2 2 2 2 2" xfId="2339" xr:uid="{00000000-0005-0000-0000-0000208F0000}"/>
    <cellStyle name="Titre 1 2 2 2 2 2 2" xfId="2340" xr:uid="{00000000-0005-0000-0000-0000218F0000}"/>
    <cellStyle name="Titre 1 2 2 2 2 2 2 2" xfId="3934" xr:uid="{00000000-0005-0000-0000-0000228F0000}"/>
    <cellStyle name="Titre 1 2 2 2 2 2 2 3" xfId="5856" xr:uid="{00000000-0005-0000-0000-0000238F0000}"/>
    <cellStyle name="Titre 1 2 2 2 2 2 2 4" xfId="5052" xr:uid="{00000000-0005-0000-0000-0000248F0000}"/>
    <cellStyle name="Titre 1 2 2 2 2 2 2 5" xfId="3933" xr:uid="{00000000-0005-0000-0000-0000258F0000}"/>
    <cellStyle name="Titre 1 2 2 2 2 2 3" xfId="2341" xr:uid="{00000000-0005-0000-0000-0000268F0000}"/>
    <cellStyle name="Titre 1 2 2 2 2 2 4" xfId="3935" xr:uid="{00000000-0005-0000-0000-0000278F0000}"/>
    <cellStyle name="Titre 1 2 2 2 2 2 4 2" xfId="19232" xr:uid="{00000000-0005-0000-0000-0000288F0000}"/>
    <cellStyle name="Titre 1 2 2 2 2 2 5" xfId="19233" xr:uid="{00000000-0005-0000-0000-0000298F0000}"/>
    <cellStyle name="Titre 1 2 2 2 2 2 6" xfId="20132" xr:uid="{00000000-0005-0000-0000-00002A8F0000}"/>
    <cellStyle name="Titre 1 2 2 2 2 3" xfId="2342" xr:uid="{00000000-0005-0000-0000-00002B8F0000}"/>
    <cellStyle name="Titre 1 2 2 2 2 4" xfId="19234" xr:uid="{00000000-0005-0000-0000-00002C8F0000}"/>
    <cellStyle name="Titre 1 2 2 2 2 5" xfId="23698" xr:uid="{00000000-0005-0000-0000-00002D8F0000}"/>
    <cellStyle name="Titre 1 2 2 2 2 6" xfId="23944" xr:uid="{00000000-0005-0000-0000-00002E8F0000}"/>
    <cellStyle name="Titre 1 2 2 2 3" xfId="2343" xr:uid="{00000000-0005-0000-0000-00002F8F0000}"/>
    <cellStyle name="Titre 1 2 2 2 4" xfId="2344" xr:uid="{00000000-0005-0000-0000-0000308F0000}"/>
    <cellStyle name="Titre 1 2 2 2 5" xfId="2345" xr:uid="{00000000-0005-0000-0000-0000318F0000}"/>
    <cellStyle name="Titre 1 2 2 2 5 2" xfId="3937" xr:uid="{00000000-0005-0000-0000-0000328F0000}"/>
    <cellStyle name="Titre 1 2 2 2 5 3" xfId="5857" xr:uid="{00000000-0005-0000-0000-0000338F0000}"/>
    <cellStyle name="Titre 1 2 2 2 5 4" xfId="5053" xr:uid="{00000000-0005-0000-0000-0000348F0000}"/>
    <cellStyle name="Titre 1 2 2 2 5 5" xfId="3936" xr:uid="{00000000-0005-0000-0000-0000358F0000}"/>
    <cellStyle name="Titre 1 2 2 3" xfId="2346" xr:uid="{00000000-0005-0000-0000-0000368F0000}"/>
    <cellStyle name="Titre 1 2 2 3 2" xfId="2347" xr:uid="{00000000-0005-0000-0000-0000378F0000}"/>
    <cellStyle name="Titre 1 2 2 3 3" xfId="2348" xr:uid="{00000000-0005-0000-0000-0000388F0000}"/>
    <cellStyle name="Titre 1 2 2 3 3 2" xfId="2349" xr:uid="{00000000-0005-0000-0000-0000398F0000}"/>
    <cellStyle name="Titre 1 2 2 3 3 2 2" xfId="3939" xr:uid="{00000000-0005-0000-0000-00003A8F0000}"/>
    <cellStyle name="Titre 1 2 2 3 3 2 3" xfId="5858" xr:uid="{00000000-0005-0000-0000-00003B8F0000}"/>
    <cellStyle name="Titre 1 2 2 3 3 2 4" xfId="5054" xr:uid="{00000000-0005-0000-0000-00003C8F0000}"/>
    <cellStyle name="Titre 1 2 2 3 3 2 5" xfId="3938" xr:uid="{00000000-0005-0000-0000-00003D8F0000}"/>
    <cellStyle name="Titre 1 2 2 3 3 3" xfId="2350" xr:uid="{00000000-0005-0000-0000-00003E8F0000}"/>
    <cellStyle name="Titre 1 2 2 3 3 4" xfId="3940" xr:uid="{00000000-0005-0000-0000-00003F8F0000}"/>
    <cellStyle name="Titre 1 2 2 3 3 4 2" xfId="19235" xr:uid="{00000000-0005-0000-0000-0000408F0000}"/>
    <cellStyle name="Titre 1 2 2 3 3 5" xfId="19236" xr:uid="{00000000-0005-0000-0000-0000418F0000}"/>
    <cellStyle name="Titre 1 2 2 3 3 6" xfId="20138" xr:uid="{00000000-0005-0000-0000-0000428F0000}"/>
    <cellStyle name="Titre 1 2 2 3 4" xfId="23699" xr:uid="{00000000-0005-0000-0000-0000438F0000}"/>
    <cellStyle name="Titre 1 2 2 3 5" xfId="23945" xr:uid="{00000000-0005-0000-0000-0000448F0000}"/>
    <cellStyle name="Titre 1 2 2 3_2012-2013 - CF - Tour 1 - Ligue 04 - Résultats" xfId="2351" xr:uid="{00000000-0005-0000-0000-0000458F0000}"/>
    <cellStyle name="Titre 1 2 2 4" xfId="2352" xr:uid="{00000000-0005-0000-0000-0000468F0000}"/>
    <cellStyle name="Titre 1 2 2 4 2" xfId="3942" xr:uid="{00000000-0005-0000-0000-0000478F0000}"/>
    <cellStyle name="Titre 1 2 2 4 3" xfId="5859" xr:uid="{00000000-0005-0000-0000-0000488F0000}"/>
    <cellStyle name="Titre 1 2 2 4 4" xfId="5055" xr:uid="{00000000-0005-0000-0000-0000498F0000}"/>
    <cellStyle name="Titre 1 2 2 4 5" xfId="3941" xr:uid="{00000000-0005-0000-0000-00004A8F0000}"/>
    <cellStyle name="Titre 1 2 2 5" xfId="23700" xr:uid="{00000000-0005-0000-0000-00004B8F0000}"/>
    <cellStyle name="Titre 1 2 2 6" xfId="23943" xr:uid="{00000000-0005-0000-0000-00004C8F0000}"/>
    <cellStyle name="Titre 1 2 2_2012-2013 - CF - Tour 1 - Ligue 04 - Résultats" xfId="2353" xr:uid="{00000000-0005-0000-0000-00004D8F0000}"/>
    <cellStyle name="Titre 1 2 3" xfId="2354" xr:uid="{00000000-0005-0000-0000-00004E8F0000}"/>
    <cellStyle name="Titre 1 2 3 2" xfId="2355" xr:uid="{00000000-0005-0000-0000-00004F8F0000}"/>
    <cellStyle name="Titre 1 2 3 3" xfId="2356" xr:uid="{00000000-0005-0000-0000-0000508F0000}"/>
    <cellStyle name="Titre 1 2 3 3 2" xfId="2357" xr:uid="{00000000-0005-0000-0000-0000518F0000}"/>
    <cellStyle name="Titre 1 2 3 3 2 2" xfId="2358" xr:uid="{00000000-0005-0000-0000-0000528F0000}"/>
    <cellStyle name="Titre 1 2 3 3 2 2 2" xfId="3944" xr:uid="{00000000-0005-0000-0000-0000538F0000}"/>
    <cellStyle name="Titre 1 2 3 3 2 2 3" xfId="5860" xr:uid="{00000000-0005-0000-0000-0000548F0000}"/>
    <cellStyle name="Titre 1 2 3 3 2 2 4" xfId="5056" xr:uid="{00000000-0005-0000-0000-0000558F0000}"/>
    <cellStyle name="Titre 1 2 3 3 2 2 5" xfId="3943" xr:uid="{00000000-0005-0000-0000-0000568F0000}"/>
    <cellStyle name="Titre 1 2 3 3 2 3" xfId="2359" xr:uid="{00000000-0005-0000-0000-0000578F0000}"/>
    <cellStyle name="Titre 1 2 3 3 2 4" xfId="3945" xr:uid="{00000000-0005-0000-0000-0000588F0000}"/>
    <cellStyle name="Titre 1 2 3 3 2 4 2" xfId="19237" xr:uid="{00000000-0005-0000-0000-0000598F0000}"/>
    <cellStyle name="Titre 1 2 3 3 2 5" xfId="19238" xr:uid="{00000000-0005-0000-0000-00005A8F0000}"/>
    <cellStyle name="Titre 1 2 3 3 2 6" xfId="20141" xr:uid="{00000000-0005-0000-0000-00005B8F0000}"/>
    <cellStyle name="Titre 1 2 3 3 3" xfId="2360" xr:uid="{00000000-0005-0000-0000-00005C8F0000}"/>
    <cellStyle name="Titre 1 2 3 3 4" xfId="2361" xr:uid="{00000000-0005-0000-0000-00005D8F0000}"/>
    <cellStyle name="Titre 1 2 3 3 5" xfId="2362" xr:uid="{00000000-0005-0000-0000-00005E8F0000}"/>
    <cellStyle name="Titre 1 2 3 3 5 2" xfId="3947" xr:uid="{00000000-0005-0000-0000-00005F8F0000}"/>
    <cellStyle name="Titre 1 2 3 3 5 3" xfId="5861" xr:uid="{00000000-0005-0000-0000-0000608F0000}"/>
    <cellStyle name="Titre 1 2 3 3 5 4" xfId="5057" xr:uid="{00000000-0005-0000-0000-0000618F0000}"/>
    <cellStyle name="Titre 1 2 3 3 5 5" xfId="3946" xr:uid="{00000000-0005-0000-0000-0000628F0000}"/>
    <cellStyle name="Titre 1 2 3 4" xfId="2363" xr:uid="{00000000-0005-0000-0000-0000638F0000}"/>
    <cellStyle name="Titre 1 2 3 4 2" xfId="2364" xr:uid="{00000000-0005-0000-0000-0000648F0000}"/>
    <cellStyle name="Titre 1 2 3 4 2 2" xfId="3949" xr:uid="{00000000-0005-0000-0000-0000658F0000}"/>
    <cellStyle name="Titre 1 2 3 4 2 3" xfId="5862" xr:uid="{00000000-0005-0000-0000-0000668F0000}"/>
    <cellStyle name="Titre 1 2 3 4 2 4" xfId="5058" xr:uid="{00000000-0005-0000-0000-0000678F0000}"/>
    <cellStyle name="Titre 1 2 3 4 2 5" xfId="3948" xr:uid="{00000000-0005-0000-0000-0000688F0000}"/>
    <cellStyle name="Titre 1 2 3 4 3" xfId="2365" xr:uid="{00000000-0005-0000-0000-0000698F0000}"/>
    <cellStyle name="Titre 1 2 3 4 4" xfId="3950" xr:uid="{00000000-0005-0000-0000-00006A8F0000}"/>
    <cellStyle name="Titre 1 2 3 4 4 2" xfId="19239" xr:uid="{00000000-0005-0000-0000-00006B8F0000}"/>
    <cellStyle name="Titre 1 2 3 4 5" xfId="19240" xr:uid="{00000000-0005-0000-0000-00006C8F0000}"/>
    <cellStyle name="Titre 1 2 3 4 6" xfId="20144" xr:uid="{00000000-0005-0000-0000-00006D8F0000}"/>
    <cellStyle name="Titre 1 2 3 5" xfId="2366" xr:uid="{00000000-0005-0000-0000-00006E8F0000}"/>
    <cellStyle name="Titre 1 2 3 6" xfId="2367" xr:uid="{00000000-0005-0000-0000-00006F8F0000}"/>
    <cellStyle name="Titre 1 2 3 7" xfId="23701" xr:uid="{00000000-0005-0000-0000-0000708F0000}"/>
    <cellStyle name="Titre 1 2 3 8" xfId="23946" xr:uid="{00000000-0005-0000-0000-0000718F0000}"/>
    <cellStyle name="Titre 1 2 3_2012-2013 - CF - Tour 1 - Ligue 04 - Résultats" xfId="2368" xr:uid="{00000000-0005-0000-0000-0000728F0000}"/>
    <cellStyle name="Titre 1 2 4" xfId="2369" xr:uid="{00000000-0005-0000-0000-0000738F0000}"/>
    <cellStyle name="Titre 1 2 5" xfId="2370" xr:uid="{00000000-0005-0000-0000-0000748F0000}"/>
    <cellStyle name="Titre 1 2 5 2" xfId="2371" xr:uid="{00000000-0005-0000-0000-0000758F0000}"/>
    <cellStyle name="Titre 1 2 5 2 2" xfId="3952" xr:uid="{00000000-0005-0000-0000-0000768F0000}"/>
    <cellStyle name="Titre 1 2 5 2 3" xfId="5863" xr:uid="{00000000-0005-0000-0000-0000778F0000}"/>
    <cellStyle name="Titre 1 2 5 2 4" xfId="5059" xr:uid="{00000000-0005-0000-0000-0000788F0000}"/>
    <cellStyle name="Titre 1 2 5 2 5" xfId="3951" xr:uid="{00000000-0005-0000-0000-0000798F0000}"/>
    <cellStyle name="Titre 1 2 5 3" xfId="2372" xr:uid="{00000000-0005-0000-0000-00007A8F0000}"/>
    <cellStyle name="Titre 1 2 5 4" xfId="3953" xr:uid="{00000000-0005-0000-0000-00007B8F0000}"/>
    <cellStyle name="Titre 1 2 5 4 2" xfId="19241" xr:uid="{00000000-0005-0000-0000-00007C8F0000}"/>
    <cellStyle name="Titre 1 2 5 5" xfId="19242" xr:uid="{00000000-0005-0000-0000-00007D8F0000}"/>
    <cellStyle name="Titre 1 2 5 6" xfId="20148" xr:uid="{00000000-0005-0000-0000-00007E8F0000}"/>
    <cellStyle name="Titre 1 2 6" xfId="2373" xr:uid="{00000000-0005-0000-0000-00007F8F0000}"/>
    <cellStyle name="Titre 1 2 6 2" xfId="3955" xr:uid="{00000000-0005-0000-0000-0000808F0000}"/>
    <cellStyle name="Titre 1 2 6 3" xfId="5864" xr:uid="{00000000-0005-0000-0000-0000818F0000}"/>
    <cellStyle name="Titre 1 2 6 4" xfId="5060" xr:uid="{00000000-0005-0000-0000-0000828F0000}"/>
    <cellStyle name="Titre 1 2 6 5" xfId="3954" xr:uid="{00000000-0005-0000-0000-0000838F0000}"/>
    <cellStyle name="Titre 1 3" xfId="2374" xr:uid="{00000000-0005-0000-0000-0000848F0000}"/>
    <cellStyle name="Titre 1 3 2" xfId="2375" xr:uid="{00000000-0005-0000-0000-0000858F0000}"/>
    <cellStyle name="Titre 1 4" xfId="2376" xr:uid="{00000000-0005-0000-0000-0000868F0000}"/>
    <cellStyle name="Titre 1 5" xfId="2377" xr:uid="{00000000-0005-0000-0000-0000878F0000}"/>
    <cellStyle name="Titre 1 5 2" xfId="2378" xr:uid="{00000000-0005-0000-0000-0000888F0000}"/>
    <cellStyle name="Titre 1 5 2 2" xfId="2379" xr:uid="{00000000-0005-0000-0000-0000898F0000}"/>
    <cellStyle name="Titre 1 5 2 2 2" xfId="3957" xr:uid="{00000000-0005-0000-0000-00008A8F0000}"/>
    <cellStyle name="Titre 1 5 2 2 2 2" xfId="19243" xr:uid="{00000000-0005-0000-0000-00008B8F0000}"/>
    <cellStyle name="Titre 1 5 2 2 2 3" xfId="5867" xr:uid="{00000000-0005-0000-0000-00008C8F0000}"/>
    <cellStyle name="Titre 1 5 2 2 3" xfId="3958" xr:uid="{00000000-0005-0000-0000-00008D8F0000}"/>
    <cellStyle name="Titre 1 5 2 2 4" xfId="5866" xr:uid="{00000000-0005-0000-0000-00008E8F0000}"/>
    <cellStyle name="Titre 1 5 2 2 5" xfId="5061" xr:uid="{00000000-0005-0000-0000-00008F8F0000}"/>
    <cellStyle name="Titre 1 5 2 2 5 2" xfId="18075" xr:uid="{00000000-0005-0000-0000-0000908F0000}"/>
    <cellStyle name="Titre 1 5 2 2 6" xfId="3956" xr:uid="{00000000-0005-0000-0000-0000918F0000}"/>
    <cellStyle name="Titre 1 5 2 3" xfId="2380" xr:uid="{00000000-0005-0000-0000-0000928F0000}"/>
    <cellStyle name="Titre 1 5 2 3 2" xfId="19244" xr:uid="{00000000-0005-0000-0000-0000938F0000}"/>
    <cellStyle name="Titre 1 5 2 4" xfId="3959" xr:uid="{00000000-0005-0000-0000-0000948F0000}"/>
    <cellStyle name="Titre 1 5 2 4 2" xfId="5868" xr:uid="{00000000-0005-0000-0000-0000958F0000}"/>
    <cellStyle name="Titre 1 5 2 4 2 2" xfId="19245" xr:uid="{00000000-0005-0000-0000-0000968F0000}"/>
    <cellStyle name="Titre 1 5 2 4 3" xfId="19246" xr:uid="{00000000-0005-0000-0000-0000978F0000}"/>
    <cellStyle name="Titre 1 5 2 4 4" xfId="4680" xr:uid="{00000000-0005-0000-0000-0000988F0000}"/>
    <cellStyle name="Titre 1 5 2 5" xfId="5865" xr:uid="{00000000-0005-0000-0000-0000998F0000}"/>
    <cellStyle name="Titre 1 5 2 5 2" xfId="19247" xr:uid="{00000000-0005-0000-0000-00009A8F0000}"/>
    <cellStyle name="Titre 1 5 2 6" xfId="20150" xr:uid="{00000000-0005-0000-0000-00009B8F0000}"/>
    <cellStyle name="Titre 1 5 2 6 2" xfId="20316" xr:uid="{00000000-0005-0000-0000-00009C8F0000}"/>
    <cellStyle name="Titre 1 5 2 6 3" xfId="27487" xr:uid="{00000000-0005-0000-0000-00009D8F0000}"/>
    <cellStyle name="Titre 1 5 2 7" xfId="4679" xr:uid="{00000000-0005-0000-0000-00009E8F0000}"/>
    <cellStyle name="Titre 1 5 3" xfId="2381" xr:uid="{00000000-0005-0000-0000-00009F8F0000}"/>
    <cellStyle name="Titre 1 5 3 2" xfId="2382" xr:uid="{00000000-0005-0000-0000-0000A08F0000}"/>
    <cellStyle name="Titre 1 5 3 3" xfId="2383" xr:uid="{00000000-0005-0000-0000-0000A18F0000}"/>
    <cellStyle name="Titre 1 5 3 4" xfId="2384" xr:uid="{00000000-0005-0000-0000-0000A28F0000}"/>
    <cellStyle name="Titre 1 5 3 5" xfId="2385" xr:uid="{00000000-0005-0000-0000-0000A38F0000}"/>
    <cellStyle name="Titre 1 5 3 5 2" xfId="3960" xr:uid="{00000000-0005-0000-0000-0000A48F0000}"/>
    <cellStyle name="Titre 1 5 3 5 3" xfId="5869" xr:uid="{00000000-0005-0000-0000-0000A58F0000}"/>
    <cellStyle name="Titre 1 5 3 5 4" xfId="5062" xr:uid="{00000000-0005-0000-0000-0000A68F0000}"/>
    <cellStyle name="Titre 1 5 3 6" xfId="19248" xr:uid="{00000000-0005-0000-0000-0000A78F0000}"/>
    <cellStyle name="Titre 1 5 3 6 2" xfId="19249" xr:uid="{00000000-0005-0000-0000-0000A88F0000}"/>
    <cellStyle name="Titre 1 5 3 6 2 2" xfId="19250" xr:uid="{00000000-0005-0000-0000-0000A98F0000}"/>
    <cellStyle name="Titre 1 5 3 6 3" xfId="19251" xr:uid="{00000000-0005-0000-0000-0000AA8F0000}"/>
    <cellStyle name="Titre 1 5 3 7" xfId="19252" xr:uid="{00000000-0005-0000-0000-0000AB8F0000}"/>
    <cellStyle name="Titre 1 5 3 7 2" xfId="19253" xr:uid="{00000000-0005-0000-0000-0000AC8F0000}"/>
    <cellStyle name="Titre 1 5 3 8" xfId="20151" xr:uid="{00000000-0005-0000-0000-0000AD8F0000}"/>
    <cellStyle name="Titre 1 5 4" xfId="2386" xr:uid="{00000000-0005-0000-0000-0000AE8F0000}"/>
    <cellStyle name="Titre 1 5 4 2" xfId="2387" xr:uid="{00000000-0005-0000-0000-0000AF8F0000}"/>
    <cellStyle name="Titre 1 5 4 3" xfId="2388" xr:uid="{00000000-0005-0000-0000-0000B08F0000}"/>
    <cellStyle name="Titre 1 5 4 4" xfId="2389" xr:uid="{00000000-0005-0000-0000-0000B18F0000}"/>
    <cellStyle name="Titre 1 5 4 5" xfId="2390" xr:uid="{00000000-0005-0000-0000-0000B28F0000}"/>
    <cellStyle name="Titre 1 5 4 5 2" xfId="3961" xr:uid="{00000000-0005-0000-0000-0000B38F0000}"/>
    <cellStyle name="Titre 1 5 4 5 3" xfId="5870" xr:uid="{00000000-0005-0000-0000-0000B48F0000}"/>
    <cellStyle name="Titre 1 5 4 5 4" xfId="5063" xr:uid="{00000000-0005-0000-0000-0000B58F0000}"/>
    <cellStyle name="Titre 1 5 4 6" xfId="19254" xr:uid="{00000000-0005-0000-0000-0000B68F0000}"/>
    <cellStyle name="Titre 1 5 4 6 2" xfId="19255" xr:uid="{00000000-0005-0000-0000-0000B78F0000}"/>
    <cellStyle name="Titre 1 5 4 6 2 2" xfId="19256" xr:uid="{00000000-0005-0000-0000-0000B88F0000}"/>
    <cellStyle name="Titre 1 5 4 6 3" xfId="19257" xr:uid="{00000000-0005-0000-0000-0000B98F0000}"/>
    <cellStyle name="Titre 1 5 4 7" xfId="19258" xr:uid="{00000000-0005-0000-0000-0000BA8F0000}"/>
    <cellStyle name="Titre 1 5 4 7 2" xfId="19259" xr:uid="{00000000-0005-0000-0000-0000BB8F0000}"/>
    <cellStyle name="Titre 1 5 4 8" xfId="20154" xr:uid="{00000000-0005-0000-0000-0000BC8F0000}"/>
    <cellStyle name="Titre 1 5 5" xfId="2391" xr:uid="{00000000-0005-0000-0000-0000BD8F0000}"/>
    <cellStyle name="Titre 1 5 5 2" xfId="3963" xr:uid="{00000000-0005-0000-0000-0000BE8F0000}"/>
    <cellStyle name="Titre 1 5 5 2 2" xfId="19260" xr:uid="{00000000-0005-0000-0000-0000BF8F0000}"/>
    <cellStyle name="Titre 1 5 5 2 3" xfId="5872" xr:uid="{00000000-0005-0000-0000-0000C08F0000}"/>
    <cellStyle name="Titre 1 5 5 3" xfId="3964" xr:uid="{00000000-0005-0000-0000-0000C18F0000}"/>
    <cellStyle name="Titre 1 5 5 4" xfId="5871" xr:uid="{00000000-0005-0000-0000-0000C28F0000}"/>
    <cellStyle name="Titre 1 5 5 5" xfId="5064" xr:uid="{00000000-0005-0000-0000-0000C38F0000}"/>
    <cellStyle name="Titre 1 5 5 5 2" xfId="18076" xr:uid="{00000000-0005-0000-0000-0000C48F0000}"/>
    <cellStyle name="Titre 1 5 5 6" xfId="3962" xr:uid="{00000000-0005-0000-0000-0000C58F0000}"/>
    <cellStyle name="Titre 1 5 6" xfId="20149" xr:uid="{00000000-0005-0000-0000-0000C68F0000}"/>
    <cellStyle name="Titre 1 5 6 2" xfId="23702" xr:uid="{00000000-0005-0000-0000-0000C78F0000}"/>
    <cellStyle name="Titre 1 5 7" xfId="23947" xr:uid="{00000000-0005-0000-0000-0000C88F0000}"/>
    <cellStyle name="Titre 1 6" xfId="2392" xr:uid="{00000000-0005-0000-0000-0000C98F0000}"/>
    <cellStyle name="Titre 1 7" xfId="2393" xr:uid="{00000000-0005-0000-0000-0000CA8F0000}"/>
    <cellStyle name="Titre 1 8" xfId="2394" xr:uid="{00000000-0005-0000-0000-0000CB8F0000}"/>
    <cellStyle name="Titre 1 9" xfId="2395" xr:uid="{00000000-0005-0000-0000-0000CC8F0000}"/>
    <cellStyle name="Titre 2" xfId="2396" builtinId="17" customBuiltin="1"/>
    <cellStyle name="Titre 2 10" xfId="2397" xr:uid="{00000000-0005-0000-0000-0000CE8F0000}"/>
    <cellStyle name="Titre 2 11" xfId="2398" xr:uid="{00000000-0005-0000-0000-0000CF8F0000}"/>
    <cellStyle name="Titre 2 12" xfId="2399" xr:uid="{00000000-0005-0000-0000-0000D08F0000}"/>
    <cellStyle name="Titre 2 12 2" xfId="2400" xr:uid="{00000000-0005-0000-0000-0000D18F0000}"/>
    <cellStyle name="Titre 2 12 2 2" xfId="3966" xr:uid="{00000000-0005-0000-0000-0000D28F0000}"/>
    <cellStyle name="Titre 2 12 2 2 2" xfId="19261" xr:uid="{00000000-0005-0000-0000-0000D38F0000}"/>
    <cellStyle name="Titre 2 12 2 2 3" xfId="5875" xr:uid="{00000000-0005-0000-0000-0000D48F0000}"/>
    <cellStyle name="Titre 2 12 2 3" xfId="3967" xr:uid="{00000000-0005-0000-0000-0000D58F0000}"/>
    <cellStyle name="Titre 2 12 2 4" xfId="5874" xr:uid="{00000000-0005-0000-0000-0000D68F0000}"/>
    <cellStyle name="Titre 2 12 2 5" xfId="5065" xr:uid="{00000000-0005-0000-0000-0000D78F0000}"/>
    <cellStyle name="Titre 2 12 2 5 2" xfId="18077" xr:uid="{00000000-0005-0000-0000-0000D88F0000}"/>
    <cellStyle name="Titre 2 12 2 6" xfId="3965" xr:uid="{00000000-0005-0000-0000-0000D98F0000}"/>
    <cellStyle name="Titre 2 12 3" xfId="2401" xr:uid="{00000000-0005-0000-0000-0000DA8F0000}"/>
    <cellStyle name="Titre 2 12 3 2" xfId="19262" xr:uid="{00000000-0005-0000-0000-0000DB8F0000}"/>
    <cellStyle name="Titre 2 12 4" xfId="3968" xr:uid="{00000000-0005-0000-0000-0000DC8F0000}"/>
    <cellStyle name="Titre 2 12 4 2" xfId="5876" xr:uid="{00000000-0005-0000-0000-0000DD8F0000}"/>
    <cellStyle name="Titre 2 12 4 2 2" xfId="19263" xr:uid="{00000000-0005-0000-0000-0000DE8F0000}"/>
    <cellStyle name="Titre 2 12 4 3" xfId="19264" xr:uid="{00000000-0005-0000-0000-0000DF8F0000}"/>
    <cellStyle name="Titre 2 12 4 4" xfId="4682" xr:uid="{00000000-0005-0000-0000-0000E08F0000}"/>
    <cellStyle name="Titre 2 12 5" xfId="5873" xr:uid="{00000000-0005-0000-0000-0000E18F0000}"/>
    <cellStyle name="Titre 2 12 5 2" xfId="19265" xr:uid="{00000000-0005-0000-0000-0000E28F0000}"/>
    <cellStyle name="Titre 2 12 6" xfId="20162" xr:uid="{00000000-0005-0000-0000-0000E38F0000}"/>
    <cellStyle name="Titre 2 12 6 2" xfId="20317" xr:uid="{00000000-0005-0000-0000-0000E48F0000}"/>
    <cellStyle name="Titre 2 12 6 3" xfId="27497" xr:uid="{00000000-0005-0000-0000-0000E58F0000}"/>
    <cellStyle name="Titre 2 12 7" xfId="4681" xr:uid="{00000000-0005-0000-0000-0000E68F0000}"/>
    <cellStyle name="Titre 2 13" xfId="2402" xr:uid="{00000000-0005-0000-0000-0000E78F0000}"/>
    <cellStyle name="Titre 2 13 2" xfId="19266" xr:uid="{00000000-0005-0000-0000-0000E88F0000}"/>
    <cellStyle name="Titre 2 13 3" xfId="3969" xr:uid="{00000000-0005-0000-0000-0000E98F0000}"/>
    <cellStyle name="Titre 2 14" xfId="3970" xr:uid="{00000000-0005-0000-0000-0000EA8F0000}"/>
    <cellStyle name="Titre 2 14 2" xfId="5877" xr:uid="{00000000-0005-0000-0000-0000EB8F0000}"/>
    <cellStyle name="Titre 2 14 3" xfId="4683" xr:uid="{00000000-0005-0000-0000-0000EC8F0000}"/>
    <cellStyle name="Titre 2 15" xfId="3971" xr:uid="{00000000-0005-0000-0000-0000ED8F0000}"/>
    <cellStyle name="Titre 2 15 2" xfId="19267" xr:uid="{00000000-0005-0000-0000-0000EE8F0000}"/>
    <cellStyle name="Titre 2 16" xfId="3972" xr:uid="{00000000-0005-0000-0000-0000EF8F0000}"/>
    <cellStyle name="Titre 2 16 2" xfId="23726" xr:uid="{00000000-0005-0000-0000-0000F08F0000}"/>
    <cellStyle name="Titre 2 16 3" xfId="20318" xr:uid="{00000000-0005-0000-0000-0000F18F0000}"/>
    <cellStyle name="Titre 2 17" xfId="20319" xr:uid="{00000000-0005-0000-0000-0000F28F0000}"/>
    <cellStyle name="Titre 2 18" xfId="21543" xr:uid="{00000000-0005-0000-0000-0000F38F0000}"/>
    <cellStyle name="Titre 2 2" xfId="2403" xr:uid="{00000000-0005-0000-0000-0000F48F0000}"/>
    <cellStyle name="Titre 2 2 2" xfId="2404" xr:uid="{00000000-0005-0000-0000-0000F58F0000}"/>
    <cellStyle name="Titre 2 2 2 2" xfId="2405" xr:uid="{00000000-0005-0000-0000-0000F68F0000}"/>
    <cellStyle name="Titre 2 2 2 2 2" xfId="2406" xr:uid="{00000000-0005-0000-0000-0000F78F0000}"/>
    <cellStyle name="Titre 2 2 2 2 2 2" xfId="2407" xr:uid="{00000000-0005-0000-0000-0000F88F0000}"/>
    <cellStyle name="Titre 2 2 2 2 2 2 2" xfId="2408" xr:uid="{00000000-0005-0000-0000-0000F98F0000}"/>
    <cellStyle name="Titre 2 2 2 2 2 2 2 2" xfId="3974" xr:uid="{00000000-0005-0000-0000-0000FA8F0000}"/>
    <cellStyle name="Titre 2 2 2 2 2 2 2 3" xfId="5878" xr:uid="{00000000-0005-0000-0000-0000FB8F0000}"/>
    <cellStyle name="Titre 2 2 2 2 2 2 2 4" xfId="5066" xr:uid="{00000000-0005-0000-0000-0000FC8F0000}"/>
    <cellStyle name="Titre 2 2 2 2 2 2 2 5" xfId="3973" xr:uid="{00000000-0005-0000-0000-0000FD8F0000}"/>
    <cellStyle name="Titre 2 2 2 2 2 2 3" xfId="2409" xr:uid="{00000000-0005-0000-0000-0000FE8F0000}"/>
    <cellStyle name="Titre 2 2 2 2 2 2 4" xfId="3975" xr:uid="{00000000-0005-0000-0000-0000FF8F0000}"/>
    <cellStyle name="Titre 2 2 2 2 2 2 4 2" xfId="19268" xr:uid="{00000000-0005-0000-0000-000000900000}"/>
    <cellStyle name="Titre 2 2 2 2 2 2 5" xfId="19269" xr:uid="{00000000-0005-0000-0000-000001900000}"/>
    <cellStyle name="Titre 2 2 2 2 2 2 6" xfId="20164" xr:uid="{00000000-0005-0000-0000-000002900000}"/>
    <cellStyle name="Titre 2 2 2 2 2 3" xfId="2410" xr:uid="{00000000-0005-0000-0000-000003900000}"/>
    <cellStyle name="Titre 2 2 2 2 2 4" xfId="19270" xr:uid="{00000000-0005-0000-0000-000004900000}"/>
    <cellStyle name="Titre 2 2 2 2 2 5" xfId="23703" xr:uid="{00000000-0005-0000-0000-000005900000}"/>
    <cellStyle name="Titre 2 2 2 2 2 6" xfId="23949" xr:uid="{00000000-0005-0000-0000-000006900000}"/>
    <cellStyle name="Titre 2 2 2 2 3" xfId="2411" xr:uid="{00000000-0005-0000-0000-000007900000}"/>
    <cellStyle name="Titre 2 2 2 2 4" xfId="2412" xr:uid="{00000000-0005-0000-0000-000008900000}"/>
    <cellStyle name="Titre 2 2 2 2 5" xfId="2413" xr:uid="{00000000-0005-0000-0000-000009900000}"/>
    <cellStyle name="Titre 2 2 2 2 5 2" xfId="3977" xr:uid="{00000000-0005-0000-0000-00000A900000}"/>
    <cellStyle name="Titre 2 2 2 2 5 3" xfId="5879" xr:uid="{00000000-0005-0000-0000-00000B900000}"/>
    <cellStyle name="Titre 2 2 2 2 5 4" xfId="5067" xr:uid="{00000000-0005-0000-0000-00000C900000}"/>
    <cellStyle name="Titre 2 2 2 2 5 5" xfId="3976" xr:uid="{00000000-0005-0000-0000-00000D900000}"/>
    <cellStyle name="Titre 2 2 2 3" xfId="2414" xr:uid="{00000000-0005-0000-0000-00000E900000}"/>
    <cellStyle name="Titre 2 2 2 3 2" xfId="2415" xr:uid="{00000000-0005-0000-0000-00000F900000}"/>
    <cellStyle name="Titre 2 2 2 3 3" xfId="2416" xr:uid="{00000000-0005-0000-0000-000010900000}"/>
    <cellStyle name="Titre 2 2 2 3 3 2" xfId="2417" xr:uid="{00000000-0005-0000-0000-000011900000}"/>
    <cellStyle name="Titre 2 2 2 3 3 2 2" xfId="3979" xr:uid="{00000000-0005-0000-0000-000012900000}"/>
    <cellStyle name="Titre 2 2 2 3 3 2 3" xfId="5880" xr:uid="{00000000-0005-0000-0000-000013900000}"/>
    <cellStyle name="Titre 2 2 2 3 3 2 4" xfId="5068" xr:uid="{00000000-0005-0000-0000-000014900000}"/>
    <cellStyle name="Titre 2 2 2 3 3 2 5" xfId="3978" xr:uid="{00000000-0005-0000-0000-000015900000}"/>
    <cellStyle name="Titre 2 2 2 3 3 3" xfId="2418" xr:uid="{00000000-0005-0000-0000-000016900000}"/>
    <cellStyle name="Titre 2 2 2 3 3 4" xfId="3980" xr:uid="{00000000-0005-0000-0000-000017900000}"/>
    <cellStyle name="Titre 2 2 2 3 3 4 2" xfId="19271" xr:uid="{00000000-0005-0000-0000-000018900000}"/>
    <cellStyle name="Titre 2 2 2 3 3 5" xfId="19272" xr:uid="{00000000-0005-0000-0000-000019900000}"/>
    <cellStyle name="Titre 2 2 2 3 3 6" xfId="20169" xr:uid="{00000000-0005-0000-0000-00001A900000}"/>
    <cellStyle name="Titre 2 2 2 3 4" xfId="23704" xr:uid="{00000000-0005-0000-0000-00001B900000}"/>
    <cellStyle name="Titre 2 2 2 3 5" xfId="23950" xr:uid="{00000000-0005-0000-0000-00001C900000}"/>
    <cellStyle name="Titre 2 2 2 3_2012-2013 - CF - Tour 1 - Ligue 04 - Résultats" xfId="2419" xr:uid="{00000000-0005-0000-0000-00001D900000}"/>
    <cellStyle name="Titre 2 2 2 4" xfId="2420" xr:uid="{00000000-0005-0000-0000-00001E900000}"/>
    <cellStyle name="Titre 2 2 2 4 2" xfId="3982" xr:uid="{00000000-0005-0000-0000-00001F900000}"/>
    <cellStyle name="Titre 2 2 2 4 3" xfId="5881" xr:uid="{00000000-0005-0000-0000-000020900000}"/>
    <cellStyle name="Titre 2 2 2 4 4" xfId="5069" xr:uid="{00000000-0005-0000-0000-000021900000}"/>
    <cellStyle name="Titre 2 2 2 4 5" xfId="3981" xr:uid="{00000000-0005-0000-0000-000022900000}"/>
    <cellStyle name="Titre 2 2 2 5" xfId="23705" xr:uid="{00000000-0005-0000-0000-000023900000}"/>
    <cellStyle name="Titre 2 2 2 6" xfId="23948" xr:uid="{00000000-0005-0000-0000-000024900000}"/>
    <cellStyle name="Titre 2 2 2_2012-2013 - CF - Tour 1 - Ligue 04 - Résultats" xfId="2421" xr:uid="{00000000-0005-0000-0000-000025900000}"/>
    <cellStyle name="Titre 2 2 3" xfId="2422" xr:uid="{00000000-0005-0000-0000-000026900000}"/>
    <cellStyle name="Titre 2 2 3 2" xfId="2423" xr:uid="{00000000-0005-0000-0000-000027900000}"/>
    <cellStyle name="Titre 2 2 3 3" xfId="2424" xr:uid="{00000000-0005-0000-0000-000028900000}"/>
    <cellStyle name="Titre 2 2 3 3 2" xfId="2425" xr:uid="{00000000-0005-0000-0000-000029900000}"/>
    <cellStyle name="Titre 2 2 3 3 2 2" xfId="2426" xr:uid="{00000000-0005-0000-0000-00002A900000}"/>
    <cellStyle name="Titre 2 2 3 3 2 2 2" xfId="3984" xr:uid="{00000000-0005-0000-0000-00002B900000}"/>
    <cellStyle name="Titre 2 2 3 3 2 2 3" xfId="5882" xr:uid="{00000000-0005-0000-0000-00002C900000}"/>
    <cellStyle name="Titre 2 2 3 3 2 2 4" xfId="5070" xr:uid="{00000000-0005-0000-0000-00002D900000}"/>
    <cellStyle name="Titre 2 2 3 3 2 2 5" xfId="3983" xr:uid="{00000000-0005-0000-0000-00002E900000}"/>
    <cellStyle name="Titre 2 2 3 3 2 3" xfId="2427" xr:uid="{00000000-0005-0000-0000-00002F900000}"/>
    <cellStyle name="Titre 2 2 3 3 2 4" xfId="3985" xr:uid="{00000000-0005-0000-0000-000030900000}"/>
    <cellStyle name="Titre 2 2 3 3 2 4 2" xfId="19273" xr:uid="{00000000-0005-0000-0000-000031900000}"/>
    <cellStyle name="Titre 2 2 3 3 2 5" xfId="19274" xr:uid="{00000000-0005-0000-0000-000032900000}"/>
    <cellStyle name="Titre 2 2 3 3 2 6" xfId="20173" xr:uid="{00000000-0005-0000-0000-000033900000}"/>
    <cellStyle name="Titre 2 2 3 3 3" xfId="2428" xr:uid="{00000000-0005-0000-0000-000034900000}"/>
    <cellStyle name="Titre 2 2 3 3 4" xfId="2429" xr:uid="{00000000-0005-0000-0000-000035900000}"/>
    <cellStyle name="Titre 2 2 3 3 5" xfId="2430" xr:uid="{00000000-0005-0000-0000-000036900000}"/>
    <cellStyle name="Titre 2 2 3 3 5 2" xfId="3987" xr:uid="{00000000-0005-0000-0000-000037900000}"/>
    <cellStyle name="Titre 2 2 3 3 5 3" xfId="5883" xr:uid="{00000000-0005-0000-0000-000038900000}"/>
    <cellStyle name="Titre 2 2 3 3 5 4" xfId="5071" xr:uid="{00000000-0005-0000-0000-000039900000}"/>
    <cellStyle name="Titre 2 2 3 3 5 5" xfId="3986" xr:uid="{00000000-0005-0000-0000-00003A900000}"/>
    <cellStyle name="Titre 2 2 3 4" xfId="2431" xr:uid="{00000000-0005-0000-0000-00003B900000}"/>
    <cellStyle name="Titre 2 2 3 4 2" xfId="2432" xr:uid="{00000000-0005-0000-0000-00003C900000}"/>
    <cellStyle name="Titre 2 2 3 4 2 2" xfId="3989" xr:uid="{00000000-0005-0000-0000-00003D900000}"/>
    <cellStyle name="Titre 2 2 3 4 2 3" xfId="5884" xr:uid="{00000000-0005-0000-0000-00003E900000}"/>
    <cellStyle name="Titre 2 2 3 4 2 4" xfId="5072" xr:uid="{00000000-0005-0000-0000-00003F900000}"/>
    <cellStyle name="Titre 2 2 3 4 2 5" xfId="3988" xr:uid="{00000000-0005-0000-0000-000040900000}"/>
    <cellStyle name="Titre 2 2 3 4 3" xfId="2433" xr:uid="{00000000-0005-0000-0000-000041900000}"/>
    <cellStyle name="Titre 2 2 3 4 4" xfId="3990" xr:uid="{00000000-0005-0000-0000-000042900000}"/>
    <cellStyle name="Titre 2 2 3 4 4 2" xfId="19275" xr:uid="{00000000-0005-0000-0000-000043900000}"/>
    <cellStyle name="Titre 2 2 3 4 5" xfId="19276" xr:uid="{00000000-0005-0000-0000-000044900000}"/>
    <cellStyle name="Titre 2 2 3 4 6" xfId="20174" xr:uid="{00000000-0005-0000-0000-000045900000}"/>
    <cellStyle name="Titre 2 2 3 5" xfId="2434" xr:uid="{00000000-0005-0000-0000-000046900000}"/>
    <cellStyle name="Titre 2 2 3 6" xfId="2435" xr:uid="{00000000-0005-0000-0000-000047900000}"/>
    <cellStyle name="Titre 2 2 3 7" xfId="23706" xr:uid="{00000000-0005-0000-0000-000048900000}"/>
    <cellStyle name="Titre 2 2 3 8" xfId="23951" xr:uid="{00000000-0005-0000-0000-000049900000}"/>
    <cellStyle name="Titre 2 2 3_2012-2013 - CF - Tour 1 - Ligue 04 - Résultats" xfId="2436" xr:uid="{00000000-0005-0000-0000-00004A900000}"/>
    <cellStyle name="Titre 2 2 4" xfId="2437" xr:uid="{00000000-0005-0000-0000-00004B900000}"/>
    <cellStyle name="Titre 2 2 5" xfId="2438" xr:uid="{00000000-0005-0000-0000-00004C900000}"/>
    <cellStyle name="Titre 2 2 5 2" xfId="2439" xr:uid="{00000000-0005-0000-0000-00004D900000}"/>
    <cellStyle name="Titre 2 2 5 2 2" xfId="3992" xr:uid="{00000000-0005-0000-0000-00004E900000}"/>
    <cellStyle name="Titre 2 2 5 2 3" xfId="5885" xr:uid="{00000000-0005-0000-0000-00004F900000}"/>
    <cellStyle name="Titre 2 2 5 2 4" xfId="5073" xr:uid="{00000000-0005-0000-0000-000050900000}"/>
    <cellStyle name="Titre 2 2 5 2 5" xfId="3991" xr:uid="{00000000-0005-0000-0000-000051900000}"/>
    <cellStyle name="Titre 2 2 5 3" xfId="2440" xr:uid="{00000000-0005-0000-0000-000052900000}"/>
    <cellStyle name="Titre 2 2 5 4" xfId="3993" xr:uid="{00000000-0005-0000-0000-000053900000}"/>
    <cellStyle name="Titre 2 2 5 4 2" xfId="19277" xr:uid="{00000000-0005-0000-0000-000054900000}"/>
    <cellStyle name="Titre 2 2 5 5" xfId="19278" xr:uid="{00000000-0005-0000-0000-000055900000}"/>
    <cellStyle name="Titre 2 2 5 6" xfId="20179" xr:uid="{00000000-0005-0000-0000-000056900000}"/>
    <cellStyle name="Titre 2 2 6" xfId="2441" xr:uid="{00000000-0005-0000-0000-000057900000}"/>
    <cellStyle name="Titre 2 2 6 2" xfId="3995" xr:uid="{00000000-0005-0000-0000-000058900000}"/>
    <cellStyle name="Titre 2 2 6 3" xfId="5886" xr:uid="{00000000-0005-0000-0000-000059900000}"/>
    <cellStyle name="Titre 2 2 6 4" xfId="5074" xr:uid="{00000000-0005-0000-0000-00005A900000}"/>
    <cellStyle name="Titre 2 2 6 5" xfId="3994" xr:uid="{00000000-0005-0000-0000-00005B900000}"/>
    <cellStyle name="Titre 2 3" xfId="2442" xr:uid="{00000000-0005-0000-0000-00005C900000}"/>
    <cellStyle name="Titre 2 3 2" xfId="2443" xr:uid="{00000000-0005-0000-0000-00005D900000}"/>
    <cellStyle name="Titre 2 4" xfId="2444" xr:uid="{00000000-0005-0000-0000-00005E900000}"/>
    <cellStyle name="Titre 2 5" xfId="2445" xr:uid="{00000000-0005-0000-0000-00005F900000}"/>
    <cellStyle name="Titre 2 5 2" xfId="2446" xr:uid="{00000000-0005-0000-0000-000060900000}"/>
    <cellStyle name="Titre 2 5 2 2" xfId="2447" xr:uid="{00000000-0005-0000-0000-000061900000}"/>
    <cellStyle name="Titre 2 5 2 2 2" xfId="3997" xr:uid="{00000000-0005-0000-0000-000062900000}"/>
    <cellStyle name="Titre 2 5 2 2 2 2" xfId="19279" xr:uid="{00000000-0005-0000-0000-000063900000}"/>
    <cellStyle name="Titre 2 5 2 2 2 3" xfId="5889" xr:uid="{00000000-0005-0000-0000-000064900000}"/>
    <cellStyle name="Titre 2 5 2 2 3" xfId="3998" xr:uid="{00000000-0005-0000-0000-000065900000}"/>
    <cellStyle name="Titre 2 5 2 2 4" xfId="5888" xr:uid="{00000000-0005-0000-0000-000066900000}"/>
    <cellStyle name="Titre 2 5 2 2 5" xfId="5075" xr:uid="{00000000-0005-0000-0000-000067900000}"/>
    <cellStyle name="Titre 2 5 2 2 5 2" xfId="18078" xr:uid="{00000000-0005-0000-0000-000068900000}"/>
    <cellStyle name="Titre 2 5 2 2 6" xfId="3996" xr:uid="{00000000-0005-0000-0000-000069900000}"/>
    <cellStyle name="Titre 2 5 2 3" xfId="2448" xr:uid="{00000000-0005-0000-0000-00006A900000}"/>
    <cellStyle name="Titre 2 5 2 3 2" xfId="19280" xr:uid="{00000000-0005-0000-0000-00006B900000}"/>
    <cellStyle name="Titre 2 5 2 4" xfId="3999" xr:uid="{00000000-0005-0000-0000-00006C900000}"/>
    <cellStyle name="Titre 2 5 2 4 2" xfId="5890" xr:uid="{00000000-0005-0000-0000-00006D900000}"/>
    <cellStyle name="Titre 2 5 2 4 2 2" xfId="19281" xr:uid="{00000000-0005-0000-0000-00006E900000}"/>
    <cellStyle name="Titre 2 5 2 4 3" xfId="19282" xr:uid="{00000000-0005-0000-0000-00006F900000}"/>
    <cellStyle name="Titre 2 5 2 4 4" xfId="4685" xr:uid="{00000000-0005-0000-0000-000070900000}"/>
    <cellStyle name="Titre 2 5 2 5" xfId="5887" xr:uid="{00000000-0005-0000-0000-000071900000}"/>
    <cellStyle name="Titre 2 5 2 5 2" xfId="19283" xr:uid="{00000000-0005-0000-0000-000072900000}"/>
    <cellStyle name="Titre 2 5 2 6" xfId="20182" xr:uid="{00000000-0005-0000-0000-000073900000}"/>
    <cellStyle name="Titre 2 5 2 6 2" xfId="20320" xr:uid="{00000000-0005-0000-0000-000074900000}"/>
    <cellStyle name="Titre 2 5 2 6 3" xfId="27510" xr:uid="{00000000-0005-0000-0000-000075900000}"/>
    <cellStyle name="Titre 2 5 2 7" xfId="4684" xr:uid="{00000000-0005-0000-0000-000076900000}"/>
    <cellStyle name="Titre 2 5 3" xfId="2449" xr:uid="{00000000-0005-0000-0000-000077900000}"/>
    <cellStyle name="Titre 2 5 3 2" xfId="2450" xr:uid="{00000000-0005-0000-0000-000078900000}"/>
    <cellStyle name="Titre 2 5 3 3" xfId="2451" xr:uid="{00000000-0005-0000-0000-000079900000}"/>
    <cellStyle name="Titre 2 5 3 4" xfId="2452" xr:uid="{00000000-0005-0000-0000-00007A900000}"/>
    <cellStyle name="Titre 2 5 3 5" xfId="2453" xr:uid="{00000000-0005-0000-0000-00007B900000}"/>
    <cellStyle name="Titre 2 5 3 5 2" xfId="4000" xr:uid="{00000000-0005-0000-0000-00007C900000}"/>
    <cellStyle name="Titre 2 5 3 5 3" xfId="5891" xr:uid="{00000000-0005-0000-0000-00007D900000}"/>
    <cellStyle name="Titre 2 5 3 5 4" xfId="5076" xr:uid="{00000000-0005-0000-0000-00007E900000}"/>
    <cellStyle name="Titre 2 5 3 6" xfId="19284" xr:uid="{00000000-0005-0000-0000-00007F900000}"/>
    <cellStyle name="Titre 2 5 3 6 2" xfId="19285" xr:uid="{00000000-0005-0000-0000-000080900000}"/>
    <cellStyle name="Titre 2 5 3 6 2 2" xfId="19286" xr:uid="{00000000-0005-0000-0000-000081900000}"/>
    <cellStyle name="Titre 2 5 3 6 3" xfId="19287" xr:uid="{00000000-0005-0000-0000-000082900000}"/>
    <cellStyle name="Titre 2 5 3 7" xfId="19288" xr:uid="{00000000-0005-0000-0000-000083900000}"/>
    <cellStyle name="Titre 2 5 3 7 2" xfId="19289" xr:uid="{00000000-0005-0000-0000-000084900000}"/>
    <cellStyle name="Titre 2 5 3 8" xfId="20183" xr:uid="{00000000-0005-0000-0000-000085900000}"/>
    <cellStyle name="Titre 2 5 4" xfId="2454" xr:uid="{00000000-0005-0000-0000-000086900000}"/>
    <cellStyle name="Titre 2 5 4 2" xfId="2455" xr:uid="{00000000-0005-0000-0000-000087900000}"/>
    <cellStyle name="Titre 2 5 4 3" xfId="2456" xr:uid="{00000000-0005-0000-0000-000088900000}"/>
    <cellStyle name="Titre 2 5 4 4" xfId="2457" xr:uid="{00000000-0005-0000-0000-000089900000}"/>
    <cellStyle name="Titre 2 5 4 5" xfId="2458" xr:uid="{00000000-0005-0000-0000-00008A900000}"/>
    <cellStyle name="Titre 2 5 4 5 2" xfId="4001" xr:uid="{00000000-0005-0000-0000-00008B900000}"/>
    <cellStyle name="Titre 2 5 4 5 3" xfId="5892" xr:uid="{00000000-0005-0000-0000-00008C900000}"/>
    <cellStyle name="Titre 2 5 4 5 4" xfId="5077" xr:uid="{00000000-0005-0000-0000-00008D900000}"/>
    <cellStyle name="Titre 2 5 4 6" xfId="19290" xr:uid="{00000000-0005-0000-0000-00008E900000}"/>
    <cellStyle name="Titre 2 5 4 6 2" xfId="19291" xr:uid="{00000000-0005-0000-0000-00008F900000}"/>
    <cellStyle name="Titre 2 5 4 6 2 2" xfId="19292" xr:uid="{00000000-0005-0000-0000-000090900000}"/>
    <cellStyle name="Titre 2 5 4 6 3" xfId="19293" xr:uid="{00000000-0005-0000-0000-000091900000}"/>
    <cellStyle name="Titre 2 5 4 7" xfId="19294" xr:uid="{00000000-0005-0000-0000-000092900000}"/>
    <cellStyle name="Titre 2 5 4 7 2" xfId="19295" xr:uid="{00000000-0005-0000-0000-000093900000}"/>
    <cellStyle name="Titre 2 5 4 8" xfId="20184" xr:uid="{00000000-0005-0000-0000-000094900000}"/>
    <cellStyle name="Titre 2 5 5" xfId="2459" xr:uid="{00000000-0005-0000-0000-000095900000}"/>
    <cellStyle name="Titre 2 5 5 2" xfId="4003" xr:uid="{00000000-0005-0000-0000-000096900000}"/>
    <cellStyle name="Titre 2 5 5 2 2" xfId="19296" xr:uid="{00000000-0005-0000-0000-000097900000}"/>
    <cellStyle name="Titre 2 5 5 2 3" xfId="5894" xr:uid="{00000000-0005-0000-0000-000098900000}"/>
    <cellStyle name="Titre 2 5 5 3" xfId="4004" xr:uid="{00000000-0005-0000-0000-000099900000}"/>
    <cellStyle name="Titre 2 5 5 4" xfId="5893" xr:uid="{00000000-0005-0000-0000-00009A900000}"/>
    <cellStyle name="Titre 2 5 5 5" xfId="5078" xr:uid="{00000000-0005-0000-0000-00009B900000}"/>
    <cellStyle name="Titre 2 5 5 5 2" xfId="18079" xr:uid="{00000000-0005-0000-0000-00009C900000}"/>
    <cellStyle name="Titre 2 5 5 6" xfId="4002" xr:uid="{00000000-0005-0000-0000-00009D900000}"/>
    <cellStyle name="Titre 2 5 6" xfId="20181" xr:uid="{00000000-0005-0000-0000-00009E900000}"/>
    <cellStyle name="Titre 2 5 6 2" xfId="23707" xr:uid="{00000000-0005-0000-0000-00009F900000}"/>
    <cellStyle name="Titre 2 5 7" xfId="23952" xr:uid="{00000000-0005-0000-0000-0000A0900000}"/>
    <cellStyle name="Titre 2 6" xfId="2460" xr:uid="{00000000-0005-0000-0000-0000A1900000}"/>
    <cellStyle name="Titre 2 7" xfId="2461" xr:uid="{00000000-0005-0000-0000-0000A2900000}"/>
    <cellStyle name="Titre 2 8" xfId="2462" xr:uid="{00000000-0005-0000-0000-0000A3900000}"/>
    <cellStyle name="Titre 2 9" xfId="2463" xr:uid="{00000000-0005-0000-0000-0000A4900000}"/>
    <cellStyle name="Titre 3" xfId="2464" builtinId="18" customBuiltin="1"/>
    <cellStyle name="Titre 3 10" xfId="2465" xr:uid="{00000000-0005-0000-0000-0000A6900000}"/>
    <cellStyle name="Titre 3 11" xfId="2466" xr:uid="{00000000-0005-0000-0000-0000A7900000}"/>
    <cellStyle name="Titre 3 12" xfId="2467" xr:uid="{00000000-0005-0000-0000-0000A8900000}"/>
    <cellStyle name="Titre 3 12 2" xfId="2468" xr:uid="{00000000-0005-0000-0000-0000A9900000}"/>
    <cellStyle name="Titre 3 12 2 2" xfId="4006" xr:uid="{00000000-0005-0000-0000-0000AA900000}"/>
    <cellStyle name="Titre 3 12 2 2 2" xfId="19297" xr:uid="{00000000-0005-0000-0000-0000AB900000}"/>
    <cellStyle name="Titre 3 12 2 2 3" xfId="5897" xr:uid="{00000000-0005-0000-0000-0000AC900000}"/>
    <cellStyle name="Titre 3 12 2 3" xfId="4007" xr:uid="{00000000-0005-0000-0000-0000AD900000}"/>
    <cellStyle name="Titre 3 12 2 4" xfId="5896" xr:uid="{00000000-0005-0000-0000-0000AE900000}"/>
    <cellStyle name="Titre 3 12 2 5" xfId="5079" xr:uid="{00000000-0005-0000-0000-0000AF900000}"/>
    <cellStyle name="Titre 3 12 2 5 2" xfId="18080" xr:uid="{00000000-0005-0000-0000-0000B0900000}"/>
    <cellStyle name="Titre 3 12 2 6" xfId="4005" xr:uid="{00000000-0005-0000-0000-0000B1900000}"/>
    <cellStyle name="Titre 3 12 3" xfId="2469" xr:uid="{00000000-0005-0000-0000-0000B2900000}"/>
    <cellStyle name="Titre 3 12 3 2" xfId="19298" xr:uid="{00000000-0005-0000-0000-0000B3900000}"/>
    <cellStyle name="Titre 3 12 4" xfId="4008" xr:uid="{00000000-0005-0000-0000-0000B4900000}"/>
    <cellStyle name="Titre 3 12 4 2" xfId="5898" xr:uid="{00000000-0005-0000-0000-0000B5900000}"/>
    <cellStyle name="Titre 3 12 4 2 2" xfId="19299" xr:uid="{00000000-0005-0000-0000-0000B6900000}"/>
    <cellStyle name="Titre 3 12 4 3" xfId="19300" xr:uid="{00000000-0005-0000-0000-0000B7900000}"/>
    <cellStyle name="Titre 3 12 4 4" xfId="4687" xr:uid="{00000000-0005-0000-0000-0000B8900000}"/>
    <cellStyle name="Titre 3 12 5" xfId="5895" xr:uid="{00000000-0005-0000-0000-0000B9900000}"/>
    <cellStyle name="Titre 3 12 5 2" xfId="19301" xr:uid="{00000000-0005-0000-0000-0000BA900000}"/>
    <cellStyle name="Titre 3 12 6" xfId="20185" xr:uid="{00000000-0005-0000-0000-0000BB900000}"/>
    <cellStyle name="Titre 3 12 6 2" xfId="20321" xr:uid="{00000000-0005-0000-0000-0000BC900000}"/>
    <cellStyle name="Titre 3 12 6 3" xfId="27511" xr:uid="{00000000-0005-0000-0000-0000BD900000}"/>
    <cellStyle name="Titre 3 12 7" xfId="4686" xr:uid="{00000000-0005-0000-0000-0000BE900000}"/>
    <cellStyle name="Titre 3 13" xfId="2470" xr:uid="{00000000-0005-0000-0000-0000BF900000}"/>
    <cellStyle name="Titre 3 13 2" xfId="19302" xr:uid="{00000000-0005-0000-0000-0000C0900000}"/>
    <cellStyle name="Titre 3 13 3" xfId="4009" xr:uid="{00000000-0005-0000-0000-0000C1900000}"/>
    <cellStyle name="Titre 3 14" xfId="4010" xr:uid="{00000000-0005-0000-0000-0000C2900000}"/>
    <cellStyle name="Titre 3 14 2" xfId="5899" xr:uid="{00000000-0005-0000-0000-0000C3900000}"/>
    <cellStyle name="Titre 3 14 3" xfId="4688" xr:uid="{00000000-0005-0000-0000-0000C4900000}"/>
    <cellStyle name="Titre 3 15" xfId="4011" xr:uid="{00000000-0005-0000-0000-0000C5900000}"/>
    <cellStyle name="Titre 3 15 2" xfId="19303" xr:uid="{00000000-0005-0000-0000-0000C6900000}"/>
    <cellStyle name="Titre 3 16" xfId="4012" xr:uid="{00000000-0005-0000-0000-0000C7900000}"/>
    <cellStyle name="Titre 3 16 2" xfId="23727" xr:uid="{00000000-0005-0000-0000-0000C8900000}"/>
    <cellStyle name="Titre 3 16 3" xfId="20322" xr:uid="{00000000-0005-0000-0000-0000C9900000}"/>
    <cellStyle name="Titre 3 17" xfId="20323" xr:uid="{00000000-0005-0000-0000-0000CA900000}"/>
    <cellStyle name="Titre 3 18" xfId="21544" xr:uid="{00000000-0005-0000-0000-0000CB900000}"/>
    <cellStyle name="Titre 3 2" xfId="2471" xr:uid="{00000000-0005-0000-0000-0000CC900000}"/>
    <cellStyle name="Titre 3 2 2" xfId="2472" xr:uid="{00000000-0005-0000-0000-0000CD900000}"/>
    <cellStyle name="Titre 3 2 2 2" xfId="2473" xr:uid="{00000000-0005-0000-0000-0000CE900000}"/>
    <cellStyle name="Titre 3 2 2 2 2" xfId="2474" xr:uid="{00000000-0005-0000-0000-0000CF900000}"/>
    <cellStyle name="Titre 3 2 2 2 2 2" xfId="2475" xr:uid="{00000000-0005-0000-0000-0000D0900000}"/>
    <cellStyle name="Titre 3 2 2 2 2 2 2" xfId="2476" xr:uid="{00000000-0005-0000-0000-0000D1900000}"/>
    <cellStyle name="Titre 3 2 2 2 2 2 2 2" xfId="4014" xr:uid="{00000000-0005-0000-0000-0000D2900000}"/>
    <cellStyle name="Titre 3 2 2 2 2 2 2 3" xfId="5900" xr:uid="{00000000-0005-0000-0000-0000D3900000}"/>
    <cellStyle name="Titre 3 2 2 2 2 2 2 4" xfId="5080" xr:uid="{00000000-0005-0000-0000-0000D4900000}"/>
    <cellStyle name="Titre 3 2 2 2 2 2 2 5" xfId="4013" xr:uid="{00000000-0005-0000-0000-0000D5900000}"/>
    <cellStyle name="Titre 3 2 2 2 2 2 3" xfId="2477" xr:uid="{00000000-0005-0000-0000-0000D6900000}"/>
    <cellStyle name="Titre 3 2 2 2 2 2 4" xfId="4015" xr:uid="{00000000-0005-0000-0000-0000D7900000}"/>
    <cellStyle name="Titre 3 2 2 2 2 2 4 2" xfId="19304" xr:uid="{00000000-0005-0000-0000-0000D8900000}"/>
    <cellStyle name="Titre 3 2 2 2 2 2 5" xfId="19305" xr:uid="{00000000-0005-0000-0000-0000D9900000}"/>
    <cellStyle name="Titre 3 2 2 2 2 2 6" xfId="20186" xr:uid="{00000000-0005-0000-0000-0000DA900000}"/>
    <cellStyle name="Titre 3 2 2 2 2 3" xfId="2478" xr:uid="{00000000-0005-0000-0000-0000DB900000}"/>
    <cellStyle name="Titre 3 2 2 2 2 4" xfId="19306" xr:uid="{00000000-0005-0000-0000-0000DC900000}"/>
    <cellStyle name="Titre 3 2 2 2 2 5" xfId="23708" xr:uid="{00000000-0005-0000-0000-0000DD900000}"/>
    <cellStyle name="Titre 3 2 2 2 2 6" xfId="23954" xr:uid="{00000000-0005-0000-0000-0000DE900000}"/>
    <cellStyle name="Titre 3 2 2 2 3" xfId="2479" xr:uid="{00000000-0005-0000-0000-0000DF900000}"/>
    <cellStyle name="Titre 3 2 2 2 4" xfId="2480" xr:uid="{00000000-0005-0000-0000-0000E0900000}"/>
    <cellStyle name="Titre 3 2 2 2 5" xfId="2481" xr:uid="{00000000-0005-0000-0000-0000E1900000}"/>
    <cellStyle name="Titre 3 2 2 2 5 2" xfId="4017" xr:uid="{00000000-0005-0000-0000-0000E2900000}"/>
    <cellStyle name="Titre 3 2 2 2 5 3" xfId="5901" xr:uid="{00000000-0005-0000-0000-0000E3900000}"/>
    <cellStyle name="Titre 3 2 2 2 5 4" xfId="5081" xr:uid="{00000000-0005-0000-0000-0000E4900000}"/>
    <cellStyle name="Titre 3 2 2 2 5 5" xfId="4016" xr:uid="{00000000-0005-0000-0000-0000E5900000}"/>
    <cellStyle name="Titre 3 2 2 3" xfId="2482" xr:uid="{00000000-0005-0000-0000-0000E6900000}"/>
    <cellStyle name="Titre 3 2 2 3 2" xfId="2483" xr:uid="{00000000-0005-0000-0000-0000E7900000}"/>
    <cellStyle name="Titre 3 2 2 3 3" xfId="2484" xr:uid="{00000000-0005-0000-0000-0000E8900000}"/>
    <cellStyle name="Titre 3 2 2 3 3 2" xfId="2485" xr:uid="{00000000-0005-0000-0000-0000E9900000}"/>
    <cellStyle name="Titre 3 2 2 3 3 2 2" xfId="4019" xr:uid="{00000000-0005-0000-0000-0000EA900000}"/>
    <cellStyle name="Titre 3 2 2 3 3 2 3" xfId="5902" xr:uid="{00000000-0005-0000-0000-0000EB900000}"/>
    <cellStyle name="Titre 3 2 2 3 3 2 4" xfId="5082" xr:uid="{00000000-0005-0000-0000-0000EC900000}"/>
    <cellStyle name="Titre 3 2 2 3 3 2 5" xfId="4018" xr:uid="{00000000-0005-0000-0000-0000ED900000}"/>
    <cellStyle name="Titre 3 2 2 3 3 3" xfId="2486" xr:uid="{00000000-0005-0000-0000-0000EE900000}"/>
    <cellStyle name="Titre 3 2 2 3 3 4" xfId="4020" xr:uid="{00000000-0005-0000-0000-0000EF900000}"/>
    <cellStyle name="Titre 3 2 2 3 3 4 2" xfId="19307" xr:uid="{00000000-0005-0000-0000-0000F0900000}"/>
    <cellStyle name="Titre 3 2 2 3 3 5" xfId="19308" xr:uid="{00000000-0005-0000-0000-0000F1900000}"/>
    <cellStyle name="Titre 3 2 2 3 3 6" xfId="20187" xr:uid="{00000000-0005-0000-0000-0000F2900000}"/>
    <cellStyle name="Titre 3 2 2 3 4" xfId="23709" xr:uid="{00000000-0005-0000-0000-0000F3900000}"/>
    <cellStyle name="Titre 3 2 2 3 5" xfId="23955" xr:uid="{00000000-0005-0000-0000-0000F4900000}"/>
    <cellStyle name="Titre 3 2 2 3_2012-2013 - CF - Tour 1 - Ligue 04 - Résultats" xfId="2487" xr:uid="{00000000-0005-0000-0000-0000F5900000}"/>
    <cellStyle name="Titre 3 2 2 4" xfId="2488" xr:uid="{00000000-0005-0000-0000-0000F6900000}"/>
    <cellStyle name="Titre 3 2 2 4 2" xfId="4022" xr:uid="{00000000-0005-0000-0000-0000F7900000}"/>
    <cellStyle name="Titre 3 2 2 4 3" xfId="5903" xr:uid="{00000000-0005-0000-0000-0000F8900000}"/>
    <cellStyle name="Titre 3 2 2 4 4" xfId="5083" xr:uid="{00000000-0005-0000-0000-0000F9900000}"/>
    <cellStyle name="Titre 3 2 2 4 5" xfId="4021" xr:uid="{00000000-0005-0000-0000-0000FA900000}"/>
    <cellStyle name="Titre 3 2 2 5" xfId="23710" xr:uid="{00000000-0005-0000-0000-0000FB900000}"/>
    <cellStyle name="Titre 3 2 2 6" xfId="23953" xr:uid="{00000000-0005-0000-0000-0000FC900000}"/>
    <cellStyle name="Titre 3 2 2_2012-2013 - CF - Tour 1 - Ligue 04 - Résultats" xfId="2489" xr:uid="{00000000-0005-0000-0000-0000FD900000}"/>
    <cellStyle name="Titre 3 2 3" xfId="2490" xr:uid="{00000000-0005-0000-0000-0000FE900000}"/>
    <cellStyle name="Titre 3 2 3 2" xfId="2491" xr:uid="{00000000-0005-0000-0000-0000FF900000}"/>
    <cellStyle name="Titre 3 2 3 3" xfId="2492" xr:uid="{00000000-0005-0000-0000-000000910000}"/>
    <cellStyle name="Titre 3 2 3 3 2" xfId="2493" xr:uid="{00000000-0005-0000-0000-000001910000}"/>
    <cellStyle name="Titre 3 2 3 3 2 2" xfId="2494" xr:uid="{00000000-0005-0000-0000-000002910000}"/>
    <cellStyle name="Titre 3 2 3 3 2 2 2" xfId="4024" xr:uid="{00000000-0005-0000-0000-000003910000}"/>
    <cellStyle name="Titre 3 2 3 3 2 2 3" xfId="5904" xr:uid="{00000000-0005-0000-0000-000004910000}"/>
    <cellStyle name="Titre 3 2 3 3 2 2 4" xfId="5084" xr:uid="{00000000-0005-0000-0000-000005910000}"/>
    <cellStyle name="Titre 3 2 3 3 2 2 5" xfId="4023" xr:uid="{00000000-0005-0000-0000-000006910000}"/>
    <cellStyle name="Titre 3 2 3 3 2 3" xfId="2495" xr:uid="{00000000-0005-0000-0000-000007910000}"/>
    <cellStyle name="Titre 3 2 3 3 2 4" xfId="4025" xr:uid="{00000000-0005-0000-0000-000008910000}"/>
    <cellStyle name="Titre 3 2 3 3 2 4 2" xfId="19309" xr:uid="{00000000-0005-0000-0000-000009910000}"/>
    <cellStyle name="Titre 3 2 3 3 2 5" xfId="19310" xr:uid="{00000000-0005-0000-0000-00000A910000}"/>
    <cellStyle name="Titre 3 2 3 3 2 6" xfId="20189" xr:uid="{00000000-0005-0000-0000-00000B910000}"/>
    <cellStyle name="Titre 3 2 3 3 3" xfId="2496" xr:uid="{00000000-0005-0000-0000-00000C910000}"/>
    <cellStyle name="Titre 3 2 3 3 4" xfId="2497" xr:uid="{00000000-0005-0000-0000-00000D910000}"/>
    <cellStyle name="Titre 3 2 3 3 5" xfId="2498" xr:uid="{00000000-0005-0000-0000-00000E910000}"/>
    <cellStyle name="Titre 3 2 3 3 5 2" xfId="4027" xr:uid="{00000000-0005-0000-0000-00000F910000}"/>
    <cellStyle name="Titre 3 2 3 3 5 3" xfId="5905" xr:uid="{00000000-0005-0000-0000-000010910000}"/>
    <cellStyle name="Titre 3 2 3 3 5 4" xfId="5085" xr:uid="{00000000-0005-0000-0000-000011910000}"/>
    <cellStyle name="Titre 3 2 3 3 5 5" xfId="4026" xr:uid="{00000000-0005-0000-0000-000012910000}"/>
    <cellStyle name="Titre 3 2 3 4" xfId="2499" xr:uid="{00000000-0005-0000-0000-000013910000}"/>
    <cellStyle name="Titre 3 2 3 4 2" xfId="2500" xr:uid="{00000000-0005-0000-0000-000014910000}"/>
    <cellStyle name="Titre 3 2 3 4 2 2" xfId="4029" xr:uid="{00000000-0005-0000-0000-000015910000}"/>
    <cellStyle name="Titre 3 2 3 4 2 3" xfId="5906" xr:uid="{00000000-0005-0000-0000-000016910000}"/>
    <cellStyle name="Titre 3 2 3 4 2 4" xfId="5086" xr:uid="{00000000-0005-0000-0000-000017910000}"/>
    <cellStyle name="Titre 3 2 3 4 2 5" xfId="4028" xr:uid="{00000000-0005-0000-0000-000018910000}"/>
    <cellStyle name="Titre 3 2 3 4 3" xfId="2501" xr:uid="{00000000-0005-0000-0000-000019910000}"/>
    <cellStyle name="Titre 3 2 3 4 4" xfId="4030" xr:uid="{00000000-0005-0000-0000-00001A910000}"/>
    <cellStyle name="Titre 3 2 3 4 4 2" xfId="19311" xr:uid="{00000000-0005-0000-0000-00001B910000}"/>
    <cellStyle name="Titre 3 2 3 4 5" xfId="19312" xr:uid="{00000000-0005-0000-0000-00001C910000}"/>
    <cellStyle name="Titre 3 2 3 4 6" xfId="20192" xr:uid="{00000000-0005-0000-0000-00001D910000}"/>
    <cellStyle name="Titre 3 2 3 5" xfId="2502" xr:uid="{00000000-0005-0000-0000-00001E910000}"/>
    <cellStyle name="Titre 3 2 3 6" xfId="2503" xr:uid="{00000000-0005-0000-0000-00001F910000}"/>
    <cellStyle name="Titre 3 2 3 7" xfId="23711" xr:uid="{00000000-0005-0000-0000-000020910000}"/>
    <cellStyle name="Titre 3 2 3 8" xfId="23956" xr:uid="{00000000-0005-0000-0000-000021910000}"/>
    <cellStyle name="Titre 3 2 3_2012-2013 - CF - Tour 1 - Ligue 04 - Résultats" xfId="2504" xr:uid="{00000000-0005-0000-0000-000022910000}"/>
    <cellStyle name="Titre 3 2 4" xfId="2505" xr:uid="{00000000-0005-0000-0000-000023910000}"/>
    <cellStyle name="Titre 3 2 5" xfId="2506" xr:uid="{00000000-0005-0000-0000-000024910000}"/>
    <cellStyle name="Titre 3 2 5 2" xfId="2507" xr:uid="{00000000-0005-0000-0000-000025910000}"/>
    <cellStyle name="Titre 3 2 5 2 2" xfId="4032" xr:uid="{00000000-0005-0000-0000-000026910000}"/>
    <cellStyle name="Titre 3 2 5 2 3" xfId="5907" xr:uid="{00000000-0005-0000-0000-000027910000}"/>
    <cellStyle name="Titre 3 2 5 2 4" xfId="5087" xr:uid="{00000000-0005-0000-0000-000028910000}"/>
    <cellStyle name="Titre 3 2 5 2 5" xfId="4031" xr:uid="{00000000-0005-0000-0000-000029910000}"/>
    <cellStyle name="Titre 3 2 5 3" xfId="2508" xr:uid="{00000000-0005-0000-0000-00002A910000}"/>
    <cellStyle name="Titre 3 2 5 4" xfId="4033" xr:uid="{00000000-0005-0000-0000-00002B910000}"/>
    <cellStyle name="Titre 3 2 5 4 2" xfId="19313" xr:uid="{00000000-0005-0000-0000-00002C910000}"/>
    <cellStyle name="Titre 3 2 5 5" xfId="19314" xr:uid="{00000000-0005-0000-0000-00002D910000}"/>
    <cellStyle name="Titre 3 2 5 6" xfId="20197" xr:uid="{00000000-0005-0000-0000-00002E910000}"/>
    <cellStyle name="Titre 3 2 6" xfId="2509" xr:uid="{00000000-0005-0000-0000-00002F910000}"/>
    <cellStyle name="Titre 3 2 6 2" xfId="4035" xr:uid="{00000000-0005-0000-0000-000030910000}"/>
    <cellStyle name="Titre 3 2 6 3" xfId="5908" xr:uid="{00000000-0005-0000-0000-000031910000}"/>
    <cellStyle name="Titre 3 2 6 4" xfId="5088" xr:uid="{00000000-0005-0000-0000-000032910000}"/>
    <cellStyle name="Titre 3 2 6 5" xfId="4034" xr:uid="{00000000-0005-0000-0000-000033910000}"/>
    <cellStyle name="Titre 3 3" xfId="2510" xr:uid="{00000000-0005-0000-0000-000034910000}"/>
    <cellStyle name="Titre 3 3 2" xfId="2511" xr:uid="{00000000-0005-0000-0000-000035910000}"/>
    <cellStyle name="Titre 3 4" xfId="2512" xr:uid="{00000000-0005-0000-0000-000036910000}"/>
    <cellStyle name="Titre 3 5" xfId="2513" xr:uid="{00000000-0005-0000-0000-000037910000}"/>
    <cellStyle name="Titre 3 5 2" xfId="2514" xr:uid="{00000000-0005-0000-0000-000038910000}"/>
    <cellStyle name="Titre 3 5 2 2" xfId="2515" xr:uid="{00000000-0005-0000-0000-000039910000}"/>
    <cellStyle name="Titre 3 5 2 2 2" xfId="4037" xr:uid="{00000000-0005-0000-0000-00003A910000}"/>
    <cellStyle name="Titre 3 5 2 2 2 2" xfId="19315" xr:uid="{00000000-0005-0000-0000-00003B910000}"/>
    <cellStyle name="Titre 3 5 2 2 2 3" xfId="5911" xr:uid="{00000000-0005-0000-0000-00003C910000}"/>
    <cellStyle name="Titre 3 5 2 2 3" xfId="4038" xr:uid="{00000000-0005-0000-0000-00003D910000}"/>
    <cellStyle name="Titre 3 5 2 2 4" xfId="5910" xr:uid="{00000000-0005-0000-0000-00003E910000}"/>
    <cellStyle name="Titre 3 5 2 2 5" xfId="5089" xr:uid="{00000000-0005-0000-0000-00003F910000}"/>
    <cellStyle name="Titre 3 5 2 2 5 2" xfId="18081" xr:uid="{00000000-0005-0000-0000-000040910000}"/>
    <cellStyle name="Titre 3 5 2 2 6" xfId="4036" xr:uid="{00000000-0005-0000-0000-000041910000}"/>
    <cellStyle name="Titre 3 5 2 3" xfId="2516" xr:uid="{00000000-0005-0000-0000-000042910000}"/>
    <cellStyle name="Titre 3 5 2 3 2" xfId="19316" xr:uid="{00000000-0005-0000-0000-000043910000}"/>
    <cellStyle name="Titre 3 5 2 4" xfId="4039" xr:uid="{00000000-0005-0000-0000-000044910000}"/>
    <cellStyle name="Titre 3 5 2 4 2" xfId="5912" xr:uid="{00000000-0005-0000-0000-000045910000}"/>
    <cellStyle name="Titre 3 5 2 4 2 2" xfId="19317" xr:uid="{00000000-0005-0000-0000-000046910000}"/>
    <cellStyle name="Titre 3 5 2 4 3" xfId="19318" xr:uid="{00000000-0005-0000-0000-000047910000}"/>
    <cellStyle name="Titre 3 5 2 4 4" xfId="4690" xr:uid="{00000000-0005-0000-0000-000048910000}"/>
    <cellStyle name="Titre 3 5 2 5" xfId="5909" xr:uid="{00000000-0005-0000-0000-000049910000}"/>
    <cellStyle name="Titre 3 5 2 5 2" xfId="19319" xr:uid="{00000000-0005-0000-0000-00004A910000}"/>
    <cellStyle name="Titre 3 5 2 6" xfId="20200" xr:uid="{00000000-0005-0000-0000-00004B910000}"/>
    <cellStyle name="Titre 3 5 2 6 2" xfId="20324" xr:uid="{00000000-0005-0000-0000-00004C910000}"/>
    <cellStyle name="Titre 3 5 2 6 3" xfId="27520" xr:uid="{00000000-0005-0000-0000-00004D910000}"/>
    <cellStyle name="Titre 3 5 2 7" xfId="4689" xr:uid="{00000000-0005-0000-0000-00004E910000}"/>
    <cellStyle name="Titre 3 5 3" xfId="2517" xr:uid="{00000000-0005-0000-0000-00004F910000}"/>
    <cellStyle name="Titre 3 5 3 2" xfId="2518" xr:uid="{00000000-0005-0000-0000-000050910000}"/>
    <cellStyle name="Titre 3 5 3 3" xfId="2519" xr:uid="{00000000-0005-0000-0000-000051910000}"/>
    <cellStyle name="Titre 3 5 3 4" xfId="2520" xr:uid="{00000000-0005-0000-0000-000052910000}"/>
    <cellStyle name="Titre 3 5 3 5" xfId="2521" xr:uid="{00000000-0005-0000-0000-000053910000}"/>
    <cellStyle name="Titre 3 5 3 5 2" xfId="4040" xr:uid="{00000000-0005-0000-0000-000054910000}"/>
    <cellStyle name="Titre 3 5 3 5 3" xfId="5913" xr:uid="{00000000-0005-0000-0000-000055910000}"/>
    <cellStyle name="Titre 3 5 3 5 4" xfId="5090" xr:uid="{00000000-0005-0000-0000-000056910000}"/>
    <cellStyle name="Titre 3 5 3 6" xfId="19320" xr:uid="{00000000-0005-0000-0000-000057910000}"/>
    <cellStyle name="Titre 3 5 3 6 2" xfId="19321" xr:uid="{00000000-0005-0000-0000-000058910000}"/>
    <cellStyle name="Titre 3 5 3 6 2 2" xfId="19322" xr:uid="{00000000-0005-0000-0000-000059910000}"/>
    <cellStyle name="Titre 3 5 3 6 3" xfId="19323" xr:uid="{00000000-0005-0000-0000-00005A910000}"/>
    <cellStyle name="Titre 3 5 3 7" xfId="19324" xr:uid="{00000000-0005-0000-0000-00005B910000}"/>
    <cellStyle name="Titre 3 5 3 7 2" xfId="19325" xr:uid="{00000000-0005-0000-0000-00005C910000}"/>
    <cellStyle name="Titre 3 5 3 8" xfId="20201" xr:uid="{00000000-0005-0000-0000-00005D910000}"/>
    <cellStyle name="Titre 3 5 4" xfId="2522" xr:uid="{00000000-0005-0000-0000-00005E910000}"/>
    <cellStyle name="Titre 3 5 4 2" xfId="2523" xr:uid="{00000000-0005-0000-0000-00005F910000}"/>
    <cellStyle name="Titre 3 5 4 3" xfId="2524" xr:uid="{00000000-0005-0000-0000-000060910000}"/>
    <cellStyle name="Titre 3 5 4 4" xfId="2525" xr:uid="{00000000-0005-0000-0000-000061910000}"/>
    <cellStyle name="Titre 3 5 4 5" xfId="2526" xr:uid="{00000000-0005-0000-0000-000062910000}"/>
    <cellStyle name="Titre 3 5 4 5 2" xfId="4041" xr:uid="{00000000-0005-0000-0000-000063910000}"/>
    <cellStyle name="Titre 3 5 4 5 3" xfId="5914" xr:uid="{00000000-0005-0000-0000-000064910000}"/>
    <cellStyle name="Titre 3 5 4 5 4" xfId="5091" xr:uid="{00000000-0005-0000-0000-000065910000}"/>
    <cellStyle name="Titre 3 5 4 6" xfId="19326" xr:uid="{00000000-0005-0000-0000-000066910000}"/>
    <cellStyle name="Titre 3 5 4 6 2" xfId="19327" xr:uid="{00000000-0005-0000-0000-000067910000}"/>
    <cellStyle name="Titre 3 5 4 6 2 2" xfId="19328" xr:uid="{00000000-0005-0000-0000-000068910000}"/>
    <cellStyle name="Titre 3 5 4 6 3" xfId="19329" xr:uid="{00000000-0005-0000-0000-000069910000}"/>
    <cellStyle name="Titre 3 5 4 7" xfId="19330" xr:uid="{00000000-0005-0000-0000-00006A910000}"/>
    <cellStyle name="Titre 3 5 4 7 2" xfId="19331" xr:uid="{00000000-0005-0000-0000-00006B910000}"/>
    <cellStyle name="Titre 3 5 4 8" xfId="20203" xr:uid="{00000000-0005-0000-0000-00006C910000}"/>
    <cellStyle name="Titre 3 5 5" xfId="2527" xr:uid="{00000000-0005-0000-0000-00006D910000}"/>
    <cellStyle name="Titre 3 5 5 2" xfId="4043" xr:uid="{00000000-0005-0000-0000-00006E910000}"/>
    <cellStyle name="Titre 3 5 5 2 2" xfId="19332" xr:uid="{00000000-0005-0000-0000-00006F910000}"/>
    <cellStyle name="Titre 3 5 5 2 3" xfId="5916" xr:uid="{00000000-0005-0000-0000-000070910000}"/>
    <cellStyle name="Titre 3 5 5 3" xfId="4044" xr:uid="{00000000-0005-0000-0000-000071910000}"/>
    <cellStyle name="Titre 3 5 5 4" xfId="5915" xr:uid="{00000000-0005-0000-0000-000072910000}"/>
    <cellStyle name="Titre 3 5 5 5" xfId="5092" xr:uid="{00000000-0005-0000-0000-000073910000}"/>
    <cellStyle name="Titre 3 5 5 5 2" xfId="18082" xr:uid="{00000000-0005-0000-0000-000074910000}"/>
    <cellStyle name="Titre 3 5 5 6" xfId="4042" xr:uid="{00000000-0005-0000-0000-000075910000}"/>
    <cellStyle name="Titre 3 5 6" xfId="20199" xr:uid="{00000000-0005-0000-0000-000076910000}"/>
    <cellStyle name="Titre 3 5 6 2" xfId="23712" xr:uid="{00000000-0005-0000-0000-000077910000}"/>
    <cellStyle name="Titre 3 5 7" xfId="23957" xr:uid="{00000000-0005-0000-0000-000078910000}"/>
    <cellStyle name="Titre 3 6" xfId="2528" xr:uid="{00000000-0005-0000-0000-000079910000}"/>
    <cellStyle name="Titre 3 7" xfId="2529" xr:uid="{00000000-0005-0000-0000-00007A910000}"/>
    <cellStyle name="Titre 3 8" xfId="2530" xr:uid="{00000000-0005-0000-0000-00007B910000}"/>
    <cellStyle name="Titre 3 9" xfId="2531" xr:uid="{00000000-0005-0000-0000-00007C910000}"/>
    <cellStyle name="Titre 4" xfId="2532" builtinId="19" customBuiltin="1"/>
    <cellStyle name="Titre 4 10" xfId="2533" xr:uid="{00000000-0005-0000-0000-00007E910000}"/>
    <cellStyle name="Titre 4 11" xfId="2534" xr:uid="{00000000-0005-0000-0000-00007F910000}"/>
    <cellStyle name="Titre 4 12" xfId="2535" xr:uid="{00000000-0005-0000-0000-000080910000}"/>
    <cellStyle name="Titre 4 12 2" xfId="2536" xr:uid="{00000000-0005-0000-0000-000081910000}"/>
    <cellStyle name="Titre 4 12 2 2" xfId="4046" xr:uid="{00000000-0005-0000-0000-000082910000}"/>
    <cellStyle name="Titre 4 12 2 2 2" xfId="19333" xr:uid="{00000000-0005-0000-0000-000083910000}"/>
    <cellStyle name="Titre 4 12 2 2 3" xfId="5919" xr:uid="{00000000-0005-0000-0000-000084910000}"/>
    <cellStyle name="Titre 4 12 2 3" xfId="4047" xr:uid="{00000000-0005-0000-0000-000085910000}"/>
    <cellStyle name="Titre 4 12 2 4" xfId="5918" xr:uid="{00000000-0005-0000-0000-000086910000}"/>
    <cellStyle name="Titre 4 12 2 5" xfId="5093" xr:uid="{00000000-0005-0000-0000-000087910000}"/>
    <cellStyle name="Titre 4 12 2 5 2" xfId="18083" xr:uid="{00000000-0005-0000-0000-000088910000}"/>
    <cellStyle name="Titre 4 12 2 6" xfId="4045" xr:uid="{00000000-0005-0000-0000-000089910000}"/>
    <cellStyle name="Titre 4 12 3" xfId="2537" xr:uid="{00000000-0005-0000-0000-00008A910000}"/>
    <cellStyle name="Titre 4 12 3 2" xfId="19334" xr:uid="{00000000-0005-0000-0000-00008B910000}"/>
    <cellStyle name="Titre 4 12 4" xfId="4048" xr:uid="{00000000-0005-0000-0000-00008C910000}"/>
    <cellStyle name="Titre 4 12 4 2" xfId="5920" xr:uid="{00000000-0005-0000-0000-00008D910000}"/>
    <cellStyle name="Titre 4 12 4 2 2" xfId="19335" xr:uid="{00000000-0005-0000-0000-00008E910000}"/>
    <cellStyle name="Titre 4 12 4 3" xfId="19336" xr:uid="{00000000-0005-0000-0000-00008F910000}"/>
    <cellStyle name="Titre 4 12 4 4" xfId="4692" xr:uid="{00000000-0005-0000-0000-000090910000}"/>
    <cellStyle name="Titre 4 12 5" xfId="5917" xr:uid="{00000000-0005-0000-0000-000091910000}"/>
    <cellStyle name="Titre 4 12 5 2" xfId="19337" xr:uid="{00000000-0005-0000-0000-000092910000}"/>
    <cellStyle name="Titre 4 12 6" xfId="20211" xr:uid="{00000000-0005-0000-0000-000093910000}"/>
    <cellStyle name="Titre 4 12 6 2" xfId="20325" xr:uid="{00000000-0005-0000-0000-000094910000}"/>
    <cellStyle name="Titre 4 12 6 3" xfId="27529" xr:uid="{00000000-0005-0000-0000-000095910000}"/>
    <cellStyle name="Titre 4 12 7" xfId="4691" xr:uid="{00000000-0005-0000-0000-000096910000}"/>
    <cellStyle name="Titre 4 13" xfId="2538" xr:uid="{00000000-0005-0000-0000-000097910000}"/>
    <cellStyle name="Titre 4 13 2" xfId="19338" xr:uid="{00000000-0005-0000-0000-000098910000}"/>
    <cellStyle name="Titre 4 13 3" xfId="4049" xr:uid="{00000000-0005-0000-0000-000099910000}"/>
    <cellStyle name="Titre 4 14" xfId="4050" xr:uid="{00000000-0005-0000-0000-00009A910000}"/>
    <cellStyle name="Titre 4 14 2" xfId="5921" xr:uid="{00000000-0005-0000-0000-00009B910000}"/>
    <cellStyle name="Titre 4 14 3" xfId="4693" xr:uid="{00000000-0005-0000-0000-00009C910000}"/>
    <cellStyle name="Titre 4 15" xfId="4051" xr:uid="{00000000-0005-0000-0000-00009D910000}"/>
    <cellStyle name="Titre 4 15 2" xfId="19339" xr:uid="{00000000-0005-0000-0000-00009E910000}"/>
    <cellStyle name="Titre 4 16" xfId="4052" xr:uid="{00000000-0005-0000-0000-00009F910000}"/>
    <cellStyle name="Titre 4 16 2" xfId="23728" xr:uid="{00000000-0005-0000-0000-0000A0910000}"/>
    <cellStyle name="Titre 4 16 3" xfId="20326" xr:uid="{00000000-0005-0000-0000-0000A1910000}"/>
    <cellStyle name="Titre 4 17" xfId="20327" xr:uid="{00000000-0005-0000-0000-0000A2910000}"/>
    <cellStyle name="Titre 4 18" xfId="21545" xr:uid="{00000000-0005-0000-0000-0000A3910000}"/>
    <cellStyle name="Titre 4 2" xfId="2539" xr:uid="{00000000-0005-0000-0000-0000A4910000}"/>
    <cellStyle name="Titre 4 2 2" xfId="2540" xr:uid="{00000000-0005-0000-0000-0000A5910000}"/>
    <cellStyle name="Titre 4 2 2 2" xfId="2541" xr:uid="{00000000-0005-0000-0000-0000A6910000}"/>
    <cellStyle name="Titre 4 2 2 2 2" xfId="2542" xr:uid="{00000000-0005-0000-0000-0000A7910000}"/>
    <cellStyle name="Titre 4 2 2 2 2 2" xfId="2543" xr:uid="{00000000-0005-0000-0000-0000A8910000}"/>
    <cellStyle name="Titre 4 2 2 2 2 2 2" xfId="2544" xr:uid="{00000000-0005-0000-0000-0000A9910000}"/>
    <cellStyle name="Titre 4 2 2 2 2 2 2 2" xfId="4054" xr:uid="{00000000-0005-0000-0000-0000AA910000}"/>
    <cellStyle name="Titre 4 2 2 2 2 2 2 3" xfId="5922" xr:uid="{00000000-0005-0000-0000-0000AB910000}"/>
    <cellStyle name="Titre 4 2 2 2 2 2 2 4" xfId="5094" xr:uid="{00000000-0005-0000-0000-0000AC910000}"/>
    <cellStyle name="Titre 4 2 2 2 2 2 2 5" xfId="4053" xr:uid="{00000000-0005-0000-0000-0000AD910000}"/>
    <cellStyle name="Titre 4 2 2 2 2 2 3" xfId="2545" xr:uid="{00000000-0005-0000-0000-0000AE910000}"/>
    <cellStyle name="Titre 4 2 2 2 2 2 4" xfId="4055" xr:uid="{00000000-0005-0000-0000-0000AF910000}"/>
    <cellStyle name="Titre 4 2 2 2 2 2 4 2" xfId="19340" xr:uid="{00000000-0005-0000-0000-0000B0910000}"/>
    <cellStyle name="Titre 4 2 2 2 2 2 5" xfId="19341" xr:uid="{00000000-0005-0000-0000-0000B1910000}"/>
    <cellStyle name="Titre 4 2 2 2 2 2 6" xfId="20216" xr:uid="{00000000-0005-0000-0000-0000B2910000}"/>
    <cellStyle name="Titre 4 2 2 2 2 3" xfId="2546" xr:uid="{00000000-0005-0000-0000-0000B3910000}"/>
    <cellStyle name="Titre 4 2 2 2 2 4" xfId="19342" xr:uid="{00000000-0005-0000-0000-0000B4910000}"/>
    <cellStyle name="Titre 4 2 2 2 2 5" xfId="23713" xr:uid="{00000000-0005-0000-0000-0000B5910000}"/>
    <cellStyle name="Titre 4 2 2 2 2 6" xfId="23959" xr:uid="{00000000-0005-0000-0000-0000B6910000}"/>
    <cellStyle name="Titre 4 2 2 2 3" xfId="2547" xr:uid="{00000000-0005-0000-0000-0000B7910000}"/>
    <cellStyle name="Titre 4 2 2 2 4" xfId="2548" xr:uid="{00000000-0005-0000-0000-0000B8910000}"/>
    <cellStyle name="Titre 4 2 2 2 5" xfId="2549" xr:uid="{00000000-0005-0000-0000-0000B9910000}"/>
    <cellStyle name="Titre 4 2 2 2 5 2" xfId="4057" xr:uid="{00000000-0005-0000-0000-0000BA910000}"/>
    <cellStyle name="Titre 4 2 2 2 5 3" xfId="5923" xr:uid="{00000000-0005-0000-0000-0000BB910000}"/>
    <cellStyle name="Titre 4 2 2 2 5 4" xfId="5095" xr:uid="{00000000-0005-0000-0000-0000BC910000}"/>
    <cellStyle name="Titre 4 2 2 2 5 5" xfId="4056" xr:uid="{00000000-0005-0000-0000-0000BD910000}"/>
    <cellStyle name="Titre 4 2 2 3" xfId="2550" xr:uid="{00000000-0005-0000-0000-0000BE910000}"/>
    <cellStyle name="Titre 4 2 2 3 2" xfId="2551" xr:uid="{00000000-0005-0000-0000-0000BF910000}"/>
    <cellStyle name="Titre 4 2 2 3 3" xfId="2552" xr:uid="{00000000-0005-0000-0000-0000C0910000}"/>
    <cellStyle name="Titre 4 2 2 3 3 2" xfId="2553" xr:uid="{00000000-0005-0000-0000-0000C1910000}"/>
    <cellStyle name="Titre 4 2 2 3 3 2 2" xfId="4059" xr:uid="{00000000-0005-0000-0000-0000C2910000}"/>
    <cellStyle name="Titre 4 2 2 3 3 2 3" xfId="5924" xr:uid="{00000000-0005-0000-0000-0000C3910000}"/>
    <cellStyle name="Titre 4 2 2 3 3 2 4" xfId="5096" xr:uid="{00000000-0005-0000-0000-0000C4910000}"/>
    <cellStyle name="Titre 4 2 2 3 3 2 5" xfId="4058" xr:uid="{00000000-0005-0000-0000-0000C5910000}"/>
    <cellStyle name="Titre 4 2 2 3 3 3" xfId="2554" xr:uid="{00000000-0005-0000-0000-0000C6910000}"/>
    <cellStyle name="Titre 4 2 2 3 3 4" xfId="4060" xr:uid="{00000000-0005-0000-0000-0000C7910000}"/>
    <cellStyle name="Titre 4 2 2 3 3 4 2" xfId="19343" xr:uid="{00000000-0005-0000-0000-0000C8910000}"/>
    <cellStyle name="Titre 4 2 2 3 3 5" xfId="19344" xr:uid="{00000000-0005-0000-0000-0000C9910000}"/>
    <cellStyle name="Titre 4 2 2 3 3 6" xfId="20218" xr:uid="{00000000-0005-0000-0000-0000CA910000}"/>
    <cellStyle name="Titre 4 2 2 3 4" xfId="23714" xr:uid="{00000000-0005-0000-0000-0000CB910000}"/>
    <cellStyle name="Titre 4 2 2 3 5" xfId="23960" xr:uid="{00000000-0005-0000-0000-0000CC910000}"/>
    <cellStyle name="Titre 4 2 2 3_2012-2013 - CF - Tour 1 - Ligue 04 - Résultats" xfId="2555" xr:uid="{00000000-0005-0000-0000-0000CD910000}"/>
    <cellStyle name="Titre 4 2 2 4" xfId="2556" xr:uid="{00000000-0005-0000-0000-0000CE910000}"/>
    <cellStyle name="Titre 4 2 2 4 2" xfId="4062" xr:uid="{00000000-0005-0000-0000-0000CF910000}"/>
    <cellStyle name="Titre 4 2 2 4 3" xfId="5925" xr:uid="{00000000-0005-0000-0000-0000D0910000}"/>
    <cellStyle name="Titre 4 2 2 4 4" xfId="5097" xr:uid="{00000000-0005-0000-0000-0000D1910000}"/>
    <cellStyle name="Titre 4 2 2 4 5" xfId="4061" xr:uid="{00000000-0005-0000-0000-0000D2910000}"/>
    <cellStyle name="Titre 4 2 2 5" xfId="23715" xr:uid="{00000000-0005-0000-0000-0000D3910000}"/>
    <cellStyle name="Titre 4 2 2 6" xfId="23958" xr:uid="{00000000-0005-0000-0000-0000D4910000}"/>
    <cellStyle name="Titre 4 2 2_2012-2013 - CF - Tour 1 - Ligue 04 - Résultats" xfId="2557" xr:uid="{00000000-0005-0000-0000-0000D5910000}"/>
    <cellStyle name="Titre 4 2 3" xfId="2558" xr:uid="{00000000-0005-0000-0000-0000D6910000}"/>
    <cellStyle name="Titre 4 2 3 2" xfId="2559" xr:uid="{00000000-0005-0000-0000-0000D7910000}"/>
    <cellStyle name="Titre 4 2 3 3" xfId="2560" xr:uid="{00000000-0005-0000-0000-0000D8910000}"/>
    <cellStyle name="Titre 4 2 3 3 2" xfId="2561" xr:uid="{00000000-0005-0000-0000-0000D9910000}"/>
    <cellStyle name="Titre 4 2 3 3 2 2" xfId="2562" xr:uid="{00000000-0005-0000-0000-0000DA910000}"/>
    <cellStyle name="Titre 4 2 3 3 2 2 2" xfId="4064" xr:uid="{00000000-0005-0000-0000-0000DB910000}"/>
    <cellStyle name="Titre 4 2 3 3 2 2 3" xfId="5926" xr:uid="{00000000-0005-0000-0000-0000DC910000}"/>
    <cellStyle name="Titre 4 2 3 3 2 2 4" xfId="5098" xr:uid="{00000000-0005-0000-0000-0000DD910000}"/>
    <cellStyle name="Titre 4 2 3 3 2 2 5" xfId="4063" xr:uid="{00000000-0005-0000-0000-0000DE910000}"/>
    <cellStyle name="Titre 4 2 3 3 2 3" xfId="2563" xr:uid="{00000000-0005-0000-0000-0000DF910000}"/>
    <cellStyle name="Titre 4 2 3 3 2 4" xfId="4065" xr:uid="{00000000-0005-0000-0000-0000E0910000}"/>
    <cellStyle name="Titre 4 2 3 3 2 4 2" xfId="19345" xr:uid="{00000000-0005-0000-0000-0000E1910000}"/>
    <cellStyle name="Titre 4 2 3 3 2 5" xfId="19346" xr:uid="{00000000-0005-0000-0000-0000E2910000}"/>
    <cellStyle name="Titre 4 2 3 3 2 6" xfId="20223" xr:uid="{00000000-0005-0000-0000-0000E3910000}"/>
    <cellStyle name="Titre 4 2 3 3 3" xfId="2564" xr:uid="{00000000-0005-0000-0000-0000E4910000}"/>
    <cellStyle name="Titre 4 2 3 3 4" xfId="2565" xr:uid="{00000000-0005-0000-0000-0000E5910000}"/>
    <cellStyle name="Titre 4 2 3 3 5" xfId="2566" xr:uid="{00000000-0005-0000-0000-0000E6910000}"/>
    <cellStyle name="Titre 4 2 3 3 5 2" xfId="4067" xr:uid="{00000000-0005-0000-0000-0000E7910000}"/>
    <cellStyle name="Titre 4 2 3 3 5 3" xfId="5927" xr:uid="{00000000-0005-0000-0000-0000E8910000}"/>
    <cellStyle name="Titre 4 2 3 3 5 4" xfId="5099" xr:uid="{00000000-0005-0000-0000-0000E9910000}"/>
    <cellStyle name="Titre 4 2 3 3 5 5" xfId="4066" xr:uid="{00000000-0005-0000-0000-0000EA910000}"/>
    <cellStyle name="Titre 4 2 3 4" xfId="2567" xr:uid="{00000000-0005-0000-0000-0000EB910000}"/>
    <cellStyle name="Titre 4 2 3 4 2" xfId="2568" xr:uid="{00000000-0005-0000-0000-0000EC910000}"/>
    <cellStyle name="Titre 4 2 3 4 2 2" xfId="4069" xr:uid="{00000000-0005-0000-0000-0000ED910000}"/>
    <cellStyle name="Titre 4 2 3 4 2 3" xfId="5928" xr:uid="{00000000-0005-0000-0000-0000EE910000}"/>
    <cellStyle name="Titre 4 2 3 4 2 4" xfId="5100" xr:uid="{00000000-0005-0000-0000-0000EF910000}"/>
    <cellStyle name="Titre 4 2 3 4 2 5" xfId="4068" xr:uid="{00000000-0005-0000-0000-0000F0910000}"/>
    <cellStyle name="Titre 4 2 3 4 3" xfId="2569" xr:uid="{00000000-0005-0000-0000-0000F1910000}"/>
    <cellStyle name="Titre 4 2 3 4 4" xfId="4070" xr:uid="{00000000-0005-0000-0000-0000F2910000}"/>
    <cellStyle name="Titre 4 2 3 4 4 2" xfId="19347" xr:uid="{00000000-0005-0000-0000-0000F3910000}"/>
    <cellStyle name="Titre 4 2 3 4 5" xfId="19348" xr:uid="{00000000-0005-0000-0000-0000F4910000}"/>
    <cellStyle name="Titre 4 2 3 4 6" xfId="20226" xr:uid="{00000000-0005-0000-0000-0000F5910000}"/>
    <cellStyle name="Titre 4 2 3 5" xfId="2570" xr:uid="{00000000-0005-0000-0000-0000F6910000}"/>
    <cellStyle name="Titre 4 2 3 6" xfId="2571" xr:uid="{00000000-0005-0000-0000-0000F7910000}"/>
    <cellStyle name="Titre 4 2 3 7" xfId="23716" xr:uid="{00000000-0005-0000-0000-0000F8910000}"/>
    <cellStyle name="Titre 4 2 3 8" xfId="23961" xr:uid="{00000000-0005-0000-0000-0000F9910000}"/>
    <cellStyle name="Titre 4 2 3_2012-2013 - CF - Tour 1 - Ligue 04 - Résultats" xfId="2572" xr:uid="{00000000-0005-0000-0000-0000FA910000}"/>
    <cellStyle name="Titre 4 2 4" xfId="2573" xr:uid="{00000000-0005-0000-0000-0000FB910000}"/>
    <cellStyle name="Titre 4 2 5" xfId="2574" xr:uid="{00000000-0005-0000-0000-0000FC910000}"/>
    <cellStyle name="Titre 4 2 5 2" xfId="2575" xr:uid="{00000000-0005-0000-0000-0000FD910000}"/>
    <cellStyle name="Titre 4 2 5 2 2" xfId="4072" xr:uid="{00000000-0005-0000-0000-0000FE910000}"/>
    <cellStyle name="Titre 4 2 5 2 3" xfId="5929" xr:uid="{00000000-0005-0000-0000-0000FF910000}"/>
    <cellStyle name="Titre 4 2 5 2 4" xfId="5101" xr:uid="{00000000-0005-0000-0000-000000920000}"/>
    <cellStyle name="Titre 4 2 5 2 5" xfId="4071" xr:uid="{00000000-0005-0000-0000-000001920000}"/>
    <cellStyle name="Titre 4 2 5 3" xfId="2576" xr:uid="{00000000-0005-0000-0000-000002920000}"/>
    <cellStyle name="Titre 4 2 5 4" xfId="4073" xr:uid="{00000000-0005-0000-0000-000003920000}"/>
    <cellStyle name="Titre 4 2 5 4 2" xfId="19349" xr:uid="{00000000-0005-0000-0000-000004920000}"/>
    <cellStyle name="Titre 4 2 5 5" xfId="19350" xr:uid="{00000000-0005-0000-0000-000005920000}"/>
    <cellStyle name="Titre 4 2 5 6" xfId="20230" xr:uid="{00000000-0005-0000-0000-000006920000}"/>
    <cellStyle name="Titre 4 2 6" xfId="2577" xr:uid="{00000000-0005-0000-0000-000007920000}"/>
    <cellStyle name="Titre 4 2 6 2" xfId="4075" xr:uid="{00000000-0005-0000-0000-000008920000}"/>
    <cellStyle name="Titre 4 2 6 3" xfId="5930" xr:uid="{00000000-0005-0000-0000-000009920000}"/>
    <cellStyle name="Titre 4 2 6 4" xfId="5102" xr:uid="{00000000-0005-0000-0000-00000A920000}"/>
    <cellStyle name="Titre 4 2 6 5" xfId="4074" xr:uid="{00000000-0005-0000-0000-00000B920000}"/>
    <cellStyle name="Titre 4 3" xfId="2578" xr:uid="{00000000-0005-0000-0000-00000C920000}"/>
    <cellStyle name="Titre 4 3 2" xfId="2579" xr:uid="{00000000-0005-0000-0000-00000D920000}"/>
    <cellStyle name="Titre 4 4" xfId="2580" xr:uid="{00000000-0005-0000-0000-00000E920000}"/>
    <cellStyle name="Titre 4 5" xfId="2581" xr:uid="{00000000-0005-0000-0000-00000F920000}"/>
    <cellStyle name="Titre 4 5 2" xfId="2582" xr:uid="{00000000-0005-0000-0000-000010920000}"/>
    <cellStyle name="Titre 4 5 2 2" xfId="2583" xr:uid="{00000000-0005-0000-0000-000011920000}"/>
    <cellStyle name="Titre 4 5 2 2 2" xfId="4077" xr:uid="{00000000-0005-0000-0000-000012920000}"/>
    <cellStyle name="Titre 4 5 2 2 2 2" xfId="19351" xr:uid="{00000000-0005-0000-0000-000013920000}"/>
    <cellStyle name="Titre 4 5 2 2 2 3" xfId="5933" xr:uid="{00000000-0005-0000-0000-000014920000}"/>
    <cellStyle name="Titre 4 5 2 2 3" xfId="4078" xr:uid="{00000000-0005-0000-0000-000015920000}"/>
    <cellStyle name="Titre 4 5 2 2 4" xfId="5932" xr:uid="{00000000-0005-0000-0000-000016920000}"/>
    <cellStyle name="Titre 4 5 2 2 5" xfId="5103" xr:uid="{00000000-0005-0000-0000-000017920000}"/>
    <cellStyle name="Titre 4 5 2 2 5 2" xfId="18084" xr:uid="{00000000-0005-0000-0000-000018920000}"/>
    <cellStyle name="Titre 4 5 2 2 6" xfId="4076" xr:uid="{00000000-0005-0000-0000-000019920000}"/>
    <cellStyle name="Titre 4 5 2 3" xfId="2584" xr:uid="{00000000-0005-0000-0000-00001A920000}"/>
    <cellStyle name="Titre 4 5 2 3 2" xfId="19352" xr:uid="{00000000-0005-0000-0000-00001B920000}"/>
    <cellStyle name="Titre 4 5 2 4" xfId="4079" xr:uid="{00000000-0005-0000-0000-00001C920000}"/>
    <cellStyle name="Titre 4 5 2 4 2" xfId="5934" xr:uid="{00000000-0005-0000-0000-00001D920000}"/>
    <cellStyle name="Titre 4 5 2 4 2 2" xfId="19353" xr:uid="{00000000-0005-0000-0000-00001E920000}"/>
    <cellStyle name="Titre 4 5 2 4 3" xfId="19354" xr:uid="{00000000-0005-0000-0000-00001F920000}"/>
    <cellStyle name="Titre 4 5 2 4 4" xfId="4695" xr:uid="{00000000-0005-0000-0000-000020920000}"/>
    <cellStyle name="Titre 4 5 2 5" xfId="5931" xr:uid="{00000000-0005-0000-0000-000021920000}"/>
    <cellStyle name="Titre 4 5 2 5 2" xfId="19355" xr:uid="{00000000-0005-0000-0000-000022920000}"/>
    <cellStyle name="Titre 4 5 2 6" xfId="20232" xr:uid="{00000000-0005-0000-0000-000023920000}"/>
    <cellStyle name="Titre 4 5 2 6 2" xfId="20328" xr:uid="{00000000-0005-0000-0000-000024920000}"/>
    <cellStyle name="Titre 4 5 2 6 3" xfId="27544" xr:uid="{00000000-0005-0000-0000-000025920000}"/>
    <cellStyle name="Titre 4 5 2 7" xfId="4694" xr:uid="{00000000-0005-0000-0000-000026920000}"/>
    <cellStyle name="Titre 4 5 3" xfId="2585" xr:uid="{00000000-0005-0000-0000-000027920000}"/>
    <cellStyle name="Titre 4 5 3 2" xfId="2586" xr:uid="{00000000-0005-0000-0000-000028920000}"/>
    <cellStyle name="Titre 4 5 3 3" xfId="2587" xr:uid="{00000000-0005-0000-0000-000029920000}"/>
    <cellStyle name="Titre 4 5 3 4" xfId="2588" xr:uid="{00000000-0005-0000-0000-00002A920000}"/>
    <cellStyle name="Titre 4 5 3 5" xfId="2589" xr:uid="{00000000-0005-0000-0000-00002B920000}"/>
    <cellStyle name="Titre 4 5 3 5 2" xfId="4080" xr:uid="{00000000-0005-0000-0000-00002C920000}"/>
    <cellStyle name="Titre 4 5 3 5 3" xfId="5935" xr:uid="{00000000-0005-0000-0000-00002D920000}"/>
    <cellStyle name="Titre 4 5 3 5 4" xfId="5104" xr:uid="{00000000-0005-0000-0000-00002E920000}"/>
    <cellStyle name="Titre 4 5 3 6" xfId="19356" xr:uid="{00000000-0005-0000-0000-00002F920000}"/>
    <cellStyle name="Titre 4 5 3 6 2" xfId="19357" xr:uid="{00000000-0005-0000-0000-000030920000}"/>
    <cellStyle name="Titre 4 5 3 6 2 2" xfId="19358" xr:uid="{00000000-0005-0000-0000-000031920000}"/>
    <cellStyle name="Titre 4 5 3 6 3" xfId="19359" xr:uid="{00000000-0005-0000-0000-000032920000}"/>
    <cellStyle name="Titre 4 5 3 7" xfId="19360" xr:uid="{00000000-0005-0000-0000-000033920000}"/>
    <cellStyle name="Titre 4 5 3 7 2" xfId="19361" xr:uid="{00000000-0005-0000-0000-000034920000}"/>
    <cellStyle name="Titre 4 5 3 8" xfId="20233" xr:uid="{00000000-0005-0000-0000-000035920000}"/>
    <cellStyle name="Titre 4 5 4" xfId="2590" xr:uid="{00000000-0005-0000-0000-000036920000}"/>
    <cellStyle name="Titre 4 5 4 2" xfId="2591" xr:uid="{00000000-0005-0000-0000-000037920000}"/>
    <cellStyle name="Titre 4 5 4 3" xfId="2592" xr:uid="{00000000-0005-0000-0000-000038920000}"/>
    <cellStyle name="Titre 4 5 4 4" xfId="2593" xr:uid="{00000000-0005-0000-0000-000039920000}"/>
    <cellStyle name="Titre 4 5 4 5" xfId="2594" xr:uid="{00000000-0005-0000-0000-00003A920000}"/>
    <cellStyle name="Titre 4 5 4 5 2" xfId="4081" xr:uid="{00000000-0005-0000-0000-00003B920000}"/>
    <cellStyle name="Titre 4 5 4 5 3" xfId="5936" xr:uid="{00000000-0005-0000-0000-00003C920000}"/>
    <cellStyle name="Titre 4 5 4 5 4" xfId="5105" xr:uid="{00000000-0005-0000-0000-00003D920000}"/>
    <cellStyle name="Titre 4 5 4 6" xfId="19362" xr:uid="{00000000-0005-0000-0000-00003E920000}"/>
    <cellStyle name="Titre 4 5 4 6 2" xfId="19363" xr:uid="{00000000-0005-0000-0000-00003F920000}"/>
    <cellStyle name="Titre 4 5 4 6 2 2" xfId="19364" xr:uid="{00000000-0005-0000-0000-000040920000}"/>
    <cellStyle name="Titre 4 5 4 6 3" xfId="19365" xr:uid="{00000000-0005-0000-0000-000041920000}"/>
    <cellStyle name="Titre 4 5 4 7" xfId="19366" xr:uid="{00000000-0005-0000-0000-000042920000}"/>
    <cellStyle name="Titre 4 5 4 7 2" xfId="19367" xr:uid="{00000000-0005-0000-0000-000043920000}"/>
    <cellStyle name="Titre 4 5 4 8" xfId="20235" xr:uid="{00000000-0005-0000-0000-000044920000}"/>
    <cellStyle name="Titre 4 5 5" xfId="2595" xr:uid="{00000000-0005-0000-0000-000045920000}"/>
    <cellStyle name="Titre 4 5 5 2" xfId="4083" xr:uid="{00000000-0005-0000-0000-000046920000}"/>
    <cellStyle name="Titre 4 5 5 2 2" xfId="19368" xr:uid="{00000000-0005-0000-0000-000047920000}"/>
    <cellStyle name="Titre 4 5 5 2 3" xfId="5938" xr:uid="{00000000-0005-0000-0000-000048920000}"/>
    <cellStyle name="Titre 4 5 5 3" xfId="4084" xr:uid="{00000000-0005-0000-0000-000049920000}"/>
    <cellStyle name="Titre 4 5 5 4" xfId="5937" xr:uid="{00000000-0005-0000-0000-00004A920000}"/>
    <cellStyle name="Titre 4 5 5 5" xfId="5106" xr:uid="{00000000-0005-0000-0000-00004B920000}"/>
    <cellStyle name="Titre 4 5 5 5 2" xfId="18085" xr:uid="{00000000-0005-0000-0000-00004C920000}"/>
    <cellStyle name="Titre 4 5 5 6" xfId="4082" xr:uid="{00000000-0005-0000-0000-00004D920000}"/>
    <cellStyle name="Titre 4 5 6" xfId="20231" xr:uid="{00000000-0005-0000-0000-00004E920000}"/>
    <cellStyle name="Titre 4 5 6 2" xfId="23717" xr:uid="{00000000-0005-0000-0000-00004F920000}"/>
    <cellStyle name="Titre 4 5 7" xfId="23962" xr:uid="{00000000-0005-0000-0000-000050920000}"/>
    <cellStyle name="Titre 4 6" xfId="2596" xr:uid="{00000000-0005-0000-0000-000051920000}"/>
    <cellStyle name="Titre 4 7" xfId="2597" xr:uid="{00000000-0005-0000-0000-000052920000}"/>
    <cellStyle name="Titre 4 8" xfId="2598" xr:uid="{00000000-0005-0000-0000-000053920000}"/>
    <cellStyle name="Titre 4 9" xfId="2599" xr:uid="{00000000-0005-0000-0000-000054920000}"/>
    <cellStyle name="Total" xfId="2600" builtinId="25" customBuiltin="1"/>
    <cellStyle name="Total 10" xfId="4085" xr:uid="{00000000-0005-0000-0000-000056920000}"/>
    <cellStyle name="Total 10 2" xfId="23737" xr:uid="{00000000-0005-0000-0000-000057920000}"/>
    <cellStyle name="Total 10 3" xfId="20329" xr:uid="{00000000-0005-0000-0000-000058920000}"/>
    <cellStyle name="Total 11" xfId="4086" xr:uid="{00000000-0005-0000-0000-000059920000}"/>
    <cellStyle name="Total 11 2" xfId="20330" xr:uid="{00000000-0005-0000-0000-00005A920000}"/>
    <cellStyle name="Total 12" xfId="21546" xr:uid="{00000000-0005-0000-0000-00005B920000}"/>
    <cellStyle name="Total 2" xfId="2601" xr:uid="{00000000-0005-0000-0000-00005C920000}"/>
    <cellStyle name="Total 2 2" xfId="2602" xr:uid="{00000000-0005-0000-0000-00005D920000}"/>
    <cellStyle name="Total 2 2 2" xfId="2603" xr:uid="{00000000-0005-0000-0000-00005E920000}"/>
    <cellStyle name="Total 2 2 2 2" xfId="2604" xr:uid="{00000000-0005-0000-0000-00005F920000}"/>
    <cellStyle name="Total 2 2 2 2 2" xfId="2605" xr:uid="{00000000-0005-0000-0000-000060920000}"/>
    <cellStyle name="Total 2 2 2 2 2 2" xfId="2606" xr:uid="{00000000-0005-0000-0000-000061920000}"/>
    <cellStyle name="Total 2 2 2 2 2 2 2" xfId="4088" xr:uid="{00000000-0005-0000-0000-000062920000}"/>
    <cellStyle name="Total 2 2 2 2 2 2 3" xfId="5939" xr:uid="{00000000-0005-0000-0000-000063920000}"/>
    <cellStyle name="Total 2 2 2 2 2 2 4" xfId="5107" xr:uid="{00000000-0005-0000-0000-000064920000}"/>
    <cellStyle name="Total 2 2 2 2 2 2 5" xfId="4087" xr:uid="{00000000-0005-0000-0000-000065920000}"/>
    <cellStyle name="Total 2 2 2 2 2 3" xfId="2607" xr:uid="{00000000-0005-0000-0000-000066920000}"/>
    <cellStyle name="Total 2 2 2 2 2 4" xfId="4089" xr:uid="{00000000-0005-0000-0000-000067920000}"/>
    <cellStyle name="Total 2 2 2 2 2 4 2" xfId="19369" xr:uid="{00000000-0005-0000-0000-000068920000}"/>
    <cellStyle name="Total 2 2 2 2 2 5" xfId="19370" xr:uid="{00000000-0005-0000-0000-000069920000}"/>
    <cellStyle name="Total 2 2 2 2 2 6" xfId="20243" xr:uid="{00000000-0005-0000-0000-00006A920000}"/>
    <cellStyle name="Total 2 2 2 2 3" xfId="2608" xr:uid="{00000000-0005-0000-0000-00006B920000}"/>
    <cellStyle name="Total 2 2 2 2 4" xfId="19371" xr:uid="{00000000-0005-0000-0000-00006C920000}"/>
    <cellStyle name="Total 2 2 2 2 5" xfId="23718" xr:uid="{00000000-0005-0000-0000-00006D920000}"/>
    <cellStyle name="Total 2 2 2 2 6" xfId="23964" xr:uid="{00000000-0005-0000-0000-00006E920000}"/>
    <cellStyle name="Total 2 2 2 3" xfId="2609" xr:uid="{00000000-0005-0000-0000-00006F920000}"/>
    <cellStyle name="Total 2 2 2 4" xfId="2610" xr:uid="{00000000-0005-0000-0000-000070920000}"/>
    <cellStyle name="Total 2 2 2 5" xfId="2611" xr:uid="{00000000-0005-0000-0000-000071920000}"/>
    <cellStyle name="Total 2 2 2 5 2" xfId="4091" xr:uid="{00000000-0005-0000-0000-000072920000}"/>
    <cellStyle name="Total 2 2 2 5 3" xfId="5940" xr:uid="{00000000-0005-0000-0000-000073920000}"/>
    <cellStyle name="Total 2 2 2 5 4" xfId="5108" xr:uid="{00000000-0005-0000-0000-000074920000}"/>
    <cellStyle name="Total 2 2 2 5 5" xfId="4090" xr:uid="{00000000-0005-0000-0000-000075920000}"/>
    <cellStyle name="Total 2 2 3" xfId="2612" xr:uid="{00000000-0005-0000-0000-000076920000}"/>
    <cellStyle name="Total 2 2 3 2" xfId="2613" xr:uid="{00000000-0005-0000-0000-000077920000}"/>
    <cellStyle name="Total 2 2 3 2 2" xfId="19372" xr:uid="{00000000-0005-0000-0000-000078920000}"/>
    <cellStyle name="Total 2 2 3 2 3" xfId="19373" xr:uid="{00000000-0005-0000-0000-000079920000}"/>
    <cellStyle name="Total 2 2 3 3" xfId="2614" xr:uid="{00000000-0005-0000-0000-00007A920000}"/>
    <cellStyle name="Total 2 2 3 3 2" xfId="2615" xr:uid="{00000000-0005-0000-0000-00007B920000}"/>
    <cellStyle name="Total 2 2 3 3 2 2" xfId="4093" xr:uid="{00000000-0005-0000-0000-00007C920000}"/>
    <cellStyle name="Total 2 2 3 3 2 3" xfId="5941" xr:uid="{00000000-0005-0000-0000-00007D920000}"/>
    <cellStyle name="Total 2 2 3 3 2 4" xfId="5109" xr:uid="{00000000-0005-0000-0000-00007E920000}"/>
    <cellStyle name="Total 2 2 3 3 2 5" xfId="4092" xr:uid="{00000000-0005-0000-0000-00007F920000}"/>
    <cellStyle name="Total 2 2 3 3 3" xfId="2616" xr:uid="{00000000-0005-0000-0000-000080920000}"/>
    <cellStyle name="Total 2 2 3 3 4" xfId="4094" xr:uid="{00000000-0005-0000-0000-000081920000}"/>
    <cellStyle name="Total 2 2 3 3 4 2" xfId="19374" xr:uid="{00000000-0005-0000-0000-000082920000}"/>
    <cellStyle name="Total 2 2 3 3 5" xfId="19375" xr:uid="{00000000-0005-0000-0000-000083920000}"/>
    <cellStyle name="Total 2 2 3 3 6" xfId="20249" xr:uid="{00000000-0005-0000-0000-000084920000}"/>
    <cellStyle name="Total 2 2 3 4" xfId="19376" xr:uid="{00000000-0005-0000-0000-000085920000}"/>
    <cellStyle name="Total 2 2 3 5" xfId="23719" xr:uid="{00000000-0005-0000-0000-000086920000}"/>
    <cellStyle name="Total 2 2 3 6" xfId="23965" xr:uid="{00000000-0005-0000-0000-000087920000}"/>
    <cellStyle name="Total 2 2 4" xfId="2617" xr:uid="{00000000-0005-0000-0000-000088920000}"/>
    <cellStyle name="Total 2 2 4 2" xfId="4096" xr:uid="{00000000-0005-0000-0000-000089920000}"/>
    <cellStyle name="Total 2 2 4 3" xfId="5942" xr:uid="{00000000-0005-0000-0000-00008A920000}"/>
    <cellStyle name="Total 2 2 4 4" xfId="5110" xr:uid="{00000000-0005-0000-0000-00008B920000}"/>
    <cellStyle name="Total 2 2 4 5" xfId="4095" xr:uid="{00000000-0005-0000-0000-00008C920000}"/>
    <cellStyle name="Total 2 2 5" xfId="23720" xr:uid="{00000000-0005-0000-0000-00008D920000}"/>
    <cellStyle name="Total 2 2 6" xfId="23963" xr:uid="{00000000-0005-0000-0000-00008E920000}"/>
    <cellStyle name="Total 2 3" xfId="2618" xr:uid="{00000000-0005-0000-0000-00008F920000}"/>
    <cellStyle name="Total 2 3 2" xfId="2619" xr:uid="{00000000-0005-0000-0000-000090920000}"/>
    <cellStyle name="Total 2 3 3" xfId="2620" xr:uid="{00000000-0005-0000-0000-000091920000}"/>
    <cellStyle name="Total 2 3 3 2" xfId="2621" xr:uid="{00000000-0005-0000-0000-000092920000}"/>
    <cellStyle name="Total 2 3 3 2 2" xfId="2622" xr:uid="{00000000-0005-0000-0000-000093920000}"/>
    <cellStyle name="Total 2 3 3 2 2 2" xfId="4098" xr:uid="{00000000-0005-0000-0000-000094920000}"/>
    <cellStyle name="Total 2 3 3 2 2 3" xfId="5943" xr:uid="{00000000-0005-0000-0000-000095920000}"/>
    <cellStyle name="Total 2 3 3 2 2 4" xfId="5111" xr:uid="{00000000-0005-0000-0000-000096920000}"/>
    <cellStyle name="Total 2 3 3 2 2 5" xfId="4097" xr:uid="{00000000-0005-0000-0000-000097920000}"/>
    <cellStyle name="Total 2 3 3 2 3" xfId="2623" xr:uid="{00000000-0005-0000-0000-000098920000}"/>
    <cellStyle name="Total 2 3 3 2 4" xfId="4099" xr:uid="{00000000-0005-0000-0000-000099920000}"/>
    <cellStyle name="Total 2 3 3 2 4 2" xfId="19377" xr:uid="{00000000-0005-0000-0000-00009A920000}"/>
    <cellStyle name="Total 2 3 3 2 5" xfId="19378" xr:uid="{00000000-0005-0000-0000-00009B920000}"/>
    <cellStyle name="Total 2 3 3 2 6" xfId="20250" xr:uid="{00000000-0005-0000-0000-00009C920000}"/>
    <cellStyle name="Total 2 3 3 3" xfId="2624" xr:uid="{00000000-0005-0000-0000-00009D920000}"/>
    <cellStyle name="Total 2 3 3 4" xfId="2625" xr:uid="{00000000-0005-0000-0000-00009E920000}"/>
    <cellStyle name="Total 2 3 3 5" xfId="2626" xr:uid="{00000000-0005-0000-0000-00009F920000}"/>
    <cellStyle name="Total 2 3 3 5 2" xfId="4101" xr:uid="{00000000-0005-0000-0000-0000A0920000}"/>
    <cellStyle name="Total 2 3 3 5 3" xfId="5944" xr:uid="{00000000-0005-0000-0000-0000A1920000}"/>
    <cellStyle name="Total 2 3 3 5 4" xfId="5112" xr:uid="{00000000-0005-0000-0000-0000A2920000}"/>
    <cellStyle name="Total 2 3 3 5 5" xfId="4100" xr:uid="{00000000-0005-0000-0000-0000A3920000}"/>
    <cellStyle name="Total 2 3 3 6" xfId="19379" xr:uid="{00000000-0005-0000-0000-0000A4920000}"/>
    <cellStyle name="Total 2 3 4" xfId="2627" xr:uid="{00000000-0005-0000-0000-0000A5920000}"/>
    <cellStyle name="Total 2 3 4 2" xfId="2628" xr:uid="{00000000-0005-0000-0000-0000A6920000}"/>
    <cellStyle name="Total 2 3 4 2 2" xfId="4103" xr:uid="{00000000-0005-0000-0000-0000A7920000}"/>
    <cellStyle name="Total 2 3 4 2 3" xfId="5945" xr:uid="{00000000-0005-0000-0000-0000A8920000}"/>
    <cellStyle name="Total 2 3 4 2 4" xfId="5113" xr:uid="{00000000-0005-0000-0000-0000A9920000}"/>
    <cellStyle name="Total 2 3 4 2 5" xfId="4102" xr:uid="{00000000-0005-0000-0000-0000AA920000}"/>
    <cellStyle name="Total 2 3 4 3" xfId="2629" xr:uid="{00000000-0005-0000-0000-0000AB920000}"/>
    <cellStyle name="Total 2 3 4 4" xfId="4104" xr:uid="{00000000-0005-0000-0000-0000AC920000}"/>
    <cellStyle name="Total 2 3 4 4 2" xfId="19380" xr:uid="{00000000-0005-0000-0000-0000AD920000}"/>
    <cellStyle name="Total 2 3 4 5" xfId="19381" xr:uid="{00000000-0005-0000-0000-0000AE920000}"/>
    <cellStyle name="Total 2 3 4 6" xfId="20251" xr:uid="{00000000-0005-0000-0000-0000AF920000}"/>
    <cellStyle name="Total 2 3 5" xfId="2630" xr:uid="{00000000-0005-0000-0000-0000B0920000}"/>
    <cellStyle name="Total 2 3 6" xfId="2631" xr:uid="{00000000-0005-0000-0000-0000B1920000}"/>
    <cellStyle name="Total 2 3 7" xfId="19382" xr:uid="{00000000-0005-0000-0000-0000B2920000}"/>
    <cellStyle name="Total 2 3 8" xfId="23721" xr:uid="{00000000-0005-0000-0000-0000B3920000}"/>
    <cellStyle name="Total 2 3 9" xfId="23966" xr:uid="{00000000-0005-0000-0000-0000B4920000}"/>
    <cellStyle name="Total 2 4" xfId="2632" xr:uid="{00000000-0005-0000-0000-0000B5920000}"/>
    <cellStyle name="Total 2 5" xfId="2633" xr:uid="{00000000-0005-0000-0000-0000B6920000}"/>
    <cellStyle name="Total 2 5 2" xfId="2634" xr:uid="{00000000-0005-0000-0000-0000B7920000}"/>
    <cellStyle name="Total 2 5 2 2" xfId="4106" xr:uid="{00000000-0005-0000-0000-0000B8920000}"/>
    <cellStyle name="Total 2 5 2 3" xfId="5946" xr:uid="{00000000-0005-0000-0000-0000B9920000}"/>
    <cellStyle name="Total 2 5 2 4" xfId="5114" xr:uid="{00000000-0005-0000-0000-0000BA920000}"/>
    <cellStyle name="Total 2 5 2 5" xfId="4105" xr:uid="{00000000-0005-0000-0000-0000BB920000}"/>
    <cellStyle name="Total 2 5 3" xfId="2635" xr:uid="{00000000-0005-0000-0000-0000BC920000}"/>
    <cellStyle name="Total 2 5 4" xfId="4107" xr:uid="{00000000-0005-0000-0000-0000BD920000}"/>
    <cellStyle name="Total 2 5 4 2" xfId="19383" xr:uid="{00000000-0005-0000-0000-0000BE920000}"/>
    <cellStyle name="Total 2 5 5" xfId="19384" xr:uid="{00000000-0005-0000-0000-0000BF920000}"/>
    <cellStyle name="Total 2 5 6" xfId="20252" xr:uid="{00000000-0005-0000-0000-0000C0920000}"/>
    <cellStyle name="Total 2 6" xfId="2636" xr:uid="{00000000-0005-0000-0000-0000C1920000}"/>
    <cellStyle name="Total 2 6 2" xfId="4109" xr:uid="{00000000-0005-0000-0000-0000C2920000}"/>
    <cellStyle name="Total 2 6 3" xfId="5947" xr:uid="{00000000-0005-0000-0000-0000C3920000}"/>
    <cellStyle name="Total 2 6 4" xfId="5115" xr:uid="{00000000-0005-0000-0000-0000C4920000}"/>
    <cellStyle name="Total 2 6 5" xfId="4108" xr:uid="{00000000-0005-0000-0000-0000C5920000}"/>
    <cellStyle name="Total 3" xfId="2637" xr:uid="{00000000-0005-0000-0000-0000C6920000}"/>
    <cellStyle name="Total 3 2" xfId="2638" xr:uid="{00000000-0005-0000-0000-0000C7920000}"/>
    <cellStyle name="Total 4" xfId="2639" xr:uid="{00000000-0005-0000-0000-0000C8920000}"/>
    <cellStyle name="Total 5" xfId="2640" xr:uid="{00000000-0005-0000-0000-0000C9920000}"/>
    <cellStyle name="Total 5 2" xfId="2641" xr:uid="{00000000-0005-0000-0000-0000CA920000}"/>
    <cellStyle name="Total 5 2 2" xfId="2642" xr:uid="{00000000-0005-0000-0000-0000CB920000}"/>
    <cellStyle name="Total 5 2 2 2" xfId="4111" xr:uid="{00000000-0005-0000-0000-0000CC920000}"/>
    <cellStyle name="Total 5 2 2 3" xfId="5948" xr:uid="{00000000-0005-0000-0000-0000CD920000}"/>
    <cellStyle name="Total 5 2 2 4" xfId="5116" xr:uid="{00000000-0005-0000-0000-0000CE920000}"/>
    <cellStyle name="Total 5 2 2 5" xfId="4110" xr:uid="{00000000-0005-0000-0000-0000CF920000}"/>
    <cellStyle name="Total 5 2 3" xfId="2643" xr:uid="{00000000-0005-0000-0000-0000D0920000}"/>
    <cellStyle name="Total 5 2 4" xfId="4112" xr:uid="{00000000-0005-0000-0000-0000D1920000}"/>
    <cellStyle name="Total 5 2 4 2" xfId="19385" xr:uid="{00000000-0005-0000-0000-0000D2920000}"/>
    <cellStyle name="Total 5 2 5" xfId="19386" xr:uid="{00000000-0005-0000-0000-0000D3920000}"/>
    <cellStyle name="Total 5 2 6" xfId="20253" xr:uid="{00000000-0005-0000-0000-0000D4920000}"/>
    <cellStyle name="Total 5 3" xfId="2644" xr:uid="{00000000-0005-0000-0000-0000D5920000}"/>
    <cellStyle name="Total 5 4" xfId="2645" xr:uid="{00000000-0005-0000-0000-0000D6920000}"/>
    <cellStyle name="Total 5 5" xfId="2646" xr:uid="{00000000-0005-0000-0000-0000D7920000}"/>
    <cellStyle name="Total 5 5 2" xfId="4114" xr:uid="{00000000-0005-0000-0000-0000D8920000}"/>
    <cellStyle name="Total 5 5 3" xfId="5949" xr:uid="{00000000-0005-0000-0000-0000D9920000}"/>
    <cellStyle name="Total 5 5 4" xfId="5117" xr:uid="{00000000-0005-0000-0000-0000DA920000}"/>
    <cellStyle name="Total 5 5 5" xfId="4113" xr:uid="{00000000-0005-0000-0000-0000DB920000}"/>
    <cellStyle name="Total 5 6" xfId="23722" xr:uid="{00000000-0005-0000-0000-0000DC920000}"/>
    <cellStyle name="Total 5 7" xfId="23967" xr:uid="{00000000-0005-0000-0000-0000DD920000}"/>
    <cellStyle name="Total 6" xfId="2647" xr:uid="{00000000-0005-0000-0000-0000DE920000}"/>
    <cellStyle name="Total 7" xfId="2648" xr:uid="{00000000-0005-0000-0000-0000DF920000}"/>
    <cellStyle name="Total 8" xfId="2649" xr:uid="{00000000-0005-0000-0000-0000E0920000}"/>
    <cellStyle name="Total 8 2" xfId="20331" xr:uid="{00000000-0005-0000-0000-0000E1920000}"/>
    <cellStyle name="Total 8 3" xfId="4115" xr:uid="{00000000-0005-0000-0000-0000E2920000}"/>
    <cellStyle name="Total 9" xfId="4116" xr:uid="{00000000-0005-0000-0000-0000E3920000}"/>
    <cellStyle name="Total 9 2" xfId="5950" xr:uid="{00000000-0005-0000-0000-0000E4920000}"/>
    <cellStyle name="Total 9 3" xfId="4696" xr:uid="{00000000-0005-0000-0000-0000E5920000}"/>
    <cellStyle name="Vérification" xfId="2650" builtinId="23" customBuiltin="1"/>
    <cellStyle name="Vérification 2" xfId="2651" xr:uid="{00000000-0005-0000-0000-0000E7920000}"/>
    <cellStyle name="Vérification 3" xfId="2652" xr:uid="{00000000-0005-0000-0000-0000E8920000}"/>
    <cellStyle name="Vérification 4" xfId="2653" xr:uid="{00000000-0005-0000-0000-0000E9920000}"/>
    <cellStyle name="Vérification 5" xfId="2654" xr:uid="{00000000-0005-0000-0000-0000EA920000}"/>
    <cellStyle name="Vérification 6" xfId="2655" xr:uid="{00000000-0005-0000-0000-0000EB920000}"/>
  </cellStyles>
  <dxfs count="82">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59996337778862885"/>
        </patternFill>
      </fill>
    </dxf>
    <dxf>
      <font>
        <b/>
        <i/>
        <color rgb="FFFF0000"/>
      </font>
      <fill>
        <patternFill>
          <bgColor theme="6" tint="0.39994506668294322"/>
        </patternFill>
      </fill>
    </dxf>
    <dxf>
      <font>
        <b/>
        <i/>
        <color rgb="FFFF0000"/>
      </font>
      <fill>
        <patternFill>
          <bgColor theme="6" tint="0.59996337778862885"/>
        </patternFill>
      </fill>
    </dxf>
    <dxf>
      <font>
        <b/>
        <i/>
        <color rgb="FFFF0000"/>
      </font>
      <fill>
        <patternFill>
          <bgColor theme="6" tint="0.59996337778862885"/>
        </patternFill>
      </fill>
    </dxf>
    <dxf>
      <font>
        <b/>
        <i val="0"/>
        <color rgb="FFFF0000"/>
      </font>
      <fill>
        <patternFill>
          <bgColor theme="0"/>
        </patternFill>
      </fill>
    </dxf>
    <dxf>
      <font>
        <b/>
        <i val="0"/>
        <color rgb="FFFF0000"/>
      </font>
    </dxf>
    <dxf>
      <font>
        <b/>
        <i val="0"/>
        <color rgb="FFFF0000"/>
      </font>
    </dxf>
    <dxf>
      <font>
        <b/>
        <i val="0"/>
        <color rgb="FFFF0000"/>
      </font>
    </dxf>
    <dxf>
      <font>
        <b/>
        <i val="0"/>
        <color rgb="FFFF0000"/>
      </font>
      <fill>
        <patternFill>
          <bgColor theme="0"/>
        </patternFill>
      </fill>
    </dxf>
    <dxf>
      <font>
        <b/>
        <i val="0"/>
        <color rgb="FFFF0000"/>
      </font>
    </dxf>
    <dxf>
      <font>
        <b/>
        <i val="0"/>
        <color rgb="FF0070C0"/>
        <name val="Cambria"/>
        <scheme val="none"/>
      </font>
    </dxf>
    <dxf>
      <font>
        <b/>
        <i val="0"/>
        <color rgb="FFFF0000"/>
      </font>
    </dxf>
    <dxf>
      <font>
        <b/>
        <i val="0"/>
        <color rgb="FF0070C0"/>
        <name val="Cambria"/>
        <scheme val="none"/>
      </font>
    </dxf>
    <dxf>
      <font>
        <b/>
        <i val="0"/>
        <color rgb="FFFF0000"/>
      </font>
    </dxf>
    <dxf>
      <font>
        <b/>
        <i val="0"/>
        <color rgb="FF0070C0"/>
        <name val="Cambria"/>
        <scheme val="none"/>
      </font>
    </dxf>
    <dxf>
      <font>
        <b/>
        <i val="0"/>
        <color rgb="FFFF0000"/>
      </font>
    </dxf>
    <dxf>
      <font>
        <b/>
        <i val="0"/>
        <color rgb="FF0070C0"/>
        <name val="Cambria"/>
        <scheme val="none"/>
      </font>
    </dxf>
    <dxf>
      <font>
        <b/>
        <i val="0"/>
        <color rgb="FFFF0000"/>
      </font>
    </dxf>
    <dxf>
      <font>
        <b/>
        <i val="0"/>
        <color rgb="FF0070C0"/>
        <name val="Cambria"/>
        <scheme val="none"/>
      </font>
    </dxf>
    <dxf>
      <font>
        <b/>
        <i/>
      </font>
      <fill>
        <patternFill>
          <bgColor theme="9" tint="0.59996337778862885"/>
        </patternFill>
      </fill>
    </dxf>
    <dxf>
      <font>
        <b/>
        <i val="0"/>
        <color rgb="FFFF0000"/>
      </font>
    </dxf>
    <dxf>
      <font>
        <b/>
        <i/>
      </font>
      <fill>
        <patternFill>
          <bgColor theme="9" tint="0.59996337778862885"/>
        </patternFill>
      </fill>
    </dxf>
  </dxfs>
  <tableStyles count="0" defaultTableStyle="TableStyleMedium9" defaultPivotStyle="PivotStyleLight16"/>
  <colors>
    <mruColors>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indexed="34"/>
  </sheetPr>
  <dimension ref="A1:AF182"/>
  <sheetViews>
    <sheetView showGridLines="0" showZeros="0" tabSelected="1" view="pageBreakPreview" zoomScale="85" zoomScaleNormal="85" zoomScaleSheetLayoutView="85" workbookViewId="0">
      <selection activeCell="J37" sqref="J37"/>
    </sheetView>
  </sheetViews>
  <sheetFormatPr baseColWidth="10" defaultColWidth="8.625" defaultRowHeight="12.75"/>
  <cols>
    <col min="1" max="1" width="3.625" style="10" customWidth="1"/>
    <col min="2" max="2" width="14.125" style="10" customWidth="1"/>
    <col min="3" max="3" width="16.625" style="10" customWidth="1"/>
    <col min="4" max="4" width="12.625" style="10" customWidth="1"/>
    <col min="5" max="5" width="5.625" style="10" customWidth="1"/>
    <col min="6" max="6" width="4.625" style="10" customWidth="1"/>
    <col min="7" max="7" width="8.125" style="10" customWidth="1"/>
    <col min="8" max="10" width="5.125" style="11" customWidth="1"/>
    <col min="11" max="18" width="5.125" style="10" customWidth="1"/>
    <col min="19" max="19" width="9.625" style="29" customWidth="1"/>
    <col min="20" max="21" width="7.625" style="6" customWidth="1"/>
    <col min="22" max="22" width="11.625" style="9" customWidth="1"/>
    <col min="23" max="23" width="13.5" style="10" customWidth="1"/>
    <col min="24" max="24" width="7.25" style="6" customWidth="1"/>
    <col min="25" max="25" width="6.875" style="6" customWidth="1"/>
    <col min="26" max="26" width="6.375" style="6" customWidth="1"/>
    <col min="27" max="27" width="9" style="10" customWidth="1"/>
    <col min="28" max="28" width="11.25" style="9" customWidth="1"/>
    <col min="29" max="29" width="5.5" style="6" customWidth="1"/>
    <col min="30" max="30" width="23.375" style="2" customWidth="1"/>
    <col min="31" max="31" width="10.125" style="54" customWidth="1"/>
    <col min="32" max="32" width="8.625" style="6"/>
    <col min="33" max="16384" width="8.625" style="10"/>
  </cols>
  <sheetData>
    <row r="1" spans="1:32" s="93" customFormat="1" ht="36.75">
      <c r="A1" s="236" t="s">
        <v>7374</v>
      </c>
      <c r="B1" s="236"/>
      <c r="C1" s="236"/>
      <c r="D1" s="236"/>
      <c r="E1" s="236"/>
      <c r="F1" s="236"/>
      <c r="G1" s="236"/>
      <c r="H1" s="236"/>
      <c r="I1" s="236"/>
      <c r="J1" s="236"/>
      <c r="K1" s="236"/>
      <c r="L1" s="236"/>
      <c r="M1" s="236"/>
      <c r="N1" s="236"/>
      <c r="O1" s="236"/>
      <c r="P1" s="236"/>
      <c r="Q1" s="236"/>
      <c r="R1" s="236"/>
      <c r="S1" s="90"/>
      <c r="T1" s="91"/>
      <c r="U1" s="91"/>
      <c r="V1" s="92"/>
      <c r="X1" s="91"/>
      <c r="Y1" s="91"/>
      <c r="Z1" s="91"/>
      <c r="AB1" s="92"/>
      <c r="AC1" s="91"/>
      <c r="AD1" s="94"/>
      <c r="AE1" s="95"/>
      <c r="AF1" s="91"/>
    </row>
    <row r="2" spans="1:32" ht="8.1" customHeight="1"/>
    <row r="3" spans="1:32" ht="15" customHeight="1">
      <c r="B3" s="258" t="s">
        <v>10369</v>
      </c>
      <c r="C3" s="258"/>
      <c r="D3" s="258"/>
      <c r="E3" s="258"/>
      <c r="G3" s="205" t="s">
        <v>7375</v>
      </c>
      <c r="H3" s="206"/>
      <c r="I3" s="206"/>
      <c r="J3" s="206"/>
      <c r="K3" s="206"/>
      <c r="L3" s="38">
        <f>COUNTIF(M59:M148,"S")+COUNTIF(M59:M148,"V40")+COUNTIF(M59:M148,"V45")+COUNTIF(M59:M148,"V50")+COUNTIF(M59:M148,"V55")+COUNTIF(M59:M148,"V60")+COUNTIF(M59:M148,"V65")+COUNTIF(M59:M148,"V70")+COUNTIF(M59:M148,"V75")+COUNTIF(M59:M148,"V80")+COUNTIF(M59:M148,"V85")+COUNTIF(M59:M148,"V90")+COUNTIF(M59:M148,"X")+COUNTIF(M59:M148,"O")</f>
        <v>0</v>
      </c>
      <c r="M3" s="3" t="s">
        <v>1</v>
      </c>
      <c r="N3" s="69">
        <v>35</v>
      </c>
      <c r="O3" s="24" t="s">
        <v>4</v>
      </c>
      <c r="P3" s="207">
        <f t="shared" ref="P3:P8" si="0">(L3*N3)</f>
        <v>0</v>
      </c>
      <c r="Q3" s="208"/>
      <c r="W3" s="204"/>
      <c r="X3" s="204"/>
      <c r="Y3" s="7"/>
      <c r="Z3" s="13"/>
      <c r="AA3" s="11"/>
    </row>
    <row r="4" spans="1:32" ht="15" customHeight="1">
      <c r="B4" s="258"/>
      <c r="C4" s="258"/>
      <c r="D4" s="258"/>
      <c r="E4" s="258"/>
      <c r="G4" s="209" t="s">
        <v>7376</v>
      </c>
      <c r="H4" s="210"/>
      <c r="I4" s="210"/>
      <c r="J4" s="210"/>
      <c r="K4" s="210"/>
      <c r="L4" s="38">
        <f>COUNTIF(N59:N148,"J1")+COUNTIF(N59:N148,"J2")+COUNTIF(N59:N148,"J3")+COUNTIF(N59:N148,"J4")+COUNTIF(N59:N148,"X")+COUNTIF(N59:N148,"O")</f>
        <v>0</v>
      </c>
      <c r="M4" s="3" t="s">
        <v>1</v>
      </c>
      <c r="N4" s="69">
        <v>20</v>
      </c>
      <c r="O4" s="24" t="s">
        <v>4</v>
      </c>
      <c r="P4" s="207">
        <f t="shared" si="0"/>
        <v>0</v>
      </c>
      <c r="Q4" s="208"/>
      <c r="W4" s="204"/>
      <c r="X4" s="204"/>
      <c r="Y4" s="8"/>
      <c r="Z4" s="13"/>
      <c r="AA4" s="11"/>
    </row>
    <row r="5" spans="1:32" ht="15" customHeight="1">
      <c r="B5" s="258"/>
      <c r="C5" s="258"/>
      <c r="D5" s="258"/>
      <c r="E5" s="258"/>
      <c r="G5" s="205" t="s">
        <v>7377</v>
      </c>
      <c r="H5" s="206"/>
      <c r="I5" s="206"/>
      <c r="J5" s="206"/>
      <c r="K5" s="206"/>
      <c r="L5" s="38">
        <f>COUNTIF(O59:O148,"C1")+COUNTIF(O59:O148,"C2")+COUNTIF(O59:O148,"X")+COUNTIF(O59:O148,"O")</f>
        <v>0</v>
      </c>
      <c r="M5" s="3" t="s">
        <v>1</v>
      </c>
      <c r="N5" s="69">
        <v>20</v>
      </c>
      <c r="O5" s="24" t="s">
        <v>4</v>
      </c>
      <c r="P5" s="207">
        <f t="shared" si="0"/>
        <v>0</v>
      </c>
      <c r="Q5" s="208"/>
      <c r="W5" s="204"/>
      <c r="X5" s="204"/>
      <c r="Y5" s="8"/>
      <c r="Z5" s="13"/>
      <c r="AA5" s="11"/>
    </row>
    <row r="6" spans="1:32" ht="15" customHeight="1">
      <c r="B6" s="258"/>
      <c r="C6" s="258"/>
      <c r="D6" s="258"/>
      <c r="E6" s="258"/>
      <c r="G6" s="205" t="s">
        <v>7378</v>
      </c>
      <c r="H6" s="206"/>
      <c r="I6" s="206"/>
      <c r="J6" s="206"/>
      <c r="K6" s="206"/>
      <c r="L6" s="38">
        <f>COUNTIF(P59:P148,"M1")+COUNTIF(P59:P148,"M2")+COUNTIF(P59:P148,"X")+COUNTIF(P59:P148,"O")</f>
        <v>0</v>
      </c>
      <c r="M6" s="3" t="s">
        <v>1</v>
      </c>
      <c r="N6" s="69">
        <v>20</v>
      </c>
      <c r="O6" s="24" t="s">
        <v>4</v>
      </c>
      <c r="P6" s="207">
        <f t="shared" si="0"/>
        <v>0</v>
      </c>
      <c r="Q6" s="208"/>
      <c r="W6" s="204"/>
      <c r="X6" s="204"/>
      <c r="Y6" s="8"/>
      <c r="Z6" s="13"/>
      <c r="AA6" s="11"/>
    </row>
    <row r="7" spans="1:32" ht="15" customHeight="1">
      <c r="B7" s="258"/>
      <c r="C7" s="258"/>
      <c r="D7" s="258"/>
      <c r="E7" s="258"/>
      <c r="G7" s="205" t="s">
        <v>7379</v>
      </c>
      <c r="H7" s="206"/>
      <c r="I7" s="206"/>
      <c r="J7" s="206"/>
      <c r="K7" s="206"/>
      <c r="L7" s="38">
        <f>COUNTIF(Q59:Q148,"B1")+COUNTIF(Q59:Q148,"B2")+COUNTIF(Q59:Q148,"X")+COUNTIF(Q59:Q148,"O")</f>
        <v>0</v>
      </c>
      <c r="M7" s="3" t="s">
        <v>1</v>
      </c>
      <c r="N7" s="69">
        <v>16</v>
      </c>
      <c r="O7" s="24" t="s">
        <v>4</v>
      </c>
      <c r="P7" s="207">
        <f t="shared" si="0"/>
        <v>0</v>
      </c>
      <c r="Q7" s="208"/>
      <c r="W7" s="204"/>
      <c r="X7" s="204"/>
      <c r="Y7" s="8"/>
      <c r="Z7" s="13"/>
      <c r="AA7" s="11"/>
    </row>
    <row r="8" spans="1:32" ht="15" customHeight="1">
      <c r="B8" s="258"/>
      <c r="C8" s="258"/>
      <c r="D8" s="258"/>
      <c r="E8" s="258"/>
      <c r="G8" s="205" t="s">
        <v>7380</v>
      </c>
      <c r="H8" s="206"/>
      <c r="I8" s="206"/>
      <c r="J8" s="206"/>
      <c r="K8" s="206"/>
      <c r="L8" s="38">
        <f>COUNTIF(R59:R148,"P")+COUNTIF(R59:R148,"X")+COUNTIF(R59:R148,"O")</f>
        <v>0</v>
      </c>
      <c r="M8" s="3" t="s">
        <v>1</v>
      </c>
      <c r="N8" s="69">
        <v>16</v>
      </c>
      <c r="O8" s="24" t="s">
        <v>4</v>
      </c>
      <c r="P8" s="207">
        <f t="shared" si="0"/>
        <v>0</v>
      </c>
      <c r="Q8" s="208"/>
      <c r="W8" s="204"/>
      <c r="X8" s="204"/>
      <c r="Y8" s="8"/>
      <c r="Z8" s="13"/>
      <c r="AA8" s="11"/>
    </row>
    <row r="9" spans="1:32" ht="15" customHeight="1">
      <c r="B9" s="258"/>
      <c r="C9" s="258"/>
      <c r="D9" s="258"/>
      <c r="E9" s="258"/>
      <c r="F9" s="97"/>
      <c r="G9" s="97"/>
      <c r="H9" s="97"/>
      <c r="I9" s="97"/>
      <c r="J9" s="97"/>
      <c r="K9" s="97"/>
      <c r="L9" s="39">
        <f>SUM(L3:L8)</f>
        <v>0</v>
      </c>
      <c r="M9" s="250" t="s">
        <v>22</v>
      </c>
      <c r="N9" s="251"/>
      <c r="O9" s="24" t="s">
        <v>4</v>
      </c>
      <c r="P9" s="207">
        <f>SUM(P3:P8)</f>
        <v>0</v>
      </c>
      <c r="Q9" s="208"/>
    </row>
    <row r="10" spans="1:32" ht="21" customHeight="1">
      <c r="B10" s="247" t="s">
        <v>1196</v>
      </c>
      <c r="C10" s="247"/>
      <c r="D10" s="247"/>
      <c r="E10" s="247"/>
      <c r="F10" s="247"/>
      <c r="G10" s="247"/>
      <c r="H10" s="247"/>
      <c r="I10" s="247"/>
      <c r="J10" s="247"/>
      <c r="K10" s="247"/>
      <c r="L10" s="247"/>
      <c r="M10" s="247"/>
      <c r="N10" s="247"/>
      <c r="O10" s="247"/>
      <c r="P10" s="248" t="s">
        <v>1197</v>
      </c>
      <c r="Q10" s="248"/>
      <c r="R10" s="96"/>
    </row>
    <row r="11" spans="1:32" ht="21" customHeight="1">
      <c r="B11" s="247" t="s">
        <v>1195</v>
      </c>
      <c r="C11" s="247"/>
      <c r="D11" s="247"/>
      <c r="E11" s="247"/>
      <c r="F11" s="247"/>
      <c r="G11" s="247"/>
      <c r="H11" s="247"/>
      <c r="I11" s="247"/>
      <c r="J11" s="247"/>
      <c r="K11" s="247"/>
      <c r="L11" s="247"/>
      <c r="M11" s="247"/>
      <c r="N11" s="247"/>
      <c r="O11" s="247"/>
      <c r="P11" s="249"/>
      <c r="Q11" s="249"/>
      <c r="R11" s="96"/>
    </row>
    <row r="12" spans="1:32" ht="7.5" customHeight="1"/>
    <row r="13" spans="1:32" ht="23.25">
      <c r="B13" s="252" t="s">
        <v>26</v>
      </c>
      <c r="C13" s="252"/>
      <c r="D13" s="252"/>
      <c r="E13" s="252"/>
      <c r="F13" s="252"/>
      <c r="G13" s="252"/>
      <c r="H13" s="252"/>
      <c r="I13" s="252"/>
      <c r="J13" s="252"/>
      <c r="K13" s="252"/>
      <c r="L13" s="252"/>
      <c r="M13" s="252"/>
      <c r="N13" s="252"/>
      <c r="O13" s="252"/>
      <c r="P13" s="252"/>
      <c r="Q13" s="252"/>
    </row>
    <row r="14" spans="1:32" s="86" customFormat="1" ht="20.25">
      <c r="B14" s="253" t="s">
        <v>7382</v>
      </c>
      <c r="C14" s="253"/>
      <c r="D14" s="253"/>
      <c r="E14" s="253"/>
      <c r="F14" s="253"/>
      <c r="G14" s="253"/>
      <c r="H14" s="253"/>
      <c r="I14" s="253"/>
      <c r="J14" s="253"/>
      <c r="K14" s="253"/>
      <c r="L14" s="253"/>
      <c r="M14" s="253"/>
      <c r="N14" s="253"/>
      <c r="O14" s="253"/>
      <c r="P14" s="253"/>
      <c r="Q14" s="253"/>
      <c r="S14" s="127"/>
      <c r="T14" s="127"/>
      <c r="U14" s="127" t="s">
        <v>7381</v>
      </c>
      <c r="V14" s="126">
        <v>2014</v>
      </c>
      <c r="X14" s="84"/>
      <c r="Y14" s="84"/>
      <c r="Z14" s="84"/>
      <c r="AB14" s="87"/>
      <c r="AC14" s="84"/>
      <c r="AD14" s="88"/>
      <c r="AE14" s="83"/>
      <c r="AF14" s="84"/>
    </row>
    <row r="15" spans="1:32" ht="23.25" customHeight="1">
      <c r="B15" s="254" t="s">
        <v>7391</v>
      </c>
      <c r="C15" s="254"/>
      <c r="D15" s="254"/>
      <c r="E15" s="254"/>
      <c r="F15" s="254"/>
      <c r="G15" s="254"/>
      <c r="H15" s="254"/>
      <c r="I15" s="254"/>
      <c r="J15" s="254"/>
      <c r="K15" s="254"/>
      <c r="L15" s="254"/>
      <c r="M15" s="254"/>
      <c r="N15" s="254"/>
      <c r="O15" s="254"/>
      <c r="P15" s="254"/>
      <c r="Q15" s="254"/>
    </row>
    <row r="16" spans="1:32" ht="18.75" customHeight="1">
      <c r="A16" s="128"/>
      <c r="B16" s="214" t="s">
        <v>1078</v>
      </c>
      <c r="C16" s="214"/>
      <c r="D16" s="214"/>
      <c r="E16" s="214"/>
      <c r="F16" s="214"/>
      <c r="G16" s="214"/>
      <c r="H16" s="214"/>
      <c r="I16" s="214"/>
      <c r="J16" s="214"/>
      <c r="K16" s="214"/>
      <c r="L16" s="214"/>
      <c r="M16" s="214"/>
      <c r="N16" s="214"/>
      <c r="O16" s="214"/>
      <c r="P16" s="214"/>
      <c r="Q16" s="214"/>
      <c r="R16" s="128"/>
    </row>
    <row r="17" spans="2:32" s="100" customFormat="1" ht="12.75" customHeight="1">
      <c r="B17" s="98" t="s">
        <v>7383</v>
      </c>
      <c r="C17" s="98"/>
      <c r="D17" s="99"/>
      <c r="E17" s="99" t="s">
        <v>943</v>
      </c>
      <c r="F17" s="99"/>
      <c r="H17" s="98"/>
      <c r="I17" s="98"/>
      <c r="J17" s="98"/>
      <c r="M17" s="98" t="s">
        <v>7387</v>
      </c>
      <c r="N17" s="98"/>
      <c r="S17" s="42"/>
      <c r="T17" s="42"/>
      <c r="U17" s="42"/>
      <c r="V17" s="101"/>
      <c r="X17" s="42"/>
      <c r="Y17" s="42"/>
      <c r="Z17" s="42"/>
      <c r="AB17" s="101"/>
      <c r="AC17" s="42"/>
      <c r="AD17" s="102"/>
      <c r="AE17" s="45"/>
      <c r="AF17" s="42"/>
    </row>
    <row r="18" spans="2:32" s="100" customFormat="1" ht="15">
      <c r="B18" s="98" t="s">
        <v>7384</v>
      </c>
      <c r="C18" s="98"/>
      <c r="E18" s="103"/>
      <c r="G18" s="142"/>
      <c r="H18" s="98"/>
      <c r="I18" s="98"/>
      <c r="J18" s="98"/>
      <c r="L18" s="104" t="s">
        <v>908</v>
      </c>
      <c r="M18" s="98" t="s">
        <v>7388</v>
      </c>
      <c r="N18" s="98"/>
      <c r="S18" s="42"/>
      <c r="T18" s="42"/>
      <c r="U18" s="42"/>
      <c r="V18" s="101"/>
      <c r="X18" s="42"/>
      <c r="Y18" s="42"/>
      <c r="Z18" s="42"/>
      <c r="AB18" s="101"/>
      <c r="AC18" s="42"/>
      <c r="AD18" s="102"/>
      <c r="AE18" s="45"/>
      <c r="AF18" s="42"/>
    </row>
    <row r="19" spans="2:32" s="100" customFormat="1" ht="15">
      <c r="B19" s="98" t="s">
        <v>7385</v>
      </c>
      <c r="C19" s="98"/>
      <c r="D19" s="105"/>
      <c r="F19" s="105"/>
      <c r="H19" s="98"/>
      <c r="I19" s="98"/>
      <c r="J19" s="98"/>
      <c r="M19" s="98"/>
      <c r="N19" s="98"/>
      <c r="S19" s="42"/>
      <c r="T19" s="42"/>
      <c r="U19" s="42"/>
      <c r="V19" s="101"/>
      <c r="X19" s="42"/>
      <c r="Y19" s="42"/>
      <c r="Z19" s="42"/>
      <c r="AB19" s="101"/>
      <c r="AC19" s="42"/>
      <c r="AD19" s="102"/>
      <c r="AE19" s="45"/>
      <c r="AF19" s="42"/>
    </row>
    <row r="20" spans="2:32" s="100" customFormat="1" ht="15">
      <c r="B20" s="98" t="s">
        <v>7386</v>
      </c>
      <c r="C20" s="98"/>
      <c r="D20" s="99"/>
      <c r="E20" s="99" t="s">
        <v>1276</v>
      </c>
      <c r="F20" s="99"/>
      <c r="H20" s="98"/>
      <c r="I20" s="98"/>
      <c r="J20" s="98"/>
      <c r="M20" s="98" t="s">
        <v>7389</v>
      </c>
      <c r="N20" s="98"/>
      <c r="S20" s="42"/>
      <c r="T20" s="42"/>
      <c r="U20" s="42"/>
      <c r="V20" s="101"/>
      <c r="X20" s="42"/>
      <c r="Y20" s="42"/>
      <c r="Z20" s="42"/>
      <c r="AB20" s="101"/>
      <c r="AC20" s="42"/>
      <c r="AD20" s="102"/>
      <c r="AE20" s="45"/>
      <c r="AF20" s="42"/>
    </row>
    <row r="21" spans="2:32" s="100" customFormat="1" ht="15">
      <c r="E21" s="104"/>
      <c r="F21" s="99"/>
      <c r="H21" s="98"/>
      <c r="I21" s="98"/>
      <c r="J21" s="98"/>
      <c r="L21" s="104" t="s">
        <v>908</v>
      </c>
      <c r="M21" s="98" t="s">
        <v>7390</v>
      </c>
      <c r="N21" s="98"/>
      <c r="S21" s="42"/>
      <c r="T21" s="42"/>
      <c r="U21" s="42"/>
      <c r="V21" s="101"/>
      <c r="X21" s="42"/>
      <c r="Y21" s="42"/>
      <c r="Z21" s="42"/>
      <c r="AB21" s="101"/>
      <c r="AC21" s="42"/>
      <c r="AD21" s="102"/>
      <c r="AE21" s="45"/>
      <c r="AF21" s="42"/>
    </row>
    <row r="22" spans="2:32" ht="7.5" customHeight="1">
      <c r="C22" s="1"/>
      <c r="D22" s="1"/>
      <c r="H22" s="1"/>
      <c r="I22" s="1"/>
      <c r="J22" s="1"/>
      <c r="M22" s="1"/>
      <c r="N22" s="1"/>
    </row>
    <row r="23" spans="2:32" ht="18">
      <c r="B23" s="237" t="s">
        <v>1326</v>
      </c>
      <c r="C23" s="237"/>
      <c r="D23" s="237"/>
      <c r="E23" s="237"/>
      <c r="F23" s="237"/>
      <c r="G23" s="237"/>
      <c r="H23" s="237"/>
      <c r="I23" s="237"/>
      <c r="J23" s="237"/>
      <c r="K23" s="237"/>
      <c r="L23" s="237"/>
      <c r="M23" s="237"/>
      <c r="N23" s="237"/>
      <c r="O23" s="237"/>
      <c r="P23" s="237"/>
      <c r="Q23" s="237"/>
    </row>
    <row r="24" spans="2:32" ht="18.75" customHeight="1">
      <c r="B24" s="237" t="s">
        <v>1325</v>
      </c>
      <c r="C24" s="237"/>
      <c r="D24" s="237"/>
      <c r="E24" s="237"/>
      <c r="F24" s="237"/>
      <c r="G24" s="237"/>
      <c r="H24" s="237"/>
      <c r="I24" s="237"/>
      <c r="J24" s="237"/>
      <c r="K24" s="237"/>
      <c r="L24" s="237"/>
      <c r="M24" s="237"/>
      <c r="N24" s="237"/>
      <c r="O24" s="237"/>
      <c r="P24" s="237"/>
      <c r="Q24" s="237"/>
    </row>
    <row r="25" spans="2:32" ht="18.75" customHeight="1" thickBot="1">
      <c r="B25" s="211" t="s">
        <v>909</v>
      </c>
      <c r="C25" s="211"/>
      <c r="D25" s="211"/>
      <c r="E25" s="211"/>
      <c r="F25" s="211"/>
      <c r="G25" s="211"/>
      <c r="H25" s="211"/>
      <c r="I25" s="211"/>
      <c r="J25" s="211"/>
      <c r="K25" s="211"/>
      <c r="L25" s="211"/>
      <c r="M25" s="211"/>
      <c r="N25" s="211"/>
      <c r="O25" s="211"/>
      <c r="P25" s="211"/>
      <c r="Q25" s="211"/>
    </row>
    <row r="26" spans="2:32" ht="24" customHeight="1" thickTop="1" thickBot="1">
      <c r="B26" s="153" t="s">
        <v>918</v>
      </c>
      <c r="C26" s="154"/>
      <c r="D26" s="154"/>
      <c r="E26" s="154"/>
      <c r="F26" s="154"/>
      <c r="G26" s="154"/>
      <c r="H26" s="154"/>
      <c r="I26" s="154"/>
      <c r="J26" s="154"/>
      <c r="K26" s="154"/>
      <c r="L26" s="154"/>
      <c r="M26" s="154"/>
      <c r="N26" s="155"/>
      <c r="O26" s="155"/>
      <c r="P26" s="155"/>
      <c r="Q26" s="156"/>
    </row>
    <row r="27" spans="2:32" ht="15" customHeight="1" thickTop="1">
      <c r="B27" s="241" t="s">
        <v>857</v>
      </c>
      <c r="C27" s="242"/>
      <c r="D27" s="238" t="str">
        <f>IF($N26="","",VLOOKUP($N26,Licenciés!$A:$AC,15,FALSE))</f>
        <v/>
      </c>
      <c r="E27" s="238"/>
      <c r="F27" s="238"/>
      <c r="G27" s="238"/>
      <c r="H27" s="238"/>
      <c r="I27" s="238"/>
      <c r="J27" s="238"/>
      <c r="K27" s="242" t="s">
        <v>858</v>
      </c>
      <c r="L27" s="242"/>
      <c r="M27" s="242"/>
      <c r="N27" s="228" t="str">
        <f>IF($N26="","",IF(VLOOKUP($N26,Licenciés!$A:$AC,14,FALSE)&lt;10000000,"0"&amp;VLOOKUP($N26,Licenciés!$A:$AC,14,FALSE),VLOOKUP($N26,Licenciés!$A:$AC,14,FALSE)))</f>
        <v/>
      </c>
      <c r="O27" s="228"/>
      <c r="P27" s="228"/>
      <c r="Q27" s="229"/>
    </row>
    <row r="28" spans="2:32" ht="15" customHeight="1">
      <c r="B28" s="243"/>
      <c r="C28" s="244"/>
      <c r="D28" s="213"/>
      <c r="E28" s="213"/>
      <c r="F28" s="213"/>
      <c r="G28" s="213"/>
      <c r="H28" s="213"/>
      <c r="I28" s="213"/>
      <c r="J28" s="213"/>
      <c r="K28" s="244"/>
      <c r="L28" s="244"/>
      <c r="M28" s="244"/>
      <c r="N28" s="230"/>
      <c r="O28" s="230"/>
      <c r="P28" s="230"/>
      <c r="Q28" s="231"/>
    </row>
    <row r="29" spans="2:32" ht="15" customHeight="1">
      <c r="B29" s="245" t="s">
        <v>872</v>
      </c>
      <c r="C29" s="151"/>
      <c r="D29" s="212" t="str">
        <f>IF($N26="","",(VLOOKUP($N26,Licenciés!$A:$AC,2,FALSE)&amp;" "&amp;VLOOKUP($N26,Licenciés!$A:$AC,3,FALSE)))</f>
        <v/>
      </c>
      <c r="E29" s="212"/>
      <c r="F29" s="212"/>
      <c r="G29" s="212"/>
      <c r="H29" s="212"/>
      <c r="I29" s="212"/>
      <c r="J29" s="212"/>
      <c r="K29" s="151" t="s">
        <v>874</v>
      </c>
      <c r="L29" s="151"/>
      <c r="M29" s="151"/>
      <c r="N29" s="232" t="str">
        <f>IF($N26="","",VLOOKUP($N26,Licenciés!$A:$AX,35,FALSE))</f>
        <v/>
      </c>
      <c r="O29" s="232"/>
      <c r="P29" s="232"/>
      <c r="Q29" s="233"/>
    </row>
    <row r="30" spans="2:32" ht="15" customHeight="1">
      <c r="B30" s="245"/>
      <c r="C30" s="151"/>
      <c r="D30" s="213"/>
      <c r="E30" s="213"/>
      <c r="F30" s="213"/>
      <c r="G30" s="213"/>
      <c r="H30" s="213"/>
      <c r="I30" s="213"/>
      <c r="J30" s="213"/>
      <c r="K30" s="151"/>
      <c r="L30" s="151"/>
      <c r="M30" s="151"/>
      <c r="N30" s="234"/>
      <c r="O30" s="234"/>
      <c r="P30" s="234"/>
      <c r="Q30" s="235"/>
    </row>
    <row r="31" spans="2:32" ht="15" customHeight="1">
      <c r="B31" s="245" t="s">
        <v>873</v>
      </c>
      <c r="C31" s="151"/>
      <c r="D31" s="212" t="str">
        <f>IF($N26="",""," "&amp;VLOOKUP($N26,Licenciés!$A:$AX,37,FALSE))</f>
        <v/>
      </c>
      <c r="E31" s="212"/>
      <c r="F31" s="212"/>
      <c r="G31" s="212"/>
      <c r="H31" s="212"/>
      <c r="I31" s="212"/>
      <c r="J31" s="212"/>
      <c r="K31" s="151" t="s">
        <v>875</v>
      </c>
      <c r="L31" s="151"/>
      <c r="M31" s="151"/>
      <c r="N31" s="232" t="str">
        <f>IF($N26="","",VLOOKUP($N26,Licenciés!$A:$AX,36,FALSE))</f>
        <v/>
      </c>
      <c r="O31" s="232"/>
      <c r="P31" s="232"/>
      <c r="Q31" s="233"/>
    </row>
    <row r="32" spans="2:32" ht="15" customHeight="1" thickBot="1">
      <c r="B32" s="246"/>
      <c r="C32" s="152"/>
      <c r="D32" s="239"/>
      <c r="E32" s="239"/>
      <c r="F32" s="239"/>
      <c r="G32" s="239"/>
      <c r="H32" s="239"/>
      <c r="I32" s="239"/>
      <c r="J32" s="239"/>
      <c r="K32" s="152"/>
      <c r="L32" s="152"/>
      <c r="M32" s="152"/>
      <c r="N32" s="255"/>
      <c r="O32" s="255"/>
      <c r="P32" s="255"/>
      <c r="Q32" s="256"/>
    </row>
    <row r="33" spans="1:32" ht="8.1" customHeight="1" thickTop="1">
      <c r="I33" s="240" t="s">
        <v>12</v>
      </c>
      <c r="J33" s="240"/>
      <c r="K33" s="240"/>
      <c r="L33" s="240"/>
      <c r="M33" s="240"/>
      <c r="N33" s="240"/>
      <c r="O33" s="240"/>
      <c r="P33" s="240"/>
      <c r="Q33" s="240"/>
    </row>
    <row r="34" spans="1:32" s="100" customFormat="1" ht="12" customHeight="1">
      <c r="C34" s="106" t="s">
        <v>25</v>
      </c>
      <c r="D34" s="216" t="s">
        <v>20</v>
      </c>
      <c r="E34" s="216"/>
      <c r="F34" s="216"/>
      <c r="G34" s="216"/>
      <c r="H34" s="216"/>
      <c r="I34" s="215"/>
      <c r="J34" s="215"/>
      <c r="K34" s="215"/>
      <c r="L34" s="215"/>
      <c r="M34" s="215"/>
      <c r="N34" s="215"/>
      <c r="O34" s="215"/>
      <c r="P34" s="215"/>
      <c r="Q34" s="215"/>
      <c r="R34" s="117"/>
      <c r="S34" s="42"/>
      <c r="T34" s="42"/>
      <c r="U34" s="42"/>
      <c r="V34" s="101"/>
      <c r="X34" s="42"/>
      <c r="Y34" s="42"/>
      <c r="Z34" s="42"/>
      <c r="AB34" s="101"/>
      <c r="AC34" s="42"/>
      <c r="AD34" s="102"/>
      <c r="AE34" s="45"/>
      <c r="AF34" s="42"/>
    </row>
    <row r="35" spans="1:32" s="100" customFormat="1" ht="12" customHeight="1" thickBot="1">
      <c r="A35" s="107"/>
      <c r="B35" s="107"/>
      <c r="C35" s="108"/>
      <c r="D35" s="216" t="s">
        <v>21</v>
      </c>
      <c r="E35" s="216"/>
      <c r="F35" s="216"/>
      <c r="G35" s="216"/>
      <c r="H35" s="216"/>
      <c r="I35" s="215" t="s">
        <v>13</v>
      </c>
      <c r="J35" s="215"/>
      <c r="K35" s="215"/>
      <c r="L35" s="215"/>
      <c r="M35" s="215"/>
      <c r="N35" s="215"/>
      <c r="O35" s="215"/>
      <c r="P35" s="215"/>
      <c r="Q35" s="215"/>
      <c r="R35" s="117"/>
      <c r="S35" s="42"/>
      <c r="T35" s="42"/>
      <c r="U35" s="42"/>
      <c r="V35" s="101"/>
      <c r="X35" s="42"/>
      <c r="Y35" s="42"/>
      <c r="Z35" s="42"/>
      <c r="AB35" s="101"/>
      <c r="AC35" s="42"/>
      <c r="AD35" s="102"/>
      <c r="AE35" s="45"/>
      <c r="AF35" s="42"/>
    </row>
    <row r="36" spans="1:32" s="12" customFormat="1" ht="12" customHeight="1" thickTop="1">
      <c r="A36" s="217" t="s">
        <v>916</v>
      </c>
      <c r="B36" s="218"/>
      <c r="C36" s="219"/>
      <c r="D36" s="109"/>
      <c r="E36" s="110"/>
      <c r="F36" s="110"/>
      <c r="G36" s="110"/>
      <c r="H36" s="111" t="s">
        <v>7</v>
      </c>
      <c r="I36" s="112"/>
      <c r="J36" s="111" t="s">
        <v>8</v>
      </c>
      <c r="K36" s="110"/>
      <c r="L36" s="113" t="s">
        <v>6</v>
      </c>
      <c r="M36" s="110"/>
      <c r="N36" s="113" t="s">
        <v>9</v>
      </c>
      <c r="O36" s="110"/>
      <c r="P36" s="113" t="s">
        <v>10</v>
      </c>
      <c r="Q36" s="110"/>
      <c r="R36" s="113" t="s">
        <v>11</v>
      </c>
      <c r="S36" s="8"/>
      <c r="T36" s="14"/>
      <c r="U36" s="14"/>
      <c r="V36" s="15"/>
      <c r="X36" s="14"/>
      <c r="Y36" s="14"/>
      <c r="Z36" s="14"/>
      <c r="AB36" s="15"/>
      <c r="AC36" s="14"/>
      <c r="AD36" s="16"/>
      <c r="AE36" s="82"/>
      <c r="AF36" s="14"/>
    </row>
    <row r="37" spans="1:32" ht="12" customHeight="1">
      <c r="A37" s="220"/>
      <c r="B37" s="221"/>
      <c r="C37" s="222"/>
      <c r="D37" s="105" t="s">
        <v>14</v>
      </c>
      <c r="E37" s="105" t="s">
        <v>15</v>
      </c>
      <c r="F37" s="105"/>
      <c r="H37" s="136"/>
      <c r="I37" s="65"/>
      <c r="J37" s="136"/>
      <c r="K37" s="55"/>
      <c r="L37" s="136"/>
      <c r="M37" s="55"/>
      <c r="N37" s="136"/>
      <c r="O37" s="55"/>
      <c r="P37" s="136"/>
      <c r="Q37" s="55"/>
      <c r="R37" s="136"/>
    </row>
    <row r="38" spans="1:32" ht="4.5" customHeight="1">
      <c r="A38" s="220"/>
      <c r="B38" s="221"/>
      <c r="C38" s="222"/>
      <c r="D38" s="105"/>
      <c r="E38" s="105"/>
      <c r="F38" s="105"/>
      <c r="H38" s="44"/>
      <c r="I38" s="65"/>
      <c r="J38" s="44"/>
      <c r="K38" s="55"/>
      <c r="L38" s="44"/>
      <c r="M38" s="55"/>
      <c r="N38" s="44"/>
      <c r="O38" s="55"/>
      <c r="P38" s="44"/>
      <c r="Q38" s="55"/>
      <c r="R38" s="44"/>
    </row>
    <row r="39" spans="1:32" ht="12" customHeight="1">
      <c r="A39" s="220"/>
      <c r="B39" s="221"/>
      <c r="C39" s="222"/>
      <c r="D39" s="114"/>
      <c r="E39" s="114" t="s">
        <v>16</v>
      </c>
      <c r="F39" s="114"/>
      <c r="G39" s="17"/>
      <c r="H39" s="136"/>
      <c r="I39" s="66"/>
      <c r="J39" s="136"/>
      <c r="K39" s="67"/>
      <c r="L39" s="136"/>
      <c r="M39" s="67"/>
      <c r="N39" s="136"/>
      <c r="O39" s="67"/>
      <c r="P39" s="136"/>
      <c r="Q39" s="67"/>
      <c r="R39" s="136"/>
    </row>
    <row r="40" spans="1:32" ht="5.0999999999999996" customHeight="1">
      <c r="A40" s="220"/>
      <c r="B40" s="221"/>
      <c r="C40" s="222"/>
      <c r="D40" s="105"/>
      <c r="E40" s="105"/>
      <c r="F40" s="105"/>
      <c r="H40" s="44"/>
      <c r="I40" s="65"/>
      <c r="J40" s="44"/>
      <c r="K40" s="55"/>
      <c r="L40" s="44"/>
      <c r="M40" s="55"/>
      <c r="N40" s="44"/>
      <c r="O40" s="55"/>
      <c r="P40" s="44"/>
      <c r="Q40" s="55"/>
      <c r="R40" s="44"/>
    </row>
    <row r="41" spans="1:32" ht="12" customHeight="1">
      <c r="A41" s="220"/>
      <c r="B41" s="221"/>
      <c r="C41" s="222"/>
      <c r="D41" s="105" t="s">
        <v>17</v>
      </c>
      <c r="E41" s="105" t="s">
        <v>15</v>
      </c>
      <c r="F41" s="105"/>
      <c r="H41" s="136"/>
      <c r="I41" s="65"/>
      <c r="J41" s="136"/>
      <c r="K41" s="55"/>
      <c r="L41" s="136"/>
      <c r="M41" s="55"/>
      <c r="N41" s="136"/>
      <c r="O41" s="55"/>
      <c r="P41" s="136"/>
      <c r="Q41" s="55"/>
      <c r="R41" s="136"/>
    </row>
    <row r="42" spans="1:32" ht="5.0999999999999996" customHeight="1">
      <c r="A42" s="220"/>
      <c r="B42" s="221"/>
      <c r="C42" s="222"/>
      <c r="D42" s="105"/>
      <c r="E42" s="105"/>
      <c r="F42" s="105"/>
      <c r="H42" s="44"/>
      <c r="I42" s="65"/>
      <c r="J42" s="44"/>
      <c r="K42" s="55"/>
      <c r="L42" s="44"/>
      <c r="M42" s="55"/>
      <c r="N42" s="44"/>
      <c r="O42" s="55"/>
      <c r="P42" s="44"/>
      <c r="Q42" s="55"/>
      <c r="R42" s="44"/>
    </row>
    <row r="43" spans="1:32" ht="12" customHeight="1">
      <c r="A43" s="220"/>
      <c r="B43" s="221"/>
      <c r="C43" s="222"/>
      <c r="D43" s="114"/>
      <c r="E43" s="114" t="s">
        <v>16</v>
      </c>
      <c r="F43" s="114"/>
      <c r="G43" s="17"/>
      <c r="H43" s="136"/>
      <c r="I43" s="66"/>
      <c r="J43" s="136"/>
      <c r="K43" s="67"/>
      <c r="L43" s="136"/>
      <c r="M43" s="67"/>
      <c r="N43" s="136"/>
      <c r="O43" s="67"/>
      <c r="P43" s="136"/>
      <c r="Q43" s="67"/>
      <c r="R43" s="136"/>
    </row>
    <row r="44" spans="1:32" ht="5.0999999999999996" customHeight="1">
      <c r="A44" s="220"/>
      <c r="B44" s="221"/>
      <c r="C44" s="222"/>
      <c r="D44" s="105"/>
      <c r="E44" s="105"/>
      <c r="F44" s="105"/>
      <c r="H44" s="44"/>
      <c r="I44" s="65"/>
      <c r="J44" s="44"/>
      <c r="K44" s="55"/>
      <c r="L44" s="44"/>
      <c r="M44" s="55"/>
      <c r="N44" s="44"/>
      <c r="O44" s="55"/>
      <c r="P44" s="44"/>
      <c r="Q44" s="55"/>
      <c r="R44" s="44"/>
    </row>
    <row r="45" spans="1:32" ht="12" customHeight="1">
      <c r="A45" s="220"/>
      <c r="B45" s="221"/>
      <c r="C45" s="222"/>
      <c r="D45" s="105" t="s">
        <v>18</v>
      </c>
      <c r="E45" s="105" t="s">
        <v>15</v>
      </c>
      <c r="F45" s="105"/>
      <c r="H45" s="136"/>
      <c r="I45" s="65"/>
      <c r="J45" s="136"/>
      <c r="K45" s="55"/>
      <c r="L45" s="136"/>
      <c r="M45" s="55"/>
      <c r="N45" s="136"/>
      <c r="O45" s="55"/>
      <c r="P45" s="136"/>
      <c r="Q45" s="55"/>
      <c r="R45" s="136"/>
    </row>
    <row r="46" spans="1:32" ht="5.0999999999999996" customHeight="1">
      <c r="A46" s="220"/>
      <c r="B46" s="221"/>
      <c r="C46" s="222"/>
      <c r="D46" s="105"/>
      <c r="E46" s="105"/>
      <c r="F46" s="105"/>
      <c r="H46" s="44"/>
      <c r="I46" s="65"/>
      <c r="J46" s="44"/>
      <c r="K46" s="55"/>
      <c r="L46" s="44"/>
      <c r="M46" s="55"/>
      <c r="N46" s="44"/>
      <c r="O46" s="55"/>
      <c r="P46" s="44"/>
      <c r="Q46" s="55"/>
      <c r="R46" s="44"/>
    </row>
    <row r="47" spans="1:32" ht="12" customHeight="1">
      <c r="A47" s="220"/>
      <c r="B47" s="221"/>
      <c r="C47" s="222"/>
      <c r="D47" s="114"/>
      <c r="E47" s="114" t="s">
        <v>16</v>
      </c>
      <c r="F47" s="114"/>
      <c r="G47" s="17"/>
      <c r="H47" s="136"/>
      <c r="I47" s="66"/>
      <c r="J47" s="136"/>
      <c r="K47" s="67"/>
      <c r="L47" s="136"/>
      <c r="M47" s="67"/>
      <c r="N47" s="136"/>
      <c r="O47" s="67"/>
      <c r="P47" s="136"/>
      <c r="Q47" s="67"/>
      <c r="R47" s="136"/>
    </row>
    <row r="48" spans="1:32" ht="5.0999999999999996" customHeight="1">
      <c r="A48" s="220"/>
      <c r="B48" s="221"/>
      <c r="C48" s="222"/>
      <c r="D48" s="105"/>
      <c r="E48" s="105"/>
      <c r="F48" s="105"/>
      <c r="H48" s="44"/>
      <c r="I48" s="65"/>
      <c r="J48" s="44"/>
      <c r="K48" s="55"/>
      <c r="L48" s="44"/>
      <c r="M48" s="55"/>
      <c r="N48" s="44"/>
      <c r="O48" s="55"/>
      <c r="P48" s="44"/>
      <c r="Q48" s="55"/>
      <c r="R48" s="44"/>
    </row>
    <row r="49" spans="1:32" ht="12" customHeight="1">
      <c r="A49" s="220"/>
      <c r="B49" s="221"/>
      <c r="C49" s="222"/>
      <c r="D49" s="105" t="s">
        <v>19</v>
      </c>
      <c r="E49" s="105" t="s">
        <v>15</v>
      </c>
      <c r="F49" s="105"/>
      <c r="H49" s="136"/>
      <c r="I49" s="65"/>
      <c r="J49" s="136"/>
      <c r="K49" s="55"/>
      <c r="L49" s="136"/>
      <c r="M49" s="55"/>
      <c r="N49" s="136"/>
      <c r="O49" s="55"/>
      <c r="P49" s="136"/>
      <c r="Q49" s="55"/>
      <c r="R49" s="136"/>
    </row>
    <row r="50" spans="1:32" ht="5.0999999999999996" customHeight="1">
      <c r="A50" s="220"/>
      <c r="B50" s="221"/>
      <c r="C50" s="222"/>
      <c r="D50" s="105"/>
      <c r="E50" s="105"/>
      <c r="F50" s="105"/>
      <c r="H50" s="44"/>
      <c r="I50" s="65"/>
      <c r="J50" s="44"/>
      <c r="K50" s="55"/>
      <c r="L50" s="44"/>
      <c r="M50" s="55"/>
      <c r="N50" s="44"/>
      <c r="O50" s="55"/>
      <c r="P50" s="44"/>
      <c r="Q50" s="55"/>
      <c r="R50" s="44"/>
    </row>
    <row r="51" spans="1:32" ht="12" customHeight="1">
      <c r="A51" s="220"/>
      <c r="B51" s="221"/>
      <c r="C51" s="222"/>
      <c r="D51" s="114"/>
      <c r="E51" s="114" t="s">
        <v>16</v>
      </c>
      <c r="F51" s="114"/>
      <c r="G51" s="17"/>
      <c r="H51" s="136"/>
      <c r="I51" s="66"/>
      <c r="J51" s="136"/>
      <c r="K51" s="67"/>
      <c r="L51" s="136"/>
      <c r="M51" s="67"/>
      <c r="N51" s="136"/>
      <c r="O51" s="67"/>
      <c r="P51" s="136"/>
      <c r="Q51" s="67"/>
      <c r="R51" s="136"/>
    </row>
    <row r="52" spans="1:32" ht="12" customHeight="1">
      <c r="A52" s="220"/>
      <c r="B52" s="221"/>
      <c r="C52" s="222"/>
      <c r="D52" s="76"/>
      <c r="E52" s="226" t="s">
        <v>0</v>
      </c>
      <c r="F52" s="226"/>
      <c r="G52" s="226"/>
      <c r="H52" s="226"/>
      <c r="I52" s="226"/>
      <c r="J52" s="226"/>
      <c r="K52" s="226"/>
      <c r="L52" s="226"/>
      <c r="M52" s="226"/>
      <c r="N52" s="226"/>
      <c r="O52" s="226"/>
      <c r="P52" s="226"/>
      <c r="Q52" s="226"/>
      <c r="R52" s="226"/>
    </row>
    <row r="53" spans="1:32" ht="12" customHeight="1" thickBot="1">
      <c r="A53" s="223"/>
      <c r="B53" s="224"/>
      <c r="C53" s="225"/>
      <c r="D53" s="76"/>
      <c r="E53" s="227" t="s">
        <v>7393</v>
      </c>
      <c r="F53" s="227"/>
      <c r="G53" s="227"/>
      <c r="H53" s="227"/>
      <c r="I53" s="227"/>
      <c r="J53" s="227"/>
      <c r="K53" s="227"/>
      <c r="L53" s="227"/>
      <c r="M53" s="227"/>
      <c r="N53" s="227"/>
      <c r="O53" s="227"/>
      <c r="P53" s="227"/>
      <c r="Q53" s="227"/>
      <c r="R53" s="227"/>
    </row>
    <row r="54" spans="1:32" ht="12" customHeight="1" thickTop="1">
      <c r="A54" s="77"/>
      <c r="B54" s="77"/>
      <c r="C54" s="77"/>
      <c r="D54" s="76"/>
      <c r="M54" s="172" t="s">
        <v>917</v>
      </c>
      <c r="N54" s="196"/>
      <c r="O54" s="196"/>
      <c r="P54" s="196"/>
      <c r="Q54" s="196"/>
      <c r="R54" s="197"/>
    </row>
    <row r="55" spans="1:32" ht="8.1" customHeight="1">
      <c r="M55" s="198"/>
      <c r="N55" s="199"/>
      <c r="O55" s="199"/>
      <c r="P55" s="199"/>
      <c r="Q55" s="199"/>
      <c r="R55" s="200"/>
    </row>
    <row r="56" spans="1:32" ht="18.95" customHeight="1">
      <c r="A56" s="18"/>
      <c r="B56" s="160" t="s">
        <v>24</v>
      </c>
      <c r="C56" s="163" t="s">
        <v>3</v>
      </c>
      <c r="D56" s="163"/>
      <c r="E56" s="164"/>
      <c r="F56" s="169" t="s">
        <v>2</v>
      </c>
      <c r="G56" s="172" t="s">
        <v>5</v>
      </c>
      <c r="H56" s="175" t="s">
        <v>23</v>
      </c>
      <c r="I56" s="176"/>
      <c r="J56" s="177"/>
      <c r="K56" s="184" t="s">
        <v>7392</v>
      </c>
      <c r="L56" s="185"/>
      <c r="M56" s="190" t="s">
        <v>7394</v>
      </c>
      <c r="N56" s="193" t="s">
        <v>7395</v>
      </c>
      <c r="O56" s="157" t="s">
        <v>7396</v>
      </c>
      <c r="P56" s="157" t="s">
        <v>7397</v>
      </c>
      <c r="Q56" s="157" t="s">
        <v>7398</v>
      </c>
      <c r="R56" s="157" t="s">
        <v>7399</v>
      </c>
    </row>
    <row r="57" spans="1:32" ht="18.95" customHeight="1">
      <c r="A57" s="19"/>
      <c r="B57" s="161"/>
      <c r="C57" s="165"/>
      <c r="D57" s="165"/>
      <c r="E57" s="166"/>
      <c r="F57" s="170"/>
      <c r="G57" s="173"/>
      <c r="H57" s="178"/>
      <c r="I57" s="179"/>
      <c r="J57" s="180"/>
      <c r="K57" s="186"/>
      <c r="L57" s="187"/>
      <c r="M57" s="191"/>
      <c r="N57" s="194"/>
      <c r="O57" s="158"/>
      <c r="P57" s="158"/>
      <c r="Q57" s="158"/>
      <c r="R57" s="158"/>
    </row>
    <row r="58" spans="1:32" ht="41.1" customHeight="1">
      <c r="A58" s="19"/>
      <c r="B58" s="162"/>
      <c r="C58" s="167"/>
      <c r="D58" s="167"/>
      <c r="E58" s="168"/>
      <c r="F58" s="171"/>
      <c r="G58" s="174"/>
      <c r="H58" s="181"/>
      <c r="I58" s="182"/>
      <c r="J58" s="183"/>
      <c r="K58" s="188"/>
      <c r="L58" s="189"/>
      <c r="M58" s="192"/>
      <c r="N58" s="195"/>
      <c r="O58" s="159"/>
      <c r="P58" s="159"/>
      <c r="Q58" s="159"/>
      <c r="R58" s="159"/>
      <c r="S58" s="42" t="s">
        <v>846</v>
      </c>
      <c r="T58" s="25" t="s">
        <v>847</v>
      </c>
      <c r="U58" s="25" t="s">
        <v>860</v>
      </c>
      <c r="V58" s="26" t="s">
        <v>848</v>
      </c>
      <c r="W58" s="25" t="s">
        <v>849</v>
      </c>
      <c r="X58" s="25" t="s">
        <v>850</v>
      </c>
      <c r="Y58" s="25" t="s">
        <v>851</v>
      </c>
      <c r="Z58" s="25" t="s">
        <v>852</v>
      </c>
      <c r="AA58" s="26" t="s">
        <v>853</v>
      </c>
      <c r="AB58" s="26" t="s">
        <v>854</v>
      </c>
      <c r="AC58" s="26" t="s">
        <v>856</v>
      </c>
      <c r="AD58" s="6" t="s">
        <v>855</v>
      </c>
      <c r="AE58" s="83" t="s">
        <v>919</v>
      </c>
      <c r="AF58" s="84" t="s">
        <v>882</v>
      </c>
    </row>
    <row r="59" spans="1:32" ht="18.95" customHeight="1">
      <c r="A59" s="40">
        <v>1</v>
      </c>
      <c r="B59" s="129"/>
      <c r="C59" s="118" t="str">
        <f>IF($B59="","",IF(ISNA(VLOOKUP($B59,Licenciés!$A:$AC,2,FALSE))=TRUE,"Licencié inconnu",VLOOKUP($B59,Licenciés!$A:$AC,2,FALSE)&amp;" "&amp;VLOOKUP($B59,Licenciés!$A:$AC,3,FALSE)))</f>
        <v/>
      </c>
      <c r="D59" s="118"/>
      <c r="E59" s="119"/>
      <c r="F59" s="120" t="str">
        <f>IF($B59="","",IF(ISNA(VLOOKUP($B59,Licenciés!$A:$AC,11,FALSE))=TRUE,"?",VLOOKUP($B59,Licenciés!$A:$AC,11,FALSE)))</f>
        <v/>
      </c>
      <c r="G59" s="120" t="str">
        <f>IF($B59="","",IF(ISNA(VLOOKUP($B59,Licenciés!$A:$AC,21,FALSE))=TRUE,"?",VLOOKUP($B59,Licenciés!$A:$AC,21,FALSE)))</f>
        <v/>
      </c>
      <c r="H59" s="121" t="str">
        <f>IF($B59="","",IF(ISNA(VLOOKUP($B59,Licenciés!$A:$AC,8,FALSE))=TRUE,"Inconnu",VLOOKUP($B59,Licenciés!$A:$AC,8,FALSE)))</f>
        <v/>
      </c>
      <c r="I59" s="122"/>
      <c r="J59" s="123"/>
      <c r="K59" s="124" t="str">
        <f>IF($B59="","",IF($G59="?","?",IF(ISNA(VLOOKUP($B59,Participants!$A:$AD,8,FALSE))=TRUE,"NON","OUI")))</f>
        <v/>
      </c>
      <c r="L59" s="123"/>
      <c r="M59" s="120" t="str">
        <f>IF($B59="","",IF($G59="?","?",IF(LEFT(VLOOKUP($B59,Licenciés!$A:$AC,9,FALSE))&gt;="S",VLOOKUP($B59,Licenciés!$A:$AC,9,FALSE),"")))</f>
        <v/>
      </c>
      <c r="N59" s="120" t="str">
        <f>IF($B59="","",IF($G59="?","?",IF(LEFT(VLOOKUP($B59,Licenciés!$A:$AC,9,FALSE))="J",VLOOKUP($B59,Licenciés!$A:$AC,9,FALSE),"")))</f>
        <v/>
      </c>
      <c r="O59" s="120" t="str">
        <f>IF($B59="","",IF($G59="?","?",IF(LEFT(VLOOKUP($B59,Licenciés!$A:$AC,9,FALSE))="C",VLOOKUP($B59,Licenciés!$A:$AC,9,FALSE),"")))</f>
        <v/>
      </c>
      <c r="P59" s="120" t="str">
        <f>IF($B59="","",IF($G59="?","?",IF(LEFT(VLOOKUP($B59,Licenciés!$A:$AC,9,FALSE))="M",VLOOKUP($B59,Licenciés!$A:$AC,9,FALSE),"")))</f>
        <v/>
      </c>
      <c r="Q59" s="120" t="str">
        <f>IF($B59="","",IF($G59="?","?",IF(LEFT(VLOOKUP($B59,Licenciés!$A:$AC,9,FALSE))="B",VLOOKUP($B59,Licenciés!$A:$AC,9,FALSE),"")))</f>
        <v/>
      </c>
      <c r="R59" s="120" t="str">
        <f>IF($B59="","",IF($G59="?","?",IF(LEFT(VLOOKUP($B59,Licenciés!$A:$AC,9,FALSE))="P",VLOOKUP($B59,Licenciés!$A:$AC,9,FALSE),"")))</f>
        <v/>
      </c>
      <c r="S59" s="43" t="str">
        <f>IF($B59="","",IF(VLOOKUP($B59,Licenciés!$A:$AC,14,FALSE)&lt;10000000,"0"&amp;VLOOKUP($B59,Licenciés!$A:$AC,14,FALSE),VLOOKUP($B59,Licenciés!$A:$AC,14,FALSE)))</f>
        <v/>
      </c>
      <c r="T59" s="20" t="str">
        <f>IF($B59="","",VLOOKUP($B59,Licenciés!$A:$AC,23,FALSE))</f>
        <v/>
      </c>
      <c r="U59" s="20" t="str">
        <f>IF($B59="","",IF(VLOOKUP($B59,Licenciés!$A:$AC,24,FALSE)="Numerote","n° "&amp;VLOOKUP($B59,Licenciés!$A:$AC,23,FALSE),(VLOOKUP($B59,Licenciés!$A:$AC,24,FALSE))))</f>
        <v/>
      </c>
      <c r="V59" s="21" t="str">
        <f>IF($B59="","",VLOOKUP($B59,Licenciés!$A:$AC,16,FALSE))</f>
        <v/>
      </c>
      <c r="W59" s="20" t="str">
        <f>IF($B59="","",VLOOKUP($B59,Licenciés!$A:$AC,20,FALSE))</f>
        <v/>
      </c>
      <c r="X59" s="20" t="str">
        <f>IF($B59="","",VLOOKUP($B59,Licenciés!$A:$AC,5,FALSE))</f>
        <v/>
      </c>
      <c r="Y59" s="20" t="str">
        <f>IF($B59="","",VLOOKUP($B59,Licenciés!$A:$AC,10,FALSE))</f>
        <v/>
      </c>
      <c r="Z59" s="20" t="str">
        <f>IF($B59="","",VLOOKUP($B59,Licenciés!$A:$AC,11,FALSE))</f>
        <v/>
      </c>
      <c r="AA59" s="20" t="str">
        <f>IF($B59="","",VLOOKUP($B59,Licenciés!$A:$AC,29,FALSE))</f>
        <v/>
      </c>
      <c r="AB59" s="21" t="str">
        <f>IF($B59="","",VLOOKUP($B59,Licenciés!$A:$AC,28,FALSE))</f>
        <v/>
      </c>
      <c r="AC59" s="20" t="str">
        <f>IF($B59="","",VLOOKUP($B59,Licenciés!$A:$AC,9,FALSE))</f>
        <v/>
      </c>
      <c r="AD59" s="20" t="str">
        <f>IF($B59="","",VLOOKUP($B59,Licenciés!$A:$AC,15,FALSE))</f>
        <v/>
      </c>
      <c r="AE59" s="20" t="str">
        <f>IF($B59="","",IF($K59="OUI",VLOOKUP($B59,Participants!$B:$AD,9,FALSE),""))</f>
        <v/>
      </c>
      <c r="AF59" s="20">
        <f t="shared" ref="AF59:AF87" si="1">$B59</f>
        <v>0</v>
      </c>
    </row>
    <row r="60" spans="1:32" ht="18.95" customHeight="1">
      <c r="A60" s="40">
        <v>2</v>
      </c>
      <c r="B60" s="130"/>
      <c r="C60" s="118" t="str">
        <f>IF($B60="","",IF(ISNA(VLOOKUP($B60,Licenciés!$A:$AC,2,FALSE))=TRUE,"Licencié inconnu",VLOOKUP($B60,Licenciés!$A:$AC,2,FALSE)&amp;" "&amp;VLOOKUP($B60,Licenciés!$A:$AC,3,FALSE)))</f>
        <v/>
      </c>
      <c r="D60" s="118"/>
      <c r="E60" s="119"/>
      <c r="F60" s="120" t="str">
        <f>IF($B60="","",IF(ISNA(VLOOKUP($B60,Licenciés!$A:$AC,11,FALSE))=TRUE,"?",VLOOKUP($B60,Licenciés!$A:$AC,11,FALSE)))</f>
        <v/>
      </c>
      <c r="G60" s="120" t="str">
        <f>IF($B60="","",IF(ISNA(VLOOKUP($B60,Licenciés!$A:$AC,21,FALSE))=TRUE,"?",VLOOKUP($B60,Licenciés!$A:$AC,21,FALSE)))</f>
        <v/>
      </c>
      <c r="H60" s="121" t="str">
        <f>IF($B60="","",IF(ISNA(VLOOKUP($B60,Licenciés!$A:$AC,8,FALSE))=TRUE,"Inconnu",VLOOKUP($B60,Licenciés!$A:$AC,8,FALSE)))</f>
        <v/>
      </c>
      <c r="I60" s="122"/>
      <c r="J60" s="123"/>
      <c r="K60" s="124" t="str">
        <f>IF($B60="","",IF($G60="?","?",IF(ISNA(VLOOKUP($B60,Participants!$A:$AD,8,FALSE))=TRUE,"NON","OUI")))</f>
        <v/>
      </c>
      <c r="L60" s="123"/>
      <c r="M60" s="120" t="str">
        <f>IF($B60="","",IF($G60="?","?",IF(LEFT(VLOOKUP($B60,Licenciés!$A:$AC,9,FALSE))&gt;="S",VLOOKUP($B60,Licenciés!$A:$AC,9,FALSE),"")))</f>
        <v/>
      </c>
      <c r="N60" s="120" t="str">
        <f>IF($B60="","",IF($G60="?","?",IF(LEFT(VLOOKUP($B60,Licenciés!$A:$AC,9,FALSE))="J",VLOOKUP($B60,Licenciés!$A:$AC,9,FALSE),"")))</f>
        <v/>
      </c>
      <c r="O60" s="120" t="str">
        <f>IF($B60="","",IF($G60="?","?",IF(LEFT(VLOOKUP($B60,Licenciés!$A:$AC,9,FALSE))="C",VLOOKUP($B60,Licenciés!$A:$AC,9,FALSE),"")))</f>
        <v/>
      </c>
      <c r="P60" s="120" t="str">
        <f>IF($B60="","",IF($G60="?","?",IF(LEFT(VLOOKUP($B60,Licenciés!$A:$AC,9,FALSE))="M",VLOOKUP($B60,Licenciés!$A:$AC,9,FALSE),"")))</f>
        <v/>
      </c>
      <c r="Q60" s="120" t="str">
        <f>IF($B60="","",IF($G60="?","?",IF(LEFT(VLOOKUP($B60,Licenciés!$A:$AC,9,FALSE))="B",VLOOKUP($B60,Licenciés!$A:$AC,9,FALSE),"")))</f>
        <v/>
      </c>
      <c r="R60" s="120" t="str">
        <f>IF($B60="","",IF($G60="?","?",IF(LEFT(VLOOKUP($B60,Licenciés!$A:$AC,9,FALSE))="P",VLOOKUP($B60,Licenciés!$A:$AC,9,FALSE),"")))</f>
        <v/>
      </c>
      <c r="S60" s="43" t="str">
        <f>IF($B60="","",IF(VLOOKUP($B60,Licenciés!$A:$AC,14,FALSE)&lt;10000000,"0"&amp;VLOOKUP($B60,Licenciés!$A:$AC,14,FALSE),VLOOKUP($B60,Licenciés!$A:$AC,14,FALSE)))</f>
        <v/>
      </c>
      <c r="T60" s="20" t="str">
        <f>IF($B60="","",VLOOKUP($B60,Licenciés!$A:$AC,23,FALSE))</f>
        <v/>
      </c>
      <c r="U60" s="20" t="str">
        <f>IF($B60="","",IF(VLOOKUP($B60,Licenciés!$A:$AC,24,FALSE)="Numerote","n° "&amp;VLOOKUP($B60,Licenciés!$A:$AC,23,FALSE),(VLOOKUP($B60,Licenciés!$A:$AC,24,FALSE))))</f>
        <v/>
      </c>
      <c r="V60" s="21" t="str">
        <f>IF($B60="","",VLOOKUP($B60,Licenciés!$A:$AC,16,FALSE))</f>
        <v/>
      </c>
      <c r="W60" s="20" t="str">
        <f>IF($B60="","",VLOOKUP($B60,Licenciés!$A:$AC,20,FALSE))</f>
        <v/>
      </c>
      <c r="X60" s="20" t="str">
        <f>IF($B60="","",VLOOKUP($B60,Licenciés!$A:$AC,5,FALSE))</f>
        <v/>
      </c>
      <c r="Y60" s="20" t="str">
        <f>IF($B60="","",VLOOKUP($B60,Licenciés!$A:$AC,10,FALSE))</f>
        <v/>
      </c>
      <c r="Z60" s="20" t="str">
        <f>IF($B60="","",VLOOKUP($B60,Licenciés!$A:$AC,11,FALSE))</f>
        <v/>
      </c>
      <c r="AA60" s="20" t="str">
        <f>IF($B60="","",VLOOKUP($B60,Licenciés!$A:$AC,29,FALSE))</f>
        <v/>
      </c>
      <c r="AB60" s="21" t="str">
        <f>IF($B60="","",VLOOKUP($B60,Licenciés!$A:$AC,28,FALSE))</f>
        <v/>
      </c>
      <c r="AC60" s="20" t="str">
        <f>IF($B60="","",VLOOKUP($B60,Licenciés!$A:$AC,9,FALSE))</f>
        <v/>
      </c>
      <c r="AD60" s="20" t="str">
        <f>IF($B60="","",VLOOKUP($B60,Licenciés!$A:$AC,15,FALSE))</f>
        <v/>
      </c>
      <c r="AE60" s="20" t="str">
        <f>IF($B60="","",IF($K60="OUI",VLOOKUP($B60,Participants!$B:$AD,9,FALSE),""))</f>
        <v/>
      </c>
      <c r="AF60" s="20">
        <f t="shared" si="1"/>
        <v>0</v>
      </c>
    </row>
    <row r="61" spans="1:32" ht="18.95" customHeight="1">
      <c r="A61" s="40">
        <v>3</v>
      </c>
      <c r="B61" s="130"/>
      <c r="C61" s="118" t="str">
        <f>IF($B61="","",IF(ISNA(VLOOKUP($B61,Licenciés!$A:$AC,2,FALSE))=TRUE,"Licencié inconnu",VLOOKUP($B61,Licenciés!$A:$AC,2,FALSE)&amp;" "&amp;VLOOKUP($B61,Licenciés!$A:$AC,3,FALSE)))</f>
        <v/>
      </c>
      <c r="D61" s="118"/>
      <c r="E61" s="119"/>
      <c r="F61" s="120" t="str">
        <f>IF($B61="","",IF(ISNA(VLOOKUP($B61,Licenciés!$A:$AC,11,FALSE))=TRUE,"?",VLOOKUP($B61,Licenciés!$A:$AC,11,FALSE)))</f>
        <v/>
      </c>
      <c r="G61" s="120" t="str">
        <f>IF($B61="","",IF(ISNA(VLOOKUP($B61,Licenciés!$A:$AC,21,FALSE))=TRUE,"?",VLOOKUP($B61,Licenciés!$A:$AC,21,FALSE)))</f>
        <v/>
      </c>
      <c r="H61" s="121" t="str">
        <f>IF($B61="","",IF(ISNA(VLOOKUP($B61,Licenciés!$A:$AC,8,FALSE))=TRUE,"Inconnu",VLOOKUP($B61,Licenciés!$A:$AC,8,FALSE)))</f>
        <v/>
      </c>
      <c r="I61" s="122"/>
      <c r="J61" s="123"/>
      <c r="K61" s="124" t="str">
        <f>IF($B61="","",IF($G61="?","?",IF(ISNA(VLOOKUP($B61,Participants!$A:$AD,8,FALSE))=TRUE,"NON","OUI")))</f>
        <v/>
      </c>
      <c r="L61" s="123"/>
      <c r="M61" s="120" t="str">
        <f>IF($B61="","",IF($G61="?","?",IF(LEFT(VLOOKUP($B61,Licenciés!$A:$AC,9,FALSE))&gt;="S",VLOOKUP($B61,Licenciés!$A:$AC,9,FALSE),"")))</f>
        <v/>
      </c>
      <c r="N61" s="120" t="str">
        <f>IF($B61="","",IF($G61="?","?",IF(LEFT(VLOOKUP($B61,Licenciés!$A:$AC,9,FALSE))="J",VLOOKUP($B61,Licenciés!$A:$AC,9,FALSE),"")))</f>
        <v/>
      </c>
      <c r="O61" s="120" t="str">
        <f>IF($B61="","",IF($G61="?","?",IF(LEFT(VLOOKUP($B61,Licenciés!$A:$AC,9,FALSE))="C",VLOOKUP($B61,Licenciés!$A:$AC,9,FALSE),"")))</f>
        <v/>
      </c>
      <c r="P61" s="120" t="str">
        <f>IF($B61="","",IF($G61="?","?",IF(LEFT(VLOOKUP($B61,Licenciés!$A:$AC,9,FALSE))="M",VLOOKUP($B61,Licenciés!$A:$AC,9,FALSE),"")))</f>
        <v/>
      </c>
      <c r="Q61" s="120" t="str">
        <f>IF($B61="","",IF($G61="?","?",IF(LEFT(VLOOKUP($B61,Licenciés!$A:$AC,9,FALSE))="B",VLOOKUP($B61,Licenciés!$A:$AC,9,FALSE),"")))</f>
        <v/>
      </c>
      <c r="R61" s="120" t="str">
        <f>IF($B61="","",IF($G61="?","?",IF(LEFT(VLOOKUP($B61,Licenciés!$A:$AC,9,FALSE))="P",VLOOKUP($B61,Licenciés!$A:$AC,9,FALSE),"")))</f>
        <v/>
      </c>
      <c r="S61" s="43" t="str">
        <f>IF($B61="","",IF(VLOOKUP($B61,Licenciés!$A:$AC,14,FALSE)&lt;10000000,"0"&amp;VLOOKUP($B61,Licenciés!$A:$AC,14,FALSE),VLOOKUP($B61,Licenciés!$A:$AC,14,FALSE)))</f>
        <v/>
      </c>
      <c r="T61" s="20" t="str">
        <f>IF($B61="","",VLOOKUP($B61,Licenciés!$A:$AC,23,FALSE))</f>
        <v/>
      </c>
      <c r="U61" s="20" t="str">
        <f>IF($B61="","",IF(VLOOKUP($B61,Licenciés!$A:$AC,24,FALSE)="Numerote","n° "&amp;VLOOKUP($B61,Licenciés!$A:$AC,23,FALSE),(VLOOKUP($B61,Licenciés!$A:$AC,24,FALSE))))</f>
        <v/>
      </c>
      <c r="V61" s="21" t="str">
        <f>IF($B61="","",VLOOKUP($B61,Licenciés!$A:$AC,16,FALSE))</f>
        <v/>
      </c>
      <c r="W61" s="20" t="str">
        <f>IF($B61="","",VLOOKUP($B61,Licenciés!$A:$AC,20,FALSE))</f>
        <v/>
      </c>
      <c r="X61" s="20" t="str">
        <f>IF($B61="","",VLOOKUP($B61,Licenciés!$A:$AC,5,FALSE))</f>
        <v/>
      </c>
      <c r="Y61" s="20" t="str">
        <f>IF($B61="","",VLOOKUP($B61,Licenciés!$A:$AC,10,FALSE))</f>
        <v/>
      </c>
      <c r="Z61" s="20" t="str">
        <f>IF($B61="","",VLOOKUP($B61,Licenciés!$A:$AC,11,FALSE))</f>
        <v/>
      </c>
      <c r="AA61" s="20" t="str">
        <f>IF($B61="","",VLOOKUP($B61,Licenciés!$A:$AC,29,FALSE))</f>
        <v/>
      </c>
      <c r="AB61" s="21" t="str">
        <f>IF($B61="","",VLOOKUP($B61,Licenciés!$A:$AC,28,FALSE))</f>
        <v/>
      </c>
      <c r="AC61" s="20" t="str">
        <f>IF($B61="","",VLOOKUP($B61,Licenciés!$A:$AC,9,FALSE))</f>
        <v/>
      </c>
      <c r="AD61" s="20" t="str">
        <f>IF($B61="","",VLOOKUP($B61,Licenciés!$A:$AC,15,FALSE))</f>
        <v/>
      </c>
      <c r="AE61" s="20" t="str">
        <f>IF($B61="","",IF($K61="OUI",VLOOKUP($B61,Participants!$B:$AD,9,FALSE),""))</f>
        <v/>
      </c>
      <c r="AF61" s="20">
        <f t="shared" si="1"/>
        <v>0</v>
      </c>
    </row>
    <row r="62" spans="1:32" ht="18.95" customHeight="1">
      <c r="A62" s="40">
        <v>4</v>
      </c>
      <c r="B62" s="130"/>
      <c r="C62" s="118" t="str">
        <f>IF($B62="","",IF(ISNA(VLOOKUP($B62,Licenciés!$A:$AC,2,FALSE))=TRUE,"Licencié inconnu",VLOOKUP($B62,Licenciés!$A:$AC,2,FALSE)&amp;" "&amp;VLOOKUP($B62,Licenciés!$A:$AC,3,FALSE)))</f>
        <v/>
      </c>
      <c r="D62" s="118"/>
      <c r="E62" s="119"/>
      <c r="F62" s="120" t="str">
        <f>IF($B62="","",IF(ISNA(VLOOKUP($B62,Licenciés!$A:$AC,11,FALSE))=TRUE,"?",VLOOKUP($B62,Licenciés!$A:$AC,11,FALSE)))</f>
        <v/>
      </c>
      <c r="G62" s="120" t="str">
        <f>IF($B62="","",IF(ISNA(VLOOKUP($B62,Licenciés!$A:$AC,21,FALSE))=TRUE,"?",VLOOKUP($B62,Licenciés!$A:$AC,21,FALSE)))</f>
        <v/>
      </c>
      <c r="H62" s="121" t="str">
        <f>IF($B62="","",IF(ISNA(VLOOKUP($B62,Licenciés!$A:$AC,8,FALSE))=TRUE,"Inconnu",VLOOKUP($B62,Licenciés!$A:$AC,8,FALSE)))</f>
        <v/>
      </c>
      <c r="I62" s="122"/>
      <c r="J62" s="123"/>
      <c r="K62" s="124" t="str">
        <f>IF($B62="","",IF($G62="?","?",IF(ISNA(VLOOKUP($B62,Participants!$A:$AD,8,FALSE))=TRUE,"NON","OUI")))</f>
        <v/>
      </c>
      <c r="L62" s="123"/>
      <c r="M62" s="120" t="str">
        <f>IF($B62="","",IF($G62="?","?",IF(LEFT(VLOOKUP($B62,Licenciés!$A:$AC,9,FALSE))&gt;="S",VLOOKUP($B62,Licenciés!$A:$AC,9,FALSE),"")))</f>
        <v/>
      </c>
      <c r="N62" s="120" t="str">
        <f>IF($B62="","",IF($G62="?","?",IF(LEFT(VLOOKUP($B62,Licenciés!$A:$AC,9,FALSE))="J",VLOOKUP($B62,Licenciés!$A:$AC,9,FALSE),"")))</f>
        <v/>
      </c>
      <c r="O62" s="120" t="str">
        <f>IF($B62="","",IF($G62="?","?",IF(LEFT(VLOOKUP($B62,Licenciés!$A:$AC,9,FALSE))="C",VLOOKUP($B62,Licenciés!$A:$AC,9,FALSE),"")))</f>
        <v/>
      </c>
      <c r="P62" s="120" t="str">
        <f>IF($B62="","",IF($G62="?","?",IF(LEFT(VLOOKUP($B62,Licenciés!$A:$AC,9,FALSE))="M",VLOOKUP($B62,Licenciés!$A:$AC,9,FALSE),"")))</f>
        <v/>
      </c>
      <c r="Q62" s="120" t="str">
        <f>IF($B62="","",IF($G62="?","?",IF(LEFT(VLOOKUP($B62,Licenciés!$A:$AC,9,FALSE))="B",VLOOKUP($B62,Licenciés!$A:$AC,9,FALSE),"")))</f>
        <v/>
      </c>
      <c r="R62" s="120" t="str">
        <f>IF($B62="","",IF($G62="?","?",IF(LEFT(VLOOKUP($B62,Licenciés!$A:$AC,9,FALSE))="P",VLOOKUP($B62,Licenciés!$A:$AC,9,FALSE),"")))</f>
        <v/>
      </c>
      <c r="S62" s="43" t="str">
        <f>IF($B62="","",IF(VLOOKUP($B62,Licenciés!$A:$AC,14,FALSE)&lt;10000000,"0"&amp;VLOOKUP($B62,Licenciés!$A:$AC,14,FALSE),VLOOKUP($B62,Licenciés!$A:$AC,14,FALSE)))</f>
        <v/>
      </c>
      <c r="T62" s="20" t="str">
        <f>IF($B62="","",VLOOKUP($B62,Licenciés!$A:$AC,23,FALSE))</f>
        <v/>
      </c>
      <c r="U62" s="20" t="str">
        <f>IF($B62="","",IF(VLOOKUP($B62,Licenciés!$A:$AC,24,FALSE)="Numerote","n° "&amp;VLOOKUP($B62,Licenciés!$A:$AC,23,FALSE),(VLOOKUP($B62,Licenciés!$A:$AC,24,FALSE))))</f>
        <v/>
      </c>
      <c r="V62" s="21" t="str">
        <f>IF($B62="","",VLOOKUP($B62,Licenciés!$A:$AC,16,FALSE))</f>
        <v/>
      </c>
      <c r="W62" s="20" t="str">
        <f>IF($B62="","",VLOOKUP($B62,Licenciés!$A:$AC,20,FALSE))</f>
        <v/>
      </c>
      <c r="X62" s="20" t="str">
        <f>IF($B62="","",VLOOKUP($B62,Licenciés!$A:$AC,5,FALSE))</f>
        <v/>
      </c>
      <c r="Y62" s="20" t="str">
        <f>IF($B62="","",VLOOKUP($B62,Licenciés!$A:$AC,10,FALSE))</f>
        <v/>
      </c>
      <c r="Z62" s="20" t="str">
        <f>IF($B62="","",VLOOKUP($B62,Licenciés!$A:$AC,11,FALSE))</f>
        <v/>
      </c>
      <c r="AA62" s="20" t="str">
        <f>IF($B62="","",VLOOKUP($B62,Licenciés!$A:$AC,29,FALSE))</f>
        <v/>
      </c>
      <c r="AB62" s="21" t="str">
        <f>IF($B62="","",VLOOKUP($B62,Licenciés!$A:$AC,28,FALSE))</f>
        <v/>
      </c>
      <c r="AC62" s="20" t="str">
        <f>IF($B62="","",VLOOKUP($B62,Licenciés!$A:$AC,9,FALSE))</f>
        <v/>
      </c>
      <c r="AD62" s="20" t="str">
        <f>IF($B62="","",VLOOKUP($B62,Licenciés!$A:$AC,15,FALSE))</f>
        <v/>
      </c>
      <c r="AE62" s="20" t="str">
        <f>IF($B62="","",IF($K62="OUI",VLOOKUP($B62,Participants!$B:$AD,9,FALSE),""))</f>
        <v/>
      </c>
      <c r="AF62" s="20">
        <f t="shared" si="1"/>
        <v>0</v>
      </c>
    </row>
    <row r="63" spans="1:32" ht="18.95" customHeight="1">
      <c r="A63" s="40">
        <v>5</v>
      </c>
      <c r="B63" s="130"/>
      <c r="C63" s="118" t="str">
        <f>IF($B63="","",IF(ISNA(VLOOKUP($B63,Licenciés!$A:$AC,2,FALSE))=TRUE,"Licencié inconnu",VLOOKUP($B63,Licenciés!$A:$AC,2,FALSE)&amp;" "&amp;VLOOKUP($B63,Licenciés!$A:$AC,3,FALSE)))</f>
        <v/>
      </c>
      <c r="D63" s="118"/>
      <c r="E63" s="119"/>
      <c r="F63" s="120" t="str">
        <f>IF($B63="","",IF(ISNA(VLOOKUP($B63,Licenciés!$A:$AC,11,FALSE))=TRUE,"?",VLOOKUP($B63,Licenciés!$A:$AC,11,FALSE)))</f>
        <v/>
      </c>
      <c r="G63" s="120" t="str">
        <f>IF($B63="","",IF(ISNA(VLOOKUP($B63,Licenciés!$A:$AC,21,FALSE))=TRUE,"?",VLOOKUP($B63,Licenciés!$A:$AC,21,FALSE)))</f>
        <v/>
      </c>
      <c r="H63" s="121" t="str">
        <f>IF($B63="","",IF(ISNA(VLOOKUP($B63,Licenciés!$A:$AC,8,FALSE))=TRUE,"Inconnu",VLOOKUP($B63,Licenciés!$A:$AC,8,FALSE)))</f>
        <v/>
      </c>
      <c r="I63" s="122"/>
      <c r="J63" s="123"/>
      <c r="K63" s="124" t="str">
        <f>IF($B63="","",IF($G63="?","?",IF(ISNA(VLOOKUP($B63,Participants!$A:$AD,8,FALSE))=TRUE,"NON","OUI")))</f>
        <v/>
      </c>
      <c r="L63" s="123"/>
      <c r="M63" s="120" t="str">
        <f>IF($B63="","",IF($G63="?","?",IF(LEFT(VLOOKUP($B63,Licenciés!$A:$AC,9,FALSE))&gt;="S",VLOOKUP($B63,Licenciés!$A:$AC,9,FALSE),"")))</f>
        <v/>
      </c>
      <c r="N63" s="120" t="str">
        <f>IF($B63="","",IF($G63="?","?",IF(LEFT(VLOOKUP($B63,Licenciés!$A:$AC,9,FALSE))="J",VLOOKUP($B63,Licenciés!$A:$AC,9,FALSE),"")))</f>
        <v/>
      </c>
      <c r="O63" s="120" t="str">
        <f>IF($B63="","",IF($G63="?","?",IF(LEFT(VLOOKUP($B63,Licenciés!$A:$AC,9,FALSE))="C",VLOOKUP($B63,Licenciés!$A:$AC,9,FALSE),"")))</f>
        <v/>
      </c>
      <c r="P63" s="120" t="str">
        <f>IF($B63="","",IF($G63="?","?",IF(LEFT(VLOOKUP($B63,Licenciés!$A:$AC,9,FALSE))="M",VLOOKUP($B63,Licenciés!$A:$AC,9,FALSE),"")))</f>
        <v/>
      </c>
      <c r="Q63" s="120" t="str">
        <f>IF($B63="","",IF($G63="?","?",IF(LEFT(VLOOKUP($B63,Licenciés!$A:$AC,9,FALSE))="B",VLOOKUP($B63,Licenciés!$A:$AC,9,FALSE),"")))</f>
        <v/>
      </c>
      <c r="R63" s="120" t="str">
        <f>IF($B63="","",IF($G63="?","?",IF(LEFT(VLOOKUP($B63,Licenciés!$A:$AC,9,FALSE))="P",VLOOKUP($B63,Licenciés!$A:$AC,9,FALSE),"")))</f>
        <v/>
      </c>
      <c r="S63" s="43" t="str">
        <f>IF($B63="","",IF(VLOOKUP($B63,Licenciés!$A:$AC,14,FALSE)&lt;10000000,"0"&amp;VLOOKUP($B63,Licenciés!$A:$AC,14,FALSE),VLOOKUP($B63,Licenciés!$A:$AC,14,FALSE)))</f>
        <v/>
      </c>
      <c r="T63" s="20" t="str">
        <f>IF($B63="","",VLOOKUP($B63,Licenciés!$A:$AC,23,FALSE))</f>
        <v/>
      </c>
      <c r="U63" s="20" t="str">
        <f>IF($B63="","",IF(VLOOKUP($B63,Licenciés!$A:$AC,24,FALSE)="Numerote","n° "&amp;VLOOKUP($B63,Licenciés!$A:$AC,23,FALSE),(VLOOKUP($B63,Licenciés!$A:$AC,24,FALSE))))</f>
        <v/>
      </c>
      <c r="V63" s="21" t="str">
        <f>IF($B63="","",VLOOKUP($B63,Licenciés!$A:$AC,16,FALSE))</f>
        <v/>
      </c>
      <c r="W63" s="20" t="str">
        <f>IF($B63="","",VLOOKUP($B63,Licenciés!$A:$AC,20,FALSE))</f>
        <v/>
      </c>
      <c r="X63" s="20" t="str">
        <f>IF($B63="","",VLOOKUP($B63,Licenciés!$A:$AC,5,FALSE))</f>
        <v/>
      </c>
      <c r="Y63" s="20" t="str">
        <f>IF($B63="","",VLOOKUP($B63,Licenciés!$A:$AC,10,FALSE))</f>
        <v/>
      </c>
      <c r="Z63" s="20" t="str">
        <f>IF($B63="","",VLOOKUP($B63,Licenciés!$A:$AC,11,FALSE))</f>
        <v/>
      </c>
      <c r="AA63" s="20" t="str">
        <f>IF($B63="","",VLOOKUP($B63,Licenciés!$A:$AC,29,FALSE))</f>
        <v/>
      </c>
      <c r="AB63" s="21" t="str">
        <f>IF($B63="","",VLOOKUP($B63,Licenciés!$A:$AC,28,FALSE))</f>
        <v/>
      </c>
      <c r="AC63" s="20" t="str">
        <f>IF($B63="","",VLOOKUP($B63,Licenciés!$A:$AC,9,FALSE))</f>
        <v/>
      </c>
      <c r="AD63" s="20" t="str">
        <f>IF($B63="","",VLOOKUP($B63,Licenciés!$A:$AC,15,FALSE))</f>
        <v/>
      </c>
      <c r="AE63" s="20" t="str">
        <f>IF($B63="","",IF($K63="OUI",VLOOKUP($B63,Participants!$B:$AD,9,FALSE),""))</f>
        <v/>
      </c>
      <c r="AF63" s="20">
        <f t="shared" si="1"/>
        <v>0</v>
      </c>
    </row>
    <row r="64" spans="1:32" ht="18.95" customHeight="1">
      <c r="A64" s="40">
        <v>6</v>
      </c>
      <c r="B64" s="130"/>
      <c r="C64" s="118" t="str">
        <f>IF($B64="","",IF(ISNA(VLOOKUP($B64,Licenciés!$A:$AC,2,FALSE))=TRUE,"Licencié inconnu",VLOOKUP($B64,Licenciés!$A:$AC,2,FALSE)&amp;" "&amp;VLOOKUP($B64,Licenciés!$A:$AC,3,FALSE)))</f>
        <v/>
      </c>
      <c r="D64" s="118"/>
      <c r="E64" s="119"/>
      <c r="F64" s="120" t="str">
        <f>IF($B64="","",IF(ISNA(VLOOKUP($B64,Licenciés!$A:$AC,11,FALSE))=TRUE,"?",VLOOKUP($B64,Licenciés!$A:$AC,11,FALSE)))</f>
        <v/>
      </c>
      <c r="G64" s="120" t="str">
        <f>IF($B64="","",IF(ISNA(VLOOKUP($B64,Licenciés!$A:$AC,21,FALSE))=TRUE,"?",VLOOKUP($B64,Licenciés!$A:$AC,21,FALSE)))</f>
        <v/>
      </c>
      <c r="H64" s="121" t="str">
        <f>IF($B64="","",IF(ISNA(VLOOKUP($B64,Licenciés!$A:$AC,8,FALSE))=TRUE,"Inconnu",VLOOKUP($B64,Licenciés!$A:$AC,8,FALSE)))</f>
        <v/>
      </c>
      <c r="I64" s="122"/>
      <c r="J64" s="123"/>
      <c r="K64" s="124" t="str">
        <f>IF($B64="","",IF($G64="?","?",IF(ISNA(VLOOKUP($B64,Participants!$A:$AD,8,FALSE))=TRUE,"NON","OUI")))</f>
        <v/>
      </c>
      <c r="L64" s="123"/>
      <c r="M64" s="120" t="str">
        <f>IF($B64="","",IF($G64="?","?",IF(LEFT(VLOOKUP($B64,Licenciés!$A:$AC,9,FALSE))&gt;="S",VLOOKUP($B64,Licenciés!$A:$AC,9,FALSE),"")))</f>
        <v/>
      </c>
      <c r="N64" s="120" t="str">
        <f>IF($B64="","",IF($G64="?","?",IF(LEFT(VLOOKUP($B64,Licenciés!$A:$AC,9,FALSE))="J",VLOOKUP($B64,Licenciés!$A:$AC,9,FALSE),"")))</f>
        <v/>
      </c>
      <c r="O64" s="120" t="str">
        <f>IF($B64="","",IF($G64="?","?",IF(LEFT(VLOOKUP($B64,Licenciés!$A:$AC,9,FALSE))="C",VLOOKUP($B64,Licenciés!$A:$AC,9,FALSE),"")))</f>
        <v/>
      </c>
      <c r="P64" s="120" t="str">
        <f>IF($B64="","",IF($G64="?","?",IF(LEFT(VLOOKUP($B64,Licenciés!$A:$AC,9,FALSE))="M",VLOOKUP($B64,Licenciés!$A:$AC,9,FALSE),"")))</f>
        <v/>
      </c>
      <c r="Q64" s="120" t="str">
        <f>IF($B64="","",IF($G64="?","?",IF(LEFT(VLOOKUP($B64,Licenciés!$A:$AC,9,FALSE))="B",VLOOKUP($B64,Licenciés!$A:$AC,9,FALSE),"")))</f>
        <v/>
      </c>
      <c r="R64" s="120" t="str">
        <f>IF($B64="","",IF($G64="?","?",IF(LEFT(VLOOKUP($B64,Licenciés!$A:$AC,9,FALSE))="P",VLOOKUP($B64,Licenciés!$A:$AC,9,FALSE),"")))</f>
        <v/>
      </c>
      <c r="S64" s="43" t="str">
        <f>IF($B64="","",IF(VLOOKUP($B64,Licenciés!$A:$AC,14,FALSE)&lt;10000000,"0"&amp;VLOOKUP($B64,Licenciés!$A:$AC,14,FALSE),VLOOKUP($B64,Licenciés!$A:$AC,14,FALSE)))</f>
        <v/>
      </c>
      <c r="T64" s="20" t="str">
        <f>IF($B64="","",VLOOKUP($B64,Licenciés!$A:$AC,23,FALSE))</f>
        <v/>
      </c>
      <c r="U64" s="20" t="str">
        <f>IF($B64="","",IF(VLOOKUP($B64,Licenciés!$A:$AC,24,FALSE)="Numerote","n° "&amp;VLOOKUP($B64,Licenciés!$A:$AC,23,FALSE),(VLOOKUP($B64,Licenciés!$A:$AC,24,FALSE))))</f>
        <v/>
      </c>
      <c r="V64" s="21" t="str">
        <f>IF($B64="","",VLOOKUP($B64,Licenciés!$A:$AC,16,FALSE))</f>
        <v/>
      </c>
      <c r="W64" s="20" t="str">
        <f>IF($B64="","",VLOOKUP($B64,Licenciés!$A:$AC,20,FALSE))</f>
        <v/>
      </c>
      <c r="X64" s="20" t="str">
        <f>IF($B64="","",VLOOKUP($B64,Licenciés!$A:$AC,5,FALSE))</f>
        <v/>
      </c>
      <c r="Y64" s="20" t="str">
        <f>IF($B64="","",VLOOKUP($B64,Licenciés!$A:$AC,10,FALSE))</f>
        <v/>
      </c>
      <c r="Z64" s="20" t="str">
        <f>IF($B64="","",VLOOKUP($B64,Licenciés!$A:$AC,11,FALSE))</f>
        <v/>
      </c>
      <c r="AA64" s="20" t="str">
        <f>IF($B64="","",VLOOKUP($B64,Licenciés!$A:$AC,29,FALSE))</f>
        <v/>
      </c>
      <c r="AB64" s="21" t="str">
        <f>IF($B64="","",VLOOKUP($B64,Licenciés!$A:$AC,28,FALSE))</f>
        <v/>
      </c>
      <c r="AC64" s="20" t="str">
        <f>IF($B64="","",VLOOKUP($B64,Licenciés!$A:$AC,9,FALSE))</f>
        <v/>
      </c>
      <c r="AD64" s="20" t="str">
        <f>IF($B64="","",VLOOKUP($B64,Licenciés!$A:$AC,15,FALSE))</f>
        <v/>
      </c>
      <c r="AE64" s="20" t="str">
        <f>IF($B64="","",IF($K64="OUI",VLOOKUP($B64,Participants!$B:$AD,9,FALSE),""))</f>
        <v/>
      </c>
      <c r="AF64" s="20">
        <f t="shared" si="1"/>
        <v>0</v>
      </c>
    </row>
    <row r="65" spans="1:32" ht="18.95" customHeight="1">
      <c r="A65" s="40">
        <v>7</v>
      </c>
      <c r="B65" s="130"/>
      <c r="C65" s="118" t="str">
        <f>IF($B65="","",IF(ISNA(VLOOKUP($B65,Licenciés!$A:$AC,2,FALSE))=TRUE,"Licencié inconnu",VLOOKUP($B65,Licenciés!$A:$AC,2,FALSE)&amp;" "&amp;VLOOKUP($B65,Licenciés!$A:$AC,3,FALSE)))</f>
        <v/>
      </c>
      <c r="D65" s="118"/>
      <c r="E65" s="119"/>
      <c r="F65" s="120" t="str">
        <f>IF($B65="","",IF(ISNA(VLOOKUP($B65,Licenciés!$A:$AC,11,FALSE))=TRUE,"?",VLOOKUP($B65,Licenciés!$A:$AC,11,FALSE)))</f>
        <v/>
      </c>
      <c r="G65" s="120" t="str">
        <f>IF($B65="","",IF(ISNA(VLOOKUP($B65,Licenciés!$A:$AC,21,FALSE))=TRUE,"?",VLOOKUP($B65,Licenciés!$A:$AC,21,FALSE)))</f>
        <v/>
      </c>
      <c r="H65" s="121" t="str">
        <f>IF($B65="","",IF(ISNA(VLOOKUP($B65,Licenciés!$A:$AC,8,FALSE))=TRUE,"Inconnu",VLOOKUP($B65,Licenciés!$A:$AC,8,FALSE)))</f>
        <v/>
      </c>
      <c r="I65" s="122"/>
      <c r="J65" s="123"/>
      <c r="K65" s="124" t="str">
        <f>IF($B65="","",IF($G65="?","?",IF(ISNA(VLOOKUP($B65,Participants!$A:$AD,8,FALSE))=TRUE,"NON","OUI")))</f>
        <v/>
      </c>
      <c r="L65" s="123"/>
      <c r="M65" s="120" t="str">
        <f>IF($B65="","",IF($G65="?","?",IF(LEFT(VLOOKUP($B65,Licenciés!$A:$AC,9,FALSE))&gt;="S",VLOOKUP($B65,Licenciés!$A:$AC,9,FALSE),"")))</f>
        <v/>
      </c>
      <c r="N65" s="120" t="str">
        <f>IF($B65="","",IF($G65="?","?",IF(LEFT(VLOOKUP($B65,Licenciés!$A:$AC,9,FALSE))="J",VLOOKUP($B65,Licenciés!$A:$AC,9,FALSE),"")))</f>
        <v/>
      </c>
      <c r="O65" s="120" t="str">
        <f>IF($B65="","",IF($G65="?","?",IF(LEFT(VLOOKUP($B65,Licenciés!$A:$AC,9,FALSE))="C",VLOOKUP($B65,Licenciés!$A:$AC,9,FALSE),"")))</f>
        <v/>
      </c>
      <c r="P65" s="120" t="str">
        <f>IF($B65="","",IF($G65="?","?",IF(LEFT(VLOOKUP($B65,Licenciés!$A:$AC,9,FALSE))="M",VLOOKUP($B65,Licenciés!$A:$AC,9,FALSE),"")))</f>
        <v/>
      </c>
      <c r="Q65" s="120" t="str">
        <f>IF($B65="","",IF($G65="?","?",IF(LEFT(VLOOKUP($B65,Licenciés!$A:$AC,9,FALSE))="B",VLOOKUP($B65,Licenciés!$A:$AC,9,FALSE),"")))</f>
        <v/>
      </c>
      <c r="R65" s="120" t="str">
        <f>IF($B65="","",IF($G65="?","?",IF(LEFT(VLOOKUP($B65,Licenciés!$A:$AC,9,FALSE))="P",VLOOKUP($B65,Licenciés!$A:$AC,9,FALSE),"")))</f>
        <v/>
      </c>
      <c r="S65" s="43" t="str">
        <f>IF($B65="","",IF(VLOOKUP($B65,Licenciés!$A:$AC,14,FALSE)&lt;10000000,"0"&amp;VLOOKUP($B65,Licenciés!$A:$AC,14,FALSE),VLOOKUP($B65,Licenciés!$A:$AC,14,FALSE)))</f>
        <v/>
      </c>
      <c r="T65" s="20" t="str">
        <f>IF($B65="","",VLOOKUP($B65,Licenciés!$A:$AC,23,FALSE))</f>
        <v/>
      </c>
      <c r="U65" s="20" t="str">
        <f>IF($B65="","",IF(VLOOKUP($B65,Licenciés!$A:$AC,24,FALSE)="Numerote","n° "&amp;VLOOKUP($B65,Licenciés!$A:$AC,23,FALSE),(VLOOKUP($B65,Licenciés!$A:$AC,24,FALSE))))</f>
        <v/>
      </c>
      <c r="V65" s="21" t="str">
        <f>IF($B65="","",VLOOKUP($B65,Licenciés!$A:$AC,16,FALSE))</f>
        <v/>
      </c>
      <c r="W65" s="20" t="str">
        <f>IF($B65="","",VLOOKUP($B65,Licenciés!$A:$AC,20,FALSE))</f>
        <v/>
      </c>
      <c r="X65" s="20" t="str">
        <f>IF($B65="","",VLOOKUP($B65,Licenciés!$A:$AC,5,FALSE))</f>
        <v/>
      </c>
      <c r="Y65" s="20" t="str">
        <f>IF($B65="","",VLOOKUP($B65,Licenciés!$A:$AC,10,FALSE))</f>
        <v/>
      </c>
      <c r="Z65" s="20" t="str">
        <f>IF($B65="","",VLOOKUP($B65,Licenciés!$A:$AC,11,FALSE))</f>
        <v/>
      </c>
      <c r="AA65" s="20" t="str">
        <f>IF($B65="","",VLOOKUP($B65,Licenciés!$A:$AC,29,FALSE))</f>
        <v/>
      </c>
      <c r="AB65" s="21" t="str">
        <f>IF($B65="","",VLOOKUP($B65,Licenciés!$A:$AC,28,FALSE))</f>
        <v/>
      </c>
      <c r="AC65" s="20" t="str">
        <f>IF($B65="","",VLOOKUP($B65,Licenciés!$A:$AC,9,FALSE))</f>
        <v/>
      </c>
      <c r="AD65" s="20" t="str">
        <f>IF($B65="","",VLOOKUP($B65,Licenciés!$A:$AC,15,FALSE))</f>
        <v/>
      </c>
      <c r="AE65" s="20" t="str">
        <f>IF($B65="","",IF($K65="OUI",VLOOKUP($B65,Participants!$B:$AD,9,FALSE),""))</f>
        <v/>
      </c>
      <c r="AF65" s="20">
        <f t="shared" si="1"/>
        <v>0</v>
      </c>
    </row>
    <row r="66" spans="1:32" ht="18.95" customHeight="1">
      <c r="A66" s="40">
        <v>8</v>
      </c>
      <c r="B66" s="130"/>
      <c r="C66" s="118" t="str">
        <f>IF($B66="","",IF(ISNA(VLOOKUP($B66,Licenciés!$A:$AC,2,FALSE))=TRUE,"Licencié inconnu",VLOOKUP($B66,Licenciés!$A:$AC,2,FALSE)&amp;" "&amp;VLOOKUP($B66,Licenciés!$A:$AC,3,FALSE)))</f>
        <v/>
      </c>
      <c r="D66" s="118"/>
      <c r="E66" s="119"/>
      <c r="F66" s="120" t="str">
        <f>IF($B66="","",IF(ISNA(VLOOKUP($B66,Licenciés!$A:$AC,11,FALSE))=TRUE,"?",VLOOKUP($B66,Licenciés!$A:$AC,11,FALSE)))</f>
        <v/>
      </c>
      <c r="G66" s="120" t="str">
        <f>IF($B66="","",IF(ISNA(VLOOKUP($B66,Licenciés!$A:$AC,21,FALSE))=TRUE,"?",VLOOKUP($B66,Licenciés!$A:$AC,21,FALSE)))</f>
        <v/>
      </c>
      <c r="H66" s="121" t="str">
        <f>IF($B66="","",IF(ISNA(VLOOKUP($B66,Licenciés!$A:$AC,8,FALSE))=TRUE,"Inconnu",VLOOKUP($B66,Licenciés!$A:$AC,8,FALSE)))</f>
        <v/>
      </c>
      <c r="I66" s="122"/>
      <c r="J66" s="123"/>
      <c r="K66" s="124" t="str">
        <f>IF($B66="","",IF($G66="?","?",IF(ISNA(VLOOKUP($B66,Participants!$A:$AD,8,FALSE))=TRUE,"NON","OUI")))</f>
        <v/>
      </c>
      <c r="L66" s="123"/>
      <c r="M66" s="120" t="str">
        <f>IF($B66="","",IF($G66="?","?",IF(LEFT(VLOOKUP($B66,Licenciés!$A:$AC,9,FALSE))&gt;="S",VLOOKUP($B66,Licenciés!$A:$AC,9,FALSE),"")))</f>
        <v/>
      </c>
      <c r="N66" s="120" t="str">
        <f>IF($B66="","",IF($G66="?","?",IF(LEFT(VLOOKUP($B66,Licenciés!$A:$AC,9,FALSE))="J",VLOOKUP($B66,Licenciés!$A:$AC,9,FALSE),"")))</f>
        <v/>
      </c>
      <c r="O66" s="120" t="str">
        <f>IF($B66="","",IF($G66="?","?",IF(LEFT(VLOOKUP($B66,Licenciés!$A:$AC,9,FALSE))="C",VLOOKUP($B66,Licenciés!$A:$AC,9,FALSE),"")))</f>
        <v/>
      </c>
      <c r="P66" s="120" t="str">
        <f>IF($B66="","",IF($G66="?","?",IF(LEFT(VLOOKUP($B66,Licenciés!$A:$AC,9,FALSE))="M",VLOOKUP($B66,Licenciés!$A:$AC,9,FALSE),"")))</f>
        <v/>
      </c>
      <c r="Q66" s="120" t="str">
        <f>IF($B66="","",IF($G66="?","?",IF(LEFT(VLOOKUP($B66,Licenciés!$A:$AC,9,FALSE))="B",VLOOKUP($B66,Licenciés!$A:$AC,9,FALSE),"")))</f>
        <v/>
      </c>
      <c r="R66" s="120" t="str">
        <f>IF($B66="","",IF($G66="?","?",IF(LEFT(VLOOKUP($B66,Licenciés!$A:$AC,9,FALSE))="P",VLOOKUP($B66,Licenciés!$A:$AC,9,FALSE),"")))</f>
        <v/>
      </c>
      <c r="S66" s="43" t="str">
        <f>IF($B66="","",IF(VLOOKUP($B66,Licenciés!$A:$AC,14,FALSE)&lt;10000000,"0"&amp;VLOOKUP($B66,Licenciés!$A:$AC,14,FALSE),VLOOKUP($B66,Licenciés!$A:$AC,14,FALSE)))</f>
        <v/>
      </c>
      <c r="T66" s="20" t="str">
        <f>IF($B66="","",VLOOKUP($B66,Licenciés!$A:$AC,23,FALSE))</f>
        <v/>
      </c>
      <c r="U66" s="20" t="str">
        <f>IF($B66="","",IF(VLOOKUP($B66,Licenciés!$A:$AC,24,FALSE)="Numerote","n° "&amp;VLOOKUP($B66,Licenciés!$A:$AC,23,FALSE),(VLOOKUP($B66,Licenciés!$A:$AC,24,FALSE))))</f>
        <v/>
      </c>
      <c r="V66" s="21" t="str">
        <f>IF($B66="","",VLOOKUP($B66,Licenciés!$A:$AC,16,FALSE))</f>
        <v/>
      </c>
      <c r="W66" s="20" t="str">
        <f>IF($B66="","",VLOOKUP($B66,Licenciés!$A:$AC,20,FALSE))</f>
        <v/>
      </c>
      <c r="X66" s="20" t="str">
        <f>IF($B66="","",VLOOKUP($B66,Licenciés!$A:$AC,5,FALSE))</f>
        <v/>
      </c>
      <c r="Y66" s="20" t="str">
        <f>IF($B66="","",VLOOKUP($B66,Licenciés!$A:$AC,10,FALSE))</f>
        <v/>
      </c>
      <c r="Z66" s="20" t="str">
        <f>IF($B66="","",VLOOKUP($B66,Licenciés!$A:$AC,11,FALSE))</f>
        <v/>
      </c>
      <c r="AA66" s="20" t="str">
        <f>IF($B66="","",VLOOKUP($B66,Licenciés!$A:$AC,29,FALSE))</f>
        <v/>
      </c>
      <c r="AB66" s="21" t="str">
        <f>IF($B66="","",VLOOKUP($B66,Licenciés!$A:$AC,28,FALSE))</f>
        <v/>
      </c>
      <c r="AC66" s="20" t="str">
        <f>IF($B66="","",VLOOKUP($B66,Licenciés!$A:$AC,9,FALSE))</f>
        <v/>
      </c>
      <c r="AD66" s="20" t="str">
        <f>IF($B66="","",VLOOKUP($B66,Licenciés!$A:$AC,15,FALSE))</f>
        <v/>
      </c>
      <c r="AE66" s="20" t="str">
        <f>IF($B66="","",IF($K66="OUI",VLOOKUP($B66,Participants!$B:$AD,9,FALSE),""))</f>
        <v/>
      </c>
      <c r="AF66" s="20">
        <f t="shared" si="1"/>
        <v>0</v>
      </c>
    </row>
    <row r="67" spans="1:32" ht="18.95" customHeight="1">
      <c r="A67" s="40">
        <v>9</v>
      </c>
      <c r="B67" s="130"/>
      <c r="C67" s="118" t="str">
        <f>IF($B67="","",IF(ISNA(VLOOKUP($B67,Licenciés!$A:$AC,2,FALSE))=TRUE,"Licencié inconnu",VLOOKUP($B67,Licenciés!$A:$AC,2,FALSE)&amp;" "&amp;VLOOKUP($B67,Licenciés!$A:$AC,3,FALSE)))</f>
        <v/>
      </c>
      <c r="D67" s="118"/>
      <c r="E67" s="119"/>
      <c r="F67" s="120" t="str">
        <f>IF($B67="","",IF(ISNA(VLOOKUP($B67,Licenciés!$A:$AC,11,FALSE))=TRUE,"?",VLOOKUP($B67,Licenciés!$A:$AC,11,FALSE)))</f>
        <v/>
      </c>
      <c r="G67" s="120" t="str">
        <f>IF($B67="","",IF(ISNA(VLOOKUP($B67,Licenciés!$A:$AC,21,FALSE))=TRUE,"?",VLOOKUP($B67,Licenciés!$A:$AC,21,FALSE)))</f>
        <v/>
      </c>
      <c r="H67" s="121" t="str">
        <f>IF($B67="","",IF(ISNA(VLOOKUP($B67,Licenciés!$A:$AC,8,FALSE))=TRUE,"Inconnu",VLOOKUP($B67,Licenciés!$A:$AC,8,FALSE)))</f>
        <v/>
      </c>
      <c r="I67" s="122"/>
      <c r="J67" s="123"/>
      <c r="K67" s="124" t="str">
        <f>IF($B67="","",IF($G67="?","?",IF(ISNA(VLOOKUP($B67,Participants!$A:$AD,8,FALSE))=TRUE,"NON","OUI")))</f>
        <v/>
      </c>
      <c r="L67" s="123"/>
      <c r="M67" s="120" t="str">
        <f>IF($B67="","",IF($G67="?","?",IF(LEFT(VLOOKUP($B67,Licenciés!$A:$AC,9,FALSE))&gt;="S",VLOOKUP($B67,Licenciés!$A:$AC,9,FALSE),"")))</f>
        <v/>
      </c>
      <c r="N67" s="120" t="str">
        <f>IF($B67="","",IF($G67="?","?",IF(LEFT(VLOOKUP($B67,Licenciés!$A:$AC,9,FALSE))="J",VLOOKUP($B67,Licenciés!$A:$AC,9,FALSE),"")))</f>
        <v/>
      </c>
      <c r="O67" s="120" t="str">
        <f>IF($B67="","",IF($G67="?","?",IF(LEFT(VLOOKUP($B67,Licenciés!$A:$AC,9,FALSE))="C",VLOOKUP($B67,Licenciés!$A:$AC,9,FALSE),"")))</f>
        <v/>
      </c>
      <c r="P67" s="120" t="str">
        <f>IF($B67="","",IF($G67="?","?",IF(LEFT(VLOOKUP($B67,Licenciés!$A:$AC,9,FALSE))="M",VLOOKUP($B67,Licenciés!$A:$AC,9,FALSE),"")))</f>
        <v/>
      </c>
      <c r="Q67" s="120" t="str">
        <f>IF($B67="","",IF($G67="?","?",IF(LEFT(VLOOKUP($B67,Licenciés!$A:$AC,9,FALSE))="B",VLOOKUP($B67,Licenciés!$A:$AC,9,FALSE),"")))</f>
        <v/>
      </c>
      <c r="R67" s="120" t="str">
        <f>IF($B67="","",IF($G67="?","?",IF(LEFT(VLOOKUP($B67,Licenciés!$A:$AC,9,FALSE))="P",VLOOKUP($B67,Licenciés!$A:$AC,9,FALSE),"")))</f>
        <v/>
      </c>
      <c r="S67" s="43" t="str">
        <f>IF($B67="","",IF(VLOOKUP($B67,Licenciés!$A:$AC,14,FALSE)&lt;10000000,"0"&amp;VLOOKUP($B67,Licenciés!$A:$AC,14,FALSE),VLOOKUP($B67,Licenciés!$A:$AC,14,FALSE)))</f>
        <v/>
      </c>
      <c r="T67" s="20" t="str">
        <f>IF($B67="","",VLOOKUP($B67,Licenciés!$A:$AC,23,FALSE))</f>
        <v/>
      </c>
      <c r="U67" s="20" t="str">
        <f>IF($B67="","",IF(VLOOKUP($B67,Licenciés!$A:$AC,24,FALSE)="Numerote","n° "&amp;VLOOKUP($B67,Licenciés!$A:$AC,23,FALSE),(VLOOKUP($B67,Licenciés!$A:$AC,24,FALSE))))</f>
        <v/>
      </c>
      <c r="V67" s="21" t="str">
        <f>IF($B67="","",VLOOKUP($B67,Licenciés!$A:$AC,16,FALSE))</f>
        <v/>
      </c>
      <c r="W67" s="20" t="str">
        <f>IF($B67="","",VLOOKUP($B67,Licenciés!$A:$AC,20,FALSE))</f>
        <v/>
      </c>
      <c r="X67" s="20" t="str">
        <f>IF($B67="","",VLOOKUP($B67,Licenciés!$A:$AC,5,FALSE))</f>
        <v/>
      </c>
      <c r="Y67" s="20" t="str">
        <f>IF($B67="","",VLOOKUP($B67,Licenciés!$A:$AC,10,FALSE))</f>
        <v/>
      </c>
      <c r="Z67" s="20" t="str">
        <f>IF($B67="","",VLOOKUP($B67,Licenciés!$A:$AC,11,FALSE))</f>
        <v/>
      </c>
      <c r="AA67" s="20" t="str">
        <f>IF($B67="","",VLOOKUP($B67,Licenciés!$A:$AC,29,FALSE))</f>
        <v/>
      </c>
      <c r="AB67" s="21" t="str">
        <f>IF($B67="","",VLOOKUP($B67,Licenciés!$A:$AC,28,FALSE))</f>
        <v/>
      </c>
      <c r="AC67" s="20" t="str">
        <f>IF($B67="","",VLOOKUP($B67,Licenciés!$A:$AC,9,FALSE))</f>
        <v/>
      </c>
      <c r="AD67" s="20" t="str">
        <f>IF($B67="","",VLOOKUP($B67,Licenciés!$A:$AC,15,FALSE))</f>
        <v/>
      </c>
      <c r="AE67" s="20" t="str">
        <f>IF($B67="","",IF($K67="OUI",VLOOKUP($B67,Participants!$B:$AD,9,FALSE),""))</f>
        <v/>
      </c>
      <c r="AF67" s="20">
        <f t="shared" si="1"/>
        <v>0</v>
      </c>
    </row>
    <row r="68" spans="1:32" ht="18.95" customHeight="1">
      <c r="A68" s="40">
        <v>10</v>
      </c>
      <c r="B68" s="130"/>
      <c r="C68" s="118" t="str">
        <f>IF($B68="","",IF(ISNA(VLOOKUP($B68,Licenciés!$A:$AC,2,FALSE))=TRUE,"Licencié inconnu",VLOOKUP($B68,Licenciés!$A:$AC,2,FALSE)&amp;" "&amp;VLOOKUP($B68,Licenciés!$A:$AC,3,FALSE)))</f>
        <v/>
      </c>
      <c r="D68" s="118"/>
      <c r="E68" s="119"/>
      <c r="F68" s="120" t="str">
        <f>IF($B68="","",IF(ISNA(VLOOKUP($B68,Licenciés!$A:$AC,11,FALSE))=TRUE,"?",VLOOKUP($B68,Licenciés!$A:$AC,11,FALSE)))</f>
        <v/>
      </c>
      <c r="G68" s="120" t="str">
        <f>IF($B68="","",IF(ISNA(VLOOKUP($B68,Licenciés!$A:$AC,21,FALSE))=TRUE,"?",VLOOKUP($B68,Licenciés!$A:$AC,21,FALSE)))</f>
        <v/>
      </c>
      <c r="H68" s="121" t="str">
        <f>IF($B68="","",IF(ISNA(VLOOKUP($B68,Licenciés!$A:$AC,8,FALSE))=TRUE,"Inconnu",VLOOKUP($B68,Licenciés!$A:$AC,8,FALSE)))</f>
        <v/>
      </c>
      <c r="I68" s="122"/>
      <c r="J68" s="123"/>
      <c r="K68" s="124" t="str">
        <f>IF($B68="","",IF($G68="?","?",IF(ISNA(VLOOKUP($B68,Participants!$A:$AD,8,FALSE))=TRUE,"NON","OUI")))</f>
        <v/>
      </c>
      <c r="L68" s="123"/>
      <c r="M68" s="120" t="str">
        <f>IF($B68="","",IF($G68="?","?",IF(LEFT(VLOOKUP($B68,Licenciés!$A:$AC,9,FALSE))&gt;="S",VLOOKUP($B68,Licenciés!$A:$AC,9,FALSE),"")))</f>
        <v/>
      </c>
      <c r="N68" s="120" t="str">
        <f>IF($B68="","",IF($G68="?","?",IF(LEFT(VLOOKUP($B68,Licenciés!$A:$AC,9,FALSE))="J",VLOOKUP($B68,Licenciés!$A:$AC,9,FALSE),"")))</f>
        <v/>
      </c>
      <c r="O68" s="120" t="str">
        <f>IF($B68="","",IF($G68="?","?",IF(LEFT(VLOOKUP($B68,Licenciés!$A:$AC,9,FALSE))="C",VLOOKUP($B68,Licenciés!$A:$AC,9,FALSE),"")))</f>
        <v/>
      </c>
      <c r="P68" s="120" t="str">
        <f>IF($B68="","",IF($G68="?","?",IF(LEFT(VLOOKUP($B68,Licenciés!$A:$AC,9,FALSE))="M",VLOOKUP($B68,Licenciés!$A:$AC,9,FALSE),"")))</f>
        <v/>
      </c>
      <c r="Q68" s="120" t="str">
        <f>IF($B68="","",IF($G68="?","?",IF(LEFT(VLOOKUP($B68,Licenciés!$A:$AC,9,FALSE))="B",VLOOKUP($B68,Licenciés!$A:$AC,9,FALSE),"")))</f>
        <v/>
      </c>
      <c r="R68" s="120" t="str">
        <f>IF($B68="","",IF($G68="?","?",IF(LEFT(VLOOKUP($B68,Licenciés!$A:$AC,9,FALSE))="P",VLOOKUP($B68,Licenciés!$A:$AC,9,FALSE),"")))</f>
        <v/>
      </c>
      <c r="S68" s="43" t="str">
        <f>IF($B68="","",IF(VLOOKUP($B68,Licenciés!$A:$AC,14,FALSE)&lt;10000000,"0"&amp;VLOOKUP($B68,Licenciés!$A:$AC,14,FALSE),VLOOKUP($B68,Licenciés!$A:$AC,14,FALSE)))</f>
        <v/>
      </c>
      <c r="T68" s="20" t="str">
        <f>IF($B68="","",VLOOKUP($B68,Licenciés!$A:$AC,23,FALSE))</f>
        <v/>
      </c>
      <c r="U68" s="20" t="str">
        <f>IF($B68="","",IF(VLOOKUP($B68,Licenciés!$A:$AC,24,FALSE)="Numerote","n° "&amp;VLOOKUP($B68,Licenciés!$A:$AC,23,FALSE),(VLOOKUP($B68,Licenciés!$A:$AC,24,FALSE))))</f>
        <v/>
      </c>
      <c r="V68" s="21" t="str">
        <f>IF($B68="","",VLOOKUP($B68,Licenciés!$A:$AC,16,FALSE))</f>
        <v/>
      </c>
      <c r="W68" s="20" t="str">
        <f>IF($B68="","",VLOOKUP($B68,Licenciés!$A:$AC,20,FALSE))</f>
        <v/>
      </c>
      <c r="X68" s="20" t="str">
        <f>IF($B68="","",VLOOKUP($B68,Licenciés!$A:$AC,5,FALSE))</f>
        <v/>
      </c>
      <c r="Y68" s="20" t="str">
        <f>IF($B68="","",VLOOKUP($B68,Licenciés!$A:$AC,10,FALSE))</f>
        <v/>
      </c>
      <c r="Z68" s="20" t="str">
        <f>IF($B68="","",VLOOKUP($B68,Licenciés!$A:$AC,11,FALSE))</f>
        <v/>
      </c>
      <c r="AA68" s="20" t="str">
        <f>IF($B68="","",VLOOKUP($B68,Licenciés!$A:$AC,29,FALSE))</f>
        <v/>
      </c>
      <c r="AB68" s="21" t="str">
        <f>IF($B68="","",VLOOKUP($B68,Licenciés!$A:$AC,28,FALSE))</f>
        <v/>
      </c>
      <c r="AC68" s="20" t="str">
        <f>IF($B68="","",VLOOKUP($B68,Licenciés!$A:$AC,9,FALSE))</f>
        <v/>
      </c>
      <c r="AD68" s="20" t="str">
        <f>IF($B68="","",VLOOKUP($B68,Licenciés!$A:$AC,15,FALSE))</f>
        <v/>
      </c>
      <c r="AE68" s="20" t="str">
        <f>IF($B68="","",IF($K68="OUI",VLOOKUP($B68,Participants!$B:$AD,9,FALSE),""))</f>
        <v/>
      </c>
      <c r="AF68" s="20">
        <f t="shared" si="1"/>
        <v>0</v>
      </c>
    </row>
    <row r="69" spans="1:32" ht="18.95" customHeight="1">
      <c r="A69" s="40">
        <v>11</v>
      </c>
      <c r="B69" s="130"/>
      <c r="C69" s="118" t="str">
        <f>IF($B69="","",IF(ISNA(VLOOKUP($B69,Licenciés!$A:$AC,2,FALSE))=TRUE,"Licencié inconnu",VLOOKUP($B69,Licenciés!$A:$AC,2,FALSE)&amp;" "&amp;VLOOKUP($B69,Licenciés!$A:$AC,3,FALSE)))</f>
        <v/>
      </c>
      <c r="D69" s="118"/>
      <c r="E69" s="119"/>
      <c r="F69" s="120" t="str">
        <f>IF($B69="","",IF(ISNA(VLOOKUP($B69,Licenciés!$A:$AC,11,FALSE))=TRUE,"?",VLOOKUP($B69,Licenciés!$A:$AC,11,FALSE)))</f>
        <v/>
      </c>
      <c r="G69" s="120" t="str">
        <f>IF($B69="","",IF(ISNA(VLOOKUP($B69,Licenciés!$A:$AC,21,FALSE))=TRUE,"?",VLOOKUP($B69,Licenciés!$A:$AC,21,FALSE)))</f>
        <v/>
      </c>
      <c r="H69" s="121" t="str">
        <f>IF($B69="","",IF(ISNA(VLOOKUP($B69,Licenciés!$A:$AC,8,FALSE))=TRUE,"Inconnu",VLOOKUP($B69,Licenciés!$A:$AC,8,FALSE)))</f>
        <v/>
      </c>
      <c r="I69" s="122"/>
      <c r="J69" s="123"/>
      <c r="K69" s="124" t="str">
        <f>IF($B69="","",IF($G69="?","?",IF(ISNA(VLOOKUP($B69,Participants!$A:$AD,8,FALSE))=TRUE,"NON","OUI")))</f>
        <v/>
      </c>
      <c r="L69" s="123"/>
      <c r="M69" s="120" t="str">
        <f>IF($B69="","",IF($G69="?","?",IF(LEFT(VLOOKUP($B69,Licenciés!$A:$AC,9,FALSE))&gt;="S",VLOOKUP($B69,Licenciés!$A:$AC,9,FALSE),"")))</f>
        <v/>
      </c>
      <c r="N69" s="120" t="str">
        <f>IF($B69="","",IF($G69="?","?",IF(LEFT(VLOOKUP($B69,Licenciés!$A:$AC,9,FALSE))="J",VLOOKUP($B69,Licenciés!$A:$AC,9,FALSE),"")))</f>
        <v/>
      </c>
      <c r="O69" s="120" t="str">
        <f>IF($B69="","",IF($G69="?","?",IF(LEFT(VLOOKUP($B69,Licenciés!$A:$AC,9,FALSE))="C",VLOOKUP($B69,Licenciés!$A:$AC,9,FALSE),"")))</f>
        <v/>
      </c>
      <c r="P69" s="120" t="str">
        <f>IF($B69="","",IF($G69="?","?",IF(LEFT(VLOOKUP($B69,Licenciés!$A:$AC,9,FALSE))="M",VLOOKUP($B69,Licenciés!$A:$AC,9,FALSE),"")))</f>
        <v/>
      </c>
      <c r="Q69" s="120" t="str">
        <f>IF($B69="","",IF($G69="?","?",IF(LEFT(VLOOKUP($B69,Licenciés!$A:$AC,9,FALSE))="B",VLOOKUP($B69,Licenciés!$A:$AC,9,FALSE),"")))</f>
        <v/>
      </c>
      <c r="R69" s="120" t="str">
        <f>IF($B69="","",IF($G69="?","?",IF(LEFT(VLOOKUP($B69,Licenciés!$A:$AC,9,FALSE))="P",VLOOKUP($B69,Licenciés!$A:$AC,9,FALSE),"")))</f>
        <v/>
      </c>
      <c r="S69" s="43" t="str">
        <f>IF($B69="","",IF(VLOOKUP($B69,Licenciés!$A:$AC,14,FALSE)&lt;10000000,"0"&amp;VLOOKUP($B69,Licenciés!$A:$AC,14,FALSE),VLOOKUP($B69,Licenciés!$A:$AC,14,FALSE)))</f>
        <v/>
      </c>
      <c r="T69" s="20" t="str">
        <f>IF($B69="","",VLOOKUP($B69,Licenciés!$A:$AC,23,FALSE))</f>
        <v/>
      </c>
      <c r="U69" s="20" t="str">
        <f>IF($B69="","",IF(VLOOKUP($B69,Licenciés!$A:$AC,24,FALSE)="Numerote","n° "&amp;VLOOKUP($B69,Licenciés!$A:$AC,23,FALSE),(VLOOKUP($B69,Licenciés!$A:$AC,24,FALSE))))</f>
        <v/>
      </c>
      <c r="V69" s="21" t="str">
        <f>IF($B69="","",VLOOKUP($B69,Licenciés!$A:$AC,16,FALSE))</f>
        <v/>
      </c>
      <c r="W69" s="20" t="str">
        <f>IF($B69="","",VLOOKUP($B69,Licenciés!$A:$AC,20,FALSE))</f>
        <v/>
      </c>
      <c r="X69" s="20" t="str">
        <f>IF($B69="","",VLOOKUP($B69,Licenciés!$A:$AC,5,FALSE))</f>
        <v/>
      </c>
      <c r="Y69" s="20" t="str">
        <f>IF($B69="","",VLOOKUP($B69,Licenciés!$A:$AC,10,FALSE))</f>
        <v/>
      </c>
      <c r="Z69" s="20" t="str">
        <f>IF($B69="","",VLOOKUP($B69,Licenciés!$A:$AC,11,FALSE))</f>
        <v/>
      </c>
      <c r="AA69" s="20" t="str">
        <f>IF($B69="","",VLOOKUP($B69,Licenciés!$A:$AC,29,FALSE))</f>
        <v/>
      </c>
      <c r="AB69" s="21" t="str">
        <f>IF($B69="","",VLOOKUP($B69,Licenciés!$A:$AC,28,FALSE))</f>
        <v/>
      </c>
      <c r="AC69" s="20" t="str">
        <f>IF($B69="","",VLOOKUP($B69,Licenciés!$A:$AC,9,FALSE))</f>
        <v/>
      </c>
      <c r="AD69" s="20" t="str">
        <f>IF($B69="","",VLOOKUP($B69,Licenciés!$A:$AC,15,FALSE))</f>
        <v/>
      </c>
      <c r="AE69" s="20" t="str">
        <f>IF($B69="","",IF($K69="OUI",VLOOKUP($B69,Participants!$B:$AD,9,FALSE),""))</f>
        <v/>
      </c>
      <c r="AF69" s="20">
        <f t="shared" si="1"/>
        <v>0</v>
      </c>
    </row>
    <row r="70" spans="1:32" ht="18.95" customHeight="1">
      <c r="A70" s="40">
        <v>12</v>
      </c>
      <c r="B70" s="130"/>
      <c r="C70" s="118" t="str">
        <f>IF($B70="","",IF(ISNA(VLOOKUP($B70,Licenciés!$A:$AC,2,FALSE))=TRUE,"Licencié inconnu",VLOOKUP($B70,Licenciés!$A:$AC,2,FALSE)&amp;" "&amp;VLOOKUP($B70,Licenciés!$A:$AC,3,FALSE)))</f>
        <v/>
      </c>
      <c r="D70" s="118"/>
      <c r="E70" s="119"/>
      <c r="F70" s="120" t="str">
        <f>IF($B70="","",IF(ISNA(VLOOKUP($B70,Licenciés!$A:$AC,11,FALSE))=TRUE,"?",VLOOKUP($B70,Licenciés!$A:$AC,11,FALSE)))</f>
        <v/>
      </c>
      <c r="G70" s="120" t="str">
        <f>IF($B70="","",IF(ISNA(VLOOKUP($B70,Licenciés!$A:$AC,21,FALSE))=TRUE,"?",VLOOKUP($B70,Licenciés!$A:$AC,21,FALSE)))</f>
        <v/>
      </c>
      <c r="H70" s="121" t="str">
        <f>IF($B70="","",IF(ISNA(VLOOKUP($B70,Licenciés!$A:$AC,8,FALSE))=TRUE,"Inconnu",VLOOKUP($B70,Licenciés!$A:$AC,8,FALSE)))</f>
        <v/>
      </c>
      <c r="I70" s="122"/>
      <c r="J70" s="123"/>
      <c r="K70" s="124" t="str">
        <f>IF($B70="","",IF($G70="?","?",IF(ISNA(VLOOKUP($B70,Participants!$A:$AD,8,FALSE))=TRUE,"NON","OUI")))</f>
        <v/>
      </c>
      <c r="L70" s="123"/>
      <c r="M70" s="120" t="str">
        <f>IF($B70="","",IF($G70="?","?",IF(LEFT(VLOOKUP($B70,Licenciés!$A:$AC,9,FALSE))&gt;="S",VLOOKUP($B70,Licenciés!$A:$AC,9,FALSE),"")))</f>
        <v/>
      </c>
      <c r="N70" s="120" t="str">
        <f>IF($B70="","",IF($G70="?","?",IF(LEFT(VLOOKUP($B70,Licenciés!$A:$AC,9,FALSE))="J",VLOOKUP($B70,Licenciés!$A:$AC,9,FALSE),"")))</f>
        <v/>
      </c>
      <c r="O70" s="120" t="str">
        <f>IF($B70="","",IF($G70="?","?",IF(LEFT(VLOOKUP($B70,Licenciés!$A:$AC,9,FALSE))="C",VLOOKUP($B70,Licenciés!$A:$AC,9,FALSE),"")))</f>
        <v/>
      </c>
      <c r="P70" s="120" t="str">
        <f>IF($B70="","",IF($G70="?","?",IF(LEFT(VLOOKUP($B70,Licenciés!$A:$AC,9,FALSE))="M",VLOOKUP($B70,Licenciés!$A:$AC,9,FALSE),"")))</f>
        <v/>
      </c>
      <c r="Q70" s="120" t="str">
        <f>IF($B70="","",IF($G70="?","?",IF(LEFT(VLOOKUP($B70,Licenciés!$A:$AC,9,FALSE))="B",VLOOKUP($B70,Licenciés!$A:$AC,9,FALSE),"")))</f>
        <v/>
      </c>
      <c r="R70" s="120" t="str">
        <f>IF($B70="","",IF($G70="?","?",IF(LEFT(VLOOKUP($B70,Licenciés!$A:$AC,9,FALSE))="P",VLOOKUP($B70,Licenciés!$A:$AC,9,FALSE),"")))</f>
        <v/>
      </c>
      <c r="S70" s="43" t="str">
        <f>IF($B70="","",IF(VLOOKUP($B70,Licenciés!$A:$AC,14,FALSE)&lt;10000000,"0"&amp;VLOOKUP($B70,Licenciés!$A:$AC,14,FALSE),VLOOKUP($B70,Licenciés!$A:$AC,14,FALSE)))</f>
        <v/>
      </c>
      <c r="T70" s="20" t="str">
        <f>IF($B70="","",VLOOKUP($B70,Licenciés!$A:$AC,23,FALSE))</f>
        <v/>
      </c>
      <c r="U70" s="20" t="str">
        <f>IF($B70="","",IF(VLOOKUP($B70,Licenciés!$A:$AC,24,FALSE)="Numerote","n° "&amp;VLOOKUP($B70,Licenciés!$A:$AC,23,FALSE),(VLOOKUP($B70,Licenciés!$A:$AC,24,FALSE))))</f>
        <v/>
      </c>
      <c r="V70" s="21" t="str">
        <f>IF($B70="","",VLOOKUP($B70,Licenciés!$A:$AC,16,FALSE))</f>
        <v/>
      </c>
      <c r="W70" s="20" t="str">
        <f>IF($B70="","",VLOOKUP($B70,Licenciés!$A:$AC,20,FALSE))</f>
        <v/>
      </c>
      <c r="X70" s="20" t="str">
        <f>IF($B70="","",VLOOKUP($B70,Licenciés!$A:$AC,5,FALSE))</f>
        <v/>
      </c>
      <c r="Y70" s="20" t="str">
        <f>IF($B70="","",VLOOKUP($B70,Licenciés!$A:$AC,10,FALSE))</f>
        <v/>
      </c>
      <c r="Z70" s="20" t="str">
        <f>IF($B70="","",VLOOKUP($B70,Licenciés!$A:$AC,11,FALSE))</f>
        <v/>
      </c>
      <c r="AA70" s="20" t="str">
        <f>IF($B70="","",VLOOKUP($B70,Licenciés!$A:$AC,29,FALSE))</f>
        <v/>
      </c>
      <c r="AB70" s="21" t="str">
        <f>IF($B70="","",VLOOKUP($B70,Licenciés!$A:$AC,28,FALSE))</f>
        <v/>
      </c>
      <c r="AC70" s="20" t="str">
        <f>IF($B70="","",VLOOKUP($B70,Licenciés!$A:$AC,9,FALSE))</f>
        <v/>
      </c>
      <c r="AD70" s="20" t="str">
        <f>IF($B70="","",VLOOKUP($B70,Licenciés!$A:$AC,15,FALSE))</f>
        <v/>
      </c>
      <c r="AE70" s="20" t="str">
        <f>IF($B70="","",IF($K70="OUI",VLOOKUP($B70,Participants!$B:$AD,9,FALSE),""))</f>
        <v/>
      </c>
      <c r="AF70" s="20">
        <f t="shared" si="1"/>
        <v>0</v>
      </c>
    </row>
    <row r="71" spans="1:32" ht="12" customHeight="1">
      <c r="A71" s="77"/>
      <c r="B71" s="77"/>
      <c r="C71" s="77"/>
      <c r="D71" s="76"/>
      <c r="M71" s="172" t="s">
        <v>917</v>
      </c>
      <c r="N71" s="196"/>
      <c r="O71" s="196"/>
      <c r="P71" s="196"/>
      <c r="Q71" s="196"/>
      <c r="R71" s="197"/>
    </row>
    <row r="72" spans="1:32" ht="8.1" customHeight="1">
      <c r="M72" s="198"/>
      <c r="N72" s="199"/>
      <c r="O72" s="199"/>
      <c r="P72" s="199"/>
      <c r="Q72" s="199"/>
      <c r="R72" s="200"/>
    </row>
    <row r="73" spans="1:32" ht="18.95" customHeight="1">
      <c r="A73" s="18"/>
      <c r="B73" s="160" t="s">
        <v>24</v>
      </c>
      <c r="C73" s="163" t="s">
        <v>3</v>
      </c>
      <c r="D73" s="163"/>
      <c r="E73" s="164"/>
      <c r="F73" s="169" t="s">
        <v>2</v>
      </c>
      <c r="G73" s="172" t="s">
        <v>5</v>
      </c>
      <c r="H73" s="175" t="s">
        <v>23</v>
      </c>
      <c r="I73" s="176"/>
      <c r="J73" s="177"/>
      <c r="K73" s="184" t="s">
        <v>7392</v>
      </c>
      <c r="L73" s="185"/>
      <c r="M73" s="190" t="s">
        <v>7394</v>
      </c>
      <c r="N73" s="193" t="s">
        <v>7395</v>
      </c>
      <c r="O73" s="157" t="s">
        <v>7396</v>
      </c>
      <c r="P73" s="157" t="s">
        <v>7397</v>
      </c>
      <c r="Q73" s="157" t="s">
        <v>7398</v>
      </c>
      <c r="R73" s="157" t="s">
        <v>7399</v>
      </c>
    </row>
    <row r="74" spans="1:32" ht="18.95" customHeight="1">
      <c r="A74" s="19"/>
      <c r="B74" s="161"/>
      <c r="C74" s="165"/>
      <c r="D74" s="165"/>
      <c r="E74" s="166"/>
      <c r="F74" s="170"/>
      <c r="G74" s="173"/>
      <c r="H74" s="178"/>
      <c r="I74" s="179"/>
      <c r="J74" s="180"/>
      <c r="K74" s="186"/>
      <c r="L74" s="187"/>
      <c r="M74" s="191"/>
      <c r="N74" s="194"/>
      <c r="O74" s="158"/>
      <c r="P74" s="158"/>
      <c r="Q74" s="158"/>
      <c r="R74" s="158"/>
    </row>
    <row r="75" spans="1:32" ht="41.1" customHeight="1">
      <c r="A75" s="19"/>
      <c r="B75" s="162"/>
      <c r="C75" s="167"/>
      <c r="D75" s="167"/>
      <c r="E75" s="168"/>
      <c r="F75" s="171"/>
      <c r="G75" s="174"/>
      <c r="H75" s="181"/>
      <c r="I75" s="182"/>
      <c r="J75" s="183"/>
      <c r="K75" s="188"/>
      <c r="L75" s="189"/>
      <c r="M75" s="192"/>
      <c r="N75" s="195"/>
      <c r="O75" s="159"/>
      <c r="P75" s="159"/>
      <c r="Q75" s="159"/>
      <c r="R75" s="159"/>
      <c r="S75" s="42" t="s">
        <v>846</v>
      </c>
      <c r="T75" s="25" t="s">
        <v>847</v>
      </c>
      <c r="U75" s="25" t="s">
        <v>860</v>
      </c>
      <c r="V75" s="26" t="s">
        <v>848</v>
      </c>
      <c r="W75" s="25" t="s">
        <v>849</v>
      </c>
      <c r="X75" s="25" t="s">
        <v>850</v>
      </c>
      <c r="Y75" s="25" t="s">
        <v>851</v>
      </c>
      <c r="Z75" s="25" t="s">
        <v>852</v>
      </c>
      <c r="AA75" s="26" t="s">
        <v>853</v>
      </c>
      <c r="AB75" s="26" t="s">
        <v>854</v>
      </c>
      <c r="AC75" s="26" t="s">
        <v>856</v>
      </c>
      <c r="AD75" s="6" t="s">
        <v>855</v>
      </c>
      <c r="AE75" s="83" t="s">
        <v>919</v>
      </c>
      <c r="AF75" s="84" t="s">
        <v>882</v>
      </c>
    </row>
    <row r="76" spans="1:32" ht="18.95" customHeight="1">
      <c r="A76" s="40">
        <v>13</v>
      </c>
      <c r="B76" s="130"/>
      <c r="C76" s="118" t="str">
        <f>IF($B76="","",IF(ISNA(VLOOKUP($B76,Licenciés!$A:$AC,2,FALSE))=TRUE,"Licencié inconnu",VLOOKUP($B76,Licenciés!$A:$AC,2,FALSE)&amp;" "&amp;VLOOKUP($B76,Licenciés!$A:$AC,3,FALSE)))</f>
        <v/>
      </c>
      <c r="D76" s="118"/>
      <c r="E76" s="119"/>
      <c r="F76" s="120" t="str">
        <f>IF($B76="","",IF(ISNA(VLOOKUP($B76,Licenciés!$A:$AC,11,FALSE))=TRUE,"?",VLOOKUP($B76,Licenciés!$A:$AC,11,FALSE)))</f>
        <v/>
      </c>
      <c r="G76" s="120" t="str">
        <f>IF($B76="","",IF(ISNA(VLOOKUP($B76,Licenciés!$A:$AC,21,FALSE))=TRUE,"?",VLOOKUP($B76,Licenciés!$A:$AC,21,FALSE)))</f>
        <v/>
      </c>
      <c r="H76" s="121" t="str">
        <f>IF($B76="","",IF(ISNA(VLOOKUP($B76,Licenciés!$A:$AC,8,FALSE))=TRUE,"Inconnu",VLOOKUP($B76,Licenciés!$A:$AC,8,FALSE)))</f>
        <v/>
      </c>
      <c r="I76" s="122"/>
      <c r="J76" s="123"/>
      <c r="K76" s="124" t="str">
        <f>IF($B76="","",IF($G76="?","?",IF(ISNA(VLOOKUP($B76,Participants!$A:$AD,8,FALSE))=TRUE,"NON","OUI")))</f>
        <v/>
      </c>
      <c r="L76" s="123"/>
      <c r="M76" s="120" t="str">
        <f>IF($B76="","",IF($G76="?","?",IF(LEFT(VLOOKUP($B76,Licenciés!$A:$AC,9,FALSE))&gt;="S",VLOOKUP($B76,Licenciés!$A:$AC,9,FALSE),"")))</f>
        <v/>
      </c>
      <c r="N76" s="120" t="str">
        <f>IF($B76="","",IF($G76="?","?",IF(LEFT(VLOOKUP($B76,Licenciés!$A:$AC,9,FALSE))="J",VLOOKUP($B76,Licenciés!$A:$AC,9,FALSE),"")))</f>
        <v/>
      </c>
      <c r="O76" s="120" t="str">
        <f>IF($B76="","",IF($G76="?","?",IF(LEFT(VLOOKUP($B76,Licenciés!$A:$AC,9,FALSE))="C",VLOOKUP($B76,Licenciés!$A:$AC,9,FALSE),"")))</f>
        <v/>
      </c>
      <c r="P76" s="120" t="str">
        <f>IF($B76="","",IF($G76="?","?",IF(LEFT(VLOOKUP($B76,Licenciés!$A:$AC,9,FALSE))="M",VLOOKUP($B76,Licenciés!$A:$AC,9,FALSE),"")))</f>
        <v/>
      </c>
      <c r="Q76" s="120" t="str">
        <f>IF($B76="","",IF($G76="?","?",IF(LEFT(VLOOKUP($B76,Licenciés!$A:$AC,9,FALSE))="B",VLOOKUP($B76,Licenciés!$A:$AC,9,FALSE),"")))</f>
        <v/>
      </c>
      <c r="R76" s="120" t="str">
        <f>IF($B76="","",IF($G76="?","?",IF(LEFT(VLOOKUP($B76,Licenciés!$A:$AC,9,FALSE))="P",VLOOKUP($B76,Licenciés!$A:$AC,9,FALSE),"")))</f>
        <v/>
      </c>
      <c r="S76" s="43" t="str">
        <f>IF($B76="","",IF(VLOOKUP($B76,Licenciés!$A:$AC,14,FALSE)&lt;10000000,"0"&amp;VLOOKUP($B76,Licenciés!$A:$AC,14,FALSE),VLOOKUP($B76,Licenciés!$A:$AC,14,FALSE)))</f>
        <v/>
      </c>
      <c r="T76" s="20" t="str">
        <f>IF($B76="","",VLOOKUP($B76,Licenciés!$A:$AC,23,FALSE))</f>
        <v/>
      </c>
      <c r="U76" s="20" t="str">
        <f>IF($B76="","",IF(VLOOKUP($B76,Licenciés!$A:$AC,24,FALSE)="Numerote","n° "&amp;VLOOKUP($B76,Licenciés!$A:$AC,23,FALSE),(VLOOKUP($B76,Licenciés!$A:$AC,24,FALSE))))</f>
        <v/>
      </c>
      <c r="V76" s="21" t="str">
        <f>IF($B76="","",VLOOKUP($B76,Licenciés!$A:$AC,16,FALSE))</f>
        <v/>
      </c>
      <c r="W76" s="20" t="str">
        <f>IF($B76="","",VLOOKUP($B76,Licenciés!$A:$AC,20,FALSE))</f>
        <v/>
      </c>
      <c r="X76" s="20" t="str">
        <f>IF($B76="","",VLOOKUP($B76,Licenciés!$A:$AC,5,FALSE))</f>
        <v/>
      </c>
      <c r="Y76" s="20" t="str">
        <f>IF($B76="","",VLOOKUP($B76,Licenciés!$A:$AC,10,FALSE))</f>
        <v/>
      </c>
      <c r="Z76" s="20" t="str">
        <f>IF($B76="","",VLOOKUP($B76,Licenciés!$A:$AC,11,FALSE))</f>
        <v/>
      </c>
      <c r="AA76" s="20" t="str">
        <f>IF($B76="","",VLOOKUP($B76,Licenciés!$A:$AC,29,FALSE))</f>
        <v/>
      </c>
      <c r="AB76" s="21" t="str">
        <f>IF($B76="","",VLOOKUP($B76,Licenciés!$A:$AC,28,FALSE))</f>
        <v/>
      </c>
      <c r="AC76" s="20" t="str">
        <f>IF($B76="","",VLOOKUP($B76,Licenciés!$A:$AC,9,FALSE))</f>
        <v/>
      </c>
      <c r="AD76" s="20" t="str">
        <f>IF($B76="","",VLOOKUP($B76,Licenciés!$A:$AC,15,FALSE))</f>
        <v/>
      </c>
      <c r="AE76" s="20" t="str">
        <f>IF($B76="","",IF($K76="OUI",VLOOKUP($B76,Participants!$B:$AD,9,FALSE),""))</f>
        <v/>
      </c>
      <c r="AF76" s="20">
        <f t="shared" si="1"/>
        <v>0</v>
      </c>
    </row>
    <row r="77" spans="1:32" ht="18.95" customHeight="1">
      <c r="A77" s="40">
        <v>14</v>
      </c>
      <c r="B77" s="129"/>
      <c r="C77" s="118" t="str">
        <f>IF($B77="","",IF(ISNA(VLOOKUP($B77,Licenciés!$A:$AC,2,FALSE))=TRUE,"Licencié inconnu",VLOOKUP($B77,Licenciés!$A:$AC,2,FALSE)&amp;" "&amp;VLOOKUP($B77,Licenciés!$A:$AC,3,FALSE)))</f>
        <v/>
      </c>
      <c r="D77" s="118"/>
      <c r="E77" s="119"/>
      <c r="F77" s="120" t="str">
        <f>IF($B77="","",IF(ISNA(VLOOKUP($B77,Licenciés!$A:$AC,11,FALSE))=TRUE,"?",VLOOKUP($B77,Licenciés!$A:$AC,11,FALSE)))</f>
        <v/>
      </c>
      <c r="G77" s="120" t="str">
        <f>IF($B77="","",IF(ISNA(VLOOKUP($B77,Licenciés!$A:$AC,21,FALSE))=TRUE,"?",VLOOKUP($B77,Licenciés!$A:$AC,21,FALSE)))</f>
        <v/>
      </c>
      <c r="H77" s="121" t="str">
        <f>IF($B77="","",IF(ISNA(VLOOKUP($B77,Licenciés!$A:$AC,8,FALSE))=TRUE,"Inconnu",VLOOKUP($B77,Licenciés!$A:$AC,8,FALSE)))</f>
        <v/>
      </c>
      <c r="I77" s="122"/>
      <c r="J77" s="123"/>
      <c r="K77" s="124" t="str">
        <f>IF($B77="","",IF($G77="?","?",IF(ISNA(VLOOKUP($B77,Participants!$A:$AD,8,FALSE))=TRUE,"NON","OUI")))</f>
        <v/>
      </c>
      <c r="L77" s="123"/>
      <c r="M77" s="120" t="str">
        <f>IF($B77="","",IF($G77="?","?",IF(LEFT(VLOOKUP($B77,Licenciés!$A:$AC,9,FALSE))&gt;="S",VLOOKUP($B77,Licenciés!$A:$AC,9,FALSE),"")))</f>
        <v/>
      </c>
      <c r="N77" s="120" t="str">
        <f>IF($B77="","",IF($G77="?","?",IF(LEFT(VLOOKUP($B77,Licenciés!$A:$AC,9,FALSE))="J",VLOOKUP($B77,Licenciés!$A:$AC,9,FALSE),"")))</f>
        <v/>
      </c>
      <c r="O77" s="120" t="str">
        <f>IF($B77="","",IF($G77="?","?",IF(LEFT(VLOOKUP($B77,Licenciés!$A:$AC,9,FALSE))="C",VLOOKUP($B77,Licenciés!$A:$AC,9,FALSE),"")))</f>
        <v/>
      </c>
      <c r="P77" s="120" t="str">
        <f>IF($B77="","",IF($G77="?","?",IF(LEFT(VLOOKUP($B77,Licenciés!$A:$AC,9,FALSE))="M",VLOOKUP($B77,Licenciés!$A:$AC,9,FALSE),"")))</f>
        <v/>
      </c>
      <c r="Q77" s="120" t="str">
        <f>IF($B77="","",IF($G77="?","?",IF(LEFT(VLOOKUP($B77,Licenciés!$A:$AC,9,FALSE))="B",VLOOKUP($B77,Licenciés!$A:$AC,9,FALSE),"")))</f>
        <v/>
      </c>
      <c r="R77" s="120" t="str">
        <f>IF($B77="","",IF($G77="?","?",IF(LEFT(VLOOKUP($B77,Licenciés!$A:$AC,9,FALSE))="P",VLOOKUP($B77,Licenciés!$A:$AC,9,FALSE),"")))</f>
        <v/>
      </c>
      <c r="S77" s="43" t="str">
        <f>IF($B77="","",IF(VLOOKUP($B77,Licenciés!$A:$AC,14,FALSE)&lt;10000000,"0"&amp;VLOOKUP($B77,Licenciés!$A:$AC,14,FALSE),VLOOKUP($B77,Licenciés!$A:$AC,14,FALSE)))</f>
        <v/>
      </c>
      <c r="T77" s="20" t="str">
        <f>IF($B77="","",VLOOKUP($B77,Licenciés!$A:$AC,23,FALSE))</f>
        <v/>
      </c>
      <c r="U77" s="20" t="str">
        <f>IF($B77="","",IF(VLOOKUP($B77,Licenciés!$A:$AC,24,FALSE)="Numerote","n° "&amp;VLOOKUP($B77,Licenciés!$A:$AC,23,FALSE),(VLOOKUP($B77,Licenciés!$A:$AC,24,FALSE))))</f>
        <v/>
      </c>
      <c r="V77" s="21" t="str">
        <f>IF($B77="","",VLOOKUP($B77,Licenciés!$A:$AC,16,FALSE))</f>
        <v/>
      </c>
      <c r="W77" s="20" t="str">
        <f>IF($B77="","",VLOOKUP($B77,Licenciés!$A:$AC,20,FALSE))</f>
        <v/>
      </c>
      <c r="X77" s="20" t="str">
        <f>IF($B77="","",VLOOKUP($B77,Licenciés!$A:$AC,5,FALSE))</f>
        <v/>
      </c>
      <c r="Y77" s="20" t="str">
        <f>IF($B77="","",VLOOKUP($B77,Licenciés!$A:$AC,10,FALSE))</f>
        <v/>
      </c>
      <c r="Z77" s="20" t="str">
        <f>IF($B77="","",VLOOKUP($B77,Licenciés!$A:$AC,11,FALSE))</f>
        <v/>
      </c>
      <c r="AA77" s="20" t="str">
        <f>IF($B77="","",VLOOKUP($B77,Licenciés!$A:$AC,29,FALSE))</f>
        <v/>
      </c>
      <c r="AB77" s="21" t="str">
        <f>IF($B77="","",VLOOKUP($B77,Licenciés!$A:$AC,28,FALSE))</f>
        <v/>
      </c>
      <c r="AC77" s="20" t="str">
        <f>IF($B77="","",VLOOKUP($B77,Licenciés!$A:$AC,9,FALSE))</f>
        <v/>
      </c>
      <c r="AD77" s="20" t="str">
        <f>IF($B77="","",VLOOKUP($B77,Licenciés!$A:$AC,15,FALSE))</f>
        <v/>
      </c>
      <c r="AE77" s="20" t="str">
        <f>IF($B77="","",IF($K77="OUI",VLOOKUP($B77,Participants!$B:$AD,9,FALSE),""))</f>
        <v/>
      </c>
      <c r="AF77" s="20">
        <f t="shared" si="1"/>
        <v>0</v>
      </c>
    </row>
    <row r="78" spans="1:32" ht="18.95" customHeight="1">
      <c r="A78" s="40">
        <v>15</v>
      </c>
      <c r="B78" s="129"/>
      <c r="C78" s="118" t="str">
        <f>IF($B78="","",IF(ISNA(VLOOKUP($B78,Licenciés!$A:$AC,2,FALSE))=TRUE,"Licencié inconnu",VLOOKUP($B78,Licenciés!$A:$AC,2,FALSE)&amp;" "&amp;VLOOKUP($B78,Licenciés!$A:$AC,3,FALSE)))</f>
        <v/>
      </c>
      <c r="D78" s="118"/>
      <c r="E78" s="119"/>
      <c r="F78" s="120" t="str">
        <f>IF($B78="","",IF(ISNA(VLOOKUP($B78,Licenciés!$A:$AC,11,FALSE))=TRUE,"?",VLOOKUP($B78,Licenciés!$A:$AC,11,FALSE)))</f>
        <v/>
      </c>
      <c r="G78" s="120" t="str">
        <f>IF($B78="","",IF(ISNA(VLOOKUP($B78,Licenciés!$A:$AC,21,FALSE))=TRUE,"?",VLOOKUP($B78,Licenciés!$A:$AC,21,FALSE)))</f>
        <v/>
      </c>
      <c r="H78" s="121" t="str">
        <f>IF($B78="","",IF(ISNA(VLOOKUP($B78,Licenciés!$A:$AC,8,FALSE))=TRUE,"Inconnu",VLOOKUP($B78,Licenciés!$A:$AC,8,FALSE)))</f>
        <v/>
      </c>
      <c r="I78" s="122"/>
      <c r="J78" s="123"/>
      <c r="K78" s="124" t="str">
        <f>IF($B78="","",IF($G78="?","?",IF(ISNA(VLOOKUP($B78,Participants!$A:$AD,8,FALSE))=TRUE,"NON","OUI")))</f>
        <v/>
      </c>
      <c r="L78" s="123"/>
      <c r="M78" s="120" t="str">
        <f>IF($B78="","",IF($G78="?","?",IF(LEFT(VLOOKUP($B78,Licenciés!$A:$AC,9,FALSE))&gt;="S",VLOOKUP($B78,Licenciés!$A:$AC,9,FALSE),"")))</f>
        <v/>
      </c>
      <c r="N78" s="120" t="str">
        <f>IF($B78="","",IF($G78="?","?",IF(LEFT(VLOOKUP($B78,Licenciés!$A:$AC,9,FALSE))="J",VLOOKUP($B78,Licenciés!$A:$AC,9,FALSE),"")))</f>
        <v/>
      </c>
      <c r="O78" s="120" t="str">
        <f>IF($B78="","",IF($G78="?","?",IF(LEFT(VLOOKUP($B78,Licenciés!$A:$AC,9,FALSE))="C",VLOOKUP($B78,Licenciés!$A:$AC,9,FALSE),"")))</f>
        <v/>
      </c>
      <c r="P78" s="120" t="str">
        <f>IF($B78="","",IF($G78="?","?",IF(LEFT(VLOOKUP($B78,Licenciés!$A:$AC,9,FALSE))="M",VLOOKUP($B78,Licenciés!$A:$AC,9,FALSE),"")))</f>
        <v/>
      </c>
      <c r="Q78" s="120" t="str">
        <f>IF($B78="","",IF($G78="?","?",IF(LEFT(VLOOKUP($B78,Licenciés!$A:$AC,9,FALSE))="B",VLOOKUP($B78,Licenciés!$A:$AC,9,FALSE),"")))</f>
        <v/>
      </c>
      <c r="R78" s="120" t="str">
        <f>IF($B78="","",IF($G78="?","?",IF(LEFT(VLOOKUP($B78,Licenciés!$A:$AC,9,FALSE))="P",VLOOKUP($B78,Licenciés!$A:$AC,9,FALSE),"")))</f>
        <v/>
      </c>
      <c r="S78" s="43" t="str">
        <f>IF($B78="","",IF(VLOOKUP($B78,Licenciés!$A:$AC,14,FALSE)&lt;10000000,"0"&amp;VLOOKUP($B78,Licenciés!$A:$AC,14,FALSE),VLOOKUP($B78,Licenciés!$A:$AC,14,FALSE)))</f>
        <v/>
      </c>
      <c r="T78" s="20" t="str">
        <f>IF($B78="","",VLOOKUP($B78,Licenciés!$A:$AC,23,FALSE))</f>
        <v/>
      </c>
      <c r="U78" s="20" t="str">
        <f>IF($B78="","",IF(VLOOKUP($B78,Licenciés!$A:$AC,24,FALSE)="Numerote","n° "&amp;VLOOKUP($B78,Licenciés!$A:$AC,23,FALSE),(VLOOKUP($B78,Licenciés!$A:$AC,24,FALSE))))</f>
        <v/>
      </c>
      <c r="V78" s="21" t="str">
        <f>IF($B78="","",VLOOKUP($B78,Licenciés!$A:$AC,16,FALSE))</f>
        <v/>
      </c>
      <c r="W78" s="20" t="str">
        <f>IF($B78="","",VLOOKUP($B78,Licenciés!$A:$AC,20,FALSE))</f>
        <v/>
      </c>
      <c r="X78" s="20" t="str">
        <f>IF($B78="","",VLOOKUP($B78,Licenciés!$A:$AC,5,FALSE))</f>
        <v/>
      </c>
      <c r="Y78" s="20" t="str">
        <f>IF($B78="","",VLOOKUP($B78,Licenciés!$A:$AC,10,FALSE))</f>
        <v/>
      </c>
      <c r="Z78" s="20" t="str">
        <f>IF($B78="","",VLOOKUP($B78,Licenciés!$A:$AC,11,FALSE))</f>
        <v/>
      </c>
      <c r="AA78" s="20" t="str">
        <f>IF($B78="","",VLOOKUP($B78,Licenciés!$A:$AC,29,FALSE))</f>
        <v/>
      </c>
      <c r="AB78" s="21" t="str">
        <f>IF($B78="","",VLOOKUP($B78,Licenciés!$A:$AC,28,FALSE))</f>
        <v/>
      </c>
      <c r="AC78" s="20" t="str">
        <f>IF($B78="","",VLOOKUP($B78,Licenciés!$A:$AC,9,FALSE))</f>
        <v/>
      </c>
      <c r="AD78" s="20" t="str">
        <f>IF($B78="","",VLOOKUP($B78,Licenciés!$A:$AC,15,FALSE))</f>
        <v/>
      </c>
      <c r="AE78" s="20" t="str">
        <f>IF($B78="","",IF($K78="OUI",VLOOKUP($B78,Participants!$B:$AD,9,FALSE),""))</f>
        <v/>
      </c>
      <c r="AF78" s="20">
        <f t="shared" si="1"/>
        <v>0</v>
      </c>
    </row>
    <row r="79" spans="1:32" ht="18.95" customHeight="1">
      <c r="A79" s="40">
        <v>16</v>
      </c>
      <c r="B79" s="129"/>
      <c r="C79" s="118" t="str">
        <f>IF($B79="","",IF(ISNA(VLOOKUP($B79,Licenciés!$A:$AC,2,FALSE))=TRUE,"Licencié inconnu",VLOOKUP($B79,Licenciés!$A:$AC,2,FALSE)&amp;" "&amp;VLOOKUP($B79,Licenciés!$A:$AC,3,FALSE)))</f>
        <v/>
      </c>
      <c r="D79" s="118"/>
      <c r="E79" s="119"/>
      <c r="F79" s="120" t="str">
        <f>IF($B79="","",IF(ISNA(VLOOKUP($B79,Licenciés!$A:$AC,11,FALSE))=TRUE,"?",VLOOKUP($B79,Licenciés!$A:$AC,11,FALSE)))</f>
        <v/>
      </c>
      <c r="G79" s="120" t="str">
        <f>IF($B79="","",IF(ISNA(VLOOKUP($B79,Licenciés!$A:$AC,21,FALSE))=TRUE,"?",VLOOKUP($B79,Licenciés!$A:$AC,21,FALSE)))</f>
        <v/>
      </c>
      <c r="H79" s="121" t="str">
        <f>IF($B79="","",IF(ISNA(VLOOKUP($B79,Licenciés!$A:$AC,8,FALSE))=TRUE,"Inconnu",VLOOKUP($B79,Licenciés!$A:$AC,8,FALSE)))</f>
        <v/>
      </c>
      <c r="I79" s="122"/>
      <c r="J79" s="123"/>
      <c r="K79" s="124" t="str">
        <f>IF($B79="","",IF($G79="?","?",IF(ISNA(VLOOKUP($B79,Participants!$A:$AD,8,FALSE))=TRUE,"NON","OUI")))</f>
        <v/>
      </c>
      <c r="L79" s="123"/>
      <c r="M79" s="120" t="str">
        <f>IF($B79="","",IF($G79="?","?",IF(LEFT(VLOOKUP($B79,Licenciés!$A:$AC,9,FALSE))&gt;="S",VLOOKUP($B79,Licenciés!$A:$AC,9,FALSE),"")))</f>
        <v/>
      </c>
      <c r="N79" s="120" t="str">
        <f>IF($B79="","",IF($G79="?","?",IF(LEFT(VLOOKUP($B79,Licenciés!$A:$AC,9,FALSE))="J",VLOOKUP($B79,Licenciés!$A:$AC,9,FALSE),"")))</f>
        <v/>
      </c>
      <c r="O79" s="120" t="str">
        <f>IF($B79="","",IF($G79="?","?",IF(LEFT(VLOOKUP($B79,Licenciés!$A:$AC,9,FALSE))="C",VLOOKUP($B79,Licenciés!$A:$AC,9,FALSE),"")))</f>
        <v/>
      </c>
      <c r="P79" s="120" t="str">
        <f>IF($B79="","",IF($G79="?","?",IF(LEFT(VLOOKUP($B79,Licenciés!$A:$AC,9,FALSE))="M",VLOOKUP($B79,Licenciés!$A:$AC,9,FALSE),"")))</f>
        <v/>
      </c>
      <c r="Q79" s="120" t="str">
        <f>IF($B79="","",IF($G79="?","?",IF(LEFT(VLOOKUP($B79,Licenciés!$A:$AC,9,FALSE))="B",VLOOKUP($B79,Licenciés!$A:$AC,9,FALSE),"")))</f>
        <v/>
      </c>
      <c r="R79" s="120" t="str">
        <f>IF($B79="","",IF($G79="?","?",IF(LEFT(VLOOKUP($B79,Licenciés!$A:$AC,9,FALSE))="P",VLOOKUP($B79,Licenciés!$A:$AC,9,FALSE),"")))</f>
        <v/>
      </c>
      <c r="S79" s="43" t="str">
        <f>IF($B79="","",IF(VLOOKUP($B79,Licenciés!$A:$AC,14,FALSE)&lt;10000000,"0"&amp;VLOOKUP($B79,Licenciés!$A:$AC,14,FALSE),VLOOKUP($B79,Licenciés!$A:$AC,14,FALSE)))</f>
        <v/>
      </c>
      <c r="T79" s="20" t="str">
        <f>IF($B79="","",VLOOKUP($B79,Licenciés!$A:$AC,23,FALSE))</f>
        <v/>
      </c>
      <c r="U79" s="20" t="str">
        <f>IF($B79="","",IF(VLOOKUP($B79,Licenciés!$A:$AC,24,FALSE)="Numerote","n° "&amp;VLOOKUP($B79,Licenciés!$A:$AC,23,FALSE),(VLOOKUP($B79,Licenciés!$A:$AC,24,FALSE))))</f>
        <v/>
      </c>
      <c r="V79" s="21" t="str">
        <f>IF($B79="","",VLOOKUP($B79,Licenciés!$A:$AC,16,FALSE))</f>
        <v/>
      </c>
      <c r="W79" s="20" t="str">
        <f>IF($B79="","",VLOOKUP($B79,Licenciés!$A:$AC,20,FALSE))</f>
        <v/>
      </c>
      <c r="X79" s="20" t="str">
        <f>IF($B79="","",VLOOKUP($B79,Licenciés!$A:$AC,5,FALSE))</f>
        <v/>
      </c>
      <c r="Y79" s="20" t="str">
        <f>IF($B79="","",VLOOKUP($B79,Licenciés!$A:$AC,10,FALSE))</f>
        <v/>
      </c>
      <c r="Z79" s="20" t="str">
        <f>IF($B79="","",VLOOKUP($B79,Licenciés!$A:$AC,11,FALSE))</f>
        <v/>
      </c>
      <c r="AA79" s="20" t="str">
        <f>IF($B79="","",VLOOKUP($B79,Licenciés!$A:$AC,29,FALSE))</f>
        <v/>
      </c>
      <c r="AB79" s="21" t="str">
        <f>IF($B79="","",VLOOKUP($B79,Licenciés!$A:$AC,28,FALSE))</f>
        <v/>
      </c>
      <c r="AC79" s="20" t="str">
        <f>IF($B79="","",VLOOKUP($B79,Licenciés!$A:$AC,9,FALSE))</f>
        <v/>
      </c>
      <c r="AD79" s="20" t="str">
        <f>IF($B79="","",VLOOKUP($B79,Licenciés!$A:$AC,15,FALSE))</f>
        <v/>
      </c>
      <c r="AE79" s="20" t="str">
        <f>IF($B79="","",IF($K79="OUI",VLOOKUP($B79,Participants!$B:$AD,9,FALSE),""))</f>
        <v/>
      </c>
      <c r="AF79" s="20">
        <f t="shared" si="1"/>
        <v>0</v>
      </c>
    </row>
    <row r="80" spans="1:32" ht="18.95" customHeight="1">
      <c r="A80" s="40">
        <v>17</v>
      </c>
      <c r="B80" s="129"/>
      <c r="C80" s="118" t="str">
        <f>IF($B80="","",IF(ISNA(VLOOKUP($B80,Licenciés!$A:$AC,2,FALSE))=TRUE,"Licencié inconnu",VLOOKUP($B80,Licenciés!$A:$AC,2,FALSE)&amp;" "&amp;VLOOKUP($B80,Licenciés!$A:$AC,3,FALSE)))</f>
        <v/>
      </c>
      <c r="D80" s="118"/>
      <c r="E80" s="119"/>
      <c r="F80" s="120" t="str">
        <f>IF($B80="","",IF(ISNA(VLOOKUP($B80,Licenciés!$A:$AC,11,FALSE))=TRUE,"?",VLOOKUP($B80,Licenciés!$A:$AC,11,FALSE)))</f>
        <v/>
      </c>
      <c r="G80" s="120" t="str">
        <f>IF($B80="","",IF(ISNA(VLOOKUP($B80,Licenciés!$A:$AC,21,FALSE))=TRUE,"?",VLOOKUP($B80,Licenciés!$A:$AC,21,FALSE)))</f>
        <v/>
      </c>
      <c r="H80" s="121" t="str">
        <f>IF($B80="","",IF(ISNA(VLOOKUP($B80,Licenciés!$A:$AC,8,FALSE))=TRUE,"Inconnu",VLOOKUP($B80,Licenciés!$A:$AC,8,FALSE)))</f>
        <v/>
      </c>
      <c r="I80" s="122"/>
      <c r="J80" s="123"/>
      <c r="K80" s="124" t="str">
        <f>IF($B80="","",IF($G80="?","?",IF(ISNA(VLOOKUP($B80,Participants!$A:$AD,8,FALSE))=TRUE,"NON","OUI")))</f>
        <v/>
      </c>
      <c r="L80" s="123"/>
      <c r="M80" s="120" t="str">
        <f>IF($B80="","",IF($G80="?","?",IF(LEFT(VLOOKUP($B80,Licenciés!$A:$AC,9,FALSE))&gt;="S",VLOOKUP($B80,Licenciés!$A:$AC,9,FALSE),"")))</f>
        <v/>
      </c>
      <c r="N80" s="120" t="str">
        <f>IF($B80="","",IF($G80="?","?",IF(LEFT(VLOOKUP($B80,Licenciés!$A:$AC,9,FALSE))="J",VLOOKUP($B80,Licenciés!$A:$AC,9,FALSE),"")))</f>
        <v/>
      </c>
      <c r="O80" s="120" t="str">
        <f>IF($B80="","",IF($G80="?","?",IF(LEFT(VLOOKUP($B80,Licenciés!$A:$AC,9,FALSE))="C",VLOOKUP($B80,Licenciés!$A:$AC,9,FALSE),"")))</f>
        <v/>
      </c>
      <c r="P80" s="120" t="str">
        <f>IF($B80="","",IF($G80="?","?",IF(LEFT(VLOOKUP($B80,Licenciés!$A:$AC,9,FALSE))="M",VLOOKUP($B80,Licenciés!$A:$AC,9,FALSE),"")))</f>
        <v/>
      </c>
      <c r="Q80" s="120" t="str">
        <f>IF($B80="","",IF($G80="?","?",IF(LEFT(VLOOKUP($B80,Licenciés!$A:$AC,9,FALSE))="B",VLOOKUP($B80,Licenciés!$A:$AC,9,FALSE),"")))</f>
        <v/>
      </c>
      <c r="R80" s="120" t="str">
        <f>IF($B80="","",IF($G80="?","?",IF(LEFT(VLOOKUP($B80,Licenciés!$A:$AC,9,FALSE))="P",VLOOKUP($B80,Licenciés!$A:$AC,9,FALSE),"")))</f>
        <v/>
      </c>
      <c r="S80" s="43" t="str">
        <f>IF($B80="","",IF(VLOOKUP($B80,Licenciés!$A:$AC,14,FALSE)&lt;10000000,"0"&amp;VLOOKUP($B80,Licenciés!$A:$AC,14,FALSE),VLOOKUP($B80,Licenciés!$A:$AC,14,FALSE)))</f>
        <v/>
      </c>
      <c r="T80" s="20" t="str">
        <f>IF($B80="","",VLOOKUP($B80,Licenciés!$A:$AC,23,FALSE))</f>
        <v/>
      </c>
      <c r="U80" s="20" t="str">
        <f>IF($B80="","",IF(VLOOKUP($B80,Licenciés!$A:$AC,24,FALSE)="Numerote","n° "&amp;VLOOKUP($B80,Licenciés!$A:$AC,23,FALSE),(VLOOKUP($B80,Licenciés!$A:$AC,24,FALSE))))</f>
        <v/>
      </c>
      <c r="V80" s="21" t="str">
        <f>IF($B80="","",VLOOKUP($B80,Licenciés!$A:$AC,16,FALSE))</f>
        <v/>
      </c>
      <c r="W80" s="20" t="str">
        <f>IF($B80="","",VLOOKUP($B80,Licenciés!$A:$AC,20,FALSE))</f>
        <v/>
      </c>
      <c r="X80" s="20" t="str">
        <f>IF($B80="","",VLOOKUP($B80,Licenciés!$A:$AC,5,FALSE))</f>
        <v/>
      </c>
      <c r="Y80" s="20" t="str">
        <f>IF($B80="","",VLOOKUP($B80,Licenciés!$A:$AC,10,FALSE))</f>
        <v/>
      </c>
      <c r="Z80" s="20" t="str">
        <f>IF($B80="","",VLOOKUP($B80,Licenciés!$A:$AC,11,FALSE))</f>
        <v/>
      </c>
      <c r="AA80" s="20" t="str">
        <f>IF($B80="","",VLOOKUP($B80,Licenciés!$A:$AC,29,FALSE))</f>
        <v/>
      </c>
      <c r="AB80" s="21" t="str">
        <f>IF($B80="","",VLOOKUP($B80,Licenciés!$A:$AC,28,FALSE))</f>
        <v/>
      </c>
      <c r="AC80" s="20" t="str">
        <f>IF($B80="","",VLOOKUP($B80,Licenciés!$A:$AC,9,FALSE))</f>
        <v/>
      </c>
      <c r="AD80" s="20" t="str">
        <f>IF($B80="","",VLOOKUP($B80,Licenciés!$A:$AC,15,FALSE))</f>
        <v/>
      </c>
      <c r="AE80" s="20" t="str">
        <f>IF($B80="","",IF($K80="OUI",VLOOKUP($B80,Participants!$B:$AD,9,FALSE),""))</f>
        <v/>
      </c>
      <c r="AF80" s="20">
        <f t="shared" si="1"/>
        <v>0</v>
      </c>
    </row>
    <row r="81" spans="1:32" ht="18.95" customHeight="1">
      <c r="A81" s="40">
        <v>18</v>
      </c>
      <c r="B81" s="129"/>
      <c r="C81" s="118" t="str">
        <f>IF($B81="","",IF(ISNA(VLOOKUP($B81,Licenciés!$A:$AC,2,FALSE))=TRUE,"Licencié inconnu",VLOOKUP($B81,Licenciés!$A:$AC,2,FALSE)&amp;" "&amp;VLOOKUP($B81,Licenciés!$A:$AC,3,FALSE)))</f>
        <v/>
      </c>
      <c r="D81" s="118"/>
      <c r="E81" s="119"/>
      <c r="F81" s="120" t="str">
        <f>IF($B81="","",IF(ISNA(VLOOKUP($B81,Licenciés!$A:$AC,11,FALSE))=TRUE,"?",VLOOKUP($B81,Licenciés!$A:$AC,11,FALSE)))</f>
        <v/>
      </c>
      <c r="G81" s="120" t="str">
        <f>IF($B81="","",IF(ISNA(VLOOKUP($B81,Licenciés!$A:$AC,21,FALSE))=TRUE,"?",VLOOKUP($B81,Licenciés!$A:$AC,21,FALSE)))</f>
        <v/>
      </c>
      <c r="H81" s="121" t="str">
        <f>IF($B81="","",IF(ISNA(VLOOKUP($B81,Licenciés!$A:$AC,8,FALSE))=TRUE,"Inconnu",VLOOKUP($B81,Licenciés!$A:$AC,8,FALSE)))</f>
        <v/>
      </c>
      <c r="I81" s="122"/>
      <c r="J81" s="123"/>
      <c r="K81" s="124" t="str">
        <f>IF($B81="","",IF($G81="?","?",IF(ISNA(VLOOKUP($B81,Participants!$A:$AD,8,FALSE))=TRUE,"NON","OUI")))</f>
        <v/>
      </c>
      <c r="L81" s="123"/>
      <c r="M81" s="120" t="str">
        <f>IF($B81="","",IF($G81="?","?",IF(LEFT(VLOOKUP($B81,Licenciés!$A:$AC,9,FALSE))&gt;="S",VLOOKUP($B81,Licenciés!$A:$AC,9,FALSE),"")))</f>
        <v/>
      </c>
      <c r="N81" s="120" t="str">
        <f>IF($B81="","",IF($G81="?","?",IF(LEFT(VLOOKUP($B81,Licenciés!$A:$AC,9,FALSE))="J",VLOOKUP($B81,Licenciés!$A:$AC,9,FALSE),"")))</f>
        <v/>
      </c>
      <c r="O81" s="120" t="str">
        <f>IF($B81="","",IF($G81="?","?",IF(LEFT(VLOOKUP($B81,Licenciés!$A:$AC,9,FALSE))="C",VLOOKUP($B81,Licenciés!$A:$AC,9,FALSE),"")))</f>
        <v/>
      </c>
      <c r="P81" s="120" t="str">
        <f>IF($B81="","",IF($G81="?","?",IF(LEFT(VLOOKUP($B81,Licenciés!$A:$AC,9,FALSE))="M",VLOOKUP($B81,Licenciés!$A:$AC,9,FALSE),"")))</f>
        <v/>
      </c>
      <c r="Q81" s="120" t="str">
        <f>IF($B81="","",IF($G81="?","?",IF(LEFT(VLOOKUP($B81,Licenciés!$A:$AC,9,FALSE))="B",VLOOKUP($B81,Licenciés!$A:$AC,9,FALSE),"")))</f>
        <v/>
      </c>
      <c r="R81" s="120" t="str">
        <f>IF($B81="","",IF($G81="?","?",IF(LEFT(VLOOKUP($B81,Licenciés!$A:$AC,9,FALSE))="P",VLOOKUP($B81,Licenciés!$A:$AC,9,FALSE),"")))</f>
        <v/>
      </c>
      <c r="S81" s="43" t="str">
        <f>IF($B81="","",IF(VLOOKUP($B81,Licenciés!$A:$AC,14,FALSE)&lt;10000000,"0"&amp;VLOOKUP($B81,Licenciés!$A:$AC,14,FALSE),VLOOKUP($B81,Licenciés!$A:$AC,14,FALSE)))</f>
        <v/>
      </c>
      <c r="T81" s="20" t="str">
        <f>IF($B81="","",VLOOKUP($B81,Licenciés!$A:$AC,23,FALSE))</f>
        <v/>
      </c>
      <c r="U81" s="20" t="str">
        <f>IF($B81="","",IF(VLOOKUP($B81,Licenciés!$A:$AC,24,FALSE)="Numerote","n° "&amp;VLOOKUP($B81,Licenciés!$A:$AC,23,FALSE),(VLOOKUP($B81,Licenciés!$A:$AC,24,FALSE))))</f>
        <v/>
      </c>
      <c r="V81" s="21" t="str">
        <f>IF($B81="","",VLOOKUP($B81,Licenciés!$A:$AC,16,FALSE))</f>
        <v/>
      </c>
      <c r="W81" s="20" t="str">
        <f>IF($B81="","",VLOOKUP($B81,Licenciés!$A:$AC,20,FALSE))</f>
        <v/>
      </c>
      <c r="X81" s="20" t="str">
        <f>IF($B81="","",VLOOKUP($B81,Licenciés!$A:$AC,5,FALSE))</f>
        <v/>
      </c>
      <c r="Y81" s="20" t="str">
        <f>IF($B81="","",VLOOKUP($B81,Licenciés!$A:$AC,10,FALSE))</f>
        <v/>
      </c>
      <c r="Z81" s="20" t="str">
        <f>IF($B81="","",VLOOKUP($B81,Licenciés!$A:$AC,11,FALSE))</f>
        <v/>
      </c>
      <c r="AA81" s="20" t="str">
        <f>IF($B81="","",VLOOKUP($B81,Licenciés!$A:$AC,29,FALSE))</f>
        <v/>
      </c>
      <c r="AB81" s="21" t="str">
        <f>IF($B81="","",VLOOKUP($B81,Licenciés!$A:$AC,28,FALSE))</f>
        <v/>
      </c>
      <c r="AC81" s="20" t="str">
        <f>IF($B81="","",VLOOKUP($B81,Licenciés!$A:$AC,9,FALSE))</f>
        <v/>
      </c>
      <c r="AD81" s="20" t="str">
        <f>IF($B81="","",VLOOKUP($B81,Licenciés!$A:$AC,15,FALSE))</f>
        <v/>
      </c>
      <c r="AE81" s="20" t="str">
        <f>IF($B81="","",IF($K81="OUI",VLOOKUP($B81,Participants!$B:$AD,9,FALSE),""))</f>
        <v/>
      </c>
      <c r="AF81" s="20">
        <f t="shared" si="1"/>
        <v>0</v>
      </c>
    </row>
    <row r="82" spans="1:32" ht="18.95" customHeight="1">
      <c r="A82" s="40">
        <v>19</v>
      </c>
      <c r="B82" s="129"/>
      <c r="C82" s="118" t="str">
        <f>IF($B82="","",IF(ISNA(VLOOKUP($B82,Licenciés!$A:$AC,2,FALSE))=TRUE,"Licencié inconnu",VLOOKUP($B82,Licenciés!$A:$AC,2,FALSE)&amp;" "&amp;VLOOKUP($B82,Licenciés!$A:$AC,3,FALSE)))</f>
        <v/>
      </c>
      <c r="D82" s="118"/>
      <c r="E82" s="119"/>
      <c r="F82" s="120" t="str">
        <f>IF($B82="","",IF(ISNA(VLOOKUP($B82,Licenciés!$A:$AC,11,FALSE))=TRUE,"?",VLOOKUP($B82,Licenciés!$A:$AC,11,FALSE)))</f>
        <v/>
      </c>
      <c r="G82" s="120" t="str">
        <f>IF($B82="","",IF(ISNA(VLOOKUP($B82,Licenciés!$A:$AC,21,FALSE))=TRUE,"?",VLOOKUP($B82,Licenciés!$A:$AC,21,FALSE)))</f>
        <v/>
      </c>
      <c r="H82" s="121" t="str">
        <f>IF($B82="","",IF(ISNA(VLOOKUP($B82,Licenciés!$A:$AC,8,FALSE))=TRUE,"Inconnu",VLOOKUP($B82,Licenciés!$A:$AC,8,FALSE)))</f>
        <v/>
      </c>
      <c r="I82" s="122"/>
      <c r="J82" s="123"/>
      <c r="K82" s="124" t="str">
        <f>IF($B82="","",IF($G82="?","?",IF(ISNA(VLOOKUP($B82,Participants!$A:$AD,8,FALSE))=TRUE,"NON","OUI")))</f>
        <v/>
      </c>
      <c r="L82" s="123"/>
      <c r="M82" s="120" t="str">
        <f>IF($B82="","",IF($G82="?","?",IF(LEFT(VLOOKUP($B82,Licenciés!$A:$AC,9,FALSE))&gt;="S",VLOOKUP($B82,Licenciés!$A:$AC,9,FALSE),"")))</f>
        <v/>
      </c>
      <c r="N82" s="120" t="str">
        <f>IF($B82="","",IF($G82="?","?",IF(LEFT(VLOOKUP($B82,Licenciés!$A:$AC,9,FALSE))="J",VLOOKUP($B82,Licenciés!$A:$AC,9,FALSE),"")))</f>
        <v/>
      </c>
      <c r="O82" s="120" t="str">
        <f>IF($B82="","",IF($G82="?","?",IF(LEFT(VLOOKUP($B82,Licenciés!$A:$AC,9,FALSE))="C",VLOOKUP($B82,Licenciés!$A:$AC,9,FALSE),"")))</f>
        <v/>
      </c>
      <c r="P82" s="120" t="str">
        <f>IF($B82="","",IF($G82="?","?",IF(LEFT(VLOOKUP($B82,Licenciés!$A:$AC,9,FALSE))="M",VLOOKUP($B82,Licenciés!$A:$AC,9,FALSE),"")))</f>
        <v/>
      </c>
      <c r="Q82" s="120" t="str">
        <f>IF($B82="","",IF($G82="?","?",IF(LEFT(VLOOKUP($B82,Licenciés!$A:$AC,9,FALSE))="B",VLOOKUP($B82,Licenciés!$A:$AC,9,FALSE),"")))</f>
        <v/>
      </c>
      <c r="R82" s="120" t="str">
        <f>IF($B82="","",IF($G82="?","?",IF(LEFT(VLOOKUP($B82,Licenciés!$A:$AC,9,FALSE))="P",VLOOKUP($B82,Licenciés!$A:$AC,9,FALSE),"")))</f>
        <v/>
      </c>
      <c r="S82" s="43" t="str">
        <f>IF($B82="","",IF(VLOOKUP($B82,Licenciés!$A:$AC,14,FALSE)&lt;10000000,"0"&amp;VLOOKUP($B82,Licenciés!$A:$AC,14,FALSE),VLOOKUP($B82,Licenciés!$A:$AC,14,FALSE)))</f>
        <v/>
      </c>
      <c r="T82" s="20" t="str">
        <f>IF($B82="","",VLOOKUP($B82,Licenciés!$A:$AC,23,FALSE))</f>
        <v/>
      </c>
      <c r="U82" s="20" t="str">
        <f>IF($B82="","",IF(VLOOKUP($B82,Licenciés!$A:$AC,24,FALSE)="Numerote","n° "&amp;VLOOKUP($B82,Licenciés!$A:$AC,23,FALSE),(VLOOKUP($B82,Licenciés!$A:$AC,24,FALSE))))</f>
        <v/>
      </c>
      <c r="V82" s="21" t="str">
        <f>IF($B82="","",VLOOKUP($B82,Licenciés!$A:$AC,16,FALSE))</f>
        <v/>
      </c>
      <c r="W82" s="20" t="str">
        <f>IF($B82="","",VLOOKUP($B82,Licenciés!$A:$AC,20,FALSE))</f>
        <v/>
      </c>
      <c r="X82" s="20" t="str">
        <f>IF($B82="","",VLOOKUP($B82,Licenciés!$A:$AC,5,FALSE))</f>
        <v/>
      </c>
      <c r="Y82" s="20" t="str">
        <f>IF($B82="","",VLOOKUP($B82,Licenciés!$A:$AC,10,FALSE))</f>
        <v/>
      </c>
      <c r="Z82" s="20" t="str">
        <f>IF($B82="","",VLOOKUP($B82,Licenciés!$A:$AC,11,FALSE))</f>
        <v/>
      </c>
      <c r="AA82" s="20" t="str">
        <f>IF($B82="","",VLOOKUP($B82,Licenciés!$A:$AC,29,FALSE))</f>
        <v/>
      </c>
      <c r="AB82" s="21" t="str">
        <f>IF($B82="","",VLOOKUP($B82,Licenciés!$A:$AC,28,FALSE))</f>
        <v/>
      </c>
      <c r="AC82" s="20" t="str">
        <f>IF($B82="","",VLOOKUP($B82,Licenciés!$A:$AC,9,FALSE))</f>
        <v/>
      </c>
      <c r="AD82" s="20" t="str">
        <f>IF($B82="","",VLOOKUP($B82,Licenciés!$A:$AC,15,FALSE))</f>
        <v/>
      </c>
      <c r="AE82" s="20" t="str">
        <f>IF($B82="","",IF($K82="OUI",VLOOKUP($B82,Participants!$B:$AD,9,FALSE),""))</f>
        <v/>
      </c>
      <c r="AF82" s="20">
        <f t="shared" si="1"/>
        <v>0</v>
      </c>
    </row>
    <row r="83" spans="1:32" ht="18.95" customHeight="1">
      <c r="A83" s="40">
        <v>20</v>
      </c>
      <c r="B83" s="129"/>
      <c r="C83" s="118" t="str">
        <f>IF($B83="","",IF(ISNA(VLOOKUP($B83,Licenciés!$A:$AC,2,FALSE))=TRUE,"Licencié inconnu",VLOOKUP($B83,Licenciés!$A:$AC,2,FALSE)&amp;" "&amp;VLOOKUP($B83,Licenciés!$A:$AC,3,FALSE)))</f>
        <v/>
      </c>
      <c r="D83" s="118"/>
      <c r="E83" s="119"/>
      <c r="F83" s="120" t="str">
        <f>IF($B83="","",IF(ISNA(VLOOKUP($B83,Licenciés!$A:$AC,11,FALSE))=TRUE,"?",VLOOKUP($B83,Licenciés!$A:$AC,11,FALSE)))</f>
        <v/>
      </c>
      <c r="G83" s="120" t="str">
        <f>IF($B83="","",IF(ISNA(VLOOKUP($B83,Licenciés!$A:$AC,21,FALSE))=TRUE,"?",VLOOKUP($B83,Licenciés!$A:$AC,21,FALSE)))</f>
        <v/>
      </c>
      <c r="H83" s="121" t="str">
        <f>IF($B83="","",IF(ISNA(VLOOKUP($B83,Licenciés!$A:$AC,8,FALSE))=TRUE,"Inconnu",VLOOKUP($B83,Licenciés!$A:$AC,8,FALSE)))</f>
        <v/>
      </c>
      <c r="I83" s="122"/>
      <c r="J83" s="123"/>
      <c r="K83" s="124" t="str">
        <f>IF($B83="","",IF($G83="?","?",IF(ISNA(VLOOKUP($B83,Participants!$A:$AD,8,FALSE))=TRUE,"NON","OUI")))</f>
        <v/>
      </c>
      <c r="L83" s="123"/>
      <c r="M83" s="120" t="str">
        <f>IF($B83="","",IF($G83="?","?",IF(LEFT(VLOOKUP($B83,Licenciés!$A:$AC,9,FALSE))&gt;="S",VLOOKUP($B83,Licenciés!$A:$AC,9,FALSE),"")))</f>
        <v/>
      </c>
      <c r="N83" s="120" t="str">
        <f>IF($B83="","",IF($G83="?","?",IF(LEFT(VLOOKUP($B83,Licenciés!$A:$AC,9,FALSE))="J",VLOOKUP($B83,Licenciés!$A:$AC,9,FALSE),"")))</f>
        <v/>
      </c>
      <c r="O83" s="120" t="str">
        <f>IF($B83="","",IF($G83="?","?",IF(LEFT(VLOOKUP($B83,Licenciés!$A:$AC,9,FALSE))="C",VLOOKUP($B83,Licenciés!$A:$AC,9,FALSE),"")))</f>
        <v/>
      </c>
      <c r="P83" s="120" t="str">
        <f>IF($B83="","",IF($G83="?","?",IF(LEFT(VLOOKUP($B83,Licenciés!$A:$AC,9,FALSE))="M",VLOOKUP($B83,Licenciés!$A:$AC,9,FALSE),"")))</f>
        <v/>
      </c>
      <c r="Q83" s="120" t="str">
        <f>IF($B83="","",IF($G83="?","?",IF(LEFT(VLOOKUP($B83,Licenciés!$A:$AC,9,FALSE))="B",VLOOKUP($B83,Licenciés!$A:$AC,9,FALSE),"")))</f>
        <v/>
      </c>
      <c r="R83" s="120" t="str">
        <f>IF($B83="","",IF($G83="?","?",IF(LEFT(VLOOKUP($B83,Licenciés!$A:$AC,9,FALSE))="P",VLOOKUP($B83,Licenciés!$A:$AC,9,FALSE),"")))</f>
        <v/>
      </c>
      <c r="S83" s="43" t="str">
        <f>IF($B83="","",IF(VLOOKUP($B83,Licenciés!$A:$AC,14,FALSE)&lt;10000000,"0"&amp;VLOOKUP($B83,Licenciés!$A:$AC,14,FALSE),VLOOKUP($B83,Licenciés!$A:$AC,14,FALSE)))</f>
        <v/>
      </c>
      <c r="T83" s="20" t="str">
        <f>IF($B83="","",VLOOKUP($B83,Licenciés!$A:$AC,23,FALSE))</f>
        <v/>
      </c>
      <c r="U83" s="20" t="str">
        <f>IF($B83="","",IF(VLOOKUP($B83,Licenciés!$A:$AC,24,FALSE)="Numerote","n° "&amp;VLOOKUP($B83,Licenciés!$A:$AC,23,FALSE),(VLOOKUP($B83,Licenciés!$A:$AC,24,FALSE))))</f>
        <v/>
      </c>
      <c r="V83" s="21" t="str">
        <f>IF($B83="","",VLOOKUP($B83,Licenciés!$A:$AC,16,FALSE))</f>
        <v/>
      </c>
      <c r="W83" s="20" t="str">
        <f>IF($B83="","",VLOOKUP($B83,Licenciés!$A:$AC,20,FALSE))</f>
        <v/>
      </c>
      <c r="X83" s="20" t="str">
        <f>IF($B83="","",VLOOKUP($B83,Licenciés!$A:$AC,5,FALSE))</f>
        <v/>
      </c>
      <c r="Y83" s="20" t="str">
        <f>IF($B83="","",VLOOKUP($B83,Licenciés!$A:$AC,10,FALSE))</f>
        <v/>
      </c>
      <c r="Z83" s="20" t="str">
        <f>IF($B83="","",VLOOKUP($B83,Licenciés!$A:$AC,11,FALSE))</f>
        <v/>
      </c>
      <c r="AA83" s="20" t="str">
        <f>IF($B83="","",VLOOKUP($B83,Licenciés!$A:$AC,29,FALSE))</f>
        <v/>
      </c>
      <c r="AB83" s="21" t="str">
        <f>IF($B83="","",VLOOKUP($B83,Licenciés!$A:$AC,28,FALSE))</f>
        <v/>
      </c>
      <c r="AC83" s="20" t="str">
        <f>IF($B83="","",VLOOKUP($B83,Licenciés!$A:$AC,9,FALSE))</f>
        <v/>
      </c>
      <c r="AD83" s="20" t="str">
        <f>IF($B83="","",VLOOKUP($B83,Licenciés!$A:$AC,15,FALSE))</f>
        <v/>
      </c>
      <c r="AE83" s="20" t="str">
        <f>IF($B83="","",IF($K83="OUI",VLOOKUP($B83,Participants!$B:$AD,9,FALSE),""))</f>
        <v/>
      </c>
      <c r="AF83" s="20">
        <f t="shared" si="1"/>
        <v>0</v>
      </c>
    </row>
    <row r="84" spans="1:32" ht="18.95" customHeight="1">
      <c r="A84" s="40">
        <v>21</v>
      </c>
      <c r="B84" s="129"/>
      <c r="C84" s="118" t="str">
        <f>IF($B84="","",IF(ISNA(VLOOKUP($B84,Licenciés!$A:$AC,2,FALSE))=TRUE,"Licencié inconnu",VLOOKUP($B84,Licenciés!$A:$AC,2,FALSE)&amp;" "&amp;VLOOKUP($B84,Licenciés!$A:$AC,3,FALSE)))</f>
        <v/>
      </c>
      <c r="D84" s="118"/>
      <c r="E84" s="119"/>
      <c r="F84" s="120" t="str">
        <f>IF($B84="","",IF(ISNA(VLOOKUP($B84,Licenciés!$A:$AC,11,FALSE))=TRUE,"?",VLOOKUP($B84,Licenciés!$A:$AC,11,FALSE)))</f>
        <v/>
      </c>
      <c r="G84" s="120" t="str">
        <f>IF($B84="","",IF(ISNA(VLOOKUP($B84,Licenciés!$A:$AC,21,FALSE))=TRUE,"?",VLOOKUP($B84,Licenciés!$A:$AC,21,FALSE)))</f>
        <v/>
      </c>
      <c r="H84" s="121" t="str">
        <f>IF($B84="","",IF(ISNA(VLOOKUP($B84,Licenciés!$A:$AC,8,FALSE))=TRUE,"Inconnu",VLOOKUP($B84,Licenciés!$A:$AC,8,FALSE)))</f>
        <v/>
      </c>
      <c r="I84" s="122"/>
      <c r="J84" s="123"/>
      <c r="K84" s="124" t="str">
        <f>IF($B84="","",IF($G84="?","?",IF(ISNA(VLOOKUP($B84,Participants!$A:$AD,8,FALSE))=TRUE,"NON","OUI")))</f>
        <v/>
      </c>
      <c r="L84" s="123"/>
      <c r="M84" s="120" t="str">
        <f>IF($B84="","",IF($G84="?","?",IF(LEFT(VLOOKUP($B84,Licenciés!$A:$AC,9,FALSE))&gt;="S",VLOOKUP($B84,Licenciés!$A:$AC,9,FALSE),"")))</f>
        <v/>
      </c>
      <c r="N84" s="120" t="str">
        <f>IF($B84="","",IF($G84="?","?",IF(LEFT(VLOOKUP($B84,Licenciés!$A:$AC,9,FALSE))="J",VLOOKUP($B84,Licenciés!$A:$AC,9,FALSE),"")))</f>
        <v/>
      </c>
      <c r="O84" s="120" t="str">
        <f>IF($B84="","",IF($G84="?","?",IF(LEFT(VLOOKUP($B84,Licenciés!$A:$AC,9,FALSE))="C",VLOOKUP($B84,Licenciés!$A:$AC,9,FALSE),"")))</f>
        <v/>
      </c>
      <c r="P84" s="120" t="str">
        <f>IF($B84="","",IF($G84="?","?",IF(LEFT(VLOOKUP($B84,Licenciés!$A:$AC,9,FALSE))="M",VLOOKUP($B84,Licenciés!$A:$AC,9,FALSE),"")))</f>
        <v/>
      </c>
      <c r="Q84" s="120" t="str">
        <f>IF($B84="","",IF($G84="?","?",IF(LEFT(VLOOKUP($B84,Licenciés!$A:$AC,9,FALSE))="B",VLOOKUP($B84,Licenciés!$A:$AC,9,FALSE),"")))</f>
        <v/>
      </c>
      <c r="R84" s="120" t="str">
        <f>IF($B84="","",IF($G84="?","?",IF(LEFT(VLOOKUP($B84,Licenciés!$A:$AC,9,FALSE))="P",VLOOKUP($B84,Licenciés!$A:$AC,9,FALSE),"")))</f>
        <v/>
      </c>
      <c r="S84" s="43" t="str">
        <f>IF($B84="","",IF(VLOOKUP($B84,Licenciés!$A:$AC,14,FALSE)&lt;10000000,"0"&amp;VLOOKUP($B84,Licenciés!$A:$AC,14,FALSE),VLOOKUP($B84,Licenciés!$A:$AC,14,FALSE)))</f>
        <v/>
      </c>
      <c r="T84" s="20" t="str">
        <f>IF($B84="","",VLOOKUP($B84,Licenciés!$A:$AC,23,FALSE))</f>
        <v/>
      </c>
      <c r="U84" s="20" t="str">
        <f>IF($B84="","",IF(VLOOKUP($B84,Licenciés!$A:$AC,24,FALSE)="Numerote","n° "&amp;VLOOKUP($B84,Licenciés!$A:$AC,23,FALSE),(VLOOKUP($B84,Licenciés!$A:$AC,24,FALSE))))</f>
        <v/>
      </c>
      <c r="V84" s="21" t="str">
        <f>IF($B84="","",VLOOKUP($B84,Licenciés!$A:$AC,16,FALSE))</f>
        <v/>
      </c>
      <c r="W84" s="20" t="str">
        <f>IF($B84="","",VLOOKUP($B84,Licenciés!$A:$AC,20,FALSE))</f>
        <v/>
      </c>
      <c r="X84" s="20" t="str">
        <f>IF($B84="","",VLOOKUP($B84,Licenciés!$A:$AC,5,FALSE))</f>
        <v/>
      </c>
      <c r="Y84" s="20" t="str">
        <f>IF($B84="","",VLOOKUP($B84,Licenciés!$A:$AC,10,FALSE))</f>
        <v/>
      </c>
      <c r="Z84" s="20" t="str">
        <f>IF($B84="","",VLOOKUP($B84,Licenciés!$A:$AC,11,FALSE))</f>
        <v/>
      </c>
      <c r="AA84" s="20" t="str">
        <f>IF($B84="","",VLOOKUP($B84,Licenciés!$A:$AC,29,FALSE))</f>
        <v/>
      </c>
      <c r="AB84" s="21" t="str">
        <f>IF($B84="","",VLOOKUP($B84,Licenciés!$A:$AC,28,FALSE))</f>
        <v/>
      </c>
      <c r="AC84" s="20" t="str">
        <f>IF($B84="","",VLOOKUP($B84,Licenciés!$A:$AC,9,FALSE))</f>
        <v/>
      </c>
      <c r="AD84" s="20" t="str">
        <f>IF($B84="","",VLOOKUP($B84,Licenciés!$A:$AC,15,FALSE))</f>
        <v/>
      </c>
      <c r="AE84" s="20" t="str">
        <f>IF($B84="","",IF($K84="OUI",VLOOKUP($B84,Participants!$B:$AD,9,FALSE),""))</f>
        <v/>
      </c>
      <c r="AF84" s="20">
        <f t="shared" si="1"/>
        <v>0</v>
      </c>
    </row>
    <row r="85" spans="1:32" ht="18.95" customHeight="1">
      <c r="A85" s="40">
        <v>22</v>
      </c>
      <c r="B85" s="129"/>
      <c r="C85" s="118" t="str">
        <f>IF($B85="","",IF(ISNA(VLOOKUP($B85,Licenciés!$A:$AC,2,FALSE))=TRUE,"Licencié inconnu",VLOOKUP($B85,Licenciés!$A:$AC,2,FALSE)&amp;" "&amp;VLOOKUP($B85,Licenciés!$A:$AC,3,FALSE)))</f>
        <v/>
      </c>
      <c r="D85" s="118"/>
      <c r="E85" s="119"/>
      <c r="F85" s="120" t="str">
        <f>IF($B85="","",IF(ISNA(VLOOKUP($B85,Licenciés!$A:$AC,11,FALSE))=TRUE,"?",VLOOKUP($B85,Licenciés!$A:$AC,11,FALSE)))</f>
        <v/>
      </c>
      <c r="G85" s="120" t="str">
        <f>IF($B85="","",IF(ISNA(VLOOKUP($B85,Licenciés!$A:$AC,21,FALSE))=TRUE,"?",VLOOKUP($B85,Licenciés!$A:$AC,21,FALSE)))</f>
        <v/>
      </c>
      <c r="H85" s="121" t="str">
        <f>IF($B85="","",IF(ISNA(VLOOKUP($B85,Licenciés!$A:$AC,8,FALSE))=TRUE,"Inconnu",VLOOKUP($B85,Licenciés!$A:$AC,8,FALSE)))</f>
        <v/>
      </c>
      <c r="I85" s="122"/>
      <c r="J85" s="123"/>
      <c r="K85" s="124" t="str">
        <f>IF($B85="","",IF($G85="?","?",IF(ISNA(VLOOKUP($B85,Participants!$A:$AD,8,FALSE))=TRUE,"NON","OUI")))</f>
        <v/>
      </c>
      <c r="L85" s="123"/>
      <c r="M85" s="120" t="str">
        <f>IF($B85="","",IF($G85="?","?",IF(LEFT(VLOOKUP($B85,Licenciés!$A:$AC,9,FALSE))&gt;="S",VLOOKUP($B85,Licenciés!$A:$AC,9,FALSE),"")))</f>
        <v/>
      </c>
      <c r="N85" s="120" t="str">
        <f>IF($B85="","",IF($G85="?","?",IF(LEFT(VLOOKUP($B85,Licenciés!$A:$AC,9,FALSE))="J",VLOOKUP($B85,Licenciés!$A:$AC,9,FALSE),"")))</f>
        <v/>
      </c>
      <c r="O85" s="120" t="str">
        <f>IF($B85="","",IF($G85="?","?",IF(LEFT(VLOOKUP($B85,Licenciés!$A:$AC,9,FALSE))="C",VLOOKUP($B85,Licenciés!$A:$AC,9,FALSE),"")))</f>
        <v/>
      </c>
      <c r="P85" s="120" t="str">
        <f>IF($B85="","",IF($G85="?","?",IF(LEFT(VLOOKUP($B85,Licenciés!$A:$AC,9,FALSE))="M",VLOOKUP($B85,Licenciés!$A:$AC,9,FALSE),"")))</f>
        <v/>
      </c>
      <c r="Q85" s="120" t="str">
        <f>IF($B85="","",IF($G85="?","?",IF(LEFT(VLOOKUP($B85,Licenciés!$A:$AC,9,FALSE))="B",VLOOKUP($B85,Licenciés!$A:$AC,9,FALSE),"")))</f>
        <v/>
      </c>
      <c r="R85" s="120" t="str">
        <f>IF($B85="","",IF($G85="?","?",IF(LEFT(VLOOKUP($B85,Licenciés!$A:$AC,9,FALSE))="P",VLOOKUP($B85,Licenciés!$A:$AC,9,FALSE),"")))</f>
        <v/>
      </c>
      <c r="S85" s="43" t="str">
        <f>IF($B85="","",IF(VLOOKUP($B85,Licenciés!$A:$AC,14,FALSE)&lt;10000000,"0"&amp;VLOOKUP($B85,Licenciés!$A:$AC,14,FALSE),VLOOKUP($B85,Licenciés!$A:$AC,14,FALSE)))</f>
        <v/>
      </c>
      <c r="T85" s="20" t="str">
        <f>IF($B85="","",VLOOKUP($B85,Licenciés!$A:$AC,23,FALSE))</f>
        <v/>
      </c>
      <c r="U85" s="20" t="str">
        <f>IF($B85="","",IF(VLOOKUP($B85,Licenciés!$A:$AC,24,FALSE)="Numerote","n° "&amp;VLOOKUP($B85,Licenciés!$A:$AC,23,FALSE),(VLOOKUP($B85,Licenciés!$A:$AC,24,FALSE))))</f>
        <v/>
      </c>
      <c r="V85" s="21" t="str">
        <f>IF($B85="","",VLOOKUP($B85,Licenciés!$A:$AC,16,FALSE))</f>
        <v/>
      </c>
      <c r="W85" s="20" t="str">
        <f>IF($B85="","",VLOOKUP($B85,Licenciés!$A:$AC,20,FALSE))</f>
        <v/>
      </c>
      <c r="X85" s="20" t="str">
        <f>IF($B85="","",VLOOKUP($B85,Licenciés!$A:$AC,5,FALSE))</f>
        <v/>
      </c>
      <c r="Y85" s="20" t="str">
        <f>IF($B85="","",VLOOKUP($B85,Licenciés!$A:$AC,10,FALSE))</f>
        <v/>
      </c>
      <c r="Z85" s="20" t="str">
        <f>IF($B85="","",VLOOKUP($B85,Licenciés!$A:$AC,11,FALSE))</f>
        <v/>
      </c>
      <c r="AA85" s="20" t="str">
        <f>IF($B85="","",VLOOKUP($B85,Licenciés!$A:$AC,29,FALSE))</f>
        <v/>
      </c>
      <c r="AB85" s="21" t="str">
        <f>IF($B85="","",VLOOKUP($B85,Licenciés!$A:$AC,28,FALSE))</f>
        <v/>
      </c>
      <c r="AC85" s="20" t="str">
        <f>IF($B85="","",VLOOKUP($B85,Licenciés!$A:$AC,9,FALSE))</f>
        <v/>
      </c>
      <c r="AD85" s="20" t="str">
        <f>IF($B85="","",VLOOKUP($B85,Licenciés!$A:$AC,15,FALSE))</f>
        <v/>
      </c>
      <c r="AE85" s="20" t="str">
        <f>IF($B85="","",IF($K85="OUI",VLOOKUP($B85,Participants!$B:$AD,9,FALSE),""))</f>
        <v/>
      </c>
      <c r="AF85" s="20">
        <f t="shared" si="1"/>
        <v>0</v>
      </c>
    </row>
    <row r="86" spans="1:32" ht="18.95" customHeight="1">
      <c r="A86" s="40">
        <v>23</v>
      </c>
      <c r="B86" s="129"/>
      <c r="C86" s="118" t="str">
        <f>IF($B86="","",IF(ISNA(VLOOKUP($B86,Licenciés!$A:$AC,2,FALSE))=TRUE,"Licencié inconnu",VLOOKUP($B86,Licenciés!$A:$AC,2,FALSE)&amp;" "&amp;VLOOKUP($B86,Licenciés!$A:$AC,3,FALSE)))</f>
        <v/>
      </c>
      <c r="D86" s="118"/>
      <c r="E86" s="119"/>
      <c r="F86" s="120" t="str">
        <f>IF($B86="","",IF(ISNA(VLOOKUP($B86,Licenciés!$A:$AC,11,FALSE))=TRUE,"?",VLOOKUP($B86,Licenciés!$A:$AC,11,FALSE)))</f>
        <v/>
      </c>
      <c r="G86" s="120" t="str">
        <f>IF($B86="","",IF(ISNA(VLOOKUP($B86,Licenciés!$A:$AC,21,FALSE))=TRUE,"?",VLOOKUP($B86,Licenciés!$A:$AC,21,FALSE)))</f>
        <v/>
      </c>
      <c r="H86" s="121" t="str">
        <f>IF($B86="","",IF(ISNA(VLOOKUP($B86,Licenciés!$A:$AC,8,FALSE))=TRUE,"Inconnu",VLOOKUP($B86,Licenciés!$A:$AC,8,FALSE)))</f>
        <v/>
      </c>
      <c r="I86" s="122"/>
      <c r="J86" s="123"/>
      <c r="K86" s="124" t="str">
        <f>IF($B86="","",IF($G86="?","?",IF(ISNA(VLOOKUP($B86,Participants!$A:$AD,8,FALSE))=TRUE,"NON","OUI")))</f>
        <v/>
      </c>
      <c r="L86" s="123"/>
      <c r="M86" s="120" t="str">
        <f>IF($B86="","",IF($G86="?","?",IF(LEFT(VLOOKUP($B86,Licenciés!$A:$AC,9,FALSE))&gt;="S",VLOOKUP($B86,Licenciés!$A:$AC,9,FALSE),"")))</f>
        <v/>
      </c>
      <c r="N86" s="120" t="str">
        <f>IF($B86="","",IF($G86="?","?",IF(LEFT(VLOOKUP($B86,Licenciés!$A:$AC,9,FALSE))="J",VLOOKUP($B86,Licenciés!$A:$AC,9,FALSE),"")))</f>
        <v/>
      </c>
      <c r="O86" s="120" t="str">
        <f>IF($B86="","",IF($G86="?","?",IF(LEFT(VLOOKUP($B86,Licenciés!$A:$AC,9,FALSE))="C",VLOOKUP($B86,Licenciés!$A:$AC,9,FALSE),"")))</f>
        <v/>
      </c>
      <c r="P86" s="120" t="str">
        <f>IF($B86="","",IF($G86="?","?",IF(LEFT(VLOOKUP($B86,Licenciés!$A:$AC,9,FALSE))="M",VLOOKUP($B86,Licenciés!$A:$AC,9,FALSE),"")))</f>
        <v/>
      </c>
      <c r="Q86" s="120" t="str">
        <f>IF($B86="","",IF($G86="?","?",IF(LEFT(VLOOKUP($B86,Licenciés!$A:$AC,9,FALSE))="B",VLOOKUP($B86,Licenciés!$A:$AC,9,FALSE),"")))</f>
        <v/>
      </c>
      <c r="R86" s="120" t="str">
        <f>IF($B86="","",IF($G86="?","?",IF(LEFT(VLOOKUP($B86,Licenciés!$A:$AC,9,FALSE))="P",VLOOKUP($B86,Licenciés!$A:$AC,9,FALSE),"")))</f>
        <v/>
      </c>
      <c r="S86" s="43" t="str">
        <f>IF($B86="","",IF(VLOOKUP($B86,Licenciés!$A:$AC,14,FALSE)&lt;10000000,"0"&amp;VLOOKUP($B86,Licenciés!$A:$AC,14,FALSE),VLOOKUP($B86,Licenciés!$A:$AC,14,FALSE)))</f>
        <v/>
      </c>
      <c r="T86" s="20" t="str">
        <f>IF($B86="","",VLOOKUP($B86,Licenciés!$A:$AC,23,FALSE))</f>
        <v/>
      </c>
      <c r="U86" s="20" t="str">
        <f>IF($B86="","",IF(VLOOKUP($B86,Licenciés!$A:$AC,24,FALSE)="Numerote","n° "&amp;VLOOKUP($B86,Licenciés!$A:$AC,23,FALSE),(VLOOKUP($B86,Licenciés!$A:$AC,24,FALSE))))</f>
        <v/>
      </c>
      <c r="V86" s="21" t="str">
        <f>IF($B86="","",VLOOKUP($B86,Licenciés!$A:$AC,16,FALSE))</f>
        <v/>
      </c>
      <c r="W86" s="20" t="str">
        <f>IF($B86="","",VLOOKUP($B86,Licenciés!$A:$AC,20,FALSE))</f>
        <v/>
      </c>
      <c r="X86" s="20" t="str">
        <f>IF($B86="","",VLOOKUP($B86,Licenciés!$A:$AC,5,FALSE))</f>
        <v/>
      </c>
      <c r="Y86" s="20" t="str">
        <f>IF($B86="","",VLOOKUP($B86,Licenciés!$A:$AC,10,FALSE))</f>
        <v/>
      </c>
      <c r="Z86" s="20" t="str">
        <f>IF($B86="","",VLOOKUP($B86,Licenciés!$A:$AC,11,FALSE))</f>
        <v/>
      </c>
      <c r="AA86" s="20" t="str">
        <f>IF($B86="","",VLOOKUP($B86,Licenciés!$A:$AC,29,FALSE))</f>
        <v/>
      </c>
      <c r="AB86" s="21" t="str">
        <f>IF($B86="","",VLOOKUP($B86,Licenciés!$A:$AC,28,FALSE))</f>
        <v/>
      </c>
      <c r="AC86" s="20" t="str">
        <f>IF($B86="","",VLOOKUP($B86,Licenciés!$A:$AC,9,FALSE))</f>
        <v/>
      </c>
      <c r="AD86" s="20" t="str">
        <f>IF($B86="","",VLOOKUP($B86,Licenciés!$A:$AC,15,FALSE))</f>
        <v/>
      </c>
      <c r="AE86" s="20" t="str">
        <f>IF($B86="","",IF($K86="OUI",VLOOKUP($B86,Participants!$B:$AD,9,FALSE),""))</f>
        <v/>
      </c>
      <c r="AF86" s="20">
        <f t="shared" si="1"/>
        <v>0</v>
      </c>
    </row>
    <row r="87" spans="1:32" ht="18.95" customHeight="1">
      <c r="A87" s="40">
        <v>24</v>
      </c>
      <c r="B87" s="129"/>
      <c r="C87" s="118" t="str">
        <f>IF($B87="","",IF(ISNA(VLOOKUP($B87,Licenciés!$A:$AC,2,FALSE))=TRUE,"Licencié inconnu",VLOOKUP($B87,Licenciés!$A:$AC,2,FALSE)&amp;" "&amp;VLOOKUP($B87,Licenciés!$A:$AC,3,FALSE)))</f>
        <v/>
      </c>
      <c r="D87" s="118"/>
      <c r="E87" s="119"/>
      <c r="F87" s="120" t="str">
        <f>IF($B87="","",IF(ISNA(VLOOKUP($B87,Licenciés!$A:$AC,11,FALSE))=TRUE,"?",VLOOKUP($B87,Licenciés!$A:$AC,11,FALSE)))</f>
        <v/>
      </c>
      <c r="G87" s="120" t="str">
        <f>IF($B87="","",IF(ISNA(VLOOKUP($B87,Licenciés!$A:$AC,21,FALSE))=TRUE,"?",VLOOKUP($B87,Licenciés!$A:$AC,21,FALSE)))</f>
        <v/>
      </c>
      <c r="H87" s="121" t="str">
        <f>IF($B87="","",IF(ISNA(VLOOKUP($B87,Licenciés!$A:$AC,8,FALSE))=TRUE,"Inconnu",VLOOKUP($B87,Licenciés!$A:$AC,8,FALSE)))</f>
        <v/>
      </c>
      <c r="I87" s="122"/>
      <c r="J87" s="123"/>
      <c r="K87" s="124" t="str">
        <f>IF($B87="","",IF($G87="?","?",IF(ISNA(VLOOKUP($B87,Participants!$A:$AD,8,FALSE))=TRUE,"NON","OUI")))</f>
        <v/>
      </c>
      <c r="L87" s="123"/>
      <c r="M87" s="120" t="str">
        <f>IF($B87="","",IF($G87="?","?",IF(LEFT(VLOOKUP($B87,Licenciés!$A:$AC,9,FALSE))&gt;="S",VLOOKUP($B87,Licenciés!$A:$AC,9,FALSE),"")))</f>
        <v/>
      </c>
      <c r="N87" s="120" t="str">
        <f>IF($B87="","",IF($G87="?","?",IF(LEFT(VLOOKUP($B87,Licenciés!$A:$AC,9,FALSE))="J",VLOOKUP($B87,Licenciés!$A:$AC,9,FALSE),"")))</f>
        <v/>
      </c>
      <c r="O87" s="120" t="str">
        <f>IF($B87="","",IF($G87="?","?",IF(LEFT(VLOOKUP($B87,Licenciés!$A:$AC,9,FALSE))="C",VLOOKUP($B87,Licenciés!$A:$AC,9,FALSE),"")))</f>
        <v/>
      </c>
      <c r="P87" s="120" t="str">
        <f>IF($B87="","",IF($G87="?","?",IF(LEFT(VLOOKUP($B87,Licenciés!$A:$AC,9,FALSE))="M",VLOOKUP($B87,Licenciés!$A:$AC,9,FALSE),"")))</f>
        <v/>
      </c>
      <c r="Q87" s="120" t="str">
        <f>IF($B87="","",IF($G87="?","?",IF(LEFT(VLOOKUP($B87,Licenciés!$A:$AC,9,FALSE))="B",VLOOKUP($B87,Licenciés!$A:$AC,9,FALSE),"")))</f>
        <v/>
      </c>
      <c r="R87" s="120" t="str">
        <f>IF($B87="","",IF($G87="?","?",IF(LEFT(VLOOKUP($B87,Licenciés!$A:$AC,9,FALSE))="P",VLOOKUP($B87,Licenciés!$A:$AC,9,FALSE),"")))</f>
        <v/>
      </c>
      <c r="S87" s="43" t="str">
        <f>IF($B87="","",IF(VLOOKUP($B87,Licenciés!$A:$AC,14,FALSE)&lt;10000000,"0"&amp;VLOOKUP($B87,Licenciés!$A:$AC,14,FALSE),VLOOKUP($B87,Licenciés!$A:$AC,14,FALSE)))</f>
        <v/>
      </c>
      <c r="T87" s="20" t="str">
        <f>IF($B87="","",VLOOKUP($B87,Licenciés!$A:$AC,23,FALSE))</f>
        <v/>
      </c>
      <c r="U87" s="20" t="str">
        <f>IF($B87="","",IF(VLOOKUP($B87,Licenciés!$A:$AC,24,FALSE)="Numerote","n° "&amp;VLOOKUP($B87,Licenciés!$A:$AC,23,FALSE),(VLOOKUP($B87,Licenciés!$A:$AC,24,FALSE))))</f>
        <v/>
      </c>
      <c r="V87" s="21" t="str">
        <f>IF($B87="","",VLOOKUP($B87,Licenciés!$A:$AC,16,FALSE))</f>
        <v/>
      </c>
      <c r="W87" s="20" t="str">
        <f>IF($B87="","",VLOOKUP($B87,Licenciés!$A:$AC,20,FALSE))</f>
        <v/>
      </c>
      <c r="X87" s="20" t="str">
        <f>IF($B87="","",VLOOKUP($B87,Licenciés!$A:$AC,5,FALSE))</f>
        <v/>
      </c>
      <c r="Y87" s="20" t="str">
        <f>IF($B87="","",VLOOKUP($B87,Licenciés!$A:$AC,10,FALSE))</f>
        <v/>
      </c>
      <c r="Z87" s="20" t="str">
        <f>IF($B87="","",VLOOKUP($B87,Licenciés!$A:$AC,11,FALSE))</f>
        <v/>
      </c>
      <c r="AA87" s="20" t="str">
        <f>IF($B87="","",VLOOKUP($B87,Licenciés!$A:$AC,29,FALSE))</f>
        <v/>
      </c>
      <c r="AB87" s="21" t="str">
        <f>IF($B87="","",VLOOKUP($B87,Licenciés!$A:$AC,28,FALSE))</f>
        <v/>
      </c>
      <c r="AC87" s="20" t="str">
        <f>IF($B87="","",VLOOKUP($B87,Licenciés!$A:$AC,9,FALSE))</f>
        <v/>
      </c>
      <c r="AD87" s="20" t="str">
        <f>IF($B87="","",VLOOKUP($B87,Licenciés!$A:$AC,15,FALSE))</f>
        <v/>
      </c>
      <c r="AE87" s="20" t="str">
        <f>IF($B87="","",IF($K87="OUI",VLOOKUP($B87,Participants!$B:$AD,9,FALSE),""))</f>
        <v/>
      </c>
      <c r="AF87" s="20">
        <f t="shared" si="1"/>
        <v>0</v>
      </c>
    </row>
    <row r="88" spans="1:32" ht="18.95" customHeight="1">
      <c r="A88" s="40">
        <v>25</v>
      </c>
      <c r="B88" s="129"/>
      <c r="C88" s="118" t="str">
        <f>IF($B88="","",IF(ISNA(VLOOKUP($B88,Licenciés!$A:$AC,2,FALSE))=TRUE,"Licencié inconnu",VLOOKUP($B88,Licenciés!$A:$AC,2,FALSE)&amp;" "&amp;VLOOKUP($B88,Licenciés!$A:$AC,3,FALSE)))</f>
        <v/>
      </c>
      <c r="D88" s="118"/>
      <c r="E88" s="119"/>
      <c r="F88" s="120" t="str">
        <f>IF($B88="","",IF(ISNA(VLOOKUP($B88,Licenciés!$A:$AC,11,FALSE))=TRUE,"?",VLOOKUP($B88,Licenciés!$A:$AC,11,FALSE)))</f>
        <v/>
      </c>
      <c r="G88" s="120" t="str">
        <f>IF($B88="","",IF(ISNA(VLOOKUP($B88,Licenciés!$A:$AC,21,FALSE))=TRUE,"?",VLOOKUP($B88,Licenciés!$A:$AC,21,FALSE)))</f>
        <v/>
      </c>
      <c r="H88" s="121" t="str">
        <f>IF($B88="","",IF(ISNA(VLOOKUP($B88,Licenciés!$A:$AC,8,FALSE))=TRUE,"Inconnu",VLOOKUP($B88,Licenciés!$A:$AC,8,FALSE)))</f>
        <v/>
      </c>
      <c r="I88" s="122"/>
      <c r="J88" s="123"/>
      <c r="K88" s="124" t="str">
        <f>IF($B88="","",IF($G88="?","?",IF(ISNA(VLOOKUP($B88,Participants!$A:$AD,8,FALSE))=TRUE,"NON","OUI")))</f>
        <v/>
      </c>
      <c r="L88" s="123"/>
      <c r="M88" s="120" t="str">
        <f>IF($B88="","",IF($G88="?","?",IF(LEFT(VLOOKUP($B88,Licenciés!$A:$AC,9,FALSE))&gt;="S",VLOOKUP($B88,Licenciés!$A:$AC,9,FALSE),"")))</f>
        <v/>
      </c>
      <c r="N88" s="120" t="str">
        <f>IF($B88="","",IF($G88="?","?",IF(LEFT(VLOOKUP($B88,Licenciés!$A:$AC,9,FALSE))="J",VLOOKUP($B88,Licenciés!$A:$AC,9,FALSE),"")))</f>
        <v/>
      </c>
      <c r="O88" s="120" t="str">
        <f>IF($B88="","",IF($G88="?","?",IF(LEFT(VLOOKUP($B88,Licenciés!$A:$AC,9,FALSE))="C",VLOOKUP($B88,Licenciés!$A:$AC,9,FALSE),"")))</f>
        <v/>
      </c>
      <c r="P88" s="120" t="str">
        <f>IF($B88="","",IF($G88="?","?",IF(LEFT(VLOOKUP($B88,Licenciés!$A:$AC,9,FALSE))="M",VLOOKUP($B88,Licenciés!$A:$AC,9,FALSE),"")))</f>
        <v/>
      </c>
      <c r="Q88" s="120" t="str">
        <f>IF($B88="","",IF($G88="?","?",IF(LEFT(VLOOKUP($B88,Licenciés!$A:$AC,9,FALSE))="B",VLOOKUP($B88,Licenciés!$A:$AC,9,FALSE),"")))</f>
        <v/>
      </c>
      <c r="R88" s="120" t="str">
        <f>IF($B88="","",IF($G88="?","?",IF(LEFT(VLOOKUP($B88,Licenciés!$A:$AC,9,FALSE))="P",VLOOKUP($B88,Licenciés!$A:$AC,9,FALSE),"")))</f>
        <v/>
      </c>
      <c r="S88" s="43" t="str">
        <f>IF($B88="","",IF(VLOOKUP($B88,Licenciés!$A:$AC,14,FALSE)&lt;10000000,"0"&amp;VLOOKUP($B88,Licenciés!$A:$AC,14,FALSE),VLOOKUP($B88,Licenciés!$A:$AC,14,FALSE)))</f>
        <v/>
      </c>
      <c r="T88" s="20" t="str">
        <f>IF($B88="","",VLOOKUP($B88,Licenciés!$A:$AC,23,FALSE))</f>
        <v/>
      </c>
      <c r="U88" s="20" t="str">
        <f>IF($B88="","",IF(VLOOKUP($B88,Licenciés!$A:$AC,24,FALSE)="Numerote","n° "&amp;VLOOKUP($B88,Licenciés!$A:$AC,23,FALSE),(VLOOKUP($B88,Licenciés!$A:$AC,24,FALSE))))</f>
        <v/>
      </c>
      <c r="V88" s="21" t="str">
        <f>IF($B88="","",VLOOKUP($B88,Licenciés!$A:$AC,16,FALSE))</f>
        <v/>
      </c>
      <c r="W88" s="20" t="str">
        <f>IF($B88="","",VLOOKUP($B88,Licenciés!$A:$AC,20,FALSE))</f>
        <v/>
      </c>
      <c r="X88" s="20" t="str">
        <f>IF($B88="","",VLOOKUP($B88,Licenciés!$A:$AC,5,FALSE))</f>
        <v/>
      </c>
      <c r="Y88" s="20" t="str">
        <f>IF($B88="","",VLOOKUP($B88,Licenciés!$A:$AC,10,FALSE))</f>
        <v/>
      </c>
      <c r="Z88" s="20" t="str">
        <f>IF($B88="","",VLOOKUP($B88,Licenciés!$A:$AC,11,FALSE))</f>
        <v/>
      </c>
      <c r="AA88" s="20" t="str">
        <f>IF($B88="","",VLOOKUP($B88,Licenciés!$A:$AC,29,FALSE))</f>
        <v/>
      </c>
      <c r="AB88" s="21" t="str">
        <f>IF($B88="","",VLOOKUP($B88,Licenciés!$A:$AC,28,FALSE))</f>
        <v/>
      </c>
      <c r="AC88" s="20" t="str">
        <f>IF($B88="","",VLOOKUP($B88,Licenciés!$A:$AC,9,FALSE))</f>
        <v/>
      </c>
      <c r="AD88" s="20" t="str">
        <f>IF($B88="","",VLOOKUP($B88,Licenciés!$A:$AC,15,FALSE))</f>
        <v/>
      </c>
      <c r="AE88" s="20" t="str">
        <f>IF($B88="","",IF($K88="OUI",VLOOKUP($B88,Participants!$B:$AD,9,FALSE),""))</f>
        <v/>
      </c>
      <c r="AF88" s="20">
        <f t="shared" ref="AF88:AF123" si="2">$B88</f>
        <v>0</v>
      </c>
    </row>
    <row r="89" spans="1:32" ht="18.95" customHeight="1">
      <c r="A89" s="40">
        <v>26</v>
      </c>
      <c r="B89" s="129"/>
      <c r="C89" s="118" t="str">
        <f>IF($B89="","",IF(ISNA(VLOOKUP($B89,Licenciés!$A:$AC,2,FALSE))=TRUE,"Licencié inconnu",VLOOKUP($B89,Licenciés!$A:$AC,2,FALSE)&amp;" "&amp;VLOOKUP($B89,Licenciés!$A:$AC,3,FALSE)))</f>
        <v/>
      </c>
      <c r="D89" s="118"/>
      <c r="E89" s="119"/>
      <c r="F89" s="120" t="str">
        <f>IF($B89="","",IF(ISNA(VLOOKUP($B89,Licenciés!$A:$AC,11,FALSE))=TRUE,"?",VLOOKUP($B89,Licenciés!$A:$AC,11,FALSE)))</f>
        <v/>
      </c>
      <c r="G89" s="120" t="str">
        <f>IF($B89="","",IF(ISNA(VLOOKUP($B89,Licenciés!$A:$AC,21,FALSE))=TRUE,"?",VLOOKUP($B89,Licenciés!$A:$AC,21,FALSE)))</f>
        <v/>
      </c>
      <c r="H89" s="121" t="str">
        <f>IF($B89="","",IF(ISNA(VLOOKUP($B89,Licenciés!$A:$AC,8,FALSE))=TRUE,"Inconnu",VLOOKUP($B89,Licenciés!$A:$AC,8,FALSE)))</f>
        <v/>
      </c>
      <c r="I89" s="122"/>
      <c r="J89" s="123"/>
      <c r="K89" s="124" t="str">
        <f>IF($B89="","",IF($G89="?","?",IF(ISNA(VLOOKUP($B89,Participants!$A:$AD,8,FALSE))=TRUE,"NON","OUI")))</f>
        <v/>
      </c>
      <c r="L89" s="123"/>
      <c r="M89" s="120" t="str">
        <f>IF($B89="","",IF($G89="?","?",IF(LEFT(VLOOKUP($B89,Licenciés!$A:$AC,9,FALSE))&gt;="S",VLOOKUP($B89,Licenciés!$A:$AC,9,FALSE),"")))</f>
        <v/>
      </c>
      <c r="N89" s="120" t="str">
        <f>IF($B89="","",IF($G89="?","?",IF(LEFT(VLOOKUP($B89,Licenciés!$A:$AC,9,FALSE))="J",VLOOKUP($B89,Licenciés!$A:$AC,9,FALSE),"")))</f>
        <v/>
      </c>
      <c r="O89" s="120" t="str">
        <f>IF($B89="","",IF($G89="?","?",IF(LEFT(VLOOKUP($B89,Licenciés!$A:$AC,9,FALSE))="C",VLOOKUP($B89,Licenciés!$A:$AC,9,FALSE),"")))</f>
        <v/>
      </c>
      <c r="P89" s="120" t="str">
        <f>IF($B89="","",IF($G89="?","?",IF(LEFT(VLOOKUP($B89,Licenciés!$A:$AC,9,FALSE))="M",VLOOKUP($B89,Licenciés!$A:$AC,9,FALSE),"")))</f>
        <v/>
      </c>
      <c r="Q89" s="120" t="str">
        <f>IF($B89="","",IF($G89="?","?",IF(LEFT(VLOOKUP($B89,Licenciés!$A:$AC,9,FALSE))="B",VLOOKUP($B89,Licenciés!$A:$AC,9,FALSE),"")))</f>
        <v/>
      </c>
      <c r="R89" s="120" t="str">
        <f>IF($B89="","",IF($G89="?","?",IF(LEFT(VLOOKUP($B89,Licenciés!$A:$AC,9,FALSE))="P",VLOOKUP($B89,Licenciés!$A:$AC,9,FALSE),"")))</f>
        <v/>
      </c>
      <c r="S89" s="43" t="str">
        <f>IF($B89="","",IF(VLOOKUP($B89,Licenciés!$A:$AC,14,FALSE)&lt;10000000,"0"&amp;VLOOKUP($B89,Licenciés!$A:$AC,14,FALSE),VLOOKUP($B89,Licenciés!$A:$AC,14,FALSE)))</f>
        <v/>
      </c>
      <c r="T89" s="20" t="str">
        <f>IF($B89="","",VLOOKUP($B89,Licenciés!$A:$AC,23,FALSE))</f>
        <v/>
      </c>
      <c r="U89" s="20" t="str">
        <f>IF($B89="","",IF(VLOOKUP($B89,Licenciés!$A:$AC,24,FALSE)="Numerote","n° "&amp;VLOOKUP($B89,Licenciés!$A:$AC,23,FALSE),(VLOOKUP($B89,Licenciés!$A:$AC,24,FALSE))))</f>
        <v/>
      </c>
      <c r="V89" s="21" t="str">
        <f>IF($B89="","",VLOOKUP($B89,Licenciés!$A:$AC,16,FALSE))</f>
        <v/>
      </c>
      <c r="W89" s="20" t="str">
        <f>IF($B89="","",VLOOKUP($B89,Licenciés!$A:$AC,20,FALSE))</f>
        <v/>
      </c>
      <c r="X89" s="20" t="str">
        <f>IF($B89="","",VLOOKUP($B89,Licenciés!$A:$AC,5,FALSE))</f>
        <v/>
      </c>
      <c r="Y89" s="20" t="str">
        <f>IF($B89="","",VLOOKUP($B89,Licenciés!$A:$AC,10,FALSE))</f>
        <v/>
      </c>
      <c r="Z89" s="20" t="str">
        <f>IF($B89="","",VLOOKUP($B89,Licenciés!$A:$AC,11,FALSE))</f>
        <v/>
      </c>
      <c r="AA89" s="20" t="str">
        <f>IF($B89="","",VLOOKUP($B89,Licenciés!$A:$AC,29,FALSE))</f>
        <v/>
      </c>
      <c r="AB89" s="21" t="str">
        <f>IF($B89="","",VLOOKUP($B89,Licenciés!$A:$AC,28,FALSE))</f>
        <v/>
      </c>
      <c r="AC89" s="20" t="str">
        <f>IF($B89="","",VLOOKUP($B89,Licenciés!$A:$AC,9,FALSE))</f>
        <v/>
      </c>
      <c r="AD89" s="20" t="str">
        <f>IF($B89="","",VLOOKUP($B89,Licenciés!$A:$AC,15,FALSE))</f>
        <v/>
      </c>
      <c r="AE89" s="20" t="str">
        <f>IF($B89="","",IF($K89="OUI",VLOOKUP($B89,Participants!$B:$AD,9,FALSE),""))</f>
        <v/>
      </c>
      <c r="AF89" s="20">
        <f t="shared" si="2"/>
        <v>0</v>
      </c>
    </row>
    <row r="90" spans="1:32" ht="18.95" customHeight="1">
      <c r="A90" s="40">
        <v>27</v>
      </c>
      <c r="B90" s="129"/>
      <c r="C90" s="118" t="str">
        <f>IF($B90="","",IF(ISNA(VLOOKUP($B90,Licenciés!$A:$AC,2,FALSE))=TRUE,"Licencié inconnu",VLOOKUP($B90,Licenciés!$A:$AC,2,FALSE)&amp;" "&amp;VLOOKUP($B90,Licenciés!$A:$AC,3,FALSE)))</f>
        <v/>
      </c>
      <c r="D90" s="118"/>
      <c r="E90" s="119"/>
      <c r="F90" s="120" t="str">
        <f>IF($B90="","",IF(ISNA(VLOOKUP($B90,Licenciés!$A:$AC,11,FALSE))=TRUE,"?",VLOOKUP($B90,Licenciés!$A:$AC,11,FALSE)))</f>
        <v/>
      </c>
      <c r="G90" s="120" t="str">
        <f>IF($B90="","",IF(ISNA(VLOOKUP($B90,Licenciés!$A:$AC,21,FALSE))=TRUE,"?",VLOOKUP($B90,Licenciés!$A:$AC,21,FALSE)))</f>
        <v/>
      </c>
      <c r="H90" s="121" t="str">
        <f>IF($B90="","",IF(ISNA(VLOOKUP($B90,Licenciés!$A:$AC,8,FALSE))=TRUE,"Inconnu",VLOOKUP($B90,Licenciés!$A:$AC,8,FALSE)))</f>
        <v/>
      </c>
      <c r="I90" s="122"/>
      <c r="J90" s="123"/>
      <c r="K90" s="124" t="str">
        <f>IF($B90="","",IF($G90="?","?",IF(ISNA(VLOOKUP($B90,Participants!$A:$AD,8,FALSE))=TRUE,"NON","OUI")))</f>
        <v/>
      </c>
      <c r="L90" s="123"/>
      <c r="M90" s="120" t="str">
        <f>IF($B90="","",IF($G90="?","?",IF(LEFT(VLOOKUP($B90,Licenciés!$A:$AC,9,FALSE))&gt;="S",VLOOKUP($B90,Licenciés!$A:$AC,9,FALSE),"")))</f>
        <v/>
      </c>
      <c r="N90" s="120" t="str">
        <f>IF($B90="","",IF($G90="?","?",IF(LEFT(VLOOKUP($B90,Licenciés!$A:$AC,9,FALSE))="J",VLOOKUP($B90,Licenciés!$A:$AC,9,FALSE),"")))</f>
        <v/>
      </c>
      <c r="O90" s="120" t="str">
        <f>IF($B90="","",IF($G90="?","?",IF(LEFT(VLOOKUP($B90,Licenciés!$A:$AC,9,FALSE))="C",VLOOKUP($B90,Licenciés!$A:$AC,9,FALSE),"")))</f>
        <v/>
      </c>
      <c r="P90" s="120" t="str">
        <f>IF($B90="","",IF($G90="?","?",IF(LEFT(VLOOKUP($B90,Licenciés!$A:$AC,9,FALSE))="M",VLOOKUP($B90,Licenciés!$A:$AC,9,FALSE),"")))</f>
        <v/>
      </c>
      <c r="Q90" s="120" t="str">
        <f>IF($B90="","",IF($G90="?","?",IF(LEFT(VLOOKUP($B90,Licenciés!$A:$AC,9,FALSE))="B",VLOOKUP($B90,Licenciés!$A:$AC,9,FALSE),"")))</f>
        <v/>
      </c>
      <c r="R90" s="120" t="str">
        <f>IF($B90="","",IF($G90="?","?",IF(LEFT(VLOOKUP($B90,Licenciés!$A:$AC,9,FALSE))="P",VLOOKUP($B90,Licenciés!$A:$AC,9,FALSE),"")))</f>
        <v/>
      </c>
      <c r="S90" s="43" t="str">
        <f>IF($B90="","",IF(VLOOKUP($B90,Licenciés!$A:$AC,14,FALSE)&lt;10000000,"0"&amp;VLOOKUP($B90,Licenciés!$A:$AC,14,FALSE),VLOOKUP($B90,Licenciés!$A:$AC,14,FALSE)))</f>
        <v/>
      </c>
      <c r="T90" s="20" t="str">
        <f>IF($B90="","",VLOOKUP($B90,Licenciés!$A:$AC,23,FALSE))</f>
        <v/>
      </c>
      <c r="U90" s="20" t="str">
        <f>IF($B90="","",IF(VLOOKUP($B90,Licenciés!$A:$AC,24,FALSE)="Numerote","n° "&amp;VLOOKUP($B90,Licenciés!$A:$AC,23,FALSE),(VLOOKUP($B90,Licenciés!$A:$AC,24,FALSE))))</f>
        <v/>
      </c>
      <c r="V90" s="21" t="str">
        <f>IF($B90="","",VLOOKUP($B90,Licenciés!$A:$AC,16,FALSE))</f>
        <v/>
      </c>
      <c r="W90" s="20" t="str">
        <f>IF($B90="","",VLOOKUP($B90,Licenciés!$A:$AC,20,FALSE))</f>
        <v/>
      </c>
      <c r="X90" s="20" t="str">
        <f>IF($B90="","",VLOOKUP($B90,Licenciés!$A:$AC,5,FALSE))</f>
        <v/>
      </c>
      <c r="Y90" s="20" t="str">
        <f>IF($B90="","",VLOOKUP($B90,Licenciés!$A:$AC,10,FALSE))</f>
        <v/>
      </c>
      <c r="Z90" s="20" t="str">
        <f>IF($B90="","",VLOOKUP($B90,Licenciés!$A:$AC,11,FALSE))</f>
        <v/>
      </c>
      <c r="AA90" s="20" t="str">
        <f>IF($B90="","",VLOOKUP($B90,Licenciés!$A:$AC,29,FALSE))</f>
        <v/>
      </c>
      <c r="AB90" s="21" t="str">
        <f>IF($B90="","",VLOOKUP($B90,Licenciés!$A:$AC,28,FALSE))</f>
        <v/>
      </c>
      <c r="AC90" s="20" t="str">
        <f>IF($B90="","",VLOOKUP($B90,Licenciés!$A:$AC,9,FALSE))</f>
        <v/>
      </c>
      <c r="AD90" s="20" t="str">
        <f>IF($B90="","",VLOOKUP($B90,Licenciés!$A:$AC,15,FALSE))</f>
        <v/>
      </c>
      <c r="AE90" s="20" t="str">
        <f>IF($B90="","",IF($K90="OUI",VLOOKUP($B90,Participants!$B:$AD,9,FALSE),""))</f>
        <v/>
      </c>
      <c r="AF90" s="20">
        <f t="shared" si="2"/>
        <v>0</v>
      </c>
    </row>
    <row r="91" spans="1:32" ht="18.95" customHeight="1">
      <c r="A91" s="40">
        <v>28</v>
      </c>
      <c r="B91" s="129"/>
      <c r="C91" s="118" t="str">
        <f>IF($B91="","",IF(ISNA(VLOOKUP($B91,Licenciés!$A:$AC,2,FALSE))=TRUE,"Licencié inconnu",VLOOKUP($B91,Licenciés!$A:$AC,2,FALSE)&amp;" "&amp;VLOOKUP($B91,Licenciés!$A:$AC,3,FALSE)))</f>
        <v/>
      </c>
      <c r="D91" s="118"/>
      <c r="E91" s="119"/>
      <c r="F91" s="120" t="str">
        <f>IF($B91="","",IF(ISNA(VLOOKUP($B91,Licenciés!$A:$AC,11,FALSE))=TRUE,"?",VLOOKUP($B91,Licenciés!$A:$AC,11,FALSE)))</f>
        <v/>
      </c>
      <c r="G91" s="120" t="str">
        <f>IF($B91="","",IF(ISNA(VLOOKUP($B91,Licenciés!$A:$AC,21,FALSE))=TRUE,"?",VLOOKUP($B91,Licenciés!$A:$AC,21,FALSE)))</f>
        <v/>
      </c>
      <c r="H91" s="121" t="str">
        <f>IF($B91="","",IF(ISNA(VLOOKUP($B91,Licenciés!$A:$AC,8,FALSE))=TRUE,"Inconnu",VLOOKUP($B91,Licenciés!$A:$AC,8,FALSE)))</f>
        <v/>
      </c>
      <c r="I91" s="122"/>
      <c r="J91" s="123"/>
      <c r="K91" s="124" t="str">
        <f>IF($B91="","",IF($G91="?","?",IF(ISNA(VLOOKUP($B91,Participants!$A:$AD,8,FALSE))=TRUE,"NON","OUI")))</f>
        <v/>
      </c>
      <c r="L91" s="123"/>
      <c r="M91" s="120" t="str">
        <f>IF($B91="","",IF($G91="?","?",IF(LEFT(VLOOKUP($B91,Licenciés!$A:$AC,9,FALSE))&gt;="S",VLOOKUP($B91,Licenciés!$A:$AC,9,FALSE),"")))</f>
        <v/>
      </c>
      <c r="N91" s="120" t="str">
        <f>IF($B91="","",IF($G91="?","?",IF(LEFT(VLOOKUP($B91,Licenciés!$A:$AC,9,FALSE))="J",VLOOKUP($B91,Licenciés!$A:$AC,9,FALSE),"")))</f>
        <v/>
      </c>
      <c r="O91" s="120" t="str">
        <f>IF($B91="","",IF($G91="?","?",IF(LEFT(VLOOKUP($B91,Licenciés!$A:$AC,9,FALSE))="C",VLOOKUP($B91,Licenciés!$A:$AC,9,FALSE),"")))</f>
        <v/>
      </c>
      <c r="P91" s="120" t="str">
        <f>IF($B91="","",IF($G91="?","?",IF(LEFT(VLOOKUP($B91,Licenciés!$A:$AC,9,FALSE))="M",VLOOKUP($B91,Licenciés!$A:$AC,9,FALSE),"")))</f>
        <v/>
      </c>
      <c r="Q91" s="120" t="str">
        <f>IF($B91="","",IF($G91="?","?",IF(LEFT(VLOOKUP($B91,Licenciés!$A:$AC,9,FALSE))="B",VLOOKUP($B91,Licenciés!$A:$AC,9,FALSE),"")))</f>
        <v/>
      </c>
      <c r="R91" s="120" t="str">
        <f>IF($B91="","",IF($G91="?","?",IF(LEFT(VLOOKUP($B91,Licenciés!$A:$AC,9,FALSE))="P",VLOOKUP($B91,Licenciés!$A:$AC,9,FALSE),"")))</f>
        <v/>
      </c>
      <c r="S91" s="43" t="str">
        <f>IF($B91="","",IF(VLOOKUP($B91,Licenciés!$A:$AC,14,FALSE)&lt;10000000,"0"&amp;VLOOKUP($B91,Licenciés!$A:$AC,14,FALSE),VLOOKUP($B91,Licenciés!$A:$AC,14,FALSE)))</f>
        <v/>
      </c>
      <c r="T91" s="20" t="str">
        <f>IF($B91="","",VLOOKUP($B91,Licenciés!$A:$AC,23,FALSE))</f>
        <v/>
      </c>
      <c r="U91" s="20" t="str">
        <f>IF($B91="","",IF(VLOOKUP($B91,Licenciés!$A:$AC,24,FALSE)="Numerote","n° "&amp;VLOOKUP($B91,Licenciés!$A:$AC,23,FALSE),(VLOOKUP($B91,Licenciés!$A:$AC,24,FALSE))))</f>
        <v/>
      </c>
      <c r="V91" s="21" t="str">
        <f>IF($B91="","",VLOOKUP($B91,Licenciés!$A:$AC,16,FALSE))</f>
        <v/>
      </c>
      <c r="W91" s="20" t="str">
        <f>IF($B91="","",VLOOKUP($B91,Licenciés!$A:$AC,20,FALSE))</f>
        <v/>
      </c>
      <c r="X91" s="20" t="str">
        <f>IF($B91="","",VLOOKUP($B91,Licenciés!$A:$AC,5,FALSE))</f>
        <v/>
      </c>
      <c r="Y91" s="20" t="str">
        <f>IF($B91="","",VLOOKUP($B91,Licenciés!$A:$AC,10,FALSE))</f>
        <v/>
      </c>
      <c r="Z91" s="20" t="str">
        <f>IF($B91="","",VLOOKUP($B91,Licenciés!$A:$AC,11,FALSE))</f>
        <v/>
      </c>
      <c r="AA91" s="20" t="str">
        <f>IF($B91="","",VLOOKUP($B91,Licenciés!$A:$AC,29,FALSE))</f>
        <v/>
      </c>
      <c r="AB91" s="21" t="str">
        <f>IF($B91="","",VLOOKUP($B91,Licenciés!$A:$AC,28,FALSE))</f>
        <v/>
      </c>
      <c r="AC91" s="20" t="str">
        <f>IF($B91="","",VLOOKUP($B91,Licenciés!$A:$AC,9,FALSE))</f>
        <v/>
      </c>
      <c r="AD91" s="20" t="str">
        <f>IF($B91="","",VLOOKUP($B91,Licenciés!$A:$AC,15,FALSE))</f>
        <v/>
      </c>
      <c r="AE91" s="20" t="str">
        <f>IF($B91="","",IF($K91="OUI",VLOOKUP($B91,Participants!$B:$AD,9,FALSE),""))</f>
        <v/>
      </c>
      <c r="AF91" s="20">
        <f t="shared" si="2"/>
        <v>0</v>
      </c>
    </row>
    <row r="92" spans="1:32" ht="18.95" customHeight="1">
      <c r="A92" s="40">
        <v>29</v>
      </c>
      <c r="B92" s="129"/>
      <c r="C92" s="118" t="str">
        <f>IF($B92="","",IF(ISNA(VLOOKUP($B92,Licenciés!$A:$AC,2,FALSE))=TRUE,"Licencié inconnu",VLOOKUP($B92,Licenciés!$A:$AC,2,FALSE)&amp;" "&amp;VLOOKUP($B92,Licenciés!$A:$AC,3,FALSE)))</f>
        <v/>
      </c>
      <c r="D92" s="118"/>
      <c r="E92" s="119"/>
      <c r="F92" s="120" t="str">
        <f>IF($B92="","",IF(ISNA(VLOOKUP($B92,Licenciés!$A:$AC,11,FALSE))=TRUE,"?",VLOOKUP($B92,Licenciés!$A:$AC,11,FALSE)))</f>
        <v/>
      </c>
      <c r="G92" s="120" t="str">
        <f>IF($B92="","",IF(ISNA(VLOOKUP($B92,Licenciés!$A:$AC,21,FALSE))=TRUE,"?",VLOOKUP($B92,Licenciés!$A:$AC,21,FALSE)))</f>
        <v/>
      </c>
      <c r="H92" s="121" t="str">
        <f>IF($B92="","",IF(ISNA(VLOOKUP($B92,Licenciés!$A:$AC,8,FALSE))=TRUE,"Inconnu",VLOOKUP($B92,Licenciés!$A:$AC,8,FALSE)))</f>
        <v/>
      </c>
      <c r="I92" s="122"/>
      <c r="J92" s="123"/>
      <c r="K92" s="124" t="str">
        <f>IF($B92="","",IF($G92="?","?",IF(ISNA(VLOOKUP($B92,Participants!$A:$AD,8,FALSE))=TRUE,"NON","OUI")))</f>
        <v/>
      </c>
      <c r="L92" s="123"/>
      <c r="M92" s="120" t="str">
        <f>IF($B92="","",IF($G92="?","?",IF(LEFT(VLOOKUP($B92,Licenciés!$A:$AC,9,FALSE))&gt;="S",VLOOKUP($B92,Licenciés!$A:$AC,9,FALSE),"")))</f>
        <v/>
      </c>
      <c r="N92" s="120" t="str">
        <f>IF($B92="","",IF($G92="?","?",IF(LEFT(VLOOKUP($B92,Licenciés!$A:$AC,9,FALSE))="J",VLOOKUP($B92,Licenciés!$A:$AC,9,FALSE),"")))</f>
        <v/>
      </c>
      <c r="O92" s="120" t="str">
        <f>IF($B92="","",IF($G92="?","?",IF(LEFT(VLOOKUP($B92,Licenciés!$A:$AC,9,FALSE))="C",VLOOKUP($B92,Licenciés!$A:$AC,9,FALSE),"")))</f>
        <v/>
      </c>
      <c r="P92" s="120" t="str">
        <f>IF($B92="","",IF($G92="?","?",IF(LEFT(VLOOKUP($B92,Licenciés!$A:$AC,9,FALSE))="M",VLOOKUP($B92,Licenciés!$A:$AC,9,FALSE),"")))</f>
        <v/>
      </c>
      <c r="Q92" s="120" t="str">
        <f>IF($B92="","",IF($G92="?","?",IF(LEFT(VLOOKUP($B92,Licenciés!$A:$AC,9,FALSE))="B",VLOOKUP($B92,Licenciés!$A:$AC,9,FALSE),"")))</f>
        <v/>
      </c>
      <c r="R92" s="120" t="str">
        <f>IF($B92="","",IF($G92="?","?",IF(LEFT(VLOOKUP($B92,Licenciés!$A:$AC,9,FALSE))="P",VLOOKUP($B92,Licenciés!$A:$AC,9,FALSE),"")))</f>
        <v/>
      </c>
      <c r="S92" s="43" t="str">
        <f>IF($B92="","",IF(VLOOKUP($B92,Licenciés!$A:$AC,14,FALSE)&lt;10000000,"0"&amp;VLOOKUP($B92,Licenciés!$A:$AC,14,FALSE),VLOOKUP($B92,Licenciés!$A:$AC,14,FALSE)))</f>
        <v/>
      </c>
      <c r="T92" s="20" t="str">
        <f>IF($B92="","",VLOOKUP($B92,Licenciés!$A:$AC,23,FALSE))</f>
        <v/>
      </c>
      <c r="U92" s="20" t="str">
        <f>IF($B92="","",IF(VLOOKUP($B92,Licenciés!$A:$AC,24,FALSE)="Numerote","n° "&amp;VLOOKUP($B92,Licenciés!$A:$AC,23,FALSE),(VLOOKUP($B92,Licenciés!$A:$AC,24,FALSE))))</f>
        <v/>
      </c>
      <c r="V92" s="21" t="str">
        <f>IF($B92="","",VLOOKUP($B92,Licenciés!$A:$AC,16,FALSE))</f>
        <v/>
      </c>
      <c r="W92" s="20" t="str">
        <f>IF($B92="","",VLOOKUP($B92,Licenciés!$A:$AC,20,FALSE))</f>
        <v/>
      </c>
      <c r="X92" s="20" t="str">
        <f>IF($B92="","",VLOOKUP($B92,Licenciés!$A:$AC,5,FALSE))</f>
        <v/>
      </c>
      <c r="Y92" s="20" t="str">
        <f>IF($B92="","",VLOOKUP($B92,Licenciés!$A:$AC,10,FALSE))</f>
        <v/>
      </c>
      <c r="Z92" s="20" t="str">
        <f>IF($B92="","",VLOOKUP($B92,Licenciés!$A:$AC,11,FALSE))</f>
        <v/>
      </c>
      <c r="AA92" s="20" t="str">
        <f>IF($B92="","",VLOOKUP($B92,Licenciés!$A:$AC,29,FALSE))</f>
        <v/>
      </c>
      <c r="AB92" s="21" t="str">
        <f>IF($B92="","",VLOOKUP($B92,Licenciés!$A:$AC,28,FALSE))</f>
        <v/>
      </c>
      <c r="AC92" s="20" t="str">
        <f>IF($B92="","",VLOOKUP($B92,Licenciés!$A:$AC,9,FALSE))</f>
        <v/>
      </c>
      <c r="AD92" s="20" t="str">
        <f>IF($B92="","",VLOOKUP($B92,Licenciés!$A:$AC,15,FALSE))</f>
        <v/>
      </c>
      <c r="AE92" s="20" t="str">
        <f>IF($B92="","",IF($K92="OUI",VLOOKUP($B92,Participants!$B:$AD,9,FALSE),""))</f>
        <v/>
      </c>
      <c r="AF92" s="20">
        <f t="shared" si="2"/>
        <v>0</v>
      </c>
    </row>
    <row r="93" spans="1:32" ht="18.95" customHeight="1">
      <c r="A93" s="40">
        <v>30</v>
      </c>
      <c r="B93" s="129"/>
      <c r="C93" s="118" t="str">
        <f>IF($B93="","",IF(ISNA(VLOOKUP($B93,Licenciés!$A:$AC,2,FALSE))=TRUE,"Licencié inconnu",VLOOKUP($B93,Licenciés!$A:$AC,2,FALSE)&amp;" "&amp;VLOOKUP($B93,Licenciés!$A:$AC,3,FALSE)))</f>
        <v/>
      </c>
      <c r="D93" s="118"/>
      <c r="E93" s="119"/>
      <c r="F93" s="120" t="str">
        <f>IF($B93="","",IF(ISNA(VLOOKUP($B93,Licenciés!$A:$AC,11,FALSE))=TRUE,"?",VLOOKUP($B93,Licenciés!$A:$AC,11,FALSE)))</f>
        <v/>
      </c>
      <c r="G93" s="120" t="str">
        <f>IF($B93="","",IF(ISNA(VLOOKUP($B93,Licenciés!$A:$AC,21,FALSE))=TRUE,"?",VLOOKUP($B93,Licenciés!$A:$AC,21,FALSE)))</f>
        <v/>
      </c>
      <c r="H93" s="121" t="str">
        <f>IF($B93="","",IF(ISNA(VLOOKUP($B93,Licenciés!$A:$AC,8,FALSE))=TRUE,"Inconnu",VLOOKUP($B93,Licenciés!$A:$AC,8,FALSE)))</f>
        <v/>
      </c>
      <c r="I93" s="122"/>
      <c r="J93" s="123"/>
      <c r="K93" s="124" t="str">
        <f>IF($B93="","",IF($G93="?","?",IF(ISNA(VLOOKUP($B93,Participants!$A:$AD,8,FALSE))=TRUE,"NON","OUI")))</f>
        <v/>
      </c>
      <c r="L93" s="123"/>
      <c r="M93" s="120" t="str">
        <f>IF($B93="","",IF($G93="?","?",IF(LEFT(VLOOKUP($B93,Licenciés!$A:$AC,9,FALSE))&gt;="S",VLOOKUP($B93,Licenciés!$A:$AC,9,FALSE),"")))</f>
        <v/>
      </c>
      <c r="N93" s="120" t="str">
        <f>IF($B93="","",IF($G93="?","?",IF(LEFT(VLOOKUP($B93,Licenciés!$A:$AC,9,FALSE))="J",VLOOKUP($B93,Licenciés!$A:$AC,9,FALSE),"")))</f>
        <v/>
      </c>
      <c r="O93" s="120" t="str">
        <f>IF($B93="","",IF($G93="?","?",IF(LEFT(VLOOKUP($B93,Licenciés!$A:$AC,9,FALSE))="C",VLOOKUP($B93,Licenciés!$A:$AC,9,FALSE),"")))</f>
        <v/>
      </c>
      <c r="P93" s="120" t="str">
        <f>IF($B93="","",IF($G93="?","?",IF(LEFT(VLOOKUP($B93,Licenciés!$A:$AC,9,FALSE))="M",VLOOKUP($B93,Licenciés!$A:$AC,9,FALSE),"")))</f>
        <v/>
      </c>
      <c r="Q93" s="120" t="str">
        <f>IF($B93="","",IF($G93="?","?",IF(LEFT(VLOOKUP($B93,Licenciés!$A:$AC,9,FALSE))="B",VLOOKUP($B93,Licenciés!$A:$AC,9,FALSE),"")))</f>
        <v/>
      </c>
      <c r="R93" s="120" t="str">
        <f>IF($B93="","",IF($G93="?","?",IF(LEFT(VLOOKUP($B93,Licenciés!$A:$AC,9,FALSE))="P",VLOOKUP($B93,Licenciés!$A:$AC,9,FALSE),"")))</f>
        <v/>
      </c>
      <c r="S93" s="43" t="str">
        <f>IF($B93="","",IF(VLOOKUP($B93,Licenciés!$A:$AC,14,FALSE)&lt;10000000,"0"&amp;VLOOKUP($B93,Licenciés!$A:$AC,14,FALSE),VLOOKUP($B93,Licenciés!$A:$AC,14,FALSE)))</f>
        <v/>
      </c>
      <c r="T93" s="20" t="str">
        <f>IF($B93="","",VLOOKUP($B93,Licenciés!$A:$AC,23,FALSE))</f>
        <v/>
      </c>
      <c r="U93" s="20" t="str">
        <f>IF($B93="","",IF(VLOOKUP($B93,Licenciés!$A:$AC,24,FALSE)="Numerote","n° "&amp;VLOOKUP($B93,Licenciés!$A:$AC,23,FALSE),(VLOOKUP($B93,Licenciés!$A:$AC,24,FALSE))))</f>
        <v/>
      </c>
      <c r="V93" s="21" t="str">
        <f>IF($B93="","",VLOOKUP($B93,Licenciés!$A:$AC,16,FALSE))</f>
        <v/>
      </c>
      <c r="W93" s="20" t="str">
        <f>IF($B93="","",VLOOKUP($B93,Licenciés!$A:$AC,20,FALSE))</f>
        <v/>
      </c>
      <c r="X93" s="20" t="str">
        <f>IF($B93="","",VLOOKUP($B93,Licenciés!$A:$AC,5,FALSE))</f>
        <v/>
      </c>
      <c r="Y93" s="20" t="str">
        <f>IF($B93="","",VLOOKUP($B93,Licenciés!$A:$AC,10,FALSE))</f>
        <v/>
      </c>
      <c r="Z93" s="20" t="str">
        <f>IF($B93="","",VLOOKUP($B93,Licenciés!$A:$AC,11,FALSE))</f>
        <v/>
      </c>
      <c r="AA93" s="20" t="str">
        <f>IF($B93="","",VLOOKUP($B93,Licenciés!$A:$AC,29,FALSE))</f>
        <v/>
      </c>
      <c r="AB93" s="21" t="str">
        <f>IF($B93="","",VLOOKUP($B93,Licenciés!$A:$AC,28,FALSE))</f>
        <v/>
      </c>
      <c r="AC93" s="20" t="str">
        <f>IF($B93="","",VLOOKUP($B93,Licenciés!$A:$AC,9,FALSE))</f>
        <v/>
      </c>
      <c r="AD93" s="20" t="str">
        <f>IF($B93="","",VLOOKUP($B93,Licenciés!$A:$AC,15,FALSE))</f>
        <v/>
      </c>
      <c r="AE93" s="20" t="str">
        <f>IF($B93="","",IF($K93="OUI",VLOOKUP($B93,Participants!$B:$AD,9,FALSE),""))</f>
        <v/>
      </c>
      <c r="AF93" s="20">
        <f t="shared" si="2"/>
        <v>0</v>
      </c>
    </row>
    <row r="94" spans="1:32" ht="18.95" customHeight="1">
      <c r="A94" s="40">
        <v>31</v>
      </c>
      <c r="B94" s="129"/>
      <c r="C94" s="118" t="str">
        <f>IF($B94="","",IF(ISNA(VLOOKUP($B94,Licenciés!$A:$AC,2,FALSE))=TRUE,"Licencié inconnu",VLOOKUP($B94,Licenciés!$A:$AC,2,FALSE)&amp;" "&amp;VLOOKUP($B94,Licenciés!$A:$AC,3,FALSE)))</f>
        <v/>
      </c>
      <c r="D94" s="118"/>
      <c r="E94" s="119"/>
      <c r="F94" s="120" t="str">
        <f>IF($B94="","",IF(ISNA(VLOOKUP($B94,Licenciés!$A:$AC,11,FALSE))=TRUE,"?",VLOOKUP($B94,Licenciés!$A:$AC,11,FALSE)))</f>
        <v/>
      </c>
      <c r="G94" s="120" t="str">
        <f>IF($B94="","",IF(ISNA(VLOOKUP($B94,Licenciés!$A:$AC,21,FALSE))=TRUE,"?",VLOOKUP($B94,Licenciés!$A:$AC,21,FALSE)))</f>
        <v/>
      </c>
      <c r="H94" s="121" t="str">
        <f>IF($B94="","",IF(ISNA(VLOOKUP($B94,Licenciés!$A:$AC,8,FALSE))=TRUE,"Inconnu",VLOOKUP($B94,Licenciés!$A:$AC,8,FALSE)))</f>
        <v/>
      </c>
      <c r="I94" s="122"/>
      <c r="J94" s="123"/>
      <c r="K94" s="124" t="str">
        <f>IF($B94="","",IF($G94="?","?",IF(ISNA(VLOOKUP($B94,Participants!$A:$AD,8,FALSE))=TRUE,"NON","OUI")))</f>
        <v/>
      </c>
      <c r="L94" s="123"/>
      <c r="M94" s="120" t="str">
        <f>IF($B94="","",IF($G94="?","?",IF(LEFT(VLOOKUP($B94,Licenciés!$A:$AC,9,FALSE))&gt;="S",VLOOKUP($B94,Licenciés!$A:$AC,9,FALSE),"")))</f>
        <v/>
      </c>
      <c r="N94" s="120" t="str">
        <f>IF($B94="","",IF($G94="?","?",IF(LEFT(VLOOKUP($B94,Licenciés!$A:$AC,9,FALSE))="J",VLOOKUP($B94,Licenciés!$A:$AC,9,FALSE),"")))</f>
        <v/>
      </c>
      <c r="O94" s="120" t="str">
        <f>IF($B94="","",IF($G94="?","?",IF(LEFT(VLOOKUP($B94,Licenciés!$A:$AC,9,FALSE))="C",VLOOKUP($B94,Licenciés!$A:$AC,9,FALSE),"")))</f>
        <v/>
      </c>
      <c r="P94" s="120" t="str">
        <f>IF($B94="","",IF($G94="?","?",IF(LEFT(VLOOKUP($B94,Licenciés!$A:$AC,9,FALSE))="M",VLOOKUP($B94,Licenciés!$A:$AC,9,FALSE),"")))</f>
        <v/>
      </c>
      <c r="Q94" s="120" t="str">
        <f>IF($B94="","",IF($G94="?","?",IF(LEFT(VLOOKUP($B94,Licenciés!$A:$AC,9,FALSE))="B",VLOOKUP($B94,Licenciés!$A:$AC,9,FALSE),"")))</f>
        <v/>
      </c>
      <c r="R94" s="120" t="str">
        <f>IF($B94="","",IF($G94="?","?",IF(LEFT(VLOOKUP($B94,Licenciés!$A:$AC,9,FALSE))="P",VLOOKUP($B94,Licenciés!$A:$AC,9,FALSE),"")))</f>
        <v/>
      </c>
      <c r="S94" s="43" t="str">
        <f>IF($B94="","",IF(VLOOKUP($B94,Licenciés!$A:$AC,14,FALSE)&lt;10000000,"0"&amp;VLOOKUP($B94,Licenciés!$A:$AC,14,FALSE),VLOOKUP($B94,Licenciés!$A:$AC,14,FALSE)))</f>
        <v/>
      </c>
      <c r="T94" s="20" t="str">
        <f>IF($B94="","",VLOOKUP($B94,Licenciés!$A:$AC,23,FALSE))</f>
        <v/>
      </c>
      <c r="U94" s="20" t="str">
        <f>IF($B94="","",IF(VLOOKUP($B94,Licenciés!$A:$AC,24,FALSE)="Numerote","n° "&amp;VLOOKUP($B94,Licenciés!$A:$AC,23,FALSE),(VLOOKUP($B94,Licenciés!$A:$AC,24,FALSE))))</f>
        <v/>
      </c>
      <c r="V94" s="21" t="str">
        <f>IF($B94="","",VLOOKUP($B94,Licenciés!$A:$AC,16,FALSE))</f>
        <v/>
      </c>
      <c r="W94" s="20" t="str">
        <f>IF($B94="","",VLOOKUP($B94,Licenciés!$A:$AC,20,FALSE))</f>
        <v/>
      </c>
      <c r="X94" s="20" t="str">
        <f>IF($B94="","",VLOOKUP($B94,Licenciés!$A:$AC,5,FALSE))</f>
        <v/>
      </c>
      <c r="Y94" s="20" t="str">
        <f>IF($B94="","",VLOOKUP($B94,Licenciés!$A:$AC,10,FALSE))</f>
        <v/>
      </c>
      <c r="Z94" s="20" t="str">
        <f>IF($B94="","",VLOOKUP($B94,Licenciés!$A:$AC,11,FALSE))</f>
        <v/>
      </c>
      <c r="AA94" s="20" t="str">
        <f>IF($B94="","",VLOOKUP($B94,Licenciés!$A:$AC,29,FALSE))</f>
        <v/>
      </c>
      <c r="AB94" s="21" t="str">
        <f>IF($B94="","",VLOOKUP($B94,Licenciés!$A:$AC,28,FALSE))</f>
        <v/>
      </c>
      <c r="AC94" s="20" t="str">
        <f>IF($B94="","",VLOOKUP($B94,Licenciés!$A:$AC,9,FALSE))</f>
        <v/>
      </c>
      <c r="AD94" s="20" t="str">
        <f>IF($B94="","",VLOOKUP($B94,Licenciés!$A:$AC,15,FALSE))</f>
        <v/>
      </c>
      <c r="AE94" s="20" t="str">
        <f>IF($B94="","",IF($K94="OUI",VLOOKUP($B94,Participants!$B:$AD,9,FALSE),""))</f>
        <v/>
      </c>
      <c r="AF94" s="20">
        <f t="shared" si="2"/>
        <v>0</v>
      </c>
    </row>
    <row r="95" spans="1:32" ht="18.95" customHeight="1">
      <c r="A95" s="40">
        <v>32</v>
      </c>
      <c r="B95" s="129"/>
      <c r="C95" s="118" t="str">
        <f>IF($B95="","",IF(ISNA(VLOOKUP($B95,Licenciés!$A:$AC,2,FALSE))=TRUE,"Licencié inconnu",VLOOKUP($B95,Licenciés!$A:$AC,2,FALSE)&amp;" "&amp;VLOOKUP($B95,Licenciés!$A:$AC,3,FALSE)))</f>
        <v/>
      </c>
      <c r="D95" s="118"/>
      <c r="E95" s="119"/>
      <c r="F95" s="120" t="str">
        <f>IF($B95="","",IF(ISNA(VLOOKUP($B95,Licenciés!$A:$AC,11,FALSE))=TRUE,"?",VLOOKUP($B95,Licenciés!$A:$AC,11,FALSE)))</f>
        <v/>
      </c>
      <c r="G95" s="120" t="str">
        <f>IF($B95="","",IF(ISNA(VLOOKUP($B95,Licenciés!$A:$AC,21,FALSE))=TRUE,"?",VLOOKUP($B95,Licenciés!$A:$AC,21,FALSE)))</f>
        <v/>
      </c>
      <c r="H95" s="121" t="str">
        <f>IF($B95="","",IF(ISNA(VLOOKUP($B95,Licenciés!$A:$AC,8,FALSE))=TRUE,"Inconnu",VLOOKUP($B95,Licenciés!$A:$AC,8,FALSE)))</f>
        <v/>
      </c>
      <c r="I95" s="122"/>
      <c r="J95" s="123"/>
      <c r="K95" s="124" t="str">
        <f>IF($B95="","",IF($G95="?","?",IF(ISNA(VLOOKUP($B95,Participants!$A:$AD,8,FALSE))=TRUE,"NON","OUI")))</f>
        <v/>
      </c>
      <c r="L95" s="123"/>
      <c r="M95" s="120" t="str">
        <f>IF($B95="","",IF($G95="?","?",IF(LEFT(VLOOKUP($B95,Licenciés!$A:$AC,9,FALSE))&gt;="S",VLOOKUP($B95,Licenciés!$A:$AC,9,FALSE),"")))</f>
        <v/>
      </c>
      <c r="N95" s="120" t="str">
        <f>IF($B95="","",IF($G95="?","?",IF(LEFT(VLOOKUP($B95,Licenciés!$A:$AC,9,FALSE))="J",VLOOKUP($B95,Licenciés!$A:$AC,9,FALSE),"")))</f>
        <v/>
      </c>
      <c r="O95" s="120" t="str">
        <f>IF($B95="","",IF($G95="?","?",IF(LEFT(VLOOKUP($B95,Licenciés!$A:$AC,9,FALSE))="C",VLOOKUP($B95,Licenciés!$A:$AC,9,FALSE),"")))</f>
        <v/>
      </c>
      <c r="P95" s="120" t="str">
        <f>IF($B95="","",IF($G95="?","?",IF(LEFT(VLOOKUP($B95,Licenciés!$A:$AC,9,FALSE))="M",VLOOKUP($B95,Licenciés!$A:$AC,9,FALSE),"")))</f>
        <v/>
      </c>
      <c r="Q95" s="120" t="str">
        <f>IF($B95="","",IF($G95="?","?",IF(LEFT(VLOOKUP($B95,Licenciés!$A:$AC,9,FALSE))="B",VLOOKUP($B95,Licenciés!$A:$AC,9,FALSE),"")))</f>
        <v/>
      </c>
      <c r="R95" s="120" t="str">
        <f>IF($B95="","",IF($G95="?","?",IF(LEFT(VLOOKUP($B95,Licenciés!$A:$AC,9,FALSE))="P",VLOOKUP($B95,Licenciés!$A:$AC,9,FALSE),"")))</f>
        <v/>
      </c>
      <c r="S95" s="43" t="str">
        <f>IF($B95="","",IF(VLOOKUP($B95,Licenciés!$A:$AC,14,FALSE)&lt;10000000,"0"&amp;VLOOKUP($B95,Licenciés!$A:$AC,14,FALSE),VLOOKUP($B95,Licenciés!$A:$AC,14,FALSE)))</f>
        <v/>
      </c>
      <c r="T95" s="20" t="str">
        <f>IF($B95="","",VLOOKUP($B95,Licenciés!$A:$AC,23,FALSE))</f>
        <v/>
      </c>
      <c r="U95" s="20" t="str">
        <f>IF($B95="","",IF(VLOOKUP($B95,Licenciés!$A:$AC,24,FALSE)="Numerote","n° "&amp;VLOOKUP($B95,Licenciés!$A:$AC,23,FALSE),(VLOOKUP($B95,Licenciés!$A:$AC,24,FALSE))))</f>
        <v/>
      </c>
      <c r="V95" s="21" t="str">
        <f>IF($B95="","",VLOOKUP($B95,Licenciés!$A:$AC,16,FALSE))</f>
        <v/>
      </c>
      <c r="W95" s="20" t="str">
        <f>IF($B95="","",VLOOKUP($B95,Licenciés!$A:$AC,20,FALSE))</f>
        <v/>
      </c>
      <c r="X95" s="20" t="str">
        <f>IF($B95="","",VLOOKUP($B95,Licenciés!$A:$AC,5,FALSE))</f>
        <v/>
      </c>
      <c r="Y95" s="20" t="str">
        <f>IF($B95="","",VLOOKUP($B95,Licenciés!$A:$AC,10,FALSE))</f>
        <v/>
      </c>
      <c r="Z95" s="20" t="str">
        <f>IF($B95="","",VLOOKUP($B95,Licenciés!$A:$AC,11,FALSE))</f>
        <v/>
      </c>
      <c r="AA95" s="20" t="str">
        <f>IF($B95="","",VLOOKUP($B95,Licenciés!$A:$AC,29,FALSE))</f>
        <v/>
      </c>
      <c r="AB95" s="21" t="str">
        <f>IF($B95="","",VLOOKUP($B95,Licenciés!$A:$AC,28,FALSE))</f>
        <v/>
      </c>
      <c r="AC95" s="20" t="str">
        <f>IF($B95="","",VLOOKUP($B95,Licenciés!$A:$AC,9,FALSE))</f>
        <v/>
      </c>
      <c r="AD95" s="20" t="str">
        <f>IF($B95="","",VLOOKUP($B95,Licenciés!$A:$AC,15,FALSE))</f>
        <v/>
      </c>
      <c r="AE95" s="20" t="str">
        <f>IF($B95="","",IF($K95="OUI",VLOOKUP($B95,Participants!$B:$AD,9,FALSE),""))</f>
        <v/>
      </c>
      <c r="AF95" s="20">
        <f t="shared" si="2"/>
        <v>0</v>
      </c>
    </row>
    <row r="96" spans="1:32" ht="18.95" customHeight="1">
      <c r="A96" s="40">
        <v>33</v>
      </c>
      <c r="B96" s="129"/>
      <c r="C96" s="118" t="str">
        <f>IF($B96="","",IF(ISNA(VLOOKUP($B96,Licenciés!$A:$AC,2,FALSE))=TRUE,"Licencié inconnu",VLOOKUP($B96,Licenciés!$A:$AC,2,FALSE)&amp;" "&amp;VLOOKUP($B96,Licenciés!$A:$AC,3,FALSE)))</f>
        <v/>
      </c>
      <c r="D96" s="118"/>
      <c r="E96" s="119"/>
      <c r="F96" s="120" t="str">
        <f>IF($B96="","",IF(ISNA(VLOOKUP($B96,Licenciés!$A:$AC,11,FALSE))=TRUE,"?",VLOOKUP($B96,Licenciés!$A:$AC,11,FALSE)))</f>
        <v/>
      </c>
      <c r="G96" s="120" t="str">
        <f>IF($B96="","",IF(ISNA(VLOOKUP($B96,Licenciés!$A:$AC,21,FALSE))=TRUE,"?",VLOOKUP($B96,Licenciés!$A:$AC,21,FALSE)))</f>
        <v/>
      </c>
      <c r="H96" s="121" t="str">
        <f>IF($B96="","",IF(ISNA(VLOOKUP($B96,Licenciés!$A:$AC,8,FALSE))=TRUE,"Inconnu",VLOOKUP($B96,Licenciés!$A:$AC,8,FALSE)))</f>
        <v/>
      </c>
      <c r="I96" s="122"/>
      <c r="J96" s="123"/>
      <c r="K96" s="124" t="str">
        <f>IF($B96="","",IF($G96="?","?",IF(ISNA(VLOOKUP($B96,Participants!$A:$AD,8,FALSE))=TRUE,"NON","OUI")))</f>
        <v/>
      </c>
      <c r="L96" s="123"/>
      <c r="M96" s="120" t="str">
        <f>IF($B96="","",IF($G96="?","?",IF(LEFT(VLOOKUP($B96,Licenciés!$A:$AC,9,FALSE))&gt;="S",VLOOKUP($B96,Licenciés!$A:$AC,9,FALSE),"")))</f>
        <v/>
      </c>
      <c r="N96" s="120" t="str">
        <f>IF($B96="","",IF($G96="?","?",IF(LEFT(VLOOKUP($B96,Licenciés!$A:$AC,9,FALSE))="J",VLOOKUP($B96,Licenciés!$A:$AC,9,FALSE),"")))</f>
        <v/>
      </c>
      <c r="O96" s="120" t="str">
        <f>IF($B96="","",IF($G96="?","?",IF(LEFT(VLOOKUP($B96,Licenciés!$A:$AC,9,FALSE))="C",VLOOKUP($B96,Licenciés!$A:$AC,9,FALSE),"")))</f>
        <v/>
      </c>
      <c r="P96" s="120" t="str">
        <f>IF($B96="","",IF($G96="?","?",IF(LEFT(VLOOKUP($B96,Licenciés!$A:$AC,9,FALSE))="M",VLOOKUP($B96,Licenciés!$A:$AC,9,FALSE),"")))</f>
        <v/>
      </c>
      <c r="Q96" s="120" t="str">
        <f>IF($B96="","",IF($G96="?","?",IF(LEFT(VLOOKUP($B96,Licenciés!$A:$AC,9,FALSE))="B",VLOOKUP($B96,Licenciés!$A:$AC,9,FALSE),"")))</f>
        <v/>
      </c>
      <c r="R96" s="120" t="str">
        <f>IF($B96="","",IF($G96="?","?",IF(LEFT(VLOOKUP($B96,Licenciés!$A:$AC,9,FALSE))="P",VLOOKUP($B96,Licenciés!$A:$AC,9,FALSE),"")))</f>
        <v/>
      </c>
      <c r="S96" s="43" t="str">
        <f>IF($B96="","",IF(VLOOKUP($B96,Licenciés!$A:$AC,14,FALSE)&lt;10000000,"0"&amp;VLOOKUP($B96,Licenciés!$A:$AC,14,FALSE),VLOOKUP($B96,Licenciés!$A:$AC,14,FALSE)))</f>
        <v/>
      </c>
      <c r="T96" s="20" t="str">
        <f>IF($B96="","",VLOOKUP($B96,Licenciés!$A:$AC,23,FALSE))</f>
        <v/>
      </c>
      <c r="U96" s="20" t="str">
        <f>IF($B96="","",IF(VLOOKUP($B96,Licenciés!$A:$AC,24,FALSE)="Numerote","n° "&amp;VLOOKUP($B96,Licenciés!$A:$AC,23,FALSE),(VLOOKUP($B96,Licenciés!$A:$AC,24,FALSE))))</f>
        <v/>
      </c>
      <c r="V96" s="21" t="str">
        <f>IF($B96="","",VLOOKUP($B96,Licenciés!$A:$AC,16,FALSE))</f>
        <v/>
      </c>
      <c r="W96" s="20" t="str">
        <f>IF($B96="","",VLOOKUP($B96,Licenciés!$A:$AC,20,FALSE))</f>
        <v/>
      </c>
      <c r="X96" s="20" t="str">
        <f>IF($B96="","",VLOOKUP($B96,Licenciés!$A:$AC,5,FALSE))</f>
        <v/>
      </c>
      <c r="Y96" s="20" t="str">
        <f>IF($B96="","",VLOOKUP($B96,Licenciés!$A:$AC,10,FALSE))</f>
        <v/>
      </c>
      <c r="Z96" s="20" t="str">
        <f>IF($B96="","",VLOOKUP($B96,Licenciés!$A:$AC,11,FALSE))</f>
        <v/>
      </c>
      <c r="AA96" s="20" t="str">
        <f>IF($B96="","",VLOOKUP($B96,Licenciés!$A:$AC,29,FALSE))</f>
        <v/>
      </c>
      <c r="AB96" s="21" t="str">
        <f>IF($B96="","",VLOOKUP($B96,Licenciés!$A:$AC,28,FALSE))</f>
        <v/>
      </c>
      <c r="AC96" s="20" t="str">
        <f>IF($B96="","",VLOOKUP($B96,Licenciés!$A:$AC,9,FALSE))</f>
        <v/>
      </c>
      <c r="AD96" s="20" t="str">
        <f>IF($B96="","",VLOOKUP($B96,Licenciés!$A:$AC,15,FALSE))</f>
        <v/>
      </c>
      <c r="AE96" s="20" t="str">
        <f>IF($B96="","",IF($K96="OUI",VLOOKUP($B96,Participants!$B:$AD,9,FALSE),""))</f>
        <v/>
      </c>
      <c r="AF96" s="20">
        <f t="shared" si="2"/>
        <v>0</v>
      </c>
    </row>
    <row r="97" spans="1:32" ht="18.95" customHeight="1">
      <c r="A97" s="40">
        <v>34</v>
      </c>
      <c r="B97" s="129"/>
      <c r="C97" s="118" t="str">
        <f>IF($B97="","",IF(ISNA(VLOOKUP($B97,Licenciés!$A:$AC,2,FALSE))=TRUE,"Licencié inconnu",VLOOKUP($B97,Licenciés!$A:$AC,2,FALSE)&amp;" "&amp;VLOOKUP($B97,Licenciés!$A:$AC,3,FALSE)))</f>
        <v/>
      </c>
      <c r="D97" s="118"/>
      <c r="E97" s="119"/>
      <c r="F97" s="120" t="str">
        <f>IF($B97="","",IF(ISNA(VLOOKUP($B97,Licenciés!$A:$AC,11,FALSE))=TRUE,"?",VLOOKUP($B97,Licenciés!$A:$AC,11,FALSE)))</f>
        <v/>
      </c>
      <c r="G97" s="120" t="str">
        <f>IF($B97="","",IF(ISNA(VLOOKUP($B97,Licenciés!$A:$AC,21,FALSE))=TRUE,"?",VLOOKUP($B97,Licenciés!$A:$AC,21,FALSE)))</f>
        <v/>
      </c>
      <c r="H97" s="121" t="str">
        <f>IF($B97="","",IF(ISNA(VLOOKUP($B97,Licenciés!$A:$AC,8,FALSE))=TRUE,"Inconnu",VLOOKUP($B97,Licenciés!$A:$AC,8,FALSE)))</f>
        <v/>
      </c>
      <c r="I97" s="122"/>
      <c r="J97" s="123"/>
      <c r="K97" s="124" t="str">
        <f>IF($B97="","",IF($G97="?","?",IF(ISNA(VLOOKUP($B97,Participants!$A:$AD,8,FALSE))=TRUE,"NON","OUI")))</f>
        <v/>
      </c>
      <c r="L97" s="123"/>
      <c r="M97" s="120" t="str">
        <f>IF($B97="","",IF($G97="?","?",IF(LEFT(VLOOKUP($B97,Licenciés!$A:$AC,9,FALSE))&gt;="S",VLOOKUP($B97,Licenciés!$A:$AC,9,FALSE),"")))</f>
        <v/>
      </c>
      <c r="N97" s="120" t="str">
        <f>IF($B97="","",IF($G97="?","?",IF(LEFT(VLOOKUP($B97,Licenciés!$A:$AC,9,FALSE))="J",VLOOKUP($B97,Licenciés!$A:$AC,9,FALSE),"")))</f>
        <v/>
      </c>
      <c r="O97" s="120" t="str">
        <f>IF($B97="","",IF($G97="?","?",IF(LEFT(VLOOKUP($B97,Licenciés!$A:$AC,9,FALSE))="C",VLOOKUP($B97,Licenciés!$A:$AC,9,FALSE),"")))</f>
        <v/>
      </c>
      <c r="P97" s="120" t="str">
        <f>IF($B97="","",IF($G97="?","?",IF(LEFT(VLOOKUP($B97,Licenciés!$A:$AC,9,FALSE))="M",VLOOKUP($B97,Licenciés!$A:$AC,9,FALSE),"")))</f>
        <v/>
      </c>
      <c r="Q97" s="120" t="str">
        <f>IF($B97="","",IF($G97="?","?",IF(LEFT(VLOOKUP($B97,Licenciés!$A:$AC,9,FALSE))="B",VLOOKUP($B97,Licenciés!$A:$AC,9,FALSE),"")))</f>
        <v/>
      </c>
      <c r="R97" s="120" t="str">
        <f>IF($B97="","",IF($G97="?","?",IF(LEFT(VLOOKUP($B97,Licenciés!$A:$AC,9,FALSE))="P",VLOOKUP($B97,Licenciés!$A:$AC,9,FALSE),"")))</f>
        <v/>
      </c>
      <c r="S97" s="43" t="str">
        <f>IF($B97="","",IF(VLOOKUP($B97,Licenciés!$A:$AC,14,FALSE)&lt;10000000,"0"&amp;VLOOKUP($B97,Licenciés!$A:$AC,14,FALSE),VLOOKUP($B97,Licenciés!$A:$AC,14,FALSE)))</f>
        <v/>
      </c>
      <c r="T97" s="20" t="str">
        <f>IF($B97="","",VLOOKUP($B97,Licenciés!$A:$AC,23,FALSE))</f>
        <v/>
      </c>
      <c r="U97" s="20" t="str">
        <f>IF($B97="","",IF(VLOOKUP($B97,Licenciés!$A:$AC,24,FALSE)="Numerote","n° "&amp;VLOOKUP($B97,Licenciés!$A:$AC,23,FALSE),(VLOOKUP($B97,Licenciés!$A:$AC,24,FALSE))))</f>
        <v/>
      </c>
      <c r="V97" s="21" t="str">
        <f>IF($B97="","",VLOOKUP($B97,Licenciés!$A:$AC,16,FALSE))</f>
        <v/>
      </c>
      <c r="W97" s="20" t="str">
        <f>IF($B97="","",VLOOKUP($B97,Licenciés!$A:$AC,20,FALSE))</f>
        <v/>
      </c>
      <c r="X97" s="20" t="str">
        <f>IF($B97="","",VLOOKUP($B97,Licenciés!$A:$AC,5,FALSE))</f>
        <v/>
      </c>
      <c r="Y97" s="20" t="str">
        <f>IF($B97="","",VLOOKUP($B97,Licenciés!$A:$AC,10,FALSE))</f>
        <v/>
      </c>
      <c r="Z97" s="20" t="str">
        <f>IF($B97="","",VLOOKUP($B97,Licenciés!$A:$AC,11,FALSE))</f>
        <v/>
      </c>
      <c r="AA97" s="20" t="str">
        <f>IF($B97="","",VLOOKUP($B97,Licenciés!$A:$AC,29,FALSE))</f>
        <v/>
      </c>
      <c r="AB97" s="21" t="str">
        <f>IF($B97="","",VLOOKUP($B97,Licenciés!$A:$AC,28,FALSE))</f>
        <v/>
      </c>
      <c r="AC97" s="20" t="str">
        <f>IF($B97="","",VLOOKUP($B97,Licenciés!$A:$AC,9,FALSE))</f>
        <v/>
      </c>
      <c r="AD97" s="20" t="str">
        <f>IF($B97="","",VLOOKUP($B97,Licenciés!$A:$AC,15,FALSE))</f>
        <v/>
      </c>
      <c r="AE97" s="20" t="str">
        <f>IF($B97="","",IF($K97="OUI",VLOOKUP($B97,Participants!$B:$AD,9,FALSE),""))</f>
        <v/>
      </c>
      <c r="AF97" s="20">
        <f t="shared" si="2"/>
        <v>0</v>
      </c>
    </row>
    <row r="98" spans="1:32" ht="18.95" customHeight="1">
      <c r="A98" s="40">
        <v>35</v>
      </c>
      <c r="B98" s="129"/>
      <c r="C98" s="118" t="str">
        <f>IF($B98="","",IF(ISNA(VLOOKUP($B98,Licenciés!$A:$AC,2,FALSE))=TRUE,"Licencié inconnu",VLOOKUP($B98,Licenciés!$A:$AC,2,FALSE)&amp;" "&amp;VLOOKUP($B98,Licenciés!$A:$AC,3,FALSE)))</f>
        <v/>
      </c>
      <c r="D98" s="118"/>
      <c r="E98" s="119"/>
      <c r="F98" s="120" t="str">
        <f>IF($B98="","",IF(ISNA(VLOOKUP($B98,Licenciés!$A:$AC,11,FALSE))=TRUE,"?",VLOOKUP($B98,Licenciés!$A:$AC,11,FALSE)))</f>
        <v/>
      </c>
      <c r="G98" s="120" t="str">
        <f>IF($B98="","",IF(ISNA(VLOOKUP($B98,Licenciés!$A:$AC,21,FALSE))=TRUE,"?",VLOOKUP($B98,Licenciés!$A:$AC,21,FALSE)))</f>
        <v/>
      </c>
      <c r="H98" s="121" t="str">
        <f>IF($B98="","",IF(ISNA(VLOOKUP($B98,Licenciés!$A:$AC,8,FALSE))=TRUE,"Inconnu",VLOOKUP($B98,Licenciés!$A:$AC,8,FALSE)))</f>
        <v/>
      </c>
      <c r="I98" s="122"/>
      <c r="J98" s="123"/>
      <c r="K98" s="124" t="str">
        <f>IF($B98="","",IF($G98="?","?",IF(ISNA(VLOOKUP($B98,Participants!$A:$AD,8,FALSE))=TRUE,"NON","OUI")))</f>
        <v/>
      </c>
      <c r="L98" s="123"/>
      <c r="M98" s="120" t="str">
        <f>IF($B98="","",IF($G98="?","?",IF(LEFT(VLOOKUP($B98,Licenciés!$A:$AC,9,FALSE))&gt;="S",VLOOKUP($B98,Licenciés!$A:$AC,9,FALSE),"")))</f>
        <v/>
      </c>
      <c r="N98" s="120" t="str">
        <f>IF($B98="","",IF($G98="?","?",IF(LEFT(VLOOKUP($B98,Licenciés!$A:$AC,9,FALSE))="J",VLOOKUP($B98,Licenciés!$A:$AC,9,FALSE),"")))</f>
        <v/>
      </c>
      <c r="O98" s="120" t="str">
        <f>IF($B98="","",IF($G98="?","?",IF(LEFT(VLOOKUP($B98,Licenciés!$A:$AC,9,FALSE))="C",VLOOKUP($B98,Licenciés!$A:$AC,9,FALSE),"")))</f>
        <v/>
      </c>
      <c r="P98" s="120" t="str">
        <f>IF($B98="","",IF($G98="?","?",IF(LEFT(VLOOKUP($B98,Licenciés!$A:$AC,9,FALSE))="M",VLOOKUP($B98,Licenciés!$A:$AC,9,FALSE),"")))</f>
        <v/>
      </c>
      <c r="Q98" s="120" t="str">
        <f>IF($B98="","",IF($G98="?","?",IF(LEFT(VLOOKUP($B98,Licenciés!$A:$AC,9,FALSE))="B",VLOOKUP($B98,Licenciés!$A:$AC,9,FALSE),"")))</f>
        <v/>
      </c>
      <c r="R98" s="120" t="str">
        <f>IF($B98="","",IF($G98="?","?",IF(LEFT(VLOOKUP($B98,Licenciés!$A:$AC,9,FALSE))="P",VLOOKUP($B98,Licenciés!$A:$AC,9,FALSE),"")))</f>
        <v/>
      </c>
      <c r="S98" s="43" t="str">
        <f>IF($B98="","",IF(VLOOKUP($B98,Licenciés!$A:$AC,14,FALSE)&lt;10000000,"0"&amp;VLOOKUP($B98,Licenciés!$A:$AC,14,FALSE),VLOOKUP($B98,Licenciés!$A:$AC,14,FALSE)))</f>
        <v/>
      </c>
      <c r="T98" s="20" t="str">
        <f>IF($B98="","",VLOOKUP($B98,Licenciés!$A:$AC,23,FALSE))</f>
        <v/>
      </c>
      <c r="U98" s="20" t="str">
        <f>IF($B98="","",IF(VLOOKUP($B98,Licenciés!$A:$AC,24,FALSE)="Numerote","n° "&amp;VLOOKUP($B98,Licenciés!$A:$AC,23,FALSE),(VLOOKUP($B98,Licenciés!$A:$AC,24,FALSE))))</f>
        <v/>
      </c>
      <c r="V98" s="21" t="str">
        <f>IF($B98="","",VLOOKUP($B98,Licenciés!$A:$AC,16,FALSE))</f>
        <v/>
      </c>
      <c r="W98" s="20" t="str">
        <f>IF($B98="","",VLOOKUP($B98,Licenciés!$A:$AC,20,FALSE))</f>
        <v/>
      </c>
      <c r="X98" s="20" t="str">
        <f>IF($B98="","",VLOOKUP($B98,Licenciés!$A:$AC,5,FALSE))</f>
        <v/>
      </c>
      <c r="Y98" s="20" t="str">
        <f>IF($B98="","",VLOOKUP($B98,Licenciés!$A:$AC,10,FALSE))</f>
        <v/>
      </c>
      <c r="Z98" s="20" t="str">
        <f>IF($B98="","",VLOOKUP($B98,Licenciés!$A:$AC,11,FALSE))</f>
        <v/>
      </c>
      <c r="AA98" s="20" t="str">
        <f>IF($B98="","",VLOOKUP($B98,Licenciés!$A:$AC,29,FALSE))</f>
        <v/>
      </c>
      <c r="AB98" s="21" t="str">
        <f>IF($B98="","",VLOOKUP($B98,Licenciés!$A:$AC,28,FALSE))</f>
        <v/>
      </c>
      <c r="AC98" s="20" t="str">
        <f>IF($B98="","",VLOOKUP($B98,Licenciés!$A:$AC,9,FALSE))</f>
        <v/>
      </c>
      <c r="AD98" s="20" t="str">
        <f>IF($B98="","",VLOOKUP($B98,Licenciés!$A:$AC,15,FALSE))</f>
        <v/>
      </c>
      <c r="AE98" s="20" t="str">
        <f>IF($B98="","",IF($K98="OUI",VLOOKUP($B98,Participants!$B:$AD,9,FALSE),""))</f>
        <v/>
      </c>
      <c r="AF98" s="20">
        <f t="shared" si="2"/>
        <v>0</v>
      </c>
    </row>
    <row r="99" spans="1:32" ht="18.95" customHeight="1">
      <c r="A99" s="40">
        <v>36</v>
      </c>
      <c r="B99" s="129"/>
      <c r="C99" s="118" t="str">
        <f>IF($B99="","",IF(ISNA(VLOOKUP($B99,Licenciés!$A:$AC,2,FALSE))=TRUE,"Licencié inconnu",VLOOKUP($B99,Licenciés!$A:$AC,2,FALSE)&amp;" "&amp;VLOOKUP($B99,Licenciés!$A:$AC,3,FALSE)))</f>
        <v/>
      </c>
      <c r="D99" s="118"/>
      <c r="E99" s="119"/>
      <c r="F99" s="120" t="str">
        <f>IF($B99="","",IF(ISNA(VLOOKUP($B99,Licenciés!$A:$AC,11,FALSE))=TRUE,"?",VLOOKUP($B99,Licenciés!$A:$AC,11,FALSE)))</f>
        <v/>
      </c>
      <c r="G99" s="120" t="str">
        <f>IF($B99="","",IF(ISNA(VLOOKUP($B99,Licenciés!$A:$AC,21,FALSE))=TRUE,"?",VLOOKUP($B99,Licenciés!$A:$AC,21,FALSE)))</f>
        <v/>
      </c>
      <c r="H99" s="121" t="str">
        <f>IF($B99="","",IF(ISNA(VLOOKUP($B99,Licenciés!$A:$AC,8,FALSE))=TRUE,"Inconnu",VLOOKUP($B99,Licenciés!$A:$AC,8,FALSE)))</f>
        <v/>
      </c>
      <c r="I99" s="122"/>
      <c r="J99" s="123"/>
      <c r="K99" s="124" t="str">
        <f>IF($B99="","",IF($G99="?","?",IF(ISNA(VLOOKUP($B99,Participants!$A:$AD,8,FALSE))=TRUE,"NON","OUI")))</f>
        <v/>
      </c>
      <c r="L99" s="123"/>
      <c r="M99" s="120" t="str">
        <f>IF($B99="","",IF($G99="?","?",IF(LEFT(VLOOKUP($B99,Licenciés!$A:$AC,9,FALSE))&gt;="S",VLOOKUP($B99,Licenciés!$A:$AC,9,FALSE),"")))</f>
        <v/>
      </c>
      <c r="N99" s="120" t="str">
        <f>IF($B99="","",IF($G99="?","?",IF(LEFT(VLOOKUP($B99,Licenciés!$A:$AC,9,FALSE))="J",VLOOKUP($B99,Licenciés!$A:$AC,9,FALSE),"")))</f>
        <v/>
      </c>
      <c r="O99" s="120" t="str">
        <f>IF($B99="","",IF($G99="?","?",IF(LEFT(VLOOKUP($B99,Licenciés!$A:$AC,9,FALSE))="C",VLOOKUP($B99,Licenciés!$A:$AC,9,FALSE),"")))</f>
        <v/>
      </c>
      <c r="P99" s="120" t="str">
        <f>IF($B99="","",IF($G99="?","?",IF(LEFT(VLOOKUP($B99,Licenciés!$A:$AC,9,FALSE))="M",VLOOKUP($B99,Licenciés!$A:$AC,9,FALSE),"")))</f>
        <v/>
      </c>
      <c r="Q99" s="120" t="str">
        <f>IF($B99="","",IF($G99="?","?",IF(LEFT(VLOOKUP($B99,Licenciés!$A:$AC,9,FALSE))="B",VLOOKUP($B99,Licenciés!$A:$AC,9,FALSE),"")))</f>
        <v/>
      </c>
      <c r="R99" s="120" t="str">
        <f>IF($B99="","",IF($G99="?","?",IF(LEFT(VLOOKUP($B99,Licenciés!$A:$AC,9,FALSE))="P",VLOOKUP($B99,Licenciés!$A:$AC,9,FALSE),"")))</f>
        <v/>
      </c>
      <c r="S99" s="43" t="str">
        <f>IF($B99="","",IF(VLOOKUP($B99,Licenciés!$A:$AC,14,FALSE)&lt;10000000,"0"&amp;VLOOKUP($B99,Licenciés!$A:$AC,14,FALSE),VLOOKUP($B99,Licenciés!$A:$AC,14,FALSE)))</f>
        <v/>
      </c>
      <c r="T99" s="20" t="str">
        <f>IF($B99="","",VLOOKUP($B99,Licenciés!$A:$AC,23,FALSE))</f>
        <v/>
      </c>
      <c r="U99" s="20" t="str">
        <f>IF($B99="","",IF(VLOOKUP($B99,Licenciés!$A:$AC,24,FALSE)="Numerote","n° "&amp;VLOOKUP($B99,Licenciés!$A:$AC,23,FALSE),(VLOOKUP($B99,Licenciés!$A:$AC,24,FALSE))))</f>
        <v/>
      </c>
      <c r="V99" s="21" t="str">
        <f>IF($B99="","",VLOOKUP($B99,Licenciés!$A:$AC,16,FALSE))</f>
        <v/>
      </c>
      <c r="W99" s="20" t="str">
        <f>IF($B99="","",VLOOKUP($B99,Licenciés!$A:$AC,20,FALSE))</f>
        <v/>
      </c>
      <c r="X99" s="20" t="str">
        <f>IF($B99="","",VLOOKUP($B99,Licenciés!$A:$AC,5,FALSE))</f>
        <v/>
      </c>
      <c r="Y99" s="20" t="str">
        <f>IF($B99="","",VLOOKUP($B99,Licenciés!$A:$AC,10,FALSE))</f>
        <v/>
      </c>
      <c r="Z99" s="20" t="str">
        <f>IF($B99="","",VLOOKUP($B99,Licenciés!$A:$AC,11,FALSE))</f>
        <v/>
      </c>
      <c r="AA99" s="20" t="str">
        <f>IF($B99="","",VLOOKUP($B99,Licenciés!$A:$AC,29,FALSE))</f>
        <v/>
      </c>
      <c r="AB99" s="21" t="str">
        <f>IF($B99="","",VLOOKUP($B99,Licenciés!$A:$AC,28,FALSE))</f>
        <v/>
      </c>
      <c r="AC99" s="20" t="str">
        <f>IF($B99="","",VLOOKUP($B99,Licenciés!$A:$AC,9,FALSE))</f>
        <v/>
      </c>
      <c r="AD99" s="20" t="str">
        <f>IF($B99="","",VLOOKUP($B99,Licenciés!$A:$AC,15,FALSE))</f>
        <v/>
      </c>
      <c r="AE99" s="20" t="str">
        <f>IF($B99="","",IF($K99="OUI",VLOOKUP($B99,Participants!$B:$AD,9,FALSE),""))</f>
        <v/>
      </c>
      <c r="AF99" s="20">
        <f t="shared" si="2"/>
        <v>0</v>
      </c>
    </row>
    <row r="100" spans="1:32" ht="18.95" customHeight="1">
      <c r="A100" s="40">
        <v>37</v>
      </c>
      <c r="B100" s="129"/>
      <c r="C100" s="118" t="str">
        <f>IF($B100="","",IF(ISNA(VLOOKUP($B100,Licenciés!$A:$AC,2,FALSE))=TRUE,"Licencié inconnu",VLOOKUP($B100,Licenciés!$A:$AC,2,FALSE)&amp;" "&amp;VLOOKUP($B100,Licenciés!$A:$AC,3,FALSE)))</f>
        <v/>
      </c>
      <c r="D100" s="118"/>
      <c r="E100" s="119"/>
      <c r="F100" s="120" t="str">
        <f>IF($B100="","",IF(ISNA(VLOOKUP($B100,Licenciés!$A:$AC,11,FALSE))=TRUE,"?",VLOOKUP($B100,Licenciés!$A:$AC,11,FALSE)))</f>
        <v/>
      </c>
      <c r="G100" s="120" t="str">
        <f>IF($B100="","",IF(ISNA(VLOOKUP($B100,Licenciés!$A:$AC,21,FALSE))=TRUE,"?",VLOOKUP($B100,Licenciés!$A:$AC,21,FALSE)))</f>
        <v/>
      </c>
      <c r="H100" s="121" t="str">
        <f>IF($B100="","",IF(ISNA(VLOOKUP($B100,Licenciés!$A:$AC,8,FALSE))=TRUE,"Inconnu",VLOOKUP($B100,Licenciés!$A:$AC,8,FALSE)))</f>
        <v/>
      </c>
      <c r="I100" s="122"/>
      <c r="J100" s="123"/>
      <c r="K100" s="124" t="str">
        <f>IF($B100="","",IF($G100="?","?",IF(ISNA(VLOOKUP($B100,Participants!$A:$AD,8,FALSE))=TRUE,"NON","OUI")))</f>
        <v/>
      </c>
      <c r="L100" s="123"/>
      <c r="M100" s="120" t="str">
        <f>IF($B100="","",IF($G100="?","?",IF(LEFT(VLOOKUP($B100,Licenciés!$A:$AC,9,FALSE))&gt;="S",VLOOKUP($B100,Licenciés!$A:$AC,9,FALSE),"")))</f>
        <v/>
      </c>
      <c r="N100" s="120" t="str">
        <f>IF($B100="","",IF($G100="?","?",IF(LEFT(VLOOKUP($B100,Licenciés!$A:$AC,9,FALSE))="J",VLOOKUP($B100,Licenciés!$A:$AC,9,FALSE),"")))</f>
        <v/>
      </c>
      <c r="O100" s="120" t="str">
        <f>IF($B100="","",IF($G100="?","?",IF(LEFT(VLOOKUP($B100,Licenciés!$A:$AC,9,FALSE))="C",VLOOKUP($B100,Licenciés!$A:$AC,9,FALSE),"")))</f>
        <v/>
      </c>
      <c r="P100" s="120" t="str">
        <f>IF($B100="","",IF($G100="?","?",IF(LEFT(VLOOKUP($B100,Licenciés!$A:$AC,9,FALSE))="M",VLOOKUP($B100,Licenciés!$A:$AC,9,FALSE),"")))</f>
        <v/>
      </c>
      <c r="Q100" s="120" t="str">
        <f>IF($B100="","",IF($G100="?","?",IF(LEFT(VLOOKUP($B100,Licenciés!$A:$AC,9,FALSE))="B",VLOOKUP($B100,Licenciés!$A:$AC,9,FALSE),"")))</f>
        <v/>
      </c>
      <c r="R100" s="120" t="str">
        <f>IF($B100="","",IF($G100="?","?",IF(LEFT(VLOOKUP($B100,Licenciés!$A:$AC,9,FALSE))="P",VLOOKUP($B100,Licenciés!$A:$AC,9,FALSE),"")))</f>
        <v/>
      </c>
      <c r="S100" s="43" t="str">
        <f>IF($B100="","",IF(VLOOKUP($B100,Licenciés!$A:$AC,14,FALSE)&lt;10000000,"0"&amp;VLOOKUP($B100,Licenciés!$A:$AC,14,FALSE),VLOOKUP($B100,Licenciés!$A:$AC,14,FALSE)))</f>
        <v/>
      </c>
      <c r="T100" s="20" t="str">
        <f>IF($B100="","",VLOOKUP($B100,Licenciés!$A:$AC,23,FALSE))</f>
        <v/>
      </c>
      <c r="U100" s="20" t="str">
        <f>IF($B100="","",IF(VLOOKUP($B100,Licenciés!$A:$AC,24,FALSE)="Numerote","n° "&amp;VLOOKUP($B100,Licenciés!$A:$AC,23,FALSE),(VLOOKUP($B100,Licenciés!$A:$AC,24,FALSE))))</f>
        <v/>
      </c>
      <c r="V100" s="21" t="str">
        <f>IF($B100="","",VLOOKUP($B100,Licenciés!$A:$AC,16,FALSE))</f>
        <v/>
      </c>
      <c r="W100" s="20" t="str">
        <f>IF($B100="","",VLOOKUP($B100,Licenciés!$A:$AC,20,FALSE))</f>
        <v/>
      </c>
      <c r="X100" s="20" t="str">
        <f>IF($B100="","",VLOOKUP($B100,Licenciés!$A:$AC,5,FALSE))</f>
        <v/>
      </c>
      <c r="Y100" s="20" t="str">
        <f>IF($B100="","",VLOOKUP($B100,Licenciés!$A:$AC,10,FALSE))</f>
        <v/>
      </c>
      <c r="Z100" s="20" t="str">
        <f>IF($B100="","",VLOOKUP($B100,Licenciés!$A:$AC,11,FALSE))</f>
        <v/>
      </c>
      <c r="AA100" s="20" t="str">
        <f>IF($B100="","",VLOOKUP($B100,Licenciés!$A:$AC,29,FALSE))</f>
        <v/>
      </c>
      <c r="AB100" s="21" t="str">
        <f>IF($B100="","",VLOOKUP($B100,Licenciés!$A:$AC,28,FALSE))</f>
        <v/>
      </c>
      <c r="AC100" s="20" t="str">
        <f>IF($B100="","",VLOOKUP($B100,Licenciés!$A:$AC,9,FALSE))</f>
        <v/>
      </c>
      <c r="AD100" s="20" t="str">
        <f>IF($B100="","",VLOOKUP($B100,Licenciés!$A:$AC,15,FALSE))</f>
        <v/>
      </c>
      <c r="AE100" s="20" t="str">
        <f>IF($B100="","",IF($K100="OUI",VLOOKUP($B100,Participants!$B:$AD,9,FALSE),""))</f>
        <v/>
      </c>
      <c r="AF100" s="20">
        <f t="shared" si="2"/>
        <v>0</v>
      </c>
    </row>
    <row r="101" spans="1:32" ht="18.95" customHeight="1">
      <c r="A101" s="40">
        <v>38</v>
      </c>
      <c r="B101" s="129"/>
      <c r="C101" s="118" t="str">
        <f>IF($B101="","",IF(ISNA(VLOOKUP($B101,Licenciés!$A:$AC,2,FALSE))=TRUE,"Licencié inconnu",VLOOKUP($B101,Licenciés!$A:$AC,2,FALSE)&amp;" "&amp;VLOOKUP($B101,Licenciés!$A:$AC,3,FALSE)))</f>
        <v/>
      </c>
      <c r="D101" s="118"/>
      <c r="E101" s="119"/>
      <c r="F101" s="120" t="str">
        <f>IF($B101="","",IF(ISNA(VLOOKUP($B101,Licenciés!$A:$AC,11,FALSE))=TRUE,"?",VLOOKUP($B101,Licenciés!$A:$AC,11,FALSE)))</f>
        <v/>
      </c>
      <c r="G101" s="120" t="str">
        <f>IF($B101="","",IF(ISNA(VLOOKUP($B101,Licenciés!$A:$AC,21,FALSE))=TRUE,"?",VLOOKUP($B101,Licenciés!$A:$AC,21,FALSE)))</f>
        <v/>
      </c>
      <c r="H101" s="121" t="str">
        <f>IF($B101="","",IF(ISNA(VLOOKUP($B101,Licenciés!$A:$AC,8,FALSE))=TRUE,"Inconnu",VLOOKUP($B101,Licenciés!$A:$AC,8,FALSE)))</f>
        <v/>
      </c>
      <c r="I101" s="122"/>
      <c r="J101" s="123"/>
      <c r="K101" s="124" t="str">
        <f>IF($B101="","",IF($G101="?","?",IF(ISNA(VLOOKUP($B101,Participants!$A:$AD,8,FALSE))=TRUE,"NON","OUI")))</f>
        <v/>
      </c>
      <c r="L101" s="123"/>
      <c r="M101" s="120" t="str">
        <f>IF($B101="","",IF($G101="?","?",IF(LEFT(VLOOKUP($B101,Licenciés!$A:$AC,9,FALSE))&gt;="S",VLOOKUP($B101,Licenciés!$A:$AC,9,FALSE),"")))</f>
        <v/>
      </c>
      <c r="N101" s="120" t="str">
        <f>IF($B101="","",IF($G101="?","?",IF(LEFT(VLOOKUP($B101,Licenciés!$A:$AC,9,FALSE))="J",VLOOKUP($B101,Licenciés!$A:$AC,9,FALSE),"")))</f>
        <v/>
      </c>
      <c r="O101" s="120" t="str">
        <f>IF($B101="","",IF($G101="?","?",IF(LEFT(VLOOKUP($B101,Licenciés!$A:$AC,9,FALSE))="C",VLOOKUP($B101,Licenciés!$A:$AC,9,FALSE),"")))</f>
        <v/>
      </c>
      <c r="P101" s="120" t="str">
        <f>IF($B101="","",IF($G101="?","?",IF(LEFT(VLOOKUP($B101,Licenciés!$A:$AC,9,FALSE))="M",VLOOKUP($B101,Licenciés!$A:$AC,9,FALSE),"")))</f>
        <v/>
      </c>
      <c r="Q101" s="120" t="str">
        <f>IF($B101="","",IF($G101="?","?",IF(LEFT(VLOOKUP($B101,Licenciés!$A:$AC,9,FALSE))="B",VLOOKUP($B101,Licenciés!$A:$AC,9,FALSE),"")))</f>
        <v/>
      </c>
      <c r="R101" s="120" t="str">
        <f>IF($B101="","",IF($G101="?","?",IF(LEFT(VLOOKUP($B101,Licenciés!$A:$AC,9,FALSE))="P",VLOOKUP($B101,Licenciés!$A:$AC,9,FALSE),"")))</f>
        <v/>
      </c>
      <c r="S101" s="43" t="str">
        <f>IF($B101="","",IF(VLOOKUP($B101,Licenciés!$A:$AC,14,FALSE)&lt;10000000,"0"&amp;VLOOKUP($B101,Licenciés!$A:$AC,14,FALSE),VLOOKUP($B101,Licenciés!$A:$AC,14,FALSE)))</f>
        <v/>
      </c>
      <c r="T101" s="20" t="str">
        <f>IF($B101="","",VLOOKUP($B101,Licenciés!$A:$AC,23,FALSE))</f>
        <v/>
      </c>
      <c r="U101" s="20" t="str">
        <f>IF($B101="","",IF(VLOOKUP($B101,Licenciés!$A:$AC,24,FALSE)="Numerote","n° "&amp;VLOOKUP($B101,Licenciés!$A:$AC,23,FALSE),(VLOOKUP($B101,Licenciés!$A:$AC,24,FALSE))))</f>
        <v/>
      </c>
      <c r="V101" s="21" t="str">
        <f>IF($B101="","",VLOOKUP($B101,Licenciés!$A:$AC,16,FALSE))</f>
        <v/>
      </c>
      <c r="W101" s="20" t="str">
        <f>IF($B101="","",VLOOKUP($B101,Licenciés!$A:$AC,20,FALSE))</f>
        <v/>
      </c>
      <c r="X101" s="20" t="str">
        <f>IF($B101="","",VLOOKUP($B101,Licenciés!$A:$AC,5,FALSE))</f>
        <v/>
      </c>
      <c r="Y101" s="20" t="str">
        <f>IF($B101="","",VLOOKUP($B101,Licenciés!$A:$AC,10,FALSE))</f>
        <v/>
      </c>
      <c r="Z101" s="20" t="str">
        <f>IF($B101="","",VLOOKUP($B101,Licenciés!$A:$AC,11,FALSE))</f>
        <v/>
      </c>
      <c r="AA101" s="20" t="str">
        <f>IF($B101="","",VLOOKUP($B101,Licenciés!$A:$AC,29,FALSE))</f>
        <v/>
      </c>
      <c r="AB101" s="21" t="str">
        <f>IF($B101="","",VLOOKUP($B101,Licenciés!$A:$AC,28,FALSE))</f>
        <v/>
      </c>
      <c r="AC101" s="20" t="str">
        <f>IF($B101="","",VLOOKUP($B101,Licenciés!$A:$AC,9,FALSE))</f>
        <v/>
      </c>
      <c r="AD101" s="20" t="str">
        <f>IF($B101="","",VLOOKUP($B101,Licenciés!$A:$AC,15,FALSE))</f>
        <v/>
      </c>
      <c r="AE101" s="20" t="str">
        <f>IF($B101="","",IF($K101="OUI",VLOOKUP($B101,Participants!$B:$AD,9,FALSE),""))</f>
        <v/>
      </c>
      <c r="AF101" s="20">
        <f t="shared" si="2"/>
        <v>0</v>
      </c>
    </row>
    <row r="102" spans="1:32" ht="18.95" customHeight="1">
      <c r="A102" s="40">
        <v>39</v>
      </c>
      <c r="B102" s="129"/>
      <c r="C102" s="118" t="str">
        <f>IF($B102="","",IF(ISNA(VLOOKUP($B102,Licenciés!$A:$AC,2,FALSE))=TRUE,"Licencié inconnu",VLOOKUP($B102,Licenciés!$A:$AC,2,FALSE)&amp;" "&amp;VLOOKUP($B102,Licenciés!$A:$AC,3,FALSE)))</f>
        <v/>
      </c>
      <c r="D102" s="118"/>
      <c r="E102" s="119"/>
      <c r="F102" s="120" t="str">
        <f>IF($B102="","",IF(ISNA(VLOOKUP($B102,Licenciés!$A:$AC,11,FALSE))=TRUE,"?",VLOOKUP($B102,Licenciés!$A:$AC,11,FALSE)))</f>
        <v/>
      </c>
      <c r="G102" s="120" t="str">
        <f>IF($B102="","",IF(ISNA(VLOOKUP($B102,Licenciés!$A:$AC,21,FALSE))=TRUE,"?",VLOOKUP($B102,Licenciés!$A:$AC,21,FALSE)))</f>
        <v/>
      </c>
      <c r="H102" s="121" t="str">
        <f>IF($B102="","",IF(ISNA(VLOOKUP($B102,Licenciés!$A:$AC,8,FALSE))=TRUE,"Inconnu",VLOOKUP($B102,Licenciés!$A:$AC,8,FALSE)))</f>
        <v/>
      </c>
      <c r="I102" s="122"/>
      <c r="J102" s="123"/>
      <c r="K102" s="124" t="str">
        <f>IF($B102="","",IF($G102="?","?",IF(ISNA(VLOOKUP($B102,Participants!$A:$AD,8,FALSE))=TRUE,"NON","OUI")))</f>
        <v/>
      </c>
      <c r="L102" s="123"/>
      <c r="M102" s="120" t="str">
        <f>IF($B102="","",IF($G102="?","?",IF(LEFT(VLOOKUP($B102,Licenciés!$A:$AC,9,FALSE))&gt;="S",VLOOKUP($B102,Licenciés!$A:$AC,9,FALSE),"")))</f>
        <v/>
      </c>
      <c r="N102" s="120" t="str">
        <f>IF($B102="","",IF($G102="?","?",IF(LEFT(VLOOKUP($B102,Licenciés!$A:$AC,9,FALSE))="J",VLOOKUP($B102,Licenciés!$A:$AC,9,FALSE),"")))</f>
        <v/>
      </c>
      <c r="O102" s="120" t="str">
        <f>IF($B102="","",IF($G102="?","?",IF(LEFT(VLOOKUP($B102,Licenciés!$A:$AC,9,FALSE))="C",VLOOKUP($B102,Licenciés!$A:$AC,9,FALSE),"")))</f>
        <v/>
      </c>
      <c r="P102" s="120" t="str">
        <f>IF($B102="","",IF($G102="?","?",IF(LEFT(VLOOKUP($B102,Licenciés!$A:$AC,9,FALSE))="M",VLOOKUP($B102,Licenciés!$A:$AC,9,FALSE),"")))</f>
        <v/>
      </c>
      <c r="Q102" s="120" t="str">
        <f>IF($B102="","",IF($G102="?","?",IF(LEFT(VLOOKUP($B102,Licenciés!$A:$AC,9,FALSE))="B",VLOOKUP($B102,Licenciés!$A:$AC,9,FALSE),"")))</f>
        <v/>
      </c>
      <c r="R102" s="120" t="str">
        <f>IF($B102="","",IF($G102="?","?",IF(LEFT(VLOOKUP($B102,Licenciés!$A:$AC,9,FALSE))="P",VLOOKUP($B102,Licenciés!$A:$AC,9,FALSE),"")))</f>
        <v/>
      </c>
      <c r="S102" s="43" t="str">
        <f>IF($B102="","",IF(VLOOKUP($B102,Licenciés!$A:$AC,14,FALSE)&lt;10000000,"0"&amp;VLOOKUP($B102,Licenciés!$A:$AC,14,FALSE),VLOOKUP($B102,Licenciés!$A:$AC,14,FALSE)))</f>
        <v/>
      </c>
      <c r="T102" s="20" t="str">
        <f>IF($B102="","",VLOOKUP($B102,Licenciés!$A:$AC,23,FALSE))</f>
        <v/>
      </c>
      <c r="U102" s="20" t="str">
        <f>IF($B102="","",IF(VLOOKUP($B102,Licenciés!$A:$AC,24,FALSE)="Numerote","n° "&amp;VLOOKUP($B102,Licenciés!$A:$AC,23,FALSE),(VLOOKUP($B102,Licenciés!$A:$AC,24,FALSE))))</f>
        <v/>
      </c>
      <c r="V102" s="21" t="str">
        <f>IF($B102="","",VLOOKUP($B102,Licenciés!$A:$AC,16,FALSE))</f>
        <v/>
      </c>
      <c r="W102" s="20" t="str">
        <f>IF($B102="","",VLOOKUP($B102,Licenciés!$A:$AC,20,FALSE))</f>
        <v/>
      </c>
      <c r="X102" s="20" t="str">
        <f>IF($B102="","",VLOOKUP($B102,Licenciés!$A:$AC,5,FALSE))</f>
        <v/>
      </c>
      <c r="Y102" s="20" t="str">
        <f>IF($B102="","",VLOOKUP($B102,Licenciés!$A:$AC,10,FALSE))</f>
        <v/>
      </c>
      <c r="Z102" s="20" t="str">
        <f>IF($B102="","",VLOOKUP($B102,Licenciés!$A:$AC,11,FALSE))</f>
        <v/>
      </c>
      <c r="AA102" s="20" t="str">
        <f>IF($B102="","",VLOOKUP($B102,Licenciés!$A:$AC,29,FALSE))</f>
        <v/>
      </c>
      <c r="AB102" s="21" t="str">
        <f>IF($B102="","",VLOOKUP($B102,Licenciés!$A:$AC,28,FALSE))</f>
        <v/>
      </c>
      <c r="AC102" s="20" t="str">
        <f>IF($B102="","",VLOOKUP($B102,Licenciés!$A:$AC,9,FALSE))</f>
        <v/>
      </c>
      <c r="AD102" s="20" t="str">
        <f>IF($B102="","",VLOOKUP($B102,Licenciés!$A:$AC,15,FALSE))</f>
        <v/>
      </c>
      <c r="AE102" s="20" t="str">
        <f>IF($B102="","",IF($K102="OUI",VLOOKUP($B102,Participants!$B:$AD,9,FALSE),""))</f>
        <v/>
      </c>
      <c r="AF102" s="20">
        <f t="shared" si="2"/>
        <v>0</v>
      </c>
    </row>
    <row r="103" spans="1:32" ht="18.95" customHeight="1">
      <c r="A103" s="40">
        <v>40</v>
      </c>
      <c r="B103" s="129"/>
      <c r="C103" s="118" t="str">
        <f>IF($B103="","",IF(ISNA(VLOOKUP($B103,Licenciés!$A:$AC,2,FALSE))=TRUE,"Licencié inconnu",VLOOKUP($B103,Licenciés!$A:$AC,2,FALSE)&amp;" "&amp;VLOOKUP($B103,Licenciés!$A:$AC,3,FALSE)))</f>
        <v/>
      </c>
      <c r="D103" s="118"/>
      <c r="E103" s="119"/>
      <c r="F103" s="120" t="str">
        <f>IF($B103="","",IF(ISNA(VLOOKUP($B103,Licenciés!$A:$AC,11,FALSE))=TRUE,"?",VLOOKUP($B103,Licenciés!$A:$AC,11,FALSE)))</f>
        <v/>
      </c>
      <c r="G103" s="120" t="str">
        <f>IF($B103="","",IF(ISNA(VLOOKUP($B103,Licenciés!$A:$AC,21,FALSE))=TRUE,"?",VLOOKUP($B103,Licenciés!$A:$AC,21,FALSE)))</f>
        <v/>
      </c>
      <c r="H103" s="121" t="str">
        <f>IF($B103="","",IF(ISNA(VLOOKUP($B103,Licenciés!$A:$AC,8,FALSE))=TRUE,"Inconnu",VLOOKUP($B103,Licenciés!$A:$AC,8,FALSE)))</f>
        <v/>
      </c>
      <c r="I103" s="122"/>
      <c r="J103" s="123"/>
      <c r="K103" s="124" t="str">
        <f>IF($B103="","",IF($G103="?","?",IF(ISNA(VLOOKUP($B103,Participants!$A:$AD,8,FALSE))=TRUE,"NON","OUI")))</f>
        <v/>
      </c>
      <c r="L103" s="123"/>
      <c r="M103" s="120" t="str">
        <f>IF($B103="","",IF($G103="?","?",IF(LEFT(VLOOKUP($B103,Licenciés!$A:$AC,9,FALSE))&gt;="S",VLOOKUP($B103,Licenciés!$A:$AC,9,FALSE),"")))</f>
        <v/>
      </c>
      <c r="N103" s="120" t="str">
        <f>IF($B103="","",IF($G103="?","?",IF(LEFT(VLOOKUP($B103,Licenciés!$A:$AC,9,FALSE))="J",VLOOKUP($B103,Licenciés!$A:$AC,9,FALSE),"")))</f>
        <v/>
      </c>
      <c r="O103" s="120" t="str">
        <f>IF($B103="","",IF($G103="?","?",IF(LEFT(VLOOKUP($B103,Licenciés!$A:$AC,9,FALSE))="C",VLOOKUP($B103,Licenciés!$A:$AC,9,FALSE),"")))</f>
        <v/>
      </c>
      <c r="P103" s="120" t="str">
        <f>IF($B103="","",IF($G103="?","?",IF(LEFT(VLOOKUP($B103,Licenciés!$A:$AC,9,FALSE))="M",VLOOKUP($B103,Licenciés!$A:$AC,9,FALSE),"")))</f>
        <v/>
      </c>
      <c r="Q103" s="120" t="str">
        <f>IF($B103="","",IF($G103="?","?",IF(LEFT(VLOOKUP($B103,Licenciés!$A:$AC,9,FALSE))="B",VLOOKUP($B103,Licenciés!$A:$AC,9,FALSE),"")))</f>
        <v/>
      </c>
      <c r="R103" s="120" t="str">
        <f>IF($B103="","",IF($G103="?","?",IF(LEFT(VLOOKUP($B103,Licenciés!$A:$AC,9,FALSE))="P",VLOOKUP($B103,Licenciés!$A:$AC,9,FALSE),"")))</f>
        <v/>
      </c>
      <c r="S103" s="43" t="str">
        <f>IF($B103="","",IF(VLOOKUP($B103,Licenciés!$A:$AC,14,FALSE)&lt;10000000,"0"&amp;VLOOKUP($B103,Licenciés!$A:$AC,14,FALSE),VLOOKUP($B103,Licenciés!$A:$AC,14,FALSE)))</f>
        <v/>
      </c>
      <c r="T103" s="20" t="str">
        <f>IF($B103="","",VLOOKUP($B103,Licenciés!$A:$AC,23,FALSE))</f>
        <v/>
      </c>
      <c r="U103" s="20" t="str">
        <f>IF($B103="","",IF(VLOOKUP($B103,Licenciés!$A:$AC,24,FALSE)="Numerote","n° "&amp;VLOOKUP($B103,Licenciés!$A:$AC,23,FALSE),(VLOOKUP($B103,Licenciés!$A:$AC,24,FALSE))))</f>
        <v/>
      </c>
      <c r="V103" s="21" t="str">
        <f>IF($B103="","",VLOOKUP($B103,Licenciés!$A:$AC,16,FALSE))</f>
        <v/>
      </c>
      <c r="W103" s="20" t="str">
        <f>IF($B103="","",VLOOKUP($B103,Licenciés!$A:$AC,20,FALSE))</f>
        <v/>
      </c>
      <c r="X103" s="20" t="str">
        <f>IF($B103="","",VLOOKUP($B103,Licenciés!$A:$AC,5,FALSE))</f>
        <v/>
      </c>
      <c r="Y103" s="20" t="str">
        <f>IF($B103="","",VLOOKUP($B103,Licenciés!$A:$AC,10,FALSE))</f>
        <v/>
      </c>
      <c r="Z103" s="20" t="str">
        <f>IF($B103="","",VLOOKUP($B103,Licenciés!$A:$AC,11,FALSE))</f>
        <v/>
      </c>
      <c r="AA103" s="20" t="str">
        <f>IF($B103="","",VLOOKUP($B103,Licenciés!$A:$AC,29,FALSE))</f>
        <v/>
      </c>
      <c r="AB103" s="21" t="str">
        <f>IF($B103="","",VLOOKUP($B103,Licenciés!$A:$AC,28,FALSE))</f>
        <v/>
      </c>
      <c r="AC103" s="20" t="str">
        <f>IF($B103="","",VLOOKUP($B103,Licenciés!$A:$AC,9,FALSE))</f>
        <v/>
      </c>
      <c r="AD103" s="20" t="str">
        <f>IF($B103="","",VLOOKUP($B103,Licenciés!$A:$AC,15,FALSE))</f>
        <v/>
      </c>
      <c r="AE103" s="20" t="str">
        <f>IF($B103="","",IF($K103="OUI",VLOOKUP($B103,Participants!$B:$AD,9,FALSE),""))</f>
        <v/>
      </c>
      <c r="AF103" s="20">
        <f t="shared" si="2"/>
        <v>0</v>
      </c>
    </row>
    <row r="104" spans="1:32" ht="18.95" customHeight="1">
      <c r="A104" s="40">
        <v>41</v>
      </c>
      <c r="B104" s="129"/>
      <c r="C104" s="118" t="str">
        <f>IF($B104="","",IF(ISNA(VLOOKUP($B104,Licenciés!$A:$AC,2,FALSE))=TRUE,"Licencié inconnu",VLOOKUP($B104,Licenciés!$A:$AC,2,FALSE)&amp;" "&amp;VLOOKUP($B104,Licenciés!$A:$AC,3,FALSE)))</f>
        <v/>
      </c>
      <c r="D104" s="118"/>
      <c r="E104" s="119"/>
      <c r="F104" s="120" t="str">
        <f>IF($B104="","",IF(ISNA(VLOOKUP($B104,Licenciés!$A:$AC,11,FALSE))=TRUE,"?",VLOOKUP($B104,Licenciés!$A:$AC,11,FALSE)))</f>
        <v/>
      </c>
      <c r="G104" s="120" t="str">
        <f>IF($B104="","",IF(ISNA(VLOOKUP($B104,Licenciés!$A:$AC,21,FALSE))=TRUE,"?",VLOOKUP($B104,Licenciés!$A:$AC,21,FALSE)))</f>
        <v/>
      </c>
      <c r="H104" s="121" t="str">
        <f>IF($B104="","",IF(ISNA(VLOOKUP($B104,Licenciés!$A:$AC,8,FALSE))=TRUE,"Inconnu",VLOOKUP($B104,Licenciés!$A:$AC,8,FALSE)))</f>
        <v/>
      </c>
      <c r="I104" s="122"/>
      <c r="J104" s="123"/>
      <c r="K104" s="124" t="str">
        <f>IF($B104="","",IF($G104="?","?",IF(ISNA(VLOOKUP($B104,Participants!$A:$AD,8,FALSE))=TRUE,"NON","OUI")))</f>
        <v/>
      </c>
      <c r="L104" s="123"/>
      <c r="M104" s="120" t="str">
        <f>IF($B104="","",IF($G104="?","?",IF(LEFT(VLOOKUP($B104,Licenciés!$A:$AC,9,FALSE))&gt;="S",VLOOKUP($B104,Licenciés!$A:$AC,9,FALSE),"")))</f>
        <v/>
      </c>
      <c r="N104" s="120" t="str">
        <f>IF($B104="","",IF($G104="?","?",IF(LEFT(VLOOKUP($B104,Licenciés!$A:$AC,9,FALSE))="J",VLOOKUP($B104,Licenciés!$A:$AC,9,FALSE),"")))</f>
        <v/>
      </c>
      <c r="O104" s="120" t="str">
        <f>IF($B104="","",IF($G104="?","?",IF(LEFT(VLOOKUP($B104,Licenciés!$A:$AC,9,FALSE))="C",VLOOKUP($B104,Licenciés!$A:$AC,9,FALSE),"")))</f>
        <v/>
      </c>
      <c r="P104" s="120" t="str">
        <f>IF($B104="","",IF($G104="?","?",IF(LEFT(VLOOKUP($B104,Licenciés!$A:$AC,9,FALSE))="M",VLOOKUP($B104,Licenciés!$A:$AC,9,FALSE),"")))</f>
        <v/>
      </c>
      <c r="Q104" s="120" t="str">
        <f>IF($B104="","",IF($G104="?","?",IF(LEFT(VLOOKUP($B104,Licenciés!$A:$AC,9,FALSE))="B",VLOOKUP($B104,Licenciés!$A:$AC,9,FALSE),"")))</f>
        <v/>
      </c>
      <c r="R104" s="120" t="str">
        <f>IF($B104="","",IF($G104="?","?",IF(LEFT(VLOOKUP($B104,Licenciés!$A:$AC,9,FALSE))="P",VLOOKUP($B104,Licenciés!$A:$AC,9,FALSE),"")))</f>
        <v/>
      </c>
      <c r="S104" s="43" t="str">
        <f>IF($B104="","",IF(VLOOKUP($B104,Licenciés!$A:$AC,14,FALSE)&lt;10000000,"0"&amp;VLOOKUP($B104,Licenciés!$A:$AC,14,FALSE),VLOOKUP($B104,Licenciés!$A:$AC,14,FALSE)))</f>
        <v/>
      </c>
      <c r="T104" s="20" t="str">
        <f>IF($B104="","",VLOOKUP($B104,Licenciés!$A:$AC,23,FALSE))</f>
        <v/>
      </c>
      <c r="U104" s="20" t="str">
        <f>IF($B104="","",IF(VLOOKUP($B104,Licenciés!$A:$AC,24,FALSE)="Numerote","n° "&amp;VLOOKUP($B104,Licenciés!$A:$AC,23,FALSE),(VLOOKUP($B104,Licenciés!$A:$AC,24,FALSE))))</f>
        <v/>
      </c>
      <c r="V104" s="21" t="str">
        <f>IF($B104="","",VLOOKUP($B104,Licenciés!$A:$AC,16,FALSE))</f>
        <v/>
      </c>
      <c r="W104" s="20" t="str">
        <f>IF($B104="","",VLOOKUP($B104,Licenciés!$A:$AC,20,FALSE))</f>
        <v/>
      </c>
      <c r="X104" s="20" t="str">
        <f>IF($B104="","",VLOOKUP($B104,Licenciés!$A:$AC,5,FALSE))</f>
        <v/>
      </c>
      <c r="Y104" s="20" t="str">
        <f>IF($B104="","",VLOOKUP($B104,Licenciés!$A:$AC,10,FALSE))</f>
        <v/>
      </c>
      <c r="Z104" s="20" t="str">
        <f>IF($B104="","",VLOOKUP($B104,Licenciés!$A:$AC,11,FALSE))</f>
        <v/>
      </c>
      <c r="AA104" s="20" t="str">
        <f>IF($B104="","",VLOOKUP($B104,Licenciés!$A:$AC,29,FALSE))</f>
        <v/>
      </c>
      <c r="AB104" s="21" t="str">
        <f>IF($B104="","",VLOOKUP($B104,Licenciés!$A:$AC,28,FALSE))</f>
        <v/>
      </c>
      <c r="AC104" s="20" t="str">
        <f>IF($B104="","",VLOOKUP($B104,Licenciés!$A:$AC,9,FALSE))</f>
        <v/>
      </c>
      <c r="AD104" s="20" t="str">
        <f>IF($B104="","",VLOOKUP($B104,Licenciés!$A:$AC,15,FALSE))</f>
        <v/>
      </c>
      <c r="AE104" s="20" t="str">
        <f>IF($B104="","",IF($K104="OUI",VLOOKUP($B104,Participants!$B:$AD,9,FALSE),""))</f>
        <v/>
      </c>
      <c r="AF104" s="20">
        <f t="shared" si="2"/>
        <v>0</v>
      </c>
    </row>
    <row r="105" spans="1:32" ht="18.95" customHeight="1">
      <c r="A105" s="40">
        <v>42</v>
      </c>
      <c r="B105" s="129"/>
      <c r="C105" s="118" t="str">
        <f>IF($B105="","",IF(ISNA(VLOOKUP($B105,Licenciés!$A:$AC,2,FALSE))=TRUE,"Licencié inconnu",VLOOKUP($B105,Licenciés!$A:$AC,2,FALSE)&amp;" "&amp;VLOOKUP($B105,Licenciés!$A:$AC,3,FALSE)))</f>
        <v/>
      </c>
      <c r="D105" s="118"/>
      <c r="E105" s="119"/>
      <c r="F105" s="120" t="str">
        <f>IF($B105="","",IF(ISNA(VLOOKUP($B105,Licenciés!$A:$AC,11,FALSE))=TRUE,"?",VLOOKUP($B105,Licenciés!$A:$AC,11,FALSE)))</f>
        <v/>
      </c>
      <c r="G105" s="120" t="str">
        <f>IF($B105="","",IF(ISNA(VLOOKUP($B105,Licenciés!$A:$AC,21,FALSE))=TRUE,"?",VLOOKUP($B105,Licenciés!$A:$AC,21,FALSE)))</f>
        <v/>
      </c>
      <c r="H105" s="121" t="str">
        <f>IF($B105="","",IF(ISNA(VLOOKUP($B105,Licenciés!$A:$AC,8,FALSE))=TRUE,"Inconnu",VLOOKUP($B105,Licenciés!$A:$AC,8,FALSE)))</f>
        <v/>
      </c>
      <c r="I105" s="122"/>
      <c r="J105" s="123"/>
      <c r="K105" s="124" t="str">
        <f>IF($B105="","",IF($G105="?","?",IF(ISNA(VLOOKUP($B105,Participants!$A:$AD,8,FALSE))=TRUE,"NON","OUI")))</f>
        <v/>
      </c>
      <c r="L105" s="123"/>
      <c r="M105" s="120" t="str">
        <f>IF($B105="","",IF($G105="?","?",IF(LEFT(VLOOKUP($B105,Licenciés!$A:$AC,9,FALSE))&gt;="S",VLOOKUP($B105,Licenciés!$A:$AC,9,FALSE),"")))</f>
        <v/>
      </c>
      <c r="N105" s="120" t="str">
        <f>IF($B105="","",IF($G105="?","?",IF(LEFT(VLOOKUP($B105,Licenciés!$A:$AC,9,FALSE))="J",VLOOKUP($B105,Licenciés!$A:$AC,9,FALSE),"")))</f>
        <v/>
      </c>
      <c r="O105" s="120" t="str">
        <f>IF($B105="","",IF($G105="?","?",IF(LEFT(VLOOKUP($B105,Licenciés!$A:$AC,9,FALSE))="C",VLOOKUP($B105,Licenciés!$A:$AC,9,FALSE),"")))</f>
        <v/>
      </c>
      <c r="P105" s="120" t="str">
        <f>IF($B105="","",IF($G105="?","?",IF(LEFT(VLOOKUP($B105,Licenciés!$A:$AC,9,FALSE))="M",VLOOKUP($B105,Licenciés!$A:$AC,9,FALSE),"")))</f>
        <v/>
      </c>
      <c r="Q105" s="120" t="str">
        <f>IF($B105="","",IF($G105="?","?",IF(LEFT(VLOOKUP($B105,Licenciés!$A:$AC,9,FALSE))="B",VLOOKUP($B105,Licenciés!$A:$AC,9,FALSE),"")))</f>
        <v/>
      </c>
      <c r="R105" s="120" t="str">
        <f>IF($B105="","",IF($G105="?","?",IF(LEFT(VLOOKUP($B105,Licenciés!$A:$AC,9,FALSE))="P",VLOOKUP($B105,Licenciés!$A:$AC,9,FALSE),"")))</f>
        <v/>
      </c>
      <c r="S105" s="43" t="str">
        <f>IF($B105="","",IF(VLOOKUP($B105,Licenciés!$A:$AC,14,FALSE)&lt;10000000,"0"&amp;VLOOKUP($B105,Licenciés!$A:$AC,14,FALSE),VLOOKUP($B105,Licenciés!$A:$AC,14,FALSE)))</f>
        <v/>
      </c>
      <c r="T105" s="20" t="str">
        <f>IF($B105="","",VLOOKUP($B105,Licenciés!$A:$AC,23,FALSE))</f>
        <v/>
      </c>
      <c r="U105" s="20" t="str">
        <f>IF($B105="","",IF(VLOOKUP($B105,Licenciés!$A:$AC,24,FALSE)="Numerote","n° "&amp;VLOOKUP($B105,Licenciés!$A:$AC,23,FALSE),(VLOOKUP($B105,Licenciés!$A:$AC,24,FALSE))))</f>
        <v/>
      </c>
      <c r="V105" s="21" t="str">
        <f>IF($B105="","",VLOOKUP($B105,Licenciés!$A:$AC,16,FALSE))</f>
        <v/>
      </c>
      <c r="W105" s="20" t="str">
        <f>IF($B105="","",VLOOKUP($B105,Licenciés!$A:$AC,20,FALSE))</f>
        <v/>
      </c>
      <c r="X105" s="20" t="str">
        <f>IF($B105="","",VLOOKUP($B105,Licenciés!$A:$AC,5,FALSE))</f>
        <v/>
      </c>
      <c r="Y105" s="20" t="str">
        <f>IF($B105="","",VLOOKUP($B105,Licenciés!$A:$AC,10,FALSE))</f>
        <v/>
      </c>
      <c r="Z105" s="20" t="str">
        <f>IF($B105="","",VLOOKUP($B105,Licenciés!$A:$AC,11,FALSE))</f>
        <v/>
      </c>
      <c r="AA105" s="20" t="str">
        <f>IF($B105="","",VLOOKUP($B105,Licenciés!$A:$AC,29,FALSE))</f>
        <v/>
      </c>
      <c r="AB105" s="21" t="str">
        <f>IF($B105="","",VLOOKUP($B105,Licenciés!$A:$AC,28,FALSE))</f>
        <v/>
      </c>
      <c r="AC105" s="20" t="str">
        <f>IF($B105="","",VLOOKUP($B105,Licenciés!$A:$AC,9,FALSE))</f>
        <v/>
      </c>
      <c r="AD105" s="20" t="str">
        <f>IF($B105="","",VLOOKUP($B105,Licenciés!$A:$AC,15,FALSE))</f>
        <v/>
      </c>
      <c r="AE105" s="20" t="str">
        <f>IF($B105="","",IF($K105="OUI",VLOOKUP($B105,Participants!$B:$AD,9,FALSE),""))</f>
        <v/>
      </c>
      <c r="AF105" s="20">
        <f t="shared" si="2"/>
        <v>0</v>
      </c>
    </row>
    <row r="106" spans="1:32" ht="18.95" customHeight="1">
      <c r="A106" s="40">
        <v>43</v>
      </c>
      <c r="B106" s="129"/>
      <c r="C106" s="118" t="str">
        <f>IF($B106="","",IF(ISNA(VLOOKUP($B106,Licenciés!$A:$AC,2,FALSE))=TRUE,"Licencié inconnu",VLOOKUP($B106,Licenciés!$A:$AC,2,FALSE)&amp;" "&amp;VLOOKUP($B106,Licenciés!$A:$AC,3,FALSE)))</f>
        <v/>
      </c>
      <c r="D106" s="118"/>
      <c r="E106" s="119"/>
      <c r="F106" s="120" t="str">
        <f>IF($B106="","",IF(ISNA(VLOOKUP($B106,Licenciés!$A:$AC,11,FALSE))=TRUE,"?",VLOOKUP($B106,Licenciés!$A:$AC,11,FALSE)))</f>
        <v/>
      </c>
      <c r="G106" s="120" t="str">
        <f>IF($B106="","",IF(ISNA(VLOOKUP($B106,Licenciés!$A:$AC,21,FALSE))=TRUE,"?",VLOOKUP($B106,Licenciés!$A:$AC,21,FALSE)))</f>
        <v/>
      </c>
      <c r="H106" s="121" t="str">
        <f>IF($B106="","",IF(ISNA(VLOOKUP($B106,Licenciés!$A:$AC,8,FALSE))=TRUE,"Inconnu",VLOOKUP($B106,Licenciés!$A:$AC,8,FALSE)))</f>
        <v/>
      </c>
      <c r="I106" s="122"/>
      <c r="J106" s="123"/>
      <c r="K106" s="124" t="str">
        <f>IF($B106="","",IF($G106="?","?",IF(ISNA(VLOOKUP($B106,Participants!$A:$AD,8,FALSE))=TRUE,"NON","OUI")))</f>
        <v/>
      </c>
      <c r="L106" s="123"/>
      <c r="M106" s="120" t="str">
        <f>IF($B106="","",IF($G106="?","?",IF(LEFT(VLOOKUP($B106,Licenciés!$A:$AC,9,FALSE))&gt;="S",VLOOKUP($B106,Licenciés!$A:$AC,9,FALSE),"")))</f>
        <v/>
      </c>
      <c r="N106" s="120" t="str">
        <f>IF($B106="","",IF($G106="?","?",IF(LEFT(VLOOKUP($B106,Licenciés!$A:$AC,9,FALSE))="J",VLOOKUP($B106,Licenciés!$A:$AC,9,FALSE),"")))</f>
        <v/>
      </c>
      <c r="O106" s="120" t="str">
        <f>IF($B106="","",IF($G106="?","?",IF(LEFT(VLOOKUP($B106,Licenciés!$A:$AC,9,FALSE))="C",VLOOKUP($B106,Licenciés!$A:$AC,9,FALSE),"")))</f>
        <v/>
      </c>
      <c r="P106" s="120" t="str">
        <f>IF($B106="","",IF($G106="?","?",IF(LEFT(VLOOKUP($B106,Licenciés!$A:$AC,9,FALSE))="M",VLOOKUP($B106,Licenciés!$A:$AC,9,FALSE),"")))</f>
        <v/>
      </c>
      <c r="Q106" s="120" t="str">
        <f>IF($B106="","",IF($G106="?","?",IF(LEFT(VLOOKUP($B106,Licenciés!$A:$AC,9,FALSE))="B",VLOOKUP($B106,Licenciés!$A:$AC,9,FALSE),"")))</f>
        <v/>
      </c>
      <c r="R106" s="120" t="str">
        <f>IF($B106="","",IF($G106="?","?",IF(LEFT(VLOOKUP($B106,Licenciés!$A:$AC,9,FALSE))="P",VLOOKUP($B106,Licenciés!$A:$AC,9,FALSE),"")))</f>
        <v/>
      </c>
      <c r="S106" s="43" t="str">
        <f>IF($B106="","",IF(VLOOKUP($B106,Licenciés!$A:$AC,14,FALSE)&lt;10000000,"0"&amp;VLOOKUP($B106,Licenciés!$A:$AC,14,FALSE),VLOOKUP($B106,Licenciés!$A:$AC,14,FALSE)))</f>
        <v/>
      </c>
      <c r="T106" s="20" t="str">
        <f>IF($B106="","",VLOOKUP($B106,Licenciés!$A:$AC,23,FALSE))</f>
        <v/>
      </c>
      <c r="U106" s="20" t="str">
        <f>IF($B106="","",IF(VLOOKUP($B106,Licenciés!$A:$AC,24,FALSE)="Numerote","n° "&amp;VLOOKUP($B106,Licenciés!$A:$AC,23,FALSE),(VLOOKUP($B106,Licenciés!$A:$AC,24,FALSE))))</f>
        <v/>
      </c>
      <c r="V106" s="21" t="str">
        <f>IF($B106="","",VLOOKUP($B106,Licenciés!$A:$AC,16,FALSE))</f>
        <v/>
      </c>
      <c r="W106" s="20" t="str">
        <f>IF($B106="","",VLOOKUP($B106,Licenciés!$A:$AC,20,FALSE))</f>
        <v/>
      </c>
      <c r="X106" s="20" t="str">
        <f>IF($B106="","",VLOOKUP($B106,Licenciés!$A:$AC,5,FALSE))</f>
        <v/>
      </c>
      <c r="Y106" s="20" t="str">
        <f>IF($B106="","",VLOOKUP($B106,Licenciés!$A:$AC,10,FALSE))</f>
        <v/>
      </c>
      <c r="Z106" s="20" t="str">
        <f>IF($B106="","",VLOOKUP($B106,Licenciés!$A:$AC,11,FALSE))</f>
        <v/>
      </c>
      <c r="AA106" s="20" t="str">
        <f>IF($B106="","",VLOOKUP($B106,Licenciés!$A:$AC,29,FALSE))</f>
        <v/>
      </c>
      <c r="AB106" s="21" t="str">
        <f>IF($B106="","",VLOOKUP($B106,Licenciés!$A:$AC,28,FALSE))</f>
        <v/>
      </c>
      <c r="AC106" s="20" t="str">
        <f>IF($B106="","",VLOOKUP($B106,Licenciés!$A:$AC,9,FALSE))</f>
        <v/>
      </c>
      <c r="AD106" s="20" t="str">
        <f>IF($B106="","",VLOOKUP($B106,Licenciés!$A:$AC,15,FALSE))</f>
        <v/>
      </c>
      <c r="AE106" s="20" t="str">
        <f>IF($B106="","",IF($K106="OUI",VLOOKUP($B106,Participants!$B:$AD,9,FALSE),""))</f>
        <v/>
      </c>
      <c r="AF106" s="20">
        <f t="shared" si="2"/>
        <v>0</v>
      </c>
    </row>
    <row r="107" spans="1:32" ht="18.95" customHeight="1">
      <c r="A107" s="40">
        <v>44</v>
      </c>
      <c r="B107" s="129"/>
      <c r="C107" s="118" t="str">
        <f>IF($B107="","",IF(ISNA(VLOOKUP($B107,Licenciés!$A:$AC,2,FALSE))=TRUE,"Licencié inconnu",VLOOKUP($B107,Licenciés!$A:$AC,2,FALSE)&amp;" "&amp;VLOOKUP($B107,Licenciés!$A:$AC,3,FALSE)))</f>
        <v/>
      </c>
      <c r="D107" s="118"/>
      <c r="E107" s="119"/>
      <c r="F107" s="120" t="str">
        <f>IF($B107="","",IF(ISNA(VLOOKUP($B107,Licenciés!$A:$AC,11,FALSE))=TRUE,"?",VLOOKUP($B107,Licenciés!$A:$AC,11,FALSE)))</f>
        <v/>
      </c>
      <c r="G107" s="120" t="str">
        <f>IF($B107="","",IF(ISNA(VLOOKUP($B107,Licenciés!$A:$AC,21,FALSE))=TRUE,"?",VLOOKUP($B107,Licenciés!$A:$AC,21,FALSE)))</f>
        <v/>
      </c>
      <c r="H107" s="121" t="str">
        <f>IF($B107="","",IF(ISNA(VLOOKUP($B107,Licenciés!$A:$AC,8,FALSE))=TRUE,"Inconnu",VLOOKUP($B107,Licenciés!$A:$AC,8,FALSE)))</f>
        <v/>
      </c>
      <c r="I107" s="122"/>
      <c r="J107" s="123"/>
      <c r="K107" s="124" t="str">
        <f>IF($B107="","",IF($G107="?","?",IF(ISNA(VLOOKUP($B107,Participants!$A:$AD,8,FALSE))=TRUE,"NON","OUI")))</f>
        <v/>
      </c>
      <c r="L107" s="123"/>
      <c r="M107" s="120" t="str">
        <f>IF($B107="","",IF($G107="?","?",IF(LEFT(VLOOKUP($B107,Licenciés!$A:$AC,9,FALSE))&gt;="S",VLOOKUP($B107,Licenciés!$A:$AC,9,FALSE),"")))</f>
        <v/>
      </c>
      <c r="N107" s="120" t="str">
        <f>IF($B107="","",IF($G107="?","?",IF(LEFT(VLOOKUP($B107,Licenciés!$A:$AC,9,FALSE))="J",VLOOKUP($B107,Licenciés!$A:$AC,9,FALSE),"")))</f>
        <v/>
      </c>
      <c r="O107" s="120" t="str">
        <f>IF($B107="","",IF($G107="?","?",IF(LEFT(VLOOKUP($B107,Licenciés!$A:$AC,9,FALSE))="C",VLOOKUP($B107,Licenciés!$A:$AC,9,FALSE),"")))</f>
        <v/>
      </c>
      <c r="P107" s="120" t="str">
        <f>IF($B107="","",IF($G107="?","?",IF(LEFT(VLOOKUP($B107,Licenciés!$A:$AC,9,FALSE))="M",VLOOKUP($B107,Licenciés!$A:$AC,9,FALSE),"")))</f>
        <v/>
      </c>
      <c r="Q107" s="120" t="str">
        <f>IF($B107="","",IF($G107="?","?",IF(LEFT(VLOOKUP($B107,Licenciés!$A:$AC,9,FALSE))="B",VLOOKUP($B107,Licenciés!$A:$AC,9,FALSE),"")))</f>
        <v/>
      </c>
      <c r="R107" s="120" t="str">
        <f>IF($B107="","",IF($G107="?","?",IF(LEFT(VLOOKUP($B107,Licenciés!$A:$AC,9,FALSE))="P",VLOOKUP($B107,Licenciés!$A:$AC,9,FALSE),"")))</f>
        <v/>
      </c>
      <c r="S107" s="43" t="str">
        <f>IF($B107="","",IF(VLOOKUP($B107,Licenciés!$A:$AC,14,FALSE)&lt;10000000,"0"&amp;VLOOKUP($B107,Licenciés!$A:$AC,14,FALSE),VLOOKUP($B107,Licenciés!$A:$AC,14,FALSE)))</f>
        <v/>
      </c>
      <c r="T107" s="20" t="str">
        <f>IF($B107="","",VLOOKUP($B107,Licenciés!$A:$AC,23,FALSE))</f>
        <v/>
      </c>
      <c r="U107" s="20" t="str">
        <f>IF($B107="","",IF(VLOOKUP($B107,Licenciés!$A:$AC,24,FALSE)="Numerote","n° "&amp;VLOOKUP($B107,Licenciés!$A:$AC,23,FALSE),(VLOOKUP($B107,Licenciés!$A:$AC,24,FALSE))))</f>
        <v/>
      </c>
      <c r="V107" s="21" t="str">
        <f>IF($B107="","",VLOOKUP($B107,Licenciés!$A:$AC,16,FALSE))</f>
        <v/>
      </c>
      <c r="W107" s="20" t="str">
        <f>IF($B107="","",VLOOKUP($B107,Licenciés!$A:$AC,20,FALSE))</f>
        <v/>
      </c>
      <c r="X107" s="20" t="str">
        <f>IF($B107="","",VLOOKUP($B107,Licenciés!$A:$AC,5,FALSE))</f>
        <v/>
      </c>
      <c r="Y107" s="20" t="str">
        <f>IF($B107="","",VLOOKUP($B107,Licenciés!$A:$AC,10,FALSE))</f>
        <v/>
      </c>
      <c r="Z107" s="20" t="str">
        <f>IF($B107="","",VLOOKUP($B107,Licenciés!$A:$AC,11,FALSE))</f>
        <v/>
      </c>
      <c r="AA107" s="20" t="str">
        <f>IF($B107="","",VLOOKUP($B107,Licenciés!$A:$AC,29,FALSE))</f>
        <v/>
      </c>
      <c r="AB107" s="21" t="str">
        <f>IF($B107="","",VLOOKUP($B107,Licenciés!$A:$AC,28,FALSE))</f>
        <v/>
      </c>
      <c r="AC107" s="20" t="str">
        <f>IF($B107="","",VLOOKUP($B107,Licenciés!$A:$AC,9,FALSE))</f>
        <v/>
      </c>
      <c r="AD107" s="20" t="str">
        <f>IF($B107="","",VLOOKUP($B107,Licenciés!$A:$AC,15,FALSE))</f>
        <v/>
      </c>
      <c r="AE107" s="20" t="str">
        <f>IF($B107="","",IF($K107="OUI",VLOOKUP($B107,Participants!$B:$AD,9,FALSE),""))</f>
        <v/>
      </c>
      <c r="AF107" s="20">
        <f t="shared" si="2"/>
        <v>0</v>
      </c>
    </row>
    <row r="108" spans="1:32" ht="18.95" customHeight="1">
      <c r="A108" s="40">
        <v>45</v>
      </c>
      <c r="B108" s="129"/>
      <c r="C108" s="118" t="str">
        <f>IF($B108="","",IF(ISNA(VLOOKUP($B108,Licenciés!$A:$AC,2,FALSE))=TRUE,"Licencié inconnu",VLOOKUP($B108,Licenciés!$A:$AC,2,FALSE)&amp;" "&amp;VLOOKUP($B108,Licenciés!$A:$AC,3,FALSE)))</f>
        <v/>
      </c>
      <c r="D108" s="118"/>
      <c r="E108" s="119"/>
      <c r="F108" s="120" t="str">
        <f>IF($B108="","",IF(ISNA(VLOOKUP($B108,Licenciés!$A:$AC,11,FALSE))=TRUE,"?",VLOOKUP($B108,Licenciés!$A:$AC,11,FALSE)))</f>
        <v/>
      </c>
      <c r="G108" s="120" t="str">
        <f>IF($B108="","",IF(ISNA(VLOOKUP($B108,Licenciés!$A:$AC,21,FALSE))=TRUE,"?",VLOOKUP($B108,Licenciés!$A:$AC,21,FALSE)))</f>
        <v/>
      </c>
      <c r="H108" s="121" t="str">
        <f>IF($B108="","",IF(ISNA(VLOOKUP($B108,Licenciés!$A:$AC,8,FALSE))=TRUE,"Inconnu",VLOOKUP($B108,Licenciés!$A:$AC,8,FALSE)))</f>
        <v/>
      </c>
      <c r="I108" s="122"/>
      <c r="J108" s="123"/>
      <c r="K108" s="124" t="str">
        <f>IF($B108="","",IF($G108="?","?",IF(ISNA(VLOOKUP($B108,Participants!$A:$AD,8,FALSE))=TRUE,"NON","OUI")))</f>
        <v/>
      </c>
      <c r="L108" s="123"/>
      <c r="M108" s="120" t="str">
        <f>IF($B108="","",IF($G108="?","?",IF(LEFT(VLOOKUP($B108,Licenciés!$A:$AC,9,FALSE))&gt;="S",VLOOKUP($B108,Licenciés!$A:$AC,9,FALSE),"")))</f>
        <v/>
      </c>
      <c r="N108" s="120" t="str">
        <f>IF($B108="","",IF($G108="?","?",IF(LEFT(VLOOKUP($B108,Licenciés!$A:$AC,9,FALSE))="J",VLOOKUP($B108,Licenciés!$A:$AC,9,FALSE),"")))</f>
        <v/>
      </c>
      <c r="O108" s="120" t="str">
        <f>IF($B108="","",IF($G108="?","?",IF(LEFT(VLOOKUP($B108,Licenciés!$A:$AC,9,FALSE))="C",VLOOKUP($B108,Licenciés!$A:$AC,9,FALSE),"")))</f>
        <v/>
      </c>
      <c r="P108" s="120" t="str">
        <f>IF($B108="","",IF($G108="?","?",IF(LEFT(VLOOKUP($B108,Licenciés!$A:$AC,9,FALSE))="M",VLOOKUP($B108,Licenciés!$A:$AC,9,FALSE),"")))</f>
        <v/>
      </c>
      <c r="Q108" s="120" t="str">
        <f>IF($B108="","",IF($G108="?","?",IF(LEFT(VLOOKUP($B108,Licenciés!$A:$AC,9,FALSE))="B",VLOOKUP($B108,Licenciés!$A:$AC,9,FALSE),"")))</f>
        <v/>
      </c>
      <c r="R108" s="120" t="str">
        <f>IF($B108="","",IF($G108="?","?",IF(LEFT(VLOOKUP($B108,Licenciés!$A:$AC,9,FALSE))="P",VLOOKUP($B108,Licenciés!$A:$AC,9,FALSE),"")))</f>
        <v/>
      </c>
      <c r="S108" s="43" t="str">
        <f>IF($B108="","",IF(VLOOKUP($B108,Licenciés!$A:$AC,14,FALSE)&lt;10000000,"0"&amp;VLOOKUP($B108,Licenciés!$A:$AC,14,FALSE),VLOOKUP($B108,Licenciés!$A:$AC,14,FALSE)))</f>
        <v/>
      </c>
      <c r="T108" s="20" t="str">
        <f>IF($B108="","",VLOOKUP($B108,Licenciés!$A:$AC,23,FALSE))</f>
        <v/>
      </c>
      <c r="U108" s="20" t="str">
        <f>IF($B108="","",IF(VLOOKUP($B108,Licenciés!$A:$AC,24,FALSE)="Numerote","n° "&amp;VLOOKUP($B108,Licenciés!$A:$AC,23,FALSE),(VLOOKUP($B108,Licenciés!$A:$AC,24,FALSE))))</f>
        <v/>
      </c>
      <c r="V108" s="21" t="str">
        <f>IF($B108="","",VLOOKUP($B108,Licenciés!$A:$AC,16,FALSE))</f>
        <v/>
      </c>
      <c r="W108" s="20" t="str">
        <f>IF($B108="","",VLOOKUP($B108,Licenciés!$A:$AC,20,FALSE))</f>
        <v/>
      </c>
      <c r="X108" s="20" t="str">
        <f>IF($B108="","",VLOOKUP($B108,Licenciés!$A:$AC,5,FALSE))</f>
        <v/>
      </c>
      <c r="Y108" s="20" t="str">
        <f>IF($B108="","",VLOOKUP($B108,Licenciés!$A:$AC,10,FALSE))</f>
        <v/>
      </c>
      <c r="Z108" s="20" t="str">
        <f>IF($B108="","",VLOOKUP($B108,Licenciés!$A:$AC,11,FALSE))</f>
        <v/>
      </c>
      <c r="AA108" s="20" t="str">
        <f>IF($B108="","",VLOOKUP($B108,Licenciés!$A:$AC,29,FALSE))</f>
        <v/>
      </c>
      <c r="AB108" s="21" t="str">
        <f>IF($B108="","",VLOOKUP($B108,Licenciés!$A:$AC,28,FALSE))</f>
        <v/>
      </c>
      <c r="AC108" s="20" t="str">
        <f>IF($B108="","",VLOOKUP($B108,Licenciés!$A:$AC,9,FALSE))</f>
        <v/>
      </c>
      <c r="AD108" s="20" t="str">
        <f>IF($B108="","",VLOOKUP($B108,Licenciés!$A:$AC,15,FALSE))</f>
        <v/>
      </c>
      <c r="AE108" s="20" t="str">
        <f>IF($B108="","",IF($K108="OUI",VLOOKUP($B108,Participants!$B:$AD,9,FALSE),""))</f>
        <v/>
      </c>
      <c r="AF108" s="20">
        <f t="shared" si="2"/>
        <v>0</v>
      </c>
    </row>
    <row r="109" spans="1:32" ht="18.95" customHeight="1">
      <c r="A109" s="40">
        <v>46</v>
      </c>
      <c r="B109" s="129"/>
      <c r="C109" s="118" t="str">
        <f>IF($B109="","",IF(ISNA(VLOOKUP($B109,Licenciés!$A:$AC,2,FALSE))=TRUE,"Licencié inconnu",VLOOKUP($B109,Licenciés!$A:$AC,2,FALSE)&amp;" "&amp;VLOOKUP($B109,Licenciés!$A:$AC,3,FALSE)))</f>
        <v/>
      </c>
      <c r="D109" s="118"/>
      <c r="E109" s="119"/>
      <c r="F109" s="120" t="str">
        <f>IF($B109="","",IF(ISNA(VLOOKUP($B109,Licenciés!$A:$AC,11,FALSE))=TRUE,"?",VLOOKUP($B109,Licenciés!$A:$AC,11,FALSE)))</f>
        <v/>
      </c>
      <c r="G109" s="120" t="str">
        <f>IF($B109="","",IF(ISNA(VLOOKUP($B109,Licenciés!$A:$AC,21,FALSE))=TRUE,"?",VLOOKUP($B109,Licenciés!$A:$AC,21,FALSE)))</f>
        <v/>
      </c>
      <c r="H109" s="121" t="str">
        <f>IF($B109="","",IF(ISNA(VLOOKUP($B109,Licenciés!$A:$AC,8,FALSE))=TRUE,"Inconnu",VLOOKUP($B109,Licenciés!$A:$AC,8,FALSE)))</f>
        <v/>
      </c>
      <c r="I109" s="122"/>
      <c r="J109" s="123"/>
      <c r="K109" s="124" t="str">
        <f>IF($B109="","",IF($G109="?","?",IF(ISNA(VLOOKUP($B109,Participants!$A:$AD,8,FALSE))=TRUE,"NON","OUI")))</f>
        <v/>
      </c>
      <c r="L109" s="123"/>
      <c r="M109" s="120" t="str">
        <f>IF($B109="","",IF($G109="?","?",IF(LEFT(VLOOKUP($B109,Licenciés!$A:$AC,9,FALSE))&gt;="S",VLOOKUP($B109,Licenciés!$A:$AC,9,FALSE),"")))</f>
        <v/>
      </c>
      <c r="N109" s="120" t="str">
        <f>IF($B109="","",IF($G109="?","?",IF(LEFT(VLOOKUP($B109,Licenciés!$A:$AC,9,FALSE))="J",VLOOKUP($B109,Licenciés!$A:$AC,9,FALSE),"")))</f>
        <v/>
      </c>
      <c r="O109" s="120" t="str">
        <f>IF($B109="","",IF($G109="?","?",IF(LEFT(VLOOKUP($B109,Licenciés!$A:$AC,9,FALSE))="C",VLOOKUP($B109,Licenciés!$A:$AC,9,FALSE),"")))</f>
        <v/>
      </c>
      <c r="P109" s="120" t="str">
        <f>IF($B109="","",IF($G109="?","?",IF(LEFT(VLOOKUP($B109,Licenciés!$A:$AC,9,FALSE))="M",VLOOKUP($B109,Licenciés!$A:$AC,9,FALSE),"")))</f>
        <v/>
      </c>
      <c r="Q109" s="120" t="str">
        <f>IF($B109="","",IF($G109="?","?",IF(LEFT(VLOOKUP($B109,Licenciés!$A:$AC,9,FALSE))="B",VLOOKUP($B109,Licenciés!$A:$AC,9,FALSE),"")))</f>
        <v/>
      </c>
      <c r="R109" s="120" t="str">
        <f>IF($B109="","",IF($G109="?","?",IF(LEFT(VLOOKUP($B109,Licenciés!$A:$AC,9,FALSE))="P",VLOOKUP($B109,Licenciés!$A:$AC,9,FALSE),"")))</f>
        <v/>
      </c>
      <c r="S109" s="43" t="str">
        <f>IF($B109="","",IF(VLOOKUP($B109,Licenciés!$A:$AC,14,FALSE)&lt;10000000,"0"&amp;VLOOKUP($B109,Licenciés!$A:$AC,14,FALSE),VLOOKUP($B109,Licenciés!$A:$AC,14,FALSE)))</f>
        <v/>
      </c>
      <c r="T109" s="20" t="str">
        <f>IF($B109="","",VLOOKUP($B109,Licenciés!$A:$AC,23,FALSE))</f>
        <v/>
      </c>
      <c r="U109" s="20" t="str">
        <f>IF($B109="","",IF(VLOOKUP($B109,Licenciés!$A:$AC,24,FALSE)="Numerote","n° "&amp;VLOOKUP($B109,Licenciés!$A:$AC,23,FALSE),(VLOOKUP($B109,Licenciés!$A:$AC,24,FALSE))))</f>
        <v/>
      </c>
      <c r="V109" s="21" t="str">
        <f>IF($B109="","",VLOOKUP($B109,Licenciés!$A:$AC,16,FALSE))</f>
        <v/>
      </c>
      <c r="W109" s="20" t="str">
        <f>IF($B109="","",VLOOKUP($B109,Licenciés!$A:$AC,20,FALSE))</f>
        <v/>
      </c>
      <c r="X109" s="20" t="str">
        <f>IF($B109="","",VLOOKUP($B109,Licenciés!$A:$AC,5,FALSE))</f>
        <v/>
      </c>
      <c r="Y109" s="20" t="str">
        <f>IF($B109="","",VLOOKUP($B109,Licenciés!$A:$AC,10,FALSE))</f>
        <v/>
      </c>
      <c r="Z109" s="20" t="str">
        <f>IF($B109="","",VLOOKUP($B109,Licenciés!$A:$AC,11,FALSE))</f>
        <v/>
      </c>
      <c r="AA109" s="20" t="str">
        <f>IF($B109="","",VLOOKUP($B109,Licenciés!$A:$AC,29,FALSE))</f>
        <v/>
      </c>
      <c r="AB109" s="21" t="str">
        <f>IF($B109="","",VLOOKUP($B109,Licenciés!$A:$AC,28,FALSE))</f>
        <v/>
      </c>
      <c r="AC109" s="20" t="str">
        <f>IF($B109="","",VLOOKUP($B109,Licenciés!$A:$AC,9,FALSE))</f>
        <v/>
      </c>
      <c r="AD109" s="20" t="str">
        <f>IF($B109="","",VLOOKUP($B109,Licenciés!$A:$AC,15,FALSE))</f>
        <v/>
      </c>
      <c r="AE109" s="20" t="str">
        <f>IF($B109="","",IF($K109="OUI",VLOOKUP($B109,Participants!$B:$AD,9,FALSE),""))</f>
        <v/>
      </c>
      <c r="AF109" s="20">
        <f t="shared" si="2"/>
        <v>0</v>
      </c>
    </row>
    <row r="110" spans="1:32" ht="18.95" customHeight="1">
      <c r="A110" s="40">
        <v>47</v>
      </c>
      <c r="B110" s="129"/>
      <c r="C110" s="118" t="str">
        <f>IF($B110="","",IF(ISNA(VLOOKUP($B110,Licenciés!$A:$AC,2,FALSE))=TRUE,"Licencié inconnu",VLOOKUP($B110,Licenciés!$A:$AC,2,FALSE)&amp;" "&amp;VLOOKUP($B110,Licenciés!$A:$AC,3,FALSE)))</f>
        <v/>
      </c>
      <c r="D110" s="118"/>
      <c r="E110" s="119"/>
      <c r="F110" s="120" t="str">
        <f>IF($B110="","",IF(ISNA(VLOOKUP($B110,Licenciés!$A:$AC,11,FALSE))=TRUE,"?",VLOOKUP($B110,Licenciés!$A:$AC,11,FALSE)))</f>
        <v/>
      </c>
      <c r="G110" s="120" t="str">
        <f>IF($B110="","",IF(ISNA(VLOOKUP($B110,Licenciés!$A:$AC,21,FALSE))=TRUE,"?",VLOOKUP($B110,Licenciés!$A:$AC,21,FALSE)))</f>
        <v/>
      </c>
      <c r="H110" s="121" t="str">
        <f>IF($B110="","",IF(ISNA(VLOOKUP($B110,Licenciés!$A:$AC,8,FALSE))=TRUE,"Inconnu",VLOOKUP($B110,Licenciés!$A:$AC,8,FALSE)))</f>
        <v/>
      </c>
      <c r="I110" s="122"/>
      <c r="J110" s="123"/>
      <c r="K110" s="124" t="str">
        <f>IF($B110="","",IF($G110="?","?",IF(ISNA(VLOOKUP($B110,Participants!$A:$AD,8,FALSE))=TRUE,"NON","OUI")))</f>
        <v/>
      </c>
      <c r="L110" s="123"/>
      <c r="M110" s="120" t="str">
        <f>IF($B110="","",IF($G110="?","?",IF(LEFT(VLOOKUP($B110,Licenciés!$A:$AC,9,FALSE))&gt;="S",VLOOKUP($B110,Licenciés!$A:$AC,9,FALSE),"")))</f>
        <v/>
      </c>
      <c r="N110" s="120" t="str">
        <f>IF($B110="","",IF($G110="?","?",IF(LEFT(VLOOKUP($B110,Licenciés!$A:$AC,9,FALSE))="J",VLOOKUP($B110,Licenciés!$A:$AC,9,FALSE),"")))</f>
        <v/>
      </c>
      <c r="O110" s="120" t="str">
        <f>IF($B110="","",IF($G110="?","?",IF(LEFT(VLOOKUP($B110,Licenciés!$A:$AC,9,FALSE))="C",VLOOKUP($B110,Licenciés!$A:$AC,9,FALSE),"")))</f>
        <v/>
      </c>
      <c r="P110" s="120" t="str">
        <f>IF($B110="","",IF($G110="?","?",IF(LEFT(VLOOKUP($B110,Licenciés!$A:$AC,9,FALSE))="M",VLOOKUP($B110,Licenciés!$A:$AC,9,FALSE),"")))</f>
        <v/>
      </c>
      <c r="Q110" s="120" t="str">
        <f>IF($B110="","",IF($G110="?","?",IF(LEFT(VLOOKUP($B110,Licenciés!$A:$AC,9,FALSE))="B",VLOOKUP($B110,Licenciés!$A:$AC,9,FALSE),"")))</f>
        <v/>
      </c>
      <c r="R110" s="120" t="str">
        <f>IF($B110="","",IF($G110="?","?",IF(LEFT(VLOOKUP($B110,Licenciés!$A:$AC,9,FALSE))="P",VLOOKUP($B110,Licenciés!$A:$AC,9,FALSE),"")))</f>
        <v/>
      </c>
      <c r="S110" s="43" t="str">
        <f>IF($B110="","",IF(VLOOKUP($B110,Licenciés!$A:$AC,14,FALSE)&lt;10000000,"0"&amp;VLOOKUP($B110,Licenciés!$A:$AC,14,FALSE),VLOOKUP($B110,Licenciés!$A:$AC,14,FALSE)))</f>
        <v/>
      </c>
      <c r="T110" s="20" t="str">
        <f>IF($B110="","",VLOOKUP($B110,Licenciés!$A:$AC,23,FALSE))</f>
        <v/>
      </c>
      <c r="U110" s="20" t="str">
        <f>IF($B110="","",IF(VLOOKUP($B110,Licenciés!$A:$AC,24,FALSE)="Numerote","n° "&amp;VLOOKUP($B110,Licenciés!$A:$AC,23,FALSE),(VLOOKUP($B110,Licenciés!$A:$AC,24,FALSE))))</f>
        <v/>
      </c>
      <c r="V110" s="21" t="str">
        <f>IF($B110="","",VLOOKUP($B110,Licenciés!$A:$AC,16,FALSE))</f>
        <v/>
      </c>
      <c r="W110" s="20" t="str">
        <f>IF($B110="","",VLOOKUP($B110,Licenciés!$A:$AC,20,FALSE))</f>
        <v/>
      </c>
      <c r="X110" s="20" t="str">
        <f>IF($B110="","",VLOOKUP($B110,Licenciés!$A:$AC,5,FALSE))</f>
        <v/>
      </c>
      <c r="Y110" s="20" t="str">
        <f>IF($B110="","",VLOOKUP($B110,Licenciés!$A:$AC,10,FALSE))</f>
        <v/>
      </c>
      <c r="Z110" s="20" t="str">
        <f>IF($B110="","",VLOOKUP($B110,Licenciés!$A:$AC,11,FALSE))</f>
        <v/>
      </c>
      <c r="AA110" s="20" t="str">
        <f>IF($B110="","",VLOOKUP($B110,Licenciés!$A:$AC,29,FALSE))</f>
        <v/>
      </c>
      <c r="AB110" s="21" t="str">
        <f>IF($B110="","",VLOOKUP($B110,Licenciés!$A:$AC,28,FALSE))</f>
        <v/>
      </c>
      <c r="AC110" s="20" t="str">
        <f>IF($B110="","",VLOOKUP($B110,Licenciés!$A:$AC,9,FALSE))</f>
        <v/>
      </c>
      <c r="AD110" s="20" t="str">
        <f>IF($B110="","",VLOOKUP($B110,Licenciés!$A:$AC,15,FALSE))</f>
        <v/>
      </c>
      <c r="AE110" s="20" t="str">
        <f>IF($B110="","",IF($K110="OUI",VLOOKUP($B110,Participants!$B:$AD,9,FALSE),""))</f>
        <v/>
      </c>
      <c r="AF110" s="20">
        <f t="shared" si="2"/>
        <v>0</v>
      </c>
    </row>
    <row r="111" spans="1:32" ht="18.95" customHeight="1">
      <c r="A111" s="40">
        <v>48</v>
      </c>
      <c r="B111" s="129"/>
      <c r="C111" s="118" t="str">
        <f>IF($B111="","",IF(ISNA(VLOOKUP($B111,Licenciés!$A:$AC,2,FALSE))=TRUE,"Licencié inconnu",VLOOKUP($B111,Licenciés!$A:$AC,2,FALSE)&amp;" "&amp;VLOOKUP($B111,Licenciés!$A:$AC,3,FALSE)))</f>
        <v/>
      </c>
      <c r="D111" s="118"/>
      <c r="E111" s="119"/>
      <c r="F111" s="120" t="str">
        <f>IF($B111="","",IF(ISNA(VLOOKUP($B111,Licenciés!$A:$AC,11,FALSE))=TRUE,"?",VLOOKUP($B111,Licenciés!$A:$AC,11,FALSE)))</f>
        <v/>
      </c>
      <c r="G111" s="120" t="str">
        <f>IF($B111="","",IF(ISNA(VLOOKUP($B111,Licenciés!$A:$AC,21,FALSE))=TRUE,"?",VLOOKUP($B111,Licenciés!$A:$AC,21,FALSE)))</f>
        <v/>
      </c>
      <c r="H111" s="121" t="str">
        <f>IF($B111="","",IF(ISNA(VLOOKUP($B111,Licenciés!$A:$AC,8,FALSE))=TRUE,"Inconnu",VLOOKUP($B111,Licenciés!$A:$AC,8,FALSE)))</f>
        <v/>
      </c>
      <c r="I111" s="122"/>
      <c r="J111" s="123"/>
      <c r="K111" s="124" t="str">
        <f>IF($B111="","",IF($G111="?","?",IF(ISNA(VLOOKUP($B111,Participants!$A:$AD,8,FALSE))=TRUE,"NON","OUI")))</f>
        <v/>
      </c>
      <c r="L111" s="123"/>
      <c r="M111" s="120" t="str">
        <f>IF($B111="","",IF($G111="?","?",IF(LEFT(VLOOKUP($B111,Licenciés!$A:$AC,9,FALSE))&gt;="S",VLOOKUP($B111,Licenciés!$A:$AC,9,FALSE),"")))</f>
        <v/>
      </c>
      <c r="N111" s="120" t="str">
        <f>IF($B111="","",IF($G111="?","?",IF(LEFT(VLOOKUP($B111,Licenciés!$A:$AC,9,FALSE))="J",VLOOKUP($B111,Licenciés!$A:$AC,9,FALSE),"")))</f>
        <v/>
      </c>
      <c r="O111" s="120" t="str">
        <f>IF($B111="","",IF($G111="?","?",IF(LEFT(VLOOKUP($B111,Licenciés!$A:$AC,9,FALSE))="C",VLOOKUP($B111,Licenciés!$A:$AC,9,FALSE),"")))</f>
        <v/>
      </c>
      <c r="P111" s="120" t="str">
        <f>IF($B111="","",IF($G111="?","?",IF(LEFT(VLOOKUP($B111,Licenciés!$A:$AC,9,FALSE))="M",VLOOKUP($B111,Licenciés!$A:$AC,9,FALSE),"")))</f>
        <v/>
      </c>
      <c r="Q111" s="120" t="str">
        <f>IF($B111="","",IF($G111="?","?",IF(LEFT(VLOOKUP($B111,Licenciés!$A:$AC,9,FALSE))="B",VLOOKUP($B111,Licenciés!$A:$AC,9,FALSE),"")))</f>
        <v/>
      </c>
      <c r="R111" s="120" t="str">
        <f>IF($B111="","",IF($G111="?","?",IF(LEFT(VLOOKUP($B111,Licenciés!$A:$AC,9,FALSE))="P",VLOOKUP($B111,Licenciés!$A:$AC,9,FALSE),"")))</f>
        <v/>
      </c>
      <c r="S111" s="43" t="str">
        <f>IF($B111="","",IF(VLOOKUP($B111,Licenciés!$A:$AC,14,FALSE)&lt;10000000,"0"&amp;VLOOKUP($B111,Licenciés!$A:$AC,14,FALSE),VLOOKUP($B111,Licenciés!$A:$AC,14,FALSE)))</f>
        <v/>
      </c>
      <c r="T111" s="20" t="str">
        <f>IF($B111="","",VLOOKUP($B111,Licenciés!$A:$AC,23,FALSE))</f>
        <v/>
      </c>
      <c r="U111" s="20" t="str">
        <f>IF($B111="","",IF(VLOOKUP($B111,Licenciés!$A:$AC,24,FALSE)="Numerote","n° "&amp;VLOOKUP($B111,Licenciés!$A:$AC,23,FALSE),(VLOOKUP($B111,Licenciés!$A:$AC,24,FALSE))))</f>
        <v/>
      </c>
      <c r="V111" s="21" t="str">
        <f>IF($B111="","",VLOOKUP($B111,Licenciés!$A:$AC,16,FALSE))</f>
        <v/>
      </c>
      <c r="W111" s="20" t="str">
        <f>IF($B111="","",VLOOKUP($B111,Licenciés!$A:$AC,20,FALSE))</f>
        <v/>
      </c>
      <c r="X111" s="20" t="str">
        <f>IF($B111="","",VLOOKUP($B111,Licenciés!$A:$AC,5,FALSE))</f>
        <v/>
      </c>
      <c r="Y111" s="20" t="str">
        <f>IF($B111="","",VLOOKUP($B111,Licenciés!$A:$AC,10,FALSE))</f>
        <v/>
      </c>
      <c r="Z111" s="20" t="str">
        <f>IF($B111="","",VLOOKUP($B111,Licenciés!$A:$AC,11,FALSE))</f>
        <v/>
      </c>
      <c r="AA111" s="20" t="str">
        <f>IF($B111="","",VLOOKUP($B111,Licenciés!$A:$AC,29,FALSE))</f>
        <v/>
      </c>
      <c r="AB111" s="21" t="str">
        <f>IF($B111="","",VLOOKUP($B111,Licenciés!$A:$AC,28,FALSE))</f>
        <v/>
      </c>
      <c r="AC111" s="20" t="str">
        <f>IF($B111="","",VLOOKUP($B111,Licenciés!$A:$AC,9,FALSE))</f>
        <v/>
      </c>
      <c r="AD111" s="20" t="str">
        <f>IF($B111="","",VLOOKUP($B111,Licenciés!$A:$AC,15,FALSE))</f>
        <v/>
      </c>
      <c r="AE111" s="20" t="str">
        <f>IF($B111="","",IF($K111="OUI",VLOOKUP($B111,Participants!$B:$AD,9,FALSE),""))</f>
        <v/>
      </c>
      <c r="AF111" s="20">
        <f t="shared" si="2"/>
        <v>0</v>
      </c>
    </row>
    <row r="112" spans="1:32" ht="18.95" customHeight="1">
      <c r="A112" s="40">
        <v>49</v>
      </c>
      <c r="B112" s="129"/>
      <c r="C112" s="118" t="str">
        <f>IF($B112="","",IF(ISNA(VLOOKUP($B112,Licenciés!$A:$AC,2,FALSE))=TRUE,"Licencié inconnu",VLOOKUP($B112,Licenciés!$A:$AC,2,FALSE)&amp;" "&amp;VLOOKUP($B112,Licenciés!$A:$AC,3,FALSE)))</f>
        <v/>
      </c>
      <c r="D112" s="118"/>
      <c r="E112" s="119"/>
      <c r="F112" s="120" t="str">
        <f>IF($B112="","",IF(ISNA(VLOOKUP($B112,Licenciés!$A:$AC,11,FALSE))=TRUE,"?",VLOOKUP($B112,Licenciés!$A:$AC,11,FALSE)))</f>
        <v/>
      </c>
      <c r="G112" s="120" t="str">
        <f>IF($B112="","",IF(ISNA(VLOOKUP($B112,Licenciés!$A:$AC,21,FALSE))=TRUE,"?",VLOOKUP($B112,Licenciés!$A:$AC,21,FALSE)))</f>
        <v/>
      </c>
      <c r="H112" s="121" t="str">
        <f>IF($B112="","",IF(ISNA(VLOOKUP($B112,Licenciés!$A:$AC,8,FALSE))=TRUE,"Inconnu",VLOOKUP($B112,Licenciés!$A:$AC,8,FALSE)))</f>
        <v/>
      </c>
      <c r="I112" s="122"/>
      <c r="J112" s="123"/>
      <c r="K112" s="124" t="str">
        <f>IF($B112="","",IF($G112="?","?",IF(ISNA(VLOOKUP($B112,Participants!$A:$AD,8,FALSE))=TRUE,"NON","OUI")))</f>
        <v/>
      </c>
      <c r="L112" s="123"/>
      <c r="M112" s="120" t="str">
        <f>IF($B112="","",IF($G112="?","?",IF(LEFT(VLOOKUP($B112,Licenciés!$A:$AC,9,FALSE))&gt;="S",VLOOKUP($B112,Licenciés!$A:$AC,9,FALSE),"")))</f>
        <v/>
      </c>
      <c r="N112" s="120" t="str">
        <f>IF($B112="","",IF($G112="?","?",IF(LEFT(VLOOKUP($B112,Licenciés!$A:$AC,9,FALSE))="J",VLOOKUP($B112,Licenciés!$A:$AC,9,FALSE),"")))</f>
        <v/>
      </c>
      <c r="O112" s="120" t="str">
        <f>IF($B112="","",IF($G112="?","?",IF(LEFT(VLOOKUP($B112,Licenciés!$A:$AC,9,FALSE))="C",VLOOKUP($B112,Licenciés!$A:$AC,9,FALSE),"")))</f>
        <v/>
      </c>
      <c r="P112" s="120" t="str">
        <f>IF($B112="","",IF($G112="?","?",IF(LEFT(VLOOKUP($B112,Licenciés!$A:$AC,9,FALSE))="M",VLOOKUP($B112,Licenciés!$A:$AC,9,FALSE),"")))</f>
        <v/>
      </c>
      <c r="Q112" s="120" t="str">
        <f>IF($B112="","",IF($G112="?","?",IF(LEFT(VLOOKUP($B112,Licenciés!$A:$AC,9,FALSE))="B",VLOOKUP($B112,Licenciés!$A:$AC,9,FALSE),"")))</f>
        <v/>
      </c>
      <c r="R112" s="120" t="str">
        <f>IF($B112="","",IF($G112="?","?",IF(LEFT(VLOOKUP($B112,Licenciés!$A:$AC,9,FALSE))="P",VLOOKUP($B112,Licenciés!$A:$AC,9,FALSE),"")))</f>
        <v/>
      </c>
      <c r="S112" s="43" t="str">
        <f>IF($B112="","",IF(VLOOKUP($B112,Licenciés!$A:$AC,14,FALSE)&lt;10000000,"0"&amp;VLOOKUP($B112,Licenciés!$A:$AC,14,FALSE),VLOOKUP($B112,Licenciés!$A:$AC,14,FALSE)))</f>
        <v/>
      </c>
      <c r="T112" s="20" t="str">
        <f>IF($B112="","",VLOOKUP($B112,Licenciés!$A:$AC,23,FALSE))</f>
        <v/>
      </c>
      <c r="U112" s="20" t="str">
        <f>IF($B112="","",IF(VLOOKUP($B112,Licenciés!$A:$AC,24,FALSE)="Numerote","n° "&amp;VLOOKUP($B112,Licenciés!$A:$AC,23,FALSE),(VLOOKUP($B112,Licenciés!$A:$AC,24,FALSE))))</f>
        <v/>
      </c>
      <c r="V112" s="21" t="str">
        <f>IF($B112="","",VLOOKUP($B112,Licenciés!$A:$AC,16,FALSE))</f>
        <v/>
      </c>
      <c r="W112" s="20" t="str">
        <f>IF($B112="","",VLOOKUP($B112,Licenciés!$A:$AC,20,FALSE))</f>
        <v/>
      </c>
      <c r="X112" s="20" t="str">
        <f>IF($B112="","",VLOOKUP($B112,Licenciés!$A:$AC,5,FALSE))</f>
        <v/>
      </c>
      <c r="Y112" s="20" t="str">
        <f>IF($B112="","",VLOOKUP($B112,Licenciés!$A:$AC,10,FALSE))</f>
        <v/>
      </c>
      <c r="Z112" s="20" t="str">
        <f>IF($B112="","",VLOOKUP($B112,Licenciés!$A:$AC,11,FALSE))</f>
        <v/>
      </c>
      <c r="AA112" s="20" t="str">
        <f>IF($B112="","",VLOOKUP($B112,Licenciés!$A:$AC,29,FALSE))</f>
        <v/>
      </c>
      <c r="AB112" s="21" t="str">
        <f>IF($B112="","",VLOOKUP($B112,Licenciés!$A:$AC,28,FALSE))</f>
        <v/>
      </c>
      <c r="AC112" s="20" t="str">
        <f>IF($B112="","",VLOOKUP($B112,Licenciés!$A:$AC,9,FALSE))</f>
        <v/>
      </c>
      <c r="AD112" s="20" t="str">
        <f>IF($B112="","",VLOOKUP($B112,Licenciés!$A:$AC,15,FALSE))</f>
        <v/>
      </c>
      <c r="AE112" s="20" t="str">
        <f>IF($B112="","",IF($K112="OUI",VLOOKUP($B112,Participants!$B:$AD,9,FALSE),""))</f>
        <v/>
      </c>
      <c r="AF112" s="20">
        <f t="shared" si="2"/>
        <v>0</v>
      </c>
    </row>
    <row r="113" spans="1:32" ht="18.95" customHeight="1">
      <c r="A113" s="40">
        <v>50</v>
      </c>
      <c r="B113" s="129"/>
      <c r="C113" s="118" t="str">
        <f>IF($B113="","",IF(ISNA(VLOOKUP($B113,Licenciés!$A:$AC,2,FALSE))=TRUE,"Licencié inconnu",VLOOKUP($B113,Licenciés!$A:$AC,2,FALSE)&amp;" "&amp;VLOOKUP($B113,Licenciés!$A:$AC,3,FALSE)))</f>
        <v/>
      </c>
      <c r="D113" s="118"/>
      <c r="E113" s="119"/>
      <c r="F113" s="120" t="str">
        <f>IF($B113="","",IF(ISNA(VLOOKUP($B113,Licenciés!$A:$AC,11,FALSE))=TRUE,"?",VLOOKUP($B113,Licenciés!$A:$AC,11,FALSE)))</f>
        <v/>
      </c>
      <c r="G113" s="120" t="str">
        <f>IF($B113="","",IF(ISNA(VLOOKUP($B113,Licenciés!$A:$AC,21,FALSE))=TRUE,"?",VLOOKUP($B113,Licenciés!$A:$AC,21,FALSE)))</f>
        <v/>
      </c>
      <c r="H113" s="121" t="str">
        <f>IF($B113="","",IF(ISNA(VLOOKUP($B113,Licenciés!$A:$AC,8,FALSE))=TRUE,"Inconnu",VLOOKUP($B113,Licenciés!$A:$AC,8,FALSE)))</f>
        <v/>
      </c>
      <c r="I113" s="122"/>
      <c r="J113" s="123"/>
      <c r="K113" s="124" t="str">
        <f>IF($B113="","",IF($G113="?","?",IF(ISNA(VLOOKUP($B113,Participants!$A:$AD,8,FALSE))=TRUE,"NON","OUI")))</f>
        <v/>
      </c>
      <c r="L113" s="123"/>
      <c r="M113" s="120" t="str">
        <f>IF($B113="","",IF($G113="?","?",IF(LEFT(VLOOKUP($B113,Licenciés!$A:$AC,9,FALSE))&gt;="S",VLOOKUP($B113,Licenciés!$A:$AC,9,FALSE),"")))</f>
        <v/>
      </c>
      <c r="N113" s="120" t="str">
        <f>IF($B113="","",IF($G113="?","?",IF(LEFT(VLOOKUP($B113,Licenciés!$A:$AC,9,FALSE))="J",VLOOKUP($B113,Licenciés!$A:$AC,9,FALSE),"")))</f>
        <v/>
      </c>
      <c r="O113" s="120" t="str">
        <f>IF($B113="","",IF($G113="?","?",IF(LEFT(VLOOKUP($B113,Licenciés!$A:$AC,9,FALSE))="C",VLOOKUP($B113,Licenciés!$A:$AC,9,FALSE),"")))</f>
        <v/>
      </c>
      <c r="P113" s="120" t="str">
        <f>IF($B113="","",IF($G113="?","?",IF(LEFT(VLOOKUP($B113,Licenciés!$A:$AC,9,FALSE))="M",VLOOKUP($B113,Licenciés!$A:$AC,9,FALSE),"")))</f>
        <v/>
      </c>
      <c r="Q113" s="120" t="str">
        <f>IF($B113="","",IF($G113="?","?",IF(LEFT(VLOOKUP($B113,Licenciés!$A:$AC,9,FALSE))="B",VLOOKUP($B113,Licenciés!$A:$AC,9,FALSE),"")))</f>
        <v/>
      </c>
      <c r="R113" s="120" t="str">
        <f>IF($B113="","",IF($G113="?","?",IF(LEFT(VLOOKUP($B113,Licenciés!$A:$AC,9,FALSE))="P",VLOOKUP($B113,Licenciés!$A:$AC,9,FALSE),"")))</f>
        <v/>
      </c>
      <c r="S113" s="43" t="str">
        <f>IF($B113="","",IF(VLOOKUP($B113,Licenciés!$A:$AC,14,FALSE)&lt;10000000,"0"&amp;VLOOKUP($B113,Licenciés!$A:$AC,14,FALSE),VLOOKUP($B113,Licenciés!$A:$AC,14,FALSE)))</f>
        <v/>
      </c>
      <c r="T113" s="20" t="str">
        <f>IF($B113="","",VLOOKUP($B113,Licenciés!$A:$AC,23,FALSE))</f>
        <v/>
      </c>
      <c r="U113" s="20" t="str">
        <f>IF($B113="","",IF(VLOOKUP($B113,Licenciés!$A:$AC,24,FALSE)="Numerote","n° "&amp;VLOOKUP($B113,Licenciés!$A:$AC,23,FALSE),(VLOOKUP($B113,Licenciés!$A:$AC,24,FALSE))))</f>
        <v/>
      </c>
      <c r="V113" s="21" t="str">
        <f>IF($B113="","",VLOOKUP($B113,Licenciés!$A:$AC,16,FALSE))</f>
        <v/>
      </c>
      <c r="W113" s="20" t="str">
        <f>IF($B113="","",VLOOKUP($B113,Licenciés!$A:$AC,20,FALSE))</f>
        <v/>
      </c>
      <c r="X113" s="20" t="str">
        <f>IF($B113="","",VLOOKUP($B113,Licenciés!$A:$AC,5,FALSE))</f>
        <v/>
      </c>
      <c r="Y113" s="20" t="str">
        <f>IF($B113="","",VLOOKUP($B113,Licenciés!$A:$AC,10,FALSE))</f>
        <v/>
      </c>
      <c r="Z113" s="20" t="str">
        <f>IF($B113="","",VLOOKUP($B113,Licenciés!$A:$AC,11,FALSE))</f>
        <v/>
      </c>
      <c r="AA113" s="20" t="str">
        <f>IF($B113="","",VLOOKUP($B113,Licenciés!$A:$AC,29,FALSE))</f>
        <v/>
      </c>
      <c r="AB113" s="21" t="str">
        <f>IF($B113="","",VLOOKUP($B113,Licenciés!$A:$AC,28,FALSE))</f>
        <v/>
      </c>
      <c r="AC113" s="20" t="str">
        <f>IF($B113="","",VLOOKUP($B113,Licenciés!$A:$AC,9,FALSE))</f>
        <v/>
      </c>
      <c r="AD113" s="20" t="str">
        <f>IF($B113="","",VLOOKUP($B113,Licenciés!$A:$AC,15,FALSE))</f>
        <v/>
      </c>
      <c r="AE113" s="20" t="str">
        <f>IF($B113="","",IF($K113="OUI",VLOOKUP($B113,Participants!$B:$AD,9,FALSE),""))</f>
        <v/>
      </c>
      <c r="AF113" s="20">
        <f t="shared" si="2"/>
        <v>0</v>
      </c>
    </row>
    <row r="114" spans="1:32" ht="18.95" customHeight="1">
      <c r="A114" s="40">
        <v>51</v>
      </c>
      <c r="B114" s="129"/>
      <c r="C114" s="118" t="str">
        <f>IF($B114="","",IF(ISNA(VLOOKUP($B114,Licenciés!$A:$AC,2,FALSE))=TRUE,"Licencié inconnu",VLOOKUP($B114,Licenciés!$A:$AC,2,FALSE)&amp;" "&amp;VLOOKUP($B114,Licenciés!$A:$AC,3,FALSE)))</f>
        <v/>
      </c>
      <c r="D114" s="118"/>
      <c r="E114" s="119"/>
      <c r="F114" s="120" t="str">
        <f>IF($B114="","",IF(ISNA(VLOOKUP($B114,Licenciés!$A:$AC,11,FALSE))=TRUE,"?",VLOOKUP($B114,Licenciés!$A:$AC,11,FALSE)))</f>
        <v/>
      </c>
      <c r="G114" s="120" t="str">
        <f>IF($B114="","",IF(ISNA(VLOOKUP($B114,Licenciés!$A:$AC,21,FALSE))=TRUE,"?",VLOOKUP($B114,Licenciés!$A:$AC,21,FALSE)))</f>
        <v/>
      </c>
      <c r="H114" s="121" t="str">
        <f>IF($B114="","",IF(ISNA(VLOOKUP($B114,Licenciés!$A:$AC,8,FALSE))=TRUE,"Inconnu",VLOOKUP($B114,Licenciés!$A:$AC,8,FALSE)))</f>
        <v/>
      </c>
      <c r="I114" s="122"/>
      <c r="J114" s="123"/>
      <c r="K114" s="124" t="str">
        <f>IF($B114="","",IF($G114="?","?",IF(ISNA(VLOOKUP($B114,Participants!$A:$AD,8,FALSE))=TRUE,"NON","OUI")))</f>
        <v/>
      </c>
      <c r="L114" s="123"/>
      <c r="M114" s="120" t="str">
        <f>IF($B114="","",IF($G114="?","?",IF(LEFT(VLOOKUP($B114,Licenciés!$A:$AC,9,FALSE))&gt;="S",VLOOKUP($B114,Licenciés!$A:$AC,9,FALSE),"")))</f>
        <v/>
      </c>
      <c r="N114" s="120" t="str">
        <f>IF($B114="","",IF($G114="?","?",IF(LEFT(VLOOKUP($B114,Licenciés!$A:$AC,9,FALSE))="J",VLOOKUP($B114,Licenciés!$A:$AC,9,FALSE),"")))</f>
        <v/>
      </c>
      <c r="O114" s="120" t="str">
        <f>IF($B114="","",IF($G114="?","?",IF(LEFT(VLOOKUP($B114,Licenciés!$A:$AC,9,FALSE))="C",VLOOKUP($B114,Licenciés!$A:$AC,9,FALSE),"")))</f>
        <v/>
      </c>
      <c r="P114" s="120" t="str">
        <f>IF($B114="","",IF($G114="?","?",IF(LEFT(VLOOKUP($B114,Licenciés!$A:$AC,9,FALSE))="M",VLOOKUP($B114,Licenciés!$A:$AC,9,FALSE),"")))</f>
        <v/>
      </c>
      <c r="Q114" s="120" t="str">
        <f>IF($B114="","",IF($G114="?","?",IF(LEFT(VLOOKUP($B114,Licenciés!$A:$AC,9,FALSE))="B",VLOOKUP($B114,Licenciés!$A:$AC,9,FALSE),"")))</f>
        <v/>
      </c>
      <c r="R114" s="120" t="str">
        <f>IF($B114="","",IF($G114="?","?",IF(LEFT(VLOOKUP($B114,Licenciés!$A:$AC,9,FALSE))="P",VLOOKUP($B114,Licenciés!$A:$AC,9,FALSE),"")))</f>
        <v/>
      </c>
      <c r="S114" s="43" t="str">
        <f>IF($B114="","",IF(VLOOKUP($B114,Licenciés!$A:$AC,14,FALSE)&lt;10000000,"0"&amp;VLOOKUP($B114,Licenciés!$A:$AC,14,FALSE),VLOOKUP($B114,Licenciés!$A:$AC,14,FALSE)))</f>
        <v/>
      </c>
      <c r="T114" s="20" t="str">
        <f>IF($B114="","",VLOOKUP($B114,Licenciés!$A:$AC,23,FALSE))</f>
        <v/>
      </c>
      <c r="U114" s="20" t="str">
        <f>IF($B114="","",IF(VLOOKUP($B114,Licenciés!$A:$AC,24,FALSE)="Numerote","n° "&amp;VLOOKUP($B114,Licenciés!$A:$AC,23,FALSE),(VLOOKUP($B114,Licenciés!$A:$AC,24,FALSE))))</f>
        <v/>
      </c>
      <c r="V114" s="21" t="str">
        <f>IF($B114="","",VLOOKUP($B114,Licenciés!$A:$AC,16,FALSE))</f>
        <v/>
      </c>
      <c r="W114" s="20" t="str">
        <f>IF($B114="","",VLOOKUP($B114,Licenciés!$A:$AC,20,FALSE))</f>
        <v/>
      </c>
      <c r="X114" s="20" t="str">
        <f>IF($B114="","",VLOOKUP($B114,Licenciés!$A:$AC,5,FALSE))</f>
        <v/>
      </c>
      <c r="Y114" s="20" t="str">
        <f>IF($B114="","",VLOOKUP($B114,Licenciés!$A:$AC,10,FALSE))</f>
        <v/>
      </c>
      <c r="Z114" s="20" t="str">
        <f>IF($B114="","",VLOOKUP($B114,Licenciés!$A:$AC,11,FALSE))</f>
        <v/>
      </c>
      <c r="AA114" s="20" t="str">
        <f>IF($B114="","",VLOOKUP($B114,Licenciés!$A:$AC,29,FALSE))</f>
        <v/>
      </c>
      <c r="AB114" s="21" t="str">
        <f>IF($B114="","",VLOOKUP($B114,Licenciés!$A:$AC,28,FALSE))</f>
        <v/>
      </c>
      <c r="AC114" s="20" t="str">
        <f>IF($B114="","",VLOOKUP($B114,Licenciés!$A:$AC,9,FALSE))</f>
        <v/>
      </c>
      <c r="AD114" s="20" t="str">
        <f>IF($B114="","",VLOOKUP($B114,Licenciés!$A:$AC,15,FALSE))</f>
        <v/>
      </c>
      <c r="AE114" s="20" t="str">
        <f>IF($B114="","",IF($K114="OUI",VLOOKUP($B114,Participants!$B:$AD,9,FALSE),""))</f>
        <v/>
      </c>
      <c r="AF114" s="20">
        <f t="shared" si="2"/>
        <v>0</v>
      </c>
    </row>
    <row r="115" spans="1:32" ht="18.95" customHeight="1">
      <c r="A115" s="40">
        <v>52</v>
      </c>
      <c r="B115" s="129"/>
      <c r="C115" s="118" t="str">
        <f>IF($B115="","",IF(ISNA(VLOOKUP($B115,Licenciés!$A:$AC,2,FALSE))=TRUE,"Licencié inconnu",VLOOKUP($B115,Licenciés!$A:$AC,2,FALSE)&amp;" "&amp;VLOOKUP($B115,Licenciés!$A:$AC,3,FALSE)))</f>
        <v/>
      </c>
      <c r="D115" s="118"/>
      <c r="E115" s="119"/>
      <c r="F115" s="120" t="str">
        <f>IF($B115="","",IF(ISNA(VLOOKUP($B115,Licenciés!$A:$AC,11,FALSE))=TRUE,"?",VLOOKUP($B115,Licenciés!$A:$AC,11,FALSE)))</f>
        <v/>
      </c>
      <c r="G115" s="120" t="str">
        <f>IF($B115="","",IF(ISNA(VLOOKUP($B115,Licenciés!$A:$AC,21,FALSE))=TRUE,"?",VLOOKUP($B115,Licenciés!$A:$AC,21,FALSE)))</f>
        <v/>
      </c>
      <c r="H115" s="121" t="str">
        <f>IF($B115="","",IF(ISNA(VLOOKUP($B115,Licenciés!$A:$AC,8,FALSE))=TRUE,"Inconnu",VLOOKUP($B115,Licenciés!$A:$AC,8,FALSE)))</f>
        <v/>
      </c>
      <c r="I115" s="122"/>
      <c r="J115" s="123"/>
      <c r="K115" s="124" t="str">
        <f>IF($B115="","",IF($G115="?","?",IF(ISNA(VLOOKUP($B115,Participants!$A:$AD,8,FALSE))=TRUE,"NON","OUI")))</f>
        <v/>
      </c>
      <c r="L115" s="123"/>
      <c r="M115" s="120" t="str">
        <f>IF($B115="","",IF($G115="?","?",IF(LEFT(VLOOKUP($B115,Licenciés!$A:$AC,9,FALSE))&gt;="S",VLOOKUP($B115,Licenciés!$A:$AC,9,FALSE),"")))</f>
        <v/>
      </c>
      <c r="N115" s="120" t="str">
        <f>IF($B115="","",IF($G115="?","?",IF(LEFT(VLOOKUP($B115,Licenciés!$A:$AC,9,FALSE))="J",VLOOKUP($B115,Licenciés!$A:$AC,9,FALSE),"")))</f>
        <v/>
      </c>
      <c r="O115" s="120" t="str">
        <f>IF($B115="","",IF($G115="?","?",IF(LEFT(VLOOKUP($B115,Licenciés!$A:$AC,9,FALSE))="C",VLOOKUP($B115,Licenciés!$A:$AC,9,FALSE),"")))</f>
        <v/>
      </c>
      <c r="P115" s="120" t="str">
        <f>IF($B115="","",IF($G115="?","?",IF(LEFT(VLOOKUP($B115,Licenciés!$A:$AC,9,FALSE))="M",VLOOKUP($B115,Licenciés!$A:$AC,9,FALSE),"")))</f>
        <v/>
      </c>
      <c r="Q115" s="120" t="str">
        <f>IF($B115="","",IF($G115="?","?",IF(LEFT(VLOOKUP($B115,Licenciés!$A:$AC,9,FALSE))="B",VLOOKUP($B115,Licenciés!$A:$AC,9,FALSE),"")))</f>
        <v/>
      </c>
      <c r="R115" s="120" t="str">
        <f>IF($B115="","",IF($G115="?","?",IF(LEFT(VLOOKUP($B115,Licenciés!$A:$AC,9,FALSE))="P",VLOOKUP($B115,Licenciés!$A:$AC,9,FALSE),"")))</f>
        <v/>
      </c>
      <c r="S115" s="43" t="str">
        <f>IF($B115="","",IF(VLOOKUP($B115,Licenciés!$A:$AC,14,FALSE)&lt;10000000,"0"&amp;VLOOKUP($B115,Licenciés!$A:$AC,14,FALSE),VLOOKUP($B115,Licenciés!$A:$AC,14,FALSE)))</f>
        <v/>
      </c>
      <c r="T115" s="20" t="str">
        <f>IF($B115="","",VLOOKUP($B115,Licenciés!$A:$AC,23,FALSE))</f>
        <v/>
      </c>
      <c r="U115" s="20" t="str">
        <f>IF($B115="","",IF(VLOOKUP($B115,Licenciés!$A:$AC,24,FALSE)="Numerote","n° "&amp;VLOOKUP($B115,Licenciés!$A:$AC,23,FALSE),(VLOOKUP($B115,Licenciés!$A:$AC,24,FALSE))))</f>
        <v/>
      </c>
      <c r="V115" s="21" t="str">
        <f>IF($B115="","",VLOOKUP($B115,Licenciés!$A:$AC,16,FALSE))</f>
        <v/>
      </c>
      <c r="W115" s="20" t="str">
        <f>IF($B115="","",VLOOKUP($B115,Licenciés!$A:$AC,20,FALSE))</f>
        <v/>
      </c>
      <c r="X115" s="20" t="str">
        <f>IF($B115="","",VLOOKUP($B115,Licenciés!$A:$AC,5,FALSE))</f>
        <v/>
      </c>
      <c r="Y115" s="20" t="str">
        <f>IF($B115="","",VLOOKUP($B115,Licenciés!$A:$AC,10,FALSE))</f>
        <v/>
      </c>
      <c r="Z115" s="20" t="str">
        <f>IF($B115="","",VLOOKUP($B115,Licenciés!$A:$AC,11,FALSE))</f>
        <v/>
      </c>
      <c r="AA115" s="20" t="str">
        <f>IF($B115="","",VLOOKUP($B115,Licenciés!$A:$AC,29,FALSE))</f>
        <v/>
      </c>
      <c r="AB115" s="21" t="str">
        <f>IF($B115="","",VLOOKUP($B115,Licenciés!$A:$AC,28,FALSE))</f>
        <v/>
      </c>
      <c r="AC115" s="20" t="str">
        <f>IF($B115="","",VLOOKUP($B115,Licenciés!$A:$AC,9,FALSE))</f>
        <v/>
      </c>
      <c r="AD115" s="20" t="str">
        <f>IF($B115="","",VLOOKUP($B115,Licenciés!$A:$AC,15,FALSE))</f>
        <v/>
      </c>
      <c r="AE115" s="20" t="str">
        <f>IF($B115="","",IF($K115="OUI",VLOOKUP($B115,Participants!$B:$AD,9,FALSE),""))</f>
        <v/>
      </c>
      <c r="AF115" s="20">
        <f t="shared" si="2"/>
        <v>0</v>
      </c>
    </row>
    <row r="116" spans="1:32" ht="18.95" customHeight="1">
      <c r="A116" s="40">
        <v>53</v>
      </c>
      <c r="B116" s="129"/>
      <c r="C116" s="118" t="str">
        <f>IF($B116="","",IF(ISNA(VLOOKUP($B116,Licenciés!$A:$AC,2,FALSE))=TRUE,"Licencié inconnu",VLOOKUP($B116,Licenciés!$A:$AC,2,FALSE)&amp;" "&amp;VLOOKUP($B116,Licenciés!$A:$AC,3,FALSE)))</f>
        <v/>
      </c>
      <c r="D116" s="118"/>
      <c r="E116" s="119"/>
      <c r="F116" s="120" t="str">
        <f>IF($B116="","",IF(ISNA(VLOOKUP($B116,Licenciés!$A:$AC,11,FALSE))=TRUE,"?",VLOOKUP($B116,Licenciés!$A:$AC,11,FALSE)))</f>
        <v/>
      </c>
      <c r="G116" s="120" t="str">
        <f>IF($B116="","",IF(ISNA(VLOOKUP($B116,Licenciés!$A:$AC,21,FALSE))=TRUE,"?",VLOOKUP($B116,Licenciés!$A:$AC,21,FALSE)))</f>
        <v/>
      </c>
      <c r="H116" s="121" t="str">
        <f>IF($B116="","",IF(ISNA(VLOOKUP($B116,Licenciés!$A:$AC,8,FALSE))=TRUE,"Inconnu",VLOOKUP($B116,Licenciés!$A:$AC,8,FALSE)))</f>
        <v/>
      </c>
      <c r="I116" s="122"/>
      <c r="J116" s="123"/>
      <c r="K116" s="124" t="str">
        <f>IF($B116="","",IF($G116="?","?",IF(ISNA(VLOOKUP($B116,Participants!$A:$AD,8,FALSE))=TRUE,"NON","OUI")))</f>
        <v/>
      </c>
      <c r="L116" s="123"/>
      <c r="M116" s="120" t="str">
        <f>IF($B116="","",IF($G116="?","?",IF(LEFT(VLOOKUP($B116,Licenciés!$A:$AC,9,FALSE))&gt;="S",VLOOKUP($B116,Licenciés!$A:$AC,9,FALSE),"")))</f>
        <v/>
      </c>
      <c r="N116" s="120" t="str">
        <f>IF($B116="","",IF($G116="?","?",IF(LEFT(VLOOKUP($B116,Licenciés!$A:$AC,9,FALSE))="J",VLOOKUP($B116,Licenciés!$A:$AC,9,FALSE),"")))</f>
        <v/>
      </c>
      <c r="O116" s="120" t="str">
        <f>IF($B116="","",IF($G116="?","?",IF(LEFT(VLOOKUP($B116,Licenciés!$A:$AC,9,FALSE))="C",VLOOKUP($B116,Licenciés!$A:$AC,9,FALSE),"")))</f>
        <v/>
      </c>
      <c r="P116" s="120" t="str">
        <f>IF($B116="","",IF($G116="?","?",IF(LEFT(VLOOKUP($B116,Licenciés!$A:$AC,9,FALSE))="M",VLOOKUP($B116,Licenciés!$A:$AC,9,FALSE),"")))</f>
        <v/>
      </c>
      <c r="Q116" s="120" t="str">
        <f>IF($B116="","",IF($G116="?","?",IF(LEFT(VLOOKUP($B116,Licenciés!$A:$AC,9,FALSE))="B",VLOOKUP($B116,Licenciés!$A:$AC,9,FALSE),"")))</f>
        <v/>
      </c>
      <c r="R116" s="120" t="str">
        <f>IF($B116="","",IF($G116="?","?",IF(LEFT(VLOOKUP($B116,Licenciés!$A:$AC,9,FALSE))="P",VLOOKUP($B116,Licenciés!$A:$AC,9,FALSE),"")))</f>
        <v/>
      </c>
      <c r="S116" s="43" t="str">
        <f>IF($B116="","",IF(VLOOKUP($B116,Licenciés!$A:$AC,14,FALSE)&lt;10000000,"0"&amp;VLOOKUP($B116,Licenciés!$A:$AC,14,FALSE),VLOOKUP($B116,Licenciés!$A:$AC,14,FALSE)))</f>
        <v/>
      </c>
      <c r="T116" s="20" t="str">
        <f>IF($B116="","",VLOOKUP($B116,Licenciés!$A:$AC,23,FALSE))</f>
        <v/>
      </c>
      <c r="U116" s="20" t="str">
        <f>IF($B116="","",IF(VLOOKUP($B116,Licenciés!$A:$AC,24,FALSE)="Numerote","n° "&amp;VLOOKUP($B116,Licenciés!$A:$AC,23,FALSE),(VLOOKUP($B116,Licenciés!$A:$AC,24,FALSE))))</f>
        <v/>
      </c>
      <c r="V116" s="21" t="str">
        <f>IF($B116="","",VLOOKUP($B116,Licenciés!$A:$AC,16,FALSE))</f>
        <v/>
      </c>
      <c r="W116" s="20" t="str">
        <f>IF($B116="","",VLOOKUP($B116,Licenciés!$A:$AC,20,FALSE))</f>
        <v/>
      </c>
      <c r="X116" s="20" t="str">
        <f>IF($B116="","",VLOOKUP($B116,Licenciés!$A:$AC,5,FALSE))</f>
        <v/>
      </c>
      <c r="Y116" s="20" t="str">
        <f>IF($B116="","",VLOOKUP($B116,Licenciés!$A:$AC,10,FALSE))</f>
        <v/>
      </c>
      <c r="Z116" s="20" t="str">
        <f>IF($B116="","",VLOOKUP($B116,Licenciés!$A:$AC,11,FALSE))</f>
        <v/>
      </c>
      <c r="AA116" s="20" t="str">
        <f>IF($B116="","",VLOOKUP($B116,Licenciés!$A:$AC,29,FALSE))</f>
        <v/>
      </c>
      <c r="AB116" s="21" t="str">
        <f>IF($B116="","",VLOOKUP($B116,Licenciés!$A:$AC,28,FALSE))</f>
        <v/>
      </c>
      <c r="AC116" s="20" t="str">
        <f>IF($B116="","",VLOOKUP($B116,Licenciés!$A:$AC,9,FALSE))</f>
        <v/>
      </c>
      <c r="AD116" s="20" t="str">
        <f>IF($B116="","",VLOOKUP($B116,Licenciés!$A:$AC,15,FALSE))</f>
        <v/>
      </c>
      <c r="AE116" s="20" t="str">
        <f>IF($B116="","",IF($K116="OUI",VLOOKUP($B116,Participants!$B:$AD,9,FALSE),""))</f>
        <v/>
      </c>
      <c r="AF116" s="20">
        <f t="shared" si="2"/>
        <v>0</v>
      </c>
    </row>
    <row r="117" spans="1:32" ht="18.95" customHeight="1">
      <c r="A117" s="40">
        <v>54</v>
      </c>
      <c r="B117" s="129"/>
      <c r="C117" s="118" t="str">
        <f>IF($B117="","",IF(ISNA(VLOOKUP($B117,Licenciés!$A:$AC,2,FALSE))=TRUE,"Licencié inconnu",VLOOKUP($B117,Licenciés!$A:$AC,2,FALSE)&amp;" "&amp;VLOOKUP($B117,Licenciés!$A:$AC,3,FALSE)))</f>
        <v/>
      </c>
      <c r="D117" s="118"/>
      <c r="E117" s="119"/>
      <c r="F117" s="120" t="str">
        <f>IF($B117="","",IF(ISNA(VLOOKUP($B117,Licenciés!$A:$AC,11,FALSE))=TRUE,"?",VLOOKUP($B117,Licenciés!$A:$AC,11,FALSE)))</f>
        <v/>
      </c>
      <c r="G117" s="120" t="str">
        <f>IF($B117="","",IF(ISNA(VLOOKUP($B117,Licenciés!$A:$AC,21,FALSE))=TRUE,"?",VLOOKUP($B117,Licenciés!$A:$AC,21,FALSE)))</f>
        <v/>
      </c>
      <c r="H117" s="121" t="str">
        <f>IF($B117="","",IF(ISNA(VLOOKUP($B117,Licenciés!$A:$AC,8,FALSE))=TRUE,"Inconnu",VLOOKUP($B117,Licenciés!$A:$AC,8,FALSE)))</f>
        <v/>
      </c>
      <c r="I117" s="122"/>
      <c r="J117" s="123"/>
      <c r="K117" s="124" t="str">
        <f>IF($B117="","",IF($G117="?","?",IF(ISNA(VLOOKUP($B117,Participants!$A:$AD,8,FALSE))=TRUE,"NON","OUI")))</f>
        <v/>
      </c>
      <c r="L117" s="123"/>
      <c r="M117" s="120" t="str">
        <f>IF($B117="","",IF($G117="?","?",IF(LEFT(VLOOKUP($B117,Licenciés!$A:$AC,9,FALSE))&gt;="S",VLOOKUP($B117,Licenciés!$A:$AC,9,FALSE),"")))</f>
        <v/>
      </c>
      <c r="N117" s="120" t="str">
        <f>IF($B117="","",IF($G117="?","?",IF(LEFT(VLOOKUP($B117,Licenciés!$A:$AC,9,FALSE))="J",VLOOKUP($B117,Licenciés!$A:$AC,9,FALSE),"")))</f>
        <v/>
      </c>
      <c r="O117" s="120" t="str">
        <f>IF($B117="","",IF($G117="?","?",IF(LEFT(VLOOKUP($B117,Licenciés!$A:$AC,9,FALSE))="C",VLOOKUP($B117,Licenciés!$A:$AC,9,FALSE),"")))</f>
        <v/>
      </c>
      <c r="P117" s="120" t="str">
        <f>IF($B117="","",IF($G117="?","?",IF(LEFT(VLOOKUP($B117,Licenciés!$A:$AC,9,FALSE))="M",VLOOKUP($B117,Licenciés!$A:$AC,9,FALSE),"")))</f>
        <v/>
      </c>
      <c r="Q117" s="120" t="str">
        <f>IF($B117="","",IF($G117="?","?",IF(LEFT(VLOOKUP($B117,Licenciés!$A:$AC,9,FALSE))="B",VLOOKUP($B117,Licenciés!$A:$AC,9,FALSE),"")))</f>
        <v/>
      </c>
      <c r="R117" s="120" t="str">
        <f>IF($B117="","",IF($G117="?","?",IF(LEFT(VLOOKUP($B117,Licenciés!$A:$AC,9,FALSE))="P",VLOOKUP($B117,Licenciés!$A:$AC,9,FALSE),"")))</f>
        <v/>
      </c>
      <c r="S117" s="43" t="str">
        <f>IF($B117="","",IF(VLOOKUP($B117,Licenciés!$A:$AC,14,FALSE)&lt;10000000,"0"&amp;VLOOKUP($B117,Licenciés!$A:$AC,14,FALSE),VLOOKUP($B117,Licenciés!$A:$AC,14,FALSE)))</f>
        <v/>
      </c>
      <c r="T117" s="20" t="str">
        <f>IF($B117="","",VLOOKUP($B117,Licenciés!$A:$AC,23,FALSE))</f>
        <v/>
      </c>
      <c r="U117" s="20" t="str">
        <f>IF($B117="","",IF(VLOOKUP($B117,Licenciés!$A:$AC,24,FALSE)="Numerote","n° "&amp;VLOOKUP($B117,Licenciés!$A:$AC,23,FALSE),(VLOOKUP($B117,Licenciés!$A:$AC,24,FALSE))))</f>
        <v/>
      </c>
      <c r="V117" s="21" t="str">
        <f>IF($B117="","",VLOOKUP($B117,Licenciés!$A:$AC,16,FALSE))</f>
        <v/>
      </c>
      <c r="W117" s="20" t="str">
        <f>IF($B117="","",VLOOKUP($B117,Licenciés!$A:$AC,20,FALSE))</f>
        <v/>
      </c>
      <c r="X117" s="20" t="str">
        <f>IF($B117="","",VLOOKUP($B117,Licenciés!$A:$AC,5,FALSE))</f>
        <v/>
      </c>
      <c r="Y117" s="20" t="str">
        <f>IF($B117="","",VLOOKUP($B117,Licenciés!$A:$AC,10,FALSE))</f>
        <v/>
      </c>
      <c r="Z117" s="20" t="str">
        <f>IF($B117="","",VLOOKUP($B117,Licenciés!$A:$AC,11,FALSE))</f>
        <v/>
      </c>
      <c r="AA117" s="20" t="str">
        <f>IF($B117="","",VLOOKUP($B117,Licenciés!$A:$AC,29,FALSE))</f>
        <v/>
      </c>
      <c r="AB117" s="21" t="str">
        <f>IF($B117="","",VLOOKUP($B117,Licenciés!$A:$AC,28,FALSE))</f>
        <v/>
      </c>
      <c r="AC117" s="20" t="str">
        <f>IF($B117="","",VLOOKUP($B117,Licenciés!$A:$AC,9,FALSE))</f>
        <v/>
      </c>
      <c r="AD117" s="20" t="str">
        <f>IF($B117="","",VLOOKUP($B117,Licenciés!$A:$AC,15,FALSE))</f>
        <v/>
      </c>
      <c r="AE117" s="20" t="str">
        <f>IF($B117="","",IF($K117="OUI",VLOOKUP($B117,Participants!$B:$AD,9,FALSE),""))</f>
        <v/>
      </c>
      <c r="AF117" s="20">
        <f t="shared" si="2"/>
        <v>0</v>
      </c>
    </row>
    <row r="118" spans="1:32" ht="18.95" customHeight="1">
      <c r="A118" s="40">
        <v>55</v>
      </c>
      <c r="B118" s="129"/>
      <c r="C118" s="118" t="str">
        <f>IF($B118="","",IF(ISNA(VLOOKUP($B118,Licenciés!$A:$AC,2,FALSE))=TRUE,"Licencié inconnu",VLOOKUP($B118,Licenciés!$A:$AC,2,FALSE)&amp;" "&amp;VLOOKUP($B118,Licenciés!$A:$AC,3,FALSE)))</f>
        <v/>
      </c>
      <c r="D118" s="118"/>
      <c r="E118" s="119"/>
      <c r="F118" s="120" t="str">
        <f>IF($B118="","",IF(ISNA(VLOOKUP($B118,Licenciés!$A:$AC,11,FALSE))=TRUE,"?",VLOOKUP($B118,Licenciés!$A:$AC,11,FALSE)))</f>
        <v/>
      </c>
      <c r="G118" s="120" t="str">
        <f>IF($B118="","",IF(ISNA(VLOOKUP($B118,Licenciés!$A:$AC,21,FALSE))=TRUE,"?",VLOOKUP($B118,Licenciés!$A:$AC,21,FALSE)))</f>
        <v/>
      </c>
      <c r="H118" s="121" t="str">
        <f>IF($B118="","",IF(ISNA(VLOOKUP($B118,Licenciés!$A:$AC,8,FALSE))=TRUE,"Inconnu",VLOOKUP($B118,Licenciés!$A:$AC,8,FALSE)))</f>
        <v/>
      </c>
      <c r="I118" s="122"/>
      <c r="J118" s="123"/>
      <c r="K118" s="124" t="str">
        <f>IF($B118="","",IF($G118="?","?",IF(ISNA(VLOOKUP($B118,Participants!$A:$AD,8,FALSE))=TRUE,"NON","OUI")))</f>
        <v/>
      </c>
      <c r="L118" s="123"/>
      <c r="M118" s="120" t="str">
        <f>IF($B118="","",IF($G118="?","?",IF(LEFT(VLOOKUP($B118,Licenciés!$A:$AC,9,FALSE))&gt;="S",VLOOKUP($B118,Licenciés!$A:$AC,9,FALSE),"")))</f>
        <v/>
      </c>
      <c r="N118" s="120" t="str">
        <f>IF($B118="","",IF($G118="?","?",IF(LEFT(VLOOKUP($B118,Licenciés!$A:$AC,9,FALSE))="J",VLOOKUP($B118,Licenciés!$A:$AC,9,FALSE),"")))</f>
        <v/>
      </c>
      <c r="O118" s="120" t="str">
        <f>IF($B118="","",IF($G118="?","?",IF(LEFT(VLOOKUP($B118,Licenciés!$A:$AC,9,FALSE))="C",VLOOKUP($B118,Licenciés!$A:$AC,9,FALSE),"")))</f>
        <v/>
      </c>
      <c r="P118" s="120" t="str">
        <f>IF($B118="","",IF($G118="?","?",IF(LEFT(VLOOKUP($B118,Licenciés!$A:$AC,9,FALSE))="M",VLOOKUP($B118,Licenciés!$A:$AC,9,FALSE),"")))</f>
        <v/>
      </c>
      <c r="Q118" s="120" t="str">
        <f>IF($B118="","",IF($G118="?","?",IF(LEFT(VLOOKUP($B118,Licenciés!$A:$AC,9,FALSE))="B",VLOOKUP($B118,Licenciés!$A:$AC,9,FALSE),"")))</f>
        <v/>
      </c>
      <c r="R118" s="120" t="str">
        <f>IF($B118="","",IF($G118="?","?",IF(LEFT(VLOOKUP($B118,Licenciés!$A:$AC,9,FALSE))="P",VLOOKUP($B118,Licenciés!$A:$AC,9,FALSE),"")))</f>
        <v/>
      </c>
      <c r="S118" s="43" t="str">
        <f>IF($B118="","",IF(VLOOKUP($B118,Licenciés!$A:$AC,14,FALSE)&lt;10000000,"0"&amp;VLOOKUP($B118,Licenciés!$A:$AC,14,FALSE),VLOOKUP($B118,Licenciés!$A:$AC,14,FALSE)))</f>
        <v/>
      </c>
      <c r="T118" s="20" t="str">
        <f>IF($B118="","",VLOOKUP($B118,Licenciés!$A:$AC,23,FALSE))</f>
        <v/>
      </c>
      <c r="U118" s="20" t="str">
        <f>IF($B118="","",IF(VLOOKUP($B118,Licenciés!$A:$AC,24,FALSE)="Numerote","n° "&amp;VLOOKUP($B118,Licenciés!$A:$AC,23,FALSE),(VLOOKUP($B118,Licenciés!$A:$AC,24,FALSE))))</f>
        <v/>
      </c>
      <c r="V118" s="21" t="str">
        <f>IF($B118="","",VLOOKUP($B118,Licenciés!$A:$AC,16,FALSE))</f>
        <v/>
      </c>
      <c r="W118" s="20" t="str">
        <f>IF($B118="","",VLOOKUP($B118,Licenciés!$A:$AC,20,FALSE))</f>
        <v/>
      </c>
      <c r="X118" s="20" t="str">
        <f>IF($B118="","",VLOOKUP($B118,Licenciés!$A:$AC,5,FALSE))</f>
        <v/>
      </c>
      <c r="Y118" s="20" t="str">
        <f>IF($B118="","",VLOOKUP($B118,Licenciés!$A:$AC,10,FALSE))</f>
        <v/>
      </c>
      <c r="Z118" s="20" t="str">
        <f>IF($B118="","",VLOOKUP($B118,Licenciés!$A:$AC,11,FALSE))</f>
        <v/>
      </c>
      <c r="AA118" s="20" t="str">
        <f>IF($B118="","",VLOOKUP($B118,Licenciés!$A:$AC,29,FALSE))</f>
        <v/>
      </c>
      <c r="AB118" s="21" t="str">
        <f>IF($B118="","",VLOOKUP($B118,Licenciés!$A:$AC,28,FALSE))</f>
        <v/>
      </c>
      <c r="AC118" s="20" t="str">
        <f>IF($B118="","",VLOOKUP($B118,Licenciés!$A:$AC,9,FALSE))</f>
        <v/>
      </c>
      <c r="AD118" s="20" t="str">
        <f>IF($B118="","",VLOOKUP($B118,Licenciés!$A:$AC,15,FALSE))</f>
        <v/>
      </c>
      <c r="AE118" s="20" t="str">
        <f>IF($B118="","",IF($K118="OUI",VLOOKUP($B118,Participants!$B:$AD,9,FALSE),""))</f>
        <v/>
      </c>
      <c r="AF118" s="20">
        <f t="shared" si="2"/>
        <v>0</v>
      </c>
    </row>
    <row r="119" spans="1:32" ht="18.95" customHeight="1">
      <c r="A119" s="40">
        <v>56</v>
      </c>
      <c r="B119" s="129"/>
      <c r="C119" s="118" t="str">
        <f>IF($B119="","",IF(ISNA(VLOOKUP($B119,Licenciés!$A:$AC,2,FALSE))=TRUE,"Licencié inconnu",VLOOKUP($B119,Licenciés!$A:$AC,2,FALSE)&amp;" "&amp;VLOOKUP($B119,Licenciés!$A:$AC,3,FALSE)))</f>
        <v/>
      </c>
      <c r="D119" s="118"/>
      <c r="E119" s="119"/>
      <c r="F119" s="120" t="str">
        <f>IF($B119="","",IF(ISNA(VLOOKUP($B119,Licenciés!$A:$AC,11,FALSE))=TRUE,"?",VLOOKUP($B119,Licenciés!$A:$AC,11,FALSE)))</f>
        <v/>
      </c>
      <c r="G119" s="120" t="str">
        <f>IF($B119="","",IF(ISNA(VLOOKUP($B119,Licenciés!$A:$AC,21,FALSE))=TRUE,"?",VLOOKUP($B119,Licenciés!$A:$AC,21,FALSE)))</f>
        <v/>
      </c>
      <c r="H119" s="121" t="str">
        <f>IF($B119="","",IF(ISNA(VLOOKUP($B119,Licenciés!$A:$AC,8,FALSE))=TRUE,"Inconnu",VLOOKUP($B119,Licenciés!$A:$AC,8,FALSE)))</f>
        <v/>
      </c>
      <c r="I119" s="122"/>
      <c r="J119" s="123"/>
      <c r="K119" s="124" t="str">
        <f>IF($B119="","",IF($G119="?","?",IF(ISNA(VLOOKUP($B119,Participants!$A:$AD,8,FALSE))=TRUE,"NON","OUI")))</f>
        <v/>
      </c>
      <c r="L119" s="123"/>
      <c r="M119" s="120" t="str">
        <f>IF($B119="","",IF($G119="?","?",IF(LEFT(VLOOKUP($B119,Licenciés!$A:$AC,9,FALSE))&gt;="S",VLOOKUP($B119,Licenciés!$A:$AC,9,FALSE),"")))</f>
        <v/>
      </c>
      <c r="N119" s="120" t="str">
        <f>IF($B119="","",IF($G119="?","?",IF(LEFT(VLOOKUP($B119,Licenciés!$A:$AC,9,FALSE))="J",VLOOKUP($B119,Licenciés!$A:$AC,9,FALSE),"")))</f>
        <v/>
      </c>
      <c r="O119" s="120" t="str">
        <f>IF($B119="","",IF($G119="?","?",IF(LEFT(VLOOKUP($B119,Licenciés!$A:$AC,9,FALSE))="C",VLOOKUP($B119,Licenciés!$A:$AC,9,FALSE),"")))</f>
        <v/>
      </c>
      <c r="P119" s="120" t="str">
        <f>IF($B119="","",IF($G119="?","?",IF(LEFT(VLOOKUP($B119,Licenciés!$A:$AC,9,FALSE))="M",VLOOKUP($B119,Licenciés!$A:$AC,9,FALSE),"")))</f>
        <v/>
      </c>
      <c r="Q119" s="120" t="str">
        <f>IF($B119="","",IF($G119="?","?",IF(LEFT(VLOOKUP($B119,Licenciés!$A:$AC,9,FALSE))="B",VLOOKUP($B119,Licenciés!$A:$AC,9,FALSE),"")))</f>
        <v/>
      </c>
      <c r="R119" s="120" t="str">
        <f>IF($B119="","",IF($G119="?","?",IF(LEFT(VLOOKUP($B119,Licenciés!$A:$AC,9,FALSE))="P",VLOOKUP($B119,Licenciés!$A:$AC,9,FALSE),"")))</f>
        <v/>
      </c>
      <c r="S119" s="43" t="str">
        <f>IF($B119="","",IF(VLOOKUP($B119,Licenciés!$A:$AC,14,FALSE)&lt;10000000,"0"&amp;VLOOKUP($B119,Licenciés!$A:$AC,14,FALSE),VLOOKUP($B119,Licenciés!$A:$AC,14,FALSE)))</f>
        <v/>
      </c>
      <c r="T119" s="20" t="str">
        <f>IF($B119="","",VLOOKUP($B119,Licenciés!$A:$AC,23,FALSE))</f>
        <v/>
      </c>
      <c r="U119" s="20" t="str">
        <f>IF($B119="","",IF(VLOOKUP($B119,Licenciés!$A:$AC,24,FALSE)="Numerote","n° "&amp;VLOOKUP($B119,Licenciés!$A:$AC,23,FALSE),(VLOOKUP($B119,Licenciés!$A:$AC,24,FALSE))))</f>
        <v/>
      </c>
      <c r="V119" s="21" t="str">
        <f>IF($B119="","",VLOOKUP($B119,Licenciés!$A:$AC,16,FALSE))</f>
        <v/>
      </c>
      <c r="W119" s="20" t="str">
        <f>IF($B119="","",VLOOKUP($B119,Licenciés!$A:$AC,20,FALSE))</f>
        <v/>
      </c>
      <c r="X119" s="20" t="str">
        <f>IF($B119="","",VLOOKUP($B119,Licenciés!$A:$AC,5,FALSE))</f>
        <v/>
      </c>
      <c r="Y119" s="20" t="str">
        <f>IF($B119="","",VLOOKUP($B119,Licenciés!$A:$AC,10,FALSE))</f>
        <v/>
      </c>
      <c r="Z119" s="20" t="str">
        <f>IF($B119="","",VLOOKUP($B119,Licenciés!$A:$AC,11,FALSE))</f>
        <v/>
      </c>
      <c r="AA119" s="20" t="str">
        <f>IF($B119="","",VLOOKUP($B119,Licenciés!$A:$AC,29,FALSE))</f>
        <v/>
      </c>
      <c r="AB119" s="21" t="str">
        <f>IF($B119="","",VLOOKUP($B119,Licenciés!$A:$AC,28,FALSE))</f>
        <v/>
      </c>
      <c r="AC119" s="20" t="str">
        <f>IF($B119="","",VLOOKUP($B119,Licenciés!$A:$AC,9,FALSE))</f>
        <v/>
      </c>
      <c r="AD119" s="20" t="str">
        <f>IF($B119="","",VLOOKUP($B119,Licenciés!$A:$AC,15,FALSE))</f>
        <v/>
      </c>
      <c r="AE119" s="20" t="str">
        <f>IF($B119="","",IF($K119="OUI",VLOOKUP($B119,Participants!$B:$AD,9,FALSE),""))</f>
        <v/>
      </c>
      <c r="AF119" s="20">
        <f t="shared" si="2"/>
        <v>0</v>
      </c>
    </row>
    <row r="120" spans="1:32" ht="18.95" customHeight="1">
      <c r="A120" s="40">
        <v>57</v>
      </c>
      <c r="B120" s="129"/>
      <c r="C120" s="118" t="str">
        <f>IF($B120="","",IF(ISNA(VLOOKUP($B120,Licenciés!$A:$AC,2,FALSE))=TRUE,"Licencié inconnu",VLOOKUP($B120,Licenciés!$A:$AC,2,FALSE)&amp;" "&amp;VLOOKUP($B120,Licenciés!$A:$AC,3,FALSE)))</f>
        <v/>
      </c>
      <c r="D120" s="118"/>
      <c r="E120" s="119"/>
      <c r="F120" s="120" t="str">
        <f>IF($B120="","",IF(ISNA(VLOOKUP($B120,Licenciés!$A:$AC,11,FALSE))=TRUE,"?",VLOOKUP($B120,Licenciés!$A:$AC,11,FALSE)))</f>
        <v/>
      </c>
      <c r="G120" s="120" t="str">
        <f>IF($B120="","",IF(ISNA(VLOOKUP($B120,Licenciés!$A:$AC,21,FALSE))=TRUE,"?",VLOOKUP($B120,Licenciés!$A:$AC,21,FALSE)))</f>
        <v/>
      </c>
      <c r="H120" s="121" t="str">
        <f>IF($B120="","",IF(ISNA(VLOOKUP($B120,Licenciés!$A:$AC,8,FALSE))=TRUE,"Inconnu",VLOOKUP($B120,Licenciés!$A:$AC,8,FALSE)))</f>
        <v/>
      </c>
      <c r="I120" s="122"/>
      <c r="J120" s="123"/>
      <c r="K120" s="124" t="str">
        <f>IF($B120="","",IF($G120="?","?",IF(ISNA(VLOOKUP($B120,Participants!$A:$AD,8,FALSE))=TRUE,"NON","OUI")))</f>
        <v/>
      </c>
      <c r="L120" s="123"/>
      <c r="M120" s="120" t="str">
        <f>IF($B120="","",IF($G120="?","?",IF(LEFT(VLOOKUP($B120,Licenciés!$A:$AC,9,FALSE))&gt;="S",VLOOKUP($B120,Licenciés!$A:$AC,9,FALSE),"")))</f>
        <v/>
      </c>
      <c r="N120" s="120" t="str">
        <f>IF($B120="","",IF($G120="?","?",IF(LEFT(VLOOKUP($B120,Licenciés!$A:$AC,9,FALSE))="J",VLOOKUP($B120,Licenciés!$A:$AC,9,FALSE),"")))</f>
        <v/>
      </c>
      <c r="O120" s="120" t="str">
        <f>IF($B120="","",IF($G120="?","?",IF(LEFT(VLOOKUP($B120,Licenciés!$A:$AC,9,FALSE))="C",VLOOKUP($B120,Licenciés!$A:$AC,9,FALSE),"")))</f>
        <v/>
      </c>
      <c r="P120" s="120" t="str">
        <f>IF($B120="","",IF($G120="?","?",IF(LEFT(VLOOKUP($B120,Licenciés!$A:$AC,9,FALSE))="M",VLOOKUP($B120,Licenciés!$A:$AC,9,FALSE),"")))</f>
        <v/>
      </c>
      <c r="Q120" s="120" t="str">
        <f>IF($B120="","",IF($G120="?","?",IF(LEFT(VLOOKUP($B120,Licenciés!$A:$AC,9,FALSE))="B",VLOOKUP($B120,Licenciés!$A:$AC,9,FALSE),"")))</f>
        <v/>
      </c>
      <c r="R120" s="120" t="str">
        <f>IF($B120="","",IF($G120="?","?",IF(LEFT(VLOOKUP($B120,Licenciés!$A:$AC,9,FALSE))="P",VLOOKUP($B120,Licenciés!$A:$AC,9,FALSE),"")))</f>
        <v/>
      </c>
      <c r="S120" s="43" t="str">
        <f>IF($B120="","",IF(VLOOKUP($B120,Licenciés!$A:$AC,14,FALSE)&lt;10000000,"0"&amp;VLOOKUP($B120,Licenciés!$A:$AC,14,FALSE),VLOOKUP($B120,Licenciés!$A:$AC,14,FALSE)))</f>
        <v/>
      </c>
      <c r="T120" s="20" t="str">
        <f>IF($B120="","",VLOOKUP($B120,Licenciés!$A:$AC,23,FALSE))</f>
        <v/>
      </c>
      <c r="U120" s="20" t="str">
        <f>IF($B120="","",IF(VLOOKUP($B120,Licenciés!$A:$AC,24,FALSE)="Numerote","n° "&amp;VLOOKUP($B120,Licenciés!$A:$AC,23,FALSE),(VLOOKUP($B120,Licenciés!$A:$AC,24,FALSE))))</f>
        <v/>
      </c>
      <c r="V120" s="21" t="str">
        <f>IF($B120="","",VLOOKUP($B120,Licenciés!$A:$AC,16,FALSE))</f>
        <v/>
      </c>
      <c r="W120" s="20" t="str">
        <f>IF($B120="","",VLOOKUP($B120,Licenciés!$A:$AC,20,FALSE))</f>
        <v/>
      </c>
      <c r="X120" s="20" t="str">
        <f>IF($B120="","",VLOOKUP($B120,Licenciés!$A:$AC,5,FALSE))</f>
        <v/>
      </c>
      <c r="Y120" s="20" t="str">
        <f>IF($B120="","",VLOOKUP($B120,Licenciés!$A:$AC,10,FALSE))</f>
        <v/>
      </c>
      <c r="Z120" s="20" t="str">
        <f>IF($B120="","",VLOOKUP($B120,Licenciés!$A:$AC,11,FALSE))</f>
        <v/>
      </c>
      <c r="AA120" s="20" t="str">
        <f>IF($B120="","",VLOOKUP($B120,Licenciés!$A:$AC,29,FALSE))</f>
        <v/>
      </c>
      <c r="AB120" s="21" t="str">
        <f>IF($B120="","",VLOOKUP($B120,Licenciés!$A:$AC,28,FALSE))</f>
        <v/>
      </c>
      <c r="AC120" s="20" t="str">
        <f>IF($B120="","",VLOOKUP($B120,Licenciés!$A:$AC,9,FALSE))</f>
        <v/>
      </c>
      <c r="AD120" s="20" t="str">
        <f>IF($B120="","",VLOOKUP($B120,Licenciés!$A:$AC,15,FALSE))</f>
        <v/>
      </c>
      <c r="AE120" s="20" t="str">
        <f>IF($B120="","",IF($K120="OUI",VLOOKUP($B120,Participants!$B:$AD,9,FALSE),""))</f>
        <v/>
      </c>
      <c r="AF120" s="20">
        <f t="shared" si="2"/>
        <v>0</v>
      </c>
    </row>
    <row r="121" spans="1:32" ht="18.95" customHeight="1">
      <c r="A121" s="40">
        <v>58</v>
      </c>
      <c r="B121" s="129"/>
      <c r="C121" s="118" t="str">
        <f>IF($B121="","",IF(ISNA(VLOOKUP($B121,Licenciés!$A:$AC,2,FALSE))=TRUE,"Licencié inconnu",VLOOKUP($B121,Licenciés!$A:$AC,2,FALSE)&amp;" "&amp;VLOOKUP($B121,Licenciés!$A:$AC,3,FALSE)))</f>
        <v/>
      </c>
      <c r="D121" s="118"/>
      <c r="E121" s="119"/>
      <c r="F121" s="120" t="str">
        <f>IF($B121="","",IF(ISNA(VLOOKUP($B121,Licenciés!$A:$AC,11,FALSE))=TRUE,"?",VLOOKUP($B121,Licenciés!$A:$AC,11,FALSE)))</f>
        <v/>
      </c>
      <c r="G121" s="120" t="str">
        <f>IF($B121="","",IF(ISNA(VLOOKUP($B121,Licenciés!$A:$AC,21,FALSE))=TRUE,"?",VLOOKUP($B121,Licenciés!$A:$AC,21,FALSE)))</f>
        <v/>
      </c>
      <c r="H121" s="121" t="str">
        <f>IF($B121="","",IF(ISNA(VLOOKUP($B121,Licenciés!$A:$AC,8,FALSE))=TRUE,"Inconnu",VLOOKUP($B121,Licenciés!$A:$AC,8,FALSE)))</f>
        <v/>
      </c>
      <c r="I121" s="122"/>
      <c r="J121" s="123"/>
      <c r="K121" s="124" t="str">
        <f>IF($B121="","",IF($G121="?","?",IF(ISNA(VLOOKUP($B121,Participants!$A:$AD,8,FALSE))=TRUE,"NON","OUI")))</f>
        <v/>
      </c>
      <c r="L121" s="123"/>
      <c r="M121" s="120" t="str">
        <f>IF($B121="","",IF($G121="?","?",IF(LEFT(VLOOKUP($B121,Licenciés!$A:$AC,9,FALSE))&gt;="S",VLOOKUP($B121,Licenciés!$A:$AC,9,FALSE),"")))</f>
        <v/>
      </c>
      <c r="N121" s="120" t="str">
        <f>IF($B121="","",IF($G121="?","?",IF(LEFT(VLOOKUP($B121,Licenciés!$A:$AC,9,FALSE))="J",VLOOKUP($B121,Licenciés!$A:$AC,9,FALSE),"")))</f>
        <v/>
      </c>
      <c r="O121" s="120" t="str">
        <f>IF($B121="","",IF($G121="?","?",IF(LEFT(VLOOKUP($B121,Licenciés!$A:$AC,9,FALSE))="C",VLOOKUP($B121,Licenciés!$A:$AC,9,FALSE),"")))</f>
        <v/>
      </c>
      <c r="P121" s="120" t="str">
        <f>IF($B121="","",IF($G121="?","?",IF(LEFT(VLOOKUP($B121,Licenciés!$A:$AC,9,FALSE))="M",VLOOKUP($B121,Licenciés!$A:$AC,9,FALSE),"")))</f>
        <v/>
      </c>
      <c r="Q121" s="120" t="str">
        <f>IF($B121="","",IF($G121="?","?",IF(LEFT(VLOOKUP($B121,Licenciés!$A:$AC,9,FALSE))="B",VLOOKUP($B121,Licenciés!$A:$AC,9,FALSE),"")))</f>
        <v/>
      </c>
      <c r="R121" s="120" t="str">
        <f>IF($B121="","",IF($G121="?","?",IF(LEFT(VLOOKUP($B121,Licenciés!$A:$AC,9,FALSE))="P",VLOOKUP($B121,Licenciés!$A:$AC,9,FALSE),"")))</f>
        <v/>
      </c>
      <c r="S121" s="43" t="str">
        <f>IF($B121="","",IF(VLOOKUP($B121,Licenciés!$A:$AC,14,FALSE)&lt;10000000,"0"&amp;VLOOKUP($B121,Licenciés!$A:$AC,14,FALSE),VLOOKUP($B121,Licenciés!$A:$AC,14,FALSE)))</f>
        <v/>
      </c>
      <c r="T121" s="20" t="str">
        <f>IF($B121="","",VLOOKUP($B121,Licenciés!$A:$AC,23,FALSE))</f>
        <v/>
      </c>
      <c r="U121" s="20" t="str">
        <f>IF($B121="","",IF(VLOOKUP($B121,Licenciés!$A:$AC,24,FALSE)="Numerote","n° "&amp;VLOOKUP($B121,Licenciés!$A:$AC,23,FALSE),(VLOOKUP($B121,Licenciés!$A:$AC,24,FALSE))))</f>
        <v/>
      </c>
      <c r="V121" s="21" t="str">
        <f>IF($B121="","",VLOOKUP($B121,Licenciés!$A:$AC,16,FALSE))</f>
        <v/>
      </c>
      <c r="W121" s="20" t="str">
        <f>IF($B121="","",VLOOKUP($B121,Licenciés!$A:$AC,20,FALSE))</f>
        <v/>
      </c>
      <c r="X121" s="20" t="str">
        <f>IF($B121="","",VLOOKUP($B121,Licenciés!$A:$AC,5,FALSE))</f>
        <v/>
      </c>
      <c r="Y121" s="20" t="str">
        <f>IF($B121="","",VLOOKUP($B121,Licenciés!$A:$AC,10,FALSE))</f>
        <v/>
      </c>
      <c r="Z121" s="20" t="str">
        <f>IF($B121="","",VLOOKUP($B121,Licenciés!$A:$AC,11,FALSE))</f>
        <v/>
      </c>
      <c r="AA121" s="20" t="str">
        <f>IF($B121="","",VLOOKUP($B121,Licenciés!$A:$AC,29,FALSE))</f>
        <v/>
      </c>
      <c r="AB121" s="21" t="str">
        <f>IF($B121="","",VLOOKUP($B121,Licenciés!$A:$AC,28,FALSE))</f>
        <v/>
      </c>
      <c r="AC121" s="20" t="str">
        <f>IF($B121="","",VLOOKUP($B121,Licenciés!$A:$AC,9,FALSE))</f>
        <v/>
      </c>
      <c r="AD121" s="20" t="str">
        <f>IF($B121="","",VLOOKUP($B121,Licenciés!$A:$AC,15,FALSE))</f>
        <v/>
      </c>
      <c r="AE121" s="20" t="str">
        <f>IF($B121="","",IF($K121="OUI",VLOOKUP($B121,Participants!$B:$AD,9,FALSE),""))</f>
        <v/>
      </c>
      <c r="AF121" s="20">
        <f t="shared" si="2"/>
        <v>0</v>
      </c>
    </row>
    <row r="122" spans="1:32" ht="18.95" customHeight="1">
      <c r="A122" s="40">
        <v>59</v>
      </c>
      <c r="B122" s="129"/>
      <c r="C122" s="118" t="str">
        <f>IF($B122="","",IF(ISNA(VLOOKUP($B122,Licenciés!$A:$AC,2,FALSE))=TRUE,"Licencié inconnu",VLOOKUP($B122,Licenciés!$A:$AC,2,FALSE)&amp;" "&amp;VLOOKUP($B122,Licenciés!$A:$AC,3,FALSE)))</f>
        <v/>
      </c>
      <c r="D122" s="118"/>
      <c r="E122" s="119"/>
      <c r="F122" s="120" t="str">
        <f>IF($B122="","",IF(ISNA(VLOOKUP($B122,Licenciés!$A:$AC,11,FALSE))=TRUE,"?",VLOOKUP($B122,Licenciés!$A:$AC,11,FALSE)))</f>
        <v/>
      </c>
      <c r="G122" s="120" t="str">
        <f>IF($B122="","",IF(ISNA(VLOOKUP($B122,Licenciés!$A:$AC,21,FALSE))=TRUE,"?",VLOOKUP($B122,Licenciés!$A:$AC,21,FALSE)))</f>
        <v/>
      </c>
      <c r="H122" s="121" t="str">
        <f>IF($B122="","",IF(ISNA(VLOOKUP($B122,Licenciés!$A:$AC,8,FALSE))=TRUE,"Inconnu",VLOOKUP($B122,Licenciés!$A:$AC,8,FALSE)))</f>
        <v/>
      </c>
      <c r="I122" s="122"/>
      <c r="J122" s="123"/>
      <c r="K122" s="124" t="str">
        <f>IF($B122="","",IF($G122="?","?",IF(ISNA(VLOOKUP($B122,Participants!$A:$AD,8,FALSE))=TRUE,"NON","OUI")))</f>
        <v/>
      </c>
      <c r="L122" s="123"/>
      <c r="M122" s="120" t="str">
        <f>IF($B122="","",IF($G122="?","?",IF(LEFT(VLOOKUP($B122,Licenciés!$A:$AC,9,FALSE))&gt;="S",VLOOKUP($B122,Licenciés!$A:$AC,9,FALSE),"")))</f>
        <v/>
      </c>
      <c r="N122" s="120" t="str">
        <f>IF($B122="","",IF($G122="?","?",IF(LEFT(VLOOKUP($B122,Licenciés!$A:$AC,9,FALSE))="J",VLOOKUP($B122,Licenciés!$A:$AC,9,FALSE),"")))</f>
        <v/>
      </c>
      <c r="O122" s="120" t="str">
        <f>IF($B122="","",IF($G122="?","?",IF(LEFT(VLOOKUP($B122,Licenciés!$A:$AC,9,FALSE))="C",VLOOKUP($B122,Licenciés!$A:$AC,9,FALSE),"")))</f>
        <v/>
      </c>
      <c r="P122" s="120" t="str">
        <f>IF($B122="","",IF($G122="?","?",IF(LEFT(VLOOKUP($B122,Licenciés!$A:$AC,9,FALSE))="M",VLOOKUP($B122,Licenciés!$A:$AC,9,FALSE),"")))</f>
        <v/>
      </c>
      <c r="Q122" s="120" t="str">
        <f>IF($B122="","",IF($G122="?","?",IF(LEFT(VLOOKUP($B122,Licenciés!$A:$AC,9,FALSE))="B",VLOOKUP($B122,Licenciés!$A:$AC,9,FALSE),"")))</f>
        <v/>
      </c>
      <c r="R122" s="120" t="str">
        <f>IF($B122="","",IF($G122="?","?",IF(LEFT(VLOOKUP($B122,Licenciés!$A:$AC,9,FALSE))="P",VLOOKUP($B122,Licenciés!$A:$AC,9,FALSE),"")))</f>
        <v/>
      </c>
      <c r="S122" s="43" t="str">
        <f>IF($B122="","",IF(VLOOKUP($B122,Licenciés!$A:$AC,14,FALSE)&lt;10000000,"0"&amp;VLOOKUP($B122,Licenciés!$A:$AC,14,FALSE),VLOOKUP($B122,Licenciés!$A:$AC,14,FALSE)))</f>
        <v/>
      </c>
      <c r="T122" s="20" t="str">
        <f>IF($B122="","",VLOOKUP($B122,Licenciés!$A:$AC,23,FALSE))</f>
        <v/>
      </c>
      <c r="U122" s="20" t="str">
        <f>IF($B122="","",IF(VLOOKUP($B122,Licenciés!$A:$AC,24,FALSE)="Numerote","n° "&amp;VLOOKUP($B122,Licenciés!$A:$AC,23,FALSE),(VLOOKUP($B122,Licenciés!$A:$AC,24,FALSE))))</f>
        <v/>
      </c>
      <c r="V122" s="21" t="str">
        <f>IF($B122="","",VLOOKUP($B122,Licenciés!$A:$AC,16,FALSE))</f>
        <v/>
      </c>
      <c r="W122" s="20" t="str">
        <f>IF($B122="","",VLOOKUP($B122,Licenciés!$A:$AC,20,FALSE))</f>
        <v/>
      </c>
      <c r="X122" s="20" t="str">
        <f>IF($B122="","",VLOOKUP($B122,Licenciés!$A:$AC,5,FALSE))</f>
        <v/>
      </c>
      <c r="Y122" s="20" t="str">
        <f>IF($B122="","",VLOOKUP($B122,Licenciés!$A:$AC,10,FALSE))</f>
        <v/>
      </c>
      <c r="Z122" s="20" t="str">
        <f>IF($B122="","",VLOOKUP($B122,Licenciés!$A:$AC,11,FALSE))</f>
        <v/>
      </c>
      <c r="AA122" s="20" t="str">
        <f>IF($B122="","",VLOOKUP($B122,Licenciés!$A:$AC,29,FALSE))</f>
        <v/>
      </c>
      <c r="AB122" s="21" t="str">
        <f>IF($B122="","",VLOOKUP($B122,Licenciés!$A:$AC,28,FALSE))</f>
        <v/>
      </c>
      <c r="AC122" s="20" t="str">
        <f>IF($B122="","",VLOOKUP($B122,Licenciés!$A:$AC,9,FALSE))</f>
        <v/>
      </c>
      <c r="AD122" s="20" t="str">
        <f>IF($B122="","",VLOOKUP($B122,Licenciés!$A:$AC,15,FALSE))</f>
        <v/>
      </c>
      <c r="AE122" s="20" t="str">
        <f>IF($B122="","",IF($K122="OUI",VLOOKUP($B122,Participants!$B:$AD,9,FALSE),""))</f>
        <v/>
      </c>
      <c r="AF122" s="20">
        <f t="shared" si="2"/>
        <v>0</v>
      </c>
    </row>
    <row r="123" spans="1:32" ht="18.95" customHeight="1">
      <c r="A123" s="40">
        <v>60</v>
      </c>
      <c r="B123" s="129"/>
      <c r="C123" s="118" t="str">
        <f>IF($B123="","",IF(ISNA(VLOOKUP($B123,Licenciés!$A:$AC,2,FALSE))=TRUE,"Licencié inconnu",VLOOKUP($B123,Licenciés!$A:$AC,2,FALSE)&amp;" "&amp;VLOOKUP($B123,Licenciés!$A:$AC,3,FALSE)))</f>
        <v/>
      </c>
      <c r="D123" s="118"/>
      <c r="E123" s="119"/>
      <c r="F123" s="120" t="str">
        <f>IF($B123="","",IF(ISNA(VLOOKUP($B123,Licenciés!$A:$AC,11,FALSE))=TRUE,"?",VLOOKUP($B123,Licenciés!$A:$AC,11,FALSE)))</f>
        <v/>
      </c>
      <c r="G123" s="120" t="str">
        <f>IF($B123="","",IF(ISNA(VLOOKUP($B123,Licenciés!$A:$AC,21,FALSE))=TRUE,"?",VLOOKUP($B123,Licenciés!$A:$AC,21,FALSE)))</f>
        <v/>
      </c>
      <c r="H123" s="121" t="str">
        <f>IF($B123="","",IF(ISNA(VLOOKUP($B123,Licenciés!$A:$AC,8,FALSE))=TRUE,"Inconnu",VLOOKUP($B123,Licenciés!$A:$AC,8,FALSE)))</f>
        <v/>
      </c>
      <c r="I123" s="122"/>
      <c r="J123" s="123"/>
      <c r="K123" s="124" t="str">
        <f>IF($B123="","",IF($G123="?","?",IF(ISNA(VLOOKUP($B123,Participants!$A:$AD,8,FALSE))=TRUE,"NON","OUI")))</f>
        <v/>
      </c>
      <c r="L123" s="123"/>
      <c r="M123" s="120" t="str">
        <f>IF($B123="","",IF($G123="?","?",IF(LEFT(VLOOKUP($B123,Licenciés!$A:$AC,9,FALSE))&gt;="S",VLOOKUP($B123,Licenciés!$A:$AC,9,FALSE),"")))</f>
        <v/>
      </c>
      <c r="N123" s="120" t="str">
        <f>IF($B123="","",IF($G123="?","?",IF(LEFT(VLOOKUP($B123,Licenciés!$A:$AC,9,FALSE))="J",VLOOKUP($B123,Licenciés!$A:$AC,9,FALSE),"")))</f>
        <v/>
      </c>
      <c r="O123" s="120" t="str">
        <f>IF($B123="","",IF($G123="?","?",IF(LEFT(VLOOKUP($B123,Licenciés!$A:$AC,9,FALSE))="C",VLOOKUP($B123,Licenciés!$A:$AC,9,FALSE),"")))</f>
        <v/>
      </c>
      <c r="P123" s="120" t="str">
        <f>IF($B123="","",IF($G123="?","?",IF(LEFT(VLOOKUP($B123,Licenciés!$A:$AC,9,FALSE))="M",VLOOKUP($B123,Licenciés!$A:$AC,9,FALSE),"")))</f>
        <v/>
      </c>
      <c r="Q123" s="120" t="str">
        <f>IF($B123="","",IF($G123="?","?",IF(LEFT(VLOOKUP($B123,Licenciés!$A:$AC,9,FALSE))="B",VLOOKUP($B123,Licenciés!$A:$AC,9,FALSE),"")))</f>
        <v/>
      </c>
      <c r="R123" s="120" t="str">
        <f>IF($B123="","",IF($G123="?","?",IF(LEFT(VLOOKUP($B123,Licenciés!$A:$AC,9,FALSE))="P",VLOOKUP($B123,Licenciés!$A:$AC,9,FALSE),"")))</f>
        <v/>
      </c>
      <c r="S123" s="43" t="str">
        <f>IF($B123="","",IF(VLOOKUP($B123,Licenciés!$A:$AC,14,FALSE)&lt;10000000,"0"&amp;VLOOKUP($B123,Licenciés!$A:$AC,14,FALSE),VLOOKUP($B123,Licenciés!$A:$AC,14,FALSE)))</f>
        <v/>
      </c>
      <c r="T123" s="20" t="str">
        <f>IF($B123="","",VLOOKUP($B123,Licenciés!$A:$AC,23,FALSE))</f>
        <v/>
      </c>
      <c r="U123" s="20" t="str">
        <f>IF($B123="","",IF(VLOOKUP($B123,Licenciés!$A:$AC,24,FALSE)="Numerote","n° "&amp;VLOOKUP($B123,Licenciés!$A:$AC,23,FALSE),(VLOOKUP($B123,Licenciés!$A:$AC,24,FALSE))))</f>
        <v/>
      </c>
      <c r="V123" s="21" t="str">
        <f>IF($B123="","",VLOOKUP($B123,Licenciés!$A:$AC,16,FALSE))</f>
        <v/>
      </c>
      <c r="W123" s="20" t="str">
        <f>IF($B123="","",VLOOKUP($B123,Licenciés!$A:$AC,20,FALSE))</f>
        <v/>
      </c>
      <c r="X123" s="20" t="str">
        <f>IF($B123="","",VLOOKUP($B123,Licenciés!$A:$AC,5,FALSE))</f>
        <v/>
      </c>
      <c r="Y123" s="20" t="str">
        <f>IF($B123="","",VLOOKUP($B123,Licenciés!$A:$AC,10,FALSE))</f>
        <v/>
      </c>
      <c r="Z123" s="20" t="str">
        <f>IF($B123="","",VLOOKUP($B123,Licenciés!$A:$AC,11,FALSE))</f>
        <v/>
      </c>
      <c r="AA123" s="20" t="str">
        <f>IF($B123="","",VLOOKUP($B123,Licenciés!$A:$AC,29,FALSE))</f>
        <v/>
      </c>
      <c r="AB123" s="21" t="str">
        <f>IF($B123="","",VLOOKUP($B123,Licenciés!$A:$AC,28,FALSE))</f>
        <v/>
      </c>
      <c r="AC123" s="20" t="str">
        <f>IF($B123="","",VLOOKUP($B123,Licenciés!$A:$AC,9,FALSE))</f>
        <v/>
      </c>
      <c r="AD123" s="20" t="str">
        <f>IF($B123="","",VLOOKUP($B123,Licenciés!$A:$AC,15,FALSE))</f>
        <v/>
      </c>
      <c r="AE123" s="20" t="str">
        <f>IF($B123="","",IF($K123="OUI",VLOOKUP($B123,Participants!$B:$AD,9,FALSE),""))</f>
        <v/>
      </c>
      <c r="AF123" s="20">
        <f t="shared" si="2"/>
        <v>0</v>
      </c>
    </row>
    <row r="124" spans="1:32" s="59" customFormat="1" ht="18.95" customHeight="1">
      <c r="A124" s="51"/>
      <c r="B124" s="51"/>
      <c r="C124" s="52"/>
      <c r="D124" s="52"/>
      <c r="E124" s="52"/>
      <c r="F124" s="53"/>
      <c r="G124" s="53"/>
      <c r="H124" s="53"/>
      <c r="I124" s="60">
        <f>COUNTA(B59:B70)+COUNTA(B76:B123)</f>
        <v>0</v>
      </c>
      <c r="J124" s="60">
        <f>COUNTIF(K59:K70,"OUI")+COUNTIF(K59:K70,"NON")+COUNTIF(K76:K123,"OUI")+COUNTIF(K76:K123,"NON")</f>
        <v>0</v>
      </c>
      <c r="K124" s="68" t="str">
        <f>IF(I124=J124,"","manque des OUI ou des NON")</f>
        <v/>
      </c>
      <c r="L124" s="53"/>
      <c r="M124" s="53"/>
      <c r="N124" s="53"/>
      <c r="O124" s="53"/>
      <c r="P124" s="53"/>
      <c r="Q124" s="53"/>
      <c r="R124" s="53"/>
      <c r="S124" s="45"/>
      <c r="T124" s="46"/>
      <c r="U124" s="46"/>
      <c r="V124" s="47"/>
      <c r="W124" s="46"/>
      <c r="X124" s="46"/>
      <c r="Y124" s="46"/>
      <c r="Z124" s="46"/>
      <c r="AA124" s="46"/>
      <c r="AB124" s="47"/>
      <c r="AC124" s="46"/>
      <c r="AD124" s="46"/>
      <c r="AE124" s="20" t="str">
        <f>IF($B124="","",IF($K124="OUI",VLOOKUP($B124,Participants!$B:$AD,9,FALSE),""))</f>
        <v/>
      </c>
      <c r="AF124" s="58"/>
    </row>
    <row r="125" spans="1:32" ht="18.95" customHeight="1">
      <c r="A125" s="18"/>
      <c r="B125" s="160" t="s">
        <v>1263</v>
      </c>
      <c r="C125" s="163" t="s">
        <v>3</v>
      </c>
      <c r="D125" s="163"/>
      <c r="E125" s="164"/>
      <c r="F125" s="169" t="s">
        <v>2</v>
      </c>
      <c r="G125" s="172" t="s">
        <v>5</v>
      </c>
      <c r="H125" s="175" t="s">
        <v>23</v>
      </c>
      <c r="I125" s="176"/>
      <c r="J125" s="177"/>
      <c r="K125" s="184" t="s">
        <v>7392</v>
      </c>
      <c r="L125" s="185"/>
      <c r="M125" s="190" t="s">
        <v>7394</v>
      </c>
      <c r="N125" s="193" t="s">
        <v>7395</v>
      </c>
      <c r="O125" s="157" t="s">
        <v>7396</v>
      </c>
      <c r="P125" s="157" t="s">
        <v>7397</v>
      </c>
      <c r="Q125" s="157" t="s">
        <v>7398</v>
      </c>
      <c r="R125" s="157" t="s">
        <v>7399</v>
      </c>
    </row>
    <row r="126" spans="1:32" ht="18.95" customHeight="1">
      <c r="A126" s="19"/>
      <c r="B126" s="161"/>
      <c r="C126" s="165"/>
      <c r="D126" s="165"/>
      <c r="E126" s="166"/>
      <c r="F126" s="170"/>
      <c r="G126" s="173"/>
      <c r="H126" s="178"/>
      <c r="I126" s="179"/>
      <c r="J126" s="180"/>
      <c r="K126" s="186"/>
      <c r="L126" s="187"/>
      <c r="M126" s="191"/>
      <c r="N126" s="194"/>
      <c r="O126" s="158"/>
      <c r="P126" s="158"/>
      <c r="Q126" s="158"/>
      <c r="R126" s="158"/>
    </row>
    <row r="127" spans="1:32" ht="41.1" customHeight="1">
      <c r="A127" s="19"/>
      <c r="B127" s="162"/>
      <c r="C127" s="167"/>
      <c r="D127" s="167"/>
      <c r="E127" s="168"/>
      <c r="F127" s="171"/>
      <c r="G127" s="174"/>
      <c r="H127" s="181"/>
      <c r="I127" s="182"/>
      <c r="J127" s="183"/>
      <c r="K127" s="188"/>
      <c r="L127" s="189"/>
      <c r="M127" s="192"/>
      <c r="N127" s="195"/>
      <c r="O127" s="159"/>
      <c r="P127" s="159"/>
      <c r="Q127" s="159"/>
      <c r="R127" s="159"/>
      <c r="S127" s="42" t="s">
        <v>846</v>
      </c>
      <c r="T127" s="25" t="s">
        <v>847</v>
      </c>
      <c r="U127" s="25" t="s">
        <v>860</v>
      </c>
      <c r="V127" s="26" t="s">
        <v>848</v>
      </c>
      <c r="W127" s="25" t="s">
        <v>849</v>
      </c>
      <c r="X127" s="25" t="s">
        <v>850</v>
      </c>
      <c r="Y127" s="25" t="s">
        <v>851</v>
      </c>
      <c r="Z127" s="25" t="s">
        <v>852</v>
      </c>
      <c r="AA127" s="26" t="s">
        <v>853</v>
      </c>
      <c r="AB127" s="26" t="s">
        <v>854</v>
      </c>
      <c r="AC127" s="26" t="s">
        <v>856</v>
      </c>
      <c r="AD127" s="6" t="s">
        <v>855</v>
      </c>
      <c r="AE127" s="83" t="s">
        <v>919</v>
      </c>
      <c r="AF127" s="84" t="s">
        <v>882</v>
      </c>
    </row>
    <row r="128" spans="1:32" ht="18.95" customHeight="1">
      <c r="A128" s="115" t="s">
        <v>878</v>
      </c>
      <c r="B128" s="78"/>
      <c r="C128" s="79"/>
      <c r="D128" s="79"/>
      <c r="E128" s="79"/>
      <c r="F128" s="79"/>
      <c r="G128" s="79"/>
      <c r="H128" s="80"/>
      <c r="I128" s="80"/>
      <c r="J128" s="80"/>
      <c r="K128" s="79"/>
      <c r="L128" s="79"/>
      <c r="M128" s="79"/>
      <c r="N128" s="79"/>
      <c r="O128" s="79"/>
      <c r="P128" s="79"/>
      <c r="Q128" s="79"/>
      <c r="R128" s="81"/>
      <c r="S128" s="42"/>
      <c r="AE128" s="20" t="str">
        <f>IF($B128="","",IF($K128="OUI",VLOOKUP($B128,Participants!$B:$AD,9,FALSE),""))</f>
        <v/>
      </c>
    </row>
    <row r="129" spans="1:32" ht="18.95" customHeight="1">
      <c r="A129" s="4">
        <v>1</v>
      </c>
      <c r="B129" s="125" t="str">
        <f>IF($C129="",(IF($F129="",IF($H129="","","manque nom"),"manque nom")),(IF($F129="",IF($H129="","manque naissance","manque sexe"),IF($H129="","manque naissance",IF($G129&lt;500,"manque points",IF($F129="F","",IF($F129="M","","erreur sexe")))))))</f>
        <v/>
      </c>
      <c r="C129" s="131"/>
      <c r="D129" s="132"/>
      <c r="E129" s="133"/>
      <c r="F129" s="130"/>
      <c r="G129" s="134"/>
      <c r="H129" s="201"/>
      <c r="I129" s="202"/>
      <c r="J129" s="203"/>
      <c r="K129" s="124" t="str">
        <f>IF($C129="","","NON")</f>
        <v/>
      </c>
      <c r="L129" s="123"/>
      <c r="M129" s="120" t="str">
        <f t="shared" ref="M129:M139" si="3">IF($H129="","",IF(YEAR($H129)&lt;=V$14-61,"V4",IF(YEAR($H129)&lt;=V$14-51,"V3",IF(YEAR($H129)&lt;=V$14-41,"V2",IF(YEAR($H129)&lt;=V$14-31,"V1",IF(YEAR($H129)&lt;=V$14-10,"S",""))))))</f>
        <v/>
      </c>
      <c r="N129" s="120" t="str">
        <f t="shared" ref="N129:N139" si="4">IF($H129="","",IF(YEAR($H129)=V$14-9,"J4",IF(YEAR($H129)=V$14-8,"J3",IF(YEAR($H129)=V$14-7,"J2",IF(YEAR($H129)=V$14-6,"J1","")))))</f>
        <v/>
      </c>
      <c r="O129" s="120" t="str">
        <f t="shared" ref="O129:O139" si="5">IF($H129="","",IF(YEAR($H129)=V$14-5,"C2",IF(YEAR($H129)=V$14-4,"C1","")))</f>
        <v/>
      </c>
      <c r="P129" s="120" t="str">
        <f t="shared" ref="P129:P139" si="6">IF($H129="","",IF(YEAR($H129)=V$14-3,"M2",IF(YEAR($H129)=V$14-2,"M1","")))</f>
        <v/>
      </c>
      <c r="Q129" s="120" t="str">
        <f t="shared" ref="Q129:Q139" si="7">IF($H129="","",IF(YEAR($H129)=V$14-1,"B2",IF(YEAR($H129)=V$14,"B1","")))</f>
        <v/>
      </c>
      <c r="R129" s="120" t="str">
        <f t="shared" ref="R129:R139" si="8">IF($H129="","",IF(YEAR($H129)&gt;V$14,"P",""))</f>
        <v/>
      </c>
      <c r="S129" s="43"/>
      <c r="T129" s="20"/>
      <c r="U129" s="20"/>
      <c r="V129" s="21"/>
      <c r="W129" s="20"/>
      <c r="X129" s="20"/>
      <c r="Y129" s="20"/>
      <c r="Z129" s="20"/>
      <c r="AA129" s="20"/>
      <c r="AB129" s="21"/>
      <c r="AC129" s="20"/>
      <c r="AD129" s="20"/>
      <c r="AE129" s="20" t="str">
        <f>IF($B129="","",IF($K129="OUI",VLOOKUP($B129,Participants!$B:$AD,9,FALSE),""))</f>
        <v/>
      </c>
      <c r="AF129" s="20"/>
    </row>
    <row r="130" spans="1:32" ht="18.95" customHeight="1">
      <c r="A130" s="4">
        <v>2</v>
      </c>
      <c r="B130" s="125" t="str">
        <f t="shared" ref="B130:B148" si="9">IF(C130="",(IF(F130="",IF(H130="","","manque nom"),"manque nom")),(IF(F130="",IF(H130="","manque naissance","manque sexe"),IF(H130="","manque naissance",IF(G130&lt;500,"manque points",IF(F130="F","",IF(F130="M","","erreur sexe")))))))</f>
        <v/>
      </c>
      <c r="C130" s="135"/>
      <c r="D130" s="132"/>
      <c r="E130" s="133"/>
      <c r="F130" s="130"/>
      <c r="G130" s="134"/>
      <c r="H130" s="201"/>
      <c r="I130" s="202"/>
      <c r="J130" s="203"/>
      <c r="K130" s="124" t="str">
        <f t="shared" ref="K130:K148" si="10">IF($C130="","","NON")</f>
        <v/>
      </c>
      <c r="L130" s="123"/>
      <c r="M130" s="120" t="str">
        <f t="shared" si="3"/>
        <v/>
      </c>
      <c r="N130" s="120" t="str">
        <f t="shared" si="4"/>
        <v/>
      </c>
      <c r="O130" s="120" t="str">
        <f t="shared" si="5"/>
        <v/>
      </c>
      <c r="P130" s="120" t="str">
        <f t="shared" si="6"/>
        <v/>
      </c>
      <c r="Q130" s="120" t="str">
        <f t="shared" si="7"/>
        <v/>
      </c>
      <c r="R130" s="120" t="str">
        <f t="shared" si="8"/>
        <v/>
      </c>
      <c r="S130" s="43"/>
      <c r="T130" s="20"/>
      <c r="U130" s="20"/>
      <c r="V130" s="21"/>
      <c r="W130" s="20"/>
      <c r="X130" s="20"/>
      <c r="Y130" s="20"/>
      <c r="Z130" s="20"/>
      <c r="AA130" s="20"/>
      <c r="AB130" s="21"/>
      <c r="AC130" s="20"/>
      <c r="AD130" s="20"/>
      <c r="AE130" s="20" t="str">
        <f>IF($B130="","",IF($K130="OUI",VLOOKUP($B130,Participants!$B:$AD,9,FALSE),""))</f>
        <v/>
      </c>
      <c r="AF130" s="20"/>
    </row>
    <row r="131" spans="1:32" ht="18.95" customHeight="1">
      <c r="A131" s="4">
        <v>3</v>
      </c>
      <c r="B131" s="125" t="str">
        <f t="shared" si="9"/>
        <v/>
      </c>
      <c r="C131" s="131"/>
      <c r="D131" s="132"/>
      <c r="E131" s="133"/>
      <c r="F131" s="130"/>
      <c r="G131" s="134"/>
      <c r="H131" s="201"/>
      <c r="I131" s="202"/>
      <c r="J131" s="203"/>
      <c r="K131" s="124" t="str">
        <f t="shared" si="10"/>
        <v/>
      </c>
      <c r="L131" s="123"/>
      <c r="M131" s="120" t="str">
        <f t="shared" si="3"/>
        <v/>
      </c>
      <c r="N131" s="120" t="str">
        <f t="shared" si="4"/>
        <v/>
      </c>
      <c r="O131" s="120" t="str">
        <f t="shared" si="5"/>
        <v/>
      </c>
      <c r="P131" s="120" t="str">
        <f t="shared" si="6"/>
        <v/>
      </c>
      <c r="Q131" s="120" t="str">
        <f t="shared" si="7"/>
        <v/>
      </c>
      <c r="R131" s="120" t="str">
        <f t="shared" si="8"/>
        <v/>
      </c>
      <c r="S131" s="43"/>
      <c r="T131" s="20"/>
      <c r="U131" s="20"/>
      <c r="V131" s="21"/>
      <c r="W131" s="20"/>
      <c r="X131" s="20"/>
      <c r="Y131" s="20"/>
      <c r="Z131" s="20"/>
      <c r="AA131" s="20"/>
      <c r="AB131" s="21"/>
      <c r="AC131" s="20"/>
      <c r="AD131" s="20"/>
      <c r="AE131" s="20" t="str">
        <f>IF($B131="","",IF($K131="OUI",VLOOKUP($B131,Participants!$B:$AD,9,FALSE),""))</f>
        <v/>
      </c>
      <c r="AF131" s="20"/>
    </row>
    <row r="132" spans="1:32" ht="18.95" customHeight="1">
      <c r="A132" s="4">
        <v>4</v>
      </c>
      <c r="B132" s="125" t="str">
        <f t="shared" si="9"/>
        <v/>
      </c>
      <c r="C132" s="131"/>
      <c r="D132" s="132"/>
      <c r="E132" s="133"/>
      <c r="F132" s="130"/>
      <c r="G132" s="134"/>
      <c r="H132" s="201"/>
      <c r="I132" s="202"/>
      <c r="J132" s="203"/>
      <c r="K132" s="124" t="str">
        <f t="shared" si="10"/>
        <v/>
      </c>
      <c r="L132" s="123"/>
      <c r="M132" s="120" t="str">
        <f t="shared" si="3"/>
        <v/>
      </c>
      <c r="N132" s="120" t="str">
        <f t="shared" si="4"/>
        <v/>
      </c>
      <c r="O132" s="120" t="str">
        <f t="shared" si="5"/>
        <v/>
      </c>
      <c r="P132" s="120" t="str">
        <f t="shared" si="6"/>
        <v/>
      </c>
      <c r="Q132" s="120" t="str">
        <f t="shared" si="7"/>
        <v/>
      </c>
      <c r="R132" s="120" t="str">
        <f t="shared" si="8"/>
        <v/>
      </c>
      <c r="S132" s="43"/>
      <c r="T132" s="20"/>
      <c r="U132" s="20"/>
      <c r="V132" s="21"/>
      <c r="W132" s="20"/>
      <c r="X132" s="20"/>
      <c r="Y132" s="20"/>
      <c r="Z132" s="20"/>
      <c r="AA132" s="20"/>
      <c r="AB132" s="21"/>
      <c r="AC132" s="20"/>
      <c r="AD132" s="20"/>
      <c r="AE132" s="20" t="str">
        <f>IF($B132="","",IF($K132="OUI",VLOOKUP($B132,Participants!$B:$AD,9,FALSE),""))</f>
        <v/>
      </c>
      <c r="AF132" s="20"/>
    </row>
    <row r="133" spans="1:32" ht="18.95" customHeight="1">
      <c r="A133" s="4">
        <v>5</v>
      </c>
      <c r="B133" s="125" t="str">
        <f t="shared" si="9"/>
        <v/>
      </c>
      <c r="C133" s="131"/>
      <c r="D133" s="132"/>
      <c r="E133" s="133"/>
      <c r="F133" s="130"/>
      <c r="G133" s="134"/>
      <c r="H133" s="201"/>
      <c r="I133" s="202"/>
      <c r="J133" s="203"/>
      <c r="K133" s="124" t="str">
        <f t="shared" si="10"/>
        <v/>
      </c>
      <c r="L133" s="123"/>
      <c r="M133" s="120" t="str">
        <f t="shared" si="3"/>
        <v/>
      </c>
      <c r="N133" s="120" t="str">
        <f t="shared" si="4"/>
        <v/>
      </c>
      <c r="O133" s="120" t="str">
        <f t="shared" si="5"/>
        <v/>
      </c>
      <c r="P133" s="120" t="str">
        <f t="shared" si="6"/>
        <v/>
      </c>
      <c r="Q133" s="120" t="str">
        <f t="shared" si="7"/>
        <v/>
      </c>
      <c r="R133" s="120" t="str">
        <f t="shared" si="8"/>
        <v/>
      </c>
      <c r="S133" s="43"/>
      <c r="T133" s="20"/>
      <c r="U133" s="20"/>
      <c r="V133" s="21"/>
      <c r="W133" s="20"/>
      <c r="X133" s="20"/>
      <c r="Y133" s="20"/>
      <c r="Z133" s="20"/>
      <c r="AA133" s="20"/>
      <c r="AB133" s="21"/>
      <c r="AC133" s="20"/>
      <c r="AD133" s="20"/>
      <c r="AE133" s="20" t="str">
        <f>IF($B133="","",IF($K133="OUI",VLOOKUP($B133,Participants!$B:$AD,9,FALSE),""))</f>
        <v/>
      </c>
      <c r="AF133" s="20"/>
    </row>
    <row r="134" spans="1:32" ht="18.95" customHeight="1">
      <c r="A134" s="4">
        <v>6</v>
      </c>
      <c r="B134" s="125" t="str">
        <f t="shared" si="9"/>
        <v/>
      </c>
      <c r="C134" s="131"/>
      <c r="D134" s="132"/>
      <c r="E134" s="133"/>
      <c r="F134" s="130"/>
      <c r="G134" s="134"/>
      <c r="H134" s="201"/>
      <c r="I134" s="202"/>
      <c r="J134" s="203"/>
      <c r="K134" s="124" t="str">
        <f t="shared" si="10"/>
        <v/>
      </c>
      <c r="L134" s="123"/>
      <c r="M134" s="120" t="str">
        <f t="shared" si="3"/>
        <v/>
      </c>
      <c r="N134" s="120" t="str">
        <f t="shared" si="4"/>
        <v/>
      </c>
      <c r="O134" s="120" t="str">
        <f t="shared" si="5"/>
        <v/>
      </c>
      <c r="P134" s="120" t="str">
        <f t="shared" si="6"/>
        <v/>
      </c>
      <c r="Q134" s="120" t="str">
        <f t="shared" si="7"/>
        <v/>
      </c>
      <c r="R134" s="120" t="str">
        <f t="shared" si="8"/>
        <v/>
      </c>
      <c r="S134" s="43"/>
      <c r="T134" s="20"/>
      <c r="U134" s="20"/>
      <c r="V134" s="21"/>
      <c r="W134" s="20"/>
      <c r="X134" s="20"/>
      <c r="Y134" s="20"/>
      <c r="Z134" s="20"/>
      <c r="AA134" s="20"/>
      <c r="AB134" s="21"/>
      <c r="AC134" s="20"/>
      <c r="AD134" s="20"/>
      <c r="AE134" s="20" t="str">
        <f>IF($B134="","",IF($K134="OUI",VLOOKUP($B134,Participants!$B:$AD,9,FALSE),""))</f>
        <v/>
      </c>
      <c r="AF134" s="20"/>
    </row>
    <row r="135" spans="1:32" ht="18.95" customHeight="1">
      <c r="A135" s="4">
        <v>7</v>
      </c>
      <c r="B135" s="125" t="str">
        <f t="shared" si="9"/>
        <v/>
      </c>
      <c r="C135" s="131"/>
      <c r="D135" s="132"/>
      <c r="E135" s="133"/>
      <c r="F135" s="130"/>
      <c r="G135" s="134"/>
      <c r="H135" s="201"/>
      <c r="I135" s="202"/>
      <c r="J135" s="203"/>
      <c r="K135" s="124" t="str">
        <f t="shared" si="10"/>
        <v/>
      </c>
      <c r="L135" s="123"/>
      <c r="M135" s="120" t="str">
        <f t="shared" si="3"/>
        <v/>
      </c>
      <c r="N135" s="120" t="str">
        <f t="shared" si="4"/>
        <v/>
      </c>
      <c r="O135" s="120" t="str">
        <f t="shared" si="5"/>
        <v/>
      </c>
      <c r="P135" s="120" t="str">
        <f t="shared" si="6"/>
        <v/>
      </c>
      <c r="Q135" s="120" t="str">
        <f t="shared" si="7"/>
        <v/>
      </c>
      <c r="R135" s="120" t="str">
        <f t="shared" si="8"/>
        <v/>
      </c>
      <c r="S135" s="43"/>
      <c r="T135" s="20"/>
      <c r="U135" s="20"/>
      <c r="V135" s="21"/>
      <c r="W135" s="20"/>
      <c r="X135" s="20"/>
      <c r="Y135" s="20"/>
      <c r="Z135" s="20"/>
      <c r="AA135" s="20"/>
      <c r="AB135" s="21"/>
      <c r="AC135" s="20"/>
      <c r="AD135" s="20"/>
      <c r="AE135" s="20" t="str">
        <f>IF($B135="","",IF($K135="OUI",VLOOKUP($B135,Participants!$B:$AD,9,FALSE),""))</f>
        <v/>
      </c>
      <c r="AF135" s="20"/>
    </row>
    <row r="136" spans="1:32" ht="18.95" customHeight="1">
      <c r="A136" s="4">
        <v>8</v>
      </c>
      <c r="B136" s="125" t="str">
        <f t="shared" si="9"/>
        <v/>
      </c>
      <c r="C136" s="131"/>
      <c r="D136" s="132"/>
      <c r="E136" s="133"/>
      <c r="F136" s="130"/>
      <c r="G136" s="134"/>
      <c r="H136" s="201"/>
      <c r="I136" s="202"/>
      <c r="J136" s="203"/>
      <c r="K136" s="124" t="str">
        <f t="shared" si="10"/>
        <v/>
      </c>
      <c r="L136" s="123"/>
      <c r="M136" s="120" t="str">
        <f t="shared" si="3"/>
        <v/>
      </c>
      <c r="N136" s="120" t="str">
        <f t="shared" si="4"/>
        <v/>
      </c>
      <c r="O136" s="120" t="str">
        <f t="shared" si="5"/>
        <v/>
      </c>
      <c r="P136" s="120" t="str">
        <f t="shared" si="6"/>
        <v/>
      </c>
      <c r="Q136" s="120" t="str">
        <f t="shared" si="7"/>
        <v/>
      </c>
      <c r="R136" s="120" t="str">
        <f t="shared" si="8"/>
        <v/>
      </c>
      <c r="S136" s="43"/>
      <c r="T136" s="20"/>
      <c r="U136" s="20"/>
      <c r="V136" s="21"/>
      <c r="W136" s="20"/>
      <c r="X136" s="20"/>
      <c r="Y136" s="20"/>
      <c r="Z136" s="20"/>
      <c r="AA136" s="20"/>
      <c r="AB136" s="21"/>
      <c r="AC136" s="20"/>
      <c r="AD136" s="20"/>
      <c r="AE136" s="20" t="str">
        <f>IF($B136="","",IF($K136="OUI",VLOOKUP($B136,Participants!$B:$AD,9,FALSE),""))</f>
        <v/>
      </c>
      <c r="AF136" s="20"/>
    </row>
    <row r="137" spans="1:32" ht="18.95" customHeight="1">
      <c r="A137" s="4">
        <v>9</v>
      </c>
      <c r="B137" s="125" t="str">
        <f t="shared" si="9"/>
        <v/>
      </c>
      <c r="C137" s="131"/>
      <c r="D137" s="132"/>
      <c r="E137" s="133"/>
      <c r="F137" s="130"/>
      <c r="G137" s="134"/>
      <c r="H137" s="201"/>
      <c r="I137" s="202"/>
      <c r="J137" s="203"/>
      <c r="K137" s="124" t="str">
        <f t="shared" si="10"/>
        <v/>
      </c>
      <c r="L137" s="123"/>
      <c r="M137" s="120" t="str">
        <f t="shared" si="3"/>
        <v/>
      </c>
      <c r="N137" s="120" t="str">
        <f t="shared" si="4"/>
        <v/>
      </c>
      <c r="O137" s="120" t="str">
        <f t="shared" si="5"/>
        <v/>
      </c>
      <c r="P137" s="120" t="str">
        <f t="shared" si="6"/>
        <v/>
      </c>
      <c r="Q137" s="120" t="str">
        <f t="shared" si="7"/>
        <v/>
      </c>
      <c r="R137" s="120" t="str">
        <f t="shared" si="8"/>
        <v/>
      </c>
      <c r="S137" s="43"/>
      <c r="T137" s="20"/>
      <c r="U137" s="20"/>
      <c r="V137" s="21"/>
      <c r="W137" s="20"/>
      <c r="X137" s="20"/>
      <c r="Y137" s="20"/>
      <c r="Z137" s="20"/>
      <c r="AA137" s="20"/>
      <c r="AB137" s="21"/>
      <c r="AC137" s="20"/>
      <c r="AD137" s="20"/>
      <c r="AE137" s="20" t="str">
        <f>IF($B137="","",IF($K137="OUI",VLOOKUP($B137,Participants!$B:$AD,9,FALSE),""))</f>
        <v/>
      </c>
      <c r="AF137" s="20"/>
    </row>
    <row r="138" spans="1:32" ht="18.95" customHeight="1">
      <c r="A138" s="4">
        <v>10</v>
      </c>
      <c r="B138" s="125" t="str">
        <f t="shared" si="9"/>
        <v/>
      </c>
      <c r="C138" s="131"/>
      <c r="D138" s="132"/>
      <c r="E138" s="133"/>
      <c r="F138" s="130"/>
      <c r="G138" s="134"/>
      <c r="H138" s="201"/>
      <c r="I138" s="202"/>
      <c r="J138" s="203"/>
      <c r="K138" s="124" t="str">
        <f t="shared" si="10"/>
        <v/>
      </c>
      <c r="L138" s="123"/>
      <c r="M138" s="120" t="str">
        <f t="shared" si="3"/>
        <v/>
      </c>
      <c r="N138" s="120" t="str">
        <f t="shared" si="4"/>
        <v/>
      </c>
      <c r="O138" s="120" t="str">
        <f t="shared" si="5"/>
        <v/>
      </c>
      <c r="P138" s="120" t="str">
        <f t="shared" si="6"/>
        <v/>
      </c>
      <c r="Q138" s="120" t="str">
        <f t="shared" si="7"/>
        <v/>
      </c>
      <c r="R138" s="120" t="str">
        <f t="shared" si="8"/>
        <v/>
      </c>
      <c r="S138" s="43"/>
      <c r="T138" s="20"/>
      <c r="U138" s="20"/>
      <c r="V138" s="21"/>
      <c r="W138" s="20"/>
      <c r="X138" s="20"/>
      <c r="Y138" s="20"/>
      <c r="Z138" s="20"/>
      <c r="AA138" s="20"/>
      <c r="AB138" s="21"/>
      <c r="AC138" s="20"/>
      <c r="AD138" s="20"/>
      <c r="AE138" s="20" t="str">
        <f>IF($B138="","",IF($K138="OUI",VLOOKUP($B138,Participants!$B:$AD,9,FALSE),""))</f>
        <v/>
      </c>
      <c r="AF138" s="20"/>
    </row>
    <row r="139" spans="1:32" ht="18.95" customHeight="1">
      <c r="A139" s="4">
        <v>11</v>
      </c>
      <c r="B139" s="125" t="str">
        <f t="shared" si="9"/>
        <v/>
      </c>
      <c r="C139" s="131"/>
      <c r="D139" s="132"/>
      <c r="E139" s="133"/>
      <c r="F139" s="130"/>
      <c r="G139" s="134"/>
      <c r="H139" s="201"/>
      <c r="I139" s="202"/>
      <c r="J139" s="203"/>
      <c r="K139" s="124" t="str">
        <f t="shared" si="10"/>
        <v/>
      </c>
      <c r="L139" s="123"/>
      <c r="M139" s="120" t="str">
        <f t="shared" si="3"/>
        <v/>
      </c>
      <c r="N139" s="120" t="str">
        <f t="shared" si="4"/>
        <v/>
      </c>
      <c r="O139" s="120" t="str">
        <f t="shared" si="5"/>
        <v/>
      </c>
      <c r="P139" s="120" t="str">
        <f t="shared" si="6"/>
        <v/>
      </c>
      <c r="Q139" s="120" t="str">
        <f t="shared" si="7"/>
        <v/>
      </c>
      <c r="R139" s="120" t="str">
        <f t="shared" si="8"/>
        <v/>
      </c>
      <c r="S139" s="43"/>
      <c r="T139" s="20"/>
      <c r="U139" s="20"/>
      <c r="V139" s="21"/>
      <c r="W139" s="20"/>
      <c r="X139" s="20"/>
      <c r="Y139" s="20"/>
      <c r="Z139" s="20"/>
      <c r="AA139" s="20"/>
      <c r="AB139" s="21"/>
      <c r="AC139" s="20"/>
      <c r="AD139" s="20"/>
      <c r="AE139" s="20" t="str">
        <f>IF($B139="","",IF($K139="OUI",VLOOKUP($B139,Participants!$B:$AD,9,FALSE),""))</f>
        <v/>
      </c>
      <c r="AF139" s="20"/>
    </row>
    <row r="140" spans="1:32" ht="18.95" customHeight="1">
      <c r="A140" s="4">
        <v>12</v>
      </c>
      <c r="B140" s="125" t="str">
        <f t="shared" si="9"/>
        <v/>
      </c>
      <c r="C140" s="131"/>
      <c r="D140" s="132"/>
      <c r="E140" s="133"/>
      <c r="F140" s="130"/>
      <c r="G140" s="134"/>
      <c r="H140" s="201"/>
      <c r="I140" s="202"/>
      <c r="J140" s="203"/>
      <c r="K140" s="124" t="str">
        <f t="shared" si="10"/>
        <v/>
      </c>
      <c r="L140" s="123"/>
      <c r="M140" s="120" t="str">
        <f t="shared" ref="M140" si="11">IF($H140="","",IF(YEAR($H140)&lt;=V$14-61,"V4",IF(YEAR($H140)&lt;=V$14-51,"V3",IF(YEAR($H140)&lt;=V$14-41,"V2",IF(YEAR($H140)&lt;=V$14-31,"V1",IF(YEAR($H140)&lt;=V$14-10,"S",""))))))</f>
        <v/>
      </c>
      <c r="N140" s="120" t="str">
        <f t="shared" ref="N140" si="12">IF($H140="","",IF(YEAR($H140)=V$14-9,"J4",IF(YEAR($H140)=V$14-8,"J3",IF(YEAR($H140)=V$14-7,"J2",IF(YEAR($H140)=V$14-6,"J1","")))))</f>
        <v/>
      </c>
      <c r="O140" s="120" t="str">
        <f t="shared" ref="O140" si="13">IF($H140="","",IF(YEAR($H140)=V$14-5,"C2",IF(YEAR($H140)=V$14-4,"C1","")))</f>
        <v/>
      </c>
      <c r="P140" s="120" t="str">
        <f t="shared" ref="P140" si="14">IF($H140="","",IF(YEAR($H140)=V$14-3,"M2",IF(YEAR($H140)=V$14-2,"M1","")))</f>
        <v/>
      </c>
      <c r="Q140" s="120" t="str">
        <f t="shared" ref="Q140" si="15">IF($H140="","",IF(YEAR($H140)=V$14-1,"B2",IF(YEAR($H140)=V$14,"B1","")))</f>
        <v/>
      </c>
      <c r="R140" s="120" t="str">
        <f t="shared" ref="R140" si="16">IF($H140="","",IF(YEAR($H140)&gt;V$14,"P",""))</f>
        <v/>
      </c>
      <c r="S140" s="43"/>
      <c r="T140" s="20"/>
      <c r="U140" s="20"/>
      <c r="V140" s="21"/>
      <c r="W140" s="20"/>
      <c r="X140" s="20"/>
      <c r="Y140" s="20"/>
      <c r="Z140" s="20"/>
      <c r="AA140" s="20"/>
      <c r="AB140" s="21"/>
      <c r="AC140" s="20"/>
      <c r="AD140" s="20"/>
      <c r="AE140" s="20" t="str">
        <f>IF($B140="","",IF($K140="OUI",VLOOKUP($B140,Participants!$B:$AD,9,FALSE),""))</f>
        <v/>
      </c>
      <c r="AF140" s="20"/>
    </row>
    <row r="141" spans="1:32" ht="18.95" customHeight="1">
      <c r="A141" s="4">
        <v>13</v>
      </c>
      <c r="B141" s="125" t="str">
        <f t="shared" si="9"/>
        <v/>
      </c>
      <c r="C141" s="131"/>
      <c r="D141" s="132"/>
      <c r="E141" s="133"/>
      <c r="F141" s="130"/>
      <c r="G141" s="134"/>
      <c r="H141" s="201"/>
      <c r="I141" s="202"/>
      <c r="J141" s="203"/>
      <c r="K141" s="124" t="str">
        <f t="shared" si="10"/>
        <v/>
      </c>
      <c r="L141" s="123"/>
      <c r="M141" s="120" t="str">
        <f t="shared" ref="M141:M148" si="17">IF($H141="","",IF(YEAR($H141)&lt;=V$14-61,"V4",IF(YEAR($H141)&lt;=V$14-51,"V3",IF(YEAR($H141)&lt;=V$14-41,"V2",IF(YEAR($H141)&lt;=V$14-31,"V1",IF(YEAR($H141)&lt;=V$14-10,"S",""))))))</f>
        <v/>
      </c>
      <c r="N141" s="120" t="str">
        <f t="shared" ref="N141:N148" si="18">IF($H141="","",IF(YEAR($H141)=V$14-9,"J4",IF(YEAR($H141)=V$14-8,"J3",IF(YEAR($H141)=V$14-7,"J2",IF(YEAR($H141)=V$14-6,"J1","")))))</f>
        <v/>
      </c>
      <c r="O141" s="120" t="str">
        <f t="shared" ref="O141:O148" si="19">IF($H141="","",IF(YEAR($H141)=V$14-5,"C2",IF(YEAR($H141)=V$14-4,"C1","")))</f>
        <v/>
      </c>
      <c r="P141" s="120" t="str">
        <f t="shared" ref="P141:P148" si="20">IF($H141="","",IF(YEAR($H141)=V$14-3,"M2",IF(YEAR($H141)=V$14-2,"M1","")))</f>
        <v/>
      </c>
      <c r="Q141" s="120" t="str">
        <f t="shared" ref="Q141:Q148" si="21">IF($H141="","",IF(YEAR($H141)=V$14-1,"B2",IF(YEAR($H141)=V$14,"B1","")))</f>
        <v/>
      </c>
      <c r="R141" s="120" t="str">
        <f t="shared" ref="R141:R148" si="22">IF($H141="","",IF(YEAR($H141)&gt;V$14,"P",""))</f>
        <v/>
      </c>
      <c r="S141" s="43"/>
      <c r="T141" s="20"/>
      <c r="U141" s="20"/>
      <c r="V141" s="21"/>
      <c r="W141" s="20"/>
      <c r="X141" s="20"/>
      <c r="Y141" s="20"/>
      <c r="Z141" s="20"/>
      <c r="AA141" s="20"/>
      <c r="AB141" s="21"/>
      <c r="AC141" s="20"/>
      <c r="AD141" s="20"/>
      <c r="AE141" s="20" t="str">
        <f>IF($B141="","",IF($K141="OUI",VLOOKUP($B141,Participants!$B:$AD,9,FALSE),""))</f>
        <v/>
      </c>
      <c r="AF141" s="20"/>
    </row>
    <row r="142" spans="1:32" ht="18.95" customHeight="1">
      <c r="A142" s="4">
        <v>14</v>
      </c>
      <c r="B142" s="125" t="str">
        <f t="shared" si="9"/>
        <v/>
      </c>
      <c r="C142" s="131"/>
      <c r="D142" s="132"/>
      <c r="E142" s="133"/>
      <c r="F142" s="130"/>
      <c r="G142" s="134"/>
      <c r="H142" s="201"/>
      <c r="I142" s="202"/>
      <c r="J142" s="203"/>
      <c r="K142" s="124" t="str">
        <f t="shared" si="10"/>
        <v/>
      </c>
      <c r="L142" s="123"/>
      <c r="M142" s="120" t="str">
        <f t="shared" si="17"/>
        <v/>
      </c>
      <c r="N142" s="120" t="str">
        <f t="shared" si="18"/>
        <v/>
      </c>
      <c r="O142" s="120" t="str">
        <f t="shared" si="19"/>
        <v/>
      </c>
      <c r="P142" s="120" t="str">
        <f t="shared" si="20"/>
        <v/>
      </c>
      <c r="Q142" s="120" t="str">
        <f t="shared" si="21"/>
        <v/>
      </c>
      <c r="R142" s="120" t="str">
        <f t="shared" si="22"/>
        <v/>
      </c>
      <c r="S142" s="43"/>
      <c r="T142" s="20"/>
      <c r="U142" s="20"/>
      <c r="V142" s="21"/>
      <c r="W142" s="20"/>
      <c r="X142" s="20"/>
      <c r="Y142" s="20"/>
      <c r="Z142" s="20"/>
      <c r="AA142" s="20"/>
      <c r="AB142" s="21"/>
      <c r="AC142" s="20"/>
      <c r="AD142" s="20"/>
      <c r="AE142" s="20" t="str">
        <f>IF($B142="","",IF($K142="OUI",VLOOKUP($B142,Participants!$B:$AD,9,FALSE),""))</f>
        <v/>
      </c>
      <c r="AF142" s="20"/>
    </row>
    <row r="143" spans="1:32" ht="18.95" customHeight="1">
      <c r="A143" s="4">
        <v>15</v>
      </c>
      <c r="B143" s="125" t="str">
        <f t="shared" si="9"/>
        <v/>
      </c>
      <c r="C143" s="131"/>
      <c r="D143" s="132"/>
      <c r="E143" s="133"/>
      <c r="F143" s="130"/>
      <c r="G143" s="134"/>
      <c r="H143" s="201"/>
      <c r="I143" s="202"/>
      <c r="J143" s="203"/>
      <c r="K143" s="124" t="str">
        <f t="shared" si="10"/>
        <v/>
      </c>
      <c r="L143" s="123"/>
      <c r="M143" s="120" t="str">
        <f t="shared" si="17"/>
        <v/>
      </c>
      <c r="N143" s="120" t="str">
        <f t="shared" si="18"/>
        <v/>
      </c>
      <c r="O143" s="120" t="str">
        <f t="shared" si="19"/>
        <v/>
      </c>
      <c r="P143" s="120" t="str">
        <f t="shared" si="20"/>
        <v/>
      </c>
      <c r="Q143" s="120" t="str">
        <f t="shared" si="21"/>
        <v/>
      </c>
      <c r="R143" s="120" t="str">
        <f t="shared" si="22"/>
        <v/>
      </c>
      <c r="S143" s="43"/>
      <c r="T143" s="20"/>
      <c r="U143" s="20"/>
      <c r="V143" s="21"/>
      <c r="W143" s="20"/>
      <c r="X143" s="20"/>
      <c r="Y143" s="20"/>
      <c r="Z143" s="20"/>
      <c r="AA143" s="20"/>
      <c r="AB143" s="21"/>
      <c r="AC143" s="20"/>
      <c r="AD143" s="20"/>
      <c r="AE143" s="20" t="str">
        <f>IF($B143="","",IF($K143="OUI",VLOOKUP($B143,Participants!$B:$AD,9,FALSE),""))</f>
        <v/>
      </c>
      <c r="AF143" s="20"/>
    </row>
    <row r="144" spans="1:32" ht="18.95" customHeight="1">
      <c r="A144" s="4">
        <v>16</v>
      </c>
      <c r="B144" s="125" t="str">
        <f t="shared" si="9"/>
        <v/>
      </c>
      <c r="C144" s="131"/>
      <c r="D144" s="132"/>
      <c r="E144" s="133"/>
      <c r="F144" s="130"/>
      <c r="G144" s="134"/>
      <c r="H144" s="201"/>
      <c r="I144" s="202"/>
      <c r="J144" s="203"/>
      <c r="K144" s="124" t="str">
        <f t="shared" si="10"/>
        <v/>
      </c>
      <c r="L144" s="123"/>
      <c r="M144" s="120" t="str">
        <f t="shared" si="17"/>
        <v/>
      </c>
      <c r="N144" s="120" t="str">
        <f t="shared" si="18"/>
        <v/>
      </c>
      <c r="O144" s="120" t="str">
        <f t="shared" si="19"/>
        <v/>
      </c>
      <c r="P144" s="120" t="str">
        <f t="shared" si="20"/>
        <v/>
      </c>
      <c r="Q144" s="120" t="str">
        <f t="shared" si="21"/>
        <v/>
      </c>
      <c r="R144" s="120" t="str">
        <f t="shared" si="22"/>
        <v/>
      </c>
      <c r="S144" s="43"/>
      <c r="T144" s="20"/>
      <c r="U144" s="20"/>
      <c r="V144" s="21"/>
      <c r="W144" s="20"/>
      <c r="X144" s="20"/>
      <c r="Y144" s="20"/>
      <c r="Z144" s="20"/>
      <c r="AA144" s="20"/>
      <c r="AB144" s="21"/>
      <c r="AC144" s="20"/>
      <c r="AD144" s="20"/>
      <c r="AE144" s="20" t="str">
        <f>IF($B144="","",IF($K144="OUI",VLOOKUP($B144,Participants!$B:$AD,9,FALSE),""))</f>
        <v/>
      </c>
      <c r="AF144" s="20"/>
    </row>
    <row r="145" spans="1:32" ht="18.95" customHeight="1">
      <c r="A145" s="4">
        <v>17</v>
      </c>
      <c r="B145" s="125" t="str">
        <f t="shared" ref="B145:B146" si="23">IF(C145="",(IF(F145="",IF(H145="","","manque nom"),"manque nom")),(IF(F145="",IF(H145="","manque naissance","manque sexe"),IF(H145="","manque naissance",IF(G145&lt;500,"manque points",IF(F145="F","",IF(F145="M","","erreur sexe")))))))</f>
        <v/>
      </c>
      <c r="C145" s="131"/>
      <c r="D145" s="132"/>
      <c r="E145" s="133"/>
      <c r="F145" s="130"/>
      <c r="G145" s="134"/>
      <c r="H145" s="201"/>
      <c r="I145" s="202"/>
      <c r="J145" s="203"/>
      <c r="K145" s="124" t="str">
        <f t="shared" si="10"/>
        <v/>
      </c>
      <c r="L145" s="123"/>
      <c r="M145" s="120" t="str">
        <f t="shared" si="17"/>
        <v/>
      </c>
      <c r="N145" s="120" t="str">
        <f t="shared" si="18"/>
        <v/>
      </c>
      <c r="O145" s="120" t="str">
        <f t="shared" si="19"/>
        <v/>
      </c>
      <c r="P145" s="120" t="str">
        <f t="shared" si="20"/>
        <v/>
      </c>
      <c r="Q145" s="120" t="str">
        <f t="shared" si="21"/>
        <v/>
      </c>
      <c r="R145" s="120" t="str">
        <f t="shared" si="22"/>
        <v/>
      </c>
      <c r="S145" s="43"/>
      <c r="T145" s="20"/>
      <c r="U145" s="20"/>
      <c r="V145" s="21"/>
      <c r="W145" s="20"/>
      <c r="X145" s="20"/>
      <c r="Y145" s="20"/>
      <c r="Z145" s="20"/>
      <c r="AA145" s="20"/>
      <c r="AB145" s="21"/>
      <c r="AC145" s="20"/>
      <c r="AD145" s="20"/>
      <c r="AE145" s="20" t="str">
        <f>IF($B145="","",IF($K145="OUI",VLOOKUP($B145,Participants!$B:$AD,9,FALSE),""))</f>
        <v/>
      </c>
      <c r="AF145" s="20"/>
    </row>
    <row r="146" spans="1:32" ht="18.95" customHeight="1">
      <c r="A146" s="4">
        <v>18</v>
      </c>
      <c r="B146" s="125" t="str">
        <f t="shared" si="23"/>
        <v/>
      </c>
      <c r="C146" s="131"/>
      <c r="D146" s="132"/>
      <c r="E146" s="133"/>
      <c r="F146" s="130"/>
      <c r="G146" s="134"/>
      <c r="H146" s="201"/>
      <c r="I146" s="202"/>
      <c r="J146" s="203"/>
      <c r="K146" s="124" t="str">
        <f t="shared" si="10"/>
        <v/>
      </c>
      <c r="L146" s="123"/>
      <c r="M146" s="120" t="str">
        <f t="shared" si="17"/>
        <v/>
      </c>
      <c r="N146" s="120" t="str">
        <f t="shared" si="18"/>
        <v/>
      </c>
      <c r="O146" s="120" t="str">
        <f t="shared" si="19"/>
        <v/>
      </c>
      <c r="P146" s="120" t="str">
        <f t="shared" si="20"/>
        <v/>
      </c>
      <c r="Q146" s="120" t="str">
        <f t="shared" si="21"/>
        <v/>
      </c>
      <c r="R146" s="120" t="str">
        <f t="shared" si="22"/>
        <v/>
      </c>
      <c r="S146" s="43"/>
      <c r="T146" s="20"/>
      <c r="U146" s="20"/>
      <c r="V146" s="21"/>
      <c r="W146" s="20"/>
      <c r="X146" s="20"/>
      <c r="Y146" s="20"/>
      <c r="Z146" s="20"/>
      <c r="AA146" s="20"/>
      <c r="AB146" s="21"/>
      <c r="AC146" s="20"/>
      <c r="AD146" s="20"/>
      <c r="AE146" s="20" t="str">
        <f>IF($B146="","",IF($K146="OUI",VLOOKUP($B146,Participants!$B:$AD,9,FALSE),""))</f>
        <v/>
      </c>
      <c r="AF146" s="20"/>
    </row>
    <row r="147" spans="1:32" ht="18.95" customHeight="1">
      <c r="A147" s="4">
        <v>19</v>
      </c>
      <c r="B147" s="125" t="str">
        <f t="shared" si="9"/>
        <v/>
      </c>
      <c r="C147" s="131"/>
      <c r="D147" s="132"/>
      <c r="E147" s="133"/>
      <c r="F147" s="130"/>
      <c r="G147" s="134"/>
      <c r="H147" s="201"/>
      <c r="I147" s="202"/>
      <c r="J147" s="203"/>
      <c r="K147" s="124" t="str">
        <f>IF($C147="","","NON")</f>
        <v/>
      </c>
      <c r="L147" s="123"/>
      <c r="M147" s="120" t="str">
        <f t="shared" si="17"/>
        <v/>
      </c>
      <c r="N147" s="120" t="str">
        <f t="shared" si="18"/>
        <v/>
      </c>
      <c r="O147" s="120" t="str">
        <f t="shared" si="19"/>
        <v/>
      </c>
      <c r="P147" s="120" t="str">
        <f t="shared" si="20"/>
        <v/>
      </c>
      <c r="Q147" s="120" t="str">
        <f t="shared" si="21"/>
        <v/>
      </c>
      <c r="R147" s="120" t="str">
        <f t="shared" si="22"/>
        <v/>
      </c>
      <c r="S147" s="43"/>
      <c r="T147" s="20"/>
      <c r="U147" s="20"/>
      <c r="V147" s="21"/>
      <c r="W147" s="20"/>
      <c r="X147" s="20"/>
      <c r="Y147" s="20"/>
      <c r="Z147" s="20"/>
      <c r="AA147" s="20"/>
      <c r="AB147" s="21"/>
      <c r="AC147" s="20"/>
      <c r="AD147" s="20"/>
      <c r="AE147" s="20" t="str">
        <f>IF($B147="","",IF($K147="OUI",VLOOKUP($B147,Participants!$B:$AD,9,FALSE),""))</f>
        <v/>
      </c>
      <c r="AF147" s="20"/>
    </row>
    <row r="148" spans="1:32" ht="18.95" customHeight="1">
      <c r="A148" s="4">
        <v>20</v>
      </c>
      <c r="B148" s="125" t="str">
        <f t="shared" si="9"/>
        <v/>
      </c>
      <c r="C148" s="131"/>
      <c r="D148" s="132"/>
      <c r="E148" s="133"/>
      <c r="F148" s="130"/>
      <c r="G148" s="134"/>
      <c r="H148" s="201"/>
      <c r="I148" s="202"/>
      <c r="J148" s="203"/>
      <c r="K148" s="124" t="str">
        <f t="shared" si="10"/>
        <v/>
      </c>
      <c r="L148" s="123"/>
      <c r="M148" s="120" t="str">
        <f t="shared" si="17"/>
        <v/>
      </c>
      <c r="N148" s="120" t="str">
        <f t="shared" si="18"/>
        <v/>
      </c>
      <c r="O148" s="120" t="str">
        <f t="shared" si="19"/>
        <v/>
      </c>
      <c r="P148" s="120" t="str">
        <f t="shared" si="20"/>
        <v/>
      </c>
      <c r="Q148" s="120" t="str">
        <f t="shared" si="21"/>
        <v/>
      </c>
      <c r="R148" s="120" t="str">
        <f t="shared" si="22"/>
        <v/>
      </c>
      <c r="S148" s="43"/>
      <c r="T148" s="20"/>
      <c r="U148" s="20"/>
      <c r="V148" s="21"/>
      <c r="W148" s="20"/>
      <c r="X148" s="20"/>
      <c r="Y148" s="20"/>
      <c r="Z148" s="20"/>
      <c r="AA148" s="20"/>
      <c r="AB148" s="21"/>
      <c r="AC148" s="20"/>
      <c r="AD148" s="20"/>
      <c r="AE148" s="20" t="str">
        <f>IF($B148="","",IF($K148="OUI",VLOOKUP($B148,Participants!$B:$AD,9,FALSE),""))</f>
        <v/>
      </c>
      <c r="AF148" s="20"/>
    </row>
    <row r="149" spans="1:32" s="55" customFormat="1" ht="18.95" customHeight="1">
      <c r="A149" s="56"/>
      <c r="B149" s="56"/>
      <c r="C149" s="61"/>
      <c r="D149" s="61"/>
      <c r="E149" s="61"/>
      <c r="F149" s="57"/>
      <c r="G149" s="62"/>
      <c r="H149" s="57"/>
      <c r="I149" s="57"/>
      <c r="J149" s="57"/>
      <c r="K149" s="57"/>
      <c r="L149" s="57"/>
      <c r="M149" s="57"/>
      <c r="N149" s="57"/>
      <c r="O149" s="57"/>
      <c r="P149" s="57"/>
      <c r="Q149" s="57"/>
      <c r="R149" s="57"/>
      <c r="S149" s="45"/>
      <c r="T149" s="46"/>
      <c r="U149" s="46"/>
      <c r="V149" s="47"/>
      <c r="W149" s="46"/>
      <c r="X149" s="46"/>
      <c r="Y149" s="46"/>
      <c r="Z149" s="46"/>
      <c r="AA149" s="46"/>
      <c r="AB149" s="47"/>
      <c r="AC149" s="46"/>
      <c r="AD149" s="46"/>
      <c r="AE149" s="20" t="str">
        <f>IF($B149="","",IF($K149="OUI",VLOOKUP($B149,Participants!$B:$AD,9,FALSE),""))</f>
        <v/>
      </c>
      <c r="AF149" s="54"/>
    </row>
    <row r="150" spans="1:32" ht="18.95" customHeight="1">
      <c r="A150" s="18"/>
      <c r="B150" s="160" t="s">
        <v>24</v>
      </c>
      <c r="C150" s="163" t="s">
        <v>3</v>
      </c>
      <c r="D150" s="163"/>
      <c r="E150" s="164"/>
      <c r="F150" s="169" t="s">
        <v>2</v>
      </c>
      <c r="G150" s="172" t="s">
        <v>5</v>
      </c>
      <c r="H150" s="175" t="s">
        <v>23</v>
      </c>
      <c r="I150" s="176"/>
      <c r="J150" s="177"/>
      <c r="K150" s="184" t="s">
        <v>7392</v>
      </c>
      <c r="L150" s="185"/>
      <c r="M150" s="190" t="s">
        <v>7394</v>
      </c>
      <c r="N150" s="193" t="s">
        <v>7395</v>
      </c>
      <c r="O150" s="157" t="s">
        <v>7396</v>
      </c>
      <c r="P150" s="157" t="s">
        <v>7397</v>
      </c>
      <c r="Q150" s="157" t="s">
        <v>7398</v>
      </c>
      <c r="R150" s="157" t="s">
        <v>7399</v>
      </c>
    </row>
    <row r="151" spans="1:32" ht="18.95" customHeight="1">
      <c r="A151" s="19"/>
      <c r="B151" s="161"/>
      <c r="C151" s="165"/>
      <c r="D151" s="165"/>
      <c r="E151" s="166"/>
      <c r="F151" s="170"/>
      <c r="G151" s="173"/>
      <c r="H151" s="178"/>
      <c r="I151" s="179"/>
      <c r="J151" s="180"/>
      <c r="K151" s="186"/>
      <c r="L151" s="187"/>
      <c r="M151" s="191"/>
      <c r="N151" s="194"/>
      <c r="O151" s="158"/>
      <c r="P151" s="158"/>
      <c r="Q151" s="158"/>
      <c r="R151" s="158"/>
    </row>
    <row r="152" spans="1:32" ht="41.1" customHeight="1">
      <c r="A152" s="19"/>
      <c r="B152" s="162"/>
      <c r="C152" s="167"/>
      <c r="D152" s="167"/>
      <c r="E152" s="168"/>
      <c r="F152" s="171"/>
      <c r="G152" s="174"/>
      <c r="H152" s="181"/>
      <c r="I152" s="182"/>
      <c r="J152" s="183"/>
      <c r="K152" s="188"/>
      <c r="L152" s="189"/>
      <c r="M152" s="192"/>
      <c r="N152" s="195"/>
      <c r="O152" s="159"/>
      <c r="P152" s="159"/>
      <c r="Q152" s="159"/>
      <c r="R152" s="159"/>
      <c r="S152" s="42" t="s">
        <v>846</v>
      </c>
      <c r="T152" s="25" t="s">
        <v>847</v>
      </c>
      <c r="U152" s="25" t="s">
        <v>860</v>
      </c>
      <c r="V152" s="26" t="s">
        <v>848</v>
      </c>
      <c r="W152" s="25" t="s">
        <v>849</v>
      </c>
      <c r="X152" s="25" t="s">
        <v>850</v>
      </c>
      <c r="Y152" s="25" t="s">
        <v>851</v>
      </c>
      <c r="Z152" s="25" t="s">
        <v>852</v>
      </c>
      <c r="AA152" s="26" t="s">
        <v>853</v>
      </c>
      <c r="AB152" s="26" t="s">
        <v>854</v>
      </c>
      <c r="AC152" s="26" t="s">
        <v>856</v>
      </c>
      <c r="AD152" s="6" t="s">
        <v>855</v>
      </c>
      <c r="AE152" s="83" t="s">
        <v>919</v>
      </c>
      <c r="AF152" s="84" t="s">
        <v>882</v>
      </c>
    </row>
    <row r="153" spans="1:32" ht="18.95" customHeight="1">
      <c r="A153" s="116" t="s">
        <v>27</v>
      </c>
      <c r="B153" s="70"/>
      <c r="C153" s="48"/>
      <c r="D153" s="48"/>
      <c r="E153" s="48"/>
      <c r="F153" s="48"/>
      <c r="G153" s="48"/>
      <c r="H153" s="49"/>
      <c r="I153" s="49"/>
      <c r="J153" s="49"/>
      <c r="K153" s="48"/>
      <c r="L153" s="48"/>
      <c r="M153" s="48"/>
      <c r="N153" s="48"/>
      <c r="O153" s="48"/>
      <c r="P153" s="48"/>
      <c r="Q153" s="48"/>
      <c r="R153" s="50"/>
      <c r="S153" s="42"/>
      <c r="AE153" s="20" t="str">
        <f>IF($B153="","",IF($K153="OUI",VLOOKUP($B153,Participants!$B:$AD,9,FALSE),""))</f>
        <v/>
      </c>
    </row>
    <row r="154" spans="1:32" ht="18.95" customHeight="1">
      <c r="A154" s="4">
        <v>1</v>
      </c>
      <c r="B154" s="129"/>
      <c r="C154" s="118" t="str">
        <f>IF($B154="","",IF(ISNA(VLOOKUP($B154,Licenciés!$A:$AC,2,FALSE))=TRUE,"Licencié inconnu",VLOOKUP($B154,Licenciés!$A:$AC,2,FALSE)&amp;" "&amp;VLOOKUP($B154,Licenciés!$A:$AC,3,FALSE)))</f>
        <v/>
      </c>
      <c r="D154" s="118"/>
      <c r="E154" s="119"/>
      <c r="F154" s="120" t="str">
        <f>IF($B154="","",IF(ISNA(VLOOKUP($B154,Licenciés!$A:$AC,11,FALSE))=TRUE,"?",VLOOKUP($B154,Licenciés!$A:$AC,11,FALSE)))</f>
        <v/>
      </c>
      <c r="G154" s="120" t="str">
        <f>IF($B154="","",IF(ISNA(VLOOKUP($B154,Licenciés!$A:$AC,21,FALSE))=TRUE,"?",VLOOKUP($B154,Licenciés!$A:$AC,21,FALSE)))</f>
        <v/>
      </c>
      <c r="H154" s="121" t="str">
        <f>IF($B154="","",IF(ISNA(VLOOKUP($B154,Licenciés!$A:$AC,8,FALSE))=TRUE,"Inconnu",VLOOKUP($B154,Licenciés!$A:$AC,8,FALSE)))</f>
        <v/>
      </c>
      <c r="I154" s="122"/>
      <c r="J154" s="123"/>
      <c r="K154" s="124" t="str">
        <f>IF($B154="","",IF($G154="?","?",IF(ISNA(VLOOKUP($B154,Participants!$A:$AD,8,FALSE))=TRUE,"NON","OUI")))</f>
        <v/>
      </c>
      <c r="L154" s="123"/>
      <c r="M154" s="120" t="str">
        <f>IF($B154="","",IF($G154="?","?",IF(LEFT(VLOOKUP($B154,Licenciés!$A:$AC,9,FALSE))&gt;="S",VLOOKUP($B154,Licenciés!$A:$AC,9,FALSE),"")))</f>
        <v/>
      </c>
      <c r="N154" s="120" t="str">
        <f>IF($B154="","",IF($G154="?","?",IF(LEFT(VLOOKUP($B154,Licenciés!$A:$AC,9,FALSE))="J",VLOOKUP($B154,Licenciés!$A:$AC,9,FALSE),"")))</f>
        <v/>
      </c>
      <c r="O154" s="120" t="str">
        <f>IF($B154="","",IF($G154="?","?",IF(LEFT(VLOOKUP($B154,Licenciés!$A:$AC,9,FALSE))="C",VLOOKUP($B154,Licenciés!$A:$AC,9,FALSE),"")))</f>
        <v/>
      </c>
      <c r="P154" s="120" t="str">
        <f>IF($B154="","",IF($G154="?","?",IF(LEFT(VLOOKUP($B154,Licenciés!$A:$AC,9,FALSE))="M",VLOOKUP($B154,Licenciés!$A:$AC,9,FALSE),"")))</f>
        <v/>
      </c>
      <c r="Q154" s="120" t="str">
        <f>IF($B154="","",IF($G154="?","?",IF(LEFT(VLOOKUP($B154,Licenciés!$A:$AC,9,FALSE))="B",VLOOKUP($B154,Licenciés!$A:$AC,9,FALSE),"")))</f>
        <v/>
      </c>
      <c r="R154" s="120" t="str">
        <f>IF($B154="","",IF($G154="?","?",IF(LEFT(VLOOKUP($B154,Licenciés!$A:$AC,9,FALSE))="P",VLOOKUP($B154,Licenciés!$A:$AC,9,FALSE),"")))</f>
        <v/>
      </c>
      <c r="S154" s="43" t="str">
        <f>IF($B154="","",IF(VLOOKUP($B154,Licenciés!$A:$AC,14,FALSE)&lt;10000000,"0"&amp;VLOOKUP($B154,Licenciés!$A:$AC,14,FALSE),VLOOKUP($B154,Licenciés!$A:$AC,14,FALSE)))</f>
        <v/>
      </c>
      <c r="T154" s="20" t="str">
        <f>IF($B154="","",VLOOKUP($B154,Licenciés!$A:$AC,23,FALSE))</f>
        <v/>
      </c>
      <c r="U154" s="20" t="str">
        <f>IF($B154="","",IF(VLOOKUP($B154,Licenciés!$A:$AC,24,FALSE)="Numerote","n° "&amp;VLOOKUP($B154,Licenciés!$A:$AC,23,FALSE),(VLOOKUP($B154,Licenciés!$A:$AC,24,FALSE))))</f>
        <v/>
      </c>
      <c r="V154" s="21" t="str">
        <f>IF($B154="","",VLOOKUP($B154,Licenciés!$A:$AC,16,FALSE))</f>
        <v/>
      </c>
      <c r="W154" s="20" t="str">
        <f>IF($B154="","",VLOOKUP($B154,Licenciés!$A:$AC,20,FALSE))</f>
        <v/>
      </c>
      <c r="X154" s="20" t="str">
        <f>IF($B154="","",VLOOKUP($B154,Licenciés!$A:$AC,5,FALSE))</f>
        <v/>
      </c>
      <c r="Y154" s="20" t="str">
        <f>IF($B154="","",VLOOKUP($B154,Licenciés!$A:$AC,10,FALSE))</f>
        <v/>
      </c>
      <c r="Z154" s="20" t="str">
        <f>IF($B154="","",VLOOKUP($B154,Licenciés!$A:$AC,11,FALSE))</f>
        <v/>
      </c>
      <c r="AA154" s="20" t="str">
        <f>IF($B154="","",VLOOKUP($B154,Licenciés!$A:$AC,29,FALSE))</f>
        <v/>
      </c>
      <c r="AB154" s="21" t="str">
        <f>IF($B154="","",VLOOKUP($B154,Licenciés!$A:$AC,28,FALSE))</f>
        <v/>
      </c>
      <c r="AC154" s="20" t="str">
        <f>IF($B154="","",VLOOKUP($B154,Licenciés!$A:$AC,9,FALSE))</f>
        <v/>
      </c>
      <c r="AD154" s="20" t="str">
        <f>IF($B154="","",VLOOKUP($B154,Licenciés!$A:$AC,15,FALSE))</f>
        <v/>
      </c>
      <c r="AE154" s="20" t="str">
        <f>IF($B154="","",IF($K154="OUI",VLOOKUP($B154,Participants!$B:$AD,9,FALSE),""))</f>
        <v/>
      </c>
      <c r="AF154" s="20">
        <f t="shared" ref="AF154:AF173" si="24">$B154</f>
        <v>0</v>
      </c>
    </row>
    <row r="155" spans="1:32" ht="18.95" customHeight="1">
      <c r="A155" s="4">
        <v>2</v>
      </c>
      <c r="B155" s="129"/>
      <c r="C155" s="118" t="str">
        <f>IF($B155="","",IF(ISNA(VLOOKUP($B155,Licenciés!$A:$AC,2,FALSE))=TRUE,"Licencié inconnu",VLOOKUP($B155,Licenciés!$A:$AC,2,FALSE)&amp;" "&amp;VLOOKUP($B155,Licenciés!$A:$AC,3,FALSE)))</f>
        <v/>
      </c>
      <c r="D155" s="118"/>
      <c r="E155" s="119"/>
      <c r="F155" s="120" t="str">
        <f>IF($B155="","",IF(ISNA(VLOOKUP($B155,Licenciés!$A:$AC,11,FALSE))=TRUE,"?",VLOOKUP($B155,Licenciés!$A:$AC,11,FALSE)))</f>
        <v/>
      </c>
      <c r="G155" s="120" t="str">
        <f>IF($B155="","",IF(ISNA(VLOOKUP($B155,Licenciés!$A:$AC,21,FALSE))=TRUE,"?",VLOOKUP($B155,Licenciés!$A:$AC,21,FALSE)))</f>
        <v/>
      </c>
      <c r="H155" s="121" t="str">
        <f>IF($B155="","",IF(ISNA(VLOOKUP($B155,Licenciés!$A:$AC,8,FALSE))=TRUE,"Inconnu",VLOOKUP($B155,Licenciés!$A:$AC,8,FALSE)))</f>
        <v/>
      </c>
      <c r="I155" s="122"/>
      <c r="J155" s="123"/>
      <c r="K155" s="124" t="str">
        <f>IF($B155="","",IF($G155="?","?",IF(ISNA(VLOOKUP($B155,Participants!$A:$AD,8,FALSE))=TRUE,"NON","OUI")))</f>
        <v/>
      </c>
      <c r="L155" s="123"/>
      <c r="M155" s="120" t="str">
        <f>IF($B155="","",IF($G155="?","?",IF(LEFT(VLOOKUP($B155,Licenciés!$A:$AC,9,FALSE))&gt;="S",VLOOKUP($B155,Licenciés!$A:$AC,9,FALSE),"")))</f>
        <v/>
      </c>
      <c r="N155" s="120" t="str">
        <f>IF($B155="","",IF($G155="?","?",IF(LEFT(VLOOKUP($B155,Licenciés!$A:$AC,9,FALSE))="J",VLOOKUP($B155,Licenciés!$A:$AC,9,FALSE),"")))</f>
        <v/>
      </c>
      <c r="O155" s="120" t="str">
        <f>IF($B155="","",IF($G155="?","?",IF(LEFT(VLOOKUP($B155,Licenciés!$A:$AC,9,FALSE))="C",VLOOKUP($B155,Licenciés!$A:$AC,9,FALSE),"")))</f>
        <v/>
      </c>
      <c r="P155" s="120" t="str">
        <f>IF($B155="","",IF($G155="?","?",IF(LEFT(VLOOKUP($B155,Licenciés!$A:$AC,9,FALSE))="M",VLOOKUP($B155,Licenciés!$A:$AC,9,FALSE),"")))</f>
        <v/>
      </c>
      <c r="Q155" s="120" t="str">
        <f>IF($B155="","",IF($G155="?","?",IF(LEFT(VLOOKUP($B155,Licenciés!$A:$AC,9,FALSE))="B",VLOOKUP($B155,Licenciés!$A:$AC,9,FALSE),"")))</f>
        <v/>
      </c>
      <c r="R155" s="120" t="str">
        <f>IF($B155="","",IF($G155="?","?",IF(LEFT(VLOOKUP($B155,Licenciés!$A:$AC,9,FALSE))="P",VLOOKUP($B155,Licenciés!$A:$AC,9,FALSE),"")))</f>
        <v/>
      </c>
      <c r="S155" s="43" t="str">
        <f>IF($B155="","",IF(VLOOKUP($B155,Licenciés!$A:$AC,14,FALSE)&lt;10000000,"0"&amp;VLOOKUP($B155,Licenciés!$A:$AC,14,FALSE),VLOOKUP($B155,Licenciés!$A:$AC,14,FALSE)))</f>
        <v/>
      </c>
      <c r="T155" s="20" t="str">
        <f>IF($B155="","",VLOOKUP($B155,Licenciés!$A:$AC,23,FALSE))</f>
        <v/>
      </c>
      <c r="U155" s="20" t="str">
        <f>IF($B155="","",IF(VLOOKUP($B155,Licenciés!$A:$AC,24,FALSE)="Numerote","n° "&amp;VLOOKUP($B155,Licenciés!$A:$AC,23,FALSE),(VLOOKUP($B155,Licenciés!$A:$AC,24,FALSE))))</f>
        <v/>
      </c>
      <c r="V155" s="21" t="str">
        <f>IF($B155="","",VLOOKUP($B155,Licenciés!$A:$AC,16,FALSE))</f>
        <v/>
      </c>
      <c r="W155" s="20" t="str">
        <f>IF($B155="","",VLOOKUP($B155,Licenciés!$A:$AC,20,FALSE))</f>
        <v/>
      </c>
      <c r="X155" s="20" t="str">
        <f>IF($B155="","",VLOOKUP($B155,Licenciés!$A:$AC,5,FALSE))</f>
        <v/>
      </c>
      <c r="Y155" s="20" t="str">
        <f>IF($B155="","",VLOOKUP($B155,Licenciés!$A:$AC,10,FALSE))</f>
        <v/>
      </c>
      <c r="Z155" s="20" t="str">
        <f>IF($B155="","",VLOOKUP($B155,Licenciés!$A:$AC,11,FALSE))</f>
        <v/>
      </c>
      <c r="AA155" s="20" t="str">
        <f>IF($B155="","",VLOOKUP($B155,Licenciés!$A:$AC,29,FALSE))</f>
        <v/>
      </c>
      <c r="AB155" s="21" t="str">
        <f>IF($B155="","",VLOOKUP($B155,Licenciés!$A:$AC,28,FALSE))</f>
        <v/>
      </c>
      <c r="AC155" s="20" t="str">
        <f>IF($B155="","",VLOOKUP($B155,Licenciés!$A:$AC,9,FALSE))</f>
        <v/>
      </c>
      <c r="AD155" s="20" t="str">
        <f>IF($B155="","",VLOOKUP($B155,Licenciés!$A:$AC,15,FALSE))</f>
        <v/>
      </c>
      <c r="AE155" s="20" t="str">
        <f>IF($B155="","",IF($K155="OUI",VLOOKUP($B155,Participants!$B:$AD,9,FALSE),""))</f>
        <v/>
      </c>
      <c r="AF155" s="20">
        <f t="shared" si="24"/>
        <v>0</v>
      </c>
    </row>
    <row r="156" spans="1:32" ht="18.95" customHeight="1">
      <c r="A156" s="4">
        <v>3</v>
      </c>
      <c r="B156" s="129"/>
      <c r="C156" s="118" t="str">
        <f>IF($B156="","",IF(ISNA(VLOOKUP($B156,Licenciés!$A:$AC,2,FALSE))=TRUE,"Licencié inconnu",VLOOKUP($B156,Licenciés!$A:$AC,2,FALSE)&amp;" "&amp;VLOOKUP($B156,Licenciés!$A:$AC,3,FALSE)))</f>
        <v/>
      </c>
      <c r="D156" s="118"/>
      <c r="E156" s="119"/>
      <c r="F156" s="120" t="str">
        <f>IF($B156="","",IF(ISNA(VLOOKUP($B156,Licenciés!$A:$AC,11,FALSE))=TRUE,"?",VLOOKUP($B156,Licenciés!$A:$AC,11,FALSE)))</f>
        <v/>
      </c>
      <c r="G156" s="120" t="str">
        <f>IF($B156="","",IF(ISNA(VLOOKUP($B156,Licenciés!$A:$AC,21,FALSE))=TRUE,"?",VLOOKUP($B156,Licenciés!$A:$AC,21,FALSE)))</f>
        <v/>
      </c>
      <c r="H156" s="121" t="str">
        <f>IF($B156="","",IF(ISNA(VLOOKUP($B156,Licenciés!$A:$AC,8,FALSE))=TRUE,"Inconnu",VLOOKUP($B156,Licenciés!$A:$AC,8,FALSE)))</f>
        <v/>
      </c>
      <c r="I156" s="122"/>
      <c r="J156" s="123"/>
      <c r="K156" s="124" t="str">
        <f>IF($B156="","",IF($G156="?","?",IF(ISNA(VLOOKUP($B156,Participants!$A:$AD,8,FALSE))=TRUE,"NON","OUI")))</f>
        <v/>
      </c>
      <c r="L156" s="123"/>
      <c r="M156" s="120" t="str">
        <f>IF($B156="","",IF($G156="?","?",IF(LEFT(VLOOKUP($B156,Licenciés!$A:$AC,9,FALSE))&gt;="S",VLOOKUP($B156,Licenciés!$A:$AC,9,FALSE),"")))</f>
        <v/>
      </c>
      <c r="N156" s="120" t="str">
        <f>IF($B156="","",IF($G156="?","?",IF(LEFT(VLOOKUP($B156,Licenciés!$A:$AC,9,FALSE))="J",VLOOKUP($B156,Licenciés!$A:$AC,9,FALSE),"")))</f>
        <v/>
      </c>
      <c r="O156" s="120" t="str">
        <f>IF($B156="","",IF($G156="?","?",IF(LEFT(VLOOKUP($B156,Licenciés!$A:$AC,9,FALSE))="C",VLOOKUP($B156,Licenciés!$A:$AC,9,FALSE),"")))</f>
        <v/>
      </c>
      <c r="P156" s="120" t="str">
        <f>IF($B156="","",IF($G156="?","?",IF(LEFT(VLOOKUP($B156,Licenciés!$A:$AC,9,FALSE))="M",VLOOKUP($B156,Licenciés!$A:$AC,9,FALSE),"")))</f>
        <v/>
      </c>
      <c r="Q156" s="120" t="str">
        <f>IF($B156="","",IF($G156="?","?",IF(LEFT(VLOOKUP($B156,Licenciés!$A:$AC,9,FALSE))="B",VLOOKUP($B156,Licenciés!$A:$AC,9,FALSE),"")))</f>
        <v/>
      </c>
      <c r="R156" s="120" t="str">
        <f>IF($B156="","",IF($G156="?","?",IF(LEFT(VLOOKUP($B156,Licenciés!$A:$AC,9,FALSE))="P",VLOOKUP($B156,Licenciés!$A:$AC,9,FALSE),"")))</f>
        <v/>
      </c>
      <c r="S156" s="43" t="str">
        <f>IF($B156="","",IF(VLOOKUP($B156,Licenciés!$A:$AC,14,FALSE)&lt;10000000,"0"&amp;VLOOKUP($B156,Licenciés!$A:$AC,14,FALSE),VLOOKUP($B156,Licenciés!$A:$AC,14,FALSE)))</f>
        <v/>
      </c>
      <c r="T156" s="20" t="str">
        <f>IF($B156="","",VLOOKUP($B156,Licenciés!$A:$AC,23,FALSE))</f>
        <v/>
      </c>
      <c r="U156" s="20" t="str">
        <f>IF($B156="","",IF(VLOOKUP($B156,Licenciés!$A:$AC,24,FALSE)="Numerote","n° "&amp;VLOOKUP($B156,Licenciés!$A:$AC,23,FALSE),(VLOOKUP($B156,Licenciés!$A:$AC,24,FALSE))))</f>
        <v/>
      </c>
      <c r="V156" s="21" t="str">
        <f>IF($B156="","",VLOOKUP($B156,Licenciés!$A:$AC,16,FALSE))</f>
        <v/>
      </c>
      <c r="W156" s="20" t="str">
        <f>IF($B156="","",VLOOKUP($B156,Licenciés!$A:$AC,20,FALSE))</f>
        <v/>
      </c>
      <c r="X156" s="20" t="str">
        <f>IF($B156="","",VLOOKUP($B156,Licenciés!$A:$AC,5,FALSE))</f>
        <v/>
      </c>
      <c r="Y156" s="20" t="str">
        <f>IF($B156="","",VLOOKUP($B156,Licenciés!$A:$AC,10,FALSE))</f>
        <v/>
      </c>
      <c r="Z156" s="20" t="str">
        <f>IF($B156="","",VLOOKUP($B156,Licenciés!$A:$AC,11,FALSE))</f>
        <v/>
      </c>
      <c r="AA156" s="20" t="str">
        <f>IF($B156="","",VLOOKUP($B156,Licenciés!$A:$AC,29,FALSE))</f>
        <v/>
      </c>
      <c r="AB156" s="21" t="str">
        <f>IF($B156="","",VLOOKUP($B156,Licenciés!$A:$AC,28,FALSE))</f>
        <v/>
      </c>
      <c r="AC156" s="20" t="str">
        <f>IF($B156="","",VLOOKUP($B156,Licenciés!$A:$AC,9,FALSE))</f>
        <v/>
      </c>
      <c r="AD156" s="20" t="str">
        <f>IF($B156="","",VLOOKUP($B156,Licenciés!$A:$AC,15,FALSE))</f>
        <v/>
      </c>
      <c r="AE156" s="20" t="str">
        <f>IF($B156="","",IF($K156="OUI",VLOOKUP($B156,Participants!$B:$AD,9,FALSE),""))</f>
        <v/>
      </c>
      <c r="AF156" s="20">
        <f t="shared" si="24"/>
        <v>0</v>
      </c>
    </row>
    <row r="157" spans="1:32" ht="18.95" customHeight="1">
      <c r="A157" s="4">
        <v>4</v>
      </c>
      <c r="B157" s="129"/>
      <c r="C157" s="118" t="str">
        <f>IF($B157="","",IF(ISNA(VLOOKUP($B157,Licenciés!$A:$AC,2,FALSE))=TRUE,"Licencié inconnu",VLOOKUP($B157,Licenciés!$A:$AC,2,FALSE)&amp;" "&amp;VLOOKUP($B157,Licenciés!$A:$AC,3,FALSE)))</f>
        <v/>
      </c>
      <c r="D157" s="118"/>
      <c r="E157" s="119"/>
      <c r="F157" s="120" t="str">
        <f>IF($B157="","",IF(ISNA(VLOOKUP($B157,Licenciés!$A:$AC,11,FALSE))=TRUE,"?",VLOOKUP($B157,Licenciés!$A:$AC,11,FALSE)))</f>
        <v/>
      </c>
      <c r="G157" s="120" t="str">
        <f>IF($B157="","",IF(ISNA(VLOOKUP($B157,Licenciés!$A:$AC,21,FALSE))=TRUE,"?",VLOOKUP($B157,Licenciés!$A:$AC,21,FALSE)))</f>
        <v/>
      </c>
      <c r="H157" s="121" t="str">
        <f>IF($B157="","",IF(ISNA(VLOOKUP($B157,Licenciés!$A:$AC,8,FALSE))=TRUE,"Inconnu",VLOOKUP($B157,Licenciés!$A:$AC,8,FALSE)))</f>
        <v/>
      </c>
      <c r="I157" s="122"/>
      <c r="J157" s="123"/>
      <c r="K157" s="124" t="str">
        <f>IF($B157="","",IF($G157="?","?",IF(ISNA(VLOOKUP($B157,Participants!$A:$AD,8,FALSE))=TRUE,"NON","OUI")))</f>
        <v/>
      </c>
      <c r="L157" s="123"/>
      <c r="M157" s="120" t="str">
        <f>IF($B157="","",IF($G157="?","?",IF(LEFT(VLOOKUP($B157,Licenciés!$A:$AC,9,FALSE))&gt;="S",VLOOKUP($B157,Licenciés!$A:$AC,9,FALSE),"")))</f>
        <v/>
      </c>
      <c r="N157" s="120" t="str">
        <f>IF($B157="","",IF($G157="?","?",IF(LEFT(VLOOKUP($B157,Licenciés!$A:$AC,9,FALSE))="J",VLOOKUP($B157,Licenciés!$A:$AC,9,FALSE),"")))</f>
        <v/>
      </c>
      <c r="O157" s="120" t="str">
        <f>IF($B157="","",IF($G157="?","?",IF(LEFT(VLOOKUP($B157,Licenciés!$A:$AC,9,FALSE))="C",VLOOKUP($B157,Licenciés!$A:$AC,9,FALSE),"")))</f>
        <v/>
      </c>
      <c r="P157" s="120" t="str">
        <f>IF($B157="","",IF($G157="?","?",IF(LEFT(VLOOKUP($B157,Licenciés!$A:$AC,9,FALSE))="M",VLOOKUP($B157,Licenciés!$A:$AC,9,FALSE),"")))</f>
        <v/>
      </c>
      <c r="Q157" s="120" t="str">
        <f>IF($B157="","",IF($G157="?","?",IF(LEFT(VLOOKUP($B157,Licenciés!$A:$AC,9,FALSE))="B",VLOOKUP($B157,Licenciés!$A:$AC,9,FALSE),"")))</f>
        <v/>
      </c>
      <c r="R157" s="120" t="str">
        <f>IF($B157="","",IF($G157="?","?",IF(LEFT(VLOOKUP($B157,Licenciés!$A:$AC,9,FALSE))="P",VLOOKUP($B157,Licenciés!$A:$AC,9,FALSE),"")))</f>
        <v/>
      </c>
      <c r="S157" s="43" t="str">
        <f>IF($B157="","",IF(VLOOKUP($B157,Licenciés!$A:$AC,14,FALSE)&lt;10000000,"0"&amp;VLOOKUP($B157,Licenciés!$A:$AC,14,FALSE),VLOOKUP($B157,Licenciés!$A:$AC,14,FALSE)))</f>
        <v/>
      </c>
      <c r="T157" s="20" t="str">
        <f>IF($B157="","",VLOOKUP($B157,Licenciés!$A:$AC,23,FALSE))</f>
        <v/>
      </c>
      <c r="U157" s="20" t="str">
        <f>IF($B157="","",IF(VLOOKUP($B157,Licenciés!$A:$AC,24,FALSE)="Numerote","n° "&amp;VLOOKUP($B157,Licenciés!$A:$AC,23,FALSE),(VLOOKUP($B157,Licenciés!$A:$AC,24,FALSE))))</f>
        <v/>
      </c>
      <c r="V157" s="21" t="str">
        <f>IF($B157="","",VLOOKUP($B157,Licenciés!$A:$AC,16,FALSE))</f>
        <v/>
      </c>
      <c r="W157" s="20" t="str">
        <f>IF($B157="","",VLOOKUP($B157,Licenciés!$A:$AC,20,FALSE))</f>
        <v/>
      </c>
      <c r="X157" s="20" t="str">
        <f>IF($B157="","",VLOOKUP($B157,Licenciés!$A:$AC,5,FALSE))</f>
        <v/>
      </c>
      <c r="Y157" s="20" t="str">
        <f>IF($B157="","",VLOOKUP($B157,Licenciés!$A:$AC,10,FALSE))</f>
        <v/>
      </c>
      <c r="Z157" s="20" t="str">
        <f>IF($B157="","",VLOOKUP($B157,Licenciés!$A:$AC,11,FALSE))</f>
        <v/>
      </c>
      <c r="AA157" s="20" t="str">
        <f>IF($B157="","",VLOOKUP($B157,Licenciés!$A:$AC,29,FALSE))</f>
        <v/>
      </c>
      <c r="AB157" s="21" t="str">
        <f>IF($B157="","",VLOOKUP($B157,Licenciés!$A:$AC,28,FALSE))</f>
        <v/>
      </c>
      <c r="AC157" s="20" t="str">
        <f>IF($B157="","",VLOOKUP($B157,Licenciés!$A:$AC,9,FALSE))</f>
        <v/>
      </c>
      <c r="AD157" s="20" t="str">
        <f>IF($B157="","",VLOOKUP($B157,Licenciés!$A:$AC,15,FALSE))</f>
        <v/>
      </c>
      <c r="AE157" s="20" t="str">
        <f>IF($B157="","",IF($K157="OUI",VLOOKUP($B157,Participants!$B:$AD,9,FALSE),""))</f>
        <v/>
      </c>
      <c r="AF157" s="20">
        <f t="shared" si="24"/>
        <v>0</v>
      </c>
    </row>
    <row r="158" spans="1:32" ht="18.95" customHeight="1">
      <c r="A158" s="4">
        <v>5</v>
      </c>
      <c r="B158" s="129"/>
      <c r="C158" s="118" t="str">
        <f>IF($B158="","",IF(ISNA(VLOOKUP($B158,Licenciés!$A:$AC,2,FALSE))=TRUE,"Licencié inconnu",VLOOKUP($B158,Licenciés!$A:$AC,2,FALSE)&amp;" "&amp;VLOOKUP($B158,Licenciés!$A:$AC,3,FALSE)))</f>
        <v/>
      </c>
      <c r="D158" s="118"/>
      <c r="E158" s="119"/>
      <c r="F158" s="120" t="str">
        <f>IF($B158="","",IF(ISNA(VLOOKUP($B158,Licenciés!$A:$AC,11,FALSE))=TRUE,"?",VLOOKUP($B158,Licenciés!$A:$AC,11,FALSE)))</f>
        <v/>
      </c>
      <c r="G158" s="120" t="str">
        <f>IF($B158="","",IF(ISNA(VLOOKUP($B158,Licenciés!$A:$AC,21,FALSE))=TRUE,"?",VLOOKUP($B158,Licenciés!$A:$AC,21,FALSE)))</f>
        <v/>
      </c>
      <c r="H158" s="121" t="str">
        <f>IF($B158="","",IF(ISNA(VLOOKUP($B158,Licenciés!$A:$AC,8,FALSE))=TRUE,"Inconnu",VLOOKUP($B158,Licenciés!$A:$AC,8,FALSE)))</f>
        <v/>
      </c>
      <c r="I158" s="122"/>
      <c r="J158" s="123"/>
      <c r="K158" s="124" t="str">
        <f>IF($B158="","",IF($G158="?","?",IF(ISNA(VLOOKUP($B158,Participants!$A:$AD,8,FALSE))=TRUE,"NON","OUI")))</f>
        <v/>
      </c>
      <c r="L158" s="123"/>
      <c r="M158" s="120" t="str">
        <f>IF($B158="","",IF($G158="?","?",IF(LEFT(VLOOKUP($B158,Licenciés!$A:$AC,9,FALSE))&gt;="S",VLOOKUP($B158,Licenciés!$A:$AC,9,FALSE),"")))</f>
        <v/>
      </c>
      <c r="N158" s="120" t="str">
        <f>IF($B158="","",IF($G158="?","?",IF(LEFT(VLOOKUP($B158,Licenciés!$A:$AC,9,FALSE))="J",VLOOKUP($B158,Licenciés!$A:$AC,9,FALSE),"")))</f>
        <v/>
      </c>
      <c r="O158" s="120" t="str">
        <f>IF($B158="","",IF($G158="?","?",IF(LEFT(VLOOKUP($B158,Licenciés!$A:$AC,9,FALSE))="C",VLOOKUP($B158,Licenciés!$A:$AC,9,FALSE),"")))</f>
        <v/>
      </c>
      <c r="P158" s="120" t="str">
        <f>IF($B158="","",IF($G158="?","?",IF(LEFT(VLOOKUP($B158,Licenciés!$A:$AC,9,FALSE))="M",VLOOKUP($B158,Licenciés!$A:$AC,9,FALSE),"")))</f>
        <v/>
      </c>
      <c r="Q158" s="120" t="str">
        <f>IF($B158="","",IF($G158="?","?",IF(LEFT(VLOOKUP($B158,Licenciés!$A:$AC,9,FALSE))="B",VLOOKUP($B158,Licenciés!$A:$AC,9,FALSE),"")))</f>
        <v/>
      </c>
      <c r="R158" s="120" t="str">
        <f>IF($B158="","",IF($G158="?","?",IF(LEFT(VLOOKUP($B158,Licenciés!$A:$AC,9,FALSE))="P",VLOOKUP($B158,Licenciés!$A:$AC,9,FALSE),"")))</f>
        <v/>
      </c>
      <c r="S158" s="43" t="str">
        <f>IF($B158="","",IF(VLOOKUP($B158,Licenciés!$A:$AC,14,FALSE)&lt;10000000,"0"&amp;VLOOKUP($B158,Licenciés!$A:$AC,14,FALSE),VLOOKUP($B158,Licenciés!$A:$AC,14,FALSE)))</f>
        <v/>
      </c>
      <c r="T158" s="20" t="str">
        <f>IF($B158="","",VLOOKUP($B158,Licenciés!$A:$AC,23,FALSE))</f>
        <v/>
      </c>
      <c r="U158" s="20" t="str">
        <f>IF($B158="","",IF(VLOOKUP($B158,Licenciés!$A:$AC,24,FALSE)="Numerote","n° "&amp;VLOOKUP($B158,Licenciés!$A:$AC,23,FALSE),(VLOOKUP($B158,Licenciés!$A:$AC,24,FALSE))))</f>
        <v/>
      </c>
      <c r="V158" s="21" t="str">
        <f>IF($B158="","",VLOOKUP($B158,Licenciés!$A:$AC,16,FALSE))</f>
        <v/>
      </c>
      <c r="W158" s="20" t="str">
        <f>IF($B158="","",VLOOKUP($B158,Licenciés!$A:$AC,20,FALSE))</f>
        <v/>
      </c>
      <c r="X158" s="20" t="str">
        <f>IF($B158="","",VLOOKUP($B158,Licenciés!$A:$AC,5,FALSE))</f>
        <v/>
      </c>
      <c r="Y158" s="20" t="str">
        <f>IF($B158="","",VLOOKUP($B158,Licenciés!$A:$AC,10,FALSE))</f>
        <v/>
      </c>
      <c r="Z158" s="20" t="str">
        <f>IF($B158="","",VLOOKUP($B158,Licenciés!$A:$AC,11,FALSE))</f>
        <v/>
      </c>
      <c r="AA158" s="20" t="str">
        <f>IF($B158="","",VLOOKUP($B158,Licenciés!$A:$AC,29,FALSE))</f>
        <v/>
      </c>
      <c r="AB158" s="21" t="str">
        <f>IF($B158="","",VLOOKUP($B158,Licenciés!$A:$AC,28,FALSE))</f>
        <v/>
      </c>
      <c r="AC158" s="20" t="str">
        <f>IF($B158="","",VLOOKUP($B158,Licenciés!$A:$AC,9,FALSE))</f>
        <v/>
      </c>
      <c r="AD158" s="20" t="str">
        <f>IF($B158="","",VLOOKUP($B158,Licenciés!$A:$AC,15,FALSE))</f>
        <v/>
      </c>
      <c r="AE158" s="20" t="str">
        <f>IF($B158="","",IF($K158="OUI",VLOOKUP($B158,Participants!$B:$AD,9,FALSE),""))</f>
        <v/>
      </c>
      <c r="AF158" s="20">
        <f t="shared" si="24"/>
        <v>0</v>
      </c>
    </row>
    <row r="159" spans="1:32" ht="18.95" customHeight="1">
      <c r="A159" s="4">
        <v>6</v>
      </c>
      <c r="B159" s="129"/>
      <c r="C159" s="118" t="str">
        <f>IF($B159="","",IF(ISNA(VLOOKUP($B159,Licenciés!$A:$AC,2,FALSE))=TRUE,"Licencié inconnu",VLOOKUP($B159,Licenciés!$A:$AC,2,FALSE)&amp;" "&amp;VLOOKUP($B159,Licenciés!$A:$AC,3,FALSE)))</f>
        <v/>
      </c>
      <c r="D159" s="118"/>
      <c r="E159" s="119"/>
      <c r="F159" s="120" t="str">
        <f>IF($B159="","",IF(ISNA(VLOOKUP($B159,Licenciés!$A:$AC,11,FALSE))=TRUE,"?",VLOOKUP($B159,Licenciés!$A:$AC,11,FALSE)))</f>
        <v/>
      </c>
      <c r="G159" s="120" t="str">
        <f>IF($B159="","",IF(ISNA(VLOOKUP($B159,Licenciés!$A:$AC,21,FALSE))=TRUE,"?",VLOOKUP($B159,Licenciés!$A:$AC,21,FALSE)))</f>
        <v/>
      </c>
      <c r="H159" s="121" t="str">
        <f>IF($B159="","",IF(ISNA(VLOOKUP($B159,Licenciés!$A:$AC,8,FALSE))=TRUE,"Inconnu",VLOOKUP($B159,Licenciés!$A:$AC,8,FALSE)))</f>
        <v/>
      </c>
      <c r="I159" s="122"/>
      <c r="J159" s="123"/>
      <c r="K159" s="124" t="str">
        <f>IF($B159="","",IF($G159="?","?",IF(ISNA(VLOOKUP($B159,Participants!$A:$AD,8,FALSE))=TRUE,"NON","OUI")))</f>
        <v/>
      </c>
      <c r="L159" s="123"/>
      <c r="M159" s="120" t="str">
        <f>IF($B159="","",IF($G159="?","?",IF(LEFT(VLOOKUP($B159,Licenciés!$A:$AC,9,FALSE))&gt;="S",VLOOKUP($B159,Licenciés!$A:$AC,9,FALSE),"")))</f>
        <v/>
      </c>
      <c r="N159" s="120" t="str">
        <f>IF($B159="","",IF($G159="?","?",IF(LEFT(VLOOKUP($B159,Licenciés!$A:$AC,9,FALSE))="J",VLOOKUP($B159,Licenciés!$A:$AC,9,FALSE),"")))</f>
        <v/>
      </c>
      <c r="O159" s="120" t="str">
        <f>IF($B159="","",IF($G159="?","?",IF(LEFT(VLOOKUP($B159,Licenciés!$A:$AC,9,FALSE))="C",VLOOKUP($B159,Licenciés!$A:$AC,9,FALSE),"")))</f>
        <v/>
      </c>
      <c r="P159" s="120" t="str">
        <f>IF($B159="","",IF($G159="?","?",IF(LEFT(VLOOKUP($B159,Licenciés!$A:$AC,9,FALSE))="M",VLOOKUP($B159,Licenciés!$A:$AC,9,FALSE),"")))</f>
        <v/>
      </c>
      <c r="Q159" s="120" t="str">
        <f>IF($B159="","",IF($G159="?","?",IF(LEFT(VLOOKUP($B159,Licenciés!$A:$AC,9,FALSE))="B",VLOOKUP($B159,Licenciés!$A:$AC,9,FALSE),"")))</f>
        <v/>
      </c>
      <c r="R159" s="120" t="str">
        <f>IF($B159="","",IF($G159="?","?",IF(LEFT(VLOOKUP($B159,Licenciés!$A:$AC,9,FALSE))="P",VLOOKUP($B159,Licenciés!$A:$AC,9,FALSE),"")))</f>
        <v/>
      </c>
      <c r="S159" s="43" t="str">
        <f>IF($B159="","",IF(VLOOKUP($B159,Licenciés!$A:$AC,14,FALSE)&lt;10000000,"0"&amp;VLOOKUP($B159,Licenciés!$A:$AC,14,FALSE),VLOOKUP($B159,Licenciés!$A:$AC,14,FALSE)))</f>
        <v/>
      </c>
      <c r="T159" s="20" t="str">
        <f>IF($B159="","",VLOOKUP($B159,Licenciés!$A:$AC,23,FALSE))</f>
        <v/>
      </c>
      <c r="U159" s="20" t="str">
        <f>IF($B159="","",IF(VLOOKUP($B159,Licenciés!$A:$AC,24,FALSE)="Numerote","n° "&amp;VLOOKUP($B159,Licenciés!$A:$AC,23,FALSE),(VLOOKUP($B159,Licenciés!$A:$AC,24,FALSE))))</f>
        <v/>
      </c>
      <c r="V159" s="21" t="str">
        <f>IF($B159="","",VLOOKUP($B159,Licenciés!$A:$AC,16,FALSE))</f>
        <v/>
      </c>
      <c r="W159" s="20" t="str">
        <f>IF($B159="","",VLOOKUP($B159,Licenciés!$A:$AC,20,FALSE))</f>
        <v/>
      </c>
      <c r="X159" s="20" t="str">
        <f>IF($B159="","",VLOOKUP($B159,Licenciés!$A:$AC,5,FALSE))</f>
        <v/>
      </c>
      <c r="Y159" s="20" t="str">
        <f>IF($B159="","",VLOOKUP($B159,Licenciés!$A:$AC,10,FALSE))</f>
        <v/>
      </c>
      <c r="Z159" s="20" t="str">
        <f>IF($B159="","",VLOOKUP($B159,Licenciés!$A:$AC,11,FALSE))</f>
        <v/>
      </c>
      <c r="AA159" s="20" t="str">
        <f>IF($B159="","",VLOOKUP($B159,Licenciés!$A:$AC,29,FALSE))</f>
        <v/>
      </c>
      <c r="AB159" s="21" t="str">
        <f>IF($B159="","",VLOOKUP($B159,Licenciés!$A:$AC,28,FALSE))</f>
        <v/>
      </c>
      <c r="AC159" s="20" t="str">
        <f>IF($B159="","",VLOOKUP($B159,Licenciés!$A:$AC,9,FALSE))</f>
        <v/>
      </c>
      <c r="AD159" s="20" t="str">
        <f>IF($B159="","",VLOOKUP($B159,Licenciés!$A:$AC,15,FALSE))</f>
        <v/>
      </c>
      <c r="AE159" s="20" t="str">
        <f>IF($B159="","",IF($K159="OUI",VLOOKUP($B159,Participants!$B:$AD,9,FALSE),""))</f>
        <v/>
      </c>
      <c r="AF159" s="20">
        <f t="shared" si="24"/>
        <v>0</v>
      </c>
    </row>
    <row r="160" spans="1:32" ht="18.95" customHeight="1">
      <c r="A160" s="4">
        <v>7</v>
      </c>
      <c r="B160" s="129"/>
      <c r="C160" s="118" t="str">
        <f>IF($B160="","",IF(ISNA(VLOOKUP($B160,Licenciés!$A:$AC,2,FALSE))=TRUE,"Licencié inconnu",VLOOKUP($B160,Licenciés!$A:$AC,2,FALSE)&amp;" "&amp;VLOOKUP($B160,Licenciés!$A:$AC,3,FALSE)))</f>
        <v/>
      </c>
      <c r="D160" s="118"/>
      <c r="E160" s="119"/>
      <c r="F160" s="120" t="str">
        <f>IF($B160="","",IF(ISNA(VLOOKUP($B160,Licenciés!$A:$AC,11,FALSE))=TRUE,"?",VLOOKUP($B160,Licenciés!$A:$AC,11,FALSE)))</f>
        <v/>
      </c>
      <c r="G160" s="120" t="str">
        <f>IF($B160="","",IF(ISNA(VLOOKUP($B160,Licenciés!$A:$AC,21,FALSE))=TRUE,"?",VLOOKUP($B160,Licenciés!$A:$AC,21,FALSE)))</f>
        <v/>
      </c>
      <c r="H160" s="121" t="str">
        <f>IF($B160="","",IF(ISNA(VLOOKUP($B160,Licenciés!$A:$AC,8,FALSE))=TRUE,"Inconnu",VLOOKUP($B160,Licenciés!$A:$AC,8,FALSE)))</f>
        <v/>
      </c>
      <c r="I160" s="122"/>
      <c r="J160" s="123"/>
      <c r="K160" s="124" t="str">
        <f>IF($B160="","",IF($G160="?","?",IF(ISNA(VLOOKUP($B160,Participants!$A:$AD,8,FALSE))=TRUE,"NON","OUI")))</f>
        <v/>
      </c>
      <c r="L160" s="123"/>
      <c r="M160" s="120" t="str">
        <f>IF($B160="","",IF($G160="?","?",IF(LEFT(VLOOKUP($B160,Licenciés!$A:$AC,9,FALSE))&gt;="S",VLOOKUP($B160,Licenciés!$A:$AC,9,FALSE),"")))</f>
        <v/>
      </c>
      <c r="N160" s="120" t="str">
        <f>IF($B160="","",IF($G160="?","?",IF(LEFT(VLOOKUP($B160,Licenciés!$A:$AC,9,FALSE))="J",VLOOKUP($B160,Licenciés!$A:$AC,9,FALSE),"")))</f>
        <v/>
      </c>
      <c r="O160" s="120" t="str">
        <f>IF($B160="","",IF($G160="?","?",IF(LEFT(VLOOKUP($B160,Licenciés!$A:$AC,9,FALSE))="C",VLOOKUP($B160,Licenciés!$A:$AC,9,FALSE),"")))</f>
        <v/>
      </c>
      <c r="P160" s="120" t="str">
        <f>IF($B160="","",IF($G160="?","?",IF(LEFT(VLOOKUP($B160,Licenciés!$A:$AC,9,FALSE))="M",VLOOKUP($B160,Licenciés!$A:$AC,9,FALSE),"")))</f>
        <v/>
      </c>
      <c r="Q160" s="120" t="str">
        <f>IF($B160="","",IF($G160="?","?",IF(LEFT(VLOOKUP($B160,Licenciés!$A:$AC,9,FALSE))="B",VLOOKUP($B160,Licenciés!$A:$AC,9,FALSE),"")))</f>
        <v/>
      </c>
      <c r="R160" s="120" t="str">
        <f>IF($B160="","",IF($G160="?","?",IF(LEFT(VLOOKUP($B160,Licenciés!$A:$AC,9,FALSE))="P",VLOOKUP($B160,Licenciés!$A:$AC,9,FALSE),"")))</f>
        <v/>
      </c>
      <c r="S160" s="43" t="str">
        <f>IF($B160="","",IF(VLOOKUP($B160,Licenciés!$A:$AC,14,FALSE)&lt;10000000,"0"&amp;VLOOKUP($B160,Licenciés!$A:$AC,14,FALSE),VLOOKUP($B160,Licenciés!$A:$AC,14,FALSE)))</f>
        <v/>
      </c>
      <c r="T160" s="20" t="str">
        <f>IF($B160="","",VLOOKUP($B160,Licenciés!$A:$AC,23,FALSE))</f>
        <v/>
      </c>
      <c r="U160" s="20" t="str">
        <f>IF($B160="","",IF(VLOOKUP($B160,Licenciés!$A:$AC,24,FALSE)="Numerote","n° "&amp;VLOOKUP($B160,Licenciés!$A:$AC,23,FALSE),(VLOOKUP($B160,Licenciés!$A:$AC,24,FALSE))))</f>
        <v/>
      </c>
      <c r="V160" s="21" t="str">
        <f>IF($B160="","",VLOOKUP($B160,Licenciés!$A:$AC,16,FALSE))</f>
        <v/>
      </c>
      <c r="W160" s="20" t="str">
        <f>IF($B160="","",VLOOKUP($B160,Licenciés!$A:$AC,20,FALSE))</f>
        <v/>
      </c>
      <c r="X160" s="20" t="str">
        <f>IF($B160="","",VLOOKUP($B160,Licenciés!$A:$AC,5,FALSE))</f>
        <v/>
      </c>
      <c r="Y160" s="20" t="str">
        <f>IF($B160="","",VLOOKUP($B160,Licenciés!$A:$AC,10,FALSE))</f>
        <v/>
      </c>
      <c r="Z160" s="20" t="str">
        <f>IF($B160="","",VLOOKUP($B160,Licenciés!$A:$AC,11,FALSE))</f>
        <v/>
      </c>
      <c r="AA160" s="20" t="str">
        <f>IF($B160="","",VLOOKUP($B160,Licenciés!$A:$AC,29,FALSE))</f>
        <v/>
      </c>
      <c r="AB160" s="21" t="str">
        <f>IF($B160="","",VLOOKUP($B160,Licenciés!$A:$AC,28,FALSE))</f>
        <v/>
      </c>
      <c r="AC160" s="20" t="str">
        <f>IF($B160="","",VLOOKUP($B160,Licenciés!$A:$AC,9,FALSE))</f>
        <v/>
      </c>
      <c r="AD160" s="20" t="str">
        <f>IF($B160="","",VLOOKUP($B160,Licenciés!$A:$AC,15,FALSE))</f>
        <v/>
      </c>
      <c r="AE160" s="20" t="str">
        <f>IF($B160="","",IF($K160="OUI",VLOOKUP($B160,Participants!$B:$AD,9,FALSE),""))</f>
        <v/>
      </c>
      <c r="AF160" s="20">
        <f t="shared" si="24"/>
        <v>0</v>
      </c>
    </row>
    <row r="161" spans="1:32" ht="18.95" customHeight="1">
      <c r="A161" s="4">
        <v>8</v>
      </c>
      <c r="B161" s="129"/>
      <c r="C161" s="118" t="str">
        <f>IF($B161="","",IF(ISNA(VLOOKUP($B161,Licenciés!$A:$AC,2,FALSE))=TRUE,"Licencié inconnu",VLOOKUP($B161,Licenciés!$A:$AC,2,FALSE)&amp;" "&amp;VLOOKUP($B161,Licenciés!$A:$AC,3,FALSE)))</f>
        <v/>
      </c>
      <c r="D161" s="118"/>
      <c r="E161" s="119"/>
      <c r="F161" s="120" t="str">
        <f>IF($B161="","",IF(ISNA(VLOOKUP($B161,Licenciés!$A:$AC,11,FALSE))=TRUE,"?",VLOOKUP($B161,Licenciés!$A:$AC,11,FALSE)))</f>
        <v/>
      </c>
      <c r="G161" s="120" t="str">
        <f>IF($B161="","",IF(ISNA(VLOOKUP($B161,Licenciés!$A:$AC,21,FALSE))=TRUE,"?",VLOOKUP($B161,Licenciés!$A:$AC,21,FALSE)))</f>
        <v/>
      </c>
      <c r="H161" s="121" t="str">
        <f>IF($B161="","",IF(ISNA(VLOOKUP($B161,Licenciés!$A:$AC,8,FALSE))=TRUE,"Inconnu",VLOOKUP($B161,Licenciés!$A:$AC,8,FALSE)))</f>
        <v/>
      </c>
      <c r="I161" s="122"/>
      <c r="J161" s="123"/>
      <c r="K161" s="124" t="str">
        <f>IF($B161="","",IF($G161="?","?",IF(ISNA(VLOOKUP($B161,Participants!$A:$AD,8,FALSE))=TRUE,"NON","OUI")))</f>
        <v/>
      </c>
      <c r="L161" s="123"/>
      <c r="M161" s="120" t="str">
        <f>IF($B161="","",IF($G161="?","?",IF(LEFT(VLOOKUP($B161,Licenciés!$A:$AC,9,FALSE))&gt;="S",VLOOKUP($B161,Licenciés!$A:$AC,9,FALSE),"")))</f>
        <v/>
      </c>
      <c r="N161" s="120" t="str">
        <f>IF($B161="","",IF($G161="?","?",IF(LEFT(VLOOKUP($B161,Licenciés!$A:$AC,9,FALSE))="J",VLOOKUP($B161,Licenciés!$A:$AC,9,FALSE),"")))</f>
        <v/>
      </c>
      <c r="O161" s="120" t="str">
        <f>IF($B161="","",IF($G161="?","?",IF(LEFT(VLOOKUP($B161,Licenciés!$A:$AC,9,FALSE))="C",VLOOKUP($B161,Licenciés!$A:$AC,9,FALSE),"")))</f>
        <v/>
      </c>
      <c r="P161" s="120" t="str">
        <f>IF($B161="","",IF($G161="?","?",IF(LEFT(VLOOKUP($B161,Licenciés!$A:$AC,9,FALSE))="M",VLOOKUP($B161,Licenciés!$A:$AC,9,FALSE),"")))</f>
        <v/>
      </c>
      <c r="Q161" s="120" t="str">
        <f>IF($B161="","",IF($G161="?","?",IF(LEFT(VLOOKUP($B161,Licenciés!$A:$AC,9,FALSE))="B",VLOOKUP($B161,Licenciés!$A:$AC,9,FALSE),"")))</f>
        <v/>
      </c>
      <c r="R161" s="120" t="str">
        <f>IF($B161="","",IF($G161="?","?",IF(LEFT(VLOOKUP($B161,Licenciés!$A:$AC,9,FALSE))="P",VLOOKUP($B161,Licenciés!$A:$AC,9,FALSE),"")))</f>
        <v/>
      </c>
      <c r="S161" s="43" t="str">
        <f>IF($B161="","",IF(VLOOKUP($B161,Licenciés!$A:$AC,14,FALSE)&lt;10000000,"0"&amp;VLOOKUP($B161,Licenciés!$A:$AC,14,FALSE),VLOOKUP($B161,Licenciés!$A:$AC,14,FALSE)))</f>
        <v/>
      </c>
      <c r="T161" s="20" t="str">
        <f>IF($B161="","",VLOOKUP($B161,Licenciés!$A:$AC,23,FALSE))</f>
        <v/>
      </c>
      <c r="U161" s="20" t="str">
        <f>IF($B161="","",IF(VLOOKUP($B161,Licenciés!$A:$AC,24,FALSE)="Numerote","n° "&amp;VLOOKUP($B161,Licenciés!$A:$AC,23,FALSE),(VLOOKUP($B161,Licenciés!$A:$AC,24,FALSE))))</f>
        <v/>
      </c>
      <c r="V161" s="21" t="str">
        <f>IF($B161="","",VLOOKUP($B161,Licenciés!$A:$AC,16,FALSE))</f>
        <v/>
      </c>
      <c r="W161" s="20" t="str">
        <f>IF($B161="","",VLOOKUP($B161,Licenciés!$A:$AC,20,FALSE))</f>
        <v/>
      </c>
      <c r="X161" s="20" t="str">
        <f>IF($B161="","",VLOOKUP($B161,Licenciés!$A:$AC,5,FALSE))</f>
        <v/>
      </c>
      <c r="Y161" s="20" t="str">
        <f>IF($B161="","",VLOOKUP($B161,Licenciés!$A:$AC,10,FALSE))</f>
        <v/>
      </c>
      <c r="Z161" s="20" t="str">
        <f>IF($B161="","",VLOOKUP($B161,Licenciés!$A:$AC,11,FALSE))</f>
        <v/>
      </c>
      <c r="AA161" s="20" t="str">
        <f>IF($B161="","",VLOOKUP($B161,Licenciés!$A:$AC,29,FALSE))</f>
        <v/>
      </c>
      <c r="AB161" s="21" t="str">
        <f>IF($B161="","",VLOOKUP($B161,Licenciés!$A:$AC,28,FALSE))</f>
        <v/>
      </c>
      <c r="AC161" s="20" t="str">
        <f>IF($B161="","",VLOOKUP($B161,Licenciés!$A:$AC,9,FALSE))</f>
        <v/>
      </c>
      <c r="AD161" s="20" t="str">
        <f>IF($B161="","",VLOOKUP($B161,Licenciés!$A:$AC,15,FALSE))</f>
        <v/>
      </c>
      <c r="AE161" s="20" t="str">
        <f>IF($B161="","",IF($K161="OUI",VLOOKUP($B161,Participants!$B:$AD,9,FALSE),""))</f>
        <v/>
      </c>
      <c r="AF161" s="20">
        <f t="shared" si="24"/>
        <v>0</v>
      </c>
    </row>
    <row r="162" spans="1:32" ht="18.95" customHeight="1">
      <c r="A162" s="4">
        <v>9</v>
      </c>
      <c r="B162" s="129"/>
      <c r="C162" s="118" t="str">
        <f>IF($B162="","",IF(ISNA(VLOOKUP($B162,Licenciés!$A:$AC,2,FALSE))=TRUE,"Licencié inconnu",VLOOKUP($B162,Licenciés!$A:$AC,2,FALSE)&amp;" "&amp;VLOOKUP($B162,Licenciés!$A:$AC,3,FALSE)))</f>
        <v/>
      </c>
      <c r="D162" s="118"/>
      <c r="E162" s="119"/>
      <c r="F162" s="120" t="str">
        <f>IF($B162="","",IF(ISNA(VLOOKUP($B162,Licenciés!$A:$AC,11,FALSE))=TRUE,"?",VLOOKUP($B162,Licenciés!$A:$AC,11,FALSE)))</f>
        <v/>
      </c>
      <c r="G162" s="120" t="str">
        <f>IF($B162="","",IF(ISNA(VLOOKUP($B162,Licenciés!$A:$AC,21,FALSE))=TRUE,"?",VLOOKUP($B162,Licenciés!$A:$AC,21,FALSE)))</f>
        <v/>
      </c>
      <c r="H162" s="121" t="str">
        <f>IF($B162="","",IF(ISNA(VLOOKUP($B162,Licenciés!$A:$AC,8,FALSE))=TRUE,"Inconnu",VLOOKUP($B162,Licenciés!$A:$AC,8,FALSE)))</f>
        <v/>
      </c>
      <c r="I162" s="122"/>
      <c r="J162" s="123"/>
      <c r="K162" s="124" t="str">
        <f>IF($B162="","",IF($G162="?","?",IF(ISNA(VLOOKUP($B162,Participants!$A:$AD,8,FALSE))=TRUE,"NON","OUI")))</f>
        <v/>
      </c>
      <c r="L162" s="123"/>
      <c r="M162" s="120" t="str">
        <f>IF($B162="","",IF($G162="?","?",IF(LEFT(VLOOKUP($B162,Licenciés!$A:$AC,9,FALSE))&gt;="S",VLOOKUP($B162,Licenciés!$A:$AC,9,FALSE),"")))</f>
        <v/>
      </c>
      <c r="N162" s="120" t="str">
        <f>IF($B162="","",IF($G162="?","?",IF(LEFT(VLOOKUP($B162,Licenciés!$A:$AC,9,FALSE))="J",VLOOKUP($B162,Licenciés!$A:$AC,9,FALSE),"")))</f>
        <v/>
      </c>
      <c r="O162" s="120" t="str">
        <f>IF($B162="","",IF($G162="?","?",IF(LEFT(VLOOKUP($B162,Licenciés!$A:$AC,9,FALSE))="C",VLOOKUP($B162,Licenciés!$A:$AC,9,FALSE),"")))</f>
        <v/>
      </c>
      <c r="P162" s="120" t="str">
        <f>IF($B162="","",IF($G162="?","?",IF(LEFT(VLOOKUP($B162,Licenciés!$A:$AC,9,FALSE))="M",VLOOKUP($B162,Licenciés!$A:$AC,9,FALSE),"")))</f>
        <v/>
      </c>
      <c r="Q162" s="120" t="str">
        <f>IF($B162="","",IF($G162="?","?",IF(LEFT(VLOOKUP($B162,Licenciés!$A:$AC,9,FALSE))="B",VLOOKUP($B162,Licenciés!$A:$AC,9,FALSE),"")))</f>
        <v/>
      </c>
      <c r="R162" s="120" t="str">
        <f>IF($B162="","",IF($G162="?","?",IF(LEFT(VLOOKUP($B162,Licenciés!$A:$AC,9,FALSE))="P",VLOOKUP($B162,Licenciés!$A:$AC,9,FALSE),"")))</f>
        <v/>
      </c>
      <c r="S162" s="43" t="str">
        <f>IF($B162="","",IF(VLOOKUP($B162,Licenciés!$A:$AC,14,FALSE)&lt;10000000,"0"&amp;VLOOKUP($B162,Licenciés!$A:$AC,14,FALSE),VLOOKUP($B162,Licenciés!$A:$AC,14,FALSE)))</f>
        <v/>
      </c>
      <c r="T162" s="20" t="str">
        <f>IF($B162="","",VLOOKUP($B162,Licenciés!$A:$AC,23,FALSE))</f>
        <v/>
      </c>
      <c r="U162" s="20" t="str">
        <f>IF($B162="","",IF(VLOOKUP($B162,Licenciés!$A:$AC,24,FALSE)="Numerote","n° "&amp;VLOOKUP($B162,Licenciés!$A:$AC,23,FALSE),(VLOOKUP($B162,Licenciés!$A:$AC,24,FALSE))))</f>
        <v/>
      </c>
      <c r="V162" s="21" t="str">
        <f>IF($B162="","",VLOOKUP($B162,Licenciés!$A:$AC,16,FALSE))</f>
        <v/>
      </c>
      <c r="W162" s="20" t="str">
        <f>IF($B162="","",VLOOKUP($B162,Licenciés!$A:$AC,20,FALSE))</f>
        <v/>
      </c>
      <c r="X162" s="20" t="str">
        <f>IF($B162="","",VLOOKUP($B162,Licenciés!$A:$AC,5,FALSE))</f>
        <v/>
      </c>
      <c r="Y162" s="20" t="str">
        <f>IF($B162="","",VLOOKUP($B162,Licenciés!$A:$AC,10,FALSE))</f>
        <v/>
      </c>
      <c r="Z162" s="20" t="str">
        <f>IF($B162="","",VLOOKUP($B162,Licenciés!$A:$AC,11,FALSE))</f>
        <v/>
      </c>
      <c r="AA162" s="20" t="str">
        <f>IF($B162="","",VLOOKUP($B162,Licenciés!$A:$AC,29,FALSE))</f>
        <v/>
      </c>
      <c r="AB162" s="21" t="str">
        <f>IF($B162="","",VLOOKUP($B162,Licenciés!$A:$AC,28,FALSE))</f>
        <v/>
      </c>
      <c r="AC162" s="20" t="str">
        <f>IF($B162="","",VLOOKUP($B162,Licenciés!$A:$AC,9,FALSE))</f>
        <v/>
      </c>
      <c r="AD162" s="20" t="str">
        <f>IF($B162="","",VLOOKUP($B162,Licenciés!$A:$AC,15,FALSE))</f>
        <v/>
      </c>
      <c r="AE162" s="20" t="str">
        <f>IF($B162="","",IF($K162="OUI",VLOOKUP($B162,Participants!$B:$AD,9,FALSE),""))</f>
        <v/>
      </c>
      <c r="AF162" s="20">
        <f t="shared" si="24"/>
        <v>0</v>
      </c>
    </row>
    <row r="163" spans="1:32" ht="18.95" customHeight="1">
      <c r="A163" s="4">
        <v>10</v>
      </c>
      <c r="B163" s="129"/>
      <c r="C163" s="118" t="str">
        <f>IF($B163="","",IF(ISNA(VLOOKUP($B163,Licenciés!$A:$AC,2,FALSE))=TRUE,"Licencié inconnu",VLOOKUP($B163,Licenciés!$A:$AC,2,FALSE)&amp;" "&amp;VLOOKUP($B163,Licenciés!$A:$AC,3,FALSE)))</f>
        <v/>
      </c>
      <c r="D163" s="118"/>
      <c r="E163" s="119"/>
      <c r="F163" s="120" t="str">
        <f>IF($B163="","",IF(ISNA(VLOOKUP($B163,Licenciés!$A:$AC,11,FALSE))=TRUE,"?",VLOOKUP($B163,Licenciés!$A:$AC,11,FALSE)))</f>
        <v/>
      </c>
      <c r="G163" s="120" t="str">
        <f>IF($B163="","",IF(ISNA(VLOOKUP($B163,Licenciés!$A:$AC,21,FALSE))=TRUE,"?",VLOOKUP($B163,Licenciés!$A:$AC,21,FALSE)))</f>
        <v/>
      </c>
      <c r="H163" s="121" t="str">
        <f>IF($B163="","",IF(ISNA(VLOOKUP($B163,Licenciés!$A:$AC,8,FALSE))=TRUE,"Inconnu",VLOOKUP($B163,Licenciés!$A:$AC,8,FALSE)))</f>
        <v/>
      </c>
      <c r="I163" s="122"/>
      <c r="J163" s="123"/>
      <c r="K163" s="124" t="str">
        <f>IF($B163="","",IF($G163="?","?",IF(ISNA(VLOOKUP($B163,Participants!$A:$AD,8,FALSE))=TRUE,"NON","OUI")))</f>
        <v/>
      </c>
      <c r="L163" s="123"/>
      <c r="M163" s="120" t="str">
        <f>IF($B163="","",IF($G163="?","?",IF(LEFT(VLOOKUP($B163,Licenciés!$A:$AC,9,FALSE))&gt;="S",VLOOKUP($B163,Licenciés!$A:$AC,9,FALSE),"")))</f>
        <v/>
      </c>
      <c r="N163" s="120" t="str">
        <f>IF($B163="","",IF($G163="?","?",IF(LEFT(VLOOKUP($B163,Licenciés!$A:$AC,9,FALSE))="J",VLOOKUP($B163,Licenciés!$A:$AC,9,FALSE),"")))</f>
        <v/>
      </c>
      <c r="O163" s="120" t="str">
        <f>IF($B163="","",IF($G163="?","?",IF(LEFT(VLOOKUP($B163,Licenciés!$A:$AC,9,FALSE))="C",VLOOKUP($B163,Licenciés!$A:$AC,9,FALSE),"")))</f>
        <v/>
      </c>
      <c r="P163" s="120" t="str">
        <f>IF($B163="","",IF($G163="?","?",IF(LEFT(VLOOKUP($B163,Licenciés!$A:$AC,9,FALSE))="M",VLOOKUP($B163,Licenciés!$A:$AC,9,FALSE),"")))</f>
        <v/>
      </c>
      <c r="Q163" s="120" t="str">
        <f>IF($B163="","",IF($G163="?","?",IF(LEFT(VLOOKUP($B163,Licenciés!$A:$AC,9,FALSE))="B",VLOOKUP($B163,Licenciés!$A:$AC,9,FALSE),"")))</f>
        <v/>
      </c>
      <c r="R163" s="120" t="str">
        <f>IF($B163="","",IF($G163="?","?",IF(LEFT(VLOOKUP($B163,Licenciés!$A:$AC,9,FALSE))="P",VLOOKUP($B163,Licenciés!$A:$AC,9,FALSE),"")))</f>
        <v/>
      </c>
      <c r="S163" s="43" t="str">
        <f>IF($B163="","",IF(VLOOKUP($B163,Licenciés!$A:$AC,14,FALSE)&lt;10000000,"0"&amp;VLOOKUP($B163,Licenciés!$A:$AC,14,FALSE),VLOOKUP($B163,Licenciés!$A:$AC,14,FALSE)))</f>
        <v/>
      </c>
      <c r="T163" s="20" t="str">
        <f>IF($B163="","",VLOOKUP($B163,Licenciés!$A:$AC,23,FALSE))</f>
        <v/>
      </c>
      <c r="U163" s="20" t="str">
        <f>IF($B163="","",IF(VLOOKUP($B163,Licenciés!$A:$AC,24,FALSE)="Numerote","n° "&amp;VLOOKUP($B163,Licenciés!$A:$AC,23,FALSE),(VLOOKUP($B163,Licenciés!$A:$AC,24,FALSE))))</f>
        <v/>
      </c>
      <c r="V163" s="21" t="str">
        <f>IF($B163="","",VLOOKUP($B163,Licenciés!$A:$AC,16,FALSE))</f>
        <v/>
      </c>
      <c r="W163" s="20" t="str">
        <f>IF($B163="","",VLOOKUP($B163,Licenciés!$A:$AC,20,FALSE))</f>
        <v/>
      </c>
      <c r="X163" s="20" t="str">
        <f>IF($B163="","",VLOOKUP($B163,Licenciés!$A:$AC,5,FALSE))</f>
        <v/>
      </c>
      <c r="Y163" s="20" t="str">
        <f>IF($B163="","",VLOOKUP($B163,Licenciés!$A:$AC,10,FALSE))</f>
        <v/>
      </c>
      <c r="Z163" s="20" t="str">
        <f>IF($B163="","",VLOOKUP($B163,Licenciés!$A:$AC,11,FALSE))</f>
        <v/>
      </c>
      <c r="AA163" s="20" t="str">
        <f>IF($B163="","",VLOOKUP($B163,Licenciés!$A:$AC,29,FALSE))</f>
        <v/>
      </c>
      <c r="AB163" s="21" t="str">
        <f>IF($B163="","",VLOOKUP($B163,Licenciés!$A:$AC,28,FALSE))</f>
        <v/>
      </c>
      <c r="AC163" s="20" t="str">
        <f>IF($B163="","",VLOOKUP($B163,Licenciés!$A:$AC,9,FALSE))</f>
        <v/>
      </c>
      <c r="AD163" s="20" t="str">
        <f>IF($B163="","",VLOOKUP($B163,Licenciés!$A:$AC,15,FALSE))</f>
        <v/>
      </c>
      <c r="AE163" s="20" t="str">
        <f>IF($B163="","",IF($K163="OUI",VLOOKUP($B163,Participants!$B:$AD,9,FALSE),""))</f>
        <v/>
      </c>
      <c r="AF163" s="20">
        <f t="shared" si="24"/>
        <v>0</v>
      </c>
    </row>
    <row r="164" spans="1:32" ht="18.95" customHeight="1">
      <c r="A164" s="4">
        <v>11</v>
      </c>
      <c r="B164" s="129"/>
      <c r="C164" s="118" t="str">
        <f>IF($B164="","",IF(ISNA(VLOOKUP($B164,Licenciés!$A:$AC,2,FALSE))=TRUE,"Licencié inconnu",VLOOKUP($B164,Licenciés!$A:$AC,2,FALSE)&amp;" "&amp;VLOOKUP($B164,Licenciés!$A:$AC,3,FALSE)))</f>
        <v/>
      </c>
      <c r="D164" s="118"/>
      <c r="E164" s="119"/>
      <c r="F164" s="120" t="str">
        <f>IF($B164="","",IF(ISNA(VLOOKUP($B164,Licenciés!$A:$AC,11,FALSE))=TRUE,"?",VLOOKUP($B164,Licenciés!$A:$AC,11,FALSE)))</f>
        <v/>
      </c>
      <c r="G164" s="120" t="str">
        <f>IF($B164="","",IF(ISNA(VLOOKUP($B164,Licenciés!$A:$AC,21,FALSE))=TRUE,"?",VLOOKUP($B164,Licenciés!$A:$AC,21,FALSE)))</f>
        <v/>
      </c>
      <c r="H164" s="121" t="str">
        <f>IF($B164="","",IF(ISNA(VLOOKUP($B164,Licenciés!$A:$AC,8,FALSE))=TRUE,"Inconnu",VLOOKUP($B164,Licenciés!$A:$AC,8,FALSE)))</f>
        <v/>
      </c>
      <c r="I164" s="122"/>
      <c r="J164" s="123"/>
      <c r="K164" s="124" t="str">
        <f>IF($B164="","",IF($G164="?","?",IF(ISNA(VLOOKUP($B164,Participants!$A:$AD,8,FALSE))=TRUE,"NON","OUI")))</f>
        <v/>
      </c>
      <c r="L164" s="123"/>
      <c r="M164" s="120" t="str">
        <f>IF($B164="","",IF($G164="?","?",IF(LEFT(VLOOKUP($B164,Licenciés!$A:$AC,9,FALSE))&gt;="S",VLOOKUP($B164,Licenciés!$A:$AC,9,FALSE),"")))</f>
        <v/>
      </c>
      <c r="N164" s="120" t="str">
        <f>IF($B164="","",IF($G164="?","?",IF(LEFT(VLOOKUP($B164,Licenciés!$A:$AC,9,FALSE))="J",VLOOKUP($B164,Licenciés!$A:$AC,9,FALSE),"")))</f>
        <v/>
      </c>
      <c r="O164" s="120" t="str">
        <f>IF($B164="","",IF($G164="?","?",IF(LEFT(VLOOKUP($B164,Licenciés!$A:$AC,9,FALSE))="C",VLOOKUP($B164,Licenciés!$A:$AC,9,FALSE),"")))</f>
        <v/>
      </c>
      <c r="P164" s="120" t="str">
        <f>IF($B164="","",IF($G164="?","?",IF(LEFT(VLOOKUP($B164,Licenciés!$A:$AC,9,FALSE))="M",VLOOKUP($B164,Licenciés!$A:$AC,9,FALSE),"")))</f>
        <v/>
      </c>
      <c r="Q164" s="120" t="str">
        <f>IF($B164="","",IF($G164="?","?",IF(LEFT(VLOOKUP($B164,Licenciés!$A:$AC,9,FALSE))="B",VLOOKUP($B164,Licenciés!$A:$AC,9,FALSE),"")))</f>
        <v/>
      </c>
      <c r="R164" s="120" t="str">
        <f>IF($B164="","",IF($G164="?","?",IF(LEFT(VLOOKUP($B164,Licenciés!$A:$AC,9,FALSE))="P",VLOOKUP($B164,Licenciés!$A:$AC,9,FALSE),"")))</f>
        <v/>
      </c>
      <c r="S164" s="43" t="str">
        <f>IF($B164="","",IF(VLOOKUP($B164,Licenciés!$A:$AC,14,FALSE)&lt;10000000,"0"&amp;VLOOKUP($B164,Licenciés!$A:$AC,14,FALSE),VLOOKUP($B164,Licenciés!$A:$AC,14,FALSE)))</f>
        <v/>
      </c>
      <c r="T164" s="20" t="str">
        <f>IF($B164="","",VLOOKUP($B164,Licenciés!$A:$AC,23,FALSE))</f>
        <v/>
      </c>
      <c r="U164" s="20" t="str">
        <f>IF($B164="","",IF(VLOOKUP($B164,Licenciés!$A:$AC,24,FALSE)="Numerote","n° "&amp;VLOOKUP($B164,Licenciés!$A:$AC,23,FALSE),(VLOOKUP($B164,Licenciés!$A:$AC,24,FALSE))))</f>
        <v/>
      </c>
      <c r="V164" s="21" t="str">
        <f>IF($B164="","",VLOOKUP($B164,Licenciés!$A:$AC,16,FALSE))</f>
        <v/>
      </c>
      <c r="W164" s="20" t="str">
        <f>IF($B164="","",VLOOKUP($B164,Licenciés!$A:$AC,20,FALSE))</f>
        <v/>
      </c>
      <c r="X164" s="20" t="str">
        <f>IF($B164="","",VLOOKUP($B164,Licenciés!$A:$AC,5,FALSE))</f>
        <v/>
      </c>
      <c r="Y164" s="20" t="str">
        <f>IF($B164="","",VLOOKUP($B164,Licenciés!$A:$AC,10,FALSE))</f>
        <v/>
      </c>
      <c r="Z164" s="20" t="str">
        <f>IF($B164="","",VLOOKUP($B164,Licenciés!$A:$AC,11,FALSE))</f>
        <v/>
      </c>
      <c r="AA164" s="20" t="str">
        <f>IF($B164="","",VLOOKUP($B164,Licenciés!$A:$AC,29,FALSE))</f>
        <v/>
      </c>
      <c r="AB164" s="21" t="str">
        <f>IF($B164="","",VLOOKUP($B164,Licenciés!$A:$AC,28,FALSE))</f>
        <v/>
      </c>
      <c r="AC164" s="20" t="str">
        <f>IF($B164="","",VLOOKUP($B164,Licenciés!$A:$AC,9,FALSE))</f>
        <v/>
      </c>
      <c r="AD164" s="20" t="str">
        <f>IF($B164="","",VLOOKUP($B164,Licenciés!$A:$AC,15,FALSE))</f>
        <v/>
      </c>
      <c r="AE164" s="20" t="str">
        <f>IF($B164="","",IF($K164="OUI",VLOOKUP($B164,Participants!$B:$AD,9,FALSE),""))</f>
        <v/>
      </c>
      <c r="AF164" s="20">
        <f t="shared" si="24"/>
        <v>0</v>
      </c>
    </row>
    <row r="165" spans="1:32" ht="18.95" customHeight="1">
      <c r="A165" s="4">
        <v>12</v>
      </c>
      <c r="B165" s="129"/>
      <c r="C165" s="118" t="str">
        <f>IF($B165="","",IF(ISNA(VLOOKUP($B165,Licenciés!$A:$AC,2,FALSE))=TRUE,"Licencié inconnu",VLOOKUP($B165,Licenciés!$A:$AC,2,FALSE)&amp;" "&amp;VLOOKUP($B165,Licenciés!$A:$AC,3,FALSE)))</f>
        <v/>
      </c>
      <c r="D165" s="118"/>
      <c r="E165" s="119"/>
      <c r="F165" s="120" t="str">
        <f>IF($B165="","",IF(ISNA(VLOOKUP($B165,Licenciés!$A:$AC,11,FALSE))=TRUE,"?",VLOOKUP($B165,Licenciés!$A:$AC,11,FALSE)))</f>
        <v/>
      </c>
      <c r="G165" s="120" t="str">
        <f>IF($B165="","",IF(ISNA(VLOOKUP($B165,Licenciés!$A:$AC,21,FALSE))=TRUE,"?",VLOOKUP($B165,Licenciés!$A:$AC,21,FALSE)))</f>
        <v/>
      </c>
      <c r="H165" s="121" t="str">
        <f>IF($B165="","",IF(ISNA(VLOOKUP($B165,Licenciés!$A:$AC,8,FALSE))=TRUE,"Inconnu",VLOOKUP($B165,Licenciés!$A:$AC,8,FALSE)))</f>
        <v/>
      </c>
      <c r="I165" s="122"/>
      <c r="J165" s="123"/>
      <c r="K165" s="124" t="str">
        <f>IF($B165="","",IF($G165="?","?",IF(ISNA(VLOOKUP($B165,Participants!$A:$AD,8,FALSE))=TRUE,"NON","OUI")))</f>
        <v/>
      </c>
      <c r="L165" s="123"/>
      <c r="M165" s="120" t="str">
        <f>IF($B165="","",IF($G165="?","?",IF(LEFT(VLOOKUP($B165,Licenciés!$A:$AC,9,FALSE))&gt;="S",VLOOKUP($B165,Licenciés!$A:$AC,9,FALSE),"")))</f>
        <v/>
      </c>
      <c r="N165" s="120" t="str">
        <f>IF($B165="","",IF($G165="?","?",IF(LEFT(VLOOKUP($B165,Licenciés!$A:$AC,9,FALSE))="J",VLOOKUP($B165,Licenciés!$A:$AC,9,FALSE),"")))</f>
        <v/>
      </c>
      <c r="O165" s="120" t="str">
        <f>IF($B165="","",IF($G165="?","?",IF(LEFT(VLOOKUP($B165,Licenciés!$A:$AC,9,FALSE))="C",VLOOKUP($B165,Licenciés!$A:$AC,9,FALSE),"")))</f>
        <v/>
      </c>
      <c r="P165" s="120" t="str">
        <f>IF($B165="","",IF($G165="?","?",IF(LEFT(VLOOKUP($B165,Licenciés!$A:$AC,9,FALSE))="M",VLOOKUP($B165,Licenciés!$A:$AC,9,FALSE),"")))</f>
        <v/>
      </c>
      <c r="Q165" s="120" t="str">
        <f>IF($B165="","",IF($G165="?","?",IF(LEFT(VLOOKUP($B165,Licenciés!$A:$AC,9,FALSE))="B",VLOOKUP($B165,Licenciés!$A:$AC,9,FALSE),"")))</f>
        <v/>
      </c>
      <c r="R165" s="120" t="str">
        <f>IF($B165="","",IF($G165="?","?",IF(LEFT(VLOOKUP($B165,Licenciés!$A:$AC,9,FALSE))="P",VLOOKUP($B165,Licenciés!$A:$AC,9,FALSE),"")))</f>
        <v/>
      </c>
      <c r="S165" s="43" t="str">
        <f>IF($B165="","",IF(VLOOKUP($B165,Licenciés!$A:$AC,14,FALSE)&lt;10000000,"0"&amp;VLOOKUP($B165,Licenciés!$A:$AC,14,FALSE),VLOOKUP($B165,Licenciés!$A:$AC,14,FALSE)))</f>
        <v/>
      </c>
      <c r="T165" s="20" t="str">
        <f>IF($B165="","",VLOOKUP($B165,Licenciés!$A:$AC,23,FALSE))</f>
        <v/>
      </c>
      <c r="U165" s="20" t="str">
        <f>IF($B165="","",IF(VLOOKUP($B165,Licenciés!$A:$AC,24,FALSE)="Numerote","n° "&amp;VLOOKUP($B165,Licenciés!$A:$AC,23,FALSE),(VLOOKUP($B165,Licenciés!$A:$AC,24,FALSE))))</f>
        <v/>
      </c>
      <c r="V165" s="21" t="str">
        <f>IF($B165="","",VLOOKUP($B165,Licenciés!$A:$AC,16,FALSE))</f>
        <v/>
      </c>
      <c r="W165" s="20" t="str">
        <f>IF($B165="","",VLOOKUP($B165,Licenciés!$A:$AC,20,FALSE))</f>
        <v/>
      </c>
      <c r="X165" s="20" t="str">
        <f>IF($B165="","",VLOOKUP($B165,Licenciés!$A:$AC,5,FALSE))</f>
        <v/>
      </c>
      <c r="Y165" s="20" t="str">
        <f>IF($B165="","",VLOOKUP($B165,Licenciés!$A:$AC,10,FALSE))</f>
        <v/>
      </c>
      <c r="Z165" s="20" t="str">
        <f>IF($B165="","",VLOOKUP($B165,Licenciés!$A:$AC,11,FALSE))</f>
        <v/>
      </c>
      <c r="AA165" s="20" t="str">
        <f>IF($B165="","",VLOOKUP($B165,Licenciés!$A:$AC,29,FALSE))</f>
        <v/>
      </c>
      <c r="AB165" s="21" t="str">
        <f>IF($B165="","",VLOOKUP($B165,Licenciés!$A:$AC,28,FALSE))</f>
        <v/>
      </c>
      <c r="AC165" s="20" t="str">
        <f>IF($B165="","",VLOOKUP($B165,Licenciés!$A:$AC,9,FALSE))</f>
        <v/>
      </c>
      <c r="AD165" s="20" t="str">
        <f>IF($B165="","",VLOOKUP($B165,Licenciés!$A:$AC,15,FALSE))</f>
        <v/>
      </c>
      <c r="AE165" s="20" t="str">
        <f>IF($B165="","",IF($K165="OUI",VLOOKUP($B165,Participants!$B:$AD,9,FALSE),""))</f>
        <v/>
      </c>
      <c r="AF165" s="20">
        <f t="shared" si="24"/>
        <v>0</v>
      </c>
    </row>
    <row r="166" spans="1:32" ht="18.95" customHeight="1">
      <c r="A166" s="4">
        <v>13</v>
      </c>
      <c r="B166" s="129"/>
      <c r="C166" s="118" t="str">
        <f>IF($B166="","",IF(ISNA(VLOOKUP($B166,Licenciés!$A:$AC,2,FALSE))=TRUE,"Licencié inconnu",VLOOKUP($B166,Licenciés!$A:$AC,2,FALSE)&amp;" "&amp;VLOOKUP($B166,Licenciés!$A:$AC,3,FALSE)))</f>
        <v/>
      </c>
      <c r="D166" s="118"/>
      <c r="E166" s="119"/>
      <c r="F166" s="120" t="str">
        <f>IF($B166="","",IF(ISNA(VLOOKUP($B166,Licenciés!$A:$AC,11,FALSE))=TRUE,"?",VLOOKUP($B166,Licenciés!$A:$AC,11,FALSE)))</f>
        <v/>
      </c>
      <c r="G166" s="120" t="str">
        <f>IF($B166="","",IF(ISNA(VLOOKUP($B166,Licenciés!$A:$AC,21,FALSE))=TRUE,"?",VLOOKUP($B166,Licenciés!$A:$AC,21,FALSE)))</f>
        <v/>
      </c>
      <c r="H166" s="121" t="str">
        <f>IF($B166="","",IF(ISNA(VLOOKUP($B166,Licenciés!$A:$AC,8,FALSE))=TRUE,"Inconnu",VLOOKUP($B166,Licenciés!$A:$AC,8,FALSE)))</f>
        <v/>
      </c>
      <c r="I166" s="122"/>
      <c r="J166" s="123"/>
      <c r="K166" s="124" t="str">
        <f>IF($B166="","",IF($G166="?","?",IF(ISNA(VLOOKUP($B166,Participants!$A:$AD,8,FALSE))=TRUE,"NON","OUI")))</f>
        <v/>
      </c>
      <c r="L166" s="123"/>
      <c r="M166" s="120" t="str">
        <f>IF($B166="","",IF($G166="?","?",IF(LEFT(VLOOKUP($B166,Licenciés!$A:$AC,9,FALSE))&gt;="S",VLOOKUP($B166,Licenciés!$A:$AC,9,FALSE),"")))</f>
        <v/>
      </c>
      <c r="N166" s="120" t="str">
        <f>IF($B166="","",IF($G166="?","?",IF(LEFT(VLOOKUP($B166,Licenciés!$A:$AC,9,FALSE))="J",VLOOKUP($B166,Licenciés!$A:$AC,9,FALSE),"")))</f>
        <v/>
      </c>
      <c r="O166" s="120" t="str">
        <f>IF($B166="","",IF($G166="?","?",IF(LEFT(VLOOKUP($B166,Licenciés!$A:$AC,9,FALSE))="C",VLOOKUP($B166,Licenciés!$A:$AC,9,FALSE),"")))</f>
        <v/>
      </c>
      <c r="P166" s="120" t="str">
        <f>IF($B166="","",IF($G166="?","?",IF(LEFT(VLOOKUP($B166,Licenciés!$A:$AC,9,FALSE))="M",VLOOKUP($B166,Licenciés!$A:$AC,9,FALSE),"")))</f>
        <v/>
      </c>
      <c r="Q166" s="120" t="str">
        <f>IF($B166="","",IF($G166="?","?",IF(LEFT(VLOOKUP($B166,Licenciés!$A:$AC,9,FALSE))="B",VLOOKUP($B166,Licenciés!$A:$AC,9,FALSE),"")))</f>
        <v/>
      </c>
      <c r="R166" s="120" t="str">
        <f>IF($B166="","",IF($G166="?","?",IF(LEFT(VLOOKUP($B166,Licenciés!$A:$AC,9,FALSE))="P",VLOOKUP($B166,Licenciés!$A:$AC,9,FALSE),"")))</f>
        <v/>
      </c>
      <c r="S166" s="43" t="str">
        <f>IF($B166="","",IF(VLOOKUP($B166,Licenciés!$A:$AC,14,FALSE)&lt;10000000,"0"&amp;VLOOKUP($B166,Licenciés!$A:$AC,14,FALSE),VLOOKUP($B166,Licenciés!$A:$AC,14,FALSE)))</f>
        <v/>
      </c>
      <c r="T166" s="20" t="str">
        <f>IF($B166="","",VLOOKUP($B166,Licenciés!$A:$AC,23,FALSE))</f>
        <v/>
      </c>
      <c r="U166" s="20" t="str">
        <f>IF($B166="","",IF(VLOOKUP($B166,Licenciés!$A:$AC,24,FALSE)="Numerote","n° "&amp;VLOOKUP($B166,Licenciés!$A:$AC,23,FALSE),(VLOOKUP($B166,Licenciés!$A:$AC,24,FALSE))))</f>
        <v/>
      </c>
      <c r="V166" s="21" t="str">
        <f>IF($B166="","",VLOOKUP($B166,Licenciés!$A:$AC,16,FALSE))</f>
        <v/>
      </c>
      <c r="W166" s="20" t="str">
        <f>IF($B166="","",VLOOKUP($B166,Licenciés!$A:$AC,20,FALSE))</f>
        <v/>
      </c>
      <c r="X166" s="20" t="str">
        <f>IF($B166="","",VLOOKUP($B166,Licenciés!$A:$AC,5,FALSE))</f>
        <v/>
      </c>
      <c r="Y166" s="20" t="str">
        <f>IF($B166="","",VLOOKUP($B166,Licenciés!$A:$AC,10,FALSE))</f>
        <v/>
      </c>
      <c r="Z166" s="20" t="str">
        <f>IF($B166="","",VLOOKUP($B166,Licenciés!$A:$AC,11,FALSE))</f>
        <v/>
      </c>
      <c r="AA166" s="20" t="str">
        <f>IF($B166="","",VLOOKUP($B166,Licenciés!$A:$AC,29,FALSE))</f>
        <v/>
      </c>
      <c r="AB166" s="21" t="str">
        <f>IF($B166="","",VLOOKUP($B166,Licenciés!$A:$AC,28,FALSE))</f>
        <v/>
      </c>
      <c r="AC166" s="20" t="str">
        <f>IF($B166="","",VLOOKUP($B166,Licenciés!$A:$AC,9,FALSE))</f>
        <v/>
      </c>
      <c r="AD166" s="20" t="str">
        <f>IF($B166="","",VLOOKUP($B166,Licenciés!$A:$AC,15,FALSE))</f>
        <v/>
      </c>
      <c r="AE166" s="20" t="str">
        <f>IF($B166="","",IF($K166="OUI",VLOOKUP($B166,Participants!$B:$AD,9,FALSE),""))</f>
        <v/>
      </c>
      <c r="AF166" s="20">
        <f t="shared" si="24"/>
        <v>0</v>
      </c>
    </row>
    <row r="167" spans="1:32" ht="18.95" customHeight="1">
      <c r="A167" s="4">
        <v>14</v>
      </c>
      <c r="B167" s="129"/>
      <c r="C167" s="118" t="str">
        <f>IF($B167="","",IF(ISNA(VLOOKUP($B167,Licenciés!$A:$AC,2,FALSE))=TRUE,"Licencié inconnu",VLOOKUP($B167,Licenciés!$A:$AC,2,FALSE)&amp;" "&amp;VLOOKUP($B167,Licenciés!$A:$AC,3,FALSE)))</f>
        <v/>
      </c>
      <c r="D167" s="118"/>
      <c r="E167" s="119"/>
      <c r="F167" s="120" t="str">
        <f>IF($B167="","",IF(ISNA(VLOOKUP($B167,Licenciés!$A:$AC,11,FALSE))=TRUE,"?",VLOOKUP($B167,Licenciés!$A:$AC,11,FALSE)))</f>
        <v/>
      </c>
      <c r="G167" s="120" t="str">
        <f>IF($B167="","",IF(ISNA(VLOOKUP($B167,Licenciés!$A:$AC,21,FALSE))=TRUE,"?",VLOOKUP($B167,Licenciés!$A:$AC,21,FALSE)))</f>
        <v/>
      </c>
      <c r="H167" s="121" t="str">
        <f>IF($B167="","",IF(ISNA(VLOOKUP($B167,Licenciés!$A:$AC,8,FALSE))=TRUE,"Inconnu",VLOOKUP($B167,Licenciés!$A:$AC,8,FALSE)))</f>
        <v/>
      </c>
      <c r="I167" s="122"/>
      <c r="J167" s="123"/>
      <c r="K167" s="124" t="str">
        <f>IF($B167="","",IF($G167="?","?",IF(ISNA(VLOOKUP($B167,Participants!$A:$AD,8,FALSE))=TRUE,"NON","OUI")))</f>
        <v/>
      </c>
      <c r="L167" s="123"/>
      <c r="M167" s="120" t="str">
        <f>IF($B167="","",IF($G167="?","?",IF(LEFT(VLOOKUP($B167,Licenciés!$A:$AC,9,FALSE))&gt;="S",VLOOKUP($B167,Licenciés!$A:$AC,9,FALSE),"")))</f>
        <v/>
      </c>
      <c r="N167" s="120" t="str">
        <f>IF($B167="","",IF($G167="?","?",IF(LEFT(VLOOKUP($B167,Licenciés!$A:$AC,9,FALSE))="J",VLOOKUP($B167,Licenciés!$A:$AC,9,FALSE),"")))</f>
        <v/>
      </c>
      <c r="O167" s="120" t="str">
        <f>IF($B167="","",IF($G167="?","?",IF(LEFT(VLOOKUP($B167,Licenciés!$A:$AC,9,FALSE))="C",VLOOKUP($B167,Licenciés!$A:$AC,9,FALSE),"")))</f>
        <v/>
      </c>
      <c r="P167" s="120" t="str">
        <f>IF($B167="","",IF($G167="?","?",IF(LEFT(VLOOKUP($B167,Licenciés!$A:$AC,9,FALSE))="M",VLOOKUP($B167,Licenciés!$A:$AC,9,FALSE),"")))</f>
        <v/>
      </c>
      <c r="Q167" s="120" t="str">
        <f>IF($B167="","",IF($G167="?","?",IF(LEFT(VLOOKUP($B167,Licenciés!$A:$AC,9,FALSE))="B",VLOOKUP($B167,Licenciés!$A:$AC,9,FALSE),"")))</f>
        <v/>
      </c>
      <c r="R167" s="120" t="str">
        <f>IF($B167="","",IF($G167="?","?",IF(LEFT(VLOOKUP($B167,Licenciés!$A:$AC,9,FALSE))="P",VLOOKUP($B167,Licenciés!$A:$AC,9,FALSE),"")))</f>
        <v/>
      </c>
      <c r="S167" s="43" t="str">
        <f>IF($B167="","",IF(VLOOKUP($B167,Licenciés!$A:$AC,14,FALSE)&lt;10000000,"0"&amp;VLOOKUP($B167,Licenciés!$A:$AC,14,FALSE),VLOOKUP($B167,Licenciés!$A:$AC,14,FALSE)))</f>
        <v/>
      </c>
      <c r="T167" s="20" t="str">
        <f>IF($B167="","",VLOOKUP($B167,Licenciés!$A:$AC,23,FALSE))</f>
        <v/>
      </c>
      <c r="U167" s="20" t="str">
        <f>IF($B167="","",IF(VLOOKUP($B167,Licenciés!$A:$AC,24,FALSE)="Numerote","n° "&amp;VLOOKUP($B167,Licenciés!$A:$AC,23,FALSE),(VLOOKUP($B167,Licenciés!$A:$AC,24,FALSE))))</f>
        <v/>
      </c>
      <c r="V167" s="21" t="str">
        <f>IF($B167="","",VLOOKUP($B167,Licenciés!$A:$AC,16,FALSE))</f>
        <v/>
      </c>
      <c r="W167" s="20" t="str">
        <f>IF($B167="","",VLOOKUP($B167,Licenciés!$A:$AC,20,FALSE))</f>
        <v/>
      </c>
      <c r="X167" s="20" t="str">
        <f>IF($B167="","",VLOOKUP($B167,Licenciés!$A:$AC,5,FALSE))</f>
        <v/>
      </c>
      <c r="Y167" s="20" t="str">
        <f>IF($B167="","",VLOOKUP($B167,Licenciés!$A:$AC,10,FALSE))</f>
        <v/>
      </c>
      <c r="Z167" s="20" t="str">
        <f>IF($B167="","",VLOOKUP($B167,Licenciés!$A:$AC,11,FALSE))</f>
        <v/>
      </c>
      <c r="AA167" s="20" t="str">
        <f>IF($B167="","",VLOOKUP($B167,Licenciés!$A:$AC,29,FALSE))</f>
        <v/>
      </c>
      <c r="AB167" s="21" t="str">
        <f>IF($B167="","",VLOOKUP($B167,Licenciés!$A:$AC,28,FALSE))</f>
        <v/>
      </c>
      <c r="AC167" s="20" t="str">
        <f>IF($B167="","",VLOOKUP($B167,Licenciés!$A:$AC,9,FALSE))</f>
        <v/>
      </c>
      <c r="AD167" s="20" t="str">
        <f>IF($B167="","",VLOOKUP($B167,Licenciés!$A:$AC,15,FALSE))</f>
        <v/>
      </c>
      <c r="AE167" s="20" t="str">
        <f>IF($B167="","",IF($K167="OUI",VLOOKUP($B167,Participants!$B:$AD,9,FALSE),""))</f>
        <v/>
      </c>
      <c r="AF167" s="20">
        <f t="shared" si="24"/>
        <v>0</v>
      </c>
    </row>
    <row r="168" spans="1:32" ht="18.95" customHeight="1">
      <c r="A168" s="4">
        <v>15</v>
      </c>
      <c r="B168" s="129"/>
      <c r="C168" s="118" t="str">
        <f>IF($B168="","",IF(ISNA(VLOOKUP($B168,Licenciés!$A:$AC,2,FALSE))=TRUE,"Licencié inconnu",VLOOKUP($B168,Licenciés!$A:$AC,2,FALSE)&amp;" "&amp;VLOOKUP($B168,Licenciés!$A:$AC,3,FALSE)))</f>
        <v/>
      </c>
      <c r="D168" s="118"/>
      <c r="E168" s="119"/>
      <c r="F168" s="120" t="str">
        <f>IF($B168="","",IF(ISNA(VLOOKUP($B168,Licenciés!$A:$AC,11,FALSE))=TRUE,"?",VLOOKUP($B168,Licenciés!$A:$AC,11,FALSE)))</f>
        <v/>
      </c>
      <c r="G168" s="120" t="str">
        <f>IF($B168="","",IF(ISNA(VLOOKUP($B168,Licenciés!$A:$AC,21,FALSE))=TRUE,"?",VLOOKUP($B168,Licenciés!$A:$AC,21,FALSE)))</f>
        <v/>
      </c>
      <c r="H168" s="121" t="str">
        <f>IF($B168="","",IF(ISNA(VLOOKUP($B168,Licenciés!$A:$AC,8,FALSE))=TRUE,"Inconnu",VLOOKUP($B168,Licenciés!$A:$AC,8,FALSE)))</f>
        <v/>
      </c>
      <c r="I168" s="122"/>
      <c r="J168" s="123"/>
      <c r="K168" s="124" t="str">
        <f>IF($B168="","",IF($G168="?","?",IF(ISNA(VLOOKUP($B168,Participants!$A:$AD,8,FALSE))=TRUE,"NON","OUI")))</f>
        <v/>
      </c>
      <c r="L168" s="123"/>
      <c r="M168" s="120" t="str">
        <f>IF($B168="","",IF($G168="?","?",IF(LEFT(VLOOKUP($B168,Licenciés!$A:$AC,9,FALSE))&gt;="S",VLOOKUP($B168,Licenciés!$A:$AC,9,FALSE),"")))</f>
        <v/>
      </c>
      <c r="N168" s="120" t="str">
        <f>IF($B168="","",IF($G168="?","?",IF(LEFT(VLOOKUP($B168,Licenciés!$A:$AC,9,FALSE))="J",VLOOKUP($B168,Licenciés!$A:$AC,9,FALSE),"")))</f>
        <v/>
      </c>
      <c r="O168" s="120" t="str">
        <f>IF($B168="","",IF($G168="?","?",IF(LEFT(VLOOKUP($B168,Licenciés!$A:$AC,9,FALSE))="C",VLOOKUP($B168,Licenciés!$A:$AC,9,FALSE),"")))</f>
        <v/>
      </c>
      <c r="P168" s="120" t="str">
        <f>IF($B168="","",IF($G168="?","?",IF(LEFT(VLOOKUP($B168,Licenciés!$A:$AC,9,FALSE))="M",VLOOKUP($B168,Licenciés!$A:$AC,9,FALSE),"")))</f>
        <v/>
      </c>
      <c r="Q168" s="120" t="str">
        <f>IF($B168="","",IF($G168="?","?",IF(LEFT(VLOOKUP($B168,Licenciés!$A:$AC,9,FALSE))="B",VLOOKUP($B168,Licenciés!$A:$AC,9,FALSE),"")))</f>
        <v/>
      </c>
      <c r="R168" s="120" t="str">
        <f>IF($B168="","",IF($G168="?","?",IF(LEFT(VLOOKUP($B168,Licenciés!$A:$AC,9,FALSE))="P",VLOOKUP($B168,Licenciés!$A:$AC,9,FALSE),"")))</f>
        <v/>
      </c>
      <c r="S168" s="43" t="str">
        <f>IF($B168="","",IF(VLOOKUP($B168,Licenciés!$A:$AC,14,FALSE)&lt;10000000,"0"&amp;VLOOKUP($B168,Licenciés!$A:$AC,14,FALSE),VLOOKUP($B168,Licenciés!$A:$AC,14,FALSE)))</f>
        <v/>
      </c>
      <c r="T168" s="20" t="str">
        <f>IF($B168="","",VLOOKUP($B168,Licenciés!$A:$AC,23,FALSE))</f>
        <v/>
      </c>
      <c r="U168" s="20" t="str">
        <f>IF($B168="","",IF(VLOOKUP($B168,Licenciés!$A:$AC,24,FALSE)="Numerote","n° "&amp;VLOOKUP($B168,Licenciés!$A:$AC,23,FALSE),(VLOOKUP($B168,Licenciés!$A:$AC,24,FALSE))))</f>
        <v/>
      </c>
      <c r="V168" s="21" t="str">
        <f>IF($B168="","",VLOOKUP($B168,Licenciés!$A:$AC,16,FALSE))</f>
        <v/>
      </c>
      <c r="W168" s="20" t="str">
        <f>IF($B168="","",VLOOKUP($B168,Licenciés!$A:$AC,20,FALSE))</f>
        <v/>
      </c>
      <c r="X168" s="20" t="str">
        <f>IF($B168="","",VLOOKUP($B168,Licenciés!$A:$AC,5,FALSE))</f>
        <v/>
      </c>
      <c r="Y168" s="20" t="str">
        <f>IF($B168="","",VLOOKUP($B168,Licenciés!$A:$AC,10,FALSE))</f>
        <v/>
      </c>
      <c r="Z168" s="20" t="str">
        <f>IF($B168="","",VLOOKUP($B168,Licenciés!$A:$AC,11,FALSE))</f>
        <v/>
      </c>
      <c r="AA168" s="20" t="str">
        <f>IF($B168="","",VLOOKUP($B168,Licenciés!$A:$AC,29,FALSE))</f>
        <v/>
      </c>
      <c r="AB168" s="21" t="str">
        <f>IF($B168="","",VLOOKUP($B168,Licenciés!$A:$AC,28,FALSE))</f>
        <v/>
      </c>
      <c r="AC168" s="20" t="str">
        <f>IF($B168="","",VLOOKUP($B168,Licenciés!$A:$AC,9,FALSE))</f>
        <v/>
      </c>
      <c r="AD168" s="20" t="str">
        <f>IF($B168="","",VLOOKUP($B168,Licenciés!$A:$AC,15,FALSE))</f>
        <v/>
      </c>
      <c r="AE168" s="20" t="str">
        <f>IF($B168="","",IF($K168="OUI",VLOOKUP($B168,Participants!$B:$AD,9,FALSE),""))</f>
        <v/>
      </c>
      <c r="AF168" s="20">
        <f t="shared" si="24"/>
        <v>0</v>
      </c>
    </row>
    <row r="169" spans="1:32" ht="18.95" customHeight="1">
      <c r="A169" s="4">
        <v>16</v>
      </c>
      <c r="B169" s="129"/>
      <c r="C169" s="118" t="str">
        <f>IF($B169="","",IF(ISNA(VLOOKUP($B169,Licenciés!$A:$AC,2,FALSE))=TRUE,"Licencié inconnu",VLOOKUP($B169,Licenciés!$A:$AC,2,FALSE)&amp;" "&amp;VLOOKUP($B169,Licenciés!$A:$AC,3,FALSE)))</f>
        <v/>
      </c>
      <c r="D169" s="118"/>
      <c r="E169" s="119"/>
      <c r="F169" s="120" t="str">
        <f>IF($B169="","",IF(ISNA(VLOOKUP($B169,Licenciés!$A:$AC,11,FALSE))=TRUE,"?",VLOOKUP($B169,Licenciés!$A:$AC,11,FALSE)))</f>
        <v/>
      </c>
      <c r="G169" s="120" t="str">
        <f>IF($B169="","",IF(ISNA(VLOOKUP($B169,Licenciés!$A:$AC,21,FALSE))=TRUE,"?",VLOOKUP($B169,Licenciés!$A:$AC,21,FALSE)))</f>
        <v/>
      </c>
      <c r="H169" s="121" t="str">
        <f>IF($B169="","",IF(ISNA(VLOOKUP($B169,Licenciés!$A:$AC,8,FALSE))=TRUE,"Inconnu",VLOOKUP($B169,Licenciés!$A:$AC,8,FALSE)))</f>
        <v/>
      </c>
      <c r="I169" s="122"/>
      <c r="J169" s="123"/>
      <c r="K169" s="124" t="str">
        <f>IF($B169="","",IF($G169="?","?",IF(ISNA(VLOOKUP($B169,Participants!$A:$AD,8,FALSE))=TRUE,"NON","OUI")))</f>
        <v/>
      </c>
      <c r="L169" s="123"/>
      <c r="M169" s="120" t="str">
        <f>IF($B169="","",IF($G169="?","?",IF(LEFT(VLOOKUP($B169,Licenciés!$A:$AC,9,FALSE))&gt;="S",VLOOKUP($B169,Licenciés!$A:$AC,9,FALSE),"")))</f>
        <v/>
      </c>
      <c r="N169" s="120" t="str">
        <f>IF($B169="","",IF($G169="?","?",IF(LEFT(VLOOKUP($B169,Licenciés!$A:$AC,9,FALSE))="J",VLOOKUP($B169,Licenciés!$A:$AC,9,FALSE),"")))</f>
        <v/>
      </c>
      <c r="O169" s="120" t="str">
        <f>IF($B169="","",IF($G169="?","?",IF(LEFT(VLOOKUP($B169,Licenciés!$A:$AC,9,FALSE))="C",VLOOKUP($B169,Licenciés!$A:$AC,9,FALSE),"")))</f>
        <v/>
      </c>
      <c r="P169" s="120" t="str">
        <f>IF($B169="","",IF($G169="?","?",IF(LEFT(VLOOKUP($B169,Licenciés!$A:$AC,9,FALSE))="M",VLOOKUP($B169,Licenciés!$A:$AC,9,FALSE),"")))</f>
        <v/>
      </c>
      <c r="Q169" s="120" t="str">
        <f>IF($B169="","",IF($G169="?","?",IF(LEFT(VLOOKUP($B169,Licenciés!$A:$AC,9,FALSE))="B",VLOOKUP($B169,Licenciés!$A:$AC,9,FALSE),"")))</f>
        <v/>
      </c>
      <c r="R169" s="120" t="str">
        <f>IF($B169="","",IF($G169="?","?",IF(LEFT(VLOOKUP($B169,Licenciés!$A:$AC,9,FALSE))="P",VLOOKUP($B169,Licenciés!$A:$AC,9,FALSE),"")))</f>
        <v/>
      </c>
      <c r="S169" s="43" t="str">
        <f>IF($B169="","",IF(VLOOKUP($B169,Licenciés!$A:$AC,14,FALSE)&lt;10000000,"0"&amp;VLOOKUP($B169,Licenciés!$A:$AC,14,FALSE),VLOOKUP($B169,Licenciés!$A:$AC,14,FALSE)))</f>
        <v/>
      </c>
      <c r="T169" s="20" t="str">
        <f>IF($B169="","",VLOOKUP($B169,Licenciés!$A:$AC,23,FALSE))</f>
        <v/>
      </c>
      <c r="U169" s="20" t="str">
        <f>IF($B169="","",IF(VLOOKUP($B169,Licenciés!$A:$AC,24,FALSE)="Numerote","n° "&amp;VLOOKUP($B169,Licenciés!$A:$AC,23,FALSE),(VLOOKUP($B169,Licenciés!$A:$AC,24,FALSE))))</f>
        <v/>
      </c>
      <c r="V169" s="21" t="str">
        <f>IF($B169="","",VLOOKUP($B169,Licenciés!$A:$AC,16,FALSE))</f>
        <v/>
      </c>
      <c r="W169" s="20" t="str">
        <f>IF($B169="","",VLOOKUP($B169,Licenciés!$A:$AC,20,FALSE))</f>
        <v/>
      </c>
      <c r="X169" s="20" t="str">
        <f>IF($B169="","",VLOOKUP($B169,Licenciés!$A:$AC,5,FALSE))</f>
        <v/>
      </c>
      <c r="Y169" s="20" t="str">
        <f>IF($B169="","",VLOOKUP($B169,Licenciés!$A:$AC,10,FALSE))</f>
        <v/>
      </c>
      <c r="Z169" s="20" t="str">
        <f>IF($B169="","",VLOOKUP($B169,Licenciés!$A:$AC,11,FALSE))</f>
        <v/>
      </c>
      <c r="AA169" s="20" t="str">
        <f>IF($B169="","",VLOOKUP($B169,Licenciés!$A:$AC,29,FALSE))</f>
        <v/>
      </c>
      <c r="AB169" s="21" t="str">
        <f>IF($B169="","",VLOOKUP($B169,Licenciés!$A:$AC,28,FALSE))</f>
        <v/>
      </c>
      <c r="AC169" s="20" t="str">
        <f>IF($B169="","",VLOOKUP($B169,Licenciés!$A:$AC,9,FALSE))</f>
        <v/>
      </c>
      <c r="AD169" s="20" t="str">
        <f>IF($B169="","",VLOOKUP($B169,Licenciés!$A:$AC,15,FALSE))</f>
        <v/>
      </c>
      <c r="AE169" s="20" t="str">
        <f>IF($B169="","",IF($K169="OUI",VLOOKUP($B169,Participants!$B:$AD,9,FALSE),""))</f>
        <v/>
      </c>
      <c r="AF169" s="20">
        <f t="shared" si="24"/>
        <v>0</v>
      </c>
    </row>
    <row r="170" spans="1:32" ht="18.95" customHeight="1">
      <c r="A170" s="4">
        <v>17</v>
      </c>
      <c r="B170" s="129"/>
      <c r="C170" s="118" t="str">
        <f>IF($B170="","",IF(ISNA(VLOOKUP($B170,Licenciés!$A:$AC,2,FALSE))=TRUE,"Licencié inconnu",VLOOKUP($B170,Licenciés!$A:$AC,2,FALSE)&amp;" "&amp;VLOOKUP($B170,Licenciés!$A:$AC,3,FALSE)))</f>
        <v/>
      </c>
      <c r="D170" s="118"/>
      <c r="E170" s="119"/>
      <c r="F170" s="120" t="str">
        <f>IF($B170="","",IF(ISNA(VLOOKUP($B170,Licenciés!$A:$AC,11,FALSE))=TRUE,"?",VLOOKUP($B170,Licenciés!$A:$AC,11,FALSE)))</f>
        <v/>
      </c>
      <c r="G170" s="120" t="str">
        <f>IF($B170="","",IF(ISNA(VLOOKUP($B170,Licenciés!$A:$AC,21,FALSE))=TRUE,"?",VLOOKUP($B170,Licenciés!$A:$AC,21,FALSE)))</f>
        <v/>
      </c>
      <c r="H170" s="121" t="str">
        <f>IF($B170="","",IF(ISNA(VLOOKUP($B170,Licenciés!$A:$AC,8,FALSE))=TRUE,"Inconnu",VLOOKUP($B170,Licenciés!$A:$AC,8,FALSE)))</f>
        <v/>
      </c>
      <c r="I170" s="122"/>
      <c r="J170" s="123"/>
      <c r="K170" s="124" t="str">
        <f>IF($B170="","",IF($G170="?","?",IF(ISNA(VLOOKUP($B170,Participants!$A:$AD,8,FALSE))=TRUE,"NON","OUI")))</f>
        <v/>
      </c>
      <c r="L170" s="123"/>
      <c r="M170" s="120" t="str">
        <f>IF($B170="","",IF($G170="?","?",IF(LEFT(VLOOKUP($B170,Licenciés!$A:$AC,9,FALSE))&gt;="S",VLOOKUP($B170,Licenciés!$A:$AC,9,FALSE),"")))</f>
        <v/>
      </c>
      <c r="N170" s="120" t="str">
        <f>IF($B170="","",IF($G170="?","?",IF(LEFT(VLOOKUP($B170,Licenciés!$A:$AC,9,FALSE))="J",VLOOKUP($B170,Licenciés!$A:$AC,9,FALSE),"")))</f>
        <v/>
      </c>
      <c r="O170" s="120" t="str">
        <f>IF($B170="","",IF($G170="?","?",IF(LEFT(VLOOKUP($B170,Licenciés!$A:$AC,9,FALSE))="C",VLOOKUP($B170,Licenciés!$A:$AC,9,FALSE),"")))</f>
        <v/>
      </c>
      <c r="P170" s="120" t="str">
        <f>IF($B170="","",IF($G170="?","?",IF(LEFT(VLOOKUP($B170,Licenciés!$A:$AC,9,FALSE))="M",VLOOKUP($B170,Licenciés!$A:$AC,9,FALSE),"")))</f>
        <v/>
      </c>
      <c r="Q170" s="120" t="str">
        <f>IF($B170="","",IF($G170="?","?",IF(LEFT(VLOOKUP($B170,Licenciés!$A:$AC,9,FALSE))="B",VLOOKUP($B170,Licenciés!$A:$AC,9,FALSE),"")))</f>
        <v/>
      </c>
      <c r="R170" s="120" t="str">
        <f>IF($B170="","",IF($G170="?","?",IF(LEFT(VLOOKUP($B170,Licenciés!$A:$AC,9,FALSE))="P",VLOOKUP($B170,Licenciés!$A:$AC,9,FALSE),"")))</f>
        <v/>
      </c>
      <c r="S170" s="43" t="str">
        <f>IF($B170="","",IF(VLOOKUP($B170,Licenciés!$A:$AC,14,FALSE)&lt;10000000,"0"&amp;VLOOKUP($B170,Licenciés!$A:$AC,14,FALSE),VLOOKUP($B170,Licenciés!$A:$AC,14,FALSE)))</f>
        <v/>
      </c>
      <c r="T170" s="20" t="str">
        <f>IF($B170="","",VLOOKUP($B170,Licenciés!$A:$AC,23,FALSE))</f>
        <v/>
      </c>
      <c r="U170" s="20" t="str">
        <f>IF($B170="","",IF(VLOOKUP($B170,Licenciés!$A:$AC,24,FALSE)="Numerote","n° "&amp;VLOOKUP($B170,Licenciés!$A:$AC,23,FALSE),(VLOOKUP($B170,Licenciés!$A:$AC,24,FALSE))))</f>
        <v/>
      </c>
      <c r="V170" s="21" t="str">
        <f>IF($B170="","",VLOOKUP($B170,Licenciés!$A:$AC,16,FALSE))</f>
        <v/>
      </c>
      <c r="W170" s="20" t="str">
        <f>IF($B170="","",VLOOKUP($B170,Licenciés!$A:$AC,20,FALSE))</f>
        <v/>
      </c>
      <c r="X170" s="20" t="str">
        <f>IF($B170="","",VLOOKUP($B170,Licenciés!$A:$AC,5,FALSE))</f>
        <v/>
      </c>
      <c r="Y170" s="20" t="str">
        <f>IF($B170="","",VLOOKUP($B170,Licenciés!$A:$AC,10,FALSE))</f>
        <v/>
      </c>
      <c r="Z170" s="20" t="str">
        <f>IF($B170="","",VLOOKUP($B170,Licenciés!$A:$AC,11,FALSE))</f>
        <v/>
      </c>
      <c r="AA170" s="20" t="str">
        <f>IF($B170="","",VLOOKUP($B170,Licenciés!$A:$AC,29,FALSE))</f>
        <v/>
      </c>
      <c r="AB170" s="21" t="str">
        <f>IF($B170="","",VLOOKUP($B170,Licenciés!$A:$AC,28,FALSE))</f>
        <v/>
      </c>
      <c r="AC170" s="20" t="str">
        <f>IF($B170="","",VLOOKUP($B170,Licenciés!$A:$AC,9,FALSE))</f>
        <v/>
      </c>
      <c r="AD170" s="20" t="str">
        <f>IF($B170="","",VLOOKUP($B170,Licenciés!$A:$AC,15,FALSE))</f>
        <v/>
      </c>
      <c r="AE170" s="20" t="str">
        <f>IF($B170="","",IF($K170="OUI",VLOOKUP($B170,Participants!$B:$AD,9,FALSE),""))</f>
        <v/>
      </c>
      <c r="AF170" s="20">
        <f t="shared" si="24"/>
        <v>0</v>
      </c>
    </row>
    <row r="171" spans="1:32" ht="18.95" customHeight="1">
      <c r="A171" s="4">
        <v>18</v>
      </c>
      <c r="B171" s="129"/>
      <c r="C171" s="118" t="str">
        <f>IF($B171="","",IF(ISNA(VLOOKUP($B171,Licenciés!$A:$AC,2,FALSE))=TRUE,"Licencié inconnu",VLOOKUP($B171,Licenciés!$A:$AC,2,FALSE)&amp;" "&amp;VLOOKUP($B171,Licenciés!$A:$AC,3,FALSE)))</f>
        <v/>
      </c>
      <c r="D171" s="118"/>
      <c r="E171" s="119"/>
      <c r="F171" s="120" t="str">
        <f>IF($B171="","",IF(ISNA(VLOOKUP($B171,Licenciés!$A:$AC,11,FALSE))=TRUE,"?",VLOOKUP($B171,Licenciés!$A:$AC,11,FALSE)))</f>
        <v/>
      </c>
      <c r="G171" s="120" t="str">
        <f>IF($B171="","",IF(ISNA(VLOOKUP($B171,Licenciés!$A:$AC,21,FALSE))=TRUE,"?",VLOOKUP($B171,Licenciés!$A:$AC,21,FALSE)))</f>
        <v/>
      </c>
      <c r="H171" s="121" t="str">
        <f>IF($B171="","",IF(ISNA(VLOOKUP($B171,Licenciés!$A:$AC,8,FALSE))=TRUE,"Inconnu",VLOOKUP($B171,Licenciés!$A:$AC,8,FALSE)))</f>
        <v/>
      </c>
      <c r="I171" s="122"/>
      <c r="J171" s="123"/>
      <c r="K171" s="124" t="str">
        <f>IF($B171="","",IF($G171="?","?",IF(ISNA(VLOOKUP($B171,Participants!$A:$AD,8,FALSE))=TRUE,"NON","OUI")))</f>
        <v/>
      </c>
      <c r="L171" s="123"/>
      <c r="M171" s="120" t="str">
        <f>IF($B171="","",IF($G171="?","?",IF(LEFT(VLOOKUP($B171,Licenciés!$A:$AC,9,FALSE))&gt;="S",VLOOKUP($B171,Licenciés!$A:$AC,9,FALSE),"")))</f>
        <v/>
      </c>
      <c r="N171" s="120" t="str">
        <f>IF($B171="","",IF($G171="?","?",IF(LEFT(VLOOKUP($B171,Licenciés!$A:$AC,9,FALSE))="J",VLOOKUP($B171,Licenciés!$A:$AC,9,FALSE),"")))</f>
        <v/>
      </c>
      <c r="O171" s="120" t="str">
        <f>IF($B171="","",IF($G171="?","?",IF(LEFT(VLOOKUP($B171,Licenciés!$A:$AC,9,FALSE))="C",VLOOKUP($B171,Licenciés!$A:$AC,9,FALSE),"")))</f>
        <v/>
      </c>
      <c r="P171" s="120" t="str">
        <f>IF($B171="","",IF($G171="?","?",IF(LEFT(VLOOKUP($B171,Licenciés!$A:$AC,9,FALSE))="M",VLOOKUP($B171,Licenciés!$A:$AC,9,FALSE),"")))</f>
        <v/>
      </c>
      <c r="Q171" s="120" t="str">
        <f>IF($B171="","",IF($G171="?","?",IF(LEFT(VLOOKUP($B171,Licenciés!$A:$AC,9,FALSE))="B",VLOOKUP($B171,Licenciés!$A:$AC,9,FALSE),"")))</f>
        <v/>
      </c>
      <c r="R171" s="120" t="str">
        <f>IF($B171="","",IF($G171="?","?",IF(LEFT(VLOOKUP($B171,Licenciés!$A:$AC,9,FALSE))="P",VLOOKUP($B171,Licenciés!$A:$AC,9,FALSE),"")))</f>
        <v/>
      </c>
      <c r="S171" s="43" t="str">
        <f>IF($B171="","",IF(VLOOKUP($B171,Licenciés!$A:$AC,14,FALSE)&lt;10000000,"0"&amp;VLOOKUP($B171,Licenciés!$A:$AC,14,FALSE),VLOOKUP($B171,Licenciés!$A:$AC,14,FALSE)))</f>
        <v/>
      </c>
      <c r="T171" s="20" t="str">
        <f>IF($B171="","",VLOOKUP($B171,Licenciés!$A:$AC,23,FALSE))</f>
        <v/>
      </c>
      <c r="U171" s="20" t="str">
        <f>IF($B171="","",IF(VLOOKUP($B171,Licenciés!$A:$AC,24,FALSE)="Numerote","n° "&amp;VLOOKUP($B171,Licenciés!$A:$AC,23,FALSE),(VLOOKUP($B171,Licenciés!$A:$AC,24,FALSE))))</f>
        <v/>
      </c>
      <c r="V171" s="21" t="str">
        <f>IF($B171="","",VLOOKUP($B171,Licenciés!$A:$AC,16,FALSE))</f>
        <v/>
      </c>
      <c r="W171" s="20" t="str">
        <f>IF($B171="","",VLOOKUP($B171,Licenciés!$A:$AC,20,FALSE))</f>
        <v/>
      </c>
      <c r="X171" s="20" t="str">
        <f>IF($B171="","",VLOOKUP($B171,Licenciés!$A:$AC,5,FALSE))</f>
        <v/>
      </c>
      <c r="Y171" s="20" t="str">
        <f>IF($B171="","",VLOOKUP($B171,Licenciés!$A:$AC,10,FALSE))</f>
        <v/>
      </c>
      <c r="Z171" s="20" t="str">
        <f>IF($B171="","",VLOOKUP($B171,Licenciés!$A:$AC,11,FALSE))</f>
        <v/>
      </c>
      <c r="AA171" s="20" t="str">
        <f>IF($B171="","",VLOOKUP($B171,Licenciés!$A:$AC,29,FALSE))</f>
        <v/>
      </c>
      <c r="AB171" s="21" t="str">
        <f>IF($B171="","",VLOOKUP($B171,Licenciés!$A:$AC,28,FALSE))</f>
        <v/>
      </c>
      <c r="AC171" s="20" t="str">
        <f>IF($B171="","",VLOOKUP($B171,Licenciés!$A:$AC,9,FALSE))</f>
        <v/>
      </c>
      <c r="AD171" s="20" t="str">
        <f>IF($B171="","",VLOOKUP($B171,Licenciés!$A:$AC,15,FALSE))</f>
        <v/>
      </c>
      <c r="AE171" s="20" t="str">
        <f>IF($B171="","",IF($K171="OUI",VLOOKUP($B171,Participants!$B:$AD,9,FALSE),""))</f>
        <v/>
      </c>
      <c r="AF171" s="20">
        <f t="shared" si="24"/>
        <v>0</v>
      </c>
    </row>
    <row r="172" spans="1:32" ht="18.95" customHeight="1">
      <c r="A172" s="4">
        <v>19</v>
      </c>
      <c r="B172" s="129"/>
      <c r="C172" s="118" t="str">
        <f>IF($B172="","",IF(ISNA(VLOOKUP($B172,Licenciés!$A:$AC,2,FALSE))=TRUE,"Licencié inconnu",VLOOKUP($B172,Licenciés!$A:$AC,2,FALSE)&amp;" "&amp;VLOOKUP($B172,Licenciés!$A:$AC,3,FALSE)))</f>
        <v/>
      </c>
      <c r="D172" s="118"/>
      <c r="E172" s="119"/>
      <c r="F172" s="120" t="str">
        <f>IF($B172="","",IF(ISNA(VLOOKUP($B172,Licenciés!$A:$AC,11,FALSE))=TRUE,"?",VLOOKUP($B172,Licenciés!$A:$AC,11,FALSE)))</f>
        <v/>
      </c>
      <c r="G172" s="120" t="str">
        <f>IF($B172="","",IF(ISNA(VLOOKUP($B172,Licenciés!$A:$AC,21,FALSE))=TRUE,"?",VLOOKUP($B172,Licenciés!$A:$AC,21,FALSE)))</f>
        <v/>
      </c>
      <c r="H172" s="121" t="str">
        <f>IF($B172="","",IF(ISNA(VLOOKUP($B172,Licenciés!$A:$AC,8,FALSE))=TRUE,"Inconnu",VLOOKUP($B172,Licenciés!$A:$AC,8,FALSE)))</f>
        <v/>
      </c>
      <c r="I172" s="122"/>
      <c r="J172" s="123"/>
      <c r="K172" s="124" t="str">
        <f>IF($B172="","",IF($G172="?","?",IF(ISNA(VLOOKUP($B172,Participants!$A:$AD,8,FALSE))=TRUE,"NON","OUI")))</f>
        <v/>
      </c>
      <c r="L172" s="123"/>
      <c r="M172" s="120" t="str">
        <f>IF($B172="","",IF($G172="?","?",IF(LEFT(VLOOKUP($B172,Licenciés!$A:$AC,9,FALSE))&gt;="S",VLOOKUP($B172,Licenciés!$A:$AC,9,FALSE),"")))</f>
        <v/>
      </c>
      <c r="N172" s="120" t="str">
        <f>IF($B172="","",IF($G172="?","?",IF(LEFT(VLOOKUP($B172,Licenciés!$A:$AC,9,FALSE))="J",VLOOKUP($B172,Licenciés!$A:$AC,9,FALSE),"")))</f>
        <v/>
      </c>
      <c r="O172" s="120" t="str">
        <f>IF($B172="","",IF($G172="?","?",IF(LEFT(VLOOKUP($B172,Licenciés!$A:$AC,9,FALSE))="C",VLOOKUP($B172,Licenciés!$A:$AC,9,FALSE),"")))</f>
        <v/>
      </c>
      <c r="P172" s="120" t="str">
        <f>IF($B172="","",IF($G172="?","?",IF(LEFT(VLOOKUP($B172,Licenciés!$A:$AC,9,FALSE))="M",VLOOKUP($B172,Licenciés!$A:$AC,9,FALSE),"")))</f>
        <v/>
      </c>
      <c r="Q172" s="120" t="str">
        <f>IF($B172="","",IF($G172="?","?",IF(LEFT(VLOOKUP($B172,Licenciés!$A:$AC,9,FALSE))="B",VLOOKUP($B172,Licenciés!$A:$AC,9,FALSE),"")))</f>
        <v/>
      </c>
      <c r="R172" s="120" t="str">
        <f>IF($B172="","",IF($G172="?","?",IF(LEFT(VLOOKUP($B172,Licenciés!$A:$AC,9,FALSE))="P",VLOOKUP($B172,Licenciés!$A:$AC,9,FALSE),"")))</f>
        <v/>
      </c>
      <c r="S172" s="43" t="str">
        <f>IF($B172="","",IF(VLOOKUP($B172,Licenciés!$A:$AC,14,FALSE)&lt;10000000,"0"&amp;VLOOKUP($B172,Licenciés!$A:$AC,14,FALSE),VLOOKUP($B172,Licenciés!$A:$AC,14,FALSE)))</f>
        <v/>
      </c>
      <c r="T172" s="20" t="str">
        <f>IF($B172="","",VLOOKUP($B172,Licenciés!$A:$AC,23,FALSE))</f>
        <v/>
      </c>
      <c r="U172" s="20" t="str">
        <f>IF($B172="","",IF(VLOOKUP($B172,Licenciés!$A:$AC,24,FALSE)="Numerote","n° "&amp;VLOOKUP($B172,Licenciés!$A:$AC,23,FALSE),(VLOOKUP($B172,Licenciés!$A:$AC,24,FALSE))))</f>
        <v/>
      </c>
      <c r="V172" s="21" t="str">
        <f>IF($B172="","",VLOOKUP($B172,Licenciés!$A:$AC,16,FALSE))</f>
        <v/>
      </c>
      <c r="W172" s="20" t="str">
        <f>IF($B172="","",VLOOKUP($B172,Licenciés!$A:$AC,20,FALSE))</f>
        <v/>
      </c>
      <c r="X172" s="20" t="str">
        <f>IF($B172="","",VLOOKUP($B172,Licenciés!$A:$AC,5,FALSE))</f>
        <v/>
      </c>
      <c r="Y172" s="20" t="str">
        <f>IF($B172="","",VLOOKUP($B172,Licenciés!$A:$AC,10,FALSE))</f>
        <v/>
      </c>
      <c r="Z172" s="20" t="str">
        <f>IF($B172="","",VLOOKUP($B172,Licenciés!$A:$AC,11,FALSE))</f>
        <v/>
      </c>
      <c r="AA172" s="20" t="str">
        <f>IF($B172="","",VLOOKUP($B172,Licenciés!$A:$AC,29,FALSE))</f>
        <v/>
      </c>
      <c r="AB172" s="21" t="str">
        <f>IF($B172="","",VLOOKUP($B172,Licenciés!$A:$AC,28,FALSE))</f>
        <v/>
      </c>
      <c r="AC172" s="20" t="str">
        <f>IF($B172="","",VLOOKUP($B172,Licenciés!$A:$AC,9,FALSE))</f>
        <v/>
      </c>
      <c r="AD172" s="20" t="str">
        <f>IF($B172="","",VLOOKUP($B172,Licenciés!$A:$AC,15,FALSE))</f>
        <v/>
      </c>
      <c r="AE172" s="20" t="str">
        <f>IF($B172="","",IF($K172="OUI",VLOOKUP($B172,Participants!$B:$AD,9,FALSE),""))</f>
        <v/>
      </c>
      <c r="AF172" s="20">
        <f t="shared" si="24"/>
        <v>0</v>
      </c>
    </row>
    <row r="173" spans="1:32" ht="18.95" customHeight="1">
      <c r="A173" s="4">
        <v>20</v>
      </c>
      <c r="B173" s="129"/>
      <c r="C173" s="118" t="str">
        <f>IF($B173="","",IF(ISNA(VLOOKUP($B173,Licenciés!$A:$AC,2,FALSE))=TRUE,"Licencié inconnu",VLOOKUP($B173,Licenciés!$A:$AC,2,FALSE)&amp;" "&amp;VLOOKUP($B173,Licenciés!$A:$AC,3,FALSE)))</f>
        <v/>
      </c>
      <c r="D173" s="118"/>
      <c r="E173" s="119"/>
      <c r="F173" s="120" t="str">
        <f>IF($B173="","",IF(ISNA(VLOOKUP($B173,Licenciés!$A:$AC,11,FALSE))=TRUE,"?",VLOOKUP($B173,Licenciés!$A:$AC,11,FALSE)))</f>
        <v/>
      </c>
      <c r="G173" s="120" t="str">
        <f>IF($B173="","",IF(ISNA(VLOOKUP($B173,Licenciés!$A:$AC,21,FALSE))=TRUE,"?",VLOOKUP($B173,Licenciés!$A:$AC,21,FALSE)))</f>
        <v/>
      </c>
      <c r="H173" s="121" t="str">
        <f>IF($B173="","",IF(ISNA(VLOOKUP($B173,Licenciés!$A:$AC,8,FALSE))=TRUE,"Inconnu",VLOOKUP($B173,Licenciés!$A:$AC,8,FALSE)))</f>
        <v/>
      </c>
      <c r="I173" s="122"/>
      <c r="J173" s="123"/>
      <c r="K173" s="124" t="str">
        <f>IF($B173="","",IF($G173="?","?",IF(ISNA(VLOOKUP($B173,Participants!$A:$AD,8,FALSE))=TRUE,"NON","OUI")))</f>
        <v/>
      </c>
      <c r="L173" s="123"/>
      <c r="M173" s="120" t="str">
        <f>IF($B173="","",IF($G173="?","?",IF(LEFT(VLOOKUP($B173,Licenciés!$A:$AC,9,FALSE))&gt;="S",VLOOKUP($B173,Licenciés!$A:$AC,9,FALSE),"")))</f>
        <v/>
      </c>
      <c r="N173" s="120" t="str">
        <f>IF($B173="","",IF($G173="?","?",IF(LEFT(VLOOKUP($B173,Licenciés!$A:$AC,9,FALSE))="J",VLOOKUP($B173,Licenciés!$A:$AC,9,FALSE),"")))</f>
        <v/>
      </c>
      <c r="O173" s="120" t="str">
        <f>IF($B173="","",IF($G173="?","?",IF(LEFT(VLOOKUP($B173,Licenciés!$A:$AC,9,FALSE))="C",VLOOKUP($B173,Licenciés!$A:$AC,9,FALSE),"")))</f>
        <v/>
      </c>
      <c r="P173" s="120" t="str">
        <f>IF($B173="","",IF($G173="?","?",IF(LEFT(VLOOKUP($B173,Licenciés!$A:$AC,9,FALSE))="M",VLOOKUP($B173,Licenciés!$A:$AC,9,FALSE),"")))</f>
        <v/>
      </c>
      <c r="Q173" s="120" t="str">
        <f>IF($B173="","",IF($G173="?","?",IF(LEFT(VLOOKUP($B173,Licenciés!$A:$AC,9,FALSE))="B",VLOOKUP($B173,Licenciés!$A:$AC,9,FALSE),"")))</f>
        <v/>
      </c>
      <c r="R173" s="120" t="str">
        <f>IF($B173="","",IF($G173="?","?",IF(LEFT(VLOOKUP($B173,Licenciés!$A:$AC,9,FALSE))="P",VLOOKUP($B173,Licenciés!$A:$AC,9,FALSE),"")))</f>
        <v/>
      </c>
      <c r="S173" s="43" t="str">
        <f>IF($B173="","",IF(VLOOKUP($B173,Licenciés!$A:$AC,14,FALSE)&lt;10000000,"0"&amp;VLOOKUP($B173,Licenciés!$A:$AC,14,FALSE),VLOOKUP($B173,Licenciés!$A:$AC,14,FALSE)))</f>
        <v/>
      </c>
      <c r="T173" s="20" t="str">
        <f>IF($B173="","",VLOOKUP($B173,Licenciés!$A:$AC,23,FALSE))</f>
        <v/>
      </c>
      <c r="U173" s="20" t="str">
        <f>IF($B173="","",IF(VLOOKUP($B173,Licenciés!$A:$AC,24,FALSE)="Numerote","n° "&amp;VLOOKUP($B173,Licenciés!$A:$AC,23,FALSE),(VLOOKUP($B173,Licenciés!$A:$AC,24,FALSE))))</f>
        <v/>
      </c>
      <c r="V173" s="21" t="str">
        <f>IF($B173="","",VLOOKUP($B173,Licenciés!$A:$AC,16,FALSE))</f>
        <v/>
      </c>
      <c r="W173" s="20" t="str">
        <f>IF($B173="","",VLOOKUP($B173,Licenciés!$A:$AC,20,FALSE))</f>
        <v/>
      </c>
      <c r="X173" s="20" t="str">
        <f>IF($B173="","",VLOOKUP($B173,Licenciés!$A:$AC,5,FALSE))</f>
        <v/>
      </c>
      <c r="Y173" s="20" t="str">
        <f>IF($B173="","",VLOOKUP($B173,Licenciés!$A:$AC,10,FALSE))</f>
        <v/>
      </c>
      <c r="Z173" s="20" t="str">
        <f>IF($B173="","",VLOOKUP($B173,Licenciés!$A:$AC,11,FALSE))</f>
        <v/>
      </c>
      <c r="AA173" s="20" t="str">
        <f>IF($B173="","",VLOOKUP($B173,Licenciés!$A:$AC,29,FALSE))</f>
        <v/>
      </c>
      <c r="AB173" s="21" t="str">
        <f>IF($B173="","",VLOOKUP($B173,Licenciés!$A:$AC,28,FALSE))</f>
        <v/>
      </c>
      <c r="AC173" s="20" t="str">
        <f>IF($B173="","",VLOOKUP($B173,Licenciés!$A:$AC,9,FALSE))</f>
        <v/>
      </c>
      <c r="AD173" s="20" t="str">
        <f>IF($B173="","",VLOOKUP($B173,Licenciés!$A:$AC,15,FALSE))</f>
        <v/>
      </c>
      <c r="AE173" s="20" t="str">
        <f>IF($B173="","",IF($K173="OUI",VLOOKUP($B173,Participants!$B:$AD,9,FALSE),""))</f>
        <v/>
      </c>
      <c r="AF173" s="20">
        <f t="shared" si="24"/>
        <v>0</v>
      </c>
    </row>
    <row r="174" spans="1:32" ht="18.95" customHeight="1">
      <c r="A174" s="5"/>
      <c r="B174" s="5"/>
      <c r="C174" s="22"/>
      <c r="D174" s="22"/>
      <c r="E174" s="22"/>
      <c r="F174" s="22"/>
      <c r="G174" s="22"/>
      <c r="H174" s="23"/>
      <c r="I174" s="23"/>
      <c r="J174" s="23"/>
      <c r="K174" s="22"/>
      <c r="L174" s="22"/>
      <c r="M174" s="22"/>
      <c r="N174" s="22"/>
      <c r="O174" s="22"/>
      <c r="P174" s="22"/>
      <c r="Q174" s="22"/>
      <c r="R174" s="22"/>
      <c r="S174" s="42"/>
    </row>
    <row r="175" spans="1:32" ht="18.95" customHeight="1">
      <c r="A175" s="6"/>
      <c r="B175" s="6"/>
    </row>
    <row r="176" spans="1:32" ht="18.95" customHeight="1">
      <c r="A176" s="6"/>
      <c r="B176" s="6"/>
      <c r="C176" s="10" t="s">
        <v>859</v>
      </c>
      <c r="S176" s="29" t="s">
        <v>846</v>
      </c>
      <c r="T176" s="25" t="s">
        <v>847</v>
      </c>
      <c r="U176" s="25"/>
      <c r="V176" s="26" t="s">
        <v>848</v>
      </c>
      <c r="W176" s="25" t="s">
        <v>849</v>
      </c>
      <c r="X176" s="25" t="s">
        <v>850</v>
      </c>
      <c r="Y176" s="25" t="s">
        <v>851</v>
      </c>
      <c r="Z176" s="25" t="s">
        <v>852</v>
      </c>
      <c r="AA176" s="26" t="s">
        <v>853</v>
      </c>
      <c r="AB176" s="26" t="s">
        <v>854</v>
      </c>
      <c r="AC176" s="26" t="s">
        <v>856</v>
      </c>
      <c r="AD176" s="6" t="s">
        <v>855</v>
      </c>
    </row>
    <row r="177" spans="1:32" ht="18.95" customHeight="1">
      <c r="A177" s="4"/>
      <c r="B177" s="85">
        <v>5317</v>
      </c>
      <c r="C177" s="64" t="str">
        <f>IF($B177="","",IF(ISNA(VLOOKUP($B177,Licenciés!$A:$AC,2,FALSE))=TRUE,"Licencié inconnu",VLOOKUP($B177,Licenciés!$A:$AC,2,FALSE)&amp;" "&amp;VLOOKUP($B177,Licenciés!$A:$AC,3,FALSE)))</f>
        <v>Licencié inconnu</v>
      </c>
      <c r="D177" s="64"/>
      <c r="E177" s="63"/>
      <c r="F177" s="41" t="str">
        <f>IF($B177="","",IF(ISNA(VLOOKUP($B177,Licenciés!$A:$AC,11,FALSE))=TRUE,"?",VLOOKUP($B177,Licenciés!$A:$AC,11,FALSE)))</f>
        <v>?</v>
      </c>
      <c r="G177" s="41" t="str">
        <f>IF($B177="","",IF(ISNA(VLOOKUP($B177,Licenciés!$A:$AC,21,FALSE))=TRUE,"?",VLOOKUP($B177,Licenciés!$A:$AC,21,FALSE)))</f>
        <v>?</v>
      </c>
      <c r="H177" s="71" t="str">
        <f>IF($B177="","",IF(ISNA(VLOOKUP($B177,Licenciés!$A:$AC,8,FALSE))=TRUE,"Inconnu",VLOOKUP($B177,Licenciés!$A:$AC,8,FALSE)))</f>
        <v>Inconnu</v>
      </c>
      <c r="I177" s="72"/>
      <c r="J177" s="73"/>
      <c r="K177" s="74" t="str">
        <f>IF($B177="","",IF($G177="?","?",IF(ISNA(VLOOKUP($B177,Participants!$B:$AD,8,FALSE))=TRUE,"NON","OUI")))</f>
        <v>?</v>
      </c>
      <c r="L177" s="75"/>
      <c r="M177" s="41" t="str">
        <f>IF($B177="","",IF($G177="?","?",IF(LEFT(VLOOKUP($B177,Licenciés!$A:$AC,9,FALSE))&gt;="S",VLOOKUP($B177,Licenciés!$A:$AC,9,FALSE),"")))</f>
        <v>?</v>
      </c>
      <c r="N177" s="41" t="str">
        <f>IF($B177="","",IF($G177="?","?",IF(LEFT(VLOOKUP($B177,Licenciés!$A:$AC,9,FALSE))="J",VLOOKUP($B177,Licenciés!$A:$AC,9,FALSE),"")))</f>
        <v>?</v>
      </c>
      <c r="O177" s="41" t="str">
        <f>IF($B177="","",IF($G177="?","?",IF(LEFT(VLOOKUP($B177,Licenciés!$A:$AC,9,FALSE))="C",VLOOKUP($B177,Licenciés!$A:$AC,9,FALSE),"")))</f>
        <v>?</v>
      </c>
      <c r="P177" s="41" t="str">
        <f>IF($B177="","",IF($G177="?","?",IF(LEFT(VLOOKUP($B177,Licenciés!$A:$AC,9,FALSE))="M",VLOOKUP($B177,Licenciés!$A:$AC,9,FALSE),"")))</f>
        <v>?</v>
      </c>
      <c r="Q177" s="41" t="str">
        <f>IF($B177="","",IF($G177="?","?",IF(LEFT(VLOOKUP($B177,Licenciés!$A:$AC,9,FALSE))="B",VLOOKUP($B177,Licenciés!$A:$AC,9,FALSE),"")))</f>
        <v>?</v>
      </c>
      <c r="R177" s="41" t="str">
        <f>IF($B177="","",IF($G177="?","?",IF(LEFT(VLOOKUP($B177,Licenciés!$A:$AC,9,FALSE))="P",VLOOKUP($B177,Licenciés!$A:$AC,9,FALSE),"")))</f>
        <v>?</v>
      </c>
      <c r="S177" s="43" t="e">
        <f>IF($B177="","",IF(VLOOKUP($B177,Licenciés!$A:$AC,14,FALSE)&lt;10000000,"0"&amp;VLOOKUP($B177,Licenciés!$A:$AC,14,FALSE),VLOOKUP($B177,Licenciés!$A:$AC,14,FALSE)))</f>
        <v>#N/A</v>
      </c>
      <c r="T177" s="20" t="e">
        <f>IF($B177="","",VLOOKUP($B177,Licenciés!$A:$AC,23,FALSE))</f>
        <v>#N/A</v>
      </c>
      <c r="U177" s="20" t="e">
        <f>IF($B177="","",IF(VLOOKUP($B177,Licenciés!$A:$AC,24,FALSE)="Numerote","n° "&amp;VLOOKUP($B177,Licenciés!$A:$AC,23,FALSE),(VLOOKUP($B177,Licenciés!$A:$AC,24,FALSE))))</f>
        <v>#N/A</v>
      </c>
      <c r="V177" s="21" t="e">
        <f>IF($B177="","",VLOOKUP($B177,Licenciés!$A:$AC,16,FALSE))</f>
        <v>#N/A</v>
      </c>
      <c r="W177" s="20" t="e">
        <f>IF($B177="","",VLOOKUP($B177,Licenciés!$A:$AC,20,FALSE))</f>
        <v>#N/A</v>
      </c>
      <c r="X177" s="20" t="e">
        <f>IF($B177="","",VLOOKUP($B177,Licenciés!$A:$AC,5,FALSE))</f>
        <v>#N/A</v>
      </c>
      <c r="Y177" s="20" t="e">
        <f>IF($B177="","",VLOOKUP($B177,Licenciés!$A:$AC,10,FALSE))</f>
        <v>#N/A</v>
      </c>
      <c r="Z177" s="20" t="e">
        <f>IF($B177="","",VLOOKUP($B177,Licenciés!$A:$AC,11,FALSE))</f>
        <v>#N/A</v>
      </c>
      <c r="AA177" s="20" t="e">
        <f>IF($B177="","",VLOOKUP($B177,Licenciés!$A:$AC,29,FALSE))</f>
        <v>#N/A</v>
      </c>
      <c r="AB177" s="21" t="e">
        <f>IF($B177="","",VLOOKUP($B177,Licenciés!$A:$AC,28,FALSE))</f>
        <v>#N/A</v>
      </c>
      <c r="AC177" s="20" t="e">
        <f>IF($B177="","",VLOOKUP($B177,Licenciés!$A:$AC,9,FALSE))</f>
        <v>#N/A</v>
      </c>
      <c r="AD177" s="20" t="e">
        <f>IF($B177="","",VLOOKUP($B177,Licenciés!$A:$AC,15,FALSE))</f>
        <v>#N/A</v>
      </c>
      <c r="AE177" s="20" t="str">
        <f>IF($B177="","",IF($K177="OUI",VLOOKUP($B177,Participants!$B:$AD,9,FALSE),""))</f>
        <v/>
      </c>
      <c r="AF177" s="20">
        <f>$B177</f>
        <v>5317</v>
      </c>
    </row>
    <row r="178" spans="1:32" ht="18.95" customHeight="1">
      <c r="A178" s="6"/>
      <c r="B178" s="6"/>
    </row>
    <row r="179" spans="1:32" ht="18.95" customHeight="1">
      <c r="A179" s="6"/>
      <c r="B179" s="6"/>
    </row>
    <row r="180" spans="1:32" ht="18.95" customHeight="1">
      <c r="A180" s="6"/>
      <c r="B180" s="6"/>
    </row>
    <row r="181" spans="1:32" ht="18.95" customHeight="1">
      <c r="A181" s="6"/>
      <c r="B181" s="6"/>
    </row>
    <row r="182" spans="1:32" ht="18.95" customHeight="1">
      <c r="A182" s="6"/>
      <c r="B182" s="6"/>
    </row>
  </sheetData>
  <sheetProtection algorithmName="SHA-512" hashValue="Nlk+tZKixd3SC/2oi8Dz2X+Rcc1huhK2f0L6+Re9zRuzsWpI6siT14cWar8ryVlUTOk+1/MjElE9V2rlkueoJQ==" saltValue="DiJ77RZ6ul3QkvEc2yijAA==" spinCount="100000" sheet="1" selectLockedCells="1"/>
  <mergeCells count="123">
    <mergeCell ref="A1:R1"/>
    <mergeCell ref="G5:K5"/>
    <mergeCell ref="G6:K6"/>
    <mergeCell ref="P8:Q8"/>
    <mergeCell ref="P4:Q4"/>
    <mergeCell ref="B24:Q24"/>
    <mergeCell ref="D27:J28"/>
    <mergeCell ref="D31:J32"/>
    <mergeCell ref="I33:Q34"/>
    <mergeCell ref="B27:C28"/>
    <mergeCell ref="B29:C30"/>
    <mergeCell ref="B31:C32"/>
    <mergeCell ref="P9:Q9"/>
    <mergeCell ref="B10:O10"/>
    <mergeCell ref="B11:O11"/>
    <mergeCell ref="P10:Q11"/>
    <mergeCell ref="B3:E9"/>
    <mergeCell ref="M9:N9"/>
    <mergeCell ref="B13:Q13"/>
    <mergeCell ref="B14:Q14"/>
    <mergeCell ref="B15:Q15"/>
    <mergeCell ref="B23:Q23"/>
    <mergeCell ref="N31:Q32"/>
    <mergeCell ref="K27:M28"/>
    <mergeCell ref="O56:O58"/>
    <mergeCell ref="Q56:Q58"/>
    <mergeCell ref="M54:R55"/>
    <mergeCell ref="R56:R58"/>
    <mergeCell ref="B25:Q25"/>
    <mergeCell ref="D29:J30"/>
    <mergeCell ref="F56:F58"/>
    <mergeCell ref="B16:Q16"/>
    <mergeCell ref="I35:Q35"/>
    <mergeCell ref="D34:H34"/>
    <mergeCell ref="D35:H35"/>
    <mergeCell ref="P56:P58"/>
    <mergeCell ref="N56:N58"/>
    <mergeCell ref="M56:M58"/>
    <mergeCell ref="G56:G58"/>
    <mergeCell ref="K56:L58"/>
    <mergeCell ref="H56:J58"/>
    <mergeCell ref="C56:E58"/>
    <mergeCell ref="A36:C53"/>
    <mergeCell ref="B56:B58"/>
    <mergeCell ref="E52:R52"/>
    <mergeCell ref="E53:R53"/>
    <mergeCell ref="N27:Q28"/>
    <mergeCell ref="N29:Q30"/>
    <mergeCell ref="W6:X6"/>
    <mergeCell ref="G8:K8"/>
    <mergeCell ref="W7:X7"/>
    <mergeCell ref="W8:X8"/>
    <mergeCell ref="P6:Q6"/>
    <mergeCell ref="P7:Q7"/>
    <mergeCell ref="G7:K7"/>
    <mergeCell ref="W3:X3"/>
    <mergeCell ref="W4:X4"/>
    <mergeCell ref="W5:X5"/>
    <mergeCell ref="P3:Q3"/>
    <mergeCell ref="G4:K4"/>
    <mergeCell ref="P5:Q5"/>
    <mergeCell ref="G3:K3"/>
    <mergeCell ref="H138:J138"/>
    <mergeCell ref="H139:J139"/>
    <mergeCell ref="H140:J140"/>
    <mergeCell ref="H141:J141"/>
    <mergeCell ref="H142:J142"/>
    <mergeCell ref="H143:J143"/>
    <mergeCell ref="H144:J144"/>
    <mergeCell ref="H147:J147"/>
    <mergeCell ref="H148:J148"/>
    <mergeCell ref="H145:J145"/>
    <mergeCell ref="H146:J146"/>
    <mergeCell ref="H129:J129"/>
    <mergeCell ref="H130:J130"/>
    <mergeCell ref="H131:J131"/>
    <mergeCell ref="H132:J132"/>
    <mergeCell ref="H133:J133"/>
    <mergeCell ref="H134:J134"/>
    <mergeCell ref="H135:J135"/>
    <mergeCell ref="H136:J136"/>
    <mergeCell ref="H137:J137"/>
    <mergeCell ref="C125:E127"/>
    <mergeCell ref="F125:F127"/>
    <mergeCell ref="G125:G127"/>
    <mergeCell ref="H125:J127"/>
    <mergeCell ref="M71:R72"/>
    <mergeCell ref="B73:B75"/>
    <mergeCell ref="C73:E75"/>
    <mergeCell ref="F73:F75"/>
    <mergeCell ref="G73:G75"/>
    <mergeCell ref="H73:J75"/>
    <mergeCell ref="K73:L75"/>
    <mergeCell ref="M73:M75"/>
    <mergeCell ref="N73:N75"/>
    <mergeCell ref="O73:O75"/>
    <mergeCell ref="P73:P75"/>
    <mergeCell ref="Q73:Q75"/>
    <mergeCell ref="R73:R75"/>
    <mergeCell ref="K29:M30"/>
    <mergeCell ref="K31:M32"/>
    <mergeCell ref="B26:M26"/>
    <mergeCell ref="N26:Q26"/>
    <mergeCell ref="Q125:Q127"/>
    <mergeCell ref="R125:R127"/>
    <mergeCell ref="B150:B152"/>
    <mergeCell ref="C150:E152"/>
    <mergeCell ref="F150:F152"/>
    <mergeCell ref="G150:G152"/>
    <mergeCell ref="H150:J152"/>
    <mergeCell ref="K150:L152"/>
    <mergeCell ref="M150:M152"/>
    <mergeCell ref="N150:N152"/>
    <mergeCell ref="O150:O152"/>
    <mergeCell ref="P150:P152"/>
    <mergeCell ref="Q150:Q152"/>
    <mergeCell ref="R150:R152"/>
    <mergeCell ref="K125:L127"/>
    <mergeCell ref="M125:M127"/>
    <mergeCell ref="N125:N127"/>
    <mergeCell ref="O125:O127"/>
    <mergeCell ref="P125:P127"/>
    <mergeCell ref="B125:B127"/>
  </mergeCells>
  <phoneticPr fontId="0" type="noConversion"/>
  <conditionalFormatting sqref="B59:B70">
    <cfRule type="duplicateValues" dxfId="81" priority="17"/>
  </conditionalFormatting>
  <conditionalFormatting sqref="B59:B173">
    <cfRule type="cellIs" dxfId="80" priority="34" operator="notEqual">
      <formula>""" """</formula>
    </cfRule>
  </conditionalFormatting>
  <conditionalFormatting sqref="B76:B123 B154:B173">
    <cfRule type="duplicateValues" dxfId="79" priority="165"/>
  </conditionalFormatting>
  <conditionalFormatting sqref="K1:K8 K17:K22 K12:K15 K35:K51 K27 K29 K31 K54:K65549">
    <cfRule type="colorScale" priority="202">
      <colorScale>
        <cfvo type="min"/>
        <cfvo type="max"/>
        <color rgb="FFFF7128"/>
        <color rgb="FFFFEF9C"/>
      </colorScale>
    </cfRule>
  </conditionalFormatting>
  <conditionalFormatting sqref="K14">
    <cfRule type="colorScale" priority="19">
      <colorScale>
        <cfvo type="min"/>
        <cfvo type="max"/>
        <color rgb="FFFF7128"/>
        <color rgb="FFFFEF9C"/>
      </colorScale>
    </cfRule>
  </conditionalFormatting>
  <conditionalFormatting sqref="K154:K173">
    <cfRule type="cellIs" dxfId="78" priority="1" operator="equal">
      <formula>"NON"</formula>
    </cfRule>
    <cfRule type="cellIs" dxfId="77" priority="2" operator="equal">
      <formula>"OUI"</formula>
    </cfRule>
  </conditionalFormatting>
  <conditionalFormatting sqref="K177">
    <cfRule type="cellIs" dxfId="76" priority="73" operator="equal">
      <formula>"NON"</formula>
    </cfRule>
    <cfRule type="cellIs" dxfId="75" priority="74" operator="equal">
      <formula>"OUI"</formula>
    </cfRule>
  </conditionalFormatting>
  <conditionalFormatting sqref="K56:L123">
    <cfRule type="cellIs" dxfId="74" priority="9" operator="equal">
      <formula>"NON"</formula>
    </cfRule>
    <cfRule type="cellIs" dxfId="73" priority="10" operator="equal">
      <formula>"OUI"</formula>
    </cfRule>
  </conditionalFormatting>
  <conditionalFormatting sqref="K125:L127">
    <cfRule type="cellIs" dxfId="72" priority="7" operator="equal">
      <formula>"NON"</formula>
    </cfRule>
    <cfRule type="cellIs" dxfId="71" priority="8" operator="equal">
      <formula>"OUI"</formula>
    </cfRule>
  </conditionalFormatting>
  <conditionalFormatting sqref="K150:L152">
    <cfRule type="cellIs" dxfId="70" priority="5" operator="equal">
      <formula>"NON"</formula>
    </cfRule>
    <cfRule type="cellIs" dxfId="69" priority="6" operator="equal">
      <formula>"OUI"</formula>
    </cfRule>
  </conditionalFormatting>
  <conditionalFormatting sqref="S1:S1048576">
    <cfRule type="cellIs" dxfId="68" priority="98" operator="notEqual">
      <formula>$N$27</formula>
    </cfRule>
  </conditionalFormatting>
  <conditionalFormatting sqref="W1:W1048576">
    <cfRule type="cellIs" dxfId="67" priority="91" stopIfTrue="1" operator="notEqual">
      <formula>"Standard"</formula>
    </cfRule>
  </conditionalFormatting>
  <conditionalFormatting sqref="X1:X1048576">
    <cfRule type="cellIs" dxfId="66" priority="90" stopIfTrue="1" operator="notEqual">
      <formula>"T"</formula>
    </cfRule>
  </conditionalFormatting>
  <conditionalFormatting sqref="AB1:AB1048576">
    <cfRule type="cellIs" dxfId="65" priority="70" stopIfTrue="1" operator="greaterThanOrEqual">
      <formula>41091</formula>
    </cfRule>
  </conditionalFormatting>
  <conditionalFormatting sqref="AD1:AD1048576">
    <cfRule type="cellIs" dxfId="64" priority="100" stopIfTrue="1" operator="notEqual">
      <formula>$D$27</formula>
    </cfRule>
  </conditionalFormatting>
  <printOptions horizontalCentered="1" verticalCentered="1"/>
  <pageMargins left="0.39370078740157483" right="0" top="0" bottom="0" header="0" footer="0"/>
  <pageSetup paperSize="9" scale="75" orientation="portrait" r:id="rId1"/>
  <headerFooter alignWithMargins="0"/>
  <rowBreaks count="2" manualBreakCount="2">
    <brk id="70" max="17" man="1"/>
    <brk id="124"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2660"/>
  <sheetViews>
    <sheetView view="pageBreakPreview" zoomScaleSheetLayoutView="100" workbookViewId="0">
      <pane ySplit="1" topLeftCell="A2" activePane="bottomLeft" state="frozen"/>
      <selection pane="bottomLeft" activeCell="H86" sqref="H86"/>
    </sheetView>
  </sheetViews>
  <sheetFormatPr baseColWidth="10" defaultRowHeight="12.75"/>
  <cols>
    <col min="1" max="1" width="8.75" style="148" customWidth="1"/>
    <col min="2" max="2" width="13.125" style="148" customWidth="1"/>
    <col min="3" max="3" width="11" style="148"/>
    <col min="4" max="4" width="8.5" style="148" customWidth="1"/>
    <col min="5" max="5" width="3.25" style="149" customWidth="1"/>
    <col min="6" max="6" width="2.75" style="149" customWidth="1"/>
    <col min="7" max="7" width="3" style="149" customWidth="1"/>
    <col min="8" max="8" width="11" style="149"/>
    <col min="9" max="9" width="3.875" style="149" customWidth="1"/>
    <col min="10" max="10" width="4.5" style="149" customWidth="1"/>
    <col min="11" max="12" width="3.375" style="149" customWidth="1"/>
    <col min="13" max="13" width="4.5" style="149" customWidth="1"/>
    <col min="14" max="14" width="8.375" style="148" customWidth="1"/>
    <col min="15" max="15" width="19.25" style="148" customWidth="1"/>
    <col min="16" max="16" width="11" style="149"/>
    <col min="17" max="17" width="11" style="148"/>
    <col min="18" max="19" width="11" style="149"/>
    <col min="20" max="20" width="11" style="148"/>
    <col min="21" max="21" width="4.875" style="148" customWidth="1"/>
    <col min="22" max="22" width="4.5" style="148" customWidth="1"/>
    <col min="23" max="23" width="4" style="148" customWidth="1"/>
    <col min="24" max="24" width="3.75" style="148" customWidth="1"/>
    <col min="25" max="25" width="4.875" style="148" customWidth="1"/>
    <col min="26" max="26" width="3.25" style="148" customWidth="1"/>
    <col min="27" max="27" width="2.5" style="148" customWidth="1"/>
    <col min="28" max="28" width="11" style="149"/>
    <col min="29" max="16384" width="11" style="148"/>
  </cols>
  <sheetData>
    <row r="1" spans="1:39">
      <c r="A1" s="148" t="s">
        <v>2003</v>
      </c>
      <c r="B1" s="148" t="s">
        <v>10430</v>
      </c>
      <c r="C1" s="148" t="s">
        <v>28</v>
      </c>
      <c r="D1" s="148" t="s">
        <v>2003</v>
      </c>
      <c r="E1" s="149" t="s">
        <v>2004</v>
      </c>
      <c r="F1" s="149" t="s">
        <v>2005</v>
      </c>
      <c r="G1" s="149" t="s">
        <v>29</v>
      </c>
      <c r="H1" s="149" t="s">
        <v>2006</v>
      </c>
      <c r="I1" s="149" t="s">
        <v>2007</v>
      </c>
      <c r="J1" s="149" t="s">
        <v>2008</v>
      </c>
      <c r="K1" s="149" t="s">
        <v>2</v>
      </c>
      <c r="L1" s="149" t="s">
        <v>30</v>
      </c>
      <c r="M1" s="149" t="s">
        <v>31</v>
      </c>
      <c r="N1" s="148" t="s">
        <v>2009</v>
      </c>
      <c r="O1" s="148" t="s">
        <v>32</v>
      </c>
      <c r="P1" s="149" t="s">
        <v>2010</v>
      </c>
      <c r="Q1" s="148" t="s">
        <v>33</v>
      </c>
      <c r="R1" s="149" t="s">
        <v>34</v>
      </c>
      <c r="S1" s="149" t="s">
        <v>35</v>
      </c>
      <c r="T1" s="148" t="s">
        <v>36</v>
      </c>
      <c r="U1" s="148" t="s">
        <v>37</v>
      </c>
      <c r="V1" s="148" t="s">
        <v>2011</v>
      </c>
      <c r="W1" s="148" t="s">
        <v>2012</v>
      </c>
      <c r="X1" s="148" t="s">
        <v>2013</v>
      </c>
      <c r="Y1" s="148" t="s">
        <v>38</v>
      </c>
      <c r="Z1" s="148" t="s">
        <v>39</v>
      </c>
      <c r="AA1" s="148" t="s">
        <v>40</v>
      </c>
      <c r="AB1" s="149" t="s">
        <v>41</v>
      </c>
      <c r="AC1" s="148" t="s">
        <v>42</v>
      </c>
      <c r="AD1" s="148" t="s">
        <v>920</v>
      </c>
      <c r="AE1" s="148" t="s">
        <v>2014</v>
      </c>
      <c r="AF1" s="148" t="s">
        <v>2015</v>
      </c>
      <c r="AG1" s="148" t="s">
        <v>2016</v>
      </c>
      <c r="AH1" s="148" t="s">
        <v>2016</v>
      </c>
      <c r="AI1" s="148" t="s">
        <v>891</v>
      </c>
      <c r="AJ1" s="148" t="s">
        <v>892</v>
      </c>
      <c r="AK1" s="148" t="s">
        <v>2017</v>
      </c>
      <c r="AL1" s="148" t="s">
        <v>2018</v>
      </c>
      <c r="AM1" s="148" t="s">
        <v>2019</v>
      </c>
    </row>
    <row r="2" spans="1:39">
      <c r="A2" s="148">
        <v>5320269</v>
      </c>
      <c r="B2" s="148" t="s">
        <v>5330</v>
      </c>
      <c r="C2" s="148" t="s">
        <v>58</v>
      </c>
      <c r="D2" s="148">
        <v>5320269</v>
      </c>
      <c r="F2" s="149" t="s">
        <v>52</v>
      </c>
      <c r="H2" s="150">
        <v>27176</v>
      </c>
      <c r="I2" s="149" t="s">
        <v>8109</v>
      </c>
      <c r="J2" s="149" t="s">
        <v>8110</v>
      </c>
      <c r="K2" s="149" t="s">
        <v>45</v>
      </c>
      <c r="M2" s="149" t="s">
        <v>46</v>
      </c>
      <c r="N2" s="148">
        <v>12530064</v>
      </c>
      <c r="O2" s="148" t="s">
        <v>2020</v>
      </c>
      <c r="Q2" s="148" t="s">
        <v>48</v>
      </c>
      <c r="R2" s="150">
        <v>39013</v>
      </c>
      <c r="S2" s="150">
        <v>44790</v>
      </c>
      <c r="T2" s="148" t="s">
        <v>2896</v>
      </c>
      <c r="U2" s="148">
        <v>681</v>
      </c>
      <c r="X2" s="148">
        <v>6</v>
      </c>
      <c r="Y2" s="148" t="s">
        <v>230</v>
      </c>
      <c r="AC2" s="148" t="s">
        <v>49</v>
      </c>
      <c r="AD2" s="148" t="s">
        <v>85</v>
      </c>
      <c r="AE2" s="148">
        <v>53410</v>
      </c>
      <c r="AF2" s="148" t="s">
        <v>5331</v>
      </c>
      <c r="AI2" s="148">
        <v>699791463</v>
      </c>
      <c r="AK2" s="148" t="s">
        <v>5332</v>
      </c>
      <c r="AL2" s="148">
        <v>0</v>
      </c>
      <c r="AM2" s="148">
        <v>0</v>
      </c>
    </row>
    <row r="3" spans="1:39">
      <c r="A3" s="148">
        <v>5325558</v>
      </c>
      <c r="B3" s="148" t="s">
        <v>8111</v>
      </c>
      <c r="C3" s="148" t="s">
        <v>2237</v>
      </c>
      <c r="D3" s="148">
        <v>5325558</v>
      </c>
      <c r="F3" s="149" t="s">
        <v>52</v>
      </c>
      <c r="H3" s="150">
        <v>37227</v>
      </c>
      <c r="I3" s="149" t="s">
        <v>59</v>
      </c>
      <c r="J3" s="149">
        <v>-40</v>
      </c>
      <c r="K3" s="149" t="s">
        <v>45</v>
      </c>
      <c r="M3" s="149" t="s">
        <v>46</v>
      </c>
      <c r="N3" s="148">
        <v>12530020</v>
      </c>
      <c r="O3" s="148" t="s">
        <v>127</v>
      </c>
      <c r="Q3" s="148" t="s">
        <v>48</v>
      </c>
      <c r="R3" s="150">
        <v>42293</v>
      </c>
      <c r="S3" s="150">
        <v>45175</v>
      </c>
      <c r="T3" s="148" t="s">
        <v>1006</v>
      </c>
      <c r="U3" s="148">
        <v>719</v>
      </c>
      <c r="X3" s="148">
        <v>7</v>
      </c>
      <c r="Y3" s="148" t="s">
        <v>230</v>
      </c>
      <c r="AC3" s="148" t="s">
        <v>49</v>
      </c>
      <c r="AD3" s="148" t="s">
        <v>3655</v>
      </c>
      <c r="AE3" s="148">
        <v>53960</v>
      </c>
      <c r="AF3" s="148" t="s">
        <v>8112</v>
      </c>
      <c r="AJ3" s="148">
        <v>783338131</v>
      </c>
      <c r="AK3" s="148" t="s">
        <v>7297</v>
      </c>
      <c r="AL3" s="148">
        <v>0</v>
      </c>
      <c r="AM3" s="148">
        <v>0</v>
      </c>
    </row>
    <row r="4" spans="1:39">
      <c r="A4" s="148">
        <v>5328541</v>
      </c>
      <c r="B4" s="148" t="s">
        <v>3221</v>
      </c>
      <c r="C4" s="148" t="s">
        <v>3222</v>
      </c>
      <c r="D4" s="148">
        <v>5328541</v>
      </c>
      <c r="F4" s="149" t="s">
        <v>43</v>
      </c>
      <c r="H4" s="150">
        <v>40070</v>
      </c>
      <c r="I4" s="149" t="s">
        <v>70</v>
      </c>
      <c r="J4" s="149">
        <v>-16</v>
      </c>
      <c r="K4" s="149" t="s">
        <v>45</v>
      </c>
      <c r="M4" s="149" t="s">
        <v>46</v>
      </c>
      <c r="N4" s="148">
        <v>12530035</v>
      </c>
      <c r="O4" s="148" t="s">
        <v>2027</v>
      </c>
      <c r="Q4" s="148" t="s">
        <v>48</v>
      </c>
      <c r="R4" s="150">
        <v>44536</v>
      </c>
      <c r="T4" s="148" t="s">
        <v>2115</v>
      </c>
      <c r="U4" s="148">
        <v>500</v>
      </c>
      <c r="X4" s="148">
        <v>5</v>
      </c>
      <c r="Y4" s="148" t="s">
        <v>230</v>
      </c>
      <c r="AC4" s="148" t="s">
        <v>49</v>
      </c>
      <c r="AD4" s="148" t="s">
        <v>3635</v>
      </c>
      <c r="AE4" s="148">
        <v>53950</v>
      </c>
      <c r="AF4" s="148" t="s">
        <v>3636</v>
      </c>
      <c r="AJ4" s="148">
        <v>784969449</v>
      </c>
      <c r="AK4" s="148" t="s">
        <v>3223</v>
      </c>
      <c r="AL4" s="148">
        <v>0</v>
      </c>
      <c r="AM4" s="148">
        <v>0</v>
      </c>
    </row>
    <row r="5" spans="1:39">
      <c r="A5" s="148">
        <v>5328117</v>
      </c>
      <c r="B5" s="148" t="s">
        <v>2149</v>
      </c>
      <c r="C5" s="148" t="s">
        <v>2150</v>
      </c>
      <c r="D5" s="148">
        <v>5328117</v>
      </c>
      <c r="F5" s="149" t="s">
        <v>52</v>
      </c>
      <c r="H5" s="150">
        <v>40213</v>
      </c>
      <c r="I5" s="149" t="s">
        <v>97</v>
      </c>
      <c r="J5" s="149">
        <v>-15</v>
      </c>
      <c r="K5" s="149" t="s">
        <v>45</v>
      </c>
      <c r="M5" s="149" t="s">
        <v>46</v>
      </c>
      <c r="N5" s="148">
        <v>12530060</v>
      </c>
      <c r="O5" s="148" t="s">
        <v>2031</v>
      </c>
      <c r="Q5" s="148" t="s">
        <v>48</v>
      </c>
      <c r="R5" s="150">
        <v>44440</v>
      </c>
      <c r="T5" s="148" t="s">
        <v>2115</v>
      </c>
      <c r="U5" s="148">
        <v>501</v>
      </c>
      <c r="X5" s="148">
        <v>5</v>
      </c>
      <c r="Y5" s="148" t="s">
        <v>230</v>
      </c>
      <c r="AC5" s="148" t="s">
        <v>49</v>
      </c>
      <c r="AD5" s="148" t="s">
        <v>3637</v>
      </c>
      <c r="AE5" s="148">
        <v>53810</v>
      </c>
      <c r="AF5" s="148" t="s">
        <v>3638</v>
      </c>
      <c r="AJ5" s="148">
        <v>603350817</v>
      </c>
      <c r="AK5" s="148" t="s">
        <v>2151</v>
      </c>
      <c r="AL5" s="148">
        <v>0</v>
      </c>
      <c r="AM5" s="148">
        <v>0</v>
      </c>
    </row>
    <row r="6" spans="1:39">
      <c r="A6" s="148">
        <v>5327698</v>
      </c>
      <c r="B6" s="148" t="s">
        <v>1230</v>
      </c>
      <c r="C6" s="148" t="s">
        <v>93</v>
      </c>
      <c r="D6" s="148">
        <v>5327698</v>
      </c>
      <c r="E6" s="149" t="s">
        <v>52</v>
      </c>
      <c r="F6" s="149" t="s">
        <v>52</v>
      </c>
      <c r="H6" s="150">
        <v>29920</v>
      </c>
      <c r="I6" s="149" t="s">
        <v>8113</v>
      </c>
      <c r="J6" s="149" t="s">
        <v>8114</v>
      </c>
      <c r="K6" s="149" t="s">
        <v>45</v>
      </c>
      <c r="M6" s="149" t="s">
        <v>46</v>
      </c>
      <c r="N6" s="148">
        <v>12530010</v>
      </c>
      <c r="O6" s="148" t="s">
        <v>2021</v>
      </c>
      <c r="P6" s="150">
        <v>45528</v>
      </c>
      <c r="Q6" s="148" t="s">
        <v>962</v>
      </c>
      <c r="R6" s="150">
        <v>43752</v>
      </c>
      <c r="S6" s="150">
        <v>44813</v>
      </c>
      <c r="T6" s="148" t="s">
        <v>2896</v>
      </c>
      <c r="U6" s="148">
        <v>576</v>
      </c>
      <c r="X6" s="148">
        <v>5</v>
      </c>
      <c r="Y6" s="148" t="s">
        <v>230</v>
      </c>
      <c r="AC6" s="148" t="s">
        <v>49</v>
      </c>
      <c r="AD6" s="148" t="s">
        <v>3639</v>
      </c>
      <c r="AE6" s="148">
        <v>53260</v>
      </c>
      <c r="AF6" s="148" t="s">
        <v>3640</v>
      </c>
      <c r="AJ6" s="148">
        <v>622592805</v>
      </c>
      <c r="AK6" s="148" t="s">
        <v>1327</v>
      </c>
      <c r="AL6" s="148">
        <v>0</v>
      </c>
      <c r="AM6" s="148">
        <v>0</v>
      </c>
    </row>
    <row r="7" spans="1:39">
      <c r="A7" s="148">
        <v>5317742</v>
      </c>
      <c r="B7" s="148" t="s">
        <v>62</v>
      </c>
      <c r="C7" s="148" t="s">
        <v>64</v>
      </c>
      <c r="D7" s="148">
        <v>5317742</v>
      </c>
      <c r="E7" s="149" t="s">
        <v>8115</v>
      </c>
      <c r="F7" s="149" t="s">
        <v>52</v>
      </c>
      <c r="H7" s="150">
        <v>19693</v>
      </c>
      <c r="I7" s="149" t="s">
        <v>8116</v>
      </c>
      <c r="J7" s="149" t="s">
        <v>8117</v>
      </c>
      <c r="K7" s="149" t="s">
        <v>45</v>
      </c>
      <c r="M7" s="149" t="s">
        <v>46</v>
      </c>
      <c r="N7" s="148">
        <v>12530010</v>
      </c>
      <c r="O7" s="148" t="s">
        <v>2021</v>
      </c>
      <c r="P7" s="150">
        <v>45481</v>
      </c>
      <c r="Q7" s="148" t="s">
        <v>962</v>
      </c>
      <c r="R7" s="150">
        <v>37538</v>
      </c>
      <c r="S7" s="150">
        <v>44747</v>
      </c>
      <c r="T7" s="148" t="s">
        <v>2896</v>
      </c>
      <c r="U7" s="148">
        <v>526</v>
      </c>
      <c r="X7" s="148">
        <v>5</v>
      </c>
      <c r="Y7" s="148" t="s">
        <v>230</v>
      </c>
      <c r="AC7" s="148" t="s">
        <v>49</v>
      </c>
      <c r="AD7" s="148" t="s">
        <v>3641</v>
      </c>
      <c r="AE7" s="148">
        <v>53260</v>
      </c>
      <c r="AF7" s="148" t="s">
        <v>5333</v>
      </c>
      <c r="AI7" s="148" t="s">
        <v>3224</v>
      </c>
      <c r="AJ7" s="148" t="s">
        <v>3224</v>
      </c>
      <c r="AK7" s="148" t="s">
        <v>1329</v>
      </c>
      <c r="AL7" s="148">
        <v>1</v>
      </c>
      <c r="AM7" s="148">
        <v>1</v>
      </c>
    </row>
    <row r="8" spans="1:39">
      <c r="A8" s="148">
        <v>5328236</v>
      </c>
      <c r="B8" s="148" t="s">
        <v>2873</v>
      </c>
      <c r="C8" s="148" t="s">
        <v>1298</v>
      </c>
      <c r="D8" s="148">
        <v>5328236</v>
      </c>
      <c r="E8" s="149" t="s">
        <v>52</v>
      </c>
      <c r="F8" s="149" t="s">
        <v>52</v>
      </c>
      <c r="H8" s="150">
        <v>40831</v>
      </c>
      <c r="I8" s="149" t="s">
        <v>44</v>
      </c>
      <c r="J8" s="149">
        <v>-14</v>
      </c>
      <c r="K8" s="149" t="s">
        <v>45</v>
      </c>
      <c r="M8" s="149" t="s">
        <v>46</v>
      </c>
      <c r="N8" s="148">
        <v>12530072</v>
      </c>
      <c r="O8" s="148" t="s">
        <v>2032</v>
      </c>
      <c r="P8" s="150">
        <v>45521</v>
      </c>
      <c r="Q8" s="148" t="s">
        <v>962</v>
      </c>
      <c r="R8" s="150">
        <v>44462</v>
      </c>
      <c r="T8" s="148" t="s">
        <v>2115</v>
      </c>
      <c r="U8" s="148">
        <v>515</v>
      </c>
      <c r="X8" s="148">
        <v>5</v>
      </c>
      <c r="Y8" s="148" t="s">
        <v>230</v>
      </c>
      <c r="AC8" s="148" t="s">
        <v>49</v>
      </c>
      <c r="AD8" s="148" t="s">
        <v>3642</v>
      </c>
      <c r="AE8" s="148">
        <v>53470</v>
      </c>
      <c r="AF8" s="148" t="s">
        <v>3643</v>
      </c>
      <c r="AI8" s="148">
        <v>243682663</v>
      </c>
      <c r="AJ8" s="148">
        <v>616760148</v>
      </c>
      <c r="AK8" s="148" t="s">
        <v>2874</v>
      </c>
      <c r="AL8" s="148">
        <v>0</v>
      </c>
      <c r="AM8" s="148">
        <v>0</v>
      </c>
    </row>
    <row r="9" spans="1:39">
      <c r="A9" s="148">
        <v>5329242</v>
      </c>
      <c r="B9" s="148" t="s">
        <v>8118</v>
      </c>
      <c r="C9" s="148" t="s">
        <v>2927</v>
      </c>
      <c r="D9" s="148">
        <v>5329242</v>
      </c>
      <c r="F9" s="149" t="s">
        <v>5338</v>
      </c>
      <c r="H9" s="150">
        <v>40735</v>
      </c>
      <c r="I9" s="149" t="s">
        <v>44</v>
      </c>
      <c r="J9" s="149">
        <v>-14</v>
      </c>
      <c r="K9" s="149" t="s">
        <v>45</v>
      </c>
      <c r="M9" s="149" t="s">
        <v>46</v>
      </c>
      <c r="N9" s="148">
        <v>12530010</v>
      </c>
      <c r="O9" s="148" t="s">
        <v>2021</v>
      </c>
      <c r="Q9" s="148" t="s">
        <v>48</v>
      </c>
      <c r="R9" s="150">
        <v>45181</v>
      </c>
      <c r="T9" s="148" t="s">
        <v>2115</v>
      </c>
      <c r="U9" s="148">
        <v>500</v>
      </c>
      <c r="X9" s="148">
        <v>5</v>
      </c>
      <c r="Y9" s="148" t="s">
        <v>230</v>
      </c>
      <c r="AC9" s="148" t="s">
        <v>49</v>
      </c>
      <c r="AD9" s="148" t="s">
        <v>3901</v>
      </c>
      <c r="AE9" s="148">
        <v>53260</v>
      </c>
      <c r="AF9" s="148" t="s">
        <v>8119</v>
      </c>
      <c r="AI9" s="148">
        <v>951693351</v>
      </c>
      <c r="AJ9" s="148">
        <v>684909893</v>
      </c>
      <c r="AK9" s="148" t="s">
        <v>8120</v>
      </c>
      <c r="AL9" s="148">
        <v>0</v>
      </c>
      <c r="AM9" s="148">
        <v>0</v>
      </c>
    </row>
    <row r="10" spans="1:39">
      <c r="A10" s="148">
        <v>5327432</v>
      </c>
      <c r="B10" s="148" t="s">
        <v>963</v>
      </c>
      <c r="C10" s="148" t="s">
        <v>1207</v>
      </c>
      <c r="D10" s="148">
        <v>5327432</v>
      </c>
      <c r="E10" s="149" t="s">
        <v>52</v>
      </c>
      <c r="F10" s="149" t="s">
        <v>52</v>
      </c>
      <c r="H10" s="150">
        <v>38937</v>
      </c>
      <c r="I10" s="149" t="s">
        <v>2335</v>
      </c>
      <c r="J10" s="149">
        <v>-19</v>
      </c>
      <c r="K10" s="149" t="s">
        <v>45</v>
      </c>
      <c r="M10" s="149" t="s">
        <v>46</v>
      </c>
      <c r="N10" s="148">
        <v>12530119</v>
      </c>
      <c r="O10" s="148" t="s">
        <v>2062</v>
      </c>
      <c r="P10" s="150">
        <v>45532</v>
      </c>
      <c r="Q10" s="148" t="s">
        <v>962</v>
      </c>
      <c r="R10" s="150">
        <v>43722</v>
      </c>
      <c r="S10" s="150">
        <v>45532</v>
      </c>
      <c r="T10" s="148" t="s">
        <v>1006</v>
      </c>
      <c r="U10" s="148">
        <v>1239</v>
      </c>
      <c r="X10" s="148">
        <v>12</v>
      </c>
      <c r="Y10" s="148" t="s">
        <v>230</v>
      </c>
      <c r="AB10" s="150">
        <v>45108</v>
      </c>
      <c r="AC10" s="148" t="s">
        <v>49</v>
      </c>
      <c r="AD10" s="148" t="s">
        <v>3644</v>
      </c>
      <c r="AE10" s="148">
        <v>53200</v>
      </c>
      <c r="AF10" s="148" t="s">
        <v>3645</v>
      </c>
      <c r="AJ10" s="148">
        <v>685128730</v>
      </c>
      <c r="AK10" s="148" t="s">
        <v>1330</v>
      </c>
      <c r="AL10" s="148">
        <v>0</v>
      </c>
      <c r="AM10" s="148">
        <v>0</v>
      </c>
    </row>
    <row r="11" spans="1:39">
      <c r="A11" s="148">
        <v>5325311</v>
      </c>
      <c r="B11" s="148" t="s">
        <v>963</v>
      </c>
      <c r="C11" s="148" t="s">
        <v>948</v>
      </c>
      <c r="D11" s="148">
        <v>5325311</v>
      </c>
      <c r="E11" s="149" t="s">
        <v>8115</v>
      </c>
      <c r="F11" s="149" t="s">
        <v>52</v>
      </c>
      <c r="H11" s="150">
        <v>37559</v>
      </c>
      <c r="I11" s="149" t="s">
        <v>59</v>
      </c>
      <c r="J11" s="149">
        <v>-40</v>
      </c>
      <c r="K11" s="149" t="s">
        <v>45</v>
      </c>
      <c r="M11" s="149" t="s">
        <v>46</v>
      </c>
      <c r="N11" s="148">
        <v>12530074</v>
      </c>
      <c r="O11" s="148" t="s">
        <v>218</v>
      </c>
      <c r="P11" s="150">
        <v>45479</v>
      </c>
      <c r="Q11" s="148" t="s">
        <v>962</v>
      </c>
      <c r="R11" s="150">
        <v>42267</v>
      </c>
      <c r="S11" s="150">
        <v>44733</v>
      </c>
      <c r="T11" s="148" t="s">
        <v>2896</v>
      </c>
      <c r="U11" s="148">
        <v>997</v>
      </c>
      <c r="X11" s="148">
        <v>9</v>
      </c>
      <c r="Y11" s="148" t="s">
        <v>230</v>
      </c>
      <c r="AC11" s="148" t="s">
        <v>49</v>
      </c>
      <c r="AD11" s="148" t="s">
        <v>3646</v>
      </c>
      <c r="AE11" s="148">
        <v>53200</v>
      </c>
      <c r="AF11" s="148" t="s">
        <v>3647</v>
      </c>
      <c r="AI11" s="148" t="s">
        <v>2875</v>
      </c>
      <c r="AJ11" s="148" t="s">
        <v>2875</v>
      </c>
      <c r="AK11" s="148" t="s">
        <v>2876</v>
      </c>
      <c r="AL11" s="148">
        <v>0</v>
      </c>
      <c r="AM11" s="148">
        <v>0</v>
      </c>
    </row>
    <row r="12" spans="1:39">
      <c r="A12" s="148">
        <v>5325919</v>
      </c>
      <c r="B12" s="148" t="s">
        <v>963</v>
      </c>
      <c r="C12" s="148" t="s">
        <v>254</v>
      </c>
      <c r="D12" s="148">
        <v>5325919</v>
      </c>
      <c r="E12" s="149" t="s">
        <v>52</v>
      </c>
      <c r="F12" s="149" t="s">
        <v>52</v>
      </c>
      <c r="H12" s="150">
        <v>25594</v>
      </c>
      <c r="I12" s="149" t="s">
        <v>8109</v>
      </c>
      <c r="J12" s="149" t="s">
        <v>8110</v>
      </c>
      <c r="K12" s="149" t="s">
        <v>45</v>
      </c>
      <c r="M12" s="149" t="s">
        <v>46</v>
      </c>
      <c r="N12" s="148">
        <v>12530074</v>
      </c>
      <c r="O12" s="148" t="s">
        <v>218</v>
      </c>
      <c r="P12" s="150">
        <v>45479</v>
      </c>
      <c r="Q12" s="148" t="s">
        <v>962</v>
      </c>
      <c r="R12" s="150">
        <v>42640</v>
      </c>
      <c r="S12" s="150">
        <v>44750</v>
      </c>
      <c r="T12" s="148" t="s">
        <v>2896</v>
      </c>
      <c r="U12" s="148">
        <v>787</v>
      </c>
      <c r="X12" s="148">
        <v>7</v>
      </c>
      <c r="Y12" s="148" t="s">
        <v>230</v>
      </c>
      <c r="AC12" s="148" t="s">
        <v>49</v>
      </c>
      <c r="AD12" s="148" t="s">
        <v>3648</v>
      </c>
      <c r="AE12" s="148">
        <v>53200</v>
      </c>
      <c r="AF12" s="148" t="s">
        <v>3649</v>
      </c>
      <c r="AI12" s="148">
        <v>243077478</v>
      </c>
      <c r="AJ12" s="148">
        <v>685128730</v>
      </c>
      <c r="AK12" s="148" t="s">
        <v>1330</v>
      </c>
      <c r="AL12" s="148">
        <v>0</v>
      </c>
      <c r="AM12" s="148">
        <v>0</v>
      </c>
    </row>
    <row r="13" spans="1:39">
      <c r="A13" s="148">
        <v>5321744</v>
      </c>
      <c r="B13" s="148" t="s">
        <v>71</v>
      </c>
      <c r="C13" s="148" t="s">
        <v>72</v>
      </c>
      <c r="D13" s="148">
        <v>5321744</v>
      </c>
      <c r="F13" s="149" t="s">
        <v>52</v>
      </c>
      <c r="H13" s="150">
        <v>36803</v>
      </c>
      <c r="I13" s="149" t="s">
        <v>59</v>
      </c>
      <c r="J13" s="149">
        <v>-40</v>
      </c>
      <c r="K13" s="149" t="s">
        <v>45</v>
      </c>
      <c r="M13" s="149" t="s">
        <v>46</v>
      </c>
      <c r="N13" s="148">
        <v>12530022</v>
      </c>
      <c r="O13" s="148" t="s">
        <v>51</v>
      </c>
      <c r="Q13" s="148" t="s">
        <v>48</v>
      </c>
      <c r="R13" s="150">
        <v>40075</v>
      </c>
      <c r="S13" s="150">
        <v>45191</v>
      </c>
      <c r="T13" s="148" t="s">
        <v>1006</v>
      </c>
      <c r="U13" s="148">
        <v>1344</v>
      </c>
      <c r="X13" s="148">
        <v>13</v>
      </c>
      <c r="Y13" s="148" t="s">
        <v>230</v>
      </c>
      <c r="AB13" s="150">
        <v>44448</v>
      </c>
      <c r="AC13" s="148" t="s">
        <v>49</v>
      </c>
      <c r="AD13" s="148" t="s">
        <v>5429</v>
      </c>
      <c r="AE13" s="148">
        <v>72000</v>
      </c>
      <c r="AF13" s="148" t="s">
        <v>8121</v>
      </c>
      <c r="AJ13" s="148">
        <v>786584564</v>
      </c>
      <c r="AK13" s="148" t="s">
        <v>8122</v>
      </c>
      <c r="AL13" s="148">
        <v>0</v>
      </c>
      <c r="AM13" s="148">
        <v>0</v>
      </c>
    </row>
    <row r="14" spans="1:39">
      <c r="A14" s="148">
        <v>5328782</v>
      </c>
      <c r="B14" s="148" t="s">
        <v>5334</v>
      </c>
      <c r="C14" s="148" t="s">
        <v>5335</v>
      </c>
      <c r="D14" s="148">
        <v>5328782</v>
      </c>
      <c r="F14" s="149" t="s">
        <v>52</v>
      </c>
      <c r="H14" s="150">
        <v>33689</v>
      </c>
      <c r="I14" s="149" t="s">
        <v>59</v>
      </c>
      <c r="J14" s="149">
        <v>-40</v>
      </c>
      <c r="K14" s="149" t="s">
        <v>61</v>
      </c>
      <c r="M14" s="149" t="s">
        <v>46</v>
      </c>
      <c r="N14" s="148">
        <v>12530041</v>
      </c>
      <c r="O14" s="148" t="s">
        <v>2056</v>
      </c>
      <c r="Q14" s="148" t="s">
        <v>48</v>
      </c>
      <c r="R14" s="150">
        <v>44826</v>
      </c>
      <c r="S14" s="150">
        <v>44814</v>
      </c>
      <c r="T14" s="148" t="s">
        <v>2896</v>
      </c>
      <c r="U14" s="148">
        <v>500</v>
      </c>
      <c r="X14" s="148">
        <v>5</v>
      </c>
      <c r="Y14" s="148" t="s">
        <v>230</v>
      </c>
      <c r="AC14" s="148" t="s">
        <v>156</v>
      </c>
      <c r="AD14" s="148" t="s">
        <v>5336</v>
      </c>
      <c r="AE14" s="148">
        <v>53440</v>
      </c>
      <c r="AF14" s="148" t="s">
        <v>8123</v>
      </c>
      <c r="AK14" s="148" t="s">
        <v>1391</v>
      </c>
      <c r="AL14" s="148">
        <v>0</v>
      </c>
      <c r="AM14" s="148">
        <v>0</v>
      </c>
    </row>
    <row r="15" spans="1:39">
      <c r="A15" s="148">
        <v>5329553</v>
      </c>
      <c r="B15" s="148" t="s">
        <v>8124</v>
      </c>
      <c r="C15" s="148" t="s">
        <v>8125</v>
      </c>
      <c r="D15" s="148">
        <v>5329553</v>
      </c>
      <c r="F15" s="149" t="s">
        <v>43</v>
      </c>
      <c r="H15" s="150">
        <v>40845</v>
      </c>
      <c r="I15" s="149" t="s">
        <v>44</v>
      </c>
      <c r="J15" s="149">
        <v>-14</v>
      </c>
      <c r="K15" s="149" t="s">
        <v>45</v>
      </c>
      <c r="M15" s="149" t="s">
        <v>46</v>
      </c>
      <c r="N15" s="148">
        <v>12538910</v>
      </c>
      <c r="O15" s="148" t="s">
        <v>2072</v>
      </c>
      <c r="Q15" s="148" t="s">
        <v>48</v>
      </c>
      <c r="R15" s="150">
        <v>45246</v>
      </c>
      <c r="T15" s="148" t="s">
        <v>2115</v>
      </c>
      <c r="U15" s="148">
        <v>500</v>
      </c>
      <c r="X15" s="148">
        <v>5</v>
      </c>
      <c r="Y15" s="148" t="s">
        <v>230</v>
      </c>
      <c r="AC15" s="148" t="s">
        <v>49</v>
      </c>
      <c r="AD15" s="148" t="s">
        <v>4026</v>
      </c>
      <c r="AE15" s="148">
        <v>53440</v>
      </c>
      <c r="AF15" s="148" t="s">
        <v>8126</v>
      </c>
      <c r="AJ15" s="148">
        <v>687441641</v>
      </c>
      <c r="AK15" s="148" t="s">
        <v>8127</v>
      </c>
      <c r="AL15" s="148">
        <v>0</v>
      </c>
      <c r="AM15" s="148">
        <v>0</v>
      </c>
    </row>
    <row r="16" spans="1:39">
      <c r="A16" s="148">
        <v>535537</v>
      </c>
      <c r="B16" s="148" t="s">
        <v>74</v>
      </c>
      <c r="C16" s="148" t="s">
        <v>75</v>
      </c>
      <c r="D16" s="148">
        <v>535537</v>
      </c>
      <c r="F16" s="149" t="s">
        <v>52</v>
      </c>
      <c r="H16" s="150">
        <v>19563</v>
      </c>
      <c r="I16" s="149" t="s">
        <v>8116</v>
      </c>
      <c r="J16" s="149" t="s">
        <v>8117</v>
      </c>
      <c r="K16" s="149" t="s">
        <v>45</v>
      </c>
      <c r="M16" s="149" t="s">
        <v>46</v>
      </c>
      <c r="N16" s="148">
        <v>12530003</v>
      </c>
      <c r="O16" s="148" t="s">
        <v>2024</v>
      </c>
      <c r="Q16" s="148" t="s">
        <v>48</v>
      </c>
      <c r="R16" s="150">
        <v>37432</v>
      </c>
      <c r="S16" s="150">
        <v>45023</v>
      </c>
      <c r="T16" s="148" t="s">
        <v>1006</v>
      </c>
      <c r="U16" s="148">
        <v>790</v>
      </c>
      <c r="X16" s="148">
        <v>7</v>
      </c>
      <c r="Y16" s="148" t="s">
        <v>230</v>
      </c>
      <c r="AC16" s="148" t="s">
        <v>49</v>
      </c>
      <c r="AD16" s="148" t="s">
        <v>3646</v>
      </c>
      <c r="AE16" s="148">
        <v>53200</v>
      </c>
      <c r="AF16" s="148" t="s">
        <v>5337</v>
      </c>
      <c r="AJ16" s="148">
        <v>608141134</v>
      </c>
      <c r="AK16" s="148" t="s">
        <v>1331</v>
      </c>
      <c r="AL16" s="148">
        <v>0</v>
      </c>
      <c r="AM16" s="148">
        <v>0</v>
      </c>
    </row>
    <row r="17" spans="1:39">
      <c r="A17" s="148">
        <v>5324169</v>
      </c>
      <c r="B17" s="148" t="s">
        <v>1278</v>
      </c>
      <c r="C17" s="148" t="s">
        <v>362</v>
      </c>
      <c r="D17" s="148">
        <v>5324169</v>
      </c>
      <c r="F17" s="149" t="s">
        <v>43</v>
      </c>
      <c r="H17" s="150">
        <v>26338</v>
      </c>
      <c r="I17" s="149" t="s">
        <v>8109</v>
      </c>
      <c r="J17" s="149" t="s">
        <v>8110</v>
      </c>
      <c r="K17" s="149" t="s">
        <v>61</v>
      </c>
      <c r="M17" s="149" t="s">
        <v>46</v>
      </c>
      <c r="N17" s="148">
        <v>12530120</v>
      </c>
      <c r="O17" s="148" t="s">
        <v>1150</v>
      </c>
      <c r="Q17" s="148" t="s">
        <v>48</v>
      </c>
      <c r="R17" s="150">
        <v>41527</v>
      </c>
      <c r="S17" s="150">
        <v>45209</v>
      </c>
      <c r="T17" s="148" t="s">
        <v>1006</v>
      </c>
      <c r="U17" s="148">
        <v>500</v>
      </c>
      <c r="X17" s="148">
        <v>5</v>
      </c>
      <c r="Y17" s="148" t="s">
        <v>230</v>
      </c>
      <c r="AC17" s="148" t="s">
        <v>49</v>
      </c>
      <c r="AD17" s="148" t="s">
        <v>3650</v>
      </c>
      <c r="AE17" s="148">
        <v>53940</v>
      </c>
      <c r="AF17" s="148" t="s">
        <v>3651</v>
      </c>
      <c r="AJ17" s="148">
        <v>674014960</v>
      </c>
      <c r="AK17" s="148" t="s">
        <v>1332</v>
      </c>
      <c r="AL17" s="148">
        <v>0</v>
      </c>
      <c r="AM17" s="148">
        <v>0</v>
      </c>
    </row>
    <row r="18" spans="1:39">
      <c r="A18" s="148">
        <v>5329728</v>
      </c>
      <c r="B18" s="148" t="s">
        <v>78</v>
      </c>
      <c r="C18" s="148" t="s">
        <v>76</v>
      </c>
      <c r="D18" s="148">
        <v>5329728</v>
      </c>
      <c r="E18" s="149" t="s">
        <v>43</v>
      </c>
      <c r="H18" s="150">
        <v>40844</v>
      </c>
      <c r="I18" s="149" t="s">
        <v>44</v>
      </c>
      <c r="J18" s="149">
        <v>-14</v>
      </c>
      <c r="K18" s="149" t="s">
        <v>45</v>
      </c>
      <c r="M18" s="149" t="s">
        <v>46</v>
      </c>
      <c r="N18" s="148">
        <v>12530022</v>
      </c>
      <c r="O18" s="148" t="s">
        <v>51</v>
      </c>
      <c r="P18" s="150">
        <v>45502</v>
      </c>
      <c r="Q18" s="148" t="s">
        <v>962</v>
      </c>
      <c r="R18" s="150">
        <v>45502</v>
      </c>
      <c r="T18" s="148" t="s">
        <v>2115</v>
      </c>
      <c r="U18" s="148">
        <v>500</v>
      </c>
      <c r="X18" s="148">
        <v>5</v>
      </c>
      <c r="Y18" s="148" t="s">
        <v>230</v>
      </c>
      <c r="AC18" s="148" t="s">
        <v>49</v>
      </c>
      <c r="AD18" s="148" t="s">
        <v>1328</v>
      </c>
      <c r="AE18" s="148">
        <v>53000</v>
      </c>
      <c r="AF18" s="148" t="s">
        <v>8128</v>
      </c>
      <c r="AK18" s="148" t="s">
        <v>8129</v>
      </c>
      <c r="AL18" s="148">
        <v>0</v>
      </c>
      <c r="AM18" s="148">
        <v>0</v>
      </c>
    </row>
    <row r="19" spans="1:39">
      <c r="A19" s="148">
        <v>5327376</v>
      </c>
      <c r="B19" s="148" t="s">
        <v>78</v>
      </c>
      <c r="C19" s="148" t="s">
        <v>1199</v>
      </c>
      <c r="D19" s="148">
        <v>5327376</v>
      </c>
      <c r="E19" s="149" t="s">
        <v>52</v>
      </c>
      <c r="F19" s="149" t="s">
        <v>52</v>
      </c>
      <c r="H19" s="150">
        <v>42040</v>
      </c>
      <c r="I19" s="149" t="s">
        <v>57</v>
      </c>
      <c r="J19" s="149">
        <v>-10</v>
      </c>
      <c r="K19" s="149" t="s">
        <v>45</v>
      </c>
      <c r="M19" s="149" t="s">
        <v>46</v>
      </c>
      <c r="N19" s="148">
        <v>12530017</v>
      </c>
      <c r="O19" s="148" t="s">
        <v>2025</v>
      </c>
      <c r="P19" s="150">
        <v>45526</v>
      </c>
      <c r="Q19" s="148" t="s">
        <v>962</v>
      </c>
      <c r="R19" s="150">
        <v>43717</v>
      </c>
      <c r="T19" s="148" t="s">
        <v>2115</v>
      </c>
      <c r="U19" s="148">
        <v>541</v>
      </c>
      <c r="X19" s="148">
        <v>5</v>
      </c>
      <c r="Y19" s="148" t="s">
        <v>230</v>
      </c>
      <c r="AC19" s="148" t="s">
        <v>49</v>
      </c>
      <c r="AD19" s="148" t="s">
        <v>3652</v>
      </c>
      <c r="AE19" s="148">
        <v>53220</v>
      </c>
      <c r="AF19" s="148" t="s">
        <v>3653</v>
      </c>
      <c r="AJ19" s="148">
        <v>615965886</v>
      </c>
      <c r="AK19" s="148" t="s">
        <v>1333</v>
      </c>
      <c r="AL19" s="148">
        <v>0</v>
      </c>
      <c r="AM19" s="148">
        <v>0</v>
      </c>
    </row>
    <row r="20" spans="1:39">
      <c r="A20" s="148">
        <v>5326382</v>
      </c>
      <c r="B20" s="148" t="s">
        <v>78</v>
      </c>
      <c r="C20" s="148" t="s">
        <v>1070</v>
      </c>
      <c r="D20" s="148">
        <v>5326382</v>
      </c>
      <c r="E20" s="149" t="s">
        <v>52</v>
      </c>
      <c r="F20" s="149" t="s">
        <v>52</v>
      </c>
      <c r="H20" s="150">
        <v>40555</v>
      </c>
      <c r="I20" s="149" t="s">
        <v>44</v>
      </c>
      <c r="J20" s="149">
        <v>-14</v>
      </c>
      <c r="K20" s="149" t="s">
        <v>45</v>
      </c>
      <c r="M20" s="149" t="s">
        <v>46</v>
      </c>
      <c r="N20" s="148">
        <v>12530017</v>
      </c>
      <c r="O20" s="148" t="s">
        <v>2025</v>
      </c>
      <c r="P20" s="150">
        <v>45526</v>
      </c>
      <c r="Q20" s="148" t="s">
        <v>962</v>
      </c>
      <c r="R20" s="150">
        <v>42994</v>
      </c>
      <c r="T20" s="148" t="s">
        <v>2115</v>
      </c>
      <c r="U20" s="148">
        <v>905</v>
      </c>
      <c r="X20" s="148">
        <v>9</v>
      </c>
      <c r="Y20" s="148" t="s">
        <v>230</v>
      </c>
      <c r="AC20" s="148" t="s">
        <v>49</v>
      </c>
      <c r="AD20" s="148" t="s">
        <v>3652</v>
      </c>
      <c r="AE20" s="148">
        <v>53220</v>
      </c>
      <c r="AF20" s="148" t="s">
        <v>3653</v>
      </c>
      <c r="AI20" s="148">
        <v>243053890</v>
      </c>
      <c r="AJ20" s="148">
        <v>615965886</v>
      </c>
      <c r="AK20" s="148" t="s">
        <v>1333</v>
      </c>
      <c r="AL20" s="148">
        <v>0</v>
      </c>
      <c r="AM20" s="148">
        <v>0</v>
      </c>
    </row>
    <row r="21" spans="1:39">
      <c r="A21" s="148">
        <v>5329141</v>
      </c>
      <c r="B21" s="148" t="s">
        <v>3225</v>
      </c>
      <c r="C21" s="148" t="s">
        <v>1139</v>
      </c>
      <c r="D21" s="148">
        <v>5329141</v>
      </c>
      <c r="F21" s="149" t="s">
        <v>5338</v>
      </c>
      <c r="H21" s="150">
        <v>41112</v>
      </c>
      <c r="I21" s="149" t="s">
        <v>53</v>
      </c>
      <c r="J21" s="149">
        <v>-13</v>
      </c>
      <c r="K21" s="149" t="s">
        <v>45</v>
      </c>
      <c r="M21" s="149" t="s">
        <v>46</v>
      </c>
      <c r="N21" s="148">
        <v>12530060</v>
      </c>
      <c r="O21" s="148" t="s">
        <v>2031</v>
      </c>
      <c r="Q21" s="148" t="s">
        <v>48</v>
      </c>
      <c r="R21" s="150">
        <v>45124</v>
      </c>
      <c r="T21" s="148" t="s">
        <v>2115</v>
      </c>
      <c r="U21" s="148">
        <v>500</v>
      </c>
      <c r="X21" s="148">
        <v>5</v>
      </c>
      <c r="Y21" s="148" t="s">
        <v>230</v>
      </c>
      <c r="AC21" s="148" t="s">
        <v>49</v>
      </c>
      <c r="AD21" s="148" t="s">
        <v>5339</v>
      </c>
      <c r="AE21" s="148">
        <v>44600</v>
      </c>
      <c r="AF21" s="148" t="s">
        <v>5340</v>
      </c>
      <c r="AJ21" s="148">
        <v>688830274</v>
      </c>
      <c r="AK21" s="148" t="s">
        <v>5341</v>
      </c>
      <c r="AL21" s="148">
        <v>0</v>
      </c>
      <c r="AM21" s="148">
        <v>0</v>
      </c>
    </row>
    <row r="22" spans="1:39">
      <c r="A22" s="148">
        <v>5322176</v>
      </c>
      <c r="B22" s="148" t="s">
        <v>83</v>
      </c>
      <c r="C22" s="148" t="s">
        <v>84</v>
      </c>
      <c r="D22" s="148">
        <v>5322176</v>
      </c>
      <c r="F22" s="149" t="s">
        <v>52</v>
      </c>
      <c r="H22" s="150">
        <v>23923</v>
      </c>
      <c r="I22" s="149" t="s">
        <v>8130</v>
      </c>
      <c r="J22" s="149" t="s">
        <v>8131</v>
      </c>
      <c r="K22" s="149" t="s">
        <v>45</v>
      </c>
      <c r="M22" s="149" t="s">
        <v>46</v>
      </c>
      <c r="N22" s="148">
        <v>12530026</v>
      </c>
      <c r="O22" s="148" t="s">
        <v>85</v>
      </c>
      <c r="Q22" s="148" t="s">
        <v>48</v>
      </c>
      <c r="R22" s="150">
        <v>40190</v>
      </c>
      <c r="S22" s="150">
        <v>44806</v>
      </c>
      <c r="T22" s="148" t="s">
        <v>2896</v>
      </c>
      <c r="U22" s="148">
        <v>553</v>
      </c>
      <c r="X22" s="148">
        <v>5</v>
      </c>
      <c r="Y22" s="148" t="s">
        <v>230</v>
      </c>
      <c r="AC22" s="148" t="s">
        <v>49</v>
      </c>
      <c r="AD22" s="148" t="s">
        <v>85</v>
      </c>
      <c r="AE22" s="148">
        <v>53410</v>
      </c>
      <c r="AF22" s="148" t="s">
        <v>3654</v>
      </c>
      <c r="AK22" s="148" t="s">
        <v>3226</v>
      </c>
      <c r="AL22" s="148">
        <v>0</v>
      </c>
      <c r="AM22" s="148">
        <v>0</v>
      </c>
    </row>
    <row r="23" spans="1:39">
      <c r="A23" s="148">
        <v>5329723</v>
      </c>
      <c r="B23" s="148" t="s">
        <v>8132</v>
      </c>
      <c r="C23" s="148" t="s">
        <v>182</v>
      </c>
      <c r="D23" s="148">
        <v>5329723</v>
      </c>
      <c r="E23" s="149" t="s">
        <v>5338</v>
      </c>
      <c r="H23" s="150">
        <v>41111</v>
      </c>
      <c r="I23" s="149" t="s">
        <v>53</v>
      </c>
      <c r="J23" s="149">
        <v>-13</v>
      </c>
      <c r="K23" s="149" t="s">
        <v>45</v>
      </c>
      <c r="M23" s="149" t="s">
        <v>46</v>
      </c>
      <c r="N23" s="148">
        <v>12530060</v>
      </c>
      <c r="O23" s="148" t="s">
        <v>2031</v>
      </c>
      <c r="P23" s="150">
        <v>45498</v>
      </c>
      <c r="Q23" s="148" t="s">
        <v>962</v>
      </c>
      <c r="R23" s="150">
        <v>45498</v>
      </c>
      <c r="T23" s="148" t="s">
        <v>2115</v>
      </c>
      <c r="U23" s="148">
        <v>500</v>
      </c>
      <c r="X23" s="148">
        <v>5</v>
      </c>
      <c r="Y23" s="148" t="s">
        <v>230</v>
      </c>
      <c r="AC23" s="148" t="s">
        <v>49</v>
      </c>
      <c r="AD23" s="148" t="s">
        <v>3637</v>
      </c>
      <c r="AE23" s="148">
        <v>53810</v>
      </c>
      <c r="AF23" s="148" t="s">
        <v>8133</v>
      </c>
      <c r="AJ23" s="148">
        <v>618452406</v>
      </c>
      <c r="AK23" s="148" t="s">
        <v>8134</v>
      </c>
      <c r="AL23" s="148">
        <v>0</v>
      </c>
      <c r="AM23" s="148">
        <v>0</v>
      </c>
    </row>
    <row r="24" spans="1:39">
      <c r="A24" s="148">
        <v>5325376</v>
      </c>
      <c r="B24" s="148" t="s">
        <v>8135</v>
      </c>
      <c r="C24" s="148" t="s">
        <v>183</v>
      </c>
      <c r="D24" s="148">
        <v>5325376</v>
      </c>
      <c r="E24" s="149" t="s">
        <v>52</v>
      </c>
      <c r="F24" s="149" t="s">
        <v>52</v>
      </c>
      <c r="H24" s="150">
        <v>37866</v>
      </c>
      <c r="I24" s="149" t="s">
        <v>59</v>
      </c>
      <c r="J24" s="149">
        <v>-40</v>
      </c>
      <c r="K24" s="149" t="s">
        <v>45</v>
      </c>
      <c r="M24" s="149" t="s">
        <v>46</v>
      </c>
      <c r="N24" s="148">
        <v>12530016</v>
      </c>
      <c r="O24" s="148" t="s">
        <v>2152</v>
      </c>
      <c r="P24" s="150">
        <v>45502</v>
      </c>
      <c r="Q24" s="148" t="s">
        <v>962</v>
      </c>
      <c r="R24" s="150">
        <v>42271</v>
      </c>
      <c r="S24" s="150">
        <v>45201</v>
      </c>
      <c r="T24" s="148" t="s">
        <v>2896</v>
      </c>
      <c r="U24" s="148">
        <v>891</v>
      </c>
      <c r="X24" s="148">
        <v>8</v>
      </c>
      <c r="Y24" s="148" t="s">
        <v>230</v>
      </c>
      <c r="AC24" s="148" t="s">
        <v>49</v>
      </c>
      <c r="AD24" s="148" t="s">
        <v>3955</v>
      </c>
      <c r="AE24" s="148">
        <v>53160</v>
      </c>
      <c r="AF24" s="148" t="s">
        <v>8136</v>
      </c>
      <c r="AI24" s="148">
        <v>243040061</v>
      </c>
      <c r="AJ24" s="148">
        <v>783666702</v>
      </c>
      <c r="AK24" s="148" t="s">
        <v>8137</v>
      </c>
      <c r="AL24" s="148">
        <v>0</v>
      </c>
      <c r="AM24" s="148">
        <v>0</v>
      </c>
    </row>
    <row r="25" spans="1:39">
      <c r="A25" s="148">
        <v>5327190</v>
      </c>
      <c r="B25" s="148" t="s">
        <v>1151</v>
      </c>
      <c r="C25" s="148" t="s">
        <v>327</v>
      </c>
      <c r="D25" s="148">
        <v>5327190</v>
      </c>
      <c r="F25" s="149" t="s">
        <v>52</v>
      </c>
      <c r="H25" s="150">
        <v>40134</v>
      </c>
      <c r="I25" s="149" t="s">
        <v>70</v>
      </c>
      <c r="J25" s="149">
        <v>-16</v>
      </c>
      <c r="K25" s="149" t="s">
        <v>45</v>
      </c>
      <c r="M25" s="149" t="s">
        <v>46</v>
      </c>
      <c r="N25" s="148">
        <v>12530117</v>
      </c>
      <c r="O25" s="148" t="s">
        <v>181</v>
      </c>
      <c r="Q25" s="148" t="s">
        <v>48</v>
      </c>
      <c r="R25" s="150">
        <v>43397</v>
      </c>
      <c r="T25" s="148" t="s">
        <v>2115</v>
      </c>
      <c r="U25" s="148">
        <v>608</v>
      </c>
      <c r="X25" s="148">
        <v>6</v>
      </c>
      <c r="Y25" s="148" t="s">
        <v>230</v>
      </c>
      <c r="AC25" s="148" t="s">
        <v>49</v>
      </c>
      <c r="AD25" s="148" t="s">
        <v>3656</v>
      </c>
      <c r="AE25" s="148">
        <v>53370</v>
      </c>
      <c r="AF25" s="148" t="s">
        <v>3657</v>
      </c>
      <c r="AI25" s="148">
        <v>243303728</v>
      </c>
      <c r="AJ25" s="148">
        <v>630508218</v>
      </c>
      <c r="AK25" s="148" t="s">
        <v>1334</v>
      </c>
      <c r="AL25" s="148">
        <v>1</v>
      </c>
      <c r="AM25" s="148">
        <v>1</v>
      </c>
    </row>
    <row r="26" spans="1:39">
      <c r="A26" s="148">
        <v>5320188</v>
      </c>
      <c r="B26" s="148" t="s">
        <v>86</v>
      </c>
      <c r="C26" s="148" t="s">
        <v>1051</v>
      </c>
      <c r="D26" s="148">
        <v>5320188</v>
      </c>
      <c r="F26" s="149" t="s">
        <v>52</v>
      </c>
      <c r="H26" s="150">
        <v>37367</v>
      </c>
      <c r="I26" s="149" t="s">
        <v>59</v>
      </c>
      <c r="J26" s="149">
        <v>-40</v>
      </c>
      <c r="K26" s="149" t="s">
        <v>45</v>
      </c>
      <c r="M26" s="149" t="s">
        <v>46</v>
      </c>
      <c r="N26" s="148">
        <v>12530017</v>
      </c>
      <c r="O26" s="148" t="s">
        <v>2025</v>
      </c>
      <c r="Q26" s="148" t="s">
        <v>48</v>
      </c>
      <c r="R26" s="150">
        <v>39000</v>
      </c>
      <c r="S26" s="150">
        <v>45222</v>
      </c>
      <c r="T26" s="148" t="s">
        <v>1006</v>
      </c>
      <c r="U26" s="148">
        <v>1953</v>
      </c>
      <c r="X26" s="148">
        <v>19</v>
      </c>
      <c r="Y26" s="148" t="s">
        <v>230</v>
      </c>
      <c r="AB26" s="150">
        <v>43282</v>
      </c>
      <c r="AC26" s="148" t="s">
        <v>49</v>
      </c>
      <c r="AD26" s="148" t="s">
        <v>3658</v>
      </c>
      <c r="AE26" s="148">
        <v>53100</v>
      </c>
      <c r="AF26" s="148" t="s">
        <v>3659</v>
      </c>
      <c r="AI26" s="148">
        <v>243042630</v>
      </c>
      <c r="AJ26" s="148">
        <v>627187869</v>
      </c>
      <c r="AK26" s="148" t="s">
        <v>5342</v>
      </c>
      <c r="AL26" s="148">
        <v>0</v>
      </c>
      <c r="AM26" s="148">
        <v>0</v>
      </c>
    </row>
    <row r="27" spans="1:39">
      <c r="A27" s="148">
        <v>5325795</v>
      </c>
      <c r="B27" s="148" t="s">
        <v>86</v>
      </c>
      <c r="C27" s="148" t="s">
        <v>312</v>
      </c>
      <c r="D27" s="148">
        <v>5325795</v>
      </c>
      <c r="F27" s="149" t="s">
        <v>52</v>
      </c>
      <c r="H27" s="150">
        <v>37231</v>
      </c>
      <c r="I27" s="149" t="s">
        <v>59</v>
      </c>
      <c r="J27" s="149">
        <v>-40</v>
      </c>
      <c r="K27" s="149" t="s">
        <v>45</v>
      </c>
      <c r="M27" s="149" t="s">
        <v>46</v>
      </c>
      <c r="N27" s="148">
        <v>12530048</v>
      </c>
      <c r="O27" s="148" t="s">
        <v>2028</v>
      </c>
      <c r="Q27" s="148" t="s">
        <v>48</v>
      </c>
      <c r="R27" s="150">
        <v>42628</v>
      </c>
      <c r="T27" s="148" t="s">
        <v>2896</v>
      </c>
      <c r="U27" s="148">
        <v>511</v>
      </c>
      <c r="X27" s="148">
        <v>5</v>
      </c>
      <c r="Y27" s="148" t="s">
        <v>230</v>
      </c>
      <c r="AC27" s="148" t="s">
        <v>49</v>
      </c>
      <c r="AD27" s="148" t="s">
        <v>3660</v>
      </c>
      <c r="AE27" s="148">
        <v>53140</v>
      </c>
      <c r="AF27" s="148" t="s">
        <v>3661</v>
      </c>
      <c r="AI27" s="148">
        <v>243082353</v>
      </c>
      <c r="AJ27" s="148">
        <v>636575334</v>
      </c>
      <c r="AK27" s="148" t="s">
        <v>1336</v>
      </c>
      <c r="AL27" s="148">
        <v>0</v>
      </c>
      <c r="AM27" s="148">
        <v>0</v>
      </c>
    </row>
    <row r="28" spans="1:39">
      <c r="A28" s="148">
        <v>1419921</v>
      </c>
      <c r="B28" s="148" t="s">
        <v>86</v>
      </c>
      <c r="C28" s="148" t="s">
        <v>327</v>
      </c>
      <c r="D28" s="148">
        <v>1419921</v>
      </c>
      <c r="F28" s="149" t="s">
        <v>52</v>
      </c>
      <c r="H28" s="150">
        <v>36552</v>
      </c>
      <c r="I28" s="149" t="s">
        <v>59</v>
      </c>
      <c r="J28" s="149">
        <v>-40</v>
      </c>
      <c r="K28" s="149" t="s">
        <v>45</v>
      </c>
      <c r="M28" s="149" t="s">
        <v>46</v>
      </c>
      <c r="N28" s="148">
        <v>12530061</v>
      </c>
      <c r="O28" s="148" t="s">
        <v>90</v>
      </c>
      <c r="Q28" s="148" t="s">
        <v>48</v>
      </c>
      <c r="R28" s="150">
        <v>39854</v>
      </c>
      <c r="S28" s="150">
        <v>44812</v>
      </c>
      <c r="T28" s="148" t="s">
        <v>2896</v>
      </c>
      <c r="U28" s="148">
        <v>1267</v>
      </c>
      <c r="X28" s="148">
        <v>12</v>
      </c>
      <c r="Y28" s="148" t="s">
        <v>230</v>
      </c>
      <c r="AB28" s="150">
        <v>45474</v>
      </c>
      <c r="AC28" s="148" t="s">
        <v>49</v>
      </c>
      <c r="AD28" s="148" t="s">
        <v>3662</v>
      </c>
      <c r="AE28" s="148">
        <v>53800</v>
      </c>
      <c r="AF28" s="148" t="s">
        <v>3663</v>
      </c>
      <c r="AI28" s="148">
        <v>249801115</v>
      </c>
      <c r="AJ28" s="148">
        <v>616164335</v>
      </c>
      <c r="AK28" s="148" t="s">
        <v>1337</v>
      </c>
      <c r="AL28" s="148">
        <v>0</v>
      </c>
      <c r="AM28" s="148">
        <v>0</v>
      </c>
    </row>
    <row r="29" spans="1:39">
      <c r="A29" s="148">
        <v>5311490</v>
      </c>
      <c r="B29" s="148" t="s">
        <v>86</v>
      </c>
      <c r="C29" s="148" t="s">
        <v>2033</v>
      </c>
      <c r="D29" s="148">
        <v>5311490</v>
      </c>
      <c r="F29" s="149" t="s">
        <v>52</v>
      </c>
      <c r="H29" s="150">
        <v>24869</v>
      </c>
      <c r="I29" s="149" t="s">
        <v>8130</v>
      </c>
      <c r="J29" s="149" t="s">
        <v>8131</v>
      </c>
      <c r="K29" s="149" t="s">
        <v>45</v>
      </c>
      <c r="M29" s="149" t="s">
        <v>46</v>
      </c>
      <c r="N29" s="148">
        <v>12530136</v>
      </c>
      <c r="O29" s="148" t="s">
        <v>55</v>
      </c>
      <c r="Q29" s="148" t="s">
        <v>48</v>
      </c>
      <c r="R29" s="150">
        <v>37432</v>
      </c>
      <c r="S29" s="150">
        <v>45131</v>
      </c>
      <c r="T29" s="148" t="s">
        <v>1006</v>
      </c>
      <c r="U29" s="148">
        <v>1134</v>
      </c>
      <c r="X29" s="148">
        <v>11</v>
      </c>
      <c r="Y29" s="148" t="s">
        <v>230</v>
      </c>
      <c r="AC29" s="148" t="s">
        <v>49</v>
      </c>
      <c r="AD29" s="148" t="s">
        <v>3721</v>
      </c>
      <c r="AE29" s="148">
        <v>53100</v>
      </c>
      <c r="AF29" s="148" t="s">
        <v>5343</v>
      </c>
      <c r="AJ29" s="148">
        <v>636623854</v>
      </c>
      <c r="AK29" s="148" t="s">
        <v>5344</v>
      </c>
      <c r="AL29" s="148">
        <v>0</v>
      </c>
      <c r="AM29" s="148">
        <v>0</v>
      </c>
    </row>
    <row r="30" spans="1:39">
      <c r="A30" s="148">
        <v>5324848</v>
      </c>
      <c r="B30" s="148" t="s">
        <v>86</v>
      </c>
      <c r="C30" s="148" t="s">
        <v>2029</v>
      </c>
      <c r="D30" s="148">
        <v>5324848</v>
      </c>
      <c r="F30" s="149" t="s">
        <v>43</v>
      </c>
      <c r="H30" s="150">
        <v>23624</v>
      </c>
      <c r="I30" s="149" t="s">
        <v>8138</v>
      </c>
      <c r="J30" s="149" t="s">
        <v>8139</v>
      </c>
      <c r="K30" s="149" t="s">
        <v>61</v>
      </c>
      <c r="M30" s="149" t="s">
        <v>46</v>
      </c>
      <c r="N30" s="148">
        <v>12530036</v>
      </c>
      <c r="O30" s="148" t="s">
        <v>2030</v>
      </c>
      <c r="Q30" s="148" t="s">
        <v>48</v>
      </c>
      <c r="R30" s="150">
        <v>41907</v>
      </c>
      <c r="T30" s="148" t="s">
        <v>2022</v>
      </c>
      <c r="U30" s="148">
        <v>500</v>
      </c>
      <c r="X30" s="148">
        <v>5</v>
      </c>
      <c r="Y30" s="148" t="s">
        <v>230</v>
      </c>
      <c r="AC30" s="148" t="s">
        <v>49</v>
      </c>
      <c r="AD30" s="148" t="s">
        <v>3658</v>
      </c>
      <c r="AE30" s="148">
        <v>53100</v>
      </c>
      <c r="AF30" s="148" t="s">
        <v>3664</v>
      </c>
      <c r="AK30" s="148" t="s">
        <v>1335</v>
      </c>
      <c r="AL30" s="148">
        <v>0</v>
      </c>
      <c r="AM30" s="148">
        <v>0</v>
      </c>
    </row>
    <row r="31" spans="1:39">
      <c r="A31" s="148">
        <v>5321594</v>
      </c>
      <c r="B31" s="148" t="s">
        <v>86</v>
      </c>
      <c r="C31" s="148" t="s">
        <v>84</v>
      </c>
      <c r="D31" s="148">
        <v>5321594</v>
      </c>
      <c r="E31" s="149" t="s">
        <v>8115</v>
      </c>
      <c r="F31" s="149" t="s">
        <v>52</v>
      </c>
      <c r="H31" s="150">
        <v>24869</v>
      </c>
      <c r="I31" s="149" t="s">
        <v>8130</v>
      </c>
      <c r="J31" s="149" t="s">
        <v>8131</v>
      </c>
      <c r="K31" s="149" t="s">
        <v>45</v>
      </c>
      <c r="M31" s="149" t="s">
        <v>46</v>
      </c>
      <c r="N31" s="148">
        <v>12530036</v>
      </c>
      <c r="O31" s="148" t="s">
        <v>2030</v>
      </c>
      <c r="P31" s="150">
        <v>45489</v>
      </c>
      <c r="Q31" s="148" t="s">
        <v>962</v>
      </c>
      <c r="R31" s="150">
        <v>39871</v>
      </c>
      <c r="T31" s="148" t="s">
        <v>2022</v>
      </c>
      <c r="U31" s="148">
        <v>991</v>
      </c>
      <c r="X31" s="148">
        <v>9</v>
      </c>
      <c r="Y31" s="148" t="s">
        <v>230</v>
      </c>
      <c r="AC31" s="148" t="s">
        <v>49</v>
      </c>
      <c r="AD31" s="148" t="s">
        <v>3665</v>
      </c>
      <c r="AE31" s="148">
        <v>53100</v>
      </c>
      <c r="AF31" s="148" t="s">
        <v>3666</v>
      </c>
      <c r="AI31" s="148" t="s">
        <v>2877</v>
      </c>
      <c r="AK31" s="148" t="s">
        <v>1335</v>
      </c>
      <c r="AL31" s="148">
        <v>1</v>
      </c>
      <c r="AM31" s="148">
        <v>1</v>
      </c>
    </row>
    <row r="32" spans="1:39">
      <c r="A32" s="148">
        <v>4926520</v>
      </c>
      <c r="B32" s="148" t="s">
        <v>8140</v>
      </c>
      <c r="C32" s="148" t="s">
        <v>2102</v>
      </c>
      <c r="D32" s="148">
        <v>4926520</v>
      </c>
      <c r="E32" s="149" t="s">
        <v>52</v>
      </c>
      <c r="F32" s="149" t="s">
        <v>52</v>
      </c>
      <c r="H32" s="150">
        <v>35269</v>
      </c>
      <c r="I32" s="149" t="s">
        <v>59</v>
      </c>
      <c r="J32" s="149">
        <v>-40</v>
      </c>
      <c r="K32" s="149" t="s">
        <v>45</v>
      </c>
      <c r="M32" s="149" t="s">
        <v>46</v>
      </c>
      <c r="N32" s="148">
        <v>12530011</v>
      </c>
      <c r="O32" s="148" t="s">
        <v>2082</v>
      </c>
      <c r="P32" s="150">
        <v>45488</v>
      </c>
      <c r="Q32" s="148" t="s">
        <v>962</v>
      </c>
      <c r="R32" s="150">
        <v>38790</v>
      </c>
      <c r="S32" s="150">
        <v>45175</v>
      </c>
      <c r="T32" s="148" t="s">
        <v>2896</v>
      </c>
      <c r="U32" s="148">
        <v>1053</v>
      </c>
      <c r="X32" s="148">
        <v>10</v>
      </c>
      <c r="Y32" s="148" t="s">
        <v>230</v>
      </c>
      <c r="AC32" s="148" t="s">
        <v>49</v>
      </c>
      <c r="AD32" s="148" t="s">
        <v>8141</v>
      </c>
      <c r="AE32" s="148">
        <v>49124</v>
      </c>
      <c r="AF32" s="148" t="s">
        <v>8142</v>
      </c>
      <c r="AI32" s="148">
        <v>241938971</v>
      </c>
      <c r="AJ32" s="148">
        <v>630786974</v>
      </c>
      <c r="AK32" s="148" t="s">
        <v>8143</v>
      </c>
      <c r="AL32" s="148">
        <v>0</v>
      </c>
      <c r="AM32" s="148">
        <v>0</v>
      </c>
    </row>
    <row r="33" spans="1:39">
      <c r="A33" s="148">
        <v>534136</v>
      </c>
      <c r="B33" s="148" t="s">
        <v>91</v>
      </c>
      <c r="C33" s="148" t="s">
        <v>93</v>
      </c>
      <c r="D33" s="148">
        <v>534136</v>
      </c>
      <c r="E33" s="149" t="s">
        <v>52</v>
      </c>
      <c r="F33" s="149" t="s">
        <v>52</v>
      </c>
      <c r="H33" s="150">
        <v>23261</v>
      </c>
      <c r="I33" s="149" t="s">
        <v>8138</v>
      </c>
      <c r="J33" s="149" t="s">
        <v>8139</v>
      </c>
      <c r="K33" s="149" t="s">
        <v>45</v>
      </c>
      <c r="M33" s="149" t="s">
        <v>46</v>
      </c>
      <c r="N33" s="148">
        <v>12530070</v>
      </c>
      <c r="O33" s="148" t="s">
        <v>145</v>
      </c>
      <c r="P33" s="150">
        <v>45535</v>
      </c>
      <c r="Q33" s="148" t="s">
        <v>962</v>
      </c>
      <c r="R33" s="150">
        <v>37432</v>
      </c>
      <c r="S33" s="150">
        <v>45427</v>
      </c>
      <c r="T33" s="148" t="s">
        <v>1006</v>
      </c>
      <c r="U33" s="148">
        <v>1538</v>
      </c>
      <c r="X33" s="148">
        <v>15</v>
      </c>
      <c r="Y33" s="148" t="s">
        <v>230</v>
      </c>
      <c r="AB33" s="150">
        <v>45474</v>
      </c>
      <c r="AC33" s="148" t="s">
        <v>49</v>
      </c>
      <c r="AD33" s="148" t="s">
        <v>1328</v>
      </c>
      <c r="AE33" s="148">
        <v>53000</v>
      </c>
      <c r="AF33" s="148" t="s">
        <v>3667</v>
      </c>
      <c r="AI33" s="148">
        <v>243695514</v>
      </c>
      <c r="AJ33" s="148">
        <v>685051299</v>
      </c>
      <c r="AK33" s="148" t="s">
        <v>1338</v>
      </c>
      <c r="AL33" s="148">
        <v>0</v>
      </c>
      <c r="AM33" s="148">
        <v>0</v>
      </c>
    </row>
    <row r="34" spans="1:39">
      <c r="A34" s="148">
        <v>5323782</v>
      </c>
      <c r="B34" s="148" t="s">
        <v>95</v>
      </c>
      <c r="C34" s="148" t="s">
        <v>96</v>
      </c>
      <c r="D34" s="148">
        <v>5323782</v>
      </c>
      <c r="E34" s="149" t="s">
        <v>52</v>
      </c>
      <c r="F34" s="149" t="s">
        <v>52</v>
      </c>
      <c r="H34" s="150">
        <v>36151</v>
      </c>
      <c r="I34" s="149" t="s">
        <v>59</v>
      </c>
      <c r="J34" s="149">
        <v>-40</v>
      </c>
      <c r="K34" s="149" t="s">
        <v>45</v>
      </c>
      <c r="M34" s="149" t="s">
        <v>46</v>
      </c>
      <c r="N34" s="148">
        <v>12530065</v>
      </c>
      <c r="O34" s="148" t="s">
        <v>2153</v>
      </c>
      <c r="P34" s="150">
        <v>45532</v>
      </c>
      <c r="Q34" s="148" t="s">
        <v>962</v>
      </c>
      <c r="R34" s="150">
        <v>41184</v>
      </c>
      <c r="S34" s="150">
        <v>45180</v>
      </c>
      <c r="T34" s="148" t="s">
        <v>2896</v>
      </c>
      <c r="U34" s="148">
        <v>539</v>
      </c>
      <c r="X34" s="148">
        <v>5</v>
      </c>
      <c r="Y34" s="148" t="s">
        <v>230</v>
      </c>
      <c r="AC34" s="148" t="s">
        <v>49</v>
      </c>
      <c r="AD34" s="148" t="s">
        <v>4744</v>
      </c>
      <c r="AE34" s="148">
        <v>53640</v>
      </c>
      <c r="AF34" s="148" t="s">
        <v>5346</v>
      </c>
      <c r="AK34" s="148" t="s">
        <v>5347</v>
      </c>
      <c r="AL34" s="148">
        <v>0</v>
      </c>
      <c r="AM34" s="148">
        <v>0</v>
      </c>
    </row>
    <row r="35" spans="1:39">
      <c r="A35" s="148">
        <v>5329414</v>
      </c>
      <c r="B35" s="148" t="s">
        <v>95</v>
      </c>
      <c r="C35" s="148" t="s">
        <v>217</v>
      </c>
      <c r="D35" s="148">
        <v>5329414</v>
      </c>
      <c r="F35" s="149" t="s">
        <v>43</v>
      </c>
      <c r="H35" s="150">
        <v>43152</v>
      </c>
      <c r="I35" s="149" t="s">
        <v>43</v>
      </c>
      <c r="J35" s="149">
        <v>-9</v>
      </c>
      <c r="K35" s="149" t="s">
        <v>45</v>
      </c>
      <c r="M35" s="149" t="s">
        <v>46</v>
      </c>
      <c r="N35" s="148">
        <v>12530023</v>
      </c>
      <c r="O35" s="148" t="s">
        <v>2026</v>
      </c>
      <c r="Q35" s="148" t="s">
        <v>48</v>
      </c>
      <c r="R35" s="150">
        <v>45202</v>
      </c>
      <c r="T35" s="148" t="s">
        <v>2115</v>
      </c>
      <c r="U35" s="148">
        <v>500</v>
      </c>
      <c r="X35" s="148">
        <v>5</v>
      </c>
      <c r="Y35" s="148" t="s">
        <v>230</v>
      </c>
      <c r="AC35" s="148" t="s">
        <v>49</v>
      </c>
      <c r="AD35" s="148" t="s">
        <v>8144</v>
      </c>
      <c r="AE35" s="148">
        <v>53700</v>
      </c>
      <c r="AF35" s="148" t="s">
        <v>8145</v>
      </c>
      <c r="AJ35" s="148">
        <v>676397293</v>
      </c>
      <c r="AK35" s="148" t="s">
        <v>8146</v>
      </c>
      <c r="AL35" s="148">
        <v>0</v>
      </c>
      <c r="AM35" s="148">
        <v>0</v>
      </c>
    </row>
    <row r="36" spans="1:39">
      <c r="A36" s="148">
        <v>122614</v>
      </c>
      <c r="B36" s="148" t="s">
        <v>964</v>
      </c>
      <c r="C36" s="148" t="s">
        <v>1280</v>
      </c>
      <c r="D36" s="148">
        <v>122614</v>
      </c>
      <c r="E36" s="149" t="s">
        <v>52</v>
      </c>
      <c r="F36" s="149" t="s">
        <v>52</v>
      </c>
      <c r="H36" s="150">
        <v>30126</v>
      </c>
      <c r="I36" s="149" t="s">
        <v>8113</v>
      </c>
      <c r="J36" s="149" t="s">
        <v>8114</v>
      </c>
      <c r="K36" s="149" t="s">
        <v>45</v>
      </c>
      <c r="M36" s="149" t="s">
        <v>46</v>
      </c>
      <c r="N36" s="148">
        <v>12530017</v>
      </c>
      <c r="O36" s="148" t="s">
        <v>2025</v>
      </c>
      <c r="P36" s="150">
        <v>45533</v>
      </c>
      <c r="Q36" s="148" t="s">
        <v>962</v>
      </c>
      <c r="R36" s="150">
        <v>37432</v>
      </c>
      <c r="S36" s="150">
        <v>45113</v>
      </c>
      <c r="T36" s="148" t="s">
        <v>2896</v>
      </c>
      <c r="U36" s="148">
        <v>1781</v>
      </c>
      <c r="X36" s="148">
        <v>17</v>
      </c>
      <c r="Y36" s="148" t="s">
        <v>230</v>
      </c>
      <c r="AC36" s="148" t="s">
        <v>49</v>
      </c>
      <c r="AD36" s="148" t="s">
        <v>4192</v>
      </c>
      <c r="AE36" s="148">
        <v>53380</v>
      </c>
      <c r="AF36" s="148" t="s">
        <v>5348</v>
      </c>
      <c r="AJ36" s="148">
        <v>633880279</v>
      </c>
      <c r="AK36" s="148" t="s">
        <v>1339</v>
      </c>
      <c r="AL36" s="148">
        <v>0</v>
      </c>
      <c r="AM36" s="148">
        <v>0</v>
      </c>
    </row>
    <row r="37" spans="1:39">
      <c r="A37" s="148">
        <v>5311025</v>
      </c>
      <c r="B37" s="148" t="s">
        <v>99</v>
      </c>
      <c r="C37" s="148" t="s">
        <v>1324</v>
      </c>
      <c r="D37" s="148">
        <v>5311025</v>
      </c>
      <c r="F37" s="149" t="s">
        <v>52</v>
      </c>
      <c r="H37" s="150">
        <v>27480</v>
      </c>
      <c r="I37" s="149" t="s">
        <v>8147</v>
      </c>
      <c r="J37" s="149" t="s">
        <v>8148</v>
      </c>
      <c r="K37" s="149" t="s">
        <v>45</v>
      </c>
      <c r="M37" s="149" t="s">
        <v>46</v>
      </c>
      <c r="N37" s="148">
        <v>12530087</v>
      </c>
      <c r="O37" s="148" t="s">
        <v>1341</v>
      </c>
      <c r="Q37" s="148" t="s">
        <v>48</v>
      </c>
      <c r="R37" s="150">
        <v>37432</v>
      </c>
      <c r="S37" s="150">
        <v>44827</v>
      </c>
      <c r="T37" s="148" t="s">
        <v>2896</v>
      </c>
      <c r="U37" s="148">
        <v>1272</v>
      </c>
      <c r="X37" s="148">
        <v>12</v>
      </c>
      <c r="Y37" s="148" t="s">
        <v>230</v>
      </c>
      <c r="AC37" s="148" t="s">
        <v>49</v>
      </c>
      <c r="AD37" s="148" t="s">
        <v>3670</v>
      </c>
      <c r="AE37" s="148">
        <v>53320</v>
      </c>
      <c r="AF37" s="148" t="s">
        <v>3671</v>
      </c>
      <c r="AK37" s="148" t="s">
        <v>1340</v>
      </c>
      <c r="AL37" s="148">
        <v>0</v>
      </c>
      <c r="AM37" s="148">
        <v>0</v>
      </c>
    </row>
    <row r="38" spans="1:39">
      <c r="A38" s="148">
        <v>5318301</v>
      </c>
      <c r="B38" s="148" t="s">
        <v>7277</v>
      </c>
      <c r="C38" s="148" t="s">
        <v>84</v>
      </c>
      <c r="D38" s="148">
        <v>5318301</v>
      </c>
      <c r="E38" s="149" t="s">
        <v>52</v>
      </c>
      <c r="F38" s="149" t="s">
        <v>52</v>
      </c>
      <c r="H38" s="150">
        <v>27633</v>
      </c>
      <c r="I38" s="149" t="s">
        <v>8147</v>
      </c>
      <c r="J38" s="149" t="s">
        <v>8148</v>
      </c>
      <c r="K38" s="149" t="s">
        <v>45</v>
      </c>
      <c r="M38" s="149" t="s">
        <v>46</v>
      </c>
      <c r="N38" s="148">
        <v>12530127</v>
      </c>
      <c r="O38" s="148" t="s">
        <v>305</v>
      </c>
      <c r="P38" s="150">
        <v>45524</v>
      </c>
      <c r="Q38" s="148" t="s">
        <v>962</v>
      </c>
      <c r="R38" s="150">
        <v>37894</v>
      </c>
      <c r="S38" s="150">
        <v>45162</v>
      </c>
      <c r="T38" s="148" t="s">
        <v>2896</v>
      </c>
      <c r="U38" s="148">
        <v>713</v>
      </c>
      <c r="X38" s="148">
        <v>7</v>
      </c>
      <c r="Y38" s="148" t="s">
        <v>230</v>
      </c>
      <c r="AC38" s="148" t="s">
        <v>49</v>
      </c>
      <c r="AD38" s="148" t="s">
        <v>7278</v>
      </c>
      <c r="AE38" s="148">
        <v>53640</v>
      </c>
      <c r="AF38" s="148" t="s">
        <v>7279</v>
      </c>
      <c r="AJ38" s="148">
        <v>680341541</v>
      </c>
      <c r="AK38" s="148" t="s">
        <v>7280</v>
      </c>
      <c r="AL38" s="148">
        <v>0</v>
      </c>
      <c r="AM38" s="148">
        <v>0</v>
      </c>
    </row>
    <row r="39" spans="1:39">
      <c r="A39" s="148">
        <v>5328032</v>
      </c>
      <c r="B39" s="148" t="s">
        <v>102</v>
      </c>
      <c r="C39" s="148" t="s">
        <v>1279</v>
      </c>
      <c r="D39" s="148">
        <v>5328032</v>
      </c>
      <c r="F39" s="149" t="s">
        <v>52</v>
      </c>
      <c r="H39" s="150">
        <v>39543</v>
      </c>
      <c r="I39" s="149" t="s">
        <v>152</v>
      </c>
      <c r="J39" s="149">
        <v>-17</v>
      </c>
      <c r="K39" s="149" t="s">
        <v>61</v>
      </c>
      <c r="M39" s="149" t="s">
        <v>46</v>
      </c>
      <c r="N39" s="148">
        <v>12530078</v>
      </c>
      <c r="O39" s="148" t="s">
        <v>105</v>
      </c>
      <c r="Q39" s="148" t="s">
        <v>48</v>
      </c>
      <c r="R39" s="150">
        <v>44117</v>
      </c>
      <c r="T39" s="148" t="s">
        <v>2115</v>
      </c>
      <c r="U39" s="148">
        <v>500</v>
      </c>
      <c r="X39" s="148">
        <v>5</v>
      </c>
      <c r="Y39" s="148" t="s">
        <v>230</v>
      </c>
      <c r="AC39" s="148" t="s">
        <v>49</v>
      </c>
      <c r="AD39" s="148" t="s">
        <v>3672</v>
      </c>
      <c r="AE39" s="148">
        <v>53170</v>
      </c>
      <c r="AF39" s="148" t="s">
        <v>3673</v>
      </c>
      <c r="AK39" s="148" t="s">
        <v>5349</v>
      </c>
      <c r="AL39" s="148">
        <v>0</v>
      </c>
      <c r="AM39" s="148">
        <v>0</v>
      </c>
    </row>
    <row r="40" spans="1:39">
      <c r="A40" s="148">
        <v>5322451</v>
      </c>
      <c r="B40" s="148" t="s">
        <v>102</v>
      </c>
      <c r="C40" s="148" t="s">
        <v>107</v>
      </c>
      <c r="D40" s="148">
        <v>5322451</v>
      </c>
      <c r="E40" s="149" t="s">
        <v>52</v>
      </c>
      <c r="F40" s="149" t="s">
        <v>52</v>
      </c>
      <c r="H40" s="150">
        <v>35591</v>
      </c>
      <c r="I40" s="149" t="s">
        <v>59</v>
      </c>
      <c r="J40" s="149">
        <v>-40</v>
      </c>
      <c r="K40" s="149" t="s">
        <v>45</v>
      </c>
      <c r="M40" s="149" t="s">
        <v>46</v>
      </c>
      <c r="N40" s="148">
        <v>12530127</v>
      </c>
      <c r="O40" s="148" t="s">
        <v>305</v>
      </c>
      <c r="P40" s="150">
        <v>45524</v>
      </c>
      <c r="Q40" s="148" t="s">
        <v>962</v>
      </c>
      <c r="R40" s="150">
        <v>40444</v>
      </c>
      <c r="S40" s="150">
        <v>44827</v>
      </c>
      <c r="T40" s="148" t="s">
        <v>2896</v>
      </c>
      <c r="U40" s="148">
        <v>845</v>
      </c>
      <c r="X40" s="148">
        <v>8</v>
      </c>
      <c r="Y40" s="148" t="s">
        <v>230</v>
      </c>
      <c r="AC40" s="148" t="s">
        <v>49</v>
      </c>
      <c r="AD40" s="148" t="s">
        <v>5350</v>
      </c>
      <c r="AE40" s="148">
        <v>53640</v>
      </c>
      <c r="AF40" s="148" t="s">
        <v>5351</v>
      </c>
      <c r="AJ40" s="148">
        <v>601140930</v>
      </c>
      <c r="AK40" s="148" t="s">
        <v>5352</v>
      </c>
      <c r="AL40" s="148">
        <v>0</v>
      </c>
      <c r="AM40" s="148">
        <v>0</v>
      </c>
    </row>
    <row r="41" spans="1:39">
      <c r="A41" s="148">
        <v>5318330</v>
      </c>
      <c r="B41" s="148" t="s">
        <v>965</v>
      </c>
      <c r="C41" s="148" t="s">
        <v>654</v>
      </c>
      <c r="D41" s="148">
        <v>5318330</v>
      </c>
      <c r="E41" s="149" t="s">
        <v>52</v>
      </c>
      <c r="F41" s="149" t="s">
        <v>52</v>
      </c>
      <c r="H41" s="150">
        <v>27423</v>
      </c>
      <c r="I41" s="149" t="s">
        <v>8147</v>
      </c>
      <c r="J41" s="149" t="s">
        <v>8148</v>
      </c>
      <c r="K41" s="149" t="s">
        <v>45</v>
      </c>
      <c r="M41" s="149" t="s">
        <v>46</v>
      </c>
      <c r="N41" s="148">
        <v>12530060</v>
      </c>
      <c r="O41" s="148" t="s">
        <v>2031</v>
      </c>
      <c r="P41" s="150">
        <v>45483</v>
      </c>
      <c r="Q41" s="148" t="s">
        <v>962</v>
      </c>
      <c r="R41" s="150">
        <v>37896</v>
      </c>
      <c r="S41" s="150">
        <v>45463</v>
      </c>
      <c r="T41" s="148" t="s">
        <v>1006</v>
      </c>
      <c r="U41" s="148">
        <v>1267</v>
      </c>
      <c r="X41" s="148">
        <v>12</v>
      </c>
      <c r="Y41" s="148" t="s">
        <v>230</v>
      </c>
      <c r="AB41" s="150">
        <v>44824</v>
      </c>
      <c r="AC41" s="148" t="s">
        <v>49</v>
      </c>
      <c r="AD41" s="148" t="s">
        <v>3658</v>
      </c>
      <c r="AE41" s="148">
        <v>53100</v>
      </c>
      <c r="AF41" s="148" t="s">
        <v>3676</v>
      </c>
      <c r="AI41" s="148">
        <v>243031635</v>
      </c>
      <c r="AJ41" s="148">
        <v>619281511</v>
      </c>
      <c r="AK41" s="148" t="s">
        <v>2878</v>
      </c>
      <c r="AL41" s="148">
        <v>0</v>
      </c>
      <c r="AM41" s="148">
        <v>0</v>
      </c>
    </row>
    <row r="42" spans="1:39">
      <c r="A42" s="148">
        <v>5329517</v>
      </c>
      <c r="B42" s="148" t="s">
        <v>8149</v>
      </c>
      <c r="C42" s="148" t="s">
        <v>387</v>
      </c>
      <c r="D42" s="148">
        <v>5329517</v>
      </c>
      <c r="F42" s="149" t="s">
        <v>52</v>
      </c>
      <c r="H42" s="150">
        <v>40329</v>
      </c>
      <c r="I42" s="149" t="s">
        <v>97</v>
      </c>
      <c r="J42" s="149">
        <v>-15</v>
      </c>
      <c r="K42" s="149" t="s">
        <v>45</v>
      </c>
      <c r="M42" s="149" t="s">
        <v>46</v>
      </c>
      <c r="N42" s="148">
        <v>12530018</v>
      </c>
      <c r="O42" s="148" t="s">
        <v>2023</v>
      </c>
      <c r="Q42" s="148" t="s">
        <v>48</v>
      </c>
      <c r="R42" s="150">
        <v>45220</v>
      </c>
      <c r="T42" s="148" t="s">
        <v>2115</v>
      </c>
      <c r="U42" s="148">
        <v>500</v>
      </c>
      <c r="X42" s="148">
        <v>5</v>
      </c>
      <c r="Y42" s="148" t="s">
        <v>230</v>
      </c>
      <c r="AC42" s="148" t="s">
        <v>49</v>
      </c>
      <c r="AD42" s="148" t="s">
        <v>3646</v>
      </c>
      <c r="AE42" s="148">
        <v>53200</v>
      </c>
      <c r="AF42" s="148" t="s">
        <v>8150</v>
      </c>
      <c r="AJ42" s="148" t="s">
        <v>8151</v>
      </c>
      <c r="AK42" s="148" t="s">
        <v>8152</v>
      </c>
      <c r="AL42" s="148">
        <v>0</v>
      </c>
      <c r="AM42" s="148">
        <v>0</v>
      </c>
    </row>
    <row r="43" spans="1:39">
      <c r="A43" s="148">
        <v>9253574</v>
      </c>
      <c r="B43" s="148" t="s">
        <v>8153</v>
      </c>
      <c r="C43" s="148" t="s">
        <v>8154</v>
      </c>
      <c r="D43" s="148">
        <v>9253574</v>
      </c>
      <c r="F43" s="149" t="s">
        <v>52</v>
      </c>
      <c r="H43" s="150">
        <v>38382</v>
      </c>
      <c r="I43" s="149" t="s">
        <v>59</v>
      </c>
      <c r="J43" s="149">
        <v>-40</v>
      </c>
      <c r="K43" s="149" t="s">
        <v>45</v>
      </c>
      <c r="M43" s="149" t="s">
        <v>46</v>
      </c>
      <c r="N43" s="148">
        <v>12530022</v>
      </c>
      <c r="O43" s="148" t="s">
        <v>51</v>
      </c>
      <c r="Q43" s="148" t="s">
        <v>48</v>
      </c>
      <c r="R43" s="150">
        <v>43453</v>
      </c>
      <c r="S43" s="150">
        <v>45298</v>
      </c>
      <c r="T43" s="148" t="s">
        <v>1006</v>
      </c>
      <c r="U43" s="148">
        <v>676</v>
      </c>
      <c r="X43" s="148">
        <v>6</v>
      </c>
      <c r="Y43" s="148" t="s">
        <v>230</v>
      </c>
      <c r="AC43" s="148" t="s">
        <v>49</v>
      </c>
      <c r="AD43" s="148" t="s">
        <v>1328</v>
      </c>
      <c r="AE43" s="148">
        <v>53000</v>
      </c>
      <c r="AF43" s="148" t="s">
        <v>8155</v>
      </c>
      <c r="AK43" s="148" t="s">
        <v>8156</v>
      </c>
      <c r="AL43" s="148">
        <v>0</v>
      </c>
      <c r="AM43" s="148">
        <v>0</v>
      </c>
    </row>
    <row r="44" spans="1:39">
      <c r="A44" s="148">
        <v>5329352</v>
      </c>
      <c r="B44" s="148" t="s">
        <v>8157</v>
      </c>
      <c r="C44" s="148" t="s">
        <v>322</v>
      </c>
      <c r="D44" s="148">
        <v>5329352</v>
      </c>
      <c r="F44" s="149" t="s">
        <v>52</v>
      </c>
      <c r="H44" s="150">
        <v>40848</v>
      </c>
      <c r="I44" s="149" t="s">
        <v>44</v>
      </c>
      <c r="J44" s="149">
        <v>-14</v>
      </c>
      <c r="K44" s="149" t="s">
        <v>45</v>
      </c>
      <c r="M44" s="149" t="s">
        <v>46</v>
      </c>
      <c r="N44" s="148">
        <v>12530025</v>
      </c>
      <c r="O44" s="148" t="s">
        <v>2051</v>
      </c>
      <c r="Q44" s="148" t="s">
        <v>48</v>
      </c>
      <c r="R44" s="150">
        <v>45192</v>
      </c>
      <c r="S44" s="150">
        <v>45188</v>
      </c>
      <c r="T44" s="148" t="s">
        <v>1006</v>
      </c>
      <c r="U44" s="148">
        <v>500</v>
      </c>
      <c r="X44" s="148">
        <v>5</v>
      </c>
      <c r="Y44" s="148" t="s">
        <v>230</v>
      </c>
      <c r="AC44" s="148" t="s">
        <v>49</v>
      </c>
      <c r="AD44" s="148" t="s">
        <v>3979</v>
      </c>
      <c r="AE44" s="148">
        <v>53200</v>
      </c>
      <c r="AF44" s="148" t="s">
        <v>8158</v>
      </c>
      <c r="AK44" s="148" t="s">
        <v>8159</v>
      </c>
      <c r="AL44" s="148">
        <v>0</v>
      </c>
      <c r="AM44" s="148">
        <v>0</v>
      </c>
    </row>
    <row r="45" spans="1:39">
      <c r="A45" s="148">
        <v>5329399</v>
      </c>
      <c r="B45" s="148" t="s">
        <v>8160</v>
      </c>
      <c r="C45" s="148" t="s">
        <v>8161</v>
      </c>
      <c r="D45" s="148">
        <v>5329399</v>
      </c>
      <c r="F45" s="149" t="s">
        <v>43</v>
      </c>
      <c r="H45" s="150">
        <v>26062</v>
      </c>
      <c r="I45" s="149" t="s">
        <v>8109</v>
      </c>
      <c r="J45" s="149" t="s">
        <v>8110</v>
      </c>
      <c r="K45" s="149" t="s">
        <v>61</v>
      </c>
      <c r="M45" s="149" t="s">
        <v>46</v>
      </c>
      <c r="N45" s="148">
        <v>12530087</v>
      </c>
      <c r="O45" s="148" t="s">
        <v>1341</v>
      </c>
      <c r="Q45" s="148" t="s">
        <v>48</v>
      </c>
      <c r="R45" s="150">
        <v>45200</v>
      </c>
      <c r="S45" s="150">
        <v>45188</v>
      </c>
      <c r="T45" s="148" t="s">
        <v>1006</v>
      </c>
      <c r="U45" s="148">
        <v>500</v>
      </c>
      <c r="X45" s="148">
        <v>5</v>
      </c>
      <c r="Y45" s="148" t="s">
        <v>230</v>
      </c>
      <c r="AC45" s="148" t="s">
        <v>49</v>
      </c>
      <c r="AD45" s="148" t="s">
        <v>3707</v>
      </c>
      <c r="AE45" s="148">
        <v>53400</v>
      </c>
      <c r="AF45" s="148" t="s">
        <v>8162</v>
      </c>
      <c r="AK45" s="148" t="s">
        <v>8163</v>
      </c>
      <c r="AL45" s="148">
        <v>0</v>
      </c>
      <c r="AM45" s="148">
        <v>0</v>
      </c>
    </row>
    <row r="46" spans="1:39">
      <c r="A46" s="148">
        <v>5316601</v>
      </c>
      <c r="B46" s="148" t="s">
        <v>114</v>
      </c>
      <c r="C46" s="148" t="s">
        <v>60</v>
      </c>
      <c r="D46" s="148">
        <v>5316601</v>
      </c>
      <c r="E46" s="149" t="s">
        <v>8115</v>
      </c>
      <c r="F46" s="149" t="s">
        <v>52</v>
      </c>
      <c r="H46" s="150">
        <v>28728</v>
      </c>
      <c r="I46" s="149" t="s">
        <v>8147</v>
      </c>
      <c r="J46" s="149" t="s">
        <v>8148</v>
      </c>
      <c r="K46" s="149" t="s">
        <v>45</v>
      </c>
      <c r="M46" s="149" t="s">
        <v>46</v>
      </c>
      <c r="N46" s="148">
        <v>12530022</v>
      </c>
      <c r="O46" s="148" t="s">
        <v>51</v>
      </c>
      <c r="P46" s="150">
        <v>45479</v>
      </c>
      <c r="Q46" s="148" t="s">
        <v>962</v>
      </c>
      <c r="R46" s="150">
        <v>37432</v>
      </c>
      <c r="T46" s="148" t="s">
        <v>2022</v>
      </c>
      <c r="U46" s="148">
        <v>1500</v>
      </c>
      <c r="X46" s="148">
        <v>15</v>
      </c>
      <c r="Y46" s="148" t="s">
        <v>230</v>
      </c>
      <c r="AC46" s="148" t="s">
        <v>49</v>
      </c>
      <c r="AD46" s="148" t="s">
        <v>3677</v>
      </c>
      <c r="AE46" s="148">
        <v>53000</v>
      </c>
      <c r="AF46" s="148" t="s">
        <v>3678</v>
      </c>
      <c r="AI46" s="148" t="s">
        <v>2879</v>
      </c>
      <c r="AK46" s="148" t="s">
        <v>1342</v>
      </c>
      <c r="AL46" s="148">
        <v>0</v>
      </c>
      <c r="AM46" s="148">
        <v>0</v>
      </c>
    </row>
    <row r="47" spans="1:39">
      <c r="A47" s="148">
        <v>5329534</v>
      </c>
      <c r="B47" s="148" t="s">
        <v>8164</v>
      </c>
      <c r="C47" s="148" t="s">
        <v>8165</v>
      </c>
      <c r="D47" s="148">
        <v>5329534</v>
      </c>
      <c r="F47" s="149" t="s">
        <v>43</v>
      </c>
      <c r="H47" s="150">
        <v>28236</v>
      </c>
      <c r="I47" s="149" t="s">
        <v>8147</v>
      </c>
      <c r="J47" s="149" t="s">
        <v>8148</v>
      </c>
      <c r="K47" s="149" t="s">
        <v>61</v>
      </c>
      <c r="M47" s="149" t="s">
        <v>46</v>
      </c>
      <c r="N47" s="148">
        <v>12530022</v>
      </c>
      <c r="O47" s="148" t="s">
        <v>51</v>
      </c>
      <c r="Q47" s="148" t="s">
        <v>48</v>
      </c>
      <c r="R47" s="150">
        <v>45237</v>
      </c>
      <c r="S47" s="150">
        <v>45204</v>
      </c>
      <c r="T47" s="148" t="s">
        <v>1006</v>
      </c>
      <c r="U47" s="148">
        <v>500</v>
      </c>
      <c r="X47" s="148">
        <v>5</v>
      </c>
      <c r="Y47" s="148" t="s">
        <v>230</v>
      </c>
      <c r="AC47" s="148" t="s">
        <v>49</v>
      </c>
      <c r="AD47" s="148" t="s">
        <v>1328</v>
      </c>
      <c r="AE47" s="148">
        <v>53000</v>
      </c>
      <c r="AF47" s="148" t="s">
        <v>8166</v>
      </c>
      <c r="AK47" s="148" t="s">
        <v>8167</v>
      </c>
      <c r="AL47" s="148">
        <v>0</v>
      </c>
      <c r="AM47" s="148">
        <v>0</v>
      </c>
    </row>
    <row r="48" spans="1:39">
      <c r="A48" s="148">
        <v>5326890</v>
      </c>
      <c r="B48" s="148" t="s">
        <v>117</v>
      </c>
      <c r="C48" s="148" t="s">
        <v>153</v>
      </c>
      <c r="D48" s="148">
        <v>5326890</v>
      </c>
      <c r="E48" s="149" t="s">
        <v>52</v>
      </c>
      <c r="F48" s="149" t="s">
        <v>52</v>
      </c>
      <c r="H48" s="150">
        <v>24524</v>
      </c>
      <c r="I48" s="149" t="s">
        <v>8130</v>
      </c>
      <c r="J48" s="149" t="s">
        <v>8131</v>
      </c>
      <c r="K48" s="149" t="s">
        <v>45</v>
      </c>
      <c r="M48" s="149" t="s">
        <v>46</v>
      </c>
      <c r="N48" s="148">
        <v>12530033</v>
      </c>
      <c r="O48" s="148" t="s">
        <v>2147</v>
      </c>
      <c r="P48" s="150">
        <v>45528</v>
      </c>
      <c r="Q48" s="148" t="s">
        <v>962</v>
      </c>
      <c r="R48" s="150">
        <v>43362</v>
      </c>
      <c r="S48" s="150">
        <v>45527</v>
      </c>
      <c r="T48" s="148" t="s">
        <v>1006</v>
      </c>
      <c r="U48" s="148">
        <v>500</v>
      </c>
      <c r="X48" s="148">
        <v>5</v>
      </c>
      <c r="Y48" s="148" t="s">
        <v>230</v>
      </c>
      <c r="AC48" s="148" t="s">
        <v>49</v>
      </c>
      <c r="AD48" s="148" t="s">
        <v>3680</v>
      </c>
      <c r="AE48" s="148">
        <v>53220</v>
      </c>
      <c r="AF48" s="148" t="s">
        <v>3681</v>
      </c>
      <c r="AJ48" s="148">
        <v>607372877</v>
      </c>
      <c r="AK48" s="148" t="s">
        <v>1343</v>
      </c>
      <c r="AL48" s="148">
        <v>0</v>
      </c>
      <c r="AM48" s="148">
        <v>0</v>
      </c>
    </row>
    <row r="49" spans="1:39">
      <c r="A49" s="148">
        <v>538714</v>
      </c>
      <c r="B49" s="148" t="s">
        <v>117</v>
      </c>
      <c r="C49" s="148" t="s">
        <v>2033</v>
      </c>
      <c r="D49" s="148">
        <v>538714</v>
      </c>
      <c r="F49" s="149" t="s">
        <v>52</v>
      </c>
      <c r="H49" s="150">
        <v>24094</v>
      </c>
      <c r="I49" s="149" t="s">
        <v>8130</v>
      </c>
      <c r="J49" s="149" t="s">
        <v>8131</v>
      </c>
      <c r="K49" s="149" t="s">
        <v>45</v>
      </c>
      <c r="M49" s="149" t="s">
        <v>46</v>
      </c>
      <c r="N49" s="148">
        <v>12530147</v>
      </c>
      <c r="O49" s="148" t="s">
        <v>966</v>
      </c>
      <c r="Q49" s="148" t="s">
        <v>48</v>
      </c>
      <c r="R49" s="150">
        <v>37432</v>
      </c>
      <c r="S49" s="150">
        <v>44823</v>
      </c>
      <c r="T49" s="148" t="s">
        <v>2896</v>
      </c>
      <c r="U49" s="148">
        <v>1093</v>
      </c>
      <c r="X49" s="148">
        <v>10</v>
      </c>
      <c r="Y49" s="148" t="s">
        <v>230</v>
      </c>
      <c r="AC49" s="148" t="s">
        <v>49</v>
      </c>
      <c r="AD49" s="148" t="s">
        <v>3682</v>
      </c>
      <c r="AE49" s="148">
        <v>53300</v>
      </c>
      <c r="AF49" s="148" t="s">
        <v>3683</v>
      </c>
      <c r="AJ49" s="148">
        <v>611962347</v>
      </c>
      <c r="AK49" s="148" t="s">
        <v>2880</v>
      </c>
      <c r="AL49" s="148">
        <v>0</v>
      </c>
      <c r="AM49" s="148">
        <v>0</v>
      </c>
    </row>
    <row r="50" spans="1:39">
      <c r="A50" s="148">
        <v>5328861</v>
      </c>
      <c r="B50" s="148" t="s">
        <v>117</v>
      </c>
      <c r="C50" s="148" t="s">
        <v>280</v>
      </c>
      <c r="D50" s="148">
        <v>5328861</v>
      </c>
      <c r="E50" s="149" t="s">
        <v>52</v>
      </c>
      <c r="F50" s="149" t="s">
        <v>52</v>
      </c>
      <c r="H50" s="150">
        <v>41210</v>
      </c>
      <c r="I50" s="149" t="s">
        <v>53</v>
      </c>
      <c r="J50" s="149">
        <v>-13</v>
      </c>
      <c r="K50" s="149" t="s">
        <v>45</v>
      </c>
      <c r="M50" s="149" t="s">
        <v>46</v>
      </c>
      <c r="N50" s="148">
        <v>12530054</v>
      </c>
      <c r="O50" s="148" t="s">
        <v>94</v>
      </c>
      <c r="P50" s="150">
        <v>45493</v>
      </c>
      <c r="Q50" s="148" t="s">
        <v>962</v>
      </c>
      <c r="R50" s="150">
        <v>44834</v>
      </c>
      <c r="T50" s="148" t="s">
        <v>2115</v>
      </c>
      <c r="U50" s="148">
        <v>557</v>
      </c>
      <c r="X50" s="148">
        <v>5</v>
      </c>
      <c r="Y50" s="148" t="s">
        <v>230</v>
      </c>
      <c r="AC50" s="148" t="s">
        <v>49</v>
      </c>
      <c r="AD50" s="148" t="s">
        <v>3686</v>
      </c>
      <c r="AE50" s="148">
        <v>53400</v>
      </c>
      <c r="AF50" s="148" t="s">
        <v>5355</v>
      </c>
      <c r="AJ50" s="148">
        <v>642961107</v>
      </c>
      <c r="AK50" s="148" t="s">
        <v>5356</v>
      </c>
      <c r="AL50" s="148">
        <v>0</v>
      </c>
      <c r="AM50" s="148">
        <v>0</v>
      </c>
    </row>
    <row r="51" spans="1:39">
      <c r="A51" s="148">
        <v>5311807</v>
      </c>
      <c r="B51" s="148" t="s">
        <v>117</v>
      </c>
      <c r="C51" s="148" t="s">
        <v>118</v>
      </c>
      <c r="D51" s="148">
        <v>5311807</v>
      </c>
      <c r="F51" s="149" t="s">
        <v>52</v>
      </c>
      <c r="H51" s="150">
        <v>26510</v>
      </c>
      <c r="I51" s="149" t="s">
        <v>8109</v>
      </c>
      <c r="J51" s="149" t="s">
        <v>8110</v>
      </c>
      <c r="K51" s="149" t="s">
        <v>45</v>
      </c>
      <c r="M51" s="149" t="s">
        <v>46</v>
      </c>
      <c r="N51" s="148">
        <v>12530042</v>
      </c>
      <c r="O51" s="148" t="s">
        <v>119</v>
      </c>
      <c r="Q51" s="148" t="s">
        <v>48</v>
      </c>
      <c r="R51" s="150">
        <v>37432</v>
      </c>
      <c r="S51" s="150">
        <v>44099</v>
      </c>
      <c r="T51" s="148" t="s">
        <v>2896</v>
      </c>
      <c r="U51" s="148">
        <v>607</v>
      </c>
      <c r="X51" s="148">
        <v>6</v>
      </c>
      <c r="Y51" s="148" t="s">
        <v>230</v>
      </c>
      <c r="AC51" s="148" t="s">
        <v>49</v>
      </c>
      <c r="AD51" s="148" t="s">
        <v>3684</v>
      </c>
      <c r="AE51" s="148">
        <v>53230</v>
      </c>
      <c r="AF51" s="148" t="s">
        <v>3685</v>
      </c>
      <c r="AI51" s="148">
        <v>243683866</v>
      </c>
      <c r="AK51" s="148" t="s">
        <v>1344</v>
      </c>
      <c r="AL51" s="148">
        <v>0</v>
      </c>
      <c r="AM51" s="148">
        <v>0</v>
      </c>
    </row>
    <row r="52" spans="1:39">
      <c r="A52" s="148">
        <v>5319375</v>
      </c>
      <c r="B52" s="148" t="s">
        <v>117</v>
      </c>
      <c r="C52" s="148" t="s">
        <v>120</v>
      </c>
      <c r="D52" s="148">
        <v>5319375</v>
      </c>
      <c r="E52" s="149" t="s">
        <v>52</v>
      </c>
      <c r="F52" s="149" t="s">
        <v>52</v>
      </c>
      <c r="H52" s="150">
        <v>30685</v>
      </c>
      <c r="I52" s="149" t="s">
        <v>8113</v>
      </c>
      <c r="J52" s="149" t="s">
        <v>8114</v>
      </c>
      <c r="K52" s="149" t="s">
        <v>45</v>
      </c>
      <c r="M52" s="149" t="s">
        <v>46</v>
      </c>
      <c r="N52" s="148">
        <v>12530146</v>
      </c>
      <c r="O52" s="148" t="s">
        <v>2034</v>
      </c>
      <c r="P52" s="150">
        <v>45533</v>
      </c>
      <c r="Q52" s="148" t="s">
        <v>962</v>
      </c>
      <c r="R52" s="150">
        <v>38617</v>
      </c>
      <c r="S52" s="150">
        <v>45146</v>
      </c>
      <c r="T52" s="148" t="s">
        <v>2896</v>
      </c>
      <c r="U52" s="148">
        <v>662</v>
      </c>
      <c r="X52" s="148">
        <v>6</v>
      </c>
      <c r="Y52" s="148" t="s">
        <v>230</v>
      </c>
      <c r="AC52" s="148" t="s">
        <v>49</v>
      </c>
      <c r="AD52" s="148" t="s">
        <v>3686</v>
      </c>
      <c r="AE52" s="148">
        <v>53400</v>
      </c>
      <c r="AF52" s="148" t="s">
        <v>3687</v>
      </c>
      <c r="AI52" s="148">
        <v>679018702</v>
      </c>
      <c r="AK52" s="148" t="s">
        <v>2202</v>
      </c>
      <c r="AL52" s="148">
        <v>0</v>
      </c>
      <c r="AM52" s="148">
        <v>0</v>
      </c>
    </row>
    <row r="53" spans="1:39">
      <c r="A53" s="148">
        <v>5328377</v>
      </c>
      <c r="B53" s="148" t="s">
        <v>3227</v>
      </c>
      <c r="C53" s="148" t="s">
        <v>173</v>
      </c>
      <c r="D53" s="148">
        <v>5328377</v>
      </c>
      <c r="E53" s="149" t="s">
        <v>52</v>
      </c>
      <c r="F53" s="149" t="s">
        <v>52</v>
      </c>
      <c r="H53" s="150">
        <v>34918</v>
      </c>
      <c r="I53" s="149" t="s">
        <v>59</v>
      </c>
      <c r="J53" s="149">
        <v>-40</v>
      </c>
      <c r="K53" s="149" t="s">
        <v>45</v>
      </c>
      <c r="M53" s="149" t="s">
        <v>46</v>
      </c>
      <c r="N53" s="148">
        <v>12530074</v>
      </c>
      <c r="O53" s="148" t="s">
        <v>218</v>
      </c>
      <c r="P53" s="150">
        <v>45526</v>
      </c>
      <c r="Q53" s="148" t="s">
        <v>962</v>
      </c>
      <c r="R53" s="150">
        <v>44477</v>
      </c>
      <c r="S53" s="150">
        <v>45076</v>
      </c>
      <c r="T53" s="148" t="s">
        <v>2896</v>
      </c>
      <c r="U53" s="148">
        <v>819</v>
      </c>
      <c r="X53" s="148">
        <v>8</v>
      </c>
      <c r="Y53" s="148" t="s">
        <v>230</v>
      </c>
      <c r="AB53" s="150">
        <v>45108</v>
      </c>
      <c r="AC53" s="148" t="s">
        <v>49</v>
      </c>
      <c r="AD53" s="148" t="s">
        <v>3688</v>
      </c>
      <c r="AE53" s="148">
        <v>53200</v>
      </c>
      <c r="AF53" s="148" t="s">
        <v>3689</v>
      </c>
      <c r="AJ53" s="148">
        <v>779496888</v>
      </c>
      <c r="AK53" s="148" t="s">
        <v>3228</v>
      </c>
      <c r="AL53" s="148">
        <v>1</v>
      </c>
      <c r="AM53" s="148">
        <v>0</v>
      </c>
    </row>
    <row r="54" spans="1:39">
      <c r="A54" s="148">
        <v>4433193</v>
      </c>
      <c r="B54" s="148" t="s">
        <v>122</v>
      </c>
      <c r="C54" s="148" t="s">
        <v>123</v>
      </c>
      <c r="D54" s="148">
        <v>4433193</v>
      </c>
      <c r="F54" s="149" t="s">
        <v>52</v>
      </c>
      <c r="H54" s="150">
        <v>32494</v>
      </c>
      <c r="I54" s="149" t="s">
        <v>59</v>
      </c>
      <c r="J54" s="149">
        <v>-40</v>
      </c>
      <c r="K54" s="149" t="s">
        <v>45</v>
      </c>
      <c r="M54" s="149" t="s">
        <v>46</v>
      </c>
      <c r="N54" s="148">
        <v>12530025</v>
      </c>
      <c r="O54" s="148" t="s">
        <v>2051</v>
      </c>
      <c r="Q54" s="148" t="s">
        <v>48</v>
      </c>
      <c r="R54" s="150">
        <v>37887</v>
      </c>
      <c r="S54" s="150">
        <v>44939</v>
      </c>
      <c r="T54" s="148" t="s">
        <v>2896</v>
      </c>
      <c r="U54" s="148">
        <v>1176</v>
      </c>
      <c r="X54" s="148">
        <v>11</v>
      </c>
      <c r="Y54" s="148" t="s">
        <v>230</v>
      </c>
      <c r="AC54" s="148" t="s">
        <v>49</v>
      </c>
      <c r="AD54" s="148" t="s">
        <v>3644</v>
      </c>
      <c r="AE54" s="148">
        <v>53200</v>
      </c>
      <c r="AF54" s="148" t="s">
        <v>5357</v>
      </c>
      <c r="AI54" s="148">
        <v>243078520</v>
      </c>
      <c r="AJ54" s="148">
        <v>687117740</v>
      </c>
      <c r="AK54" s="148" t="s">
        <v>5358</v>
      </c>
      <c r="AL54" s="148">
        <v>0</v>
      </c>
      <c r="AM54" s="148">
        <v>0</v>
      </c>
    </row>
    <row r="55" spans="1:39">
      <c r="A55" s="148">
        <v>5329623</v>
      </c>
      <c r="B55" s="148" t="s">
        <v>8168</v>
      </c>
      <c r="C55" s="148" t="s">
        <v>196</v>
      </c>
      <c r="D55" s="148">
        <v>5329623</v>
      </c>
      <c r="F55" s="149" t="s">
        <v>43</v>
      </c>
      <c r="H55" s="150">
        <v>42599</v>
      </c>
      <c r="I55" s="149" t="s">
        <v>43</v>
      </c>
      <c r="J55" s="149">
        <v>-9</v>
      </c>
      <c r="K55" s="149" t="s">
        <v>61</v>
      </c>
      <c r="M55" s="149" t="s">
        <v>46</v>
      </c>
      <c r="N55" s="148">
        <v>12530114</v>
      </c>
      <c r="O55" s="148" t="s">
        <v>47</v>
      </c>
      <c r="Q55" s="148" t="s">
        <v>48</v>
      </c>
      <c r="R55" s="150">
        <v>45312</v>
      </c>
      <c r="S55" s="150">
        <v>45204</v>
      </c>
      <c r="T55" s="148" t="s">
        <v>1006</v>
      </c>
      <c r="U55" s="148">
        <v>500</v>
      </c>
      <c r="X55" s="148">
        <v>5</v>
      </c>
      <c r="Y55" s="148" t="s">
        <v>230</v>
      </c>
      <c r="AC55" s="148" t="s">
        <v>49</v>
      </c>
      <c r="AD55" s="148" t="s">
        <v>3813</v>
      </c>
      <c r="AE55" s="148">
        <v>53970</v>
      </c>
      <c r="AF55" s="148" t="s">
        <v>8169</v>
      </c>
      <c r="AJ55" s="148" t="s">
        <v>8170</v>
      </c>
      <c r="AK55" s="148" t="s">
        <v>8171</v>
      </c>
      <c r="AL55" s="148">
        <v>0</v>
      </c>
      <c r="AM55" s="148">
        <v>0</v>
      </c>
    </row>
    <row r="56" spans="1:39">
      <c r="A56" s="148">
        <v>5316008</v>
      </c>
      <c r="B56" s="148" t="s">
        <v>3229</v>
      </c>
      <c r="C56" s="148" t="s">
        <v>223</v>
      </c>
      <c r="D56" s="148">
        <v>5316008</v>
      </c>
      <c r="F56" s="149" t="s">
        <v>52</v>
      </c>
      <c r="H56" s="150">
        <v>24984</v>
      </c>
      <c r="I56" s="149" t="s">
        <v>8130</v>
      </c>
      <c r="J56" s="149" t="s">
        <v>8131</v>
      </c>
      <c r="K56" s="149" t="s">
        <v>45</v>
      </c>
      <c r="M56" s="149" t="s">
        <v>46</v>
      </c>
      <c r="N56" s="148">
        <v>12530099</v>
      </c>
      <c r="O56" s="148" t="s">
        <v>2047</v>
      </c>
      <c r="Q56" s="148" t="s">
        <v>48</v>
      </c>
      <c r="R56" s="150">
        <v>37432</v>
      </c>
      <c r="S56" s="150">
        <v>44771</v>
      </c>
      <c r="T56" s="148" t="s">
        <v>2896</v>
      </c>
      <c r="U56" s="148">
        <v>570</v>
      </c>
      <c r="X56" s="148">
        <v>5</v>
      </c>
      <c r="Y56" s="148" t="s">
        <v>230</v>
      </c>
      <c r="AC56" s="148" t="s">
        <v>49</v>
      </c>
      <c r="AD56" s="148" t="s">
        <v>3690</v>
      </c>
      <c r="AE56" s="148">
        <v>53400</v>
      </c>
      <c r="AF56" s="148" t="s">
        <v>3691</v>
      </c>
      <c r="AJ56" s="148">
        <v>614167380</v>
      </c>
      <c r="AK56" s="148" t="s">
        <v>3230</v>
      </c>
      <c r="AL56" s="148">
        <v>0</v>
      </c>
      <c r="AM56" s="148">
        <v>0</v>
      </c>
    </row>
    <row r="57" spans="1:39">
      <c r="A57" s="148">
        <v>5324346</v>
      </c>
      <c r="B57" s="148" t="s">
        <v>893</v>
      </c>
      <c r="C57" s="148" t="s">
        <v>254</v>
      </c>
      <c r="D57" s="148">
        <v>5324346</v>
      </c>
      <c r="F57" s="149" t="s">
        <v>52</v>
      </c>
      <c r="H57" s="150">
        <v>22409</v>
      </c>
      <c r="I57" s="149" t="s">
        <v>8138</v>
      </c>
      <c r="J57" s="149" t="s">
        <v>8139</v>
      </c>
      <c r="K57" s="149" t="s">
        <v>45</v>
      </c>
      <c r="M57" s="149" t="s">
        <v>46</v>
      </c>
      <c r="N57" s="148">
        <v>12530018</v>
      </c>
      <c r="O57" s="148" t="s">
        <v>2023</v>
      </c>
      <c r="Q57" s="148" t="s">
        <v>48</v>
      </c>
      <c r="R57" s="150">
        <v>41543</v>
      </c>
      <c r="S57" s="150">
        <v>45188</v>
      </c>
      <c r="T57" s="148" t="s">
        <v>1006</v>
      </c>
      <c r="U57" s="148">
        <v>500</v>
      </c>
      <c r="X57" s="148">
        <v>5</v>
      </c>
      <c r="Y57" s="148" t="s">
        <v>230</v>
      </c>
      <c r="AC57" s="148" t="s">
        <v>49</v>
      </c>
      <c r="AD57" s="148" t="s">
        <v>3644</v>
      </c>
      <c r="AE57" s="148">
        <v>53200</v>
      </c>
      <c r="AF57" s="148" t="s">
        <v>3692</v>
      </c>
      <c r="AI57" s="148">
        <v>243072787</v>
      </c>
      <c r="AK57" s="148" t="s">
        <v>1345</v>
      </c>
      <c r="AL57" s="148">
        <v>0</v>
      </c>
      <c r="AM57" s="148">
        <v>0</v>
      </c>
    </row>
    <row r="58" spans="1:39">
      <c r="A58" s="148">
        <v>5315477</v>
      </c>
      <c r="B58" s="148" t="s">
        <v>129</v>
      </c>
      <c r="C58" s="148" t="s">
        <v>69</v>
      </c>
      <c r="D58" s="148">
        <v>5315477</v>
      </c>
      <c r="E58" s="149" t="s">
        <v>8115</v>
      </c>
      <c r="H58" s="150">
        <v>32021</v>
      </c>
      <c r="I58" s="149" t="s">
        <v>59</v>
      </c>
      <c r="J58" s="149">
        <v>-40</v>
      </c>
      <c r="K58" s="149" t="s">
        <v>45</v>
      </c>
      <c r="M58" s="149" t="s">
        <v>46</v>
      </c>
      <c r="N58" s="148">
        <v>12530026</v>
      </c>
      <c r="O58" s="148" t="s">
        <v>85</v>
      </c>
      <c r="P58" s="150">
        <v>45483</v>
      </c>
      <c r="Q58" s="148" t="s">
        <v>962</v>
      </c>
      <c r="R58" s="150">
        <v>37432</v>
      </c>
      <c r="S58" s="150">
        <v>45189</v>
      </c>
      <c r="T58" s="148" t="s">
        <v>2896</v>
      </c>
      <c r="U58" s="148">
        <v>974</v>
      </c>
      <c r="X58" s="148">
        <v>9</v>
      </c>
      <c r="Y58" s="148" t="s">
        <v>230</v>
      </c>
      <c r="AC58" s="148" t="s">
        <v>49</v>
      </c>
      <c r="AD58" s="148" t="s">
        <v>3694</v>
      </c>
      <c r="AE58" s="148">
        <v>53940</v>
      </c>
      <c r="AF58" s="148" t="s">
        <v>3695</v>
      </c>
      <c r="AI58" s="148" t="s">
        <v>3696</v>
      </c>
      <c r="AJ58" s="148" t="s">
        <v>3696</v>
      </c>
      <c r="AK58" s="148" t="s">
        <v>3231</v>
      </c>
      <c r="AL58" s="148">
        <v>1</v>
      </c>
      <c r="AM58" s="148">
        <v>1</v>
      </c>
    </row>
    <row r="59" spans="1:39">
      <c r="A59" s="148">
        <v>537465</v>
      </c>
      <c r="B59" s="148" t="s">
        <v>131</v>
      </c>
      <c r="C59" s="148" t="s">
        <v>266</v>
      </c>
      <c r="D59" s="148">
        <v>537465</v>
      </c>
      <c r="E59" s="149" t="s">
        <v>8115</v>
      </c>
      <c r="F59" s="149" t="s">
        <v>52</v>
      </c>
      <c r="H59" s="150">
        <v>19835</v>
      </c>
      <c r="I59" s="149" t="s">
        <v>8116</v>
      </c>
      <c r="J59" s="149" t="s">
        <v>8117</v>
      </c>
      <c r="K59" s="149" t="s">
        <v>45</v>
      </c>
      <c r="M59" s="149" t="s">
        <v>46</v>
      </c>
      <c r="N59" s="148">
        <v>12530062</v>
      </c>
      <c r="O59" s="148" t="s">
        <v>132</v>
      </c>
      <c r="P59" s="150">
        <v>45495</v>
      </c>
      <c r="Q59" s="148" t="s">
        <v>962</v>
      </c>
      <c r="R59" s="150">
        <v>37432</v>
      </c>
      <c r="S59" s="150">
        <v>45181</v>
      </c>
      <c r="T59" s="148" t="s">
        <v>1006</v>
      </c>
      <c r="U59" s="148">
        <v>618</v>
      </c>
      <c r="X59" s="148">
        <v>6</v>
      </c>
      <c r="Y59" s="148" t="s">
        <v>230</v>
      </c>
      <c r="AC59" s="148" t="s">
        <v>49</v>
      </c>
      <c r="AD59" s="148" t="s">
        <v>3697</v>
      </c>
      <c r="AE59" s="148">
        <v>53950</v>
      </c>
      <c r="AF59" s="148" t="s">
        <v>3698</v>
      </c>
      <c r="AI59" s="148" t="s">
        <v>3232</v>
      </c>
      <c r="AJ59" s="148" t="s">
        <v>3233</v>
      </c>
      <c r="AK59" s="148" t="s">
        <v>3234</v>
      </c>
      <c r="AL59" s="148">
        <v>0</v>
      </c>
      <c r="AM59" s="148">
        <v>0</v>
      </c>
    </row>
    <row r="60" spans="1:39">
      <c r="A60" s="148">
        <v>5323769</v>
      </c>
      <c r="B60" s="148" t="s">
        <v>133</v>
      </c>
      <c r="C60" s="148" t="s">
        <v>124</v>
      </c>
      <c r="D60" s="148">
        <v>5323769</v>
      </c>
      <c r="F60" s="149" t="s">
        <v>52</v>
      </c>
      <c r="H60" s="150">
        <v>37752</v>
      </c>
      <c r="I60" s="149" t="s">
        <v>59</v>
      </c>
      <c r="J60" s="149">
        <v>-40</v>
      </c>
      <c r="K60" s="149" t="s">
        <v>45</v>
      </c>
      <c r="M60" s="149" t="s">
        <v>46</v>
      </c>
      <c r="N60" s="148">
        <v>12530064</v>
      </c>
      <c r="O60" s="148" t="s">
        <v>2020</v>
      </c>
      <c r="Q60" s="148" t="s">
        <v>48</v>
      </c>
      <c r="R60" s="150">
        <v>41183</v>
      </c>
      <c r="S60" s="150">
        <v>44820</v>
      </c>
      <c r="T60" s="148" t="s">
        <v>2896</v>
      </c>
      <c r="U60" s="148">
        <v>681</v>
      </c>
      <c r="X60" s="148">
        <v>6</v>
      </c>
      <c r="Y60" s="148" t="s">
        <v>230</v>
      </c>
      <c r="AC60" s="148" t="s">
        <v>49</v>
      </c>
      <c r="AD60" s="148" t="s">
        <v>3699</v>
      </c>
      <c r="AE60" s="148">
        <v>53320</v>
      </c>
      <c r="AF60" s="148" t="s">
        <v>3700</v>
      </c>
      <c r="AJ60" s="148">
        <v>649423799</v>
      </c>
      <c r="AK60" s="148" t="s">
        <v>2203</v>
      </c>
      <c r="AL60" s="148">
        <v>0</v>
      </c>
      <c r="AM60" s="148">
        <v>0</v>
      </c>
    </row>
    <row r="61" spans="1:39">
      <c r="A61" s="148">
        <v>5329479</v>
      </c>
      <c r="B61" s="148" t="s">
        <v>8172</v>
      </c>
      <c r="C61" s="148" t="s">
        <v>134</v>
      </c>
      <c r="D61" s="148">
        <v>5329479</v>
      </c>
      <c r="E61" s="149" t="s">
        <v>52</v>
      </c>
      <c r="F61" s="149" t="s">
        <v>52</v>
      </c>
      <c r="H61" s="150">
        <v>29687</v>
      </c>
      <c r="I61" s="149" t="s">
        <v>8113</v>
      </c>
      <c r="J61" s="149" t="s">
        <v>8114</v>
      </c>
      <c r="K61" s="149" t="s">
        <v>45</v>
      </c>
      <c r="M61" s="149" t="s">
        <v>46</v>
      </c>
      <c r="N61" s="148">
        <v>12530065</v>
      </c>
      <c r="O61" s="148" t="s">
        <v>2153</v>
      </c>
      <c r="P61" s="150">
        <v>45513</v>
      </c>
      <c r="Q61" s="148" t="s">
        <v>962</v>
      </c>
      <c r="R61" s="150">
        <v>45210</v>
      </c>
      <c r="S61" s="150">
        <v>45209</v>
      </c>
      <c r="T61" s="148" t="s">
        <v>2896</v>
      </c>
      <c r="U61" s="148">
        <v>520</v>
      </c>
      <c r="X61" s="148">
        <v>5</v>
      </c>
      <c r="Y61" s="148" t="s">
        <v>230</v>
      </c>
      <c r="AC61" s="148" t="s">
        <v>49</v>
      </c>
      <c r="AD61" s="148" t="s">
        <v>8173</v>
      </c>
      <c r="AE61" s="148">
        <v>53300</v>
      </c>
      <c r="AF61" s="148" t="s">
        <v>8174</v>
      </c>
      <c r="AJ61" s="148">
        <v>607140819</v>
      </c>
      <c r="AK61" s="148" t="s">
        <v>8175</v>
      </c>
      <c r="AL61" s="148">
        <v>0</v>
      </c>
      <c r="AM61" s="148">
        <v>0</v>
      </c>
    </row>
    <row r="62" spans="1:39">
      <c r="A62" s="148">
        <v>5327098</v>
      </c>
      <c r="B62" s="148" t="s">
        <v>1079</v>
      </c>
      <c r="C62" s="148" t="s">
        <v>861</v>
      </c>
      <c r="D62" s="148">
        <v>5327098</v>
      </c>
      <c r="E62" s="149" t="s">
        <v>52</v>
      </c>
      <c r="F62" s="149" t="s">
        <v>52</v>
      </c>
      <c r="H62" s="150">
        <v>29941</v>
      </c>
      <c r="I62" s="149" t="s">
        <v>8113</v>
      </c>
      <c r="J62" s="149" t="s">
        <v>8114</v>
      </c>
      <c r="K62" s="149" t="s">
        <v>45</v>
      </c>
      <c r="M62" s="149" t="s">
        <v>46</v>
      </c>
      <c r="N62" s="148">
        <v>12530017</v>
      </c>
      <c r="O62" s="148" t="s">
        <v>2025</v>
      </c>
      <c r="P62" s="150">
        <v>45533</v>
      </c>
      <c r="Q62" s="148" t="s">
        <v>962</v>
      </c>
      <c r="R62" s="150">
        <v>43382</v>
      </c>
      <c r="S62" s="150">
        <v>44830</v>
      </c>
      <c r="T62" s="148" t="s">
        <v>2896</v>
      </c>
      <c r="U62" s="148">
        <v>929</v>
      </c>
      <c r="X62" s="148">
        <v>9</v>
      </c>
      <c r="Y62" s="148" t="s">
        <v>230</v>
      </c>
      <c r="AC62" s="148" t="s">
        <v>49</v>
      </c>
      <c r="AD62" s="148" t="s">
        <v>3669</v>
      </c>
      <c r="AE62" s="148">
        <v>53500</v>
      </c>
      <c r="AF62" s="148" t="s">
        <v>3701</v>
      </c>
      <c r="AI62" s="148">
        <v>243052587</v>
      </c>
      <c r="AJ62" s="148">
        <v>679623639</v>
      </c>
      <c r="AK62" s="148" t="s">
        <v>1346</v>
      </c>
      <c r="AL62" s="148">
        <v>0</v>
      </c>
      <c r="AM62" s="148">
        <v>0</v>
      </c>
    </row>
    <row r="63" spans="1:39">
      <c r="A63" s="148">
        <v>5329019</v>
      </c>
      <c r="B63" s="148" t="s">
        <v>5360</v>
      </c>
      <c r="C63" s="148" t="s">
        <v>5361</v>
      </c>
      <c r="D63" s="148">
        <v>5329019</v>
      </c>
      <c r="F63" s="149" t="s">
        <v>52</v>
      </c>
      <c r="H63" s="150">
        <v>40660</v>
      </c>
      <c r="I63" s="149" t="s">
        <v>44</v>
      </c>
      <c r="J63" s="149">
        <v>-14</v>
      </c>
      <c r="K63" s="149" t="s">
        <v>45</v>
      </c>
      <c r="M63" s="149" t="s">
        <v>46</v>
      </c>
      <c r="N63" s="148">
        <v>12530087</v>
      </c>
      <c r="O63" s="148" t="s">
        <v>1341</v>
      </c>
      <c r="Q63" s="148" t="s">
        <v>48</v>
      </c>
      <c r="R63" s="150">
        <v>44878</v>
      </c>
      <c r="T63" s="148" t="s">
        <v>2115</v>
      </c>
      <c r="U63" s="148">
        <v>547</v>
      </c>
      <c r="X63" s="148">
        <v>5</v>
      </c>
      <c r="Y63" s="148" t="s">
        <v>230</v>
      </c>
      <c r="AC63" s="148" t="s">
        <v>49</v>
      </c>
      <c r="AD63" s="148" t="s">
        <v>4812</v>
      </c>
      <c r="AE63" s="148">
        <v>53230</v>
      </c>
      <c r="AF63" s="148" t="s">
        <v>5362</v>
      </c>
      <c r="AJ63" s="148">
        <v>626332994</v>
      </c>
      <c r="AK63" s="148" t="s">
        <v>5363</v>
      </c>
      <c r="AL63" s="148">
        <v>0</v>
      </c>
      <c r="AM63" s="148">
        <v>0</v>
      </c>
    </row>
    <row r="64" spans="1:39">
      <c r="A64" s="148">
        <v>617838</v>
      </c>
      <c r="B64" s="148" t="s">
        <v>8176</v>
      </c>
      <c r="C64" s="148" t="s">
        <v>60</v>
      </c>
      <c r="D64" s="148">
        <v>617838</v>
      </c>
      <c r="F64" s="149" t="s">
        <v>52</v>
      </c>
      <c r="H64" s="150">
        <v>33313</v>
      </c>
      <c r="I64" s="149" t="s">
        <v>59</v>
      </c>
      <c r="J64" s="149">
        <v>-40</v>
      </c>
      <c r="K64" s="149" t="s">
        <v>45</v>
      </c>
      <c r="M64" s="149" t="s">
        <v>46</v>
      </c>
      <c r="N64" s="148">
        <v>12530048</v>
      </c>
      <c r="O64" s="148" t="s">
        <v>2028</v>
      </c>
      <c r="Q64" s="148" t="s">
        <v>48</v>
      </c>
      <c r="R64" s="150">
        <v>37942</v>
      </c>
      <c r="S64" s="150">
        <v>45174</v>
      </c>
      <c r="T64" s="148" t="s">
        <v>1006</v>
      </c>
      <c r="U64" s="148">
        <v>1126</v>
      </c>
      <c r="X64" s="148">
        <v>11</v>
      </c>
      <c r="Y64" s="148" t="s">
        <v>230</v>
      </c>
      <c r="AC64" s="148" t="s">
        <v>49</v>
      </c>
      <c r="AD64" s="148" t="s">
        <v>8177</v>
      </c>
      <c r="AE64" s="148">
        <v>61700</v>
      </c>
      <c r="AF64" s="148" t="s">
        <v>5145</v>
      </c>
      <c r="AI64" s="148">
        <v>974621678</v>
      </c>
      <c r="AJ64" s="148">
        <v>633034299</v>
      </c>
      <c r="AK64" s="148" t="s">
        <v>7297</v>
      </c>
      <c r="AL64" s="148">
        <v>0</v>
      </c>
      <c r="AM64" s="148">
        <v>0</v>
      </c>
    </row>
    <row r="65" spans="1:39">
      <c r="A65" s="148">
        <v>5328489</v>
      </c>
      <c r="B65" s="148" t="s">
        <v>143</v>
      </c>
      <c r="C65" s="148" t="s">
        <v>81</v>
      </c>
      <c r="D65" s="148">
        <v>5328489</v>
      </c>
      <c r="F65" s="149" t="s">
        <v>43</v>
      </c>
      <c r="H65" s="150">
        <v>22362</v>
      </c>
      <c r="I65" s="149" t="s">
        <v>8138</v>
      </c>
      <c r="J65" s="149" t="s">
        <v>8139</v>
      </c>
      <c r="K65" s="149" t="s">
        <v>45</v>
      </c>
      <c r="M65" s="149" t="s">
        <v>46</v>
      </c>
      <c r="N65" s="148">
        <v>12530017</v>
      </c>
      <c r="O65" s="148" t="s">
        <v>2025</v>
      </c>
      <c r="Q65" s="148" t="s">
        <v>48</v>
      </c>
      <c r="R65" s="150">
        <v>44493</v>
      </c>
      <c r="S65" s="150">
        <v>45190</v>
      </c>
      <c r="T65" s="148" t="s">
        <v>1006</v>
      </c>
      <c r="U65" s="148">
        <v>500</v>
      </c>
      <c r="X65" s="148">
        <v>5</v>
      </c>
      <c r="Y65" s="148" t="s">
        <v>230</v>
      </c>
      <c r="AC65" s="148" t="s">
        <v>49</v>
      </c>
      <c r="AD65" s="148" t="s">
        <v>3702</v>
      </c>
      <c r="AE65" s="148">
        <v>53500</v>
      </c>
      <c r="AF65" s="148" t="s">
        <v>3703</v>
      </c>
      <c r="AK65" s="148" t="s">
        <v>3235</v>
      </c>
      <c r="AL65" s="148">
        <v>0</v>
      </c>
      <c r="AM65" s="148">
        <v>0</v>
      </c>
    </row>
    <row r="66" spans="1:39">
      <c r="A66" s="148">
        <v>5320334</v>
      </c>
      <c r="B66" s="148" t="s">
        <v>143</v>
      </c>
      <c r="C66" s="148" t="s">
        <v>2320</v>
      </c>
      <c r="D66" s="148">
        <v>5320334</v>
      </c>
      <c r="F66" s="149" t="s">
        <v>52</v>
      </c>
      <c r="H66" s="150">
        <v>33906</v>
      </c>
      <c r="I66" s="149" t="s">
        <v>59</v>
      </c>
      <c r="J66" s="149">
        <v>-40</v>
      </c>
      <c r="K66" s="149" t="s">
        <v>45</v>
      </c>
      <c r="M66" s="149" t="s">
        <v>46</v>
      </c>
      <c r="N66" s="148">
        <v>12530055</v>
      </c>
      <c r="O66" s="148" t="s">
        <v>240</v>
      </c>
      <c r="Q66" s="148" t="s">
        <v>48</v>
      </c>
      <c r="R66" s="150">
        <v>39045</v>
      </c>
      <c r="S66" s="150">
        <v>44470</v>
      </c>
      <c r="T66" s="148" t="s">
        <v>2896</v>
      </c>
      <c r="U66" s="148">
        <v>1257</v>
      </c>
      <c r="X66" s="148">
        <v>12</v>
      </c>
      <c r="Y66" s="148" t="s">
        <v>230</v>
      </c>
      <c r="AC66" s="148" t="s">
        <v>49</v>
      </c>
      <c r="AD66" s="148" t="s">
        <v>3677</v>
      </c>
      <c r="AE66" s="148">
        <v>53000</v>
      </c>
      <c r="AF66" s="148" t="s">
        <v>3704</v>
      </c>
      <c r="AJ66" s="148">
        <v>682342406</v>
      </c>
      <c r="AK66" s="148" t="s">
        <v>2881</v>
      </c>
      <c r="AL66" s="148">
        <v>0</v>
      </c>
      <c r="AM66" s="148">
        <v>0</v>
      </c>
    </row>
    <row r="67" spans="1:39">
      <c r="A67" s="148">
        <v>5317548</v>
      </c>
      <c r="B67" s="148" t="s">
        <v>143</v>
      </c>
      <c r="C67" s="148" t="s">
        <v>2033</v>
      </c>
      <c r="D67" s="148">
        <v>5317548</v>
      </c>
      <c r="F67" s="149" t="s">
        <v>52</v>
      </c>
      <c r="H67" s="150">
        <v>22765</v>
      </c>
      <c r="I67" s="149" t="s">
        <v>8138</v>
      </c>
      <c r="J67" s="149" t="s">
        <v>8139</v>
      </c>
      <c r="K67" s="149" t="s">
        <v>45</v>
      </c>
      <c r="M67" s="149" t="s">
        <v>46</v>
      </c>
      <c r="N67" s="148">
        <v>12530026</v>
      </c>
      <c r="O67" s="148" t="s">
        <v>85</v>
      </c>
      <c r="Q67" s="148" t="s">
        <v>48</v>
      </c>
      <c r="R67" s="150">
        <v>37525</v>
      </c>
      <c r="S67" s="150">
        <v>44798</v>
      </c>
      <c r="T67" s="148" t="s">
        <v>2896</v>
      </c>
      <c r="U67" s="148">
        <v>646</v>
      </c>
      <c r="X67" s="148">
        <v>6</v>
      </c>
      <c r="Y67" s="148" t="s">
        <v>230</v>
      </c>
      <c r="AC67" s="148" t="s">
        <v>49</v>
      </c>
      <c r="AD67" s="148" t="s">
        <v>85</v>
      </c>
      <c r="AE67" s="148">
        <v>53410</v>
      </c>
      <c r="AF67" s="148" t="s">
        <v>3705</v>
      </c>
      <c r="AJ67" s="148">
        <v>619611034</v>
      </c>
      <c r="AK67" s="148" t="s">
        <v>5364</v>
      </c>
      <c r="AL67" s="148">
        <v>0</v>
      </c>
      <c r="AM67" s="148">
        <v>0</v>
      </c>
    </row>
    <row r="68" spans="1:39">
      <c r="A68" s="148">
        <v>5317177</v>
      </c>
      <c r="B68" s="148" t="s">
        <v>143</v>
      </c>
      <c r="C68" s="148" t="s">
        <v>8178</v>
      </c>
      <c r="D68" s="148">
        <v>5317177</v>
      </c>
      <c r="F68" s="149" t="s">
        <v>43</v>
      </c>
      <c r="H68" s="150">
        <v>14054</v>
      </c>
      <c r="I68" s="149" t="s">
        <v>8179</v>
      </c>
      <c r="J68" s="149" t="s">
        <v>8180</v>
      </c>
      <c r="K68" s="149" t="s">
        <v>45</v>
      </c>
      <c r="M68" s="149" t="s">
        <v>46</v>
      </c>
      <c r="N68" s="148">
        <v>12530017</v>
      </c>
      <c r="O68" s="148" t="s">
        <v>2025</v>
      </c>
      <c r="Q68" s="148" t="s">
        <v>48</v>
      </c>
      <c r="R68" s="150">
        <v>37432</v>
      </c>
      <c r="S68" s="150">
        <v>45183</v>
      </c>
      <c r="T68" s="148" t="s">
        <v>1006</v>
      </c>
      <c r="U68" s="148">
        <v>500</v>
      </c>
      <c r="X68" s="148">
        <v>5</v>
      </c>
      <c r="Y68" s="148" t="s">
        <v>230</v>
      </c>
      <c r="AC68" s="148" t="s">
        <v>49</v>
      </c>
      <c r="AD68" s="148" t="s">
        <v>3669</v>
      </c>
      <c r="AE68" s="148">
        <v>53500</v>
      </c>
      <c r="AF68" s="148" t="s">
        <v>3706</v>
      </c>
      <c r="AK68" s="148" t="s">
        <v>1347</v>
      </c>
      <c r="AL68" s="148">
        <v>0</v>
      </c>
      <c r="AM68" s="148">
        <v>0</v>
      </c>
    </row>
    <row r="69" spans="1:39">
      <c r="A69" s="148">
        <v>5329225</v>
      </c>
      <c r="B69" s="148" t="s">
        <v>8181</v>
      </c>
      <c r="C69" s="148" t="s">
        <v>8182</v>
      </c>
      <c r="D69" s="148">
        <v>5329225</v>
      </c>
      <c r="F69" s="149" t="s">
        <v>43</v>
      </c>
      <c r="H69" s="150">
        <v>40894</v>
      </c>
      <c r="I69" s="149" t="s">
        <v>44</v>
      </c>
      <c r="J69" s="149">
        <v>-14</v>
      </c>
      <c r="K69" s="149" t="s">
        <v>45</v>
      </c>
      <c r="M69" s="149" t="s">
        <v>46</v>
      </c>
      <c r="N69" s="148">
        <v>12530016</v>
      </c>
      <c r="O69" s="148" t="s">
        <v>2152</v>
      </c>
      <c r="Q69" s="148" t="s">
        <v>48</v>
      </c>
      <c r="R69" s="150">
        <v>45178</v>
      </c>
      <c r="T69" s="148" t="s">
        <v>2115</v>
      </c>
      <c r="U69" s="148">
        <v>500</v>
      </c>
      <c r="X69" s="148">
        <v>5</v>
      </c>
      <c r="Y69" s="148" t="s">
        <v>230</v>
      </c>
      <c r="AC69" s="148" t="s">
        <v>49</v>
      </c>
      <c r="AD69" s="148" t="s">
        <v>3810</v>
      </c>
      <c r="AE69" s="148">
        <v>53600</v>
      </c>
      <c r="AF69" s="148" t="s">
        <v>8183</v>
      </c>
      <c r="AJ69" s="148" t="s">
        <v>8184</v>
      </c>
      <c r="AK69" s="148" t="s">
        <v>8185</v>
      </c>
      <c r="AL69" s="148">
        <v>0</v>
      </c>
      <c r="AM69" s="148">
        <v>0</v>
      </c>
    </row>
    <row r="70" spans="1:39">
      <c r="A70" s="148">
        <v>5321555</v>
      </c>
      <c r="B70" s="148" t="s">
        <v>147</v>
      </c>
      <c r="C70" s="148" t="s">
        <v>1013</v>
      </c>
      <c r="D70" s="148">
        <v>5321555</v>
      </c>
      <c r="F70" s="149" t="s">
        <v>52</v>
      </c>
      <c r="H70" s="150">
        <v>26650</v>
      </c>
      <c r="I70" s="149" t="s">
        <v>8109</v>
      </c>
      <c r="J70" s="149" t="s">
        <v>8110</v>
      </c>
      <c r="K70" s="149" t="s">
        <v>45</v>
      </c>
      <c r="M70" s="149" t="s">
        <v>46</v>
      </c>
      <c r="N70" s="148">
        <v>12530054</v>
      </c>
      <c r="O70" s="148" t="s">
        <v>94</v>
      </c>
      <c r="Q70" s="148" t="s">
        <v>48</v>
      </c>
      <c r="R70" s="150">
        <v>39812</v>
      </c>
      <c r="S70" s="150">
        <v>44803</v>
      </c>
      <c r="T70" s="148" t="s">
        <v>2896</v>
      </c>
      <c r="U70" s="148">
        <v>933</v>
      </c>
      <c r="X70" s="148">
        <v>9</v>
      </c>
      <c r="Y70" s="148" t="s">
        <v>230</v>
      </c>
      <c r="AC70" s="148" t="s">
        <v>49</v>
      </c>
      <c r="AD70" s="148" t="s">
        <v>3707</v>
      </c>
      <c r="AE70" s="148">
        <v>53400</v>
      </c>
      <c r="AF70" s="148" t="s">
        <v>3708</v>
      </c>
      <c r="AK70" s="148" t="s">
        <v>2882</v>
      </c>
      <c r="AL70" s="148">
        <v>0</v>
      </c>
      <c r="AM70" s="148">
        <v>0</v>
      </c>
    </row>
    <row r="71" spans="1:39">
      <c r="A71" s="148">
        <v>5328992</v>
      </c>
      <c r="B71" s="148" t="s">
        <v>5365</v>
      </c>
      <c r="C71" s="148" t="s">
        <v>1080</v>
      </c>
      <c r="D71" s="148">
        <v>5328992</v>
      </c>
      <c r="F71" s="149" t="s">
        <v>52</v>
      </c>
      <c r="H71" s="150">
        <v>28017</v>
      </c>
      <c r="I71" s="149" t="s">
        <v>8147</v>
      </c>
      <c r="J71" s="149" t="s">
        <v>8148</v>
      </c>
      <c r="K71" s="149" t="s">
        <v>45</v>
      </c>
      <c r="M71" s="149" t="s">
        <v>46</v>
      </c>
      <c r="N71" s="148">
        <v>12530050</v>
      </c>
      <c r="O71" s="148" t="s">
        <v>2049</v>
      </c>
      <c r="Q71" s="148" t="s">
        <v>48</v>
      </c>
      <c r="R71" s="150">
        <v>44862</v>
      </c>
      <c r="S71" s="150">
        <v>44858</v>
      </c>
      <c r="T71" s="148" t="s">
        <v>2896</v>
      </c>
      <c r="U71" s="148">
        <v>610</v>
      </c>
      <c r="X71" s="148">
        <v>6</v>
      </c>
      <c r="Y71" s="148" t="s">
        <v>230</v>
      </c>
      <c r="AC71" s="148" t="s">
        <v>49</v>
      </c>
      <c r="AD71" s="148" t="s">
        <v>4269</v>
      </c>
      <c r="AE71" s="148">
        <v>53210</v>
      </c>
      <c r="AF71" s="148" t="s">
        <v>5366</v>
      </c>
      <c r="AJ71" s="148">
        <v>621153399</v>
      </c>
      <c r="AK71" s="148" t="s">
        <v>5367</v>
      </c>
      <c r="AL71" s="148">
        <v>0</v>
      </c>
      <c r="AM71" s="148">
        <v>0</v>
      </c>
    </row>
    <row r="72" spans="1:39">
      <c r="A72" s="148">
        <v>5327443</v>
      </c>
      <c r="B72" s="148" t="s">
        <v>8186</v>
      </c>
      <c r="C72" s="148" t="s">
        <v>284</v>
      </c>
      <c r="D72" s="148">
        <v>5327443</v>
      </c>
      <c r="F72" s="149" t="s">
        <v>52</v>
      </c>
      <c r="H72" s="150">
        <v>40325</v>
      </c>
      <c r="I72" s="149" t="s">
        <v>97</v>
      </c>
      <c r="J72" s="149">
        <v>-15</v>
      </c>
      <c r="K72" s="149" t="s">
        <v>45</v>
      </c>
      <c r="M72" s="149" t="s">
        <v>46</v>
      </c>
      <c r="N72" s="148">
        <v>12530017</v>
      </c>
      <c r="O72" s="148" t="s">
        <v>2025</v>
      </c>
      <c r="Q72" s="148" t="s">
        <v>48</v>
      </c>
      <c r="R72" s="150">
        <v>43724</v>
      </c>
      <c r="T72" s="148" t="s">
        <v>2115</v>
      </c>
      <c r="U72" s="148">
        <v>585</v>
      </c>
      <c r="X72" s="148">
        <v>5</v>
      </c>
      <c r="Y72" s="148" t="s">
        <v>230</v>
      </c>
      <c r="AC72" s="148" t="s">
        <v>49</v>
      </c>
      <c r="AD72" s="148" t="s">
        <v>3669</v>
      </c>
      <c r="AE72" s="148">
        <v>53500</v>
      </c>
      <c r="AF72" s="148" t="s">
        <v>8187</v>
      </c>
      <c r="AI72" s="148">
        <v>243054964</v>
      </c>
      <c r="AJ72" s="148">
        <v>628303040</v>
      </c>
      <c r="AK72" s="148" t="s">
        <v>8188</v>
      </c>
      <c r="AL72" s="148">
        <v>0</v>
      </c>
      <c r="AM72" s="148">
        <v>0</v>
      </c>
    </row>
    <row r="73" spans="1:39">
      <c r="A73" s="148">
        <v>5328985</v>
      </c>
      <c r="B73" s="148" t="s">
        <v>148</v>
      </c>
      <c r="C73" s="148" t="s">
        <v>5368</v>
      </c>
      <c r="D73" s="148">
        <v>5328985</v>
      </c>
      <c r="F73" s="149" t="s">
        <v>52</v>
      </c>
      <c r="H73" s="150">
        <v>36769</v>
      </c>
      <c r="I73" s="149" t="s">
        <v>59</v>
      </c>
      <c r="J73" s="149">
        <v>-40</v>
      </c>
      <c r="K73" s="149" t="s">
        <v>45</v>
      </c>
      <c r="M73" s="149" t="s">
        <v>46</v>
      </c>
      <c r="N73" s="148">
        <v>12530038</v>
      </c>
      <c r="O73" s="148" t="s">
        <v>2058</v>
      </c>
      <c r="Q73" s="148" t="s">
        <v>48</v>
      </c>
      <c r="R73" s="150">
        <v>44859</v>
      </c>
      <c r="S73" s="150">
        <v>45180</v>
      </c>
      <c r="T73" s="148" t="s">
        <v>1006</v>
      </c>
      <c r="U73" s="148">
        <v>532</v>
      </c>
      <c r="X73" s="148">
        <v>5</v>
      </c>
      <c r="Y73" s="148" t="s">
        <v>230</v>
      </c>
      <c r="AC73" s="148" t="s">
        <v>49</v>
      </c>
      <c r="AD73" s="148" t="s">
        <v>3871</v>
      </c>
      <c r="AE73" s="148">
        <v>53290</v>
      </c>
      <c r="AF73" s="148" t="s">
        <v>5369</v>
      </c>
      <c r="AJ73" s="148" t="s">
        <v>5370</v>
      </c>
      <c r="AK73" s="148" t="s">
        <v>5371</v>
      </c>
      <c r="AL73" s="148">
        <v>0</v>
      </c>
      <c r="AM73" s="148">
        <v>0</v>
      </c>
    </row>
    <row r="74" spans="1:39">
      <c r="A74" s="148">
        <v>5328849</v>
      </c>
      <c r="B74" s="148" t="s">
        <v>148</v>
      </c>
      <c r="C74" s="148" t="s">
        <v>2212</v>
      </c>
      <c r="D74" s="148">
        <v>5328849</v>
      </c>
      <c r="E74" s="149" t="s">
        <v>52</v>
      </c>
      <c r="F74" s="149" t="s">
        <v>43</v>
      </c>
      <c r="H74" s="150">
        <v>41739</v>
      </c>
      <c r="I74" s="149" t="s">
        <v>89</v>
      </c>
      <c r="J74" s="149">
        <v>-11</v>
      </c>
      <c r="K74" s="149" t="s">
        <v>45</v>
      </c>
      <c r="M74" s="149" t="s">
        <v>46</v>
      </c>
      <c r="N74" s="148">
        <v>12530017</v>
      </c>
      <c r="O74" s="148" t="s">
        <v>2025</v>
      </c>
      <c r="P74" s="150">
        <v>45526</v>
      </c>
      <c r="Q74" s="148" t="s">
        <v>962</v>
      </c>
      <c r="R74" s="150">
        <v>44833</v>
      </c>
      <c r="T74" s="148" t="s">
        <v>2115</v>
      </c>
      <c r="U74" s="148">
        <v>500</v>
      </c>
      <c r="X74" s="148">
        <v>5</v>
      </c>
      <c r="Y74" s="148" t="s">
        <v>230</v>
      </c>
      <c r="AC74" s="148" t="s">
        <v>49</v>
      </c>
      <c r="AD74" s="148" t="s">
        <v>4070</v>
      </c>
      <c r="AE74" s="148">
        <v>53500</v>
      </c>
      <c r="AF74" s="148" t="s">
        <v>5372</v>
      </c>
      <c r="AK74" s="148" t="s">
        <v>5373</v>
      </c>
      <c r="AL74" s="148">
        <v>0</v>
      </c>
      <c r="AM74" s="148">
        <v>0</v>
      </c>
    </row>
    <row r="75" spans="1:39">
      <c r="A75" s="148">
        <v>5329320</v>
      </c>
      <c r="B75" s="148" t="s">
        <v>8189</v>
      </c>
      <c r="C75" s="148" t="s">
        <v>8190</v>
      </c>
      <c r="D75" s="148">
        <v>5329320</v>
      </c>
      <c r="F75" s="149" t="s">
        <v>43</v>
      </c>
      <c r="H75" s="150">
        <v>42062</v>
      </c>
      <c r="I75" s="149" t="s">
        <v>57</v>
      </c>
      <c r="J75" s="149">
        <v>-10</v>
      </c>
      <c r="K75" s="149" t="s">
        <v>45</v>
      </c>
      <c r="M75" s="149" t="s">
        <v>46</v>
      </c>
      <c r="N75" s="148">
        <v>12530114</v>
      </c>
      <c r="O75" s="148" t="s">
        <v>47</v>
      </c>
      <c r="Q75" s="148" t="s">
        <v>48</v>
      </c>
      <c r="R75" s="150">
        <v>45189</v>
      </c>
      <c r="T75" s="148" t="s">
        <v>2115</v>
      </c>
      <c r="U75" s="148">
        <v>500</v>
      </c>
      <c r="X75" s="148">
        <v>5</v>
      </c>
      <c r="Y75" s="148" t="s">
        <v>230</v>
      </c>
      <c r="AC75" s="148" t="s">
        <v>49</v>
      </c>
      <c r="AD75" s="148" t="s">
        <v>1328</v>
      </c>
      <c r="AE75" s="148">
        <v>53000</v>
      </c>
      <c r="AF75" s="148" t="s">
        <v>8191</v>
      </c>
      <c r="AJ75" s="148" t="s">
        <v>8192</v>
      </c>
      <c r="AK75" s="148" t="s">
        <v>8193</v>
      </c>
      <c r="AL75" s="148">
        <v>0</v>
      </c>
      <c r="AM75" s="148">
        <v>0</v>
      </c>
    </row>
    <row r="76" spans="1:39">
      <c r="A76" s="148">
        <v>5328626</v>
      </c>
      <c r="B76" s="148" t="s">
        <v>3710</v>
      </c>
      <c r="C76" s="148" t="s">
        <v>3711</v>
      </c>
      <c r="D76" s="148">
        <v>5328626</v>
      </c>
      <c r="F76" s="149" t="s">
        <v>52</v>
      </c>
      <c r="H76" s="150">
        <v>41492</v>
      </c>
      <c r="I76" s="149" t="s">
        <v>54</v>
      </c>
      <c r="J76" s="149">
        <v>-12</v>
      </c>
      <c r="K76" s="149" t="s">
        <v>45</v>
      </c>
      <c r="M76" s="149" t="s">
        <v>46</v>
      </c>
      <c r="N76" s="148">
        <v>12530060</v>
      </c>
      <c r="O76" s="148" t="s">
        <v>2031</v>
      </c>
      <c r="Q76" s="148" t="s">
        <v>48</v>
      </c>
      <c r="R76" s="150">
        <v>44795</v>
      </c>
      <c r="T76" s="148" t="s">
        <v>2115</v>
      </c>
      <c r="U76" s="148">
        <v>613</v>
      </c>
      <c r="X76" s="148">
        <v>6</v>
      </c>
      <c r="Y76" s="148" t="s">
        <v>230</v>
      </c>
      <c r="AC76" s="148" t="s">
        <v>49</v>
      </c>
      <c r="AD76" s="148" t="s">
        <v>3637</v>
      </c>
      <c r="AE76" s="148">
        <v>53810</v>
      </c>
      <c r="AF76" s="148" t="s">
        <v>3712</v>
      </c>
      <c r="AJ76" s="148">
        <v>668232142</v>
      </c>
      <c r="AK76" s="148" t="s">
        <v>3713</v>
      </c>
      <c r="AL76" s="148">
        <v>0</v>
      </c>
      <c r="AM76" s="148">
        <v>0</v>
      </c>
    </row>
    <row r="77" spans="1:39">
      <c r="A77" s="148">
        <v>5329394</v>
      </c>
      <c r="B77" s="148" t="s">
        <v>8194</v>
      </c>
      <c r="C77" s="148" t="s">
        <v>1199</v>
      </c>
      <c r="D77" s="148">
        <v>5329394</v>
      </c>
      <c r="F77" s="149" t="s">
        <v>43</v>
      </c>
      <c r="H77" s="150">
        <v>42947</v>
      </c>
      <c r="I77" s="149" t="s">
        <v>43</v>
      </c>
      <c r="J77" s="149">
        <v>-9</v>
      </c>
      <c r="K77" s="149" t="s">
        <v>45</v>
      </c>
      <c r="M77" s="149" t="s">
        <v>46</v>
      </c>
      <c r="N77" s="148">
        <v>12530060</v>
      </c>
      <c r="O77" s="148" t="s">
        <v>2031</v>
      </c>
      <c r="Q77" s="148" t="s">
        <v>48</v>
      </c>
      <c r="R77" s="150">
        <v>45199</v>
      </c>
      <c r="T77" s="148" t="s">
        <v>2115</v>
      </c>
      <c r="U77" s="148">
        <v>500</v>
      </c>
      <c r="X77" s="148">
        <v>5</v>
      </c>
      <c r="Y77" s="148" t="s">
        <v>230</v>
      </c>
      <c r="AC77" s="148" t="s">
        <v>49</v>
      </c>
      <c r="AD77" s="148" t="s">
        <v>3637</v>
      </c>
      <c r="AE77" s="148">
        <v>53810</v>
      </c>
      <c r="AF77" s="148" t="s">
        <v>8195</v>
      </c>
      <c r="AJ77" s="148">
        <v>689958171</v>
      </c>
      <c r="AK77" s="148" t="s">
        <v>3713</v>
      </c>
      <c r="AL77" s="148">
        <v>0</v>
      </c>
      <c r="AM77" s="148">
        <v>0</v>
      </c>
    </row>
    <row r="78" spans="1:39">
      <c r="A78" s="148">
        <v>5328675</v>
      </c>
      <c r="B78" s="148" t="s">
        <v>5374</v>
      </c>
      <c r="C78" s="148" t="s">
        <v>2334</v>
      </c>
      <c r="D78" s="148">
        <v>5328675</v>
      </c>
      <c r="F78" s="149" t="s">
        <v>52</v>
      </c>
      <c r="H78" s="150">
        <v>42013</v>
      </c>
      <c r="I78" s="149" t="s">
        <v>57</v>
      </c>
      <c r="J78" s="149">
        <v>-10</v>
      </c>
      <c r="K78" s="149" t="s">
        <v>45</v>
      </c>
      <c r="M78" s="149" t="s">
        <v>46</v>
      </c>
      <c r="N78" s="148">
        <v>12530060</v>
      </c>
      <c r="O78" s="148" t="s">
        <v>2031</v>
      </c>
      <c r="Q78" s="148" t="s">
        <v>48</v>
      </c>
      <c r="R78" s="150">
        <v>44811</v>
      </c>
      <c r="T78" s="148" t="s">
        <v>2115</v>
      </c>
      <c r="U78" s="148">
        <v>500</v>
      </c>
      <c r="X78" s="148">
        <v>5</v>
      </c>
      <c r="Y78" s="148" t="s">
        <v>230</v>
      </c>
      <c r="AC78" s="148" t="s">
        <v>49</v>
      </c>
      <c r="AD78" s="148" t="s">
        <v>3637</v>
      </c>
      <c r="AE78" s="148">
        <v>53810</v>
      </c>
      <c r="AF78" s="148" t="s">
        <v>5375</v>
      </c>
      <c r="AI78" s="148">
        <v>684955246</v>
      </c>
      <c r="AJ78" s="148">
        <v>683687511</v>
      </c>
      <c r="AK78" s="148" t="s">
        <v>5376</v>
      </c>
      <c r="AL78" s="148">
        <v>0</v>
      </c>
      <c r="AM78" s="148">
        <v>0</v>
      </c>
    </row>
    <row r="79" spans="1:39">
      <c r="A79" s="148">
        <v>5320548</v>
      </c>
      <c r="B79" s="148" t="s">
        <v>157</v>
      </c>
      <c r="C79" s="148" t="s">
        <v>158</v>
      </c>
      <c r="D79" s="148">
        <v>5320548</v>
      </c>
      <c r="E79" s="149" t="s">
        <v>8115</v>
      </c>
      <c r="F79" s="149" t="s">
        <v>52</v>
      </c>
      <c r="H79" s="150">
        <v>24251</v>
      </c>
      <c r="I79" s="149" t="s">
        <v>8130</v>
      </c>
      <c r="J79" s="149" t="s">
        <v>8131</v>
      </c>
      <c r="K79" s="149" t="s">
        <v>45</v>
      </c>
      <c r="M79" s="149" t="s">
        <v>46</v>
      </c>
      <c r="N79" s="148">
        <v>12530121</v>
      </c>
      <c r="O79" s="148" t="s">
        <v>142</v>
      </c>
      <c r="P79" s="150">
        <v>45478</v>
      </c>
      <c r="Q79" s="148" t="s">
        <v>962</v>
      </c>
      <c r="R79" s="150">
        <v>39349</v>
      </c>
      <c r="S79" s="150">
        <v>45182</v>
      </c>
      <c r="T79" s="148" t="s">
        <v>1006</v>
      </c>
      <c r="U79" s="148">
        <v>571</v>
      </c>
      <c r="X79" s="148">
        <v>5</v>
      </c>
      <c r="Y79" s="148" t="s">
        <v>230</v>
      </c>
      <c r="AC79" s="148" t="s">
        <v>49</v>
      </c>
      <c r="AD79" s="148" t="s">
        <v>3715</v>
      </c>
      <c r="AE79" s="148">
        <v>53500</v>
      </c>
      <c r="AF79" s="148" t="s">
        <v>3716</v>
      </c>
      <c r="AI79" s="148" t="s">
        <v>3236</v>
      </c>
      <c r="AJ79" s="148" t="s">
        <v>3236</v>
      </c>
      <c r="AK79" s="148" t="s">
        <v>1348</v>
      </c>
      <c r="AL79" s="148">
        <v>0</v>
      </c>
      <c r="AM79" s="148">
        <v>0</v>
      </c>
    </row>
    <row r="80" spans="1:39">
      <c r="A80" s="148">
        <v>5311808</v>
      </c>
      <c r="B80" s="148" t="s">
        <v>913</v>
      </c>
      <c r="C80" s="148" t="s">
        <v>136</v>
      </c>
      <c r="D80" s="148">
        <v>5311808</v>
      </c>
      <c r="F80" s="149" t="s">
        <v>52</v>
      </c>
      <c r="H80" s="150">
        <v>26569</v>
      </c>
      <c r="I80" s="149" t="s">
        <v>8109</v>
      </c>
      <c r="J80" s="149" t="s">
        <v>8110</v>
      </c>
      <c r="K80" s="149" t="s">
        <v>45</v>
      </c>
      <c r="M80" s="149" t="s">
        <v>46</v>
      </c>
      <c r="N80" s="148">
        <v>12530042</v>
      </c>
      <c r="O80" s="148" t="s">
        <v>119</v>
      </c>
      <c r="Q80" s="148" t="s">
        <v>48</v>
      </c>
      <c r="R80" s="150">
        <v>37432</v>
      </c>
      <c r="S80" s="150">
        <v>44106</v>
      </c>
      <c r="T80" s="148" t="s">
        <v>2896</v>
      </c>
      <c r="U80" s="148">
        <v>524</v>
      </c>
      <c r="X80" s="148">
        <v>5</v>
      </c>
      <c r="Y80" s="148" t="s">
        <v>230</v>
      </c>
      <c r="AC80" s="148" t="s">
        <v>49</v>
      </c>
      <c r="AD80" s="148" t="s">
        <v>3684</v>
      </c>
      <c r="AE80" s="148">
        <v>53230</v>
      </c>
      <c r="AF80" s="148" t="s">
        <v>3717</v>
      </c>
      <c r="AI80" s="148">
        <v>243988873</v>
      </c>
      <c r="AK80" s="148" t="s">
        <v>1746</v>
      </c>
      <c r="AL80" s="148">
        <v>0</v>
      </c>
      <c r="AM80" s="148">
        <v>0</v>
      </c>
    </row>
    <row r="81" spans="1:39">
      <c r="A81" s="148">
        <v>5328299</v>
      </c>
      <c r="B81" s="148" t="s">
        <v>913</v>
      </c>
      <c r="C81" s="148" t="s">
        <v>482</v>
      </c>
      <c r="D81" s="148">
        <v>5328299</v>
      </c>
      <c r="F81" s="149" t="s">
        <v>52</v>
      </c>
      <c r="H81" s="150">
        <v>40632</v>
      </c>
      <c r="I81" s="149" t="s">
        <v>44</v>
      </c>
      <c r="J81" s="149">
        <v>-14</v>
      </c>
      <c r="K81" s="149" t="s">
        <v>45</v>
      </c>
      <c r="M81" s="149" t="s">
        <v>46</v>
      </c>
      <c r="N81" s="148">
        <v>12530036</v>
      </c>
      <c r="O81" s="148" t="s">
        <v>2030</v>
      </c>
      <c r="Q81" s="148" t="s">
        <v>48</v>
      </c>
      <c r="R81" s="150">
        <v>44468</v>
      </c>
      <c r="T81" s="148" t="s">
        <v>2115</v>
      </c>
      <c r="U81" s="148">
        <v>504</v>
      </c>
      <c r="X81" s="148">
        <v>5</v>
      </c>
      <c r="Y81" s="148" t="s">
        <v>230</v>
      </c>
      <c r="AC81" s="148" t="s">
        <v>49</v>
      </c>
      <c r="AD81" s="148" t="s">
        <v>3658</v>
      </c>
      <c r="AE81" s="148">
        <v>53100</v>
      </c>
      <c r="AF81" s="148" t="s">
        <v>3718</v>
      </c>
      <c r="AI81" s="148" t="s">
        <v>2883</v>
      </c>
      <c r="AJ81" s="148" t="s">
        <v>2884</v>
      </c>
      <c r="AK81" s="148" t="s">
        <v>2885</v>
      </c>
      <c r="AL81" s="148">
        <v>0</v>
      </c>
      <c r="AM81" s="148">
        <v>0</v>
      </c>
    </row>
    <row r="82" spans="1:39">
      <c r="A82" s="148">
        <v>5322849</v>
      </c>
      <c r="B82" s="148" t="s">
        <v>159</v>
      </c>
      <c r="C82" s="148" t="s">
        <v>1293</v>
      </c>
      <c r="D82" s="148">
        <v>5322849</v>
      </c>
      <c r="F82" s="149" t="s">
        <v>52</v>
      </c>
      <c r="H82" s="150">
        <v>30520</v>
      </c>
      <c r="I82" s="149" t="s">
        <v>8113</v>
      </c>
      <c r="J82" s="149" t="s">
        <v>8114</v>
      </c>
      <c r="K82" s="149" t="s">
        <v>45</v>
      </c>
      <c r="M82" s="149" t="s">
        <v>46</v>
      </c>
      <c r="N82" s="148">
        <v>12530147</v>
      </c>
      <c r="O82" s="148" t="s">
        <v>966</v>
      </c>
      <c r="Q82" s="148" t="s">
        <v>48</v>
      </c>
      <c r="R82" s="150">
        <v>40654</v>
      </c>
      <c r="S82" s="150">
        <v>45154</v>
      </c>
      <c r="T82" s="148" t="s">
        <v>1006</v>
      </c>
      <c r="U82" s="148">
        <v>776</v>
      </c>
      <c r="X82" s="148">
        <v>7</v>
      </c>
      <c r="Y82" s="148" t="s">
        <v>230</v>
      </c>
      <c r="AB82" s="150">
        <v>45188</v>
      </c>
      <c r="AC82" s="148" t="s">
        <v>49</v>
      </c>
      <c r="AD82" s="148" t="s">
        <v>3719</v>
      </c>
      <c r="AE82" s="148">
        <v>53240</v>
      </c>
      <c r="AF82" s="148" t="s">
        <v>3720</v>
      </c>
      <c r="AJ82" s="148">
        <v>685014590</v>
      </c>
      <c r="AK82" s="148" t="s">
        <v>1349</v>
      </c>
      <c r="AL82" s="148">
        <v>0</v>
      </c>
      <c r="AM82" s="148">
        <v>0</v>
      </c>
    </row>
    <row r="83" spans="1:39">
      <c r="A83" s="148">
        <v>5329606</v>
      </c>
      <c r="B83" s="148" t="s">
        <v>8196</v>
      </c>
      <c r="C83" s="148" t="s">
        <v>3058</v>
      </c>
      <c r="D83" s="148">
        <v>5329606</v>
      </c>
      <c r="F83" s="149" t="s">
        <v>43</v>
      </c>
      <c r="H83" s="150">
        <v>41441</v>
      </c>
      <c r="I83" s="149" t="s">
        <v>54</v>
      </c>
      <c r="J83" s="149">
        <v>-12</v>
      </c>
      <c r="K83" s="149" t="s">
        <v>61</v>
      </c>
      <c r="M83" s="149" t="s">
        <v>46</v>
      </c>
      <c r="N83" s="148">
        <v>12530099</v>
      </c>
      <c r="O83" s="148" t="s">
        <v>2047</v>
      </c>
      <c r="Q83" s="148" t="s">
        <v>48</v>
      </c>
      <c r="R83" s="150">
        <v>45280</v>
      </c>
      <c r="T83" s="148" t="s">
        <v>2115</v>
      </c>
      <c r="U83" s="148">
        <v>500</v>
      </c>
      <c r="X83" s="148">
        <v>5</v>
      </c>
      <c r="Y83" s="148" t="s">
        <v>230</v>
      </c>
      <c r="AC83" s="148" t="s">
        <v>49</v>
      </c>
      <c r="AD83" s="148" t="s">
        <v>5404</v>
      </c>
      <c r="AE83" s="148">
        <v>53400</v>
      </c>
      <c r="AF83" s="148" t="s">
        <v>8197</v>
      </c>
      <c r="AH83" s="148" t="s">
        <v>8198</v>
      </c>
      <c r="AJ83" s="148">
        <v>609044398</v>
      </c>
      <c r="AK83" s="148" t="s">
        <v>8199</v>
      </c>
      <c r="AL83" s="148">
        <v>0</v>
      </c>
      <c r="AM83" s="148">
        <v>0</v>
      </c>
    </row>
    <row r="84" spans="1:39">
      <c r="A84" s="148">
        <v>5329280</v>
      </c>
      <c r="B84" s="148" t="s">
        <v>7281</v>
      </c>
      <c r="C84" s="148" t="s">
        <v>2069</v>
      </c>
      <c r="D84" s="148">
        <v>5329280</v>
      </c>
      <c r="E84" s="149" t="s">
        <v>52</v>
      </c>
      <c r="F84" s="149" t="s">
        <v>52</v>
      </c>
      <c r="H84" s="150">
        <v>40664</v>
      </c>
      <c r="I84" s="149" t="s">
        <v>44</v>
      </c>
      <c r="J84" s="149">
        <v>-14</v>
      </c>
      <c r="K84" s="149" t="s">
        <v>45</v>
      </c>
      <c r="M84" s="149" t="s">
        <v>46</v>
      </c>
      <c r="N84" s="148">
        <v>12530095</v>
      </c>
      <c r="O84" s="148" t="s">
        <v>944</v>
      </c>
      <c r="P84" s="150">
        <v>45524</v>
      </c>
      <c r="Q84" s="148" t="s">
        <v>962</v>
      </c>
      <c r="R84" s="150">
        <v>45186</v>
      </c>
      <c r="T84" s="148" t="s">
        <v>2115</v>
      </c>
      <c r="U84" s="148">
        <v>547</v>
      </c>
      <c r="X84" s="148">
        <v>5</v>
      </c>
      <c r="Y84" s="148" t="s">
        <v>230</v>
      </c>
      <c r="AC84" s="148" t="s">
        <v>49</v>
      </c>
      <c r="AD84" s="148" t="s">
        <v>8200</v>
      </c>
      <c r="AE84" s="148">
        <v>53940</v>
      </c>
      <c r="AF84" s="148" t="s">
        <v>8201</v>
      </c>
      <c r="AI84" s="148">
        <v>663483602</v>
      </c>
      <c r="AJ84" s="148">
        <v>677744177</v>
      </c>
      <c r="AK84" s="148" t="s">
        <v>8202</v>
      </c>
      <c r="AL84" s="148">
        <v>0</v>
      </c>
      <c r="AM84" s="148">
        <v>0</v>
      </c>
    </row>
    <row r="85" spans="1:39">
      <c r="A85" s="148">
        <v>5329190</v>
      </c>
      <c r="B85" s="148" t="s">
        <v>7281</v>
      </c>
      <c r="C85" s="148" t="s">
        <v>1171</v>
      </c>
      <c r="D85" s="148">
        <v>5329190</v>
      </c>
      <c r="F85" s="149" t="s">
        <v>43</v>
      </c>
      <c r="H85" s="150">
        <v>42256</v>
      </c>
      <c r="I85" s="149" t="s">
        <v>57</v>
      </c>
      <c r="J85" s="149">
        <v>-10</v>
      </c>
      <c r="K85" s="149" t="s">
        <v>45</v>
      </c>
      <c r="M85" s="149" t="s">
        <v>46</v>
      </c>
      <c r="N85" s="148">
        <v>12530036</v>
      </c>
      <c r="O85" s="148" t="s">
        <v>2030</v>
      </c>
      <c r="Q85" s="148" t="s">
        <v>48</v>
      </c>
      <c r="R85" s="150">
        <v>45175</v>
      </c>
      <c r="T85" s="148" t="s">
        <v>2115</v>
      </c>
      <c r="U85" s="148">
        <v>500</v>
      </c>
      <c r="X85" s="148">
        <v>5</v>
      </c>
      <c r="Y85" s="148" t="s">
        <v>230</v>
      </c>
      <c r="AC85" s="148" t="s">
        <v>49</v>
      </c>
      <c r="AD85" s="148" t="s">
        <v>4744</v>
      </c>
      <c r="AE85" s="148">
        <v>53640</v>
      </c>
      <c r="AF85" s="148" t="s">
        <v>7282</v>
      </c>
      <c r="AJ85" s="148">
        <v>613978868</v>
      </c>
      <c r="AK85" s="148" t="s">
        <v>7283</v>
      </c>
      <c r="AL85" s="148">
        <v>0</v>
      </c>
      <c r="AM85" s="148">
        <v>0</v>
      </c>
    </row>
    <row r="86" spans="1:39">
      <c r="A86" s="148">
        <v>5328215</v>
      </c>
      <c r="B86" s="148" t="s">
        <v>3237</v>
      </c>
      <c r="C86" s="148" t="s">
        <v>120</v>
      </c>
      <c r="D86" s="148">
        <v>5328215</v>
      </c>
      <c r="F86" s="149" t="s">
        <v>52</v>
      </c>
      <c r="H86" s="150">
        <v>34472</v>
      </c>
      <c r="I86" s="149" t="s">
        <v>59</v>
      </c>
      <c r="J86" s="149">
        <v>-40</v>
      </c>
      <c r="K86" s="149" t="s">
        <v>45</v>
      </c>
      <c r="M86" s="149" t="s">
        <v>46</v>
      </c>
      <c r="N86" s="148">
        <v>12530033</v>
      </c>
      <c r="O86" s="148" t="s">
        <v>2147</v>
      </c>
      <c r="Q86" s="148" t="s">
        <v>48</v>
      </c>
      <c r="R86" s="150">
        <v>44461</v>
      </c>
      <c r="S86" s="150">
        <v>44456</v>
      </c>
      <c r="T86" s="148" t="s">
        <v>2896</v>
      </c>
      <c r="U86" s="148">
        <v>500</v>
      </c>
      <c r="X86" s="148">
        <v>5</v>
      </c>
      <c r="Y86" s="148" t="s">
        <v>230</v>
      </c>
      <c r="AC86" s="148" t="s">
        <v>49</v>
      </c>
      <c r="AD86" s="148" t="s">
        <v>3722</v>
      </c>
      <c r="AE86" s="148">
        <v>35133</v>
      </c>
      <c r="AF86" s="148" t="s">
        <v>3723</v>
      </c>
      <c r="AJ86" s="148">
        <v>641615831</v>
      </c>
      <c r="AK86" s="148" t="s">
        <v>3238</v>
      </c>
      <c r="AL86" s="148">
        <v>0</v>
      </c>
      <c r="AM86" s="148">
        <v>0</v>
      </c>
    </row>
    <row r="87" spans="1:39">
      <c r="A87" s="148">
        <v>5328975</v>
      </c>
      <c r="B87" s="148" t="s">
        <v>2887</v>
      </c>
      <c r="C87" s="148" t="s">
        <v>186</v>
      </c>
      <c r="D87" s="148">
        <v>5328975</v>
      </c>
      <c r="F87" s="149" t="s">
        <v>52</v>
      </c>
      <c r="H87" s="150">
        <v>41598</v>
      </c>
      <c r="I87" s="149" t="s">
        <v>54</v>
      </c>
      <c r="J87" s="149">
        <v>-12</v>
      </c>
      <c r="K87" s="149" t="s">
        <v>45</v>
      </c>
      <c r="M87" s="149" t="s">
        <v>46</v>
      </c>
      <c r="N87" s="148">
        <v>12530036</v>
      </c>
      <c r="O87" s="148" t="s">
        <v>2030</v>
      </c>
      <c r="Q87" s="148" t="s">
        <v>48</v>
      </c>
      <c r="R87" s="150">
        <v>44854</v>
      </c>
      <c r="T87" s="148" t="s">
        <v>2115</v>
      </c>
      <c r="U87" s="148">
        <v>516</v>
      </c>
      <c r="X87" s="148">
        <v>5</v>
      </c>
      <c r="Y87" s="148" t="s">
        <v>230</v>
      </c>
      <c r="AC87" s="148" t="s">
        <v>49</v>
      </c>
      <c r="AD87" s="148" t="s">
        <v>4041</v>
      </c>
      <c r="AE87" s="148">
        <v>53440</v>
      </c>
      <c r="AF87" s="148" t="s">
        <v>5377</v>
      </c>
      <c r="AJ87" s="148" t="s">
        <v>8203</v>
      </c>
      <c r="AK87" s="148" t="s">
        <v>5378</v>
      </c>
      <c r="AL87" s="148">
        <v>0</v>
      </c>
      <c r="AM87" s="148">
        <v>1</v>
      </c>
    </row>
    <row r="88" spans="1:39">
      <c r="A88" s="148">
        <v>5322355</v>
      </c>
      <c r="B88" s="148" t="s">
        <v>164</v>
      </c>
      <c r="C88" s="148" t="s">
        <v>136</v>
      </c>
      <c r="D88" s="148">
        <v>5322355</v>
      </c>
      <c r="E88" s="149" t="s">
        <v>8115</v>
      </c>
      <c r="F88" s="149" t="s">
        <v>52</v>
      </c>
      <c r="H88" s="150">
        <v>26880</v>
      </c>
      <c r="I88" s="149" t="s">
        <v>8109</v>
      </c>
      <c r="J88" s="149" t="s">
        <v>8110</v>
      </c>
      <c r="K88" s="149" t="s">
        <v>45</v>
      </c>
      <c r="M88" s="149" t="s">
        <v>46</v>
      </c>
      <c r="N88" s="148">
        <v>12538900</v>
      </c>
      <c r="O88" s="148" t="s">
        <v>1281</v>
      </c>
      <c r="P88" s="150">
        <v>45495</v>
      </c>
      <c r="Q88" s="148" t="s">
        <v>962</v>
      </c>
      <c r="R88" s="150">
        <v>40438</v>
      </c>
      <c r="S88" s="150">
        <v>44755</v>
      </c>
      <c r="T88" s="148" t="s">
        <v>2896</v>
      </c>
      <c r="U88" s="148">
        <v>811</v>
      </c>
      <c r="X88" s="148">
        <v>8</v>
      </c>
      <c r="Y88" s="148" t="s">
        <v>230</v>
      </c>
      <c r="AC88" s="148" t="s">
        <v>49</v>
      </c>
      <c r="AD88" s="148" t="s">
        <v>5379</v>
      </c>
      <c r="AE88" s="148">
        <v>53600</v>
      </c>
      <c r="AF88" s="148" t="s">
        <v>5380</v>
      </c>
      <c r="AI88" s="148" t="s">
        <v>5381</v>
      </c>
      <c r="AJ88" s="148" t="s">
        <v>5381</v>
      </c>
      <c r="AK88" s="148" t="s">
        <v>8204</v>
      </c>
      <c r="AL88" s="148">
        <v>1</v>
      </c>
      <c r="AM88" s="148">
        <v>1</v>
      </c>
    </row>
    <row r="89" spans="1:39">
      <c r="A89" s="148">
        <v>5329440</v>
      </c>
      <c r="B89" s="148" t="s">
        <v>164</v>
      </c>
      <c r="C89" s="148" t="s">
        <v>8205</v>
      </c>
      <c r="D89" s="148">
        <v>5329440</v>
      </c>
      <c r="F89" s="149" t="s">
        <v>43</v>
      </c>
      <c r="H89" s="150">
        <v>41700</v>
      </c>
      <c r="I89" s="149" t="s">
        <v>89</v>
      </c>
      <c r="J89" s="149">
        <v>-11</v>
      </c>
      <c r="K89" s="149" t="s">
        <v>45</v>
      </c>
      <c r="M89" s="149" t="s">
        <v>46</v>
      </c>
      <c r="N89" s="148">
        <v>12538903</v>
      </c>
      <c r="O89" s="148" t="s">
        <v>166</v>
      </c>
      <c r="Q89" s="148" t="s">
        <v>48</v>
      </c>
      <c r="R89" s="150">
        <v>45204</v>
      </c>
      <c r="T89" s="148" t="s">
        <v>2115</v>
      </c>
      <c r="U89" s="148">
        <v>500</v>
      </c>
      <c r="X89" s="148">
        <v>5</v>
      </c>
      <c r="Y89" s="148" t="s">
        <v>230</v>
      </c>
      <c r="AC89" s="148" t="s">
        <v>49</v>
      </c>
      <c r="AD89" s="148" t="s">
        <v>4785</v>
      </c>
      <c r="AE89" s="148">
        <v>53110</v>
      </c>
      <c r="AF89" s="148" t="s">
        <v>8206</v>
      </c>
      <c r="AJ89" s="148">
        <v>679600319</v>
      </c>
      <c r="AK89" s="148" t="s">
        <v>8207</v>
      </c>
      <c r="AL89" s="148">
        <v>0</v>
      </c>
      <c r="AM89" s="148">
        <v>0</v>
      </c>
    </row>
    <row r="90" spans="1:39">
      <c r="A90" s="148">
        <v>5313087</v>
      </c>
      <c r="B90" s="148" t="s">
        <v>167</v>
      </c>
      <c r="C90" s="148" t="s">
        <v>168</v>
      </c>
      <c r="D90" s="148">
        <v>5313087</v>
      </c>
      <c r="F90" s="149" t="s">
        <v>52</v>
      </c>
      <c r="H90" s="150">
        <v>21833</v>
      </c>
      <c r="I90" s="149" t="s">
        <v>8208</v>
      </c>
      <c r="J90" s="149" t="s">
        <v>8209</v>
      </c>
      <c r="K90" s="149" t="s">
        <v>45</v>
      </c>
      <c r="M90" s="149" t="s">
        <v>46</v>
      </c>
      <c r="N90" s="148">
        <v>12530060</v>
      </c>
      <c r="O90" s="148" t="s">
        <v>2031</v>
      </c>
      <c r="Q90" s="148" t="s">
        <v>48</v>
      </c>
      <c r="R90" s="150">
        <v>37432</v>
      </c>
      <c r="S90" s="150">
        <v>44431</v>
      </c>
      <c r="T90" s="148" t="s">
        <v>2896</v>
      </c>
      <c r="U90" s="148">
        <v>1357</v>
      </c>
      <c r="X90" s="148">
        <v>13</v>
      </c>
      <c r="Y90" s="148" t="s">
        <v>230</v>
      </c>
      <c r="AC90" s="148" t="s">
        <v>49</v>
      </c>
      <c r="AD90" s="148" t="s">
        <v>3725</v>
      </c>
      <c r="AE90" s="148">
        <v>53810</v>
      </c>
      <c r="AF90" s="148" t="s">
        <v>3726</v>
      </c>
      <c r="AI90" s="148">
        <v>243568443</v>
      </c>
      <c r="AJ90" s="148">
        <v>684841564</v>
      </c>
      <c r="AK90" s="148" t="s">
        <v>1350</v>
      </c>
      <c r="AL90" s="148">
        <v>0</v>
      </c>
      <c r="AM90" s="148">
        <v>0</v>
      </c>
    </row>
    <row r="91" spans="1:39">
      <c r="A91" s="148">
        <v>5328629</v>
      </c>
      <c r="B91" s="148" t="s">
        <v>3727</v>
      </c>
      <c r="C91" s="148" t="s">
        <v>3728</v>
      </c>
      <c r="D91" s="148">
        <v>5328629</v>
      </c>
      <c r="E91" s="149" t="s">
        <v>52</v>
      </c>
      <c r="F91" s="149" t="s">
        <v>43</v>
      </c>
      <c r="H91" s="150">
        <v>40661</v>
      </c>
      <c r="I91" s="149" t="s">
        <v>44</v>
      </c>
      <c r="J91" s="149">
        <v>-14</v>
      </c>
      <c r="K91" s="149" t="s">
        <v>45</v>
      </c>
      <c r="M91" s="149" t="s">
        <v>46</v>
      </c>
      <c r="N91" s="148">
        <v>12530114</v>
      </c>
      <c r="O91" s="148" t="s">
        <v>47</v>
      </c>
      <c r="P91" s="150">
        <v>45531</v>
      </c>
      <c r="Q91" s="148" t="s">
        <v>962</v>
      </c>
      <c r="R91" s="150">
        <v>44796</v>
      </c>
      <c r="T91" s="148" t="s">
        <v>2115</v>
      </c>
      <c r="U91" s="148">
        <v>500</v>
      </c>
      <c r="X91" s="148">
        <v>5</v>
      </c>
      <c r="Y91" s="148" t="s">
        <v>230</v>
      </c>
      <c r="AC91" s="148" t="s">
        <v>49</v>
      </c>
      <c r="AD91" s="148" t="s">
        <v>1328</v>
      </c>
      <c r="AE91" s="148">
        <v>53000</v>
      </c>
      <c r="AF91" s="148" t="s">
        <v>3729</v>
      </c>
      <c r="AI91" s="148" t="s">
        <v>8210</v>
      </c>
      <c r="AJ91" s="148" t="s">
        <v>3730</v>
      </c>
      <c r="AK91" s="148" t="s">
        <v>3731</v>
      </c>
      <c r="AL91" s="148">
        <v>0</v>
      </c>
      <c r="AM91" s="148">
        <v>0</v>
      </c>
    </row>
    <row r="92" spans="1:39">
      <c r="A92" s="148">
        <v>5325784</v>
      </c>
      <c r="B92" s="148" t="s">
        <v>1007</v>
      </c>
      <c r="C92" s="148" t="s">
        <v>1008</v>
      </c>
      <c r="D92" s="148">
        <v>5325784</v>
      </c>
      <c r="F92" s="149" t="s">
        <v>52</v>
      </c>
      <c r="H92" s="150">
        <v>40027</v>
      </c>
      <c r="I92" s="149" t="s">
        <v>70</v>
      </c>
      <c r="J92" s="149">
        <v>-16</v>
      </c>
      <c r="K92" s="149" t="s">
        <v>45</v>
      </c>
      <c r="M92" s="149" t="s">
        <v>46</v>
      </c>
      <c r="N92" s="148">
        <v>12530022</v>
      </c>
      <c r="O92" s="148" t="s">
        <v>51</v>
      </c>
      <c r="Q92" s="148" t="s">
        <v>48</v>
      </c>
      <c r="R92" s="150">
        <v>42627</v>
      </c>
      <c r="T92" s="148" t="s">
        <v>2115</v>
      </c>
      <c r="U92" s="148">
        <v>1583</v>
      </c>
      <c r="X92" s="148">
        <v>15</v>
      </c>
      <c r="Y92" s="148" t="s">
        <v>230</v>
      </c>
      <c r="AC92" s="148" t="s">
        <v>49</v>
      </c>
      <c r="AD92" s="148" t="s">
        <v>1328</v>
      </c>
      <c r="AE92" s="148">
        <v>53000</v>
      </c>
      <c r="AF92" s="148" t="s">
        <v>3732</v>
      </c>
      <c r="AK92" s="148" t="s">
        <v>1351</v>
      </c>
      <c r="AL92" s="148">
        <v>0</v>
      </c>
      <c r="AM92" s="148">
        <v>0</v>
      </c>
    </row>
    <row r="93" spans="1:39">
      <c r="A93" s="148">
        <v>5329596</v>
      </c>
      <c r="B93" s="148" t="s">
        <v>1007</v>
      </c>
      <c r="C93" s="148" t="s">
        <v>8211</v>
      </c>
      <c r="D93" s="148">
        <v>5329596</v>
      </c>
      <c r="F93" s="149" t="s">
        <v>5338</v>
      </c>
      <c r="H93" s="150">
        <v>17680</v>
      </c>
      <c r="I93" s="149" t="s">
        <v>8212</v>
      </c>
      <c r="J93" s="149" t="s">
        <v>8213</v>
      </c>
      <c r="K93" s="149" t="s">
        <v>61</v>
      </c>
      <c r="M93" s="149" t="s">
        <v>46</v>
      </c>
      <c r="N93" s="148">
        <v>12530070</v>
      </c>
      <c r="O93" s="148" t="s">
        <v>145</v>
      </c>
      <c r="Q93" s="148" t="s">
        <v>48</v>
      </c>
      <c r="R93" s="150">
        <v>45276</v>
      </c>
      <c r="T93" s="148" t="s">
        <v>2896</v>
      </c>
      <c r="U93" s="148">
        <v>500</v>
      </c>
      <c r="X93" s="148">
        <v>5</v>
      </c>
      <c r="Y93" s="148" t="s">
        <v>230</v>
      </c>
      <c r="AC93" s="148" t="s">
        <v>49</v>
      </c>
      <c r="AD93" s="148" t="s">
        <v>3670</v>
      </c>
      <c r="AE93" s="148">
        <v>53320</v>
      </c>
      <c r="AF93" s="148" t="s">
        <v>8214</v>
      </c>
      <c r="AJ93" s="148" t="s">
        <v>8215</v>
      </c>
      <c r="AK93" s="148" t="s">
        <v>1454</v>
      </c>
      <c r="AL93" s="148">
        <v>0</v>
      </c>
      <c r="AM93" s="148">
        <v>0</v>
      </c>
    </row>
    <row r="94" spans="1:39">
      <c r="A94" s="148">
        <v>5329001</v>
      </c>
      <c r="B94" s="148" t="s">
        <v>5382</v>
      </c>
      <c r="C94" s="148" t="s">
        <v>280</v>
      </c>
      <c r="D94" s="148">
        <v>5329001</v>
      </c>
      <c r="F94" s="149" t="s">
        <v>52</v>
      </c>
      <c r="H94" s="150">
        <v>39825</v>
      </c>
      <c r="I94" s="149" t="s">
        <v>70</v>
      </c>
      <c r="J94" s="149">
        <v>-16</v>
      </c>
      <c r="K94" s="149" t="s">
        <v>45</v>
      </c>
      <c r="M94" s="149" t="s">
        <v>46</v>
      </c>
      <c r="N94" s="148">
        <v>12530041</v>
      </c>
      <c r="O94" s="148" t="s">
        <v>2056</v>
      </c>
      <c r="Q94" s="148" t="s">
        <v>48</v>
      </c>
      <c r="R94" s="150">
        <v>44869</v>
      </c>
      <c r="T94" s="148" t="s">
        <v>2115</v>
      </c>
      <c r="U94" s="148">
        <v>500</v>
      </c>
      <c r="X94" s="148">
        <v>5</v>
      </c>
      <c r="Y94" s="148" t="s">
        <v>230</v>
      </c>
      <c r="AC94" s="148" t="s">
        <v>49</v>
      </c>
      <c r="AD94" s="148" t="s">
        <v>5336</v>
      </c>
      <c r="AE94" s="148">
        <v>53440</v>
      </c>
      <c r="AF94" s="148" t="s">
        <v>5383</v>
      </c>
      <c r="AJ94" s="148">
        <v>672620163</v>
      </c>
      <c r="AK94" s="148" t="s">
        <v>5384</v>
      </c>
      <c r="AL94" s="148">
        <v>0</v>
      </c>
      <c r="AM94" s="148">
        <v>0</v>
      </c>
    </row>
    <row r="95" spans="1:39">
      <c r="A95" s="148">
        <v>5329374</v>
      </c>
      <c r="B95" s="148" t="s">
        <v>171</v>
      </c>
      <c r="C95" s="148" t="s">
        <v>151</v>
      </c>
      <c r="D95" s="148">
        <v>5329374</v>
      </c>
      <c r="F95" s="149" t="s">
        <v>52</v>
      </c>
      <c r="H95" s="150">
        <v>25820</v>
      </c>
      <c r="I95" s="149" t="s">
        <v>8109</v>
      </c>
      <c r="J95" s="149" t="s">
        <v>8110</v>
      </c>
      <c r="K95" s="149" t="s">
        <v>45</v>
      </c>
      <c r="M95" s="149" t="s">
        <v>46</v>
      </c>
      <c r="N95" s="148">
        <v>12530049</v>
      </c>
      <c r="O95" s="148" t="s">
        <v>238</v>
      </c>
      <c r="Q95" s="148" t="s">
        <v>48</v>
      </c>
      <c r="R95" s="150">
        <v>45197</v>
      </c>
      <c r="S95" s="150">
        <v>45190</v>
      </c>
      <c r="T95" s="148" t="s">
        <v>1006</v>
      </c>
      <c r="U95" s="148">
        <v>500</v>
      </c>
      <c r="X95" s="148">
        <v>5</v>
      </c>
      <c r="Y95" s="148" t="s">
        <v>230</v>
      </c>
      <c r="AC95" s="148" t="s">
        <v>49</v>
      </c>
      <c r="AD95" s="148" t="s">
        <v>6287</v>
      </c>
      <c r="AE95" s="148">
        <v>53160</v>
      </c>
      <c r="AF95" s="148" t="s">
        <v>8216</v>
      </c>
      <c r="AJ95" s="148">
        <v>683287030</v>
      </c>
      <c r="AK95" s="148" t="s">
        <v>8217</v>
      </c>
      <c r="AL95" s="148">
        <v>0</v>
      </c>
      <c r="AM95" s="148">
        <v>0</v>
      </c>
    </row>
    <row r="96" spans="1:39">
      <c r="A96" s="148">
        <v>5323590</v>
      </c>
      <c r="B96" s="148" t="s">
        <v>171</v>
      </c>
      <c r="C96" s="148" t="s">
        <v>121</v>
      </c>
      <c r="D96" s="148">
        <v>5323590</v>
      </c>
      <c r="F96" s="149" t="s">
        <v>52</v>
      </c>
      <c r="H96" s="150">
        <v>24956</v>
      </c>
      <c r="I96" s="149" t="s">
        <v>8130</v>
      </c>
      <c r="J96" s="149" t="s">
        <v>8131</v>
      </c>
      <c r="K96" s="149" t="s">
        <v>45</v>
      </c>
      <c r="M96" s="149" t="s">
        <v>46</v>
      </c>
      <c r="N96" s="148">
        <v>12538907</v>
      </c>
      <c r="O96" s="148" t="s">
        <v>174</v>
      </c>
      <c r="Q96" s="148" t="s">
        <v>48</v>
      </c>
      <c r="R96" s="150">
        <v>41169</v>
      </c>
      <c r="S96" s="150">
        <v>44798</v>
      </c>
      <c r="T96" s="148" t="s">
        <v>2896</v>
      </c>
      <c r="U96" s="148">
        <v>500</v>
      </c>
      <c r="X96" s="148">
        <v>5</v>
      </c>
      <c r="Y96" s="148" t="s">
        <v>230</v>
      </c>
      <c r="AC96" s="148" t="s">
        <v>49</v>
      </c>
      <c r="AD96" s="148" t="s">
        <v>3734</v>
      </c>
      <c r="AE96" s="148">
        <v>53200</v>
      </c>
      <c r="AF96" s="148" t="s">
        <v>3735</v>
      </c>
      <c r="AI96" s="148">
        <v>243702815</v>
      </c>
      <c r="AK96" s="148" t="s">
        <v>1352</v>
      </c>
      <c r="AL96" s="148">
        <v>0</v>
      </c>
      <c r="AM96" s="148">
        <v>0</v>
      </c>
    </row>
    <row r="97" spans="1:39">
      <c r="A97" s="148">
        <v>5321912</v>
      </c>
      <c r="B97" s="148" t="s">
        <v>175</v>
      </c>
      <c r="C97" s="148" t="s">
        <v>123</v>
      </c>
      <c r="D97" s="148">
        <v>5321912</v>
      </c>
      <c r="E97" s="149" t="s">
        <v>52</v>
      </c>
      <c r="F97" s="149" t="s">
        <v>52</v>
      </c>
      <c r="H97" s="150">
        <v>28360</v>
      </c>
      <c r="I97" s="149" t="s">
        <v>8147</v>
      </c>
      <c r="J97" s="149" t="s">
        <v>8148</v>
      </c>
      <c r="K97" s="149" t="s">
        <v>45</v>
      </c>
      <c r="M97" s="149" t="s">
        <v>46</v>
      </c>
      <c r="N97" s="148">
        <v>12530146</v>
      </c>
      <c r="O97" s="148" t="s">
        <v>2034</v>
      </c>
      <c r="P97" s="150">
        <v>45482</v>
      </c>
      <c r="Q97" s="148" t="s">
        <v>962</v>
      </c>
      <c r="R97" s="150">
        <v>40093</v>
      </c>
      <c r="S97" s="150">
        <v>44819</v>
      </c>
      <c r="T97" s="148" t="s">
        <v>2896</v>
      </c>
      <c r="U97" s="148">
        <v>673</v>
      </c>
      <c r="X97" s="148">
        <v>6</v>
      </c>
      <c r="Y97" s="148" t="s">
        <v>230</v>
      </c>
      <c r="AC97" s="148" t="s">
        <v>49</v>
      </c>
      <c r="AD97" s="148" t="s">
        <v>3736</v>
      </c>
      <c r="AE97" s="148">
        <v>53360</v>
      </c>
      <c r="AF97" s="148" t="s">
        <v>3737</v>
      </c>
      <c r="AK97" s="148" t="s">
        <v>1353</v>
      </c>
      <c r="AL97" s="148">
        <v>0</v>
      </c>
      <c r="AM97" s="148">
        <v>0</v>
      </c>
    </row>
    <row r="98" spans="1:39">
      <c r="A98" s="148">
        <v>5329158</v>
      </c>
      <c r="B98" s="148" t="s">
        <v>175</v>
      </c>
      <c r="C98" s="148" t="s">
        <v>1171</v>
      </c>
      <c r="D98" s="148">
        <v>5329158</v>
      </c>
      <c r="E98" s="149" t="s">
        <v>52</v>
      </c>
      <c r="F98" s="149" t="s">
        <v>52</v>
      </c>
      <c r="H98" s="150">
        <v>40673</v>
      </c>
      <c r="I98" s="149" t="s">
        <v>44</v>
      </c>
      <c r="J98" s="149">
        <v>-14</v>
      </c>
      <c r="K98" s="149" t="s">
        <v>45</v>
      </c>
      <c r="M98" s="149" t="s">
        <v>46</v>
      </c>
      <c r="N98" s="148">
        <v>12530146</v>
      </c>
      <c r="O98" s="148" t="s">
        <v>2034</v>
      </c>
      <c r="P98" s="150">
        <v>45482</v>
      </c>
      <c r="Q98" s="148" t="s">
        <v>962</v>
      </c>
      <c r="R98" s="150">
        <v>45140</v>
      </c>
      <c r="T98" s="148" t="s">
        <v>2115</v>
      </c>
      <c r="U98" s="148">
        <v>561</v>
      </c>
      <c r="X98" s="148">
        <v>5</v>
      </c>
      <c r="Y98" s="148" t="s">
        <v>230</v>
      </c>
      <c r="AC98" s="148" t="s">
        <v>49</v>
      </c>
      <c r="AD98" s="148" t="s">
        <v>5385</v>
      </c>
      <c r="AE98" s="148">
        <v>53360</v>
      </c>
      <c r="AF98" s="148" t="s">
        <v>5386</v>
      </c>
      <c r="AJ98" s="148">
        <v>695089398</v>
      </c>
      <c r="AK98" s="148" t="s">
        <v>5387</v>
      </c>
      <c r="AL98" s="148">
        <v>0</v>
      </c>
      <c r="AM98" s="148">
        <v>0</v>
      </c>
    </row>
    <row r="99" spans="1:39">
      <c r="A99" s="148">
        <v>5325783</v>
      </c>
      <c r="B99" s="148" t="s">
        <v>178</v>
      </c>
      <c r="C99" s="148" t="s">
        <v>168</v>
      </c>
      <c r="D99" s="148">
        <v>5325783</v>
      </c>
      <c r="F99" s="149" t="s">
        <v>52</v>
      </c>
      <c r="H99" s="150">
        <v>38314</v>
      </c>
      <c r="I99" s="149" t="s">
        <v>59</v>
      </c>
      <c r="J99" s="149">
        <v>-40</v>
      </c>
      <c r="K99" s="149" t="s">
        <v>45</v>
      </c>
      <c r="M99" s="149" t="s">
        <v>46</v>
      </c>
      <c r="N99" s="148">
        <v>12530050</v>
      </c>
      <c r="O99" s="148" t="s">
        <v>2049</v>
      </c>
      <c r="Q99" s="148" t="s">
        <v>48</v>
      </c>
      <c r="R99" s="150">
        <v>42627</v>
      </c>
      <c r="S99" s="150">
        <v>44735</v>
      </c>
      <c r="T99" s="148" t="s">
        <v>2896</v>
      </c>
      <c r="U99" s="148">
        <v>1349</v>
      </c>
      <c r="X99" s="148">
        <v>13</v>
      </c>
      <c r="Y99" s="148" t="s">
        <v>230</v>
      </c>
      <c r="AB99" s="150">
        <v>45474</v>
      </c>
      <c r="AC99" s="148" t="s">
        <v>49</v>
      </c>
      <c r="AD99" s="148" t="s">
        <v>3738</v>
      </c>
      <c r="AE99" s="148">
        <v>53170</v>
      </c>
      <c r="AF99" s="148" t="s">
        <v>3739</v>
      </c>
      <c r="AK99" s="148" t="s">
        <v>1354</v>
      </c>
      <c r="AL99" s="148">
        <v>0</v>
      </c>
      <c r="AM99" s="148">
        <v>0</v>
      </c>
    </row>
    <row r="100" spans="1:39">
      <c r="A100" s="148">
        <v>5313490</v>
      </c>
      <c r="B100" s="148" t="s">
        <v>180</v>
      </c>
      <c r="C100" s="148" t="s">
        <v>144</v>
      </c>
      <c r="D100" s="148">
        <v>5313490</v>
      </c>
      <c r="E100" s="149" t="s">
        <v>52</v>
      </c>
      <c r="F100" s="149" t="s">
        <v>52</v>
      </c>
      <c r="H100" s="150">
        <v>28642</v>
      </c>
      <c r="I100" s="149" t="s">
        <v>8147</v>
      </c>
      <c r="J100" s="149" t="s">
        <v>8148</v>
      </c>
      <c r="K100" s="149" t="s">
        <v>45</v>
      </c>
      <c r="M100" s="149" t="s">
        <v>46</v>
      </c>
      <c r="N100" s="148">
        <v>12530051</v>
      </c>
      <c r="O100" s="148" t="s">
        <v>2039</v>
      </c>
      <c r="P100" s="150">
        <v>45535</v>
      </c>
      <c r="Q100" s="148" t="s">
        <v>962</v>
      </c>
      <c r="R100" s="150">
        <v>37432</v>
      </c>
      <c r="S100" s="150">
        <v>44453</v>
      </c>
      <c r="T100" s="148" t="s">
        <v>2896</v>
      </c>
      <c r="U100" s="148">
        <v>1229</v>
      </c>
      <c r="X100" s="148">
        <v>12</v>
      </c>
      <c r="Y100" s="148" t="s">
        <v>230</v>
      </c>
      <c r="AC100" s="148" t="s">
        <v>49</v>
      </c>
      <c r="AD100" s="148" t="s">
        <v>3740</v>
      </c>
      <c r="AE100" s="148">
        <v>53270</v>
      </c>
      <c r="AF100" s="148" t="s">
        <v>3741</v>
      </c>
      <c r="AI100" s="148">
        <v>243004319</v>
      </c>
      <c r="AK100" s="148" t="s">
        <v>3507</v>
      </c>
      <c r="AL100" s="148">
        <v>0</v>
      </c>
      <c r="AM100" s="148">
        <v>0</v>
      </c>
    </row>
    <row r="101" spans="1:39">
      <c r="A101" s="148">
        <v>5324223</v>
      </c>
      <c r="B101" s="148" t="s">
        <v>894</v>
      </c>
      <c r="C101" s="148" t="s">
        <v>2114</v>
      </c>
      <c r="D101" s="148">
        <v>5324223</v>
      </c>
      <c r="F101" s="149" t="s">
        <v>52</v>
      </c>
      <c r="H101" s="150">
        <v>28602</v>
      </c>
      <c r="I101" s="149" t="s">
        <v>8147</v>
      </c>
      <c r="J101" s="149" t="s">
        <v>8148</v>
      </c>
      <c r="K101" s="149" t="s">
        <v>45</v>
      </c>
      <c r="M101" s="149" t="s">
        <v>46</v>
      </c>
      <c r="N101" s="148">
        <v>12530008</v>
      </c>
      <c r="O101" s="148" t="s">
        <v>146</v>
      </c>
      <c r="Q101" s="148" t="s">
        <v>48</v>
      </c>
      <c r="R101" s="150">
        <v>41535</v>
      </c>
      <c r="S101" s="150">
        <v>44407</v>
      </c>
      <c r="T101" s="148" t="s">
        <v>2896</v>
      </c>
      <c r="U101" s="148">
        <v>689</v>
      </c>
      <c r="X101" s="148">
        <v>6</v>
      </c>
      <c r="Y101" s="148" t="s">
        <v>230</v>
      </c>
      <c r="AC101" s="148" t="s">
        <v>49</v>
      </c>
      <c r="AD101" s="148" t="s">
        <v>3743</v>
      </c>
      <c r="AE101" s="148">
        <v>53410</v>
      </c>
      <c r="AF101" s="148" t="s">
        <v>3744</v>
      </c>
      <c r="AJ101" s="148">
        <v>660830352</v>
      </c>
      <c r="AK101" s="148" t="s">
        <v>1355</v>
      </c>
      <c r="AL101" s="148">
        <v>0</v>
      </c>
      <c r="AM101" s="148">
        <v>0</v>
      </c>
    </row>
    <row r="102" spans="1:39">
      <c r="A102" s="148">
        <v>5328104</v>
      </c>
      <c r="B102" s="148" t="s">
        <v>894</v>
      </c>
      <c r="C102" s="148" t="s">
        <v>327</v>
      </c>
      <c r="D102" s="148">
        <v>5328104</v>
      </c>
      <c r="E102" s="149" t="s">
        <v>52</v>
      </c>
      <c r="F102" s="149" t="s">
        <v>52</v>
      </c>
      <c r="H102" s="150">
        <v>41753</v>
      </c>
      <c r="I102" s="149" t="s">
        <v>89</v>
      </c>
      <c r="J102" s="149">
        <v>-11</v>
      </c>
      <c r="K102" s="149" t="s">
        <v>45</v>
      </c>
      <c r="M102" s="149" t="s">
        <v>46</v>
      </c>
      <c r="N102" s="148">
        <v>12530008</v>
      </c>
      <c r="O102" s="148" t="s">
        <v>146</v>
      </c>
      <c r="P102" s="150">
        <v>45491</v>
      </c>
      <c r="Q102" s="148" t="s">
        <v>962</v>
      </c>
      <c r="R102" s="150">
        <v>44412</v>
      </c>
      <c r="T102" s="148" t="s">
        <v>2115</v>
      </c>
      <c r="U102" s="148">
        <v>502</v>
      </c>
      <c r="X102" s="148">
        <v>5</v>
      </c>
      <c r="Y102" s="148" t="s">
        <v>230</v>
      </c>
      <c r="AC102" s="148" t="s">
        <v>49</v>
      </c>
      <c r="AD102" s="148" t="s">
        <v>3745</v>
      </c>
      <c r="AE102" s="148">
        <v>53410</v>
      </c>
      <c r="AF102" s="148" t="s">
        <v>3746</v>
      </c>
      <c r="AI102" s="148">
        <v>634240474</v>
      </c>
      <c r="AJ102" s="148">
        <v>660830352</v>
      </c>
      <c r="AK102" s="148" t="s">
        <v>2116</v>
      </c>
      <c r="AL102" s="148">
        <v>0</v>
      </c>
      <c r="AM102" s="148">
        <v>0</v>
      </c>
    </row>
    <row r="103" spans="1:39">
      <c r="A103" s="148">
        <v>5310299</v>
      </c>
      <c r="B103" s="148" t="s">
        <v>1081</v>
      </c>
      <c r="C103" s="148" t="s">
        <v>1082</v>
      </c>
      <c r="D103" s="148">
        <v>5310299</v>
      </c>
      <c r="F103" s="149" t="s">
        <v>52</v>
      </c>
      <c r="H103" s="150">
        <v>29861</v>
      </c>
      <c r="I103" s="149" t="s">
        <v>8113</v>
      </c>
      <c r="J103" s="149" t="s">
        <v>8114</v>
      </c>
      <c r="K103" s="149" t="s">
        <v>45</v>
      </c>
      <c r="M103" s="149" t="s">
        <v>46</v>
      </c>
      <c r="N103" s="148">
        <v>12530147</v>
      </c>
      <c r="O103" s="148" t="s">
        <v>966</v>
      </c>
      <c r="Q103" s="148" t="s">
        <v>48</v>
      </c>
      <c r="R103" s="150">
        <v>37432</v>
      </c>
      <c r="S103" s="150">
        <v>45135</v>
      </c>
      <c r="T103" s="148" t="s">
        <v>1006</v>
      </c>
      <c r="U103" s="148">
        <v>1422</v>
      </c>
      <c r="X103" s="148">
        <v>14</v>
      </c>
      <c r="Y103" s="148" t="s">
        <v>230</v>
      </c>
      <c r="AC103" s="148" t="s">
        <v>49</v>
      </c>
      <c r="AD103" s="148" t="s">
        <v>3658</v>
      </c>
      <c r="AE103" s="148">
        <v>53100</v>
      </c>
      <c r="AF103" s="148" t="s">
        <v>3747</v>
      </c>
      <c r="AJ103" s="148">
        <v>645967891</v>
      </c>
      <c r="AK103" s="148" t="s">
        <v>2889</v>
      </c>
      <c r="AL103" s="148">
        <v>0</v>
      </c>
      <c r="AM103" s="148">
        <v>0</v>
      </c>
    </row>
    <row r="104" spans="1:39">
      <c r="A104" s="148">
        <v>5329405</v>
      </c>
      <c r="B104" s="148" t="s">
        <v>8218</v>
      </c>
      <c r="C104" s="148" t="s">
        <v>141</v>
      </c>
      <c r="D104" s="148">
        <v>5329405</v>
      </c>
      <c r="F104" s="149" t="s">
        <v>52</v>
      </c>
      <c r="H104" s="150">
        <v>30977</v>
      </c>
      <c r="I104" s="149" t="s">
        <v>8113</v>
      </c>
      <c r="J104" s="149" t="s">
        <v>8114</v>
      </c>
      <c r="K104" s="149" t="s">
        <v>45</v>
      </c>
      <c r="M104" s="149" t="s">
        <v>46</v>
      </c>
      <c r="N104" s="148">
        <v>12530016</v>
      </c>
      <c r="O104" s="148" t="s">
        <v>2152</v>
      </c>
      <c r="Q104" s="148" t="s">
        <v>48</v>
      </c>
      <c r="R104" s="150">
        <v>45201</v>
      </c>
      <c r="S104" s="150">
        <v>45195</v>
      </c>
      <c r="T104" s="148" t="s">
        <v>1006</v>
      </c>
      <c r="U104" s="148">
        <v>500</v>
      </c>
      <c r="X104" s="148">
        <v>5</v>
      </c>
      <c r="Y104" s="148" t="s">
        <v>230</v>
      </c>
      <c r="AC104" s="148" t="s">
        <v>49</v>
      </c>
      <c r="AD104" s="148" t="s">
        <v>5906</v>
      </c>
      <c r="AE104" s="148">
        <v>53600</v>
      </c>
      <c r="AF104" s="148" t="s">
        <v>8219</v>
      </c>
      <c r="AJ104" s="148">
        <v>631545387</v>
      </c>
      <c r="AK104" s="148" t="s">
        <v>8220</v>
      </c>
      <c r="AL104" s="148">
        <v>0</v>
      </c>
      <c r="AM104" s="148">
        <v>0</v>
      </c>
    </row>
    <row r="105" spans="1:39">
      <c r="A105" s="148">
        <v>5329659</v>
      </c>
      <c r="B105" s="148" t="s">
        <v>8218</v>
      </c>
      <c r="C105" s="148" t="s">
        <v>2216</v>
      </c>
      <c r="D105" s="148">
        <v>5329659</v>
      </c>
      <c r="F105" s="149" t="s">
        <v>43</v>
      </c>
      <c r="H105" s="150">
        <v>40682</v>
      </c>
      <c r="I105" s="149" t="s">
        <v>44</v>
      </c>
      <c r="J105" s="149">
        <v>-14</v>
      </c>
      <c r="K105" s="149" t="s">
        <v>45</v>
      </c>
      <c r="M105" s="149" t="s">
        <v>46</v>
      </c>
      <c r="N105" s="148">
        <v>12530036</v>
      </c>
      <c r="O105" s="148" t="s">
        <v>2030</v>
      </c>
      <c r="Q105" s="148" t="s">
        <v>48</v>
      </c>
      <c r="R105" s="150">
        <v>45327</v>
      </c>
      <c r="T105" s="148" t="s">
        <v>2115</v>
      </c>
      <c r="U105" s="148">
        <v>500</v>
      </c>
      <c r="X105" s="148">
        <v>5</v>
      </c>
      <c r="Y105" s="148" t="s">
        <v>230</v>
      </c>
      <c r="AC105" s="148" t="s">
        <v>49</v>
      </c>
      <c r="AD105" s="148" t="s">
        <v>3754</v>
      </c>
      <c r="AE105" s="148">
        <v>53100</v>
      </c>
      <c r="AF105" s="148" t="s">
        <v>8221</v>
      </c>
      <c r="AJ105" s="148">
        <v>647939887</v>
      </c>
      <c r="AK105" s="148" t="s">
        <v>8222</v>
      </c>
      <c r="AL105" s="148">
        <v>0</v>
      </c>
      <c r="AM105" s="148">
        <v>0</v>
      </c>
    </row>
    <row r="106" spans="1:39">
      <c r="A106" s="148">
        <v>5326066</v>
      </c>
      <c r="B106" s="148" t="s">
        <v>1009</v>
      </c>
      <c r="C106" s="148" t="s">
        <v>116</v>
      </c>
      <c r="D106" s="148">
        <v>5326066</v>
      </c>
      <c r="F106" s="149" t="s">
        <v>52</v>
      </c>
      <c r="H106" s="150">
        <v>38513</v>
      </c>
      <c r="I106" s="149" t="s">
        <v>59</v>
      </c>
      <c r="J106" s="149">
        <v>-40</v>
      </c>
      <c r="K106" s="149" t="s">
        <v>45</v>
      </c>
      <c r="M106" s="149" t="s">
        <v>46</v>
      </c>
      <c r="N106" s="148">
        <v>12530055</v>
      </c>
      <c r="O106" s="148" t="s">
        <v>240</v>
      </c>
      <c r="Q106" s="148" t="s">
        <v>48</v>
      </c>
      <c r="R106" s="150">
        <v>42654</v>
      </c>
      <c r="S106" s="150">
        <v>45191</v>
      </c>
      <c r="T106" s="148" t="s">
        <v>1006</v>
      </c>
      <c r="U106" s="148">
        <v>635</v>
      </c>
      <c r="X106" s="148">
        <v>6</v>
      </c>
      <c r="Y106" s="148" t="s">
        <v>230</v>
      </c>
      <c r="AC106" s="148" t="s">
        <v>49</v>
      </c>
      <c r="AD106" s="148" t="s">
        <v>3748</v>
      </c>
      <c r="AE106" s="148">
        <v>53380</v>
      </c>
      <c r="AF106" s="148" t="s">
        <v>3749</v>
      </c>
      <c r="AI106" s="148">
        <v>243685844</v>
      </c>
      <c r="AJ106" s="148">
        <v>772360242</v>
      </c>
      <c r="AK106" s="148" t="s">
        <v>1356</v>
      </c>
      <c r="AL106" s="148">
        <v>0</v>
      </c>
      <c r="AM106" s="148">
        <v>0</v>
      </c>
    </row>
    <row r="107" spans="1:39">
      <c r="A107" s="148">
        <v>5321907</v>
      </c>
      <c r="B107" s="148" t="s">
        <v>2890</v>
      </c>
      <c r="C107" s="148" t="s">
        <v>186</v>
      </c>
      <c r="D107" s="148">
        <v>5321907</v>
      </c>
      <c r="F107" s="149" t="s">
        <v>52</v>
      </c>
      <c r="H107" s="150">
        <v>36537</v>
      </c>
      <c r="I107" s="149" t="s">
        <v>59</v>
      </c>
      <c r="J107" s="149">
        <v>-40</v>
      </c>
      <c r="K107" s="149" t="s">
        <v>45</v>
      </c>
      <c r="M107" s="149" t="s">
        <v>46</v>
      </c>
      <c r="N107" s="148">
        <v>12530058</v>
      </c>
      <c r="O107" s="148" t="s">
        <v>945</v>
      </c>
      <c r="Q107" s="148" t="s">
        <v>48</v>
      </c>
      <c r="R107" s="150">
        <v>40092</v>
      </c>
      <c r="S107" s="150">
        <v>44447</v>
      </c>
      <c r="T107" s="148" t="s">
        <v>2896</v>
      </c>
      <c r="U107" s="148">
        <v>1096</v>
      </c>
      <c r="X107" s="148">
        <v>10</v>
      </c>
      <c r="Y107" s="148" t="s">
        <v>230</v>
      </c>
      <c r="AC107" s="148" t="s">
        <v>49</v>
      </c>
      <c r="AD107" s="148" t="s">
        <v>4150</v>
      </c>
      <c r="AE107" s="148">
        <v>53290</v>
      </c>
      <c r="AF107" s="148" t="s">
        <v>8223</v>
      </c>
      <c r="AJ107" s="148">
        <v>637269851</v>
      </c>
      <c r="AK107" s="148" t="s">
        <v>2891</v>
      </c>
      <c r="AL107" s="148">
        <v>0</v>
      </c>
      <c r="AM107" s="148">
        <v>0</v>
      </c>
    </row>
    <row r="108" spans="1:39">
      <c r="A108" s="148">
        <v>5321417</v>
      </c>
      <c r="B108" s="148" t="s">
        <v>3239</v>
      </c>
      <c r="C108" s="148" t="s">
        <v>2087</v>
      </c>
      <c r="D108" s="148">
        <v>5321417</v>
      </c>
      <c r="F108" s="149" t="s">
        <v>43</v>
      </c>
      <c r="H108" s="150">
        <v>13636</v>
      </c>
      <c r="I108" s="149" t="s">
        <v>8179</v>
      </c>
      <c r="J108" s="149" t="s">
        <v>8180</v>
      </c>
      <c r="K108" s="149" t="s">
        <v>45</v>
      </c>
      <c r="M108" s="149" t="s">
        <v>46</v>
      </c>
      <c r="N108" s="148">
        <v>12530060</v>
      </c>
      <c r="O108" s="148" t="s">
        <v>2031</v>
      </c>
      <c r="Q108" s="148" t="s">
        <v>48</v>
      </c>
      <c r="R108" s="150">
        <v>39744</v>
      </c>
      <c r="S108" s="150">
        <v>44466</v>
      </c>
      <c r="T108" s="148" t="s">
        <v>2896</v>
      </c>
      <c r="U108" s="148">
        <v>500</v>
      </c>
      <c r="X108" s="148">
        <v>5</v>
      </c>
      <c r="Y108" s="148" t="s">
        <v>230</v>
      </c>
      <c r="AC108" s="148" t="s">
        <v>49</v>
      </c>
      <c r="AD108" s="148" t="s">
        <v>3725</v>
      </c>
      <c r="AE108" s="148">
        <v>53810</v>
      </c>
      <c r="AF108" s="148" t="s">
        <v>3750</v>
      </c>
      <c r="AI108" s="148">
        <v>243531976</v>
      </c>
      <c r="AJ108" s="148">
        <v>608069846</v>
      </c>
      <c r="AK108" s="148" t="s">
        <v>3240</v>
      </c>
      <c r="AL108" s="148">
        <v>0</v>
      </c>
      <c r="AM108" s="148">
        <v>0</v>
      </c>
    </row>
    <row r="109" spans="1:39">
      <c r="A109" s="148">
        <v>5323179</v>
      </c>
      <c r="B109" s="148" t="s">
        <v>5388</v>
      </c>
      <c r="C109" s="148" t="s">
        <v>60</v>
      </c>
      <c r="D109" s="148">
        <v>5323179</v>
      </c>
      <c r="F109" s="149" t="s">
        <v>52</v>
      </c>
      <c r="H109" s="150">
        <v>33306</v>
      </c>
      <c r="I109" s="149" t="s">
        <v>59</v>
      </c>
      <c r="J109" s="149">
        <v>-40</v>
      </c>
      <c r="K109" s="149" t="s">
        <v>45</v>
      </c>
      <c r="M109" s="149" t="s">
        <v>46</v>
      </c>
      <c r="N109" s="148">
        <v>12530048</v>
      </c>
      <c r="O109" s="148" t="s">
        <v>2028</v>
      </c>
      <c r="Q109" s="148" t="s">
        <v>48</v>
      </c>
      <c r="R109" s="150">
        <v>40819</v>
      </c>
      <c r="S109" s="150">
        <v>45148</v>
      </c>
      <c r="T109" s="148" t="s">
        <v>1006</v>
      </c>
      <c r="U109" s="148">
        <v>778</v>
      </c>
      <c r="X109" s="148">
        <v>7</v>
      </c>
      <c r="Y109" s="148" t="s">
        <v>230</v>
      </c>
      <c r="AC109" s="148" t="s">
        <v>49</v>
      </c>
      <c r="AD109" s="148" t="s">
        <v>3920</v>
      </c>
      <c r="AE109" s="148">
        <v>53140</v>
      </c>
      <c r="AF109" s="148" t="s">
        <v>5389</v>
      </c>
      <c r="AJ109" s="148">
        <v>675819111</v>
      </c>
      <c r="AK109" s="148" t="s">
        <v>1396</v>
      </c>
      <c r="AL109" s="148">
        <v>0</v>
      </c>
      <c r="AM109" s="148">
        <v>0</v>
      </c>
    </row>
    <row r="110" spans="1:39">
      <c r="A110" s="148">
        <v>5326753</v>
      </c>
      <c r="B110" s="148" t="s">
        <v>189</v>
      </c>
      <c r="C110" s="148" t="s">
        <v>98</v>
      </c>
      <c r="D110" s="148">
        <v>5326753</v>
      </c>
      <c r="F110" s="149" t="s">
        <v>52</v>
      </c>
      <c r="H110" s="150">
        <v>39413</v>
      </c>
      <c r="I110" s="149" t="s">
        <v>68</v>
      </c>
      <c r="J110" s="149">
        <v>-18</v>
      </c>
      <c r="K110" s="149" t="s">
        <v>45</v>
      </c>
      <c r="M110" s="149" t="s">
        <v>46</v>
      </c>
      <c r="N110" s="148">
        <v>12530017</v>
      </c>
      <c r="O110" s="148" t="s">
        <v>2025</v>
      </c>
      <c r="Q110" s="148" t="s">
        <v>48</v>
      </c>
      <c r="R110" s="150">
        <v>43125</v>
      </c>
      <c r="T110" s="148" t="s">
        <v>2115</v>
      </c>
      <c r="U110" s="148">
        <v>1089</v>
      </c>
      <c r="X110" s="148">
        <v>10</v>
      </c>
      <c r="Y110" s="148" t="s">
        <v>230</v>
      </c>
      <c r="AC110" s="148" t="s">
        <v>49</v>
      </c>
      <c r="AD110" s="148" t="s">
        <v>4472</v>
      </c>
      <c r="AE110" s="148">
        <v>53500</v>
      </c>
      <c r="AF110" s="148" t="s">
        <v>5390</v>
      </c>
      <c r="AJ110" s="148">
        <v>781340682</v>
      </c>
      <c r="AK110" s="148" t="s">
        <v>3019</v>
      </c>
      <c r="AL110" s="148">
        <v>0</v>
      </c>
      <c r="AM110" s="148">
        <v>0</v>
      </c>
    </row>
    <row r="111" spans="1:39">
      <c r="A111" s="148">
        <v>5323720</v>
      </c>
      <c r="B111" s="148" t="s">
        <v>189</v>
      </c>
      <c r="C111" s="148" t="s">
        <v>58</v>
      </c>
      <c r="D111" s="148">
        <v>5323720</v>
      </c>
      <c r="E111" s="149" t="s">
        <v>52</v>
      </c>
      <c r="F111" s="149" t="s">
        <v>52</v>
      </c>
      <c r="H111" s="150">
        <v>28079</v>
      </c>
      <c r="I111" s="149" t="s">
        <v>8147</v>
      </c>
      <c r="J111" s="149" t="s">
        <v>8148</v>
      </c>
      <c r="K111" s="149" t="s">
        <v>45</v>
      </c>
      <c r="M111" s="149" t="s">
        <v>46</v>
      </c>
      <c r="N111" s="148">
        <v>12530121</v>
      </c>
      <c r="O111" s="148" t="s">
        <v>142</v>
      </c>
      <c r="P111" s="150">
        <v>45494</v>
      </c>
      <c r="Q111" s="148" t="s">
        <v>962</v>
      </c>
      <c r="R111" s="150">
        <v>41179</v>
      </c>
      <c r="S111" s="150">
        <v>45175</v>
      </c>
      <c r="T111" s="148" t="s">
        <v>1006</v>
      </c>
      <c r="U111" s="148">
        <v>500</v>
      </c>
      <c r="X111" s="148">
        <v>5</v>
      </c>
      <c r="Y111" s="148" t="s">
        <v>230</v>
      </c>
      <c r="AC111" s="148" t="s">
        <v>49</v>
      </c>
      <c r="AD111" s="148" t="s">
        <v>3652</v>
      </c>
      <c r="AE111" s="148">
        <v>53220</v>
      </c>
      <c r="AF111" s="148" t="s">
        <v>3752</v>
      </c>
      <c r="AJ111" s="148" t="s">
        <v>2204</v>
      </c>
      <c r="AK111" s="148" t="s">
        <v>1357</v>
      </c>
      <c r="AL111" s="148">
        <v>0</v>
      </c>
      <c r="AM111" s="148">
        <v>0</v>
      </c>
    </row>
    <row r="112" spans="1:39">
      <c r="A112" s="148">
        <v>5310052</v>
      </c>
      <c r="B112" s="148" t="s">
        <v>190</v>
      </c>
      <c r="C112" s="148" t="s">
        <v>193</v>
      </c>
      <c r="D112" s="148">
        <v>5310052</v>
      </c>
      <c r="F112" s="149" t="s">
        <v>52</v>
      </c>
      <c r="H112" s="150">
        <v>24658</v>
      </c>
      <c r="I112" s="149" t="s">
        <v>8130</v>
      </c>
      <c r="J112" s="149" t="s">
        <v>8131</v>
      </c>
      <c r="K112" s="149" t="s">
        <v>45</v>
      </c>
      <c r="M112" s="149" t="s">
        <v>46</v>
      </c>
      <c r="N112" s="148">
        <v>12530136</v>
      </c>
      <c r="O112" s="148" t="s">
        <v>55</v>
      </c>
      <c r="Q112" s="148" t="s">
        <v>48</v>
      </c>
      <c r="R112" s="150">
        <v>37432</v>
      </c>
      <c r="S112" s="150">
        <v>45187</v>
      </c>
      <c r="T112" s="148" t="s">
        <v>1006</v>
      </c>
      <c r="U112" s="148">
        <v>1105</v>
      </c>
      <c r="X112" s="148">
        <v>11</v>
      </c>
      <c r="Y112" s="148" t="s">
        <v>230</v>
      </c>
      <c r="AC112" s="148" t="s">
        <v>49</v>
      </c>
      <c r="AD112" s="148" t="s">
        <v>3754</v>
      </c>
      <c r="AE112" s="148">
        <v>53100</v>
      </c>
      <c r="AF112" s="148" t="s">
        <v>3755</v>
      </c>
      <c r="AK112" s="148" t="s">
        <v>2886</v>
      </c>
      <c r="AL112" s="148">
        <v>0</v>
      </c>
      <c r="AM112" s="148">
        <v>0</v>
      </c>
    </row>
    <row r="113" spans="1:39">
      <c r="A113" s="148">
        <v>5313534</v>
      </c>
      <c r="B113" s="148" t="s">
        <v>194</v>
      </c>
      <c r="C113" s="148" t="s">
        <v>172</v>
      </c>
      <c r="D113" s="148">
        <v>5313534</v>
      </c>
      <c r="F113" s="149" t="s">
        <v>52</v>
      </c>
      <c r="H113" s="150">
        <v>21654</v>
      </c>
      <c r="I113" s="149" t="s">
        <v>8208</v>
      </c>
      <c r="J113" s="149" t="s">
        <v>8209</v>
      </c>
      <c r="K113" s="149" t="s">
        <v>45</v>
      </c>
      <c r="M113" s="149" t="s">
        <v>46</v>
      </c>
      <c r="N113" s="148">
        <v>12530005</v>
      </c>
      <c r="O113" s="148" t="s">
        <v>5391</v>
      </c>
      <c r="Q113" s="148" t="s">
        <v>48</v>
      </c>
      <c r="R113" s="150">
        <v>37432</v>
      </c>
      <c r="S113" s="150">
        <v>44827</v>
      </c>
      <c r="T113" s="148" t="s">
        <v>2896</v>
      </c>
      <c r="U113" s="148">
        <v>752</v>
      </c>
      <c r="X113" s="148">
        <v>7</v>
      </c>
      <c r="Y113" s="148" t="s">
        <v>230</v>
      </c>
      <c r="AC113" s="148" t="s">
        <v>49</v>
      </c>
      <c r="AD113" s="148" t="s">
        <v>3756</v>
      </c>
      <c r="AE113" s="148">
        <v>53350</v>
      </c>
      <c r="AF113" s="148" t="s">
        <v>3757</v>
      </c>
      <c r="AK113" s="148" t="s">
        <v>1358</v>
      </c>
      <c r="AL113" s="148">
        <v>0</v>
      </c>
      <c r="AM113" s="148">
        <v>0</v>
      </c>
    </row>
    <row r="114" spans="1:39">
      <c r="A114" s="148">
        <v>5325257</v>
      </c>
      <c r="B114" s="148" t="s">
        <v>194</v>
      </c>
      <c r="C114" s="148" t="s">
        <v>220</v>
      </c>
      <c r="D114" s="148">
        <v>5325257</v>
      </c>
      <c r="E114" s="149" t="s">
        <v>8115</v>
      </c>
      <c r="F114" s="149" t="s">
        <v>52</v>
      </c>
      <c r="H114" s="150">
        <v>25953</v>
      </c>
      <c r="I114" s="149" t="s">
        <v>8109</v>
      </c>
      <c r="J114" s="149" t="s">
        <v>8110</v>
      </c>
      <c r="K114" s="149" t="s">
        <v>45</v>
      </c>
      <c r="M114" s="149" t="s">
        <v>46</v>
      </c>
      <c r="N114" s="148">
        <v>12530108</v>
      </c>
      <c r="O114" s="148" t="s">
        <v>2037</v>
      </c>
      <c r="P114" s="150">
        <v>45478</v>
      </c>
      <c r="Q114" s="148" t="s">
        <v>962</v>
      </c>
      <c r="R114" s="150">
        <v>42261</v>
      </c>
      <c r="S114" s="150">
        <v>44421</v>
      </c>
      <c r="T114" s="148" t="s">
        <v>2896</v>
      </c>
      <c r="U114" s="148">
        <v>632</v>
      </c>
      <c r="X114" s="148">
        <v>6</v>
      </c>
      <c r="Y114" s="148" t="s">
        <v>230</v>
      </c>
      <c r="AC114" s="148" t="s">
        <v>49</v>
      </c>
      <c r="AD114" s="148" t="s">
        <v>3758</v>
      </c>
      <c r="AE114" s="148">
        <v>53800</v>
      </c>
      <c r="AF114" s="148" t="s">
        <v>3759</v>
      </c>
      <c r="AI114" s="148" t="s">
        <v>3241</v>
      </c>
      <c r="AJ114" s="148" t="s">
        <v>3242</v>
      </c>
      <c r="AK114" s="148" t="s">
        <v>2205</v>
      </c>
      <c r="AL114" s="148">
        <v>0</v>
      </c>
      <c r="AM114" s="148">
        <v>0</v>
      </c>
    </row>
    <row r="115" spans="1:39">
      <c r="A115" s="148">
        <v>5322267</v>
      </c>
      <c r="B115" s="148" t="s">
        <v>195</v>
      </c>
      <c r="C115" s="148" t="s">
        <v>861</v>
      </c>
      <c r="D115" s="148">
        <v>5322267</v>
      </c>
      <c r="F115" s="149" t="s">
        <v>52</v>
      </c>
      <c r="H115" s="150">
        <v>26603</v>
      </c>
      <c r="I115" s="149" t="s">
        <v>8109</v>
      </c>
      <c r="J115" s="149" t="s">
        <v>8110</v>
      </c>
      <c r="K115" s="149" t="s">
        <v>45</v>
      </c>
      <c r="M115" s="149" t="s">
        <v>46</v>
      </c>
      <c r="N115" s="148">
        <v>12538909</v>
      </c>
      <c r="O115" s="148" t="s">
        <v>2038</v>
      </c>
      <c r="Q115" s="148" t="s">
        <v>48</v>
      </c>
      <c r="R115" s="150">
        <v>40427</v>
      </c>
      <c r="S115" s="150">
        <v>44820</v>
      </c>
      <c r="T115" s="148" t="s">
        <v>1006</v>
      </c>
      <c r="U115" s="148">
        <v>668</v>
      </c>
      <c r="X115" s="148">
        <v>6</v>
      </c>
      <c r="Y115" s="148" t="s">
        <v>230</v>
      </c>
      <c r="AC115" s="148" t="s">
        <v>49</v>
      </c>
      <c r="AD115" s="148" t="s">
        <v>3760</v>
      </c>
      <c r="AE115" s="148">
        <v>53230</v>
      </c>
      <c r="AF115" s="148" t="s">
        <v>3761</v>
      </c>
      <c r="AK115" s="148" t="s">
        <v>2155</v>
      </c>
      <c r="AL115" s="148">
        <v>0</v>
      </c>
      <c r="AM115" s="148">
        <v>0</v>
      </c>
    </row>
    <row r="116" spans="1:39">
      <c r="A116" s="148">
        <v>5313158</v>
      </c>
      <c r="B116" s="148" t="s">
        <v>197</v>
      </c>
      <c r="C116" s="148" t="s">
        <v>2042</v>
      </c>
      <c r="D116" s="148">
        <v>5313158</v>
      </c>
      <c r="F116" s="149" t="s">
        <v>52</v>
      </c>
      <c r="H116" s="150">
        <v>30249</v>
      </c>
      <c r="I116" s="149" t="s">
        <v>8113</v>
      </c>
      <c r="J116" s="149" t="s">
        <v>8114</v>
      </c>
      <c r="K116" s="149" t="s">
        <v>45</v>
      </c>
      <c r="M116" s="149" t="s">
        <v>46</v>
      </c>
      <c r="N116" s="148">
        <v>12530084</v>
      </c>
      <c r="O116" s="148" t="s">
        <v>198</v>
      </c>
      <c r="Q116" s="148" t="s">
        <v>48</v>
      </c>
      <c r="R116" s="150">
        <v>37432</v>
      </c>
      <c r="S116" s="150">
        <v>44728</v>
      </c>
      <c r="T116" s="148" t="s">
        <v>2896</v>
      </c>
      <c r="U116" s="148">
        <v>1079</v>
      </c>
      <c r="X116" s="148">
        <v>10</v>
      </c>
      <c r="Y116" s="148" t="s">
        <v>230</v>
      </c>
      <c r="AC116" s="148" t="s">
        <v>49</v>
      </c>
      <c r="AD116" s="148" t="s">
        <v>3762</v>
      </c>
      <c r="AE116" s="148">
        <v>53600</v>
      </c>
      <c r="AF116" s="148" t="s">
        <v>3763</v>
      </c>
      <c r="AI116" s="148">
        <v>243016598</v>
      </c>
      <c r="AJ116" s="148">
        <v>624045206</v>
      </c>
      <c r="AK116" s="148" t="s">
        <v>1359</v>
      </c>
      <c r="AL116" s="148">
        <v>0</v>
      </c>
      <c r="AM116" s="148">
        <v>0</v>
      </c>
    </row>
    <row r="117" spans="1:39">
      <c r="A117" s="148">
        <v>5324923</v>
      </c>
      <c r="B117" s="148" t="s">
        <v>200</v>
      </c>
      <c r="C117" s="148" t="s">
        <v>487</v>
      </c>
      <c r="D117" s="148">
        <v>5324923</v>
      </c>
      <c r="F117" s="149" t="s">
        <v>52</v>
      </c>
      <c r="H117" s="150">
        <v>38604</v>
      </c>
      <c r="I117" s="149" t="s">
        <v>59</v>
      </c>
      <c r="J117" s="149">
        <v>-40</v>
      </c>
      <c r="K117" s="149" t="s">
        <v>45</v>
      </c>
      <c r="M117" s="149" t="s">
        <v>46</v>
      </c>
      <c r="N117" s="148">
        <v>12530055</v>
      </c>
      <c r="O117" s="148" t="s">
        <v>240</v>
      </c>
      <c r="Q117" s="148" t="s">
        <v>48</v>
      </c>
      <c r="R117" s="150">
        <v>41919</v>
      </c>
      <c r="S117" s="150">
        <v>45190</v>
      </c>
      <c r="T117" s="148" t="s">
        <v>1006</v>
      </c>
      <c r="U117" s="148">
        <v>747</v>
      </c>
      <c r="X117" s="148">
        <v>7</v>
      </c>
      <c r="Y117" s="148" t="s">
        <v>230</v>
      </c>
      <c r="AC117" s="148" t="s">
        <v>49</v>
      </c>
      <c r="AD117" s="148" t="s">
        <v>3748</v>
      </c>
      <c r="AE117" s="148">
        <v>53380</v>
      </c>
      <c r="AF117" s="148" t="s">
        <v>3764</v>
      </c>
      <c r="AI117" s="148">
        <v>243026333</v>
      </c>
      <c r="AK117" s="148" t="s">
        <v>1360</v>
      </c>
      <c r="AL117" s="148">
        <v>0</v>
      </c>
      <c r="AM117" s="148">
        <v>0</v>
      </c>
    </row>
    <row r="118" spans="1:39">
      <c r="A118" s="148">
        <v>5318329</v>
      </c>
      <c r="B118" s="148" t="s">
        <v>200</v>
      </c>
      <c r="C118" s="148" t="s">
        <v>2033</v>
      </c>
      <c r="D118" s="148">
        <v>5318329</v>
      </c>
      <c r="E118" s="149" t="s">
        <v>52</v>
      </c>
      <c r="F118" s="149" t="s">
        <v>52</v>
      </c>
      <c r="H118" s="150">
        <v>24615</v>
      </c>
      <c r="I118" s="149" t="s">
        <v>8130</v>
      </c>
      <c r="J118" s="149" t="s">
        <v>8131</v>
      </c>
      <c r="K118" s="149" t="s">
        <v>45</v>
      </c>
      <c r="M118" s="149" t="s">
        <v>46</v>
      </c>
      <c r="N118" s="148">
        <v>12530081</v>
      </c>
      <c r="O118" s="148" t="s">
        <v>201</v>
      </c>
      <c r="P118" s="150">
        <v>45512</v>
      </c>
      <c r="Q118" s="148" t="s">
        <v>962</v>
      </c>
      <c r="R118" s="150">
        <v>37896</v>
      </c>
      <c r="S118" s="150">
        <v>45502</v>
      </c>
      <c r="T118" s="148" t="s">
        <v>1006</v>
      </c>
      <c r="U118" s="148">
        <v>737</v>
      </c>
      <c r="X118" s="148">
        <v>7</v>
      </c>
      <c r="Y118" s="148" t="s">
        <v>230</v>
      </c>
      <c r="AC118" s="148" t="s">
        <v>49</v>
      </c>
      <c r="AD118" s="148" t="s">
        <v>3765</v>
      </c>
      <c r="AE118" s="148">
        <v>49520</v>
      </c>
      <c r="AF118" s="148" t="s">
        <v>3766</v>
      </c>
      <c r="AI118" s="148">
        <v>241615896</v>
      </c>
      <c r="AJ118" s="148">
        <v>648178640</v>
      </c>
      <c r="AK118" s="148" t="s">
        <v>3243</v>
      </c>
      <c r="AL118" s="148">
        <v>0</v>
      </c>
      <c r="AM118" s="148">
        <v>0</v>
      </c>
    </row>
    <row r="119" spans="1:39">
      <c r="A119" s="148">
        <v>5325077</v>
      </c>
      <c r="B119" s="148" t="s">
        <v>200</v>
      </c>
      <c r="C119" s="148" t="s">
        <v>1293</v>
      </c>
      <c r="D119" s="148">
        <v>5325077</v>
      </c>
      <c r="F119" s="149" t="s">
        <v>52</v>
      </c>
      <c r="H119" s="150">
        <v>39662</v>
      </c>
      <c r="I119" s="149" t="s">
        <v>152</v>
      </c>
      <c r="J119" s="149">
        <v>-17</v>
      </c>
      <c r="K119" s="149" t="s">
        <v>45</v>
      </c>
      <c r="M119" s="149" t="s">
        <v>46</v>
      </c>
      <c r="N119" s="148">
        <v>12530055</v>
      </c>
      <c r="O119" s="148" t="s">
        <v>240</v>
      </c>
      <c r="Q119" s="148" t="s">
        <v>48</v>
      </c>
      <c r="R119" s="150">
        <v>41981</v>
      </c>
      <c r="T119" s="148" t="s">
        <v>2115</v>
      </c>
      <c r="U119" s="148">
        <v>573</v>
      </c>
      <c r="X119" s="148">
        <v>5</v>
      </c>
      <c r="Y119" s="148" t="s">
        <v>230</v>
      </c>
      <c r="AC119" s="148" t="s">
        <v>49</v>
      </c>
      <c r="AD119" s="148" t="s">
        <v>3748</v>
      </c>
      <c r="AE119" s="148">
        <v>53380</v>
      </c>
      <c r="AF119" s="148" t="s">
        <v>3764</v>
      </c>
      <c r="AI119" s="148">
        <v>243026323</v>
      </c>
      <c r="AJ119" s="148">
        <v>668693815</v>
      </c>
      <c r="AK119" s="148" t="s">
        <v>8224</v>
      </c>
      <c r="AL119" s="148">
        <v>0</v>
      </c>
      <c r="AM119" s="148">
        <v>0</v>
      </c>
    </row>
    <row r="120" spans="1:39">
      <c r="A120" s="148">
        <v>5329666</v>
      </c>
      <c r="B120" s="148" t="s">
        <v>200</v>
      </c>
      <c r="C120" s="148" t="s">
        <v>348</v>
      </c>
      <c r="D120" s="148">
        <v>5329666</v>
      </c>
      <c r="F120" s="149" t="s">
        <v>52</v>
      </c>
      <c r="H120" s="150">
        <v>41411</v>
      </c>
      <c r="I120" s="149" t="s">
        <v>54</v>
      </c>
      <c r="J120" s="149">
        <v>-12</v>
      </c>
      <c r="K120" s="149" t="s">
        <v>45</v>
      </c>
      <c r="M120" s="149" t="s">
        <v>46</v>
      </c>
      <c r="N120" s="148">
        <v>12530072</v>
      </c>
      <c r="O120" s="148" t="s">
        <v>2032</v>
      </c>
      <c r="Q120" s="148" t="s">
        <v>48</v>
      </c>
      <c r="R120" s="150">
        <v>45334</v>
      </c>
      <c r="T120" s="148" t="s">
        <v>2115</v>
      </c>
      <c r="U120" s="148">
        <v>500</v>
      </c>
      <c r="X120" s="148">
        <v>5</v>
      </c>
      <c r="Y120" s="148" t="s">
        <v>230</v>
      </c>
      <c r="AC120" s="148" t="s">
        <v>49</v>
      </c>
      <c r="AD120" s="148" t="s">
        <v>4536</v>
      </c>
      <c r="AE120" s="148">
        <v>53470</v>
      </c>
      <c r="AF120" s="148" t="s">
        <v>8225</v>
      </c>
      <c r="AJ120" s="148">
        <v>619348695</v>
      </c>
      <c r="AK120" s="148" t="s">
        <v>8226</v>
      </c>
      <c r="AL120" s="148">
        <v>0</v>
      </c>
      <c r="AM120" s="148">
        <v>0</v>
      </c>
    </row>
    <row r="121" spans="1:39">
      <c r="A121" s="148">
        <v>5329205</v>
      </c>
      <c r="B121" s="148" t="s">
        <v>8227</v>
      </c>
      <c r="C121" s="148" t="s">
        <v>3134</v>
      </c>
      <c r="D121" s="148">
        <v>5329205</v>
      </c>
      <c r="F121" s="149" t="s">
        <v>52</v>
      </c>
      <c r="H121" s="150">
        <v>41535</v>
      </c>
      <c r="I121" s="149" t="s">
        <v>54</v>
      </c>
      <c r="J121" s="149">
        <v>-12</v>
      </c>
      <c r="K121" s="149" t="s">
        <v>45</v>
      </c>
      <c r="M121" s="149" t="s">
        <v>46</v>
      </c>
      <c r="N121" s="148">
        <v>12530020</v>
      </c>
      <c r="O121" s="148" t="s">
        <v>127</v>
      </c>
      <c r="Q121" s="148" t="s">
        <v>48</v>
      </c>
      <c r="R121" s="150">
        <v>45178</v>
      </c>
      <c r="T121" s="148" t="s">
        <v>2115</v>
      </c>
      <c r="U121" s="148">
        <v>501</v>
      </c>
      <c r="X121" s="148">
        <v>5</v>
      </c>
      <c r="Y121" s="148" t="s">
        <v>230</v>
      </c>
      <c r="AC121" s="148" t="s">
        <v>49</v>
      </c>
      <c r="AD121" s="148" t="s">
        <v>8228</v>
      </c>
      <c r="AE121" s="148">
        <v>53960</v>
      </c>
      <c r="AF121" s="148" t="s">
        <v>8229</v>
      </c>
      <c r="AJ121" s="148">
        <v>629882561</v>
      </c>
      <c r="AK121" s="148" t="s">
        <v>8230</v>
      </c>
      <c r="AL121" s="148">
        <v>0</v>
      </c>
      <c r="AM121" s="148">
        <v>0</v>
      </c>
    </row>
    <row r="122" spans="1:39">
      <c r="A122" s="148">
        <v>5317586</v>
      </c>
      <c r="B122" s="148" t="s">
        <v>1200</v>
      </c>
      <c r="C122" s="148" t="s">
        <v>136</v>
      </c>
      <c r="D122" s="148">
        <v>5317586</v>
      </c>
      <c r="F122" s="149" t="s">
        <v>52</v>
      </c>
      <c r="H122" s="150">
        <v>26380</v>
      </c>
      <c r="I122" s="149" t="s">
        <v>8109</v>
      </c>
      <c r="J122" s="149" t="s">
        <v>8110</v>
      </c>
      <c r="K122" s="149" t="s">
        <v>45</v>
      </c>
      <c r="M122" s="149" t="s">
        <v>46</v>
      </c>
      <c r="N122" s="148">
        <v>12530042</v>
      </c>
      <c r="O122" s="148" t="s">
        <v>119</v>
      </c>
      <c r="Q122" s="148" t="s">
        <v>48</v>
      </c>
      <c r="R122" s="150">
        <v>37529</v>
      </c>
      <c r="S122" s="150">
        <v>44804</v>
      </c>
      <c r="T122" s="148" t="s">
        <v>2896</v>
      </c>
      <c r="U122" s="148">
        <v>500</v>
      </c>
      <c r="X122" s="148">
        <v>5</v>
      </c>
      <c r="Y122" s="148" t="s">
        <v>230</v>
      </c>
      <c r="AC122" s="148" t="s">
        <v>49</v>
      </c>
      <c r="AD122" s="148" t="s">
        <v>3769</v>
      </c>
      <c r="AE122" s="148">
        <v>53400</v>
      </c>
      <c r="AF122" s="148" t="s">
        <v>3770</v>
      </c>
      <c r="AI122" s="148">
        <v>543069204</v>
      </c>
      <c r="AK122" s="148" t="s">
        <v>1746</v>
      </c>
      <c r="AL122" s="148">
        <v>0</v>
      </c>
      <c r="AM122" s="148">
        <v>0</v>
      </c>
    </row>
    <row r="123" spans="1:39">
      <c r="A123" s="148">
        <v>535689</v>
      </c>
      <c r="B123" s="148" t="s">
        <v>204</v>
      </c>
      <c r="C123" s="148" t="s">
        <v>205</v>
      </c>
      <c r="D123" s="148">
        <v>535689</v>
      </c>
      <c r="E123" s="149" t="s">
        <v>52</v>
      </c>
      <c r="F123" s="149" t="s">
        <v>52</v>
      </c>
      <c r="H123" s="150">
        <v>19664</v>
      </c>
      <c r="I123" s="149" t="s">
        <v>8116</v>
      </c>
      <c r="J123" s="149" t="s">
        <v>8117</v>
      </c>
      <c r="K123" s="149" t="s">
        <v>45</v>
      </c>
      <c r="M123" s="149" t="s">
        <v>46</v>
      </c>
      <c r="N123" s="148">
        <v>12530054</v>
      </c>
      <c r="O123" s="148" t="s">
        <v>94</v>
      </c>
      <c r="P123" s="150">
        <v>45530</v>
      </c>
      <c r="Q123" s="148" t="s">
        <v>962</v>
      </c>
      <c r="R123" s="150">
        <v>37432</v>
      </c>
      <c r="S123" s="150">
        <v>45115</v>
      </c>
      <c r="T123" s="148" t="s">
        <v>2896</v>
      </c>
      <c r="U123" s="148">
        <v>564</v>
      </c>
      <c r="X123" s="148">
        <v>5</v>
      </c>
      <c r="Y123" s="148" t="s">
        <v>230</v>
      </c>
      <c r="AC123" s="148" t="s">
        <v>49</v>
      </c>
      <c r="AD123" s="148" t="s">
        <v>3769</v>
      </c>
      <c r="AE123" s="148">
        <v>53400</v>
      </c>
      <c r="AF123" s="148" t="s">
        <v>3771</v>
      </c>
      <c r="AK123" s="148" t="s">
        <v>3244</v>
      </c>
      <c r="AL123" s="148">
        <v>0</v>
      </c>
      <c r="AM123" s="148">
        <v>0</v>
      </c>
    </row>
    <row r="124" spans="1:39">
      <c r="A124" s="148">
        <v>5329566</v>
      </c>
      <c r="B124" s="148" t="s">
        <v>8231</v>
      </c>
      <c r="C124" s="148" t="s">
        <v>8232</v>
      </c>
      <c r="D124" s="148">
        <v>5329566</v>
      </c>
      <c r="F124" s="149" t="s">
        <v>43</v>
      </c>
      <c r="H124" s="150">
        <v>42911</v>
      </c>
      <c r="I124" s="149" t="s">
        <v>43</v>
      </c>
      <c r="J124" s="149">
        <v>-9</v>
      </c>
      <c r="K124" s="149" t="s">
        <v>45</v>
      </c>
      <c r="M124" s="149" t="s">
        <v>46</v>
      </c>
      <c r="N124" s="148">
        <v>12530008</v>
      </c>
      <c r="O124" s="148" t="s">
        <v>146</v>
      </c>
      <c r="Q124" s="148" t="s">
        <v>48</v>
      </c>
      <c r="R124" s="150">
        <v>45253</v>
      </c>
      <c r="T124" s="148" t="s">
        <v>2115</v>
      </c>
      <c r="U124" s="148">
        <v>500</v>
      </c>
      <c r="X124" s="148">
        <v>5</v>
      </c>
      <c r="Y124" s="148" t="s">
        <v>230</v>
      </c>
      <c r="AC124" s="148" t="s">
        <v>49</v>
      </c>
      <c r="AD124" s="148" t="s">
        <v>3861</v>
      </c>
      <c r="AE124" s="148">
        <v>53410</v>
      </c>
      <c r="AF124" s="148" t="s">
        <v>8233</v>
      </c>
      <c r="AJ124" s="148">
        <v>649646237</v>
      </c>
      <c r="AK124" s="148" t="s">
        <v>8234</v>
      </c>
      <c r="AL124" s="148">
        <v>0</v>
      </c>
      <c r="AM124" s="148">
        <v>0</v>
      </c>
    </row>
    <row r="125" spans="1:39">
      <c r="A125" s="148">
        <v>5319281</v>
      </c>
      <c r="B125" s="148" t="s">
        <v>206</v>
      </c>
      <c r="C125" s="148" t="s">
        <v>136</v>
      </c>
      <c r="D125" s="148">
        <v>5319281</v>
      </c>
      <c r="E125" s="149" t="s">
        <v>8115</v>
      </c>
      <c r="F125" s="149" t="s">
        <v>52</v>
      </c>
      <c r="H125" s="150">
        <v>26215</v>
      </c>
      <c r="I125" s="149" t="s">
        <v>8109</v>
      </c>
      <c r="J125" s="149" t="s">
        <v>8110</v>
      </c>
      <c r="K125" s="149" t="s">
        <v>45</v>
      </c>
      <c r="M125" s="149" t="s">
        <v>46</v>
      </c>
      <c r="N125" s="148">
        <v>12538899</v>
      </c>
      <c r="O125" s="148" t="s">
        <v>1231</v>
      </c>
      <c r="P125" s="150">
        <v>45510</v>
      </c>
      <c r="Q125" s="148" t="s">
        <v>962</v>
      </c>
      <c r="R125" s="150">
        <v>38601</v>
      </c>
      <c r="S125" s="150">
        <v>45111</v>
      </c>
      <c r="T125" s="148" t="s">
        <v>2896</v>
      </c>
      <c r="U125" s="148">
        <v>659</v>
      </c>
      <c r="X125" s="148">
        <v>6</v>
      </c>
      <c r="Y125" s="148" t="s">
        <v>230</v>
      </c>
      <c r="AC125" s="148" t="s">
        <v>49</v>
      </c>
      <c r="AD125" s="148" t="s">
        <v>3772</v>
      </c>
      <c r="AE125" s="148">
        <v>53160</v>
      </c>
      <c r="AF125" s="148" t="s">
        <v>3773</v>
      </c>
      <c r="AI125" s="148" t="s">
        <v>2206</v>
      </c>
      <c r="AJ125" s="148" t="s">
        <v>2207</v>
      </c>
      <c r="AK125" s="148" t="s">
        <v>2208</v>
      </c>
      <c r="AL125" s="148">
        <v>0</v>
      </c>
      <c r="AM125" s="148">
        <v>0</v>
      </c>
    </row>
    <row r="126" spans="1:39">
      <c r="A126" s="148">
        <v>5328396</v>
      </c>
      <c r="B126" s="148" t="s">
        <v>2892</v>
      </c>
      <c r="C126" s="148" t="s">
        <v>2893</v>
      </c>
      <c r="D126" s="148">
        <v>5328396</v>
      </c>
      <c r="E126" s="149" t="s">
        <v>43</v>
      </c>
      <c r="H126" s="150">
        <v>42646</v>
      </c>
      <c r="I126" s="149" t="s">
        <v>43</v>
      </c>
      <c r="J126" s="149">
        <v>-9</v>
      </c>
      <c r="K126" s="149" t="s">
        <v>45</v>
      </c>
      <c r="M126" s="149" t="s">
        <v>46</v>
      </c>
      <c r="N126" s="148">
        <v>12530055</v>
      </c>
      <c r="O126" s="148" t="s">
        <v>240</v>
      </c>
      <c r="P126" s="150">
        <v>45530</v>
      </c>
      <c r="Q126" s="148" t="s">
        <v>962</v>
      </c>
      <c r="R126" s="150">
        <v>44479</v>
      </c>
      <c r="T126" s="148" t="s">
        <v>2115</v>
      </c>
      <c r="U126" s="148">
        <v>500</v>
      </c>
      <c r="X126" s="148">
        <v>5</v>
      </c>
      <c r="Y126" s="148" t="s">
        <v>230</v>
      </c>
      <c r="AC126" s="148" t="s">
        <v>49</v>
      </c>
      <c r="AD126" s="148" t="s">
        <v>3774</v>
      </c>
      <c r="AE126" s="148">
        <v>53380</v>
      </c>
      <c r="AF126" s="148" t="s">
        <v>3775</v>
      </c>
      <c r="AI126" s="148">
        <v>243900943</v>
      </c>
      <c r="AJ126" s="148">
        <v>630740566</v>
      </c>
      <c r="AK126" s="148" t="s">
        <v>2894</v>
      </c>
      <c r="AL126" s="148">
        <v>1</v>
      </c>
      <c r="AM126" s="148">
        <v>0</v>
      </c>
    </row>
    <row r="127" spans="1:39">
      <c r="A127" s="148">
        <v>5329485</v>
      </c>
      <c r="B127" s="148" t="s">
        <v>2892</v>
      </c>
      <c r="C127" s="148" t="s">
        <v>8235</v>
      </c>
      <c r="D127" s="148">
        <v>5329485</v>
      </c>
      <c r="E127" s="149" t="s">
        <v>43</v>
      </c>
      <c r="F127" s="149" t="s">
        <v>43</v>
      </c>
      <c r="H127" s="150">
        <v>40718</v>
      </c>
      <c r="I127" s="149" t="s">
        <v>44</v>
      </c>
      <c r="J127" s="149">
        <v>-14</v>
      </c>
      <c r="K127" s="149" t="s">
        <v>61</v>
      </c>
      <c r="M127" s="149" t="s">
        <v>46</v>
      </c>
      <c r="N127" s="148">
        <v>12530055</v>
      </c>
      <c r="O127" s="148" t="s">
        <v>240</v>
      </c>
      <c r="P127" s="150">
        <v>45530</v>
      </c>
      <c r="Q127" s="148" t="s">
        <v>962</v>
      </c>
      <c r="R127" s="150">
        <v>45210</v>
      </c>
      <c r="T127" s="148" t="s">
        <v>2115</v>
      </c>
      <c r="U127" s="148">
        <v>500</v>
      </c>
      <c r="X127" s="148">
        <v>5</v>
      </c>
      <c r="Y127" s="148" t="s">
        <v>230</v>
      </c>
      <c r="AC127" s="148" t="s">
        <v>49</v>
      </c>
      <c r="AD127" s="148" t="s">
        <v>3774</v>
      </c>
      <c r="AE127" s="148">
        <v>53380</v>
      </c>
      <c r="AF127" s="148" t="s">
        <v>8236</v>
      </c>
      <c r="AI127" s="148">
        <v>630740566</v>
      </c>
      <c r="AJ127" s="148">
        <v>626161877</v>
      </c>
      <c r="AK127" s="148" t="s">
        <v>2894</v>
      </c>
      <c r="AL127" s="148">
        <v>1</v>
      </c>
      <c r="AM127" s="148">
        <v>1</v>
      </c>
    </row>
    <row r="128" spans="1:39">
      <c r="A128" s="148">
        <v>5327695</v>
      </c>
      <c r="B128" s="148" t="s">
        <v>1232</v>
      </c>
      <c r="C128" s="148" t="s">
        <v>898</v>
      </c>
      <c r="D128" s="148">
        <v>5327695</v>
      </c>
      <c r="F128" s="149" t="s">
        <v>52</v>
      </c>
      <c r="H128" s="150">
        <v>40511</v>
      </c>
      <c r="I128" s="149" t="s">
        <v>97</v>
      </c>
      <c r="J128" s="149">
        <v>-15</v>
      </c>
      <c r="K128" s="149" t="s">
        <v>45</v>
      </c>
      <c r="M128" s="149" t="s">
        <v>46</v>
      </c>
      <c r="N128" s="148">
        <v>12530060</v>
      </c>
      <c r="O128" s="148" t="s">
        <v>2031</v>
      </c>
      <c r="Q128" s="148" t="s">
        <v>48</v>
      </c>
      <c r="R128" s="150">
        <v>43752</v>
      </c>
      <c r="T128" s="148" t="s">
        <v>2115</v>
      </c>
      <c r="U128" s="148">
        <v>509</v>
      </c>
      <c r="X128" s="148">
        <v>5</v>
      </c>
      <c r="Y128" s="148" t="s">
        <v>230</v>
      </c>
      <c r="AC128" s="148" t="s">
        <v>49</v>
      </c>
      <c r="AD128" s="148" t="s">
        <v>1328</v>
      </c>
      <c r="AE128" s="148">
        <v>53000</v>
      </c>
      <c r="AF128" s="148" t="s">
        <v>3776</v>
      </c>
      <c r="AI128" s="148">
        <v>243679978</v>
      </c>
      <c r="AJ128" s="148">
        <v>610077401</v>
      </c>
      <c r="AK128" s="148" t="s">
        <v>1361</v>
      </c>
      <c r="AL128" s="148">
        <v>0</v>
      </c>
      <c r="AM128" s="148">
        <v>0</v>
      </c>
    </row>
    <row r="129" spans="1:39">
      <c r="A129" s="148">
        <v>5318146</v>
      </c>
      <c r="B129" s="148" t="s">
        <v>2156</v>
      </c>
      <c r="C129" s="148" t="s">
        <v>103</v>
      </c>
      <c r="D129" s="148">
        <v>5318146</v>
      </c>
      <c r="F129" s="149" t="s">
        <v>52</v>
      </c>
      <c r="H129" s="150">
        <v>22622</v>
      </c>
      <c r="I129" s="149" t="s">
        <v>8138</v>
      </c>
      <c r="J129" s="149" t="s">
        <v>8139</v>
      </c>
      <c r="K129" s="149" t="s">
        <v>45</v>
      </c>
      <c r="M129" s="149" t="s">
        <v>46</v>
      </c>
      <c r="N129" s="148">
        <v>12530090</v>
      </c>
      <c r="O129" s="148" t="s">
        <v>5392</v>
      </c>
      <c r="Q129" s="148" t="s">
        <v>48</v>
      </c>
      <c r="R129" s="150">
        <v>37883</v>
      </c>
      <c r="S129" s="150">
        <v>44397</v>
      </c>
      <c r="T129" s="148" t="s">
        <v>2896</v>
      </c>
      <c r="U129" s="148">
        <v>525</v>
      </c>
      <c r="X129" s="148">
        <v>5</v>
      </c>
      <c r="Y129" s="148" t="s">
        <v>230</v>
      </c>
      <c r="AC129" s="148" t="s">
        <v>49</v>
      </c>
      <c r="AD129" s="148" t="s">
        <v>3777</v>
      </c>
      <c r="AE129" s="148">
        <v>53200</v>
      </c>
      <c r="AF129" s="148" t="s">
        <v>3778</v>
      </c>
      <c r="AI129" s="148">
        <v>243073018</v>
      </c>
      <c r="AJ129" s="148">
        <v>674288504</v>
      </c>
      <c r="AK129" s="148" t="s">
        <v>2157</v>
      </c>
      <c r="AL129" s="148">
        <v>0</v>
      </c>
      <c r="AM129" s="148">
        <v>0</v>
      </c>
    </row>
    <row r="130" spans="1:39">
      <c r="A130" s="148">
        <v>5321011</v>
      </c>
      <c r="B130" s="148" t="s">
        <v>207</v>
      </c>
      <c r="C130" s="148" t="s">
        <v>3518</v>
      </c>
      <c r="D130" s="148">
        <v>5321011</v>
      </c>
      <c r="F130" s="149" t="s">
        <v>52</v>
      </c>
      <c r="H130" s="150">
        <v>21379</v>
      </c>
      <c r="I130" s="149" t="s">
        <v>8208</v>
      </c>
      <c r="J130" s="149" t="s">
        <v>8209</v>
      </c>
      <c r="K130" s="149" t="s">
        <v>45</v>
      </c>
      <c r="M130" s="149" t="s">
        <v>46</v>
      </c>
      <c r="N130" s="148">
        <v>12530018</v>
      </c>
      <c r="O130" s="148" t="s">
        <v>2023</v>
      </c>
      <c r="Q130" s="148" t="s">
        <v>48</v>
      </c>
      <c r="R130" s="150">
        <v>39692</v>
      </c>
      <c r="S130" s="150">
        <v>45182</v>
      </c>
      <c r="T130" s="148" t="s">
        <v>1006</v>
      </c>
      <c r="U130" s="148">
        <v>713</v>
      </c>
      <c r="X130" s="148">
        <v>7</v>
      </c>
      <c r="Y130" s="148" t="s">
        <v>230</v>
      </c>
      <c r="AC130" s="148" t="s">
        <v>49</v>
      </c>
      <c r="AD130" s="148" t="s">
        <v>3734</v>
      </c>
      <c r="AE130" s="148">
        <v>53200</v>
      </c>
      <c r="AF130" s="148" t="s">
        <v>3779</v>
      </c>
      <c r="AI130" s="148">
        <v>243707371</v>
      </c>
      <c r="AJ130" s="148">
        <v>687970453</v>
      </c>
      <c r="AK130" s="148" t="s">
        <v>1362</v>
      </c>
      <c r="AL130" s="148">
        <v>0</v>
      </c>
      <c r="AM130" s="148">
        <v>0</v>
      </c>
    </row>
    <row r="131" spans="1:39">
      <c r="A131" s="148">
        <v>5328429</v>
      </c>
      <c r="B131" s="148" t="s">
        <v>2895</v>
      </c>
      <c r="C131" s="148" t="s">
        <v>161</v>
      </c>
      <c r="D131" s="148">
        <v>5328429</v>
      </c>
      <c r="F131" s="149" t="s">
        <v>43</v>
      </c>
      <c r="H131" s="150">
        <v>40291</v>
      </c>
      <c r="I131" s="149" t="s">
        <v>97</v>
      </c>
      <c r="J131" s="149">
        <v>-15</v>
      </c>
      <c r="K131" s="149" t="s">
        <v>61</v>
      </c>
      <c r="M131" s="149" t="s">
        <v>46</v>
      </c>
      <c r="N131" s="148">
        <v>12530079</v>
      </c>
      <c r="O131" s="148" t="s">
        <v>106</v>
      </c>
      <c r="Q131" s="148" t="s">
        <v>48</v>
      </c>
      <c r="R131" s="150">
        <v>44483</v>
      </c>
      <c r="T131" s="148" t="s">
        <v>2115</v>
      </c>
      <c r="U131" s="148">
        <v>500</v>
      </c>
      <c r="X131" s="148">
        <v>5</v>
      </c>
      <c r="Y131" s="148" t="s">
        <v>230</v>
      </c>
      <c r="AC131" s="148" t="s">
        <v>49</v>
      </c>
      <c r="AD131" s="148" t="s">
        <v>3781</v>
      </c>
      <c r="AE131" s="148">
        <v>53120</v>
      </c>
      <c r="AF131" s="148" t="s">
        <v>3782</v>
      </c>
      <c r="AJ131" s="148">
        <v>699503639</v>
      </c>
      <c r="AK131" s="148" t="s">
        <v>5393</v>
      </c>
      <c r="AL131" s="148">
        <v>0</v>
      </c>
      <c r="AM131" s="148">
        <v>0</v>
      </c>
    </row>
    <row r="132" spans="1:39">
      <c r="A132" s="148">
        <v>5320999</v>
      </c>
      <c r="B132" s="148" t="s">
        <v>208</v>
      </c>
      <c r="C132" s="148" t="s">
        <v>209</v>
      </c>
      <c r="D132" s="148">
        <v>5320999</v>
      </c>
      <c r="E132" s="149" t="s">
        <v>8115</v>
      </c>
      <c r="F132" s="149" t="s">
        <v>52</v>
      </c>
      <c r="H132" s="150">
        <v>34756</v>
      </c>
      <c r="I132" s="149" t="s">
        <v>59</v>
      </c>
      <c r="J132" s="149">
        <v>-40</v>
      </c>
      <c r="K132" s="149" t="s">
        <v>61</v>
      </c>
      <c r="M132" s="149" t="s">
        <v>46</v>
      </c>
      <c r="N132" s="148">
        <v>12530064</v>
      </c>
      <c r="O132" s="148" t="s">
        <v>2020</v>
      </c>
      <c r="P132" s="150">
        <v>45482</v>
      </c>
      <c r="Q132" s="148" t="s">
        <v>962</v>
      </c>
      <c r="R132" s="150">
        <v>39556</v>
      </c>
      <c r="S132" s="150">
        <v>44768</v>
      </c>
      <c r="T132" s="148" t="s">
        <v>2896</v>
      </c>
      <c r="U132" s="148">
        <v>1038</v>
      </c>
      <c r="X132" s="148">
        <v>10</v>
      </c>
      <c r="Y132" s="148" t="s">
        <v>230</v>
      </c>
      <c r="AC132" s="148" t="s">
        <v>49</v>
      </c>
      <c r="AD132" s="148" t="s">
        <v>3783</v>
      </c>
      <c r="AE132" s="148">
        <v>53320</v>
      </c>
      <c r="AF132" s="148" t="s">
        <v>3784</v>
      </c>
      <c r="AI132" s="148" t="s">
        <v>2897</v>
      </c>
      <c r="AJ132" s="148" t="s">
        <v>2897</v>
      </c>
      <c r="AK132" s="148" t="s">
        <v>1363</v>
      </c>
      <c r="AL132" s="148">
        <v>0</v>
      </c>
      <c r="AM132" s="148">
        <v>0</v>
      </c>
    </row>
    <row r="133" spans="1:39">
      <c r="A133" s="148">
        <v>5322274</v>
      </c>
      <c r="B133" s="148" t="s">
        <v>208</v>
      </c>
      <c r="C133" s="148" t="s">
        <v>2044</v>
      </c>
      <c r="D133" s="148">
        <v>5322274</v>
      </c>
      <c r="F133" s="149" t="s">
        <v>52</v>
      </c>
      <c r="H133" s="150">
        <v>24064</v>
      </c>
      <c r="I133" s="149" t="s">
        <v>8130</v>
      </c>
      <c r="J133" s="149" t="s">
        <v>8131</v>
      </c>
      <c r="K133" s="149" t="s">
        <v>45</v>
      </c>
      <c r="M133" s="149" t="s">
        <v>46</v>
      </c>
      <c r="N133" s="148">
        <v>12530064</v>
      </c>
      <c r="O133" s="148" t="s">
        <v>2020</v>
      </c>
      <c r="Q133" s="148" t="s">
        <v>48</v>
      </c>
      <c r="R133" s="150">
        <v>40427</v>
      </c>
      <c r="S133" s="150">
        <v>44776</v>
      </c>
      <c r="T133" s="148" t="s">
        <v>2896</v>
      </c>
      <c r="U133" s="148">
        <v>910</v>
      </c>
      <c r="X133" s="148">
        <v>9</v>
      </c>
      <c r="Y133" s="148" t="s">
        <v>230</v>
      </c>
      <c r="AC133" s="148" t="s">
        <v>49</v>
      </c>
      <c r="AD133" s="148" t="s">
        <v>3785</v>
      </c>
      <c r="AE133" s="148">
        <v>53320</v>
      </c>
      <c r="AF133" s="148" t="s">
        <v>3786</v>
      </c>
      <c r="AI133" s="148">
        <v>243021214</v>
      </c>
      <c r="AJ133" s="148">
        <v>618152951</v>
      </c>
      <c r="AK133" s="148" t="s">
        <v>1364</v>
      </c>
      <c r="AL133" s="148">
        <v>0</v>
      </c>
      <c r="AM133" s="148">
        <v>0</v>
      </c>
    </row>
    <row r="134" spans="1:39">
      <c r="A134" s="148">
        <v>5323631</v>
      </c>
      <c r="B134" s="148" t="s">
        <v>211</v>
      </c>
      <c r="C134" s="148" t="s">
        <v>212</v>
      </c>
      <c r="D134" s="148">
        <v>5323631</v>
      </c>
      <c r="E134" s="149" t="s">
        <v>8115</v>
      </c>
      <c r="F134" s="149" t="s">
        <v>52</v>
      </c>
      <c r="H134" s="150">
        <v>26336</v>
      </c>
      <c r="I134" s="149" t="s">
        <v>8109</v>
      </c>
      <c r="J134" s="149" t="s">
        <v>8110</v>
      </c>
      <c r="K134" s="149" t="s">
        <v>61</v>
      </c>
      <c r="M134" s="149" t="s">
        <v>46</v>
      </c>
      <c r="N134" s="148">
        <v>12530146</v>
      </c>
      <c r="O134" s="148" t="s">
        <v>2034</v>
      </c>
      <c r="P134" s="150">
        <v>45482</v>
      </c>
      <c r="Q134" s="148" t="s">
        <v>962</v>
      </c>
      <c r="R134" s="150">
        <v>41172</v>
      </c>
      <c r="S134" s="150">
        <v>44770</v>
      </c>
      <c r="T134" s="148" t="s">
        <v>2896</v>
      </c>
      <c r="U134" s="148">
        <v>684</v>
      </c>
      <c r="X134" s="148">
        <v>6</v>
      </c>
      <c r="Y134" s="148" t="s">
        <v>230</v>
      </c>
      <c r="AC134" s="148" t="s">
        <v>49</v>
      </c>
      <c r="AD134" s="148" t="s">
        <v>3787</v>
      </c>
      <c r="AE134" s="148">
        <v>53200</v>
      </c>
      <c r="AF134" s="148" t="s">
        <v>3788</v>
      </c>
      <c r="AJ134" s="148" t="s">
        <v>8237</v>
      </c>
      <c r="AK134" s="148" t="s">
        <v>1365</v>
      </c>
      <c r="AL134" s="148">
        <v>0</v>
      </c>
      <c r="AM134" s="148">
        <v>0</v>
      </c>
    </row>
    <row r="135" spans="1:39">
      <c r="A135" s="148">
        <v>2213747</v>
      </c>
      <c r="B135" s="148" t="s">
        <v>1010</v>
      </c>
      <c r="C135" s="148" t="s">
        <v>134</v>
      </c>
      <c r="D135" s="148">
        <v>2213747</v>
      </c>
      <c r="E135" s="149" t="s">
        <v>8115</v>
      </c>
      <c r="F135" s="149" t="s">
        <v>52</v>
      </c>
      <c r="H135" s="150">
        <v>28284</v>
      </c>
      <c r="I135" s="149" t="s">
        <v>8147</v>
      </c>
      <c r="J135" s="149" t="s">
        <v>8148</v>
      </c>
      <c r="K135" s="149" t="s">
        <v>45</v>
      </c>
      <c r="M135" s="149" t="s">
        <v>46</v>
      </c>
      <c r="N135" s="148">
        <v>12530020</v>
      </c>
      <c r="O135" s="148" t="s">
        <v>127</v>
      </c>
      <c r="P135" s="150">
        <v>45517</v>
      </c>
      <c r="Q135" s="148" t="s">
        <v>962</v>
      </c>
      <c r="R135" s="150">
        <v>38694</v>
      </c>
      <c r="S135" s="150">
        <v>45527</v>
      </c>
      <c r="T135" s="148" t="s">
        <v>1006</v>
      </c>
      <c r="U135" s="148">
        <v>1067</v>
      </c>
      <c r="X135" s="148">
        <v>10</v>
      </c>
      <c r="Y135" s="148" t="s">
        <v>230</v>
      </c>
      <c r="AC135" s="148" t="s">
        <v>49</v>
      </c>
      <c r="AD135" s="148" t="s">
        <v>3789</v>
      </c>
      <c r="AE135" s="148">
        <v>53960</v>
      </c>
      <c r="AF135" s="148" t="s">
        <v>3790</v>
      </c>
      <c r="AI135" s="148" t="s">
        <v>3245</v>
      </c>
      <c r="AJ135" s="148" t="s">
        <v>3245</v>
      </c>
      <c r="AK135" s="148" t="s">
        <v>1366</v>
      </c>
      <c r="AL135" s="148">
        <v>1</v>
      </c>
      <c r="AM135" s="148">
        <v>0</v>
      </c>
    </row>
    <row r="136" spans="1:39">
      <c r="A136" s="148">
        <v>5328717</v>
      </c>
      <c r="B136" s="148" t="s">
        <v>967</v>
      </c>
      <c r="C136" s="148" t="s">
        <v>5394</v>
      </c>
      <c r="D136" s="148">
        <v>5328717</v>
      </c>
      <c r="F136" s="149" t="s">
        <v>52</v>
      </c>
      <c r="H136" s="150">
        <v>41473</v>
      </c>
      <c r="I136" s="149" t="s">
        <v>54</v>
      </c>
      <c r="J136" s="149">
        <v>-12</v>
      </c>
      <c r="K136" s="149" t="s">
        <v>61</v>
      </c>
      <c r="M136" s="149" t="s">
        <v>46</v>
      </c>
      <c r="N136" s="148">
        <v>12530022</v>
      </c>
      <c r="O136" s="148" t="s">
        <v>51</v>
      </c>
      <c r="Q136" s="148" t="s">
        <v>48</v>
      </c>
      <c r="R136" s="150">
        <v>44818</v>
      </c>
      <c r="T136" s="148" t="s">
        <v>2115</v>
      </c>
      <c r="U136" s="148">
        <v>500</v>
      </c>
      <c r="X136" s="148">
        <v>5</v>
      </c>
      <c r="Y136" s="148" t="s">
        <v>230</v>
      </c>
      <c r="AC136" s="148" t="s">
        <v>49</v>
      </c>
      <c r="AD136" s="148" t="s">
        <v>3677</v>
      </c>
      <c r="AE136" s="148">
        <v>53000</v>
      </c>
      <c r="AF136" s="148" t="s">
        <v>5395</v>
      </c>
      <c r="AJ136" s="148">
        <v>673283199</v>
      </c>
      <c r="AK136" s="148" t="s">
        <v>8238</v>
      </c>
      <c r="AL136" s="148">
        <v>0</v>
      </c>
      <c r="AM136" s="148">
        <v>0</v>
      </c>
    </row>
    <row r="137" spans="1:39">
      <c r="A137" s="148">
        <v>5329522</v>
      </c>
      <c r="B137" s="148" t="s">
        <v>8239</v>
      </c>
      <c r="C137" s="148" t="s">
        <v>8240</v>
      </c>
      <c r="D137" s="148">
        <v>5329522</v>
      </c>
      <c r="F137" s="149" t="s">
        <v>52</v>
      </c>
      <c r="H137" s="150">
        <v>21959</v>
      </c>
      <c r="I137" s="149" t="s">
        <v>8138</v>
      </c>
      <c r="J137" s="149" t="s">
        <v>8139</v>
      </c>
      <c r="K137" s="149" t="s">
        <v>45</v>
      </c>
      <c r="M137" s="149" t="s">
        <v>46</v>
      </c>
      <c r="N137" s="148">
        <v>12530147</v>
      </c>
      <c r="O137" s="148" t="s">
        <v>966</v>
      </c>
      <c r="Q137" s="148" t="s">
        <v>48</v>
      </c>
      <c r="R137" s="150">
        <v>45223</v>
      </c>
      <c r="S137" s="150">
        <v>45209</v>
      </c>
      <c r="T137" s="148" t="s">
        <v>1006</v>
      </c>
      <c r="U137" s="148">
        <v>500</v>
      </c>
      <c r="X137" s="148">
        <v>5</v>
      </c>
      <c r="Y137" s="148" t="s">
        <v>230</v>
      </c>
      <c r="AC137" s="148" t="s">
        <v>49</v>
      </c>
      <c r="AD137" s="148" t="s">
        <v>8241</v>
      </c>
      <c r="AE137" s="148">
        <v>53300</v>
      </c>
      <c r="AF137" s="148" t="s">
        <v>8242</v>
      </c>
      <c r="AJ137" s="148">
        <v>638149578</v>
      </c>
      <c r="AK137" s="148" t="s">
        <v>8243</v>
      </c>
      <c r="AL137" s="148">
        <v>1</v>
      </c>
      <c r="AM137" s="148">
        <v>0</v>
      </c>
    </row>
    <row r="138" spans="1:39">
      <c r="A138" s="148">
        <v>5329297</v>
      </c>
      <c r="B138" s="148" t="s">
        <v>8244</v>
      </c>
      <c r="C138" s="148" t="s">
        <v>58</v>
      </c>
      <c r="D138" s="148">
        <v>5329297</v>
      </c>
      <c r="F138" s="149" t="s">
        <v>52</v>
      </c>
      <c r="H138" s="150">
        <v>31541</v>
      </c>
      <c r="I138" s="149" t="s">
        <v>59</v>
      </c>
      <c r="J138" s="149">
        <v>-40</v>
      </c>
      <c r="K138" s="149" t="s">
        <v>45</v>
      </c>
      <c r="M138" s="149" t="s">
        <v>46</v>
      </c>
      <c r="N138" s="148">
        <v>12530003</v>
      </c>
      <c r="O138" s="148" t="s">
        <v>2024</v>
      </c>
      <c r="Q138" s="148" t="s">
        <v>48</v>
      </c>
      <c r="R138" s="150">
        <v>45188</v>
      </c>
      <c r="S138" s="150">
        <v>45182</v>
      </c>
      <c r="T138" s="148" t="s">
        <v>1006</v>
      </c>
      <c r="U138" s="148">
        <v>585</v>
      </c>
      <c r="X138" s="148">
        <v>5</v>
      </c>
      <c r="Y138" s="148" t="s">
        <v>230</v>
      </c>
      <c r="AC138" s="148" t="s">
        <v>49</v>
      </c>
      <c r="AD138" s="148" t="s">
        <v>4868</v>
      </c>
      <c r="AE138" s="148">
        <v>53290</v>
      </c>
      <c r="AF138" s="148" t="s">
        <v>8245</v>
      </c>
      <c r="AJ138" s="148">
        <v>677259490</v>
      </c>
      <c r="AK138" s="148" t="s">
        <v>8246</v>
      </c>
      <c r="AL138" s="148">
        <v>0</v>
      </c>
      <c r="AM138" s="148">
        <v>0</v>
      </c>
    </row>
    <row r="139" spans="1:39">
      <c r="A139" s="148">
        <v>5327039</v>
      </c>
      <c r="B139" s="148" t="s">
        <v>214</v>
      </c>
      <c r="C139" s="148" t="s">
        <v>2045</v>
      </c>
      <c r="D139" s="148">
        <v>5327039</v>
      </c>
      <c r="F139" s="149" t="s">
        <v>52</v>
      </c>
      <c r="H139" s="150">
        <v>41023</v>
      </c>
      <c r="I139" s="149" t="s">
        <v>53</v>
      </c>
      <c r="J139" s="149">
        <v>-13</v>
      </c>
      <c r="K139" s="149" t="s">
        <v>61</v>
      </c>
      <c r="M139" s="149" t="s">
        <v>46</v>
      </c>
      <c r="N139" s="148">
        <v>12530055</v>
      </c>
      <c r="O139" s="148" t="s">
        <v>240</v>
      </c>
      <c r="Q139" s="148" t="s">
        <v>48</v>
      </c>
      <c r="R139" s="150">
        <v>43376</v>
      </c>
      <c r="T139" s="148" t="s">
        <v>2115</v>
      </c>
      <c r="U139" s="148">
        <v>500</v>
      </c>
      <c r="X139" s="148">
        <v>5</v>
      </c>
      <c r="Y139" s="148" t="s">
        <v>230</v>
      </c>
      <c r="AC139" s="148" t="s">
        <v>49</v>
      </c>
      <c r="AD139" s="148" t="s">
        <v>3748</v>
      </c>
      <c r="AE139" s="148">
        <v>53380</v>
      </c>
      <c r="AF139" s="148" t="s">
        <v>3792</v>
      </c>
      <c r="AI139" s="148">
        <v>243025731</v>
      </c>
      <c r="AJ139" s="148">
        <v>609594400</v>
      </c>
      <c r="AK139" s="148" t="s">
        <v>1367</v>
      </c>
      <c r="AL139" s="148">
        <v>0</v>
      </c>
      <c r="AM139" s="148">
        <v>0</v>
      </c>
    </row>
    <row r="140" spans="1:39">
      <c r="A140" s="148">
        <v>5325918</v>
      </c>
      <c r="B140" s="148" t="s">
        <v>214</v>
      </c>
      <c r="C140" s="148" t="s">
        <v>396</v>
      </c>
      <c r="D140" s="148">
        <v>5325918</v>
      </c>
      <c r="F140" s="149" t="s">
        <v>52</v>
      </c>
      <c r="H140" s="150">
        <v>39028</v>
      </c>
      <c r="I140" s="149" t="s">
        <v>2335</v>
      </c>
      <c r="J140" s="149">
        <v>-19</v>
      </c>
      <c r="K140" s="149" t="s">
        <v>45</v>
      </c>
      <c r="M140" s="149" t="s">
        <v>46</v>
      </c>
      <c r="N140" s="148">
        <v>12530074</v>
      </c>
      <c r="O140" s="148" t="s">
        <v>218</v>
      </c>
      <c r="Q140" s="148" t="s">
        <v>48</v>
      </c>
      <c r="R140" s="150">
        <v>42640</v>
      </c>
      <c r="T140" s="148" t="s">
        <v>2115</v>
      </c>
      <c r="U140" s="148">
        <v>664</v>
      </c>
      <c r="X140" s="148">
        <v>6</v>
      </c>
      <c r="Y140" s="148" t="s">
        <v>230</v>
      </c>
      <c r="AC140" s="148" t="s">
        <v>49</v>
      </c>
      <c r="AD140" s="148" t="s">
        <v>3848</v>
      </c>
      <c r="AE140" s="148">
        <v>53200</v>
      </c>
      <c r="AF140" s="148" t="s">
        <v>8247</v>
      </c>
      <c r="AI140" s="148">
        <v>243075860</v>
      </c>
      <c r="AJ140" s="148">
        <v>631326579</v>
      </c>
      <c r="AK140" s="148" t="s">
        <v>8248</v>
      </c>
      <c r="AL140" s="148">
        <v>0</v>
      </c>
      <c r="AM140" s="148">
        <v>0</v>
      </c>
    </row>
    <row r="141" spans="1:39">
      <c r="A141" s="148">
        <v>5326575</v>
      </c>
      <c r="B141" s="148" t="s">
        <v>214</v>
      </c>
      <c r="C141" s="148" t="s">
        <v>2046</v>
      </c>
      <c r="D141" s="148">
        <v>5326575</v>
      </c>
      <c r="F141" s="149" t="s">
        <v>52</v>
      </c>
      <c r="H141" s="150">
        <v>39838</v>
      </c>
      <c r="I141" s="149" t="s">
        <v>70</v>
      </c>
      <c r="J141" s="149">
        <v>-16</v>
      </c>
      <c r="K141" s="149" t="s">
        <v>45</v>
      </c>
      <c r="M141" s="149" t="s">
        <v>46</v>
      </c>
      <c r="N141" s="148">
        <v>12530055</v>
      </c>
      <c r="O141" s="148" t="s">
        <v>240</v>
      </c>
      <c r="Q141" s="148" t="s">
        <v>48</v>
      </c>
      <c r="R141" s="150">
        <v>43019</v>
      </c>
      <c r="T141" s="148" t="s">
        <v>2115</v>
      </c>
      <c r="U141" s="148">
        <v>531</v>
      </c>
      <c r="X141" s="148">
        <v>5</v>
      </c>
      <c r="Y141" s="148" t="s">
        <v>230</v>
      </c>
      <c r="AC141" s="148" t="s">
        <v>49</v>
      </c>
      <c r="AD141" s="148" t="s">
        <v>3748</v>
      </c>
      <c r="AE141" s="148">
        <v>53380</v>
      </c>
      <c r="AF141" s="148" t="s">
        <v>3793</v>
      </c>
      <c r="AI141" s="148">
        <v>243025731</v>
      </c>
      <c r="AJ141" s="148">
        <v>609594400</v>
      </c>
      <c r="AK141" s="148" t="s">
        <v>1367</v>
      </c>
      <c r="AL141" s="148">
        <v>0</v>
      </c>
      <c r="AM141" s="148">
        <v>0</v>
      </c>
    </row>
    <row r="142" spans="1:39">
      <c r="A142" s="148">
        <v>5328900</v>
      </c>
      <c r="B142" s="148" t="s">
        <v>5396</v>
      </c>
      <c r="C142" s="148" t="s">
        <v>5397</v>
      </c>
      <c r="D142" s="148">
        <v>5328900</v>
      </c>
      <c r="F142" s="149" t="s">
        <v>52</v>
      </c>
      <c r="H142" s="150">
        <v>41135</v>
      </c>
      <c r="I142" s="149" t="s">
        <v>53</v>
      </c>
      <c r="J142" s="149">
        <v>-13</v>
      </c>
      <c r="K142" s="149" t="s">
        <v>45</v>
      </c>
      <c r="M142" s="149" t="s">
        <v>46</v>
      </c>
      <c r="N142" s="148">
        <v>12530147</v>
      </c>
      <c r="O142" s="148" t="s">
        <v>966</v>
      </c>
      <c r="Q142" s="148" t="s">
        <v>48</v>
      </c>
      <c r="R142" s="150">
        <v>44839</v>
      </c>
      <c r="T142" s="148" t="s">
        <v>2115</v>
      </c>
      <c r="U142" s="148">
        <v>500</v>
      </c>
      <c r="X142" s="148">
        <v>5</v>
      </c>
      <c r="Y142" s="148" t="s">
        <v>230</v>
      </c>
      <c r="AC142" s="148" t="s">
        <v>49</v>
      </c>
      <c r="AD142" s="148" t="s">
        <v>4483</v>
      </c>
      <c r="AE142" s="148">
        <v>53100</v>
      </c>
      <c r="AF142" s="148" t="s">
        <v>5398</v>
      </c>
      <c r="AJ142" s="148">
        <v>604198838</v>
      </c>
      <c r="AK142" s="148" t="s">
        <v>8249</v>
      </c>
      <c r="AL142" s="148">
        <v>0</v>
      </c>
      <c r="AM142" s="148">
        <v>0</v>
      </c>
    </row>
    <row r="143" spans="1:39">
      <c r="A143" s="148">
        <v>5329047</v>
      </c>
      <c r="B143" s="148" t="s">
        <v>5399</v>
      </c>
      <c r="C143" s="148" t="s">
        <v>249</v>
      </c>
      <c r="D143" s="148">
        <v>5329047</v>
      </c>
      <c r="E143" s="149" t="s">
        <v>52</v>
      </c>
      <c r="F143" s="149" t="s">
        <v>52</v>
      </c>
      <c r="H143" s="150">
        <v>30386</v>
      </c>
      <c r="I143" s="149" t="s">
        <v>8113</v>
      </c>
      <c r="J143" s="149" t="s">
        <v>8114</v>
      </c>
      <c r="K143" s="149" t="s">
        <v>45</v>
      </c>
      <c r="M143" s="149" t="s">
        <v>46</v>
      </c>
      <c r="N143" s="148">
        <v>12530023</v>
      </c>
      <c r="O143" s="148" t="s">
        <v>2026</v>
      </c>
      <c r="P143" s="150">
        <v>45483</v>
      </c>
      <c r="Q143" s="148" t="s">
        <v>962</v>
      </c>
      <c r="R143" s="150">
        <v>44904</v>
      </c>
      <c r="S143" s="150">
        <v>44894</v>
      </c>
      <c r="T143" s="148" t="s">
        <v>2896</v>
      </c>
      <c r="U143" s="148">
        <v>585</v>
      </c>
      <c r="X143" s="148">
        <v>5</v>
      </c>
      <c r="Y143" s="148" t="s">
        <v>230</v>
      </c>
      <c r="AC143" s="148" t="s">
        <v>49</v>
      </c>
      <c r="AD143" s="148" t="s">
        <v>4340</v>
      </c>
      <c r="AE143" s="148">
        <v>53700</v>
      </c>
      <c r="AF143" s="148" t="s">
        <v>5400</v>
      </c>
      <c r="AJ143" s="148" t="s">
        <v>5401</v>
      </c>
      <c r="AK143" s="148" t="s">
        <v>5402</v>
      </c>
      <c r="AL143" s="148">
        <v>1</v>
      </c>
      <c r="AM143" s="148">
        <v>1</v>
      </c>
    </row>
    <row r="144" spans="1:39">
      <c r="A144" s="148">
        <v>5329118</v>
      </c>
      <c r="B144" s="148" t="s">
        <v>1152</v>
      </c>
      <c r="C144" s="148" t="s">
        <v>5403</v>
      </c>
      <c r="D144" s="148">
        <v>5329118</v>
      </c>
      <c r="F144" s="149" t="s">
        <v>43</v>
      </c>
      <c r="H144" s="150">
        <v>41348</v>
      </c>
      <c r="I144" s="149" t="s">
        <v>54</v>
      </c>
      <c r="J144" s="149">
        <v>-12</v>
      </c>
      <c r="K144" s="149" t="s">
        <v>45</v>
      </c>
      <c r="M144" s="149" t="s">
        <v>46</v>
      </c>
      <c r="N144" s="148">
        <v>12530099</v>
      </c>
      <c r="O144" s="148" t="s">
        <v>2047</v>
      </c>
      <c r="Q144" s="148" t="s">
        <v>48</v>
      </c>
      <c r="R144" s="150">
        <v>44993</v>
      </c>
      <c r="T144" s="148" t="s">
        <v>2115</v>
      </c>
      <c r="U144" s="148">
        <v>500</v>
      </c>
      <c r="X144" s="148">
        <v>5</v>
      </c>
      <c r="Y144" s="148" t="s">
        <v>230</v>
      </c>
      <c r="AC144" s="148" t="s">
        <v>49</v>
      </c>
      <c r="AD144" s="148" t="s">
        <v>5404</v>
      </c>
      <c r="AE144" s="148">
        <v>53400</v>
      </c>
      <c r="AF144" s="148" t="s">
        <v>5405</v>
      </c>
      <c r="AK144" s="148" t="s">
        <v>5406</v>
      </c>
      <c r="AL144" s="148">
        <v>0</v>
      </c>
      <c r="AM144" s="148">
        <v>0</v>
      </c>
    </row>
    <row r="145" spans="1:39">
      <c r="A145" s="148">
        <v>5326948</v>
      </c>
      <c r="B145" s="148" t="s">
        <v>1152</v>
      </c>
      <c r="C145" s="148" t="s">
        <v>1153</v>
      </c>
      <c r="D145" s="148">
        <v>5326948</v>
      </c>
      <c r="F145" s="149" t="s">
        <v>52</v>
      </c>
      <c r="H145" s="150">
        <v>38371</v>
      </c>
      <c r="I145" s="149" t="s">
        <v>59</v>
      </c>
      <c r="J145" s="149">
        <v>-40</v>
      </c>
      <c r="K145" s="149" t="s">
        <v>45</v>
      </c>
      <c r="M145" s="149" t="s">
        <v>46</v>
      </c>
      <c r="N145" s="148">
        <v>12530099</v>
      </c>
      <c r="O145" s="148" t="s">
        <v>2047</v>
      </c>
      <c r="Q145" s="148" t="s">
        <v>48</v>
      </c>
      <c r="R145" s="150">
        <v>43368</v>
      </c>
      <c r="S145" s="150">
        <v>45180</v>
      </c>
      <c r="T145" s="148" t="s">
        <v>1006</v>
      </c>
      <c r="U145" s="148">
        <v>916</v>
      </c>
      <c r="X145" s="148">
        <v>9</v>
      </c>
      <c r="Y145" s="148" t="s">
        <v>230</v>
      </c>
      <c r="AC145" s="148" t="s">
        <v>49</v>
      </c>
      <c r="AD145" s="148" t="s">
        <v>3690</v>
      </c>
      <c r="AE145" s="148">
        <v>53400</v>
      </c>
      <c r="AF145" s="148" t="s">
        <v>3794</v>
      </c>
      <c r="AJ145" s="148">
        <v>782879070</v>
      </c>
      <c r="AK145" s="148" t="s">
        <v>3246</v>
      </c>
      <c r="AL145" s="148">
        <v>1</v>
      </c>
      <c r="AM145" s="148">
        <v>0</v>
      </c>
    </row>
    <row r="146" spans="1:39">
      <c r="A146" s="148">
        <v>5328742</v>
      </c>
      <c r="B146" s="148" t="s">
        <v>5407</v>
      </c>
      <c r="C146" s="148" t="s">
        <v>5408</v>
      </c>
      <c r="D146" s="148">
        <v>5328742</v>
      </c>
      <c r="F146" s="149" t="s">
        <v>52</v>
      </c>
      <c r="H146" s="150">
        <v>39843</v>
      </c>
      <c r="I146" s="149" t="s">
        <v>70</v>
      </c>
      <c r="J146" s="149">
        <v>-16</v>
      </c>
      <c r="K146" s="149" t="s">
        <v>45</v>
      </c>
      <c r="M146" s="149" t="s">
        <v>46</v>
      </c>
      <c r="N146" s="148">
        <v>12530035</v>
      </c>
      <c r="O146" s="148" t="s">
        <v>2027</v>
      </c>
      <c r="Q146" s="148" t="s">
        <v>48</v>
      </c>
      <c r="R146" s="150">
        <v>44821</v>
      </c>
      <c r="T146" s="148" t="s">
        <v>2115</v>
      </c>
      <c r="U146" s="148">
        <v>501</v>
      </c>
      <c r="X146" s="148">
        <v>5</v>
      </c>
      <c r="Y146" s="148" t="s">
        <v>230</v>
      </c>
      <c r="AC146" s="148" t="s">
        <v>49</v>
      </c>
      <c r="AD146" s="148" t="s">
        <v>5409</v>
      </c>
      <c r="AE146" s="148">
        <v>53150</v>
      </c>
      <c r="AF146" s="148" t="s">
        <v>5410</v>
      </c>
      <c r="AI146" s="148">
        <v>243585470</v>
      </c>
      <c r="AJ146" s="148">
        <v>612902830</v>
      </c>
      <c r="AK146" s="148" t="s">
        <v>5411</v>
      </c>
      <c r="AL146" s="148">
        <v>0</v>
      </c>
      <c r="AM146" s="148">
        <v>0</v>
      </c>
    </row>
    <row r="147" spans="1:39">
      <c r="A147" s="148">
        <v>5329544</v>
      </c>
      <c r="B147" s="148" t="s">
        <v>5407</v>
      </c>
      <c r="C147" s="148" t="s">
        <v>6124</v>
      </c>
      <c r="D147" s="148">
        <v>5329544</v>
      </c>
      <c r="F147" s="149" t="s">
        <v>43</v>
      </c>
      <c r="H147" s="150">
        <v>41639</v>
      </c>
      <c r="I147" s="149" t="s">
        <v>54</v>
      </c>
      <c r="J147" s="149">
        <v>-12</v>
      </c>
      <c r="K147" s="149" t="s">
        <v>45</v>
      </c>
      <c r="M147" s="149" t="s">
        <v>46</v>
      </c>
      <c r="N147" s="148">
        <v>12530121</v>
      </c>
      <c r="O147" s="148" t="s">
        <v>142</v>
      </c>
      <c r="Q147" s="148" t="s">
        <v>48</v>
      </c>
      <c r="R147" s="150">
        <v>45243</v>
      </c>
      <c r="T147" s="148" t="s">
        <v>2115</v>
      </c>
      <c r="U147" s="148">
        <v>500</v>
      </c>
      <c r="X147" s="148">
        <v>5</v>
      </c>
      <c r="Y147" s="148" t="s">
        <v>230</v>
      </c>
      <c r="AC147" s="148" t="s">
        <v>49</v>
      </c>
      <c r="AD147" s="148" t="s">
        <v>4472</v>
      </c>
      <c r="AE147" s="148">
        <v>53500</v>
      </c>
      <c r="AF147" s="148" t="s">
        <v>8250</v>
      </c>
      <c r="AJ147" s="148">
        <v>615086552</v>
      </c>
      <c r="AK147" s="148" t="s">
        <v>8251</v>
      </c>
      <c r="AL147" s="148">
        <v>0</v>
      </c>
      <c r="AM147" s="148">
        <v>0</v>
      </c>
    </row>
    <row r="148" spans="1:39">
      <c r="A148" s="148">
        <v>5328951</v>
      </c>
      <c r="B148" s="148" t="s">
        <v>5407</v>
      </c>
      <c r="C148" s="148" t="s">
        <v>5412</v>
      </c>
      <c r="D148" s="148">
        <v>5328951</v>
      </c>
      <c r="F148" s="149" t="s">
        <v>43</v>
      </c>
      <c r="H148" s="150">
        <v>41216</v>
      </c>
      <c r="I148" s="149" t="s">
        <v>53</v>
      </c>
      <c r="J148" s="149">
        <v>-13</v>
      </c>
      <c r="K148" s="149" t="s">
        <v>45</v>
      </c>
      <c r="M148" s="149" t="s">
        <v>46</v>
      </c>
      <c r="N148" s="148">
        <v>12530017</v>
      </c>
      <c r="O148" s="148" t="s">
        <v>2025</v>
      </c>
      <c r="Q148" s="148" t="s">
        <v>48</v>
      </c>
      <c r="R148" s="150">
        <v>44850</v>
      </c>
      <c r="T148" s="148" t="s">
        <v>2115</v>
      </c>
      <c r="U148" s="148">
        <v>500</v>
      </c>
      <c r="X148" s="148">
        <v>5</v>
      </c>
      <c r="Y148" s="148" t="s">
        <v>230</v>
      </c>
      <c r="AC148" s="148" t="s">
        <v>49</v>
      </c>
      <c r="AD148" s="148" t="s">
        <v>4160</v>
      </c>
      <c r="AE148" s="148">
        <v>53500</v>
      </c>
      <c r="AF148" s="148" t="s">
        <v>5413</v>
      </c>
      <c r="AK148" s="148" t="s">
        <v>5414</v>
      </c>
      <c r="AL148" s="148">
        <v>0</v>
      </c>
      <c r="AM148" s="148">
        <v>0</v>
      </c>
    </row>
    <row r="149" spans="1:39">
      <c r="A149" s="148">
        <v>5329545</v>
      </c>
      <c r="B149" s="148" t="s">
        <v>5407</v>
      </c>
      <c r="C149" s="148" t="s">
        <v>8252</v>
      </c>
      <c r="D149" s="148">
        <v>5329545</v>
      </c>
      <c r="F149" s="149" t="s">
        <v>43</v>
      </c>
      <c r="H149" s="150">
        <v>41177</v>
      </c>
      <c r="I149" s="149" t="s">
        <v>53</v>
      </c>
      <c r="J149" s="149">
        <v>-13</v>
      </c>
      <c r="K149" s="149" t="s">
        <v>45</v>
      </c>
      <c r="M149" s="149" t="s">
        <v>46</v>
      </c>
      <c r="N149" s="148">
        <v>12530121</v>
      </c>
      <c r="O149" s="148" t="s">
        <v>142</v>
      </c>
      <c r="Q149" s="148" t="s">
        <v>48</v>
      </c>
      <c r="R149" s="150">
        <v>45243</v>
      </c>
      <c r="T149" s="148" t="s">
        <v>2115</v>
      </c>
      <c r="U149" s="148">
        <v>500</v>
      </c>
      <c r="X149" s="148">
        <v>5</v>
      </c>
      <c r="Y149" s="148" t="s">
        <v>230</v>
      </c>
      <c r="AC149" s="148" t="s">
        <v>49</v>
      </c>
      <c r="AD149" s="148" t="s">
        <v>4472</v>
      </c>
      <c r="AE149" s="148">
        <v>53500</v>
      </c>
      <c r="AF149" s="148" t="s">
        <v>8250</v>
      </c>
      <c r="AJ149" s="148">
        <v>615086552</v>
      </c>
      <c r="AK149" s="148" t="s">
        <v>8251</v>
      </c>
      <c r="AL149" s="148">
        <v>0</v>
      </c>
      <c r="AM149" s="148">
        <v>0</v>
      </c>
    </row>
    <row r="150" spans="1:39">
      <c r="A150" s="148">
        <v>5329546</v>
      </c>
      <c r="B150" s="148" t="s">
        <v>5407</v>
      </c>
      <c r="C150" s="148" t="s">
        <v>8253</v>
      </c>
      <c r="D150" s="148">
        <v>5329546</v>
      </c>
      <c r="F150" s="149" t="s">
        <v>43</v>
      </c>
      <c r="H150" s="150">
        <v>42856</v>
      </c>
      <c r="I150" s="149" t="s">
        <v>43</v>
      </c>
      <c r="J150" s="149">
        <v>-9</v>
      </c>
      <c r="K150" s="149" t="s">
        <v>45</v>
      </c>
      <c r="M150" s="149" t="s">
        <v>46</v>
      </c>
      <c r="N150" s="148">
        <v>12530121</v>
      </c>
      <c r="O150" s="148" t="s">
        <v>142</v>
      </c>
      <c r="Q150" s="148" t="s">
        <v>48</v>
      </c>
      <c r="R150" s="150">
        <v>45243</v>
      </c>
      <c r="T150" s="148" t="s">
        <v>2115</v>
      </c>
      <c r="U150" s="148">
        <v>500</v>
      </c>
      <c r="X150" s="148">
        <v>5</v>
      </c>
      <c r="Y150" s="148" t="s">
        <v>230</v>
      </c>
      <c r="AC150" s="148" t="s">
        <v>49</v>
      </c>
      <c r="AD150" s="148" t="s">
        <v>4472</v>
      </c>
      <c r="AE150" s="148">
        <v>53500</v>
      </c>
      <c r="AF150" s="148" t="s">
        <v>8250</v>
      </c>
      <c r="AJ150" s="148">
        <v>615086552</v>
      </c>
      <c r="AK150" s="148" t="s">
        <v>8251</v>
      </c>
      <c r="AL150" s="148">
        <v>0</v>
      </c>
      <c r="AM150" s="148">
        <v>0</v>
      </c>
    </row>
    <row r="151" spans="1:39">
      <c r="A151" s="148">
        <v>5327575</v>
      </c>
      <c r="B151" s="148" t="s">
        <v>1011</v>
      </c>
      <c r="C151" s="148" t="s">
        <v>2048</v>
      </c>
      <c r="D151" s="148">
        <v>5327575</v>
      </c>
      <c r="F151" s="149" t="s">
        <v>43</v>
      </c>
      <c r="H151" s="150">
        <v>28730</v>
      </c>
      <c r="I151" s="149" t="s">
        <v>8147</v>
      </c>
      <c r="J151" s="149" t="s">
        <v>8148</v>
      </c>
      <c r="K151" s="149" t="s">
        <v>61</v>
      </c>
      <c r="M151" s="149" t="s">
        <v>46</v>
      </c>
      <c r="N151" s="148">
        <v>12530095</v>
      </c>
      <c r="O151" s="148" t="s">
        <v>944</v>
      </c>
      <c r="Q151" s="148" t="s">
        <v>48</v>
      </c>
      <c r="R151" s="150">
        <v>43734</v>
      </c>
      <c r="S151" s="150">
        <v>44810</v>
      </c>
      <c r="T151" s="148" t="s">
        <v>2896</v>
      </c>
      <c r="U151" s="148">
        <v>500</v>
      </c>
      <c r="X151" s="148">
        <v>5</v>
      </c>
      <c r="Y151" s="148" t="s">
        <v>230</v>
      </c>
      <c r="AC151" s="148" t="s">
        <v>49</v>
      </c>
      <c r="AD151" s="148" t="s">
        <v>3795</v>
      </c>
      <c r="AE151" s="148">
        <v>53410</v>
      </c>
      <c r="AF151" s="148" t="s">
        <v>3796</v>
      </c>
      <c r="AJ151" s="148">
        <v>631718472</v>
      </c>
      <c r="AK151" s="148" t="s">
        <v>1368</v>
      </c>
      <c r="AL151" s="148">
        <v>0</v>
      </c>
      <c r="AM151" s="148">
        <v>0</v>
      </c>
    </row>
    <row r="152" spans="1:39">
      <c r="A152" s="148">
        <v>5318362</v>
      </c>
      <c r="B152" s="148" t="s">
        <v>219</v>
      </c>
      <c r="C152" s="148" t="s">
        <v>221</v>
      </c>
      <c r="D152" s="148">
        <v>5318362</v>
      </c>
      <c r="F152" s="149" t="s">
        <v>52</v>
      </c>
      <c r="H152" s="150">
        <v>33821</v>
      </c>
      <c r="I152" s="149" t="s">
        <v>59</v>
      </c>
      <c r="J152" s="149">
        <v>-40</v>
      </c>
      <c r="K152" s="149" t="s">
        <v>61</v>
      </c>
      <c r="M152" s="149" t="s">
        <v>46</v>
      </c>
      <c r="N152" s="148">
        <v>12530010</v>
      </c>
      <c r="O152" s="148" t="s">
        <v>2021</v>
      </c>
      <c r="Q152" s="148" t="s">
        <v>48</v>
      </c>
      <c r="R152" s="150">
        <v>37896</v>
      </c>
      <c r="S152" s="150">
        <v>44824</v>
      </c>
      <c r="T152" s="148" t="s">
        <v>2896</v>
      </c>
      <c r="U152" s="148">
        <v>958</v>
      </c>
      <c r="X152" s="148">
        <v>9</v>
      </c>
      <c r="Y152" s="148" t="s">
        <v>230</v>
      </c>
      <c r="AC152" s="148" t="s">
        <v>49</v>
      </c>
      <c r="AD152" s="148" t="s">
        <v>3797</v>
      </c>
      <c r="AE152" s="148">
        <v>53260</v>
      </c>
      <c r="AF152" s="148" t="s">
        <v>3798</v>
      </c>
      <c r="AJ152" s="148">
        <v>670289714</v>
      </c>
      <c r="AK152" s="148" t="s">
        <v>1369</v>
      </c>
      <c r="AL152" s="148">
        <v>0</v>
      </c>
      <c r="AM152" s="148">
        <v>0</v>
      </c>
    </row>
    <row r="153" spans="1:39">
      <c r="A153" s="148">
        <v>5319496</v>
      </c>
      <c r="B153" s="148" t="s">
        <v>222</v>
      </c>
      <c r="C153" s="148" t="s">
        <v>144</v>
      </c>
      <c r="D153" s="148">
        <v>5319496</v>
      </c>
      <c r="F153" s="149" t="s">
        <v>52</v>
      </c>
      <c r="H153" s="150">
        <v>21760</v>
      </c>
      <c r="I153" s="149" t="s">
        <v>8208</v>
      </c>
      <c r="J153" s="149" t="s">
        <v>8209</v>
      </c>
      <c r="K153" s="149" t="s">
        <v>45</v>
      </c>
      <c r="M153" s="149" t="s">
        <v>46</v>
      </c>
      <c r="N153" s="148">
        <v>12530054</v>
      </c>
      <c r="O153" s="148" t="s">
        <v>94</v>
      </c>
      <c r="Q153" s="148" t="s">
        <v>48</v>
      </c>
      <c r="R153" s="150">
        <v>38624</v>
      </c>
      <c r="S153" s="150">
        <v>45187</v>
      </c>
      <c r="T153" s="148" t="s">
        <v>1006</v>
      </c>
      <c r="U153" s="148">
        <v>1458</v>
      </c>
      <c r="X153" s="148">
        <v>14</v>
      </c>
      <c r="Y153" s="148" t="s">
        <v>230</v>
      </c>
      <c r="AC153" s="148" t="s">
        <v>49</v>
      </c>
      <c r="AD153" s="148" t="s">
        <v>3769</v>
      </c>
      <c r="AE153" s="148">
        <v>53400</v>
      </c>
      <c r="AF153" s="148" t="s">
        <v>3799</v>
      </c>
      <c r="AI153" s="148">
        <v>243060664</v>
      </c>
      <c r="AK153" s="148" t="s">
        <v>2898</v>
      </c>
      <c r="AL153" s="148">
        <v>0</v>
      </c>
      <c r="AM153" s="148">
        <v>0</v>
      </c>
    </row>
    <row r="154" spans="1:39">
      <c r="A154" s="148">
        <v>5328314</v>
      </c>
      <c r="B154" s="148" t="s">
        <v>1233</v>
      </c>
      <c r="C154" s="148" t="s">
        <v>223</v>
      </c>
      <c r="D154" s="148">
        <v>5328314</v>
      </c>
      <c r="E154" s="149" t="s">
        <v>52</v>
      </c>
      <c r="F154" s="149" t="s">
        <v>52</v>
      </c>
      <c r="H154" s="150">
        <v>23523</v>
      </c>
      <c r="I154" s="149" t="s">
        <v>8138</v>
      </c>
      <c r="J154" s="149" t="s">
        <v>8139</v>
      </c>
      <c r="K154" s="149" t="s">
        <v>45</v>
      </c>
      <c r="M154" s="149" t="s">
        <v>46</v>
      </c>
      <c r="N154" s="148">
        <v>12530011</v>
      </c>
      <c r="O154" s="148" t="s">
        <v>2082</v>
      </c>
      <c r="P154" s="150">
        <v>45488</v>
      </c>
      <c r="Q154" s="148" t="s">
        <v>962</v>
      </c>
      <c r="R154" s="150">
        <v>44469</v>
      </c>
      <c r="S154" s="150">
        <v>44469</v>
      </c>
      <c r="T154" s="148" t="s">
        <v>2896</v>
      </c>
      <c r="U154" s="148">
        <v>920</v>
      </c>
      <c r="X154" s="148">
        <v>9</v>
      </c>
      <c r="Y154" s="148" t="s">
        <v>230</v>
      </c>
      <c r="AC154" s="148" t="s">
        <v>49</v>
      </c>
      <c r="AD154" s="148" t="s">
        <v>5022</v>
      </c>
      <c r="AE154" s="148">
        <v>49420</v>
      </c>
      <c r="AF154" s="148" t="s">
        <v>3800</v>
      </c>
      <c r="AJ154" s="148">
        <v>602246238</v>
      </c>
      <c r="AK154" s="148" t="s">
        <v>3247</v>
      </c>
      <c r="AL154" s="148">
        <v>0</v>
      </c>
      <c r="AM154" s="148">
        <v>0</v>
      </c>
    </row>
    <row r="155" spans="1:39">
      <c r="A155" s="148">
        <v>5329250</v>
      </c>
      <c r="B155" s="148" t="s">
        <v>1233</v>
      </c>
      <c r="C155" s="148" t="s">
        <v>5763</v>
      </c>
      <c r="D155" s="148">
        <v>5329250</v>
      </c>
      <c r="F155" s="149" t="s">
        <v>43</v>
      </c>
      <c r="H155" s="150">
        <v>42256</v>
      </c>
      <c r="I155" s="149" t="s">
        <v>57</v>
      </c>
      <c r="J155" s="149">
        <v>-10</v>
      </c>
      <c r="K155" s="149" t="s">
        <v>45</v>
      </c>
      <c r="M155" s="149" t="s">
        <v>46</v>
      </c>
      <c r="N155" s="148">
        <v>12530061</v>
      </c>
      <c r="O155" s="148" t="s">
        <v>90</v>
      </c>
      <c r="Q155" s="148" t="s">
        <v>48</v>
      </c>
      <c r="R155" s="150">
        <v>45182</v>
      </c>
      <c r="T155" s="148" t="s">
        <v>2115</v>
      </c>
      <c r="U155" s="148">
        <v>500</v>
      </c>
      <c r="X155" s="148">
        <v>5</v>
      </c>
      <c r="Y155" s="148" t="s">
        <v>230</v>
      </c>
      <c r="AC155" s="148" t="s">
        <v>49</v>
      </c>
      <c r="AD155" s="148" t="s">
        <v>4039</v>
      </c>
      <c r="AE155" s="148">
        <v>53800</v>
      </c>
      <c r="AF155" s="148" t="s">
        <v>4374</v>
      </c>
      <c r="AK155" s="148" t="s">
        <v>8254</v>
      </c>
      <c r="AL155" s="148">
        <v>0</v>
      </c>
      <c r="AM155" s="148">
        <v>0</v>
      </c>
    </row>
    <row r="156" spans="1:39">
      <c r="A156" s="148">
        <v>5318147</v>
      </c>
      <c r="B156" s="148" t="s">
        <v>224</v>
      </c>
      <c r="C156" s="148" t="s">
        <v>84</v>
      </c>
      <c r="D156" s="148">
        <v>5318147</v>
      </c>
      <c r="E156" s="149" t="s">
        <v>52</v>
      </c>
      <c r="F156" s="149" t="s">
        <v>52</v>
      </c>
      <c r="H156" s="150">
        <v>23794</v>
      </c>
      <c r="I156" s="149" t="s">
        <v>8130</v>
      </c>
      <c r="J156" s="149" t="s">
        <v>8131</v>
      </c>
      <c r="K156" s="149" t="s">
        <v>45</v>
      </c>
      <c r="M156" s="149" t="s">
        <v>46</v>
      </c>
      <c r="N156" s="148">
        <v>12530017</v>
      </c>
      <c r="O156" s="148" t="s">
        <v>2025</v>
      </c>
      <c r="P156" s="150">
        <v>45526</v>
      </c>
      <c r="Q156" s="148" t="s">
        <v>962</v>
      </c>
      <c r="R156" s="150">
        <v>37883</v>
      </c>
      <c r="S156" s="150">
        <v>45170</v>
      </c>
      <c r="T156" s="148" t="s">
        <v>2896</v>
      </c>
      <c r="U156" s="148">
        <v>1130</v>
      </c>
      <c r="X156" s="148">
        <v>11</v>
      </c>
      <c r="Y156" s="148" t="s">
        <v>230</v>
      </c>
      <c r="AC156" s="148" t="s">
        <v>49</v>
      </c>
      <c r="AD156" s="148" t="s">
        <v>3724</v>
      </c>
      <c r="AE156" s="148">
        <v>53500</v>
      </c>
      <c r="AF156" s="148" t="s">
        <v>5415</v>
      </c>
      <c r="AI156" s="148">
        <v>680353553</v>
      </c>
      <c r="AK156" s="148" t="s">
        <v>1370</v>
      </c>
      <c r="AL156" s="148">
        <v>0</v>
      </c>
      <c r="AM156" s="148">
        <v>0</v>
      </c>
    </row>
    <row r="157" spans="1:39">
      <c r="A157" s="148">
        <v>5326712</v>
      </c>
      <c r="B157" s="148" t="s">
        <v>1083</v>
      </c>
      <c r="C157" s="148" t="s">
        <v>1048</v>
      </c>
      <c r="D157" s="148">
        <v>5326712</v>
      </c>
      <c r="F157" s="149" t="s">
        <v>52</v>
      </c>
      <c r="H157" s="150">
        <v>40727</v>
      </c>
      <c r="I157" s="149" t="s">
        <v>44</v>
      </c>
      <c r="J157" s="149">
        <v>-14</v>
      </c>
      <c r="K157" s="149" t="s">
        <v>45</v>
      </c>
      <c r="M157" s="149" t="s">
        <v>46</v>
      </c>
      <c r="N157" s="148">
        <v>12530022</v>
      </c>
      <c r="O157" s="148" t="s">
        <v>51</v>
      </c>
      <c r="Q157" s="148" t="s">
        <v>48</v>
      </c>
      <c r="R157" s="150">
        <v>43068</v>
      </c>
      <c r="T157" s="148" t="s">
        <v>2115</v>
      </c>
      <c r="U157" s="148">
        <v>623</v>
      </c>
      <c r="X157" s="148">
        <v>6</v>
      </c>
      <c r="Y157" s="148" t="s">
        <v>230</v>
      </c>
      <c r="AC157" s="148" t="s">
        <v>49</v>
      </c>
      <c r="AD157" s="148" t="s">
        <v>1328</v>
      </c>
      <c r="AE157" s="148">
        <v>53000</v>
      </c>
      <c r="AF157" s="148" t="s">
        <v>3802</v>
      </c>
      <c r="AK157" s="148" t="s">
        <v>1371</v>
      </c>
      <c r="AL157" s="148">
        <v>0</v>
      </c>
      <c r="AM157" s="148">
        <v>0</v>
      </c>
    </row>
    <row r="158" spans="1:39">
      <c r="A158" s="148">
        <v>5328784</v>
      </c>
      <c r="B158" s="148" t="s">
        <v>876</v>
      </c>
      <c r="C158" s="148" t="s">
        <v>88</v>
      </c>
      <c r="D158" s="148">
        <v>5328784</v>
      </c>
      <c r="F158" s="149" t="s">
        <v>43</v>
      </c>
      <c r="H158" s="150">
        <v>43297</v>
      </c>
      <c r="I158" s="149" t="s">
        <v>43</v>
      </c>
      <c r="J158" s="149">
        <v>-9</v>
      </c>
      <c r="K158" s="149" t="s">
        <v>45</v>
      </c>
      <c r="M158" s="149" t="s">
        <v>46</v>
      </c>
      <c r="N158" s="148">
        <v>12530022</v>
      </c>
      <c r="O158" s="148" t="s">
        <v>51</v>
      </c>
      <c r="Q158" s="148" t="s">
        <v>48</v>
      </c>
      <c r="R158" s="150">
        <v>44826</v>
      </c>
      <c r="S158" s="150">
        <v>45180</v>
      </c>
      <c r="T158" s="148" t="s">
        <v>1006</v>
      </c>
      <c r="U158" s="148">
        <v>500</v>
      </c>
      <c r="X158" s="148">
        <v>5</v>
      </c>
      <c r="Y158" s="148" t="s">
        <v>230</v>
      </c>
      <c r="AC158" s="148" t="s">
        <v>49</v>
      </c>
      <c r="AD158" s="148" t="s">
        <v>3677</v>
      </c>
      <c r="AE158" s="148">
        <v>53000</v>
      </c>
      <c r="AF158" s="148" t="s">
        <v>5416</v>
      </c>
      <c r="AK158" s="148" t="s">
        <v>5417</v>
      </c>
      <c r="AL158" s="148">
        <v>0</v>
      </c>
      <c r="AM158" s="148">
        <v>0</v>
      </c>
    </row>
    <row r="159" spans="1:39">
      <c r="A159" s="148">
        <v>5314888</v>
      </c>
      <c r="B159" s="148" t="s">
        <v>8255</v>
      </c>
      <c r="C159" s="148" t="s">
        <v>223</v>
      </c>
      <c r="D159" s="148">
        <v>5314888</v>
      </c>
      <c r="F159" s="149" t="s">
        <v>52</v>
      </c>
      <c r="H159" s="150">
        <v>25574</v>
      </c>
      <c r="I159" s="149" t="s">
        <v>8109</v>
      </c>
      <c r="J159" s="149" t="s">
        <v>8110</v>
      </c>
      <c r="K159" s="149" t="s">
        <v>45</v>
      </c>
      <c r="M159" s="149" t="s">
        <v>46</v>
      </c>
      <c r="N159" s="148">
        <v>12530016</v>
      </c>
      <c r="O159" s="148" t="s">
        <v>2152</v>
      </c>
      <c r="Q159" s="148" t="s">
        <v>48</v>
      </c>
      <c r="R159" s="150">
        <v>37432</v>
      </c>
      <c r="S159" s="150">
        <v>45170</v>
      </c>
      <c r="T159" s="148" t="s">
        <v>1006</v>
      </c>
      <c r="U159" s="148">
        <v>810</v>
      </c>
      <c r="X159" s="148">
        <v>8</v>
      </c>
      <c r="Y159" s="148" t="s">
        <v>230</v>
      </c>
      <c r="AC159" s="148" t="s">
        <v>49</v>
      </c>
      <c r="AD159" s="148" t="s">
        <v>3803</v>
      </c>
      <c r="AE159" s="148">
        <v>53600</v>
      </c>
      <c r="AF159" s="148" t="s">
        <v>8256</v>
      </c>
      <c r="AI159" s="148">
        <v>243016055</v>
      </c>
      <c r="AJ159" s="148">
        <v>617134283</v>
      </c>
      <c r="AK159" s="148" t="s">
        <v>8257</v>
      </c>
      <c r="AL159" s="148">
        <v>0</v>
      </c>
      <c r="AM159" s="148">
        <v>0</v>
      </c>
    </row>
    <row r="160" spans="1:39">
      <c r="A160" s="148">
        <v>5315922</v>
      </c>
      <c r="B160" s="148" t="s">
        <v>226</v>
      </c>
      <c r="C160" s="148" t="s">
        <v>2320</v>
      </c>
      <c r="D160" s="148">
        <v>5315922</v>
      </c>
      <c r="E160" s="149" t="s">
        <v>8115</v>
      </c>
      <c r="F160" s="149" t="s">
        <v>52</v>
      </c>
      <c r="H160" s="150">
        <v>31858</v>
      </c>
      <c r="I160" s="149" t="s">
        <v>59</v>
      </c>
      <c r="J160" s="149">
        <v>-40</v>
      </c>
      <c r="K160" s="149" t="s">
        <v>45</v>
      </c>
      <c r="M160" s="149" t="s">
        <v>46</v>
      </c>
      <c r="N160" s="148">
        <v>12530001</v>
      </c>
      <c r="O160" s="148" t="s">
        <v>2065</v>
      </c>
      <c r="P160" s="150">
        <v>45496</v>
      </c>
      <c r="Q160" s="148" t="s">
        <v>962</v>
      </c>
      <c r="R160" s="150">
        <v>37432</v>
      </c>
      <c r="S160" s="150">
        <v>44461</v>
      </c>
      <c r="T160" s="148" t="s">
        <v>2896</v>
      </c>
      <c r="U160" s="148">
        <v>933</v>
      </c>
      <c r="X160" s="148">
        <v>9</v>
      </c>
      <c r="Y160" s="148" t="s">
        <v>230</v>
      </c>
      <c r="AC160" s="148" t="s">
        <v>49</v>
      </c>
      <c r="AD160" s="148" t="s">
        <v>3807</v>
      </c>
      <c r="AE160" s="148">
        <v>53420</v>
      </c>
      <c r="AF160" s="148" t="s">
        <v>3808</v>
      </c>
      <c r="AI160" s="148" t="s">
        <v>3248</v>
      </c>
      <c r="AJ160" s="148" t="s">
        <v>3248</v>
      </c>
      <c r="AK160" s="148" t="s">
        <v>3249</v>
      </c>
      <c r="AL160" s="148">
        <v>1</v>
      </c>
      <c r="AM160" s="148">
        <v>0</v>
      </c>
    </row>
    <row r="161" spans="1:39">
      <c r="A161" s="148">
        <v>5316401</v>
      </c>
      <c r="B161" s="148" t="s">
        <v>226</v>
      </c>
      <c r="C161" s="148" t="s">
        <v>107</v>
      </c>
      <c r="D161" s="148">
        <v>5316401</v>
      </c>
      <c r="F161" s="149" t="s">
        <v>52</v>
      </c>
      <c r="H161" s="150">
        <v>33391</v>
      </c>
      <c r="I161" s="149" t="s">
        <v>59</v>
      </c>
      <c r="J161" s="149">
        <v>-40</v>
      </c>
      <c r="K161" s="149" t="s">
        <v>45</v>
      </c>
      <c r="M161" s="149" t="s">
        <v>46</v>
      </c>
      <c r="N161" s="148">
        <v>12530001</v>
      </c>
      <c r="O161" s="148" t="s">
        <v>2065</v>
      </c>
      <c r="Q161" s="148" t="s">
        <v>48</v>
      </c>
      <c r="R161" s="150">
        <v>37432</v>
      </c>
      <c r="S161" s="150">
        <v>44851</v>
      </c>
      <c r="T161" s="148" t="s">
        <v>2896</v>
      </c>
      <c r="U161" s="148">
        <v>1226</v>
      </c>
      <c r="X161" s="148">
        <v>12</v>
      </c>
      <c r="Y161" s="148" t="s">
        <v>230</v>
      </c>
      <c r="AC161" s="148" t="s">
        <v>49</v>
      </c>
      <c r="AD161" s="148" t="s">
        <v>3751</v>
      </c>
      <c r="AE161" s="148">
        <v>53420</v>
      </c>
      <c r="AF161" s="148" t="s">
        <v>5418</v>
      </c>
      <c r="AJ161" s="148">
        <v>678409172</v>
      </c>
      <c r="AK161" s="148" t="s">
        <v>3249</v>
      </c>
      <c r="AL161" s="148">
        <v>0</v>
      </c>
      <c r="AM161" s="148">
        <v>0</v>
      </c>
    </row>
    <row r="162" spans="1:39">
      <c r="A162" s="148">
        <v>5326213</v>
      </c>
      <c r="B162" s="148" t="s">
        <v>226</v>
      </c>
      <c r="C162" s="148" t="s">
        <v>6144</v>
      </c>
      <c r="D162" s="148">
        <v>5326213</v>
      </c>
      <c r="F162" s="149" t="s">
        <v>43</v>
      </c>
      <c r="H162" s="150">
        <v>39419</v>
      </c>
      <c r="I162" s="149" t="s">
        <v>68</v>
      </c>
      <c r="J162" s="149">
        <v>-18</v>
      </c>
      <c r="K162" s="149" t="s">
        <v>45</v>
      </c>
      <c r="M162" s="149" t="s">
        <v>46</v>
      </c>
      <c r="N162" s="148">
        <v>12530114</v>
      </c>
      <c r="O162" s="148" t="s">
        <v>47</v>
      </c>
      <c r="Q162" s="148" t="s">
        <v>48</v>
      </c>
      <c r="R162" s="150">
        <v>42719</v>
      </c>
      <c r="T162" s="148" t="s">
        <v>2115</v>
      </c>
      <c r="U162" s="148">
        <v>529</v>
      </c>
      <c r="X162" s="148">
        <v>5</v>
      </c>
      <c r="Y162" s="148" t="s">
        <v>230</v>
      </c>
      <c r="AB162" s="150">
        <v>43647</v>
      </c>
      <c r="AC162" s="148" t="s">
        <v>49</v>
      </c>
      <c r="AD162" s="148" t="s">
        <v>3806</v>
      </c>
      <c r="AE162" s="148">
        <v>53240</v>
      </c>
      <c r="AF162" s="148" t="s">
        <v>8258</v>
      </c>
      <c r="AI162" s="148" t="s">
        <v>8259</v>
      </c>
      <c r="AJ162" s="148" t="s">
        <v>8260</v>
      </c>
      <c r="AK162" s="148" t="s">
        <v>8261</v>
      </c>
      <c r="AL162" s="148">
        <v>0</v>
      </c>
      <c r="AM162" s="148">
        <v>0</v>
      </c>
    </row>
    <row r="163" spans="1:39">
      <c r="A163" s="148">
        <v>5328773</v>
      </c>
      <c r="B163" s="148" t="s">
        <v>5419</v>
      </c>
      <c r="C163" s="148" t="s">
        <v>5420</v>
      </c>
      <c r="D163" s="148">
        <v>5328773</v>
      </c>
      <c r="F163" s="149" t="s">
        <v>52</v>
      </c>
      <c r="H163" s="150">
        <v>26898</v>
      </c>
      <c r="I163" s="149" t="s">
        <v>8109</v>
      </c>
      <c r="J163" s="149" t="s">
        <v>8110</v>
      </c>
      <c r="K163" s="149" t="s">
        <v>45</v>
      </c>
      <c r="M163" s="149" t="s">
        <v>46</v>
      </c>
      <c r="N163" s="148">
        <v>12530059</v>
      </c>
      <c r="O163" s="148" t="s">
        <v>2076</v>
      </c>
      <c r="Q163" s="148" t="s">
        <v>48</v>
      </c>
      <c r="R163" s="150">
        <v>44825</v>
      </c>
      <c r="S163" s="150">
        <v>45181</v>
      </c>
      <c r="T163" s="148" t="s">
        <v>1006</v>
      </c>
      <c r="U163" s="148">
        <v>500</v>
      </c>
      <c r="X163" s="148">
        <v>5</v>
      </c>
      <c r="Y163" s="148" t="s">
        <v>230</v>
      </c>
      <c r="AC163" s="148" t="s">
        <v>49</v>
      </c>
      <c r="AD163" s="148" t="s">
        <v>4202</v>
      </c>
      <c r="AE163" s="148">
        <v>53970</v>
      </c>
      <c r="AF163" s="148" t="s">
        <v>5421</v>
      </c>
      <c r="AK163" s="148" t="s">
        <v>5422</v>
      </c>
      <c r="AL163" s="148">
        <v>1</v>
      </c>
      <c r="AM163" s="148">
        <v>0</v>
      </c>
    </row>
    <row r="164" spans="1:39">
      <c r="A164" s="148">
        <v>5328178</v>
      </c>
      <c r="B164" s="148" t="s">
        <v>2209</v>
      </c>
      <c r="C164" s="148" t="s">
        <v>2210</v>
      </c>
      <c r="D164" s="148">
        <v>5328178</v>
      </c>
      <c r="F164" s="149" t="s">
        <v>43</v>
      </c>
      <c r="H164" s="150">
        <v>27913</v>
      </c>
      <c r="I164" s="149" t="s">
        <v>8147</v>
      </c>
      <c r="J164" s="149" t="s">
        <v>8148</v>
      </c>
      <c r="K164" s="149" t="s">
        <v>45</v>
      </c>
      <c r="M164" s="149" t="s">
        <v>46</v>
      </c>
      <c r="N164" s="148">
        <v>12530022</v>
      </c>
      <c r="O164" s="148" t="s">
        <v>51</v>
      </c>
      <c r="Q164" s="148" t="s">
        <v>48</v>
      </c>
      <c r="R164" s="150">
        <v>44454</v>
      </c>
      <c r="S164" s="150">
        <v>44452</v>
      </c>
      <c r="T164" s="148" t="s">
        <v>2896</v>
      </c>
      <c r="U164" s="148">
        <v>500</v>
      </c>
      <c r="X164" s="148">
        <v>5</v>
      </c>
      <c r="Y164" s="148" t="s">
        <v>230</v>
      </c>
      <c r="AC164" s="148" t="s">
        <v>49</v>
      </c>
      <c r="AD164" s="148" t="s">
        <v>1328</v>
      </c>
      <c r="AE164" s="148">
        <v>53000</v>
      </c>
      <c r="AF164" s="148" t="s">
        <v>5423</v>
      </c>
      <c r="AJ164" s="148">
        <v>664373345</v>
      </c>
      <c r="AK164" s="148" t="s">
        <v>2211</v>
      </c>
      <c r="AL164" s="148">
        <v>0</v>
      </c>
      <c r="AM164" s="148">
        <v>0</v>
      </c>
    </row>
    <row r="165" spans="1:39">
      <c r="A165" s="148">
        <v>5328155</v>
      </c>
      <c r="B165" s="148" t="s">
        <v>2209</v>
      </c>
      <c r="C165" s="148" t="s">
        <v>2212</v>
      </c>
      <c r="D165" s="148">
        <v>5328155</v>
      </c>
      <c r="F165" s="149" t="s">
        <v>52</v>
      </c>
      <c r="H165" s="150">
        <v>40679</v>
      </c>
      <c r="I165" s="149" t="s">
        <v>44</v>
      </c>
      <c r="J165" s="149">
        <v>-14</v>
      </c>
      <c r="K165" s="149" t="s">
        <v>45</v>
      </c>
      <c r="M165" s="149" t="s">
        <v>46</v>
      </c>
      <c r="N165" s="148">
        <v>12530022</v>
      </c>
      <c r="O165" s="148" t="s">
        <v>51</v>
      </c>
      <c r="Q165" s="148" t="s">
        <v>48</v>
      </c>
      <c r="R165" s="150">
        <v>44451</v>
      </c>
      <c r="T165" s="148" t="s">
        <v>2115</v>
      </c>
      <c r="U165" s="148">
        <v>500</v>
      </c>
      <c r="X165" s="148">
        <v>5</v>
      </c>
      <c r="Y165" s="148" t="s">
        <v>230</v>
      </c>
      <c r="AC165" s="148" t="s">
        <v>49</v>
      </c>
      <c r="AD165" s="148" t="s">
        <v>1328</v>
      </c>
      <c r="AE165" s="148">
        <v>53000</v>
      </c>
      <c r="AF165" s="148" t="s">
        <v>5423</v>
      </c>
      <c r="AJ165" s="148">
        <v>664373345</v>
      </c>
      <c r="AK165" s="148" t="s">
        <v>2213</v>
      </c>
      <c r="AL165" s="148">
        <v>0</v>
      </c>
      <c r="AM165" s="148">
        <v>0</v>
      </c>
    </row>
    <row r="166" spans="1:39">
      <c r="A166" s="148">
        <v>5329677</v>
      </c>
      <c r="B166" s="148" t="s">
        <v>2209</v>
      </c>
      <c r="C166" s="148" t="s">
        <v>3183</v>
      </c>
      <c r="D166" s="148">
        <v>5329677</v>
      </c>
      <c r="F166" s="149" t="s">
        <v>52</v>
      </c>
      <c r="H166" s="150">
        <v>40837</v>
      </c>
      <c r="I166" s="149" t="s">
        <v>44</v>
      </c>
      <c r="J166" s="149">
        <v>-14</v>
      </c>
      <c r="K166" s="149" t="s">
        <v>45</v>
      </c>
      <c r="M166" s="149" t="s">
        <v>46</v>
      </c>
      <c r="N166" s="148">
        <v>12530022</v>
      </c>
      <c r="O166" s="148" t="s">
        <v>51</v>
      </c>
      <c r="Q166" s="148" t="s">
        <v>48</v>
      </c>
      <c r="R166" s="150">
        <v>45366</v>
      </c>
      <c r="T166" s="148" t="s">
        <v>2115</v>
      </c>
      <c r="U166" s="148">
        <v>500</v>
      </c>
      <c r="X166" s="148">
        <v>5</v>
      </c>
      <c r="Y166" s="148" t="s">
        <v>230</v>
      </c>
      <c r="AC166" s="148" t="s">
        <v>49</v>
      </c>
      <c r="AD166" s="148" t="s">
        <v>3637</v>
      </c>
      <c r="AE166" s="148">
        <v>53810</v>
      </c>
      <c r="AF166" s="148" t="s">
        <v>8262</v>
      </c>
      <c r="AJ166" s="148">
        <v>768511519</v>
      </c>
      <c r="AK166" s="148" t="s">
        <v>8263</v>
      </c>
      <c r="AL166" s="148">
        <v>0</v>
      </c>
      <c r="AM166" s="148">
        <v>0</v>
      </c>
    </row>
    <row r="167" spans="1:39">
      <c r="A167" s="148">
        <v>5314034</v>
      </c>
      <c r="B167" s="148" t="s">
        <v>5424</v>
      </c>
      <c r="C167" s="148" t="s">
        <v>5425</v>
      </c>
      <c r="D167" s="148">
        <v>5314034</v>
      </c>
      <c r="F167" s="149" t="s">
        <v>52</v>
      </c>
      <c r="H167" s="150">
        <v>31034</v>
      </c>
      <c r="I167" s="149" t="s">
        <v>8113</v>
      </c>
      <c r="J167" s="149" t="s">
        <v>8114</v>
      </c>
      <c r="K167" s="149" t="s">
        <v>45</v>
      </c>
      <c r="M167" s="149" t="s">
        <v>46</v>
      </c>
      <c r="N167" s="148">
        <v>12530144</v>
      </c>
      <c r="O167" s="148" t="s">
        <v>2070</v>
      </c>
      <c r="Q167" s="148" t="s">
        <v>48</v>
      </c>
      <c r="R167" s="150">
        <v>37432</v>
      </c>
      <c r="S167" s="150">
        <v>44838</v>
      </c>
      <c r="T167" s="148" t="s">
        <v>2896</v>
      </c>
      <c r="U167" s="148">
        <v>992</v>
      </c>
      <c r="X167" s="148">
        <v>9</v>
      </c>
      <c r="Y167" s="148" t="s">
        <v>230</v>
      </c>
      <c r="AC167" s="148" t="s">
        <v>49</v>
      </c>
      <c r="AD167" s="148" t="s">
        <v>5426</v>
      </c>
      <c r="AE167" s="148">
        <v>53290</v>
      </c>
      <c r="AF167" s="148" t="s">
        <v>5427</v>
      </c>
      <c r="AJ167" s="148">
        <v>635933861</v>
      </c>
      <c r="AK167" s="148" t="s">
        <v>5428</v>
      </c>
      <c r="AL167" s="148">
        <v>0</v>
      </c>
      <c r="AM167" s="148">
        <v>0</v>
      </c>
    </row>
    <row r="168" spans="1:39">
      <c r="A168" s="148">
        <v>5329168</v>
      </c>
      <c r="B168" s="148" t="s">
        <v>5430</v>
      </c>
      <c r="C168" s="148" t="s">
        <v>3183</v>
      </c>
      <c r="D168" s="148">
        <v>5329168</v>
      </c>
      <c r="E168" s="149" t="s">
        <v>52</v>
      </c>
      <c r="F168" s="149" t="s">
        <v>52</v>
      </c>
      <c r="H168" s="150">
        <v>40304</v>
      </c>
      <c r="I168" s="149" t="s">
        <v>97</v>
      </c>
      <c r="J168" s="149">
        <v>-15</v>
      </c>
      <c r="K168" s="149" t="s">
        <v>45</v>
      </c>
      <c r="M168" s="149" t="s">
        <v>46</v>
      </c>
      <c r="N168" s="148">
        <v>12530054</v>
      </c>
      <c r="O168" s="148" t="s">
        <v>94</v>
      </c>
      <c r="P168" s="150">
        <v>45497</v>
      </c>
      <c r="Q168" s="148" t="s">
        <v>962</v>
      </c>
      <c r="R168" s="150">
        <v>45164</v>
      </c>
      <c r="T168" s="148" t="s">
        <v>2115</v>
      </c>
      <c r="U168" s="148">
        <v>508</v>
      </c>
      <c r="X168" s="148">
        <v>5</v>
      </c>
      <c r="Y168" s="148" t="s">
        <v>230</v>
      </c>
      <c r="AC168" s="148" t="s">
        <v>49</v>
      </c>
      <c r="AD168" s="148" t="s">
        <v>3769</v>
      </c>
      <c r="AE168" s="148">
        <v>53400</v>
      </c>
      <c r="AF168" s="148" t="s">
        <v>5431</v>
      </c>
      <c r="AJ168" s="148" t="s">
        <v>5432</v>
      </c>
      <c r="AK168" s="148" t="s">
        <v>5433</v>
      </c>
      <c r="AL168" s="148">
        <v>0</v>
      </c>
      <c r="AM168" s="148">
        <v>0</v>
      </c>
    </row>
    <row r="169" spans="1:39">
      <c r="A169" s="148">
        <v>5326417</v>
      </c>
      <c r="B169" s="148" t="s">
        <v>1071</v>
      </c>
      <c r="C169" s="148" t="s">
        <v>553</v>
      </c>
      <c r="D169" s="148">
        <v>5326417</v>
      </c>
      <c r="E169" s="149" t="s">
        <v>52</v>
      </c>
      <c r="F169" s="149" t="s">
        <v>52</v>
      </c>
      <c r="H169" s="150">
        <v>21571</v>
      </c>
      <c r="I169" s="149" t="s">
        <v>8208</v>
      </c>
      <c r="J169" s="149" t="s">
        <v>8209</v>
      </c>
      <c r="K169" s="149" t="s">
        <v>61</v>
      </c>
      <c r="M169" s="149" t="s">
        <v>46</v>
      </c>
      <c r="N169" s="148">
        <v>12530016</v>
      </c>
      <c r="O169" s="148" t="s">
        <v>2152</v>
      </c>
      <c r="P169" s="150">
        <v>45525</v>
      </c>
      <c r="Q169" s="148" t="s">
        <v>962</v>
      </c>
      <c r="R169" s="150">
        <v>42999</v>
      </c>
      <c r="S169" s="150">
        <v>45188</v>
      </c>
      <c r="T169" s="148" t="s">
        <v>2896</v>
      </c>
      <c r="U169" s="148">
        <v>500</v>
      </c>
      <c r="X169" s="148">
        <v>5</v>
      </c>
      <c r="Y169" s="148" t="s">
        <v>230</v>
      </c>
      <c r="AC169" s="148" t="s">
        <v>49</v>
      </c>
      <c r="AD169" s="148" t="s">
        <v>3803</v>
      </c>
      <c r="AE169" s="148">
        <v>53600</v>
      </c>
      <c r="AF169" s="148" t="s">
        <v>5434</v>
      </c>
      <c r="AJ169" s="148">
        <v>629946380</v>
      </c>
      <c r="AK169" s="148" t="s">
        <v>1372</v>
      </c>
      <c r="AL169" s="148">
        <v>0</v>
      </c>
      <c r="AM169" s="148">
        <v>0</v>
      </c>
    </row>
    <row r="170" spans="1:39">
      <c r="A170" s="148">
        <v>5312988</v>
      </c>
      <c r="B170" s="148" t="s">
        <v>1071</v>
      </c>
      <c r="C170" s="148" t="s">
        <v>109</v>
      </c>
      <c r="D170" s="148">
        <v>5312988</v>
      </c>
      <c r="F170" s="149" t="s">
        <v>52</v>
      </c>
      <c r="H170" s="150">
        <v>31150</v>
      </c>
      <c r="I170" s="149" t="s">
        <v>59</v>
      </c>
      <c r="J170" s="149">
        <v>-40</v>
      </c>
      <c r="K170" s="149" t="s">
        <v>45</v>
      </c>
      <c r="M170" s="149" t="s">
        <v>46</v>
      </c>
      <c r="N170" s="148">
        <v>12530035</v>
      </c>
      <c r="O170" s="148" t="s">
        <v>2027</v>
      </c>
      <c r="Q170" s="148" t="s">
        <v>48</v>
      </c>
      <c r="R170" s="150">
        <v>37432</v>
      </c>
      <c r="S170" s="150">
        <v>45191</v>
      </c>
      <c r="T170" s="148" t="s">
        <v>1006</v>
      </c>
      <c r="U170" s="148">
        <v>1252</v>
      </c>
      <c r="X170" s="148">
        <v>12</v>
      </c>
      <c r="Y170" s="148" t="s">
        <v>230</v>
      </c>
      <c r="AC170" s="148" t="s">
        <v>49</v>
      </c>
      <c r="AD170" s="148" t="s">
        <v>3885</v>
      </c>
      <c r="AE170" s="148">
        <v>53950</v>
      </c>
      <c r="AF170" s="148" t="s">
        <v>8264</v>
      </c>
      <c r="AJ170" s="148">
        <v>678901958</v>
      </c>
      <c r="AK170" s="148" t="s">
        <v>8265</v>
      </c>
      <c r="AL170" s="148">
        <v>0</v>
      </c>
      <c r="AM170" s="148">
        <v>0</v>
      </c>
    </row>
    <row r="171" spans="1:39">
      <c r="A171" s="148">
        <v>7213200</v>
      </c>
      <c r="B171" s="148" t="s">
        <v>1071</v>
      </c>
      <c r="C171" s="148" t="s">
        <v>124</v>
      </c>
      <c r="D171" s="148">
        <v>7213200</v>
      </c>
      <c r="F171" s="149" t="s">
        <v>52</v>
      </c>
      <c r="H171" s="150">
        <v>36334</v>
      </c>
      <c r="I171" s="149" t="s">
        <v>59</v>
      </c>
      <c r="J171" s="149">
        <v>-40</v>
      </c>
      <c r="K171" s="149" t="s">
        <v>45</v>
      </c>
      <c r="M171" s="149" t="s">
        <v>46</v>
      </c>
      <c r="N171" s="148">
        <v>12530046</v>
      </c>
      <c r="O171" s="148" t="s">
        <v>2050</v>
      </c>
      <c r="Q171" s="148" t="s">
        <v>48</v>
      </c>
      <c r="R171" s="150">
        <v>39338</v>
      </c>
      <c r="S171" s="150">
        <v>45148</v>
      </c>
      <c r="T171" s="148" t="s">
        <v>1006</v>
      </c>
      <c r="U171" s="148">
        <v>674</v>
      </c>
      <c r="X171" s="148">
        <v>6</v>
      </c>
      <c r="Y171" s="148" t="s">
        <v>230</v>
      </c>
      <c r="AB171" s="150">
        <v>43747</v>
      </c>
      <c r="AC171" s="148" t="s">
        <v>49</v>
      </c>
      <c r="AD171" s="148" t="s">
        <v>3810</v>
      </c>
      <c r="AE171" s="148">
        <v>53600</v>
      </c>
      <c r="AF171" s="148" t="s">
        <v>3811</v>
      </c>
      <c r="AI171" s="148">
        <v>243379528</v>
      </c>
      <c r="AJ171" s="148">
        <v>645304562</v>
      </c>
      <c r="AK171" s="148" t="s">
        <v>2214</v>
      </c>
      <c r="AL171" s="148">
        <v>0</v>
      </c>
      <c r="AM171" s="148">
        <v>0</v>
      </c>
    </row>
    <row r="172" spans="1:39">
      <c r="A172" s="148">
        <v>7220047</v>
      </c>
      <c r="B172" s="148" t="s">
        <v>227</v>
      </c>
      <c r="C172" s="148" t="s">
        <v>210</v>
      </c>
      <c r="D172" s="148">
        <v>7220047</v>
      </c>
      <c r="E172" s="149" t="s">
        <v>8115</v>
      </c>
      <c r="F172" s="149" t="s">
        <v>52</v>
      </c>
      <c r="H172" s="150">
        <v>28194</v>
      </c>
      <c r="I172" s="149" t="s">
        <v>8147</v>
      </c>
      <c r="J172" s="149" t="s">
        <v>8148</v>
      </c>
      <c r="K172" s="149" t="s">
        <v>45</v>
      </c>
      <c r="M172" s="149" t="s">
        <v>46</v>
      </c>
      <c r="N172" s="148">
        <v>12530144</v>
      </c>
      <c r="O172" s="148" t="s">
        <v>2070</v>
      </c>
      <c r="P172" s="150">
        <v>45477</v>
      </c>
      <c r="Q172" s="148" t="s">
        <v>962</v>
      </c>
      <c r="R172" s="150">
        <v>41978</v>
      </c>
      <c r="T172" s="148" t="s">
        <v>2896</v>
      </c>
      <c r="U172" s="148">
        <v>1239</v>
      </c>
      <c r="X172" s="148">
        <v>12</v>
      </c>
      <c r="Y172" s="148" t="s">
        <v>230</v>
      </c>
      <c r="AB172" s="150">
        <v>44378</v>
      </c>
      <c r="AC172" s="148" t="s">
        <v>49</v>
      </c>
      <c r="AD172" s="148" t="s">
        <v>5435</v>
      </c>
      <c r="AE172" s="148">
        <v>72300</v>
      </c>
      <c r="AF172" s="148" t="s">
        <v>5436</v>
      </c>
      <c r="AI172" s="148" t="s">
        <v>5437</v>
      </c>
      <c r="AJ172" s="148" t="s">
        <v>5437</v>
      </c>
      <c r="AK172" s="148" t="s">
        <v>1373</v>
      </c>
      <c r="AL172" s="148">
        <v>1</v>
      </c>
      <c r="AM172" s="148">
        <v>0</v>
      </c>
    </row>
    <row r="173" spans="1:39">
      <c r="A173" s="148">
        <v>5328964</v>
      </c>
      <c r="B173" s="148" t="s">
        <v>5438</v>
      </c>
      <c r="C173" s="148" t="s">
        <v>5439</v>
      </c>
      <c r="D173" s="148">
        <v>5328964</v>
      </c>
      <c r="F173" s="149" t="s">
        <v>52</v>
      </c>
      <c r="H173" s="150">
        <v>41133</v>
      </c>
      <c r="I173" s="149" t="s">
        <v>53</v>
      </c>
      <c r="J173" s="149">
        <v>-13</v>
      </c>
      <c r="K173" s="149" t="s">
        <v>45</v>
      </c>
      <c r="M173" s="149" t="s">
        <v>46</v>
      </c>
      <c r="N173" s="148">
        <v>12530144</v>
      </c>
      <c r="O173" s="148" t="s">
        <v>2070</v>
      </c>
      <c r="Q173" s="148" t="s">
        <v>48</v>
      </c>
      <c r="R173" s="150">
        <v>44852</v>
      </c>
      <c r="T173" s="148" t="s">
        <v>2115</v>
      </c>
      <c r="U173" s="148">
        <v>504</v>
      </c>
      <c r="X173" s="148">
        <v>5</v>
      </c>
      <c r="Y173" s="148" t="s">
        <v>230</v>
      </c>
      <c r="AC173" s="148" t="s">
        <v>49</v>
      </c>
      <c r="AD173" s="148" t="s">
        <v>5353</v>
      </c>
      <c r="AE173" s="148">
        <v>53290</v>
      </c>
      <c r="AF173" s="148" t="s">
        <v>5440</v>
      </c>
      <c r="AJ173" s="148">
        <v>670606879</v>
      </c>
      <c r="AK173" s="148" t="s">
        <v>5441</v>
      </c>
      <c r="AL173" s="148">
        <v>0</v>
      </c>
      <c r="AM173" s="148">
        <v>0</v>
      </c>
    </row>
    <row r="174" spans="1:39">
      <c r="A174" s="148">
        <v>5329682</v>
      </c>
      <c r="B174" s="148" t="s">
        <v>2158</v>
      </c>
      <c r="C174" s="148" t="s">
        <v>1282</v>
      </c>
      <c r="D174" s="148">
        <v>5329682</v>
      </c>
      <c r="F174" s="149" t="s">
        <v>43</v>
      </c>
      <c r="H174" s="150">
        <v>27315</v>
      </c>
      <c r="I174" s="149" t="s">
        <v>8109</v>
      </c>
      <c r="J174" s="149" t="s">
        <v>8110</v>
      </c>
      <c r="K174" s="149" t="s">
        <v>45</v>
      </c>
      <c r="M174" s="149" t="s">
        <v>46</v>
      </c>
      <c r="N174" s="148">
        <v>12530035</v>
      </c>
      <c r="O174" s="148" t="s">
        <v>2027</v>
      </c>
      <c r="Q174" s="148" t="s">
        <v>48</v>
      </c>
      <c r="R174" s="150">
        <v>45391</v>
      </c>
      <c r="S174" s="150">
        <v>45334</v>
      </c>
      <c r="T174" s="148" t="s">
        <v>1006</v>
      </c>
      <c r="U174" s="148">
        <v>500</v>
      </c>
      <c r="X174" s="148">
        <v>5</v>
      </c>
      <c r="Y174" s="148" t="s">
        <v>230</v>
      </c>
      <c r="AC174" s="148" t="s">
        <v>49</v>
      </c>
      <c r="AD174" s="148" t="s">
        <v>3885</v>
      </c>
      <c r="AE174" s="148">
        <v>53950</v>
      </c>
      <c r="AF174" s="148" t="s">
        <v>8266</v>
      </c>
      <c r="AJ174" s="148">
        <v>614704776</v>
      </c>
      <c r="AK174" s="148" t="s">
        <v>8267</v>
      </c>
      <c r="AL174" s="148">
        <v>0</v>
      </c>
      <c r="AM174" s="148">
        <v>0</v>
      </c>
    </row>
    <row r="175" spans="1:39">
      <c r="A175" s="148">
        <v>534170</v>
      </c>
      <c r="B175" s="148" t="s">
        <v>228</v>
      </c>
      <c r="C175" s="148" t="s">
        <v>229</v>
      </c>
      <c r="D175" s="148">
        <v>534170</v>
      </c>
      <c r="F175" s="149" t="s">
        <v>52</v>
      </c>
      <c r="H175" s="150">
        <v>20457</v>
      </c>
      <c r="I175" s="149" t="s">
        <v>8208</v>
      </c>
      <c r="J175" s="149" t="s">
        <v>8209</v>
      </c>
      <c r="K175" s="149" t="s">
        <v>45</v>
      </c>
      <c r="M175" s="149" t="s">
        <v>46</v>
      </c>
      <c r="N175" s="148">
        <v>12530058</v>
      </c>
      <c r="O175" s="148" t="s">
        <v>945</v>
      </c>
      <c r="Q175" s="148" t="s">
        <v>48</v>
      </c>
      <c r="R175" s="150">
        <v>37432</v>
      </c>
      <c r="S175" s="150">
        <v>45112</v>
      </c>
      <c r="T175" s="148" t="s">
        <v>1006</v>
      </c>
      <c r="U175" s="148">
        <v>1197</v>
      </c>
      <c r="X175" s="148">
        <v>11</v>
      </c>
      <c r="Y175" s="148" t="s">
        <v>230</v>
      </c>
      <c r="AC175" s="148" t="s">
        <v>49</v>
      </c>
      <c r="AD175" s="148" t="s">
        <v>3813</v>
      </c>
      <c r="AE175" s="148">
        <v>53970</v>
      </c>
      <c r="AF175" s="148" t="s">
        <v>3814</v>
      </c>
      <c r="AI175" s="148">
        <v>243687731</v>
      </c>
      <c r="AJ175" s="148">
        <v>760027805</v>
      </c>
      <c r="AK175" s="148" t="s">
        <v>1374</v>
      </c>
      <c r="AL175" s="148">
        <v>0</v>
      </c>
      <c r="AM175" s="148">
        <v>0</v>
      </c>
    </row>
    <row r="176" spans="1:39">
      <c r="A176" s="148">
        <v>5321384</v>
      </c>
      <c r="B176" s="148" t="s">
        <v>8268</v>
      </c>
      <c r="C176" s="148" t="s">
        <v>8269</v>
      </c>
      <c r="D176" s="148">
        <v>5321384</v>
      </c>
      <c r="E176" s="149" t="s">
        <v>52</v>
      </c>
      <c r="H176" s="150">
        <v>37038</v>
      </c>
      <c r="I176" s="149" t="s">
        <v>59</v>
      </c>
      <c r="J176" s="149">
        <v>-40</v>
      </c>
      <c r="K176" s="149" t="s">
        <v>45</v>
      </c>
      <c r="M176" s="149" t="s">
        <v>46</v>
      </c>
      <c r="N176" s="148">
        <v>12530008</v>
      </c>
      <c r="O176" s="148" t="s">
        <v>146</v>
      </c>
      <c r="P176" s="150">
        <v>45496</v>
      </c>
      <c r="Q176" s="148" t="s">
        <v>962</v>
      </c>
      <c r="R176" s="150">
        <v>39737</v>
      </c>
      <c r="S176" s="150">
        <v>45471</v>
      </c>
      <c r="T176" s="148" t="s">
        <v>1006</v>
      </c>
      <c r="U176" s="148">
        <v>592</v>
      </c>
      <c r="X176" s="148">
        <v>5</v>
      </c>
      <c r="Y176" s="148" t="s">
        <v>230</v>
      </c>
      <c r="AC176" s="148" t="s">
        <v>49</v>
      </c>
      <c r="AD176" s="148" t="s">
        <v>3861</v>
      </c>
      <c r="AE176" s="148">
        <v>53410</v>
      </c>
      <c r="AF176" s="148" t="s">
        <v>8270</v>
      </c>
      <c r="AI176" s="148">
        <v>634684348</v>
      </c>
      <c r="AJ176" s="148">
        <v>778904721</v>
      </c>
      <c r="AK176" s="148" t="s">
        <v>8271</v>
      </c>
      <c r="AL176" s="148">
        <v>0</v>
      </c>
      <c r="AM176" s="148">
        <v>0</v>
      </c>
    </row>
    <row r="177" spans="1:39">
      <c r="A177" s="148">
        <v>5323556</v>
      </c>
      <c r="B177" s="148" t="s">
        <v>234</v>
      </c>
      <c r="C177" s="148" t="s">
        <v>169</v>
      </c>
      <c r="D177" s="148">
        <v>5323556</v>
      </c>
      <c r="E177" s="149" t="s">
        <v>52</v>
      </c>
      <c r="F177" s="149" t="s">
        <v>52</v>
      </c>
      <c r="H177" s="150">
        <v>24016</v>
      </c>
      <c r="I177" s="149" t="s">
        <v>8130</v>
      </c>
      <c r="J177" s="149" t="s">
        <v>8131</v>
      </c>
      <c r="K177" s="149" t="s">
        <v>45</v>
      </c>
      <c r="M177" s="149" t="s">
        <v>46</v>
      </c>
      <c r="N177" s="148">
        <v>12530008</v>
      </c>
      <c r="O177" s="148" t="s">
        <v>146</v>
      </c>
      <c r="P177" s="150">
        <v>45491</v>
      </c>
      <c r="Q177" s="148" t="s">
        <v>962</v>
      </c>
      <c r="R177" s="150">
        <v>41164</v>
      </c>
      <c r="S177" s="150">
        <v>44839</v>
      </c>
      <c r="T177" s="148" t="s">
        <v>2896</v>
      </c>
      <c r="U177" s="148">
        <v>673</v>
      </c>
      <c r="X177" s="148">
        <v>6</v>
      </c>
      <c r="Y177" s="148" t="s">
        <v>230</v>
      </c>
      <c r="AC177" s="148" t="s">
        <v>49</v>
      </c>
      <c r="AD177" s="148" t="s">
        <v>3815</v>
      </c>
      <c r="AE177" s="148">
        <v>53410</v>
      </c>
      <c r="AF177" s="148" t="s">
        <v>3816</v>
      </c>
      <c r="AI177" s="148">
        <v>243377210</v>
      </c>
      <c r="AJ177" s="148">
        <v>613212167</v>
      </c>
      <c r="AK177" s="148" t="s">
        <v>1375</v>
      </c>
      <c r="AL177" s="148">
        <v>0</v>
      </c>
      <c r="AM177" s="148">
        <v>0</v>
      </c>
    </row>
    <row r="178" spans="1:39">
      <c r="A178" s="148">
        <v>5327821</v>
      </c>
      <c r="B178" s="148" t="s">
        <v>234</v>
      </c>
      <c r="C178" s="148" t="s">
        <v>327</v>
      </c>
      <c r="D178" s="148">
        <v>5327821</v>
      </c>
      <c r="F178" s="149" t="s">
        <v>52</v>
      </c>
      <c r="H178" s="150">
        <v>39550</v>
      </c>
      <c r="I178" s="149" t="s">
        <v>152</v>
      </c>
      <c r="J178" s="149">
        <v>-17</v>
      </c>
      <c r="K178" s="149" t="s">
        <v>45</v>
      </c>
      <c r="M178" s="149" t="s">
        <v>46</v>
      </c>
      <c r="N178" s="148">
        <v>12530022</v>
      </c>
      <c r="O178" s="148" t="s">
        <v>51</v>
      </c>
      <c r="Q178" s="148" t="s">
        <v>48</v>
      </c>
      <c r="R178" s="150">
        <v>43796</v>
      </c>
      <c r="T178" s="148" t="s">
        <v>2115</v>
      </c>
      <c r="U178" s="148">
        <v>566</v>
      </c>
      <c r="X178" s="148">
        <v>5</v>
      </c>
      <c r="Y178" s="148" t="s">
        <v>230</v>
      </c>
      <c r="AC178" s="148" t="s">
        <v>49</v>
      </c>
      <c r="AD178" s="148" t="s">
        <v>3677</v>
      </c>
      <c r="AE178" s="148">
        <v>53000</v>
      </c>
      <c r="AF178" s="148" t="s">
        <v>5442</v>
      </c>
      <c r="AK178" s="148" t="s">
        <v>8272</v>
      </c>
      <c r="AL178" s="148">
        <v>0</v>
      </c>
      <c r="AM178" s="148">
        <v>0</v>
      </c>
    </row>
    <row r="179" spans="1:39">
      <c r="A179" s="148">
        <v>5329153</v>
      </c>
      <c r="B179" s="148" t="s">
        <v>2899</v>
      </c>
      <c r="C179" s="148" t="s">
        <v>931</v>
      </c>
      <c r="D179" s="148">
        <v>5329153</v>
      </c>
      <c r="F179" s="149" t="s">
        <v>5338</v>
      </c>
      <c r="H179" s="150">
        <v>42146</v>
      </c>
      <c r="I179" s="149" t="s">
        <v>57</v>
      </c>
      <c r="J179" s="149">
        <v>-10</v>
      </c>
      <c r="K179" s="149" t="s">
        <v>45</v>
      </c>
      <c r="M179" s="149" t="s">
        <v>46</v>
      </c>
      <c r="N179" s="148">
        <v>12530060</v>
      </c>
      <c r="O179" s="148" t="s">
        <v>2031</v>
      </c>
      <c r="Q179" s="148" t="s">
        <v>48</v>
      </c>
      <c r="R179" s="150">
        <v>45131</v>
      </c>
      <c r="T179" s="148" t="s">
        <v>2115</v>
      </c>
      <c r="U179" s="148">
        <v>500</v>
      </c>
      <c r="X179" s="148">
        <v>5</v>
      </c>
      <c r="Y179" s="148" t="s">
        <v>230</v>
      </c>
      <c r="AC179" s="148" t="s">
        <v>49</v>
      </c>
      <c r="AD179" s="148" t="s">
        <v>3637</v>
      </c>
      <c r="AE179" s="148">
        <v>53810</v>
      </c>
      <c r="AF179" s="148" t="s">
        <v>5443</v>
      </c>
      <c r="AJ179" s="148">
        <v>633938333</v>
      </c>
      <c r="AK179" s="148" t="s">
        <v>2900</v>
      </c>
      <c r="AL179" s="148">
        <v>0</v>
      </c>
      <c r="AM179" s="148">
        <v>0</v>
      </c>
    </row>
    <row r="180" spans="1:39">
      <c r="A180" s="148">
        <v>5328452</v>
      </c>
      <c r="B180" s="148" t="s">
        <v>10370</v>
      </c>
      <c r="C180" s="148" t="s">
        <v>353</v>
      </c>
      <c r="D180" s="148">
        <v>5328452</v>
      </c>
      <c r="E180" s="149" t="s">
        <v>52</v>
      </c>
      <c r="H180" s="150">
        <v>26635</v>
      </c>
      <c r="I180" s="149" t="s">
        <v>8109</v>
      </c>
      <c r="J180" s="149" t="s">
        <v>8110</v>
      </c>
      <c r="K180" s="149" t="s">
        <v>45</v>
      </c>
      <c r="M180" s="149" t="s">
        <v>46</v>
      </c>
      <c r="N180" s="148">
        <v>12530058</v>
      </c>
      <c r="O180" s="148" t="s">
        <v>945</v>
      </c>
      <c r="P180" s="150">
        <v>45535</v>
      </c>
      <c r="Q180" s="148" t="s">
        <v>962</v>
      </c>
      <c r="R180" s="150">
        <v>44488</v>
      </c>
      <c r="S180" s="150">
        <v>45506</v>
      </c>
      <c r="T180" s="148" t="s">
        <v>1006</v>
      </c>
      <c r="U180" s="148">
        <v>500</v>
      </c>
      <c r="X180" s="148">
        <v>5</v>
      </c>
      <c r="Y180" s="148" t="s">
        <v>230</v>
      </c>
      <c r="AC180" s="148" t="s">
        <v>49</v>
      </c>
      <c r="AD180" s="148" t="s">
        <v>3817</v>
      </c>
      <c r="AE180" s="148">
        <v>53940</v>
      </c>
      <c r="AF180" s="148" t="s">
        <v>10371</v>
      </c>
      <c r="AI180" s="148">
        <v>243695832</v>
      </c>
      <c r="AJ180" s="148">
        <v>634249109</v>
      </c>
      <c r="AK180" s="148" t="s">
        <v>10372</v>
      </c>
      <c r="AL180" s="148">
        <v>0</v>
      </c>
      <c r="AM180" s="148">
        <v>0</v>
      </c>
    </row>
    <row r="181" spans="1:39">
      <c r="A181" s="148">
        <v>5314794</v>
      </c>
      <c r="B181" s="148" t="s">
        <v>236</v>
      </c>
      <c r="C181" s="148" t="s">
        <v>237</v>
      </c>
      <c r="D181" s="148">
        <v>5314794</v>
      </c>
      <c r="F181" s="149" t="s">
        <v>52</v>
      </c>
      <c r="H181" s="150">
        <v>31715</v>
      </c>
      <c r="I181" s="149" t="s">
        <v>59</v>
      </c>
      <c r="J181" s="149">
        <v>-40</v>
      </c>
      <c r="K181" s="149" t="s">
        <v>45</v>
      </c>
      <c r="M181" s="149" t="s">
        <v>46</v>
      </c>
      <c r="N181" s="148">
        <v>12530049</v>
      </c>
      <c r="O181" s="148" t="s">
        <v>238</v>
      </c>
      <c r="Q181" s="148" t="s">
        <v>48</v>
      </c>
      <c r="R181" s="150">
        <v>37432</v>
      </c>
      <c r="S181" s="150">
        <v>44457</v>
      </c>
      <c r="T181" s="148" t="s">
        <v>2896</v>
      </c>
      <c r="U181" s="148">
        <v>934</v>
      </c>
      <c r="X181" s="148">
        <v>9</v>
      </c>
      <c r="Y181" s="148" t="s">
        <v>230</v>
      </c>
      <c r="AC181" s="148" t="s">
        <v>49</v>
      </c>
      <c r="AD181" s="148" t="s">
        <v>3818</v>
      </c>
      <c r="AE181" s="148">
        <v>53160</v>
      </c>
      <c r="AF181" s="148" t="s">
        <v>3819</v>
      </c>
      <c r="AK181" s="148" t="s">
        <v>5444</v>
      </c>
      <c r="AL181" s="148">
        <v>0</v>
      </c>
      <c r="AM181" s="148">
        <v>0</v>
      </c>
    </row>
    <row r="182" spans="1:39">
      <c r="A182" s="148">
        <v>536749</v>
      </c>
      <c r="B182" s="148" t="s">
        <v>236</v>
      </c>
      <c r="C182" s="148" t="s">
        <v>3250</v>
      </c>
      <c r="D182" s="148">
        <v>536749</v>
      </c>
      <c r="E182" s="149" t="s">
        <v>52</v>
      </c>
      <c r="F182" s="149" t="s">
        <v>52</v>
      </c>
      <c r="H182" s="150">
        <v>20088</v>
      </c>
      <c r="I182" s="149" t="s">
        <v>8116</v>
      </c>
      <c r="J182" s="149" t="s">
        <v>8117</v>
      </c>
      <c r="K182" s="149" t="s">
        <v>45</v>
      </c>
      <c r="M182" s="149" t="s">
        <v>46</v>
      </c>
      <c r="N182" s="148">
        <v>12530143</v>
      </c>
      <c r="O182" s="148" t="s">
        <v>3251</v>
      </c>
      <c r="P182" s="150">
        <v>45535</v>
      </c>
      <c r="Q182" s="148" t="s">
        <v>962</v>
      </c>
      <c r="R182" s="150">
        <v>37432</v>
      </c>
      <c r="S182" s="150">
        <v>44774</v>
      </c>
      <c r="T182" s="148" t="s">
        <v>2896</v>
      </c>
      <c r="U182" s="148">
        <v>665</v>
      </c>
      <c r="X182" s="148">
        <v>6</v>
      </c>
      <c r="Y182" s="148" t="s">
        <v>230</v>
      </c>
      <c r="AC182" s="148" t="s">
        <v>49</v>
      </c>
      <c r="AD182" s="148" t="s">
        <v>3820</v>
      </c>
      <c r="AE182" s="148">
        <v>53200</v>
      </c>
      <c r="AF182" s="148" t="s">
        <v>3821</v>
      </c>
      <c r="AI182" s="148">
        <v>243703652</v>
      </c>
      <c r="AJ182" s="148">
        <v>604143322</v>
      </c>
      <c r="AK182" s="148" t="s">
        <v>3252</v>
      </c>
      <c r="AL182" s="148">
        <v>0</v>
      </c>
      <c r="AM182" s="148">
        <v>0</v>
      </c>
    </row>
    <row r="183" spans="1:39">
      <c r="A183" s="148">
        <v>5314601</v>
      </c>
      <c r="B183" s="148" t="s">
        <v>236</v>
      </c>
      <c r="C183" s="148" t="s">
        <v>239</v>
      </c>
      <c r="D183" s="148">
        <v>5314601</v>
      </c>
      <c r="F183" s="149" t="s">
        <v>52</v>
      </c>
      <c r="H183" s="150">
        <v>33214</v>
      </c>
      <c r="I183" s="149" t="s">
        <v>59</v>
      </c>
      <c r="J183" s="149">
        <v>-40</v>
      </c>
      <c r="K183" s="149" t="s">
        <v>61</v>
      </c>
      <c r="M183" s="149" t="s">
        <v>46</v>
      </c>
      <c r="N183" s="148">
        <v>12530087</v>
      </c>
      <c r="O183" s="148" t="s">
        <v>1341</v>
      </c>
      <c r="Q183" s="148" t="s">
        <v>48</v>
      </c>
      <c r="R183" s="150">
        <v>37432</v>
      </c>
      <c r="S183" s="150">
        <v>45180</v>
      </c>
      <c r="T183" s="148" t="s">
        <v>1006</v>
      </c>
      <c r="U183" s="148">
        <v>1132</v>
      </c>
      <c r="X183" s="148">
        <v>11</v>
      </c>
      <c r="Y183" s="148" t="s">
        <v>230</v>
      </c>
      <c r="AC183" s="148" t="s">
        <v>49</v>
      </c>
      <c r="AD183" s="148" t="s">
        <v>3670</v>
      </c>
      <c r="AE183" s="148">
        <v>53320</v>
      </c>
      <c r="AF183" s="148" t="s">
        <v>8273</v>
      </c>
      <c r="AK183" s="148" t="s">
        <v>8274</v>
      </c>
      <c r="AL183" s="148">
        <v>0</v>
      </c>
      <c r="AM183" s="148">
        <v>0</v>
      </c>
    </row>
    <row r="184" spans="1:39">
      <c r="A184" s="148">
        <v>5326450</v>
      </c>
      <c r="B184" s="148" t="s">
        <v>236</v>
      </c>
      <c r="C184" s="148" t="s">
        <v>283</v>
      </c>
      <c r="D184" s="148">
        <v>5326450</v>
      </c>
      <c r="E184" s="149" t="s">
        <v>8115</v>
      </c>
      <c r="F184" s="149" t="s">
        <v>52</v>
      </c>
      <c r="H184" s="150">
        <v>27786</v>
      </c>
      <c r="I184" s="149" t="s">
        <v>8147</v>
      </c>
      <c r="J184" s="149" t="s">
        <v>8148</v>
      </c>
      <c r="K184" s="149" t="s">
        <v>45</v>
      </c>
      <c r="M184" s="149" t="s">
        <v>46</v>
      </c>
      <c r="N184" s="148">
        <v>12530090</v>
      </c>
      <c r="O184" s="148" t="s">
        <v>5392</v>
      </c>
      <c r="P184" s="150">
        <v>45495</v>
      </c>
      <c r="Q184" s="148" t="s">
        <v>962</v>
      </c>
      <c r="R184" s="150">
        <v>43002</v>
      </c>
      <c r="S184" s="150">
        <v>44734</v>
      </c>
      <c r="T184" s="148" t="s">
        <v>2896</v>
      </c>
      <c r="U184" s="148">
        <v>556</v>
      </c>
      <c r="X184" s="148">
        <v>5</v>
      </c>
      <c r="Y184" s="148" t="s">
        <v>230</v>
      </c>
      <c r="AC184" s="148" t="s">
        <v>49</v>
      </c>
      <c r="AD184" s="148" t="s">
        <v>3777</v>
      </c>
      <c r="AE184" s="148">
        <v>53200</v>
      </c>
      <c r="AF184" s="148" t="s">
        <v>5445</v>
      </c>
      <c r="AI184" s="148" t="s">
        <v>3253</v>
      </c>
      <c r="AJ184" s="148" t="s">
        <v>3253</v>
      </c>
      <c r="AK184" s="148" t="s">
        <v>1376</v>
      </c>
      <c r="AL184" s="148">
        <v>0</v>
      </c>
      <c r="AM184" s="148">
        <v>0</v>
      </c>
    </row>
    <row r="185" spans="1:39">
      <c r="A185" s="148">
        <v>5327402</v>
      </c>
      <c r="B185" s="148" t="s">
        <v>1201</v>
      </c>
      <c r="C185" s="148" t="s">
        <v>1069</v>
      </c>
      <c r="D185" s="148">
        <v>5327402</v>
      </c>
      <c r="E185" s="149" t="s">
        <v>52</v>
      </c>
      <c r="F185" s="149" t="s">
        <v>52</v>
      </c>
      <c r="H185" s="150">
        <v>40220</v>
      </c>
      <c r="I185" s="149" t="s">
        <v>97</v>
      </c>
      <c r="J185" s="149">
        <v>-15</v>
      </c>
      <c r="K185" s="149" t="s">
        <v>45</v>
      </c>
      <c r="M185" s="149" t="s">
        <v>46</v>
      </c>
      <c r="N185" s="148">
        <v>12530022</v>
      </c>
      <c r="O185" s="148" t="s">
        <v>51</v>
      </c>
      <c r="P185" s="150">
        <v>45521</v>
      </c>
      <c r="Q185" s="148" t="s">
        <v>962</v>
      </c>
      <c r="R185" s="150">
        <v>43719</v>
      </c>
      <c r="T185" s="148" t="s">
        <v>2115</v>
      </c>
      <c r="U185" s="148">
        <v>758</v>
      </c>
      <c r="X185" s="148">
        <v>7</v>
      </c>
      <c r="Y185" s="148" t="s">
        <v>230</v>
      </c>
      <c r="AB185" s="150">
        <v>44743</v>
      </c>
      <c r="AC185" s="148" t="s">
        <v>49</v>
      </c>
      <c r="AD185" s="148" t="s">
        <v>3655</v>
      </c>
      <c r="AE185" s="148">
        <v>53960</v>
      </c>
      <c r="AF185" s="148" t="s">
        <v>3822</v>
      </c>
      <c r="AK185" s="148" t="s">
        <v>1377</v>
      </c>
      <c r="AL185" s="148">
        <v>0</v>
      </c>
      <c r="AM185" s="148">
        <v>0</v>
      </c>
    </row>
    <row r="186" spans="1:39">
      <c r="A186" s="148">
        <v>5328480</v>
      </c>
      <c r="B186" s="148" t="s">
        <v>242</v>
      </c>
      <c r="C186" s="148" t="s">
        <v>2901</v>
      </c>
      <c r="D186" s="148">
        <v>5328480</v>
      </c>
      <c r="F186" s="149" t="s">
        <v>52</v>
      </c>
      <c r="H186" s="150">
        <v>40750</v>
      </c>
      <c r="I186" s="149" t="s">
        <v>44</v>
      </c>
      <c r="J186" s="149">
        <v>-14</v>
      </c>
      <c r="K186" s="149" t="s">
        <v>45</v>
      </c>
      <c r="M186" s="149" t="s">
        <v>46</v>
      </c>
      <c r="N186" s="148">
        <v>12530072</v>
      </c>
      <c r="O186" s="148" t="s">
        <v>2032</v>
      </c>
      <c r="Q186" s="148" t="s">
        <v>48</v>
      </c>
      <c r="R186" s="150">
        <v>44492</v>
      </c>
      <c r="T186" s="148" t="s">
        <v>2115</v>
      </c>
      <c r="U186" s="148">
        <v>500</v>
      </c>
      <c r="X186" s="148">
        <v>5</v>
      </c>
      <c r="Y186" s="148" t="s">
        <v>230</v>
      </c>
      <c r="AC186" s="148" t="s">
        <v>49</v>
      </c>
      <c r="AD186" s="148" t="s">
        <v>3642</v>
      </c>
      <c r="AE186" s="148">
        <v>53470</v>
      </c>
      <c r="AF186" s="148" t="s">
        <v>3823</v>
      </c>
      <c r="AJ186" s="148">
        <v>664773713</v>
      </c>
      <c r="AK186" s="148" t="s">
        <v>2902</v>
      </c>
      <c r="AL186" s="148">
        <v>0</v>
      </c>
      <c r="AM186" s="148">
        <v>0</v>
      </c>
    </row>
    <row r="187" spans="1:39">
      <c r="A187" s="148">
        <v>5325403</v>
      </c>
      <c r="B187" s="148" t="s">
        <v>242</v>
      </c>
      <c r="C187" s="148" t="s">
        <v>144</v>
      </c>
      <c r="D187" s="148">
        <v>5325403</v>
      </c>
      <c r="E187" s="149" t="s">
        <v>8115</v>
      </c>
      <c r="F187" s="149" t="s">
        <v>52</v>
      </c>
      <c r="H187" s="150">
        <v>25343</v>
      </c>
      <c r="I187" s="149" t="s">
        <v>8130</v>
      </c>
      <c r="J187" s="149" t="s">
        <v>8131</v>
      </c>
      <c r="K187" s="149" t="s">
        <v>45</v>
      </c>
      <c r="M187" s="149" t="s">
        <v>46</v>
      </c>
      <c r="N187" s="148">
        <v>12530054</v>
      </c>
      <c r="O187" s="148" t="s">
        <v>94</v>
      </c>
      <c r="P187" s="150">
        <v>45479</v>
      </c>
      <c r="Q187" s="148" t="s">
        <v>962</v>
      </c>
      <c r="R187" s="150">
        <v>42273</v>
      </c>
      <c r="S187" s="150">
        <v>45096</v>
      </c>
      <c r="T187" s="148" t="s">
        <v>2896</v>
      </c>
      <c r="U187" s="148">
        <v>650</v>
      </c>
      <c r="X187" s="148">
        <v>6</v>
      </c>
      <c r="Y187" s="148" t="s">
        <v>230</v>
      </c>
      <c r="AC187" s="148" t="s">
        <v>49</v>
      </c>
      <c r="AD187" s="148" t="s">
        <v>3824</v>
      </c>
      <c r="AE187" s="148">
        <v>53400</v>
      </c>
      <c r="AF187" s="148" t="s">
        <v>3825</v>
      </c>
      <c r="AI187" s="148" t="s">
        <v>3254</v>
      </c>
      <c r="AJ187" s="148" t="s">
        <v>3255</v>
      </c>
      <c r="AK187" s="148" t="s">
        <v>1378</v>
      </c>
      <c r="AL187" s="148">
        <v>1</v>
      </c>
      <c r="AM187" s="148">
        <v>1</v>
      </c>
    </row>
    <row r="188" spans="1:39">
      <c r="A188" s="148">
        <v>5315831</v>
      </c>
      <c r="B188" s="148" t="s">
        <v>242</v>
      </c>
      <c r="C188" s="148" t="s">
        <v>2083</v>
      </c>
      <c r="D188" s="148">
        <v>5315831</v>
      </c>
      <c r="F188" s="149" t="s">
        <v>52</v>
      </c>
      <c r="H188" s="150">
        <v>20502</v>
      </c>
      <c r="I188" s="149" t="s">
        <v>8208</v>
      </c>
      <c r="J188" s="149" t="s">
        <v>8209</v>
      </c>
      <c r="K188" s="149" t="s">
        <v>45</v>
      </c>
      <c r="M188" s="149" t="s">
        <v>46</v>
      </c>
      <c r="N188" s="148">
        <v>12530018</v>
      </c>
      <c r="O188" s="148" t="s">
        <v>2023</v>
      </c>
      <c r="Q188" s="148" t="s">
        <v>48</v>
      </c>
      <c r="R188" s="150">
        <v>37432</v>
      </c>
      <c r="S188" s="150">
        <v>44791</v>
      </c>
      <c r="T188" s="148" t="s">
        <v>1006</v>
      </c>
      <c r="U188" s="148">
        <v>904</v>
      </c>
      <c r="X188" s="148">
        <v>9</v>
      </c>
      <c r="Y188" s="148" t="s">
        <v>230</v>
      </c>
      <c r="AC188" s="148" t="s">
        <v>49</v>
      </c>
      <c r="AD188" s="148" t="s">
        <v>3734</v>
      </c>
      <c r="AE188" s="148">
        <v>53200</v>
      </c>
      <c r="AF188" s="148" t="s">
        <v>3826</v>
      </c>
      <c r="AI188" s="148">
        <v>243071597</v>
      </c>
      <c r="AJ188" s="148">
        <v>607552723</v>
      </c>
      <c r="AK188" s="148" t="s">
        <v>2052</v>
      </c>
      <c r="AL188" s="148">
        <v>0</v>
      </c>
      <c r="AM188" s="148">
        <v>0</v>
      </c>
    </row>
    <row r="189" spans="1:39">
      <c r="A189" s="148">
        <v>5329563</v>
      </c>
      <c r="B189" s="148" t="s">
        <v>8275</v>
      </c>
      <c r="C189" s="148" t="s">
        <v>67</v>
      </c>
      <c r="D189" s="148">
        <v>5329563</v>
      </c>
      <c r="F189" s="149" t="s">
        <v>52</v>
      </c>
      <c r="H189" s="150">
        <v>39479</v>
      </c>
      <c r="I189" s="149" t="s">
        <v>152</v>
      </c>
      <c r="J189" s="149">
        <v>-17</v>
      </c>
      <c r="K189" s="149" t="s">
        <v>45</v>
      </c>
      <c r="M189" s="149" t="s">
        <v>46</v>
      </c>
      <c r="N189" s="148">
        <v>12530049</v>
      </c>
      <c r="O189" s="148" t="s">
        <v>238</v>
      </c>
      <c r="Q189" s="148" t="s">
        <v>48</v>
      </c>
      <c r="R189" s="150">
        <v>45250</v>
      </c>
      <c r="S189" s="150">
        <v>45247</v>
      </c>
      <c r="T189" s="148" t="s">
        <v>1006</v>
      </c>
      <c r="U189" s="148">
        <v>500</v>
      </c>
      <c r="X189" s="148">
        <v>5</v>
      </c>
      <c r="Y189" s="148" t="s">
        <v>230</v>
      </c>
      <c r="AC189" s="148" t="s">
        <v>49</v>
      </c>
      <c r="AD189" s="148" t="s">
        <v>3818</v>
      </c>
      <c r="AE189" s="148">
        <v>53160</v>
      </c>
      <c r="AF189" s="148" t="s">
        <v>8276</v>
      </c>
      <c r="AK189" s="148" t="s">
        <v>3049</v>
      </c>
      <c r="AL189" s="148">
        <v>0</v>
      </c>
      <c r="AM189" s="148">
        <v>0</v>
      </c>
    </row>
    <row r="190" spans="1:39">
      <c r="A190" s="148">
        <v>5316347</v>
      </c>
      <c r="B190" s="148" t="s">
        <v>243</v>
      </c>
      <c r="C190" s="148" t="s">
        <v>223</v>
      </c>
      <c r="D190" s="148">
        <v>5316347</v>
      </c>
      <c r="F190" s="149" t="s">
        <v>52</v>
      </c>
      <c r="H190" s="150">
        <v>26420</v>
      </c>
      <c r="I190" s="149" t="s">
        <v>8109</v>
      </c>
      <c r="J190" s="149" t="s">
        <v>8110</v>
      </c>
      <c r="K190" s="149" t="s">
        <v>45</v>
      </c>
      <c r="M190" s="149" t="s">
        <v>46</v>
      </c>
      <c r="N190" s="148">
        <v>12530054</v>
      </c>
      <c r="O190" s="148" t="s">
        <v>94</v>
      </c>
      <c r="Q190" s="148" t="s">
        <v>48</v>
      </c>
      <c r="R190" s="150">
        <v>37432</v>
      </c>
      <c r="S190" s="150">
        <v>44460</v>
      </c>
      <c r="T190" s="148" t="s">
        <v>2896</v>
      </c>
      <c r="U190" s="148">
        <v>1363</v>
      </c>
      <c r="X190" s="148">
        <v>13</v>
      </c>
      <c r="Y190" s="148" t="s">
        <v>230</v>
      </c>
      <c r="AC190" s="148" t="s">
        <v>49</v>
      </c>
      <c r="AD190" s="148" t="s">
        <v>3769</v>
      </c>
      <c r="AE190" s="148">
        <v>53400</v>
      </c>
      <c r="AF190" s="148" t="s">
        <v>3827</v>
      </c>
      <c r="AK190" s="148" t="s">
        <v>2903</v>
      </c>
      <c r="AL190" s="148">
        <v>0</v>
      </c>
      <c r="AM190" s="148">
        <v>0</v>
      </c>
    </row>
    <row r="191" spans="1:39">
      <c r="A191" s="148">
        <v>5320780</v>
      </c>
      <c r="B191" s="148" t="s">
        <v>244</v>
      </c>
      <c r="C191" s="148" t="s">
        <v>2087</v>
      </c>
      <c r="D191" s="148">
        <v>5320780</v>
      </c>
      <c r="F191" s="149" t="s">
        <v>52</v>
      </c>
      <c r="H191" s="150">
        <v>20247</v>
      </c>
      <c r="I191" s="149" t="s">
        <v>8208</v>
      </c>
      <c r="J191" s="149" t="s">
        <v>8209</v>
      </c>
      <c r="K191" s="149" t="s">
        <v>45</v>
      </c>
      <c r="M191" s="149" t="s">
        <v>46</v>
      </c>
      <c r="N191" s="148">
        <v>12530010</v>
      </c>
      <c r="O191" s="148" t="s">
        <v>2021</v>
      </c>
      <c r="Q191" s="148" t="s">
        <v>48</v>
      </c>
      <c r="R191" s="150">
        <v>39373</v>
      </c>
      <c r="S191" s="150">
        <v>45071</v>
      </c>
      <c r="T191" s="148" t="s">
        <v>1006</v>
      </c>
      <c r="U191" s="148">
        <v>681</v>
      </c>
      <c r="X191" s="148">
        <v>6</v>
      </c>
      <c r="Y191" s="148" t="s">
        <v>230</v>
      </c>
      <c r="AC191" s="148" t="s">
        <v>49</v>
      </c>
      <c r="AD191" s="148" t="s">
        <v>3655</v>
      </c>
      <c r="AE191" s="148">
        <v>53960</v>
      </c>
      <c r="AF191" s="148" t="s">
        <v>3828</v>
      </c>
      <c r="AI191" s="148">
        <v>243903632</v>
      </c>
      <c r="AJ191" s="148">
        <v>618780411</v>
      </c>
      <c r="AK191" s="148" t="s">
        <v>1379</v>
      </c>
      <c r="AL191" s="148">
        <v>0</v>
      </c>
      <c r="AM191" s="148">
        <v>0</v>
      </c>
    </row>
    <row r="192" spans="1:39">
      <c r="A192" s="148">
        <v>5326118</v>
      </c>
      <c r="B192" s="148" t="s">
        <v>1012</v>
      </c>
      <c r="C192" s="148" t="s">
        <v>172</v>
      </c>
      <c r="D192" s="148">
        <v>5326118</v>
      </c>
      <c r="F192" s="149" t="s">
        <v>43</v>
      </c>
      <c r="H192" s="150">
        <v>17298</v>
      </c>
      <c r="I192" s="149" t="s">
        <v>8212</v>
      </c>
      <c r="J192" s="149" t="s">
        <v>8213</v>
      </c>
      <c r="K192" s="149" t="s">
        <v>45</v>
      </c>
      <c r="M192" s="149" t="s">
        <v>46</v>
      </c>
      <c r="N192" s="148">
        <v>12530017</v>
      </c>
      <c r="O192" s="148" t="s">
        <v>2025</v>
      </c>
      <c r="Q192" s="148" t="s">
        <v>48</v>
      </c>
      <c r="R192" s="150">
        <v>42665</v>
      </c>
      <c r="S192" s="150">
        <v>44588</v>
      </c>
      <c r="T192" s="148" t="s">
        <v>2896</v>
      </c>
      <c r="U192" s="148">
        <v>500</v>
      </c>
      <c r="X192" s="148">
        <v>5</v>
      </c>
      <c r="Y192" s="148" t="s">
        <v>230</v>
      </c>
      <c r="AC192" s="148" t="s">
        <v>49</v>
      </c>
      <c r="AD192" s="148" t="s">
        <v>3669</v>
      </c>
      <c r="AE192" s="148">
        <v>53500</v>
      </c>
      <c r="AF192" s="148" t="s">
        <v>3829</v>
      </c>
      <c r="AI192" s="148">
        <v>243051133</v>
      </c>
      <c r="AK192" s="148" t="s">
        <v>1380</v>
      </c>
      <c r="AL192" s="148">
        <v>0</v>
      </c>
      <c r="AM192" s="148">
        <v>0</v>
      </c>
    </row>
    <row r="193" spans="1:39">
      <c r="A193" s="148">
        <v>5326856</v>
      </c>
      <c r="B193" s="148" t="s">
        <v>245</v>
      </c>
      <c r="C193" s="148" t="s">
        <v>327</v>
      </c>
      <c r="D193" s="148">
        <v>5326856</v>
      </c>
      <c r="F193" s="149" t="s">
        <v>52</v>
      </c>
      <c r="H193" s="150">
        <v>38978</v>
      </c>
      <c r="I193" s="149" t="s">
        <v>2335</v>
      </c>
      <c r="J193" s="149">
        <v>-19</v>
      </c>
      <c r="K193" s="149" t="s">
        <v>45</v>
      </c>
      <c r="M193" s="149" t="s">
        <v>46</v>
      </c>
      <c r="N193" s="148">
        <v>12530055</v>
      </c>
      <c r="O193" s="148" t="s">
        <v>240</v>
      </c>
      <c r="Q193" s="148" t="s">
        <v>48</v>
      </c>
      <c r="R193" s="150">
        <v>43355</v>
      </c>
      <c r="T193" s="148" t="s">
        <v>2115</v>
      </c>
      <c r="U193" s="148">
        <v>712</v>
      </c>
      <c r="X193" s="148">
        <v>7</v>
      </c>
      <c r="Y193" s="148" t="s">
        <v>230</v>
      </c>
      <c r="AC193" s="148" t="s">
        <v>49</v>
      </c>
      <c r="AD193" s="148" t="s">
        <v>3748</v>
      </c>
      <c r="AE193" s="148">
        <v>53380</v>
      </c>
      <c r="AF193" s="148" t="s">
        <v>3830</v>
      </c>
      <c r="AI193" s="148">
        <v>645213087</v>
      </c>
      <c r="AJ193" s="148">
        <v>676520758</v>
      </c>
      <c r="AK193" s="148" t="s">
        <v>8277</v>
      </c>
      <c r="AL193" s="148">
        <v>0</v>
      </c>
      <c r="AM193" s="148">
        <v>0</v>
      </c>
    </row>
    <row r="194" spans="1:39">
      <c r="A194" s="148">
        <v>5318498</v>
      </c>
      <c r="B194" s="148" t="s">
        <v>2053</v>
      </c>
      <c r="C194" s="148" t="s">
        <v>125</v>
      </c>
      <c r="D194" s="148">
        <v>5318498</v>
      </c>
      <c r="F194" s="149" t="s">
        <v>52</v>
      </c>
      <c r="H194" s="150">
        <v>34907</v>
      </c>
      <c r="I194" s="149" t="s">
        <v>59</v>
      </c>
      <c r="J194" s="149">
        <v>-40</v>
      </c>
      <c r="K194" s="149" t="s">
        <v>45</v>
      </c>
      <c r="M194" s="149" t="s">
        <v>46</v>
      </c>
      <c r="N194" s="148">
        <v>12530022</v>
      </c>
      <c r="O194" s="148" t="s">
        <v>51</v>
      </c>
      <c r="Q194" s="148" t="s">
        <v>48</v>
      </c>
      <c r="R194" s="150">
        <v>37910</v>
      </c>
      <c r="S194" s="150">
        <v>45331</v>
      </c>
      <c r="T194" s="148" t="s">
        <v>1006</v>
      </c>
      <c r="U194" s="148">
        <v>1682</v>
      </c>
      <c r="X194" s="148">
        <v>16</v>
      </c>
      <c r="Y194" s="148" t="s">
        <v>230</v>
      </c>
      <c r="AC194" s="148" t="s">
        <v>49</v>
      </c>
      <c r="AD194" s="148" t="s">
        <v>1328</v>
      </c>
      <c r="AE194" s="148">
        <v>53000</v>
      </c>
      <c r="AF194" s="148" t="s">
        <v>3831</v>
      </c>
      <c r="AI194" s="148">
        <v>243567978</v>
      </c>
      <c r="AK194" s="148" t="s">
        <v>1381</v>
      </c>
      <c r="AL194" s="148">
        <v>0</v>
      </c>
      <c r="AM194" s="148">
        <v>0</v>
      </c>
    </row>
    <row r="195" spans="1:39">
      <c r="A195" s="148">
        <v>5320078</v>
      </c>
      <c r="B195" s="148" t="s">
        <v>8278</v>
      </c>
      <c r="C195" s="148" t="s">
        <v>250</v>
      </c>
      <c r="D195" s="148">
        <v>5320078</v>
      </c>
      <c r="F195" s="149" t="s">
        <v>52</v>
      </c>
      <c r="H195" s="150">
        <v>29371</v>
      </c>
      <c r="I195" s="149" t="s">
        <v>8113</v>
      </c>
      <c r="J195" s="149" t="s">
        <v>8114</v>
      </c>
      <c r="K195" s="149" t="s">
        <v>45</v>
      </c>
      <c r="M195" s="149" t="s">
        <v>46</v>
      </c>
      <c r="N195" s="148">
        <v>12530121</v>
      </c>
      <c r="O195" s="148" t="s">
        <v>142</v>
      </c>
      <c r="Q195" s="148" t="s">
        <v>48</v>
      </c>
      <c r="R195" s="150">
        <v>38987</v>
      </c>
      <c r="S195" s="150">
        <v>45308</v>
      </c>
      <c r="T195" s="148" t="s">
        <v>1006</v>
      </c>
      <c r="U195" s="148">
        <v>789</v>
      </c>
      <c r="X195" s="148">
        <v>7</v>
      </c>
      <c r="Y195" s="148" t="s">
        <v>230</v>
      </c>
      <c r="AC195" s="148" t="s">
        <v>49</v>
      </c>
      <c r="AD195" s="148" t="s">
        <v>3702</v>
      </c>
      <c r="AE195" s="148">
        <v>53500</v>
      </c>
      <c r="AF195" s="148" t="s">
        <v>8279</v>
      </c>
      <c r="AI195" s="148">
        <v>243052035</v>
      </c>
      <c r="AJ195" s="148">
        <v>670598004</v>
      </c>
      <c r="AK195" s="148" t="s">
        <v>8280</v>
      </c>
      <c r="AL195" s="148">
        <v>0</v>
      </c>
      <c r="AM195" s="148">
        <v>0</v>
      </c>
    </row>
    <row r="196" spans="1:39">
      <c r="A196" s="148">
        <v>5318824</v>
      </c>
      <c r="B196" s="148" t="s">
        <v>251</v>
      </c>
      <c r="C196" s="148" t="s">
        <v>63</v>
      </c>
      <c r="D196" s="148">
        <v>5318824</v>
      </c>
      <c r="E196" s="149" t="s">
        <v>8115</v>
      </c>
      <c r="F196" s="149" t="s">
        <v>52</v>
      </c>
      <c r="H196" s="150">
        <v>26841</v>
      </c>
      <c r="I196" s="149" t="s">
        <v>8109</v>
      </c>
      <c r="J196" s="149" t="s">
        <v>8110</v>
      </c>
      <c r="K196" s="149" t="s">
        <v>45</v>
      </c>
      <c r="M196" s="149" t="s">
        <v>46</v>
      </c>
      <c r="N196" s="148">
        <v>12530003</v>
      </c>
      <c r="O196" s="148" t="s">
        <v>2024</v>
      </c>
      <c r="P196" s="150">
        <v>45483</v>
      </c>
      <c r="Q196" s="148" t="s">
        <v>962</v>
      </c>
      <c r="R196" s="150">
        <v>38254</v>
      </c>
      <c r="T196" s="148" t="s">
        <v>2022</v>
      </c>
      <c r="U196" s="148">
        <v>1017</v>
      </c>
      <c r="X196" s="148">
        <v>10</v>
      </c>
      <c r="Y196" s="148" t="s">
        <v>230</v>
      </c>
      <c r="AC196" s="148" t="s">
        <v>49</v>
      </c>
      <c r="AD196" s="148" t="s">
        <v>3832</v>
      </c>
      <c r="AE196" s="148">
        <v>53200</v>
      </c>
      <c r="AF196" s="148" t="s">
        <v>3833</v>
      </c>
      <c r="AI196" s="148" t="s">
        <v>3258</v>
      </c>
      <c r="AJ196" s="148" t="s">
        <v>3259</v>
      </c>
      <c r="AK196" s="148" t="s">
        <v>1382</v>
      </c>
      <c r="AL196" s="148">
        <v>0</v>
      </c>
      <c r="AM196" s="148">
        <v>0</v>
      </c>
    </row>
    <row r="197" spans="1:39">
      <c r="A197" s="148">
        <v>535563</v>
      </c>
      <c r="B197" s="148" t="s">
        <v>252</v>
      </c>
      <c r="C197" s="148" t="s">
        <v>93</v>
      </c>
      <c r="D197" s="148">
        <v>535563</v>
      </c>
      <c r="F197" s="149" t="s">
        <v>52</v>
      </c>
      <c r="H197" s="150">
        <v>18620</v>
      </c>
      <c r="I197" s="149" t="s">
        <v>8116</v>
      </c>
      <c r="J197" s="149" t="s">
        <v>8117</v>
      </c>
      <c r="K197" s="149" t="s">
        <v>45</v>
      </c>
      <c r="M197" s="149" t="s">
        <v>46</v>
      </c>
      <c r="N197" s="148">
        <v>12530117</v>
      </c>
      <c r="O197" s="148" t="s">
        <v>181</v>
      </c>
      <c r="Q197" s="148" t="s">
        <v>48</v>
      </c>
      <c r="R197" s="150">
        <v>37432</v>
      </c>
      <c r="T197" s="148" t="s">
        <v>2022</v>
      </c>
      <c r="U197" s="148">
        <v>500</v>
      </c>
      <c r="X197" s="148">
        <v>5</v>
      </c>
      <c r="Y197" s="148" t="s">
        <v>230</v>
      </c>
      <c r="AC197" s="148" t="s">
        <v>49</v>
      </c>
      <c r="AD197" s="148" t="s">
        <v>3835</v>
      </c>
      <c r="AE197" s="148">
        <v>53370</v>
      </c>
      <c r="AF197" s="148" t="s">
        <v>5446</v>
      </c>
      <c r="AI197" s="148" t="s">
        <v>3260</v>
      </c>
      <c r="AJ197" s="148" t="s">
        <v>3261</v>
      </c>
      <c r="AK197" s="148" t="s">
        <v>1383</v>
      </c>
      <c r="AL197" s="148">
        <v>1</v>
      </c>
      <c r="AM197" s="148">
        <v>1</v>
      </c>
    </row>
    <row r="198" spans="1:39">
      <c r="A198" s="148">
        <v>4916259</v>
      </c>
      <c r="B198" s="148" t="s">
        <v>253</v>
      </c>
      <c r="C198" s="148" t="s">
        <v>109</v>
      </c>
      <c r="D198" s="148">
        <v>4916259</v>
      </c>
      <c r="F198" s="149" t="s">
        <v>52</v>
      </c>
      <c r="H198" s="150">
        <v>32535</v>
      </c>
      <c r="I198" s="149" t="s">
        <v>59</v>
      </c>
      <c r="J198" s="149">
        <v>-40</v>
      </c>
      <c r="K198" s="149" t="s">
        <v>45</v>
      </c>
      <c r="M198" s="149" t="s">
        <v>46</v>
      </c>
      <c r="N198" s="148">
        <v>12530144</v>
      </c>
      <c r="O198" s="148" t="s">
        <v>2070</v>
      </c>
      <c r="Q198" s="148" t="s">
        <v>48</v>
      </c>
      <c r="R198" s="150">
        <v>37432</v>
      </c>
      <c r="S198" s="150">
        <v>44805</v>
      </c>
      <c r="T198" s="148" t="s">
        <v>2896</v>
      </c>
      <c r="U198" s="148">
        <v>699</v>
      </c>
      <c r="X198" s="148">
        <v>6</v>
      </c>
      <c r="Y198" s="148" t="s">
        <v>230</v>
      </c>
      <c r="AC198" s="148" t="s">
        <v>49</v>
      </c>
      <c r="AD198" s="148" t="s">
        <v>5447</v>
      </c>
      <c r="AE198" s="148">
        <v>49330</v>
      </c>
      <c r="AF198" s="148" t="s">
        <v>5448</v>
      </c>
      <c r="AI198" s="148">
        <v>241760483</v>
      </c>
      <c r="AJ198" s="148">
        <v>772346481</v>
      </c>
      <c r="AK198" s="148" t="s">
        <v>3262</v>
      </c>
      <c r="AL198" s="148">
        <v>0</v>
      </c>
      <c r="AM198" s="148">
        <v>0</v>
      </c>
    </row>
    <row r="199" spans="1:39">
      <c r="A199" s="148">
        <v>5319272</v>
      </c>
      <c r="B199" s="148" t="s">
        <v>253</v>
      </c>
      <c r="C199" s="148" t="s">
        <v>1275</v>
      </c>
      <c r="D199" s="148">
        <v>5319272</v>
      </c>
      <c r="F199" s="149" t="s">
        <v>52</v>
      </c>
      <c r="H199" s="150">
        <v>26119</v>
      </c>
      <c r="I199" s="149" t="s">
        <v>8109</v>
      </c>
      <c r="J199" s="149" t="s">
        <v>8110</v>
      </c>
      <c r="K199" s="149" t="s">
        <v>45</v>
      </c>
      <c r="M199" s="149" t="s">
        <v>46</v>
      </c>
      <c r="N199" s="148">
        <v>12530147</v>
      </c>
      <c r="O199" s="148" t="s">
        <v>966</v>
      </c>
      <c r="Q199" s="148" t="s">
        <v>48</v>
      </c>
      <c r="R199" s="150">
        <v>38600</v>
      </c>
      <c r="S199" s="150">
        <v>44743</v>
      </c>
      <c r="T199" s="148" t="s">
        <v>2896</v>
      </c>
      <c r="U199" s="148">
        <v>1005</v>
      </c>
      <c r="X199" s="148">
        <v>10</v>
      </c>
      <c r="Y199" s="148" t="s">
        <v>230</v>
      </c>
      <c r="AC199" s="148" t="s">
        <v>49</v>
      </c>
      <c r="AD199" s="148" t="s">
        <v>3665</v>
      </c>
      <c r="AE199" s="148">
        <v>53100</v>
      </c>
      <c r="AF199" s="148" t="s">
        <v>3836</v>
      </c>
      <c r="AI199" s="148">
        <v>243032489</v>
      </c>
      <c r="AJ199" s="148">
        <v>625414160</v>
      </c>
      <c r="AK199" s="148" t="s">
        <v>2904</v>
      </c>
      <c r="AL199" s="148">
        <v>0</v>
      </c>
      <c r="AM199" s="148">
        <v>0</v>
      </c>
    </row>
    <row r="200" spans="1:39">
      <c r="A200" s="148">
        <v>5329695</v>
      </c>
      <c r="B200" s="148" t="s">
        <v>253</v>
      </c>
      <c r="C200" s="148" t="s">
        <v>8281</v>
      </c>
      <c r="D200" s="148">
        <v>5329695</v>
      </c>
      <c r="F200" s="149" t="s">
        <v>5338</v>
      </c>
      <c r="H200" s="150">
        <v>42572</v>
      </c>
      <c r="I200" s="149" t="s">
        <v>43</v>
      </c>
      <c r="J200" s="149">
        <v>-9</v>
      </c>
      <c r="K200" s="149" t="s">
        <v>61</v>
      </c>
      <c r="M200" s="149" t="s">
        <v>46</v>
      </c>
      <c r="N200" s="148">
        <v>12530010</v>
      </c>
      <c r="O200" s="148" t="s">
        <v>2021</v>
      </c>
      <c r="Q200" s="148" t="s">
        <v>48</v>
      </c>
      <c r="R200" s="150">
        <v>45438</v>
      </c>
      <c r="T200" s="148" t="s">
        <v>2115</v>
      </c>
      <c r="U200" s="148">
        <v>500</v>
      </c>
      <c r="X200" s="148">
        <v>5</v>
      </c>
      <c r="Y200" s="148" t="s">
        <v>230</v>
      </c>
      <c r="AC200" s="148" t="s">
        <v>49</v>
      </c>
      <c r="AD200" s="148" t="s">
        <v>3639</v>
      </c>
      <c r="AE200" s="148">
        <v>53260</v>
      </c>
      <c r="AF200" s="148" t="s">
        <v>8282</v>
      </c>
      <c r="AI200" s="148">
        <v>783737602</v>
      </c>
      <c r="AJ200" s="148">
        <v>707084948</v>
      </c>
      <c r="AK200" s="148" t="s">
        <v>8283</v>
      </c>
      <c r="AL200" s="148">
        <v>0</v>
      </c>
      <c r="AM200" s="148">
        <v>0</v>
      </c>
    </row>
    <row r="201" spans="1:39">
      <c r="A201" s="148">
        <v>536377</v>
      </c>
      <c r="B201" s="148" t="s">
        <v>255</v>
      </c>
      <c r="C201" s="148" t="s">
        <v>237</v>
      </c>
      <c r="D201" s="148">
        <v>536377</v>
      </c>
      <c r="E201" s="149" t="s">
        <v>52</v>
      </c>
      <c r="F201" s="149" t="s">
        <v>52</v>
      </c>
      <c r="H201" s="150">
        <v>22174</v>
      </c>
      <c r="I201" s="149" t="s">
        <v>8138</v>
      </c>
      <c r="J201" s="149" t="s">
        <v>8139</v>
      </c>
      <c r="K201" s="149" t="s">
        <v>45</v>
      </c>
      <c r="M201" s="149" t="s">
        <v>46</v>
      </c>
      <c r="N201" s="148">
        <v>12538899</v>
      </c>
      <c r="O201" s="148" t="s">
        <v>1231</v>
      </c>
      <c r="P201" s="150">
        <v>45510</v>
      </c>
      <c r="Q201" s="148" t="s">
        <v>962</v>
      </c>
      <c r="R201" s="150">
        <v>37432</v>
      </c>
      <c r="S201" s="150">
        <v>44803</v>
      </c>
      <c r="T201" s="148" t="s">
        <v>2896</v>
      </c>
      <c r="U201" s="148">
        <v>730</v>
      </c>
      <c r="X201" s="148">
        <v>7</v>
      </c>
      <c r="Y201" s="148" t="s">
        <v>230</v>
      </c>
      <c r="AC201" s="148" t="s">
        <v>49</v>
      </c>
      <c r="AD201" s="148" t="s">
        <v>3951</v>
      </c>
      <c r="AE201" s="148">
        <v>53150</v>
      </c>
      <c r="AF201" s="148" t="s">
        <v>5449</v>
      </c>
      <c r="AH201" s="148" t="s">
        <v>5450</v>
      </c>
      <c r="AI201" s="148">
        <v>243900025</v>
      </c>
      <c r="AJ201" s="148">
        <v>615196014</v>
      </c>
      <c r="AK201" s="148" t="s">
        <v>5451</v>
      </c>
      <c r="AL201" s="148">
        <v>0</v>
      </c>
      <c r="AM201" s="148">
        <v>0</v>
      </c>
    </row>
    <row r="202" spans="1:39">
      <c r="A202" s="148">
        <v>5313990</v>
      </c>
      <c r="B202" s="148" t="s">
        <v>255</v>
      </c>
      <c r="C202" s="148" t="s">
        <v>256</v>
      </c>
      <c r="D202" s="148">
        <v>5313990</v>
      </c>
      <c r="F202" s="149" t="s">
        <v>52</v>
      </c>
      <c r="H202" s="150">
        <v>22121</v>
      </c>
      <c r="I202" s="149" t="s">
        <v>8138</v>
      </c>
      <c r="J202" s="149" t="s">
        <v>8139</v>
      </c>
      <c r="K202" s="149" t="s">
        <v>45</v>
      </c>
      <c r="M202" s="149" t="s">
        <v>46</v>
      </c>
      <c r="N202" s="148">
        <v>12530105</v>
      </c>
      <c r="O202" s="148" t="s">
        <v>2054</v>
      </c>
      <c r="Q202" s="148" t="s">
        <v>48</v>
      </c>
      <c r="R202" s="150">
        <v>37432</v>
      </c>
      <c r="S202" s="150">
        <v>45170</v>
      </c>
      <c r="T202" s="148" t="s">
        <v>1006</v>
      </c>
      <c r="U202" s="148">
        <v>822</v>
      </c>
      <c r="X202" s="148">
        <v>8</v>
      </c>
      <c r="Y202" s="148" t="s">
        <v>230</v>
      </c>
      <c r="AC202" s="148" t="s">
        <v>49</v>
      </c>
      <c r="AD202" s="148" t="s">
        <v>3838</v>
      </c>
      <c r="AE202" s="148">
        <v>53300</v>
      </c>
      <c r="AF202" s="148" t="s">
        <v>3839</v>
      </c>
      <c r="AK202" s="148" t="s">
        <v>3263</v>
      </c>
      <c r="AL202" s="148">
        <v>0</v>
      </c>
      <c r="AM202" s="148">
        <v>0</v>
      </c>
    </row>
    <row r="203" spans="1:39">
      <c r="A203" s="148">
        <v>5324697</v>
      </c>
      <c r="B203" s="148" t="s">
        <v>255</v>
      </c>
      <c r="C203" s="148" t="s">
        <v>2320</v>
      </c>
      <c r="D203" s="148">
        <v>5324697</v>
      </c>
      <c r="F203" s="149" t="s">
        <v>52</v>
      </c>
      <c r="H203" s="150">
        <v>36778</v>
      </c>
      <c r="I203" s="149" t="s">
        <v>59</v>
      </c>
      <c r="J203" s="149">
        <v>-40</v>
      </c>
      <c r="K203" s="149" t="s">
        <v>45</v>
      </c>
      <c r="M203" s="149" t="s">
        <v>46</v>
      </c>
      <c r="N203" s="148">
        <v>12530059</v>
      </c>
      <c r="O203" s="148" t="s">
        <v>2076</v>
      </c>
      <c r="Q203" s="148" t="s">
        <v>48</v>
      </c>
      <c r="R203" s="150">
        <v>41892</v>
      </c>
      <c r="S203" s="150">
        <v>44811</v>
      </c>
      <c r="T203" s="148" t="s">
        <v>2896</v>
      </c>
      <c r="U203" s="148">
        <v>1056</v>
      </c>
      <c r="X203" s="148">
        <v>10</v>
      </c>
      <c r="Y203" s="148" t="s">
        <v>230</v>
      </c>
      <c r="AB203" s="150">
        <v>45474</v>
      </c>
      <c r="AC203" s="148" t="s">
        <v>49</v>
      </c>
      <c r="AD203" s="148" t="s">
        <v>6700</v>
      </c>
      <c r="AE203" s="148">
        <v>53360</v>
      </c>
      <c r="AF203" s="148" t="s">
        <v>8284</v>
      </c>
      <c r="AJ203" s="148" t="s">
        <v>8285</v>
      </c>
      <c r="AK203" s="148" t="s">
        <v>8286</v>
      </c>
      <c r="AL203" s="148">
        <v>0</v>
      </c>
      <c r="AM203" s="148">
        <v>0</v>
      </c>
    </row>
    <row r="204" spans="1:39">
      <c r="A204" s="148">
        <v>5329636</v>
      </c>
      <c r="B204" s="148" t="s">
        <v>255</v>
      </c>
      <c r="C204" s="148" t="s">
        <v>2186</v>
      </c>
      <c r="D204" s="148">
        <v>5329636</v>
      </c>
      <c r="F204" s="149" t="s">
        <v>5338</v>
      </c>
      <c r="H204" s="150">
        <v>23063</v>
      </c>
      <c r="I204" s="149" t="s">
        <v>8138</v>
      </c>
      <c r="J204" s="149" t="s">
        <v>8139</v>
      </c>
      <c r="K204" s="149" t="s">
        <v>45</v>
      </c>
      <c r="M204" s="149" t="s">
        <v>46</v>
      </c>
      <c r="N204" s="148">
        <v>12530017</v>
      </c>
      <c r="O204" s="148" t="s">
        <v>2025</v>
      </c>
      <c r="Q204" s="148" t="s">
        <v>48</v>
      </c>
      <c r="R204" s="150">
        <v>45314</v>
      </c>
      <c r="T204" s="148" t="s">
        <v>2896</v>
      </c>
      <c r="U204" s="148">
        <v>500</v>
      </c>
      <c r="X204" s="148">
        <v>5</v>
      </c>
      <c r="Y204" s="148" t="s">
        <v>230</v>
      </c>
      <c r="AC204" s="148" t="s">
        <v>49</v>
      </c>
      <c r="AD204" s="148" t="s">
        <v>3669</v>
      </c>
      <c r="AE204" s="148">
        <v>53500</v>
      </c>
      <c r="AF204" s="148" t="s">
        <v>8287</v>
      </c>
      <c r="AI204" s="148">
        <v>616117396</v>
      </c>
      <c r="AK204" s="148" t="s">
        <v>8288</v>
      </c>
      <c r="AL204" s="148">
        <v>1</v>
      </c>
      <c r="AM204" s="148">
        <v>0</v>
      </c>
    </row>
    <row r="205" spans="1:39">
      <c r="A205" s="148">
        <v>5328030</v>
      </c>
      <c r="B205" s="148" t="s">
        <v>1283</v>
      </c>
      <c r="C205" s="148" t="s">
        <v>1284</v>
      </c>
      <c r="D205" s="148">
        <v>5328030</v>
      </c>
      <c r="F205" s="149" t="s">
        <v>43</v>
      </c>
      <c r="H205" s="150">
        <v>42209</v>
      </c>
      <c r="I205" s="149" t="s">
        <v>57</v>
      </c>
      <c r="J205" s="149">
        <v>-10</v>
      </c>
      <c r="K205" s="149" t="s">
        <v>45</v>
      </c>
      <c r="M205" s="149" t="s">
        <v>46</v>
      </c>
      <c r="N205" s="148">
        <v>12530055</v>
      </c>
      <c r="O205" s="148" t="s">
        <v>240</v>
      </c>
      <c r="Q205" s="148" t="s">
        <v>48</v>
      </c>
      <c r="R205" s="150">
        <v>44117</v>
      </c>
      <c r="T205" s="148" t="s">
        <v>2115</v>
      </c>
      <c r="U205" s="148">
        <v>500</v>
      </c>
      <c r="X205" s="148">
        <v>5</v>
      </c>
      <c r="Y205" s="148" t="s">
        <v>230</v>
      </c>
      <c r="AC205" s="148" t="s">
        <v>49</v>
      </c>
      <c r="AD205" s="148" t="s">
        <v>3840</v>
      </c>
      <c r="AE205" s="148">
        <v>53410</v>
      </c>
      <c r="AF205" s="148" t="s">
        <v>3841</v>
      </c>
      <c r="AJ205" s="148">
        <v>685968611</v>
      </c>
      <c r="AK205" s="148" t="s">
        <v>1385</v>
      </c>
      <c r="AL205" s="148">
        <v>0</v>
      </c>
      <c r="AM205" s="148">
        <v>0</v>
      </c>
    </row>
    <row r="206" spans="1:39">
      <c r="A206" s="148">
        <v>5328029</v>
      </c>
      <c r="B206" s="148" t="s">
        <v>1283</v>
      </c>
      <c r="C206" s="148" t="s">
        <v>993</v>
      </c>
      <c r="D206" s="148">
        <v>5328029</v>
      </c>
      <c r="F206" s="149" t="s">
        <v>43</v>
      </c>
      <c r="H206" s="150">
        <v>42209</v>
      </c>
      <c r="I206" s="149" t="s">
        <v>57</v>
      </c>
      <c r="J206" s="149">
        <v>-10</v>
      </c>
      <c r="K206" s="149" t="s">
        <v>45</v>
      </c>
      <c r="M206" s="149" t="s">
        <v>46</v>
      </c>
      <c r="N206" s="148">
        <v>12530055</v>
      </c>
      <c r="O206" s="148" t="s">
        <v>240</v>
      </c>
      <c r="Q206" s="148" t="s">
        <v>48</v>
      </c>
      <c r="R206" s="150">
        <v>44117</v>
      </c>
      <c r="T206" s="148" t="s">
        <v>2115</v>
      </c>
      <c r="U206" s="148">
        <v>500</v>
      </c>
      <c r="X206" s="148">
        <v>5</v>
      </c>
      <c r="Y206" s="148" t="s">
        <v>230</v>
      </c>
      <c r="AC206" s="148" t="s">
        <v>49</v>
      </c>
      <c r="AD206" s="148" t="s">
        <v>3840</v>
      </c>
      <c r="AE206" s="148">
        <v>53410</v>
      </c>
      <c r="AF206" s="148" t="s">
        <v>3841</v>
      </c>
      <c r="AJ206" s="148">
        <v>685968611</v>
      </c>
      <c r="AK206" s="148" t="s">
        <v>1385</v>
      </c>
      <c r="AL206" s="148">
        <v>0</v>
      </c>
      <c r="AM206" s="148">
        <v>0</v>
      </c>
    </row>
    <row r="207" spans="1:39">
      <c r="A207" s="148">
        <v>5327662</v>
      </c>
      <c r="B207" s="148" t="s">
        <v>1234</v>
      </c>
      <c r="C207" s="148" t="s">
        <v>123</v>
      </c>
      <c r="D207" s="148">
        <v>5327662</v>
      </c>
      <c r="F207" s="149" t="s">
        <v>52</v>
      </c>
      <c r="H207" s="150">
        <v>28813</v>
      </c>
      <c r="I207" s="149" t="s">
        <v>8147</v>
      </c>
      <c r="J207" s="149" t="s">
        <v>8148</v>
      </c>
      <c r="K207" s="149" t="s">
        <v>45</v>
      </c>
      <c r="M207" s="149" t="s">
        <v>46</v>
      </c>
      <c r="N207" s="148">
        <v>12530035</v>
      </c>
      <c r="O207" s="148" t="s">
        <v>2027</v>
      </c>
      <c r="Q207" s="148" t="s">
        <v>48</v>
      </c>
      <c r="R207" s="150">
        <v>43747</v>
      </c>
      <c r="S207" s="150">
        <v>44799</v>
      </c>
      <c r="T207" s="148" t="s">
        <v>2896</v>
      </c>
      <c r="U207" s="148">
        <v>772</v>
      </c>
      <c r="X207" s="148">
        <v>7</v>
      </c>
      <c r="Y207" s="148" t="s">
        <v>230</v>
      </c>
      <c r="AC207" s="148" t="s">
        <v>49</v>
      </c>
      <c r="AD207" s="148" t="s">
        <v>3842</v>
      </c>
      <c r="AE207" s="148">
        <v>53240</v>
      </c>
      <c r="AF207" s="148" t="s">
        <v>3843</v>
      </c>
      <c r="AI207" s="148">
        <v>243028816</v>
      </c>
      <c r="AJ207" s="148">
        <v>678966627</v>
      </c>
      <c r="AK207" s="148" t="s">
        <v>1386</v>
      </c>
      <c r="AL207" s="148">
        <v>0</v>
      </c>
      <c r="AM207" s="148">
        <v>0</v>
      </c>
    </row>
    <row r="208" spans="1:39">
      <c r="A208" s="148">
        <v>5317828</v>
      </c>
      <c r="B208" s="148" t="s">
        <v>5452</v>
      </c>
      <c r="C208" s="148" t="s">
        <v>2041</v>
      </c>
      <c r="D208" s="148">
        <v>5317828</v>
      </c>
      <c r="F208" s="149" t="s">
        <v>52</v>
      </c>
      <c r="H208" s="150">
        <v>31876</v>
      </c>
      <c r="I208" s="149" t="s">
        <v>59</v>
      </c>
      <c r="J208" s="149">
        <v>-40</v>
      </c>
      <c r="K208" s="149" t="s">
        <v>45</v>
      </c>
      <c r="M208" s="149" t="s">
        <v>46</v>
      </c>
      <c r="N208" s="148">
        <v>12530022</v>
      </c>
      <c r="O208" s="148" t="s">
        <v>51</v>
      </c>
      <c r="Q208" s="148" t="s">
        <v>48</v>
      </c>
      <c r="R208" s="150">
        <v>37553</v>
      </c>
      <c r="S208" s="150">
        <v>44873</v>
      </c>
      <c r="T208" s="148" t="s">
        <v>2896</v>
      </c>
      <c r="U208" s="148">
        <v>540</v>
      </c>
      <c r="X208" s="148">
        <v>5</v>
      </c>
      <c r="Y208" s="148" t="s">
        <v>230</v>
      </c>
      <c r="AC208" s="148" t="s">
        <v>49</v>
      </c>
      <c r="AD208" s="148" t="s">
        <v>1328</v>
      </c>
      <c r="AE208" s="148">
        <v>53000</v>
      </c>
      <c r="AF208" s="148" t="s">
        <v>5453</v>
      </c>
      <c r="AJ208" s="148">
        <v>749122070</v>
      </c>
      <c r="AK208" s="148" t="s">
        <v>5454</v>
      </c>
      <c r="AL208" s="148">
        <v>0</v>
      </c>
      <c r="AM208" s="148">
        <v>0</v>
      </c>
    </row>
    <row r="209" spans="1:39">
      <c r="A209" s="148">
        <v>5327859</v>
      </c>
      <c r="B209" s="148" t="s">
        <v>1064</v>
      </c>
      <c r="C209" s="148" t="s">
        <v>210</v>
      </c>
      <c r="D209" s="148">
        <v>5327859</v>
      </c>
      <c r="F209" s="149" t="s">
        <v>52</v>
      </c>
      <c r="H209" s="150">
        <v>40570</v>
      </c>
      <c r="I209" s="149" t="s">
        <v>44</v>
      </c>
      <c r="J209" s="149">
        <v>-14</v>
      </c>
      <c r="K209" s="149" t="s">
        <v>45</v>
      </c>
      <c r="M209" s="149" t="s">
        <v>46</v>
      </c>
      <c r="N209" s="148">
        <v>12530061</v>
      </c>
      <c r="O209" s="148" t="s">
        <v>90</v>
      </c>
      <c r="Q209" s="148" t="s">
        <v>48</v>
      </c>
      <c r="R209" s="150">
        <v>43819</v>
      </c>
      <c r="T209" s="148" t="s">
        <v>2115</v>
      </c>
      <c r="U209" s="148">
        <v>500</v>
      </c>
      <c r="X209" s="148">
        <v>5</v>
      </c>
      <c r="Y209" s="148" t="s">
        <v>230</v>
      </c>
      <c r="AC209" s="148" t="s">
        <v>49</v>
      </c>
      <c r="AD209" s="148" t="s">
        <v>3844</v>
      </c>
      <c r="AE209" s="148">
        <v>53800</v>
      </c>
      <c r="AF209" s="148" t="s">
        <v>3845</v>
      </c>
      <c r="AI209" s="148">
        <v>243060694</v>
      </c>
      <c r="AK209" s="148" t="s">
        <v>1387</v>
      </c>
      <c r="AL209" s="148">
        <v>0</v>
      </c>
      <c r="AM209" s="148">
        <v>0</v>
      </c>
    </row>
    <row r="210" spans="1:39">
      <c r="A210" s="148">
        <v>5317808</v>
      </c>
      <c r="B210" s="148" t="s">
        <v>257</v>
      </c>
      <c r="C210" s="148" t="s">
        <v>247</v>
      </c>
      <c r="D210" s="148">
        <v>5317808</v>
      </c>
      <c r="E210" s="149" t="s">
        <v>52</v>
      </c>
      <c r="F210" s="149" t="s">
        <v>52</v>
      </c>
      <c r="H210" s="150">
        <v>22350</v>
      </c>
      <c r="I210" s="149" t="s">
        <v>8138</v>
      </c>
      <c r="J210" s="149" t="s">
        <v>8139</v>
      </c>
      <c r="K210" s="149" t="s">
        <v>45</v>
      </c>
      <c r="M210" s="149" t="s">
        <v>46</v>
      </c>
      <c r="N210" s="148">
        <v>12530010</v>
      </c>
      <c r="O210" s="148" t="s">
        <v>2021</v>
      </c>
      <c r="P210" s="150">
        <v>45481</v>
      </c>
      <c r="Q210" s="148" t="s">
        <v>962</v>
      </c>
      <c r="R210" s="150">
        <v>37551</v>
      </c>
      <c r="S210" s="150">
        <v>44802</v>
      </c>
      <c r="T210" s="148" t="s">
        <v>2896</v>
      </c>
      <c r="U210" s="148">
        <v>1015</v>
      </c>
      <c r="X210" s="148">
        <v>10</v>
      </c>
      <c r="Y210" s="148" t="s">
        <v>230</v>
      </c>
      <c r="AC210" s="148" t="s">
        <v>49</v>
      </c>
      <c r="AD210" s="148" t="s">
        <v>1328</v>
      </c>
      <c r="AE210" s="148">
        <v>53000</v>
      </c>
      <c r="AF210" s="148" t="s">
        <v>3846</v>
      </c>
      <c r="AI210" s="148">
        <v>243531084</v>
      </c>
      <c r="AJ210" s="148">
        <v>679366226</v>
      </c>
      <c r="AK210" s="148" t="s">
        <v>1388</v>
      </c>
      <c r="AL210" s="148">
        <v>0</v>
      </c>
      <c r="AM210" s="148">
        <v>0</v>
      </c>
    </row>
    <row r="211" spans="1:39">
      <c r="A211" s="148">
        <v>5310769</v>
      </c>
      <c r="B211" s="148" t="s">
        <v>258</v>
      </c>
      <c r="C211" s="148" t="s">
        <v>2055</v>
      </c>
      <c r="D211" s="148">
        <v>5310769</v>
      </c>
      <c r="E211" s="149" t="s">
        <v>8115</v>
      </c>
      <c r="F211" s="149" t="s">
        <v>52</v>
      </c>
      <c r="H211" s="150">
        <v>23209</v>
      </c>
      <c r="I211" s="149" t="s">
        <v>8138</v>
      </c>
      <c r="J211" s="149" t="s">
        <v>8139</v>
      </c>
      <c r="K211" s="149" t="s">
        <v>45</v>
      </c>
      <c r="M211" s="149" t="s">
        <v>46</v>
      </c>
      <c r="N211" s="148">
        <v>12530124</v>
      </c>
      <c r="O211" s="148" t="s">
        <v>112</v>
      </c>
      <c r="P211" s="150">
        <v>45485</v>
      </c>
      <c r="Q211" s="148" t="s">
        <v>962</v>
      </c>
      <c r="R211" s="150">
        <v>37432</v>
      </c>
      <c r="S211" s="150">
        <v>45098</v>
      </c>
      <c r="T211" s="148" t="s">
        <v>2896</v>
      </c>
      <c r="U211" s="148">
        <v>624</v>
      </c>
      <c r="X211" s="148">
        <v>6</v>
      </c>
      <c r="Y211" s="148" t="s">
        <v>230</v>
      </c>
      <c r="AC211" s="148" t="s">
        <v>49</v>
      </c>
      <c r="AD211" s="148" t="s">
        <v>3850</v>
      </c>
      <c r="AE211" s="148">
        <v>53600</v>
      </c>
      <c r="AF211" s="148" t="s">
        <v>3851</v>
      </c>
      <c r="AI211" s="148" t="s">
        <v>3852</v>
      </c>
      <c r="AK211" s="148" t="s">
        <v>1390</v>
      </c>
      <c r="AL211" s="148">
        <v>0</v>
      </c>
      <c r="AM211" s="148">
        <v>0</v>
      </c>
    </row>
    <row r="212" spans="1:39">
      <c r="A212" s="148">
        <v>5318912</v>
      </c>
      <c r="B212" s="148" t="s">
        <v>258</v>
      </c>
      <c r="C212" s="148" t="s">
        <v>81</v>
      </c>
      <c r="D212" s="148">
        <v>5318912</v>
      </c>
      <c r="E212" s="149" t="s">
        <v>52</v>
      </c>
      <c r="F212" s="149" t="s">
        <v>52</v>
      </c>
      <c r="H212" s="150">
        <v>32717</v>
      </c>
      <c r="I212" s="149" t="s">
        <v>59</v>
      </c>
      <c r="J212" s="149">
        <v>-40</v>
      </c>
      <c r="K212" s="149" t="s">
        <v>45</v>
      </c>
      <c r="M212" s="149" t="s">
        <v>46</v>
      </c>
      <c r="N212" s="148">
        <v>12530067</v>
      </c>
      <c r="O212" s="148" t="s">
        <v>1277</v>
      </c>
      <c r="P212" s="150">
        <v>45515</v>
      </c>
      <c r="Q212" s="148" t="s">
        <v>962</v>
      </c>
      <c r="R212" s="150">
        <v>38259</v>
      </c>
      <c r="S212" s="150">
        <v>45187</v>
      </c>
      <c r="T212" s="148" t="s">
        <v>2896</v>
      </c>
      <c r="U212" s="148">
        <v>1109</v>
      </c>
      <c r="X212" s="148">
        <v>11</v>
      </c>
      <c r="Y212" s="148" t="s">
        <v>230</v>
      </c>
      <c r="AB212" s="150">
        <v>45474</v>
      </c>
      <c r="AC212" s="148" t="s">
        <v>49</v>
      </c>
      <c r="AD212" s="148" t="s">
        <v>3850</v>
      </c>
      <c r="AE212" s="148">
        <v>53600</v>
      </c>
      <c r="AF212" s="148" t="s">
        <v>3853</v>
      </c>
      <c r="AK212" s="148" t="s">
        <v>2905</v>
      </c>
      <c r="AL212" s="148">
        <v>0</v>
      </c>
      <c r="AM212" s="148">
        <v>0</v>
      </c>
    </row>
    <row r="213" spans="1:39">
      <c r="A213" s="148">
        <v>5326185</v>
      </c>
      <c r="B213" s="148" t="s">
        <v>258</v>
      </c>
      <c r="C213" s="148" t="s">
        <v>249</v>
      </c>
      <c r="D213" s="148">
        <v>5326185</v>
      </c>
      <c r="E213" s="149" t="s">
        <v>8115</v>
      </c>
      <c r="F213" s="149" t="s">
        <v>52</v>
      </c>
      <c r="H213" s="150">
        <v>29366</v>
      </c>
      <c r="I213" s="149" t="s">
        <v>8113</v>
      </c>
      <c r="J213" s="149" t="s">
        <v>8114</v>
      </c>
      <c r="K213" s="149" t="s">
        <v>45</v>
      </c>
      <c r="M213" s="149" t="s">
        <v>46</v>
      </c>
      <c r="N213" s="148">
        <v>12530041</v>
      </c>
      <c r="O213" s="148" t="s">
        <v>2056</v>
      </c>
      <c r="P213" s="150">
        <v>45481</v>
      </c>
      <c r="Q213" s="148" t="s">
        <v>962</v>
      </c>
      <c r="R213" s="150">
        <v>42699</v>
      </c>
      <c r="S213" s="150">
        <v>44749</v>
      </c>
      <c r="T213" s="148" t="s">
        <v>2896</v>
      </c>
      <c r="U213" s="148">
        <v>565</v>
      </c>
      <c r="X213" s="148">
        <v>5</v>
      </c>
      <c r="Y213" s="148" t="s">
        <v>230</v>
      </c>
      <c r="AC213" s="148" t="s">
        <v>49</v>
      </c>
      <c r="AD213" s="148" t="s">
        <v>3854</v>
      </c>
      <c r="AE213" s="148">
        <v>53440</v>
      </c>
      <c r="AF213" s="148" t="s">
        <v>3855</v>
      </c>
      <c r="AI213" s="148" t="s">
        <v>3856</v>
      </c>
      <c r="AK213" s="148" t="s">
        <v>1391</v>
      </c>
      <c r="AL213" s="148">
        <v>0</v>
      </c>
      <c r="AM213" s="148">
        <v>0</v>
      </c>
    </row>
    <row r="214" spans="1:39">
      <c r="A214" s="148">
        <v>5329629</v>
      </c>
      <c r="B214" s="148" t="s">
        <v>258</v>
      </c>
      <c r="C214" s="148" t="s">
        <v>482</v>
      </c>
      <c r="D214" s="148">
        <v>5329629</v>
      </c>
      <c r="F214" s="149" t="s">
        <v>5338</v>
      </c>
      <c r="H214" s="150">
        <v>41091</v>
      </c>
      <c r="I214" s="149" t="s">
        <v>53</v>
      </c>
      <c r="J214" s="149">
        <v>-13</v>
      </c>
      <c r="K214" s="149" t="s">
        <v>45</v>
      </c>
      <c r="M214" s="149" t="s">
        <v>46</v>
      </c>
      <c r="N214" s="148">
        <v>12530017</v>
      </c>
      <c r="O214" s="148" t="s">
        <v>2025</v>
      </c>
      <c r="Q214" s="148" t="s">
        <v>48</v>
      </c>
      <c r="R214" s="150">
        <v>45313</v>
      </c>
      <c r="T214" s="148" t="s">
        <v>2115</v>
      </c>
      <c r="U214" s="148">
        <v>500</v>
      </c>
      <c r="X214" s="148">
        <v>5</v>
      </c>
      <c r="Y214" s="148" t="s">
        <v>230</v>
      </c>
      <c r="AC214" s="148" t="s">
        <v>49</v>
      </c>
      <c r="AD214" s="148" t="s">
        <v>4888</v>
      </c>
      <c r="AE214" s="148">
        <v>53240</v>
      </c>
      <c r="AF214" s="148" t="s">
        <v>8289</v>
      </c>
      <c r="AK214" s="148" t="s">
        <v>1920</v>
      </c>
      <c r="AL214" s="148">
        <v>0</v>
      </c>
      <c r="AM214" s="148">
        <v>0</v>
      </c>
    </row>
    <row r="215" spans="1:39">
      <c r="A215" s="148">
        <v>5328223</v>
      </c>
      <c r="B215" s="148" t="s">
        <v>258</v>
      </c>
      <c r="C215" s="148" t="s">
        <v>163</v>
      </c>
      <c r="D215" s="148">
        <v>5328223</v>
      </c>
      <c r="F215" s="149" t="s">
        <v>52</v>
      </c>
      <c r="H215" s="150">
        <v>40804</v>
      </c>
      <c r="I215" s="149" t="s">
        <v>44</v>
      </c>
      <c r="J215" s="149">
        <v>-14</v>
      </c>
      <c r="K215" s="149" t="s">
        <v>61</v>
      </c>
      <c r="M215" s="149" t="s">
        <v>46</v>
      </c>
      <c r="N215" s="148">
        <v>12530041</v>
      </c>
      <c r="O215" s="148" t="s">
        <v>2056</v>
      </c>
      <c r="Q215" s="148" t="s">
        <v>48</v>
      </c>
      <c r="R215" s="150">
        <v>44461</v>
      </c>
      <c r="T215" s="148" t="s">
        <v>2115</v>
      </c>
      <c r="U215" s="148">
        <v>500</v>
      </c>
      <c r="X215" s="148">
        <v>5</v>
      </c>
      <c r="Y215" s="148" t="s">
        <v>230</v>
      </c>
      <c r="AC215" s="148" t="s">
        <v>49</v>
      </c>
      <c r="AD215" s="148" t="s">
        <v>3854</v>
      </c>
      <c r="AE215" s="148">
        <v>53440</v>
      </c>
      <c r="AF215" s="148" t="s">
        <v>3855</v>
      </c>
      <c r="AJ215" s="148">
        <v>640381415</v>
      </c>
      <c r="AK215" s="148" t="s">
        <v>2906</v>
      </c>
      <c r="AL215" s="148">
        <v>0</v>
      </c>
      <c r="AM215" s="148">
        <v>0</v>
      </c>
    </row>
    <row r="216" spans="1:39">
      <c r="A216" s="148">
        <v>5318731</v>
      </c>
      <c r="B216" s="148" t="s">
        <v>258</v>
      </c>
      <c r="C216" s="148" t="s">
        <v>108</v>
      </c>
      <c r="D216" s="148">
        <v>5318731</v>
      </c>
      <c r="F216" s="149" t="s">
        <v>52</v>
      </c>
      <c r="H216" s="150">
        <v>32446</v>
      </c>
      <c r="I216" s="149" t="s">
        <v>59</v>
      </c>
      <c r="J216" s="149">
        <v>-40</v>
      </c>
      <c r="K216" s="149" t="s">
        <v>45</v>
      </c>
      <c r="M216" s="149" t="s">
        <v>46</v>
      </c>
      <c r="N216" s="148">
        <v>12538900</v>
      </c>
      <c r="O216" s="148" t="s">
        <v>1281</v>
      </c>
      <c r="Q216" s="148" t="s">
        <v>48</v>
      </c>
      <c r="R216" s="150">
        <v>38236</v>
      </c>
      <c r="S216" s="150">
        <v>44813</v>
      </c>
      <c r="T216" s="148" t="s">
        <v>2896</v>
      </c>
      <c r="U216" s="148">
        <v>758</v>
      </c>
      <c r="X216" s="148">
        <v>7</v>
      </c>
      <c r="Y216" s="148" t="s">
        <v>230</v>
      </c>
      <c r="AC216" s="148" t="s">
        <v>49</v>
      </c>
      <c r="AD216" s="148" t="s">
        <v>3857</v>
      </c>
      <c r="AE216" s="148">
        <v>53600</v>
      </c>
      <c r="AF216" s="148" t="s">
        <v>3858</v>
      </c>
      <c r="AI216" s="148">
        <v>243906333</v>
      </c>
      <c r="AJ216" s="148">
        <v>678710884</v>
      </c>
      <c r="AK216" s="148" t="s">
        <v>2160</v>
      </c>
      <c r="AL216" s="148">
        <v>0</v>
      </c>
      <c r="AM216" s="148">
        <v>0</v>
      </c>
    </row>
    <row r="217" spans="1:39">
      <c r="A217" s="148">
        <v>5322126</v>
      </c>
      <c r="B217" s="148" t="s">
        <v>258</v>
      </c>
      <c r="C217" s="148" t="s">
        <v>250</v>
      </c>
      <c r="D217" s="148">
        <v>5322126</v>
      </c>
      <c r="F217" s="149" t="s">
        <v>52</v>
      </c>
      <c r="H217" s="150">
        <v>36214</v>
      </c>
      <c r="I217" s="149" t="s">
        <v>59</v>
      </c>
      <c r="J217" s="149">
        <v>-40</v>
      </c>
      <c r="K217" s="149" t="s">
        <v>45</v>
      </c>
      <c r="M217" s="149" t="s">
        <v>46</v>
      </c>
      <c r="N217" s="148">
        <v>12538900</v>
      </c>
      <c r="O217" s="148" t="s">
        <v>1281</v>
      </c>
      <c r="Q217" s="148" t="s">
        <v>48</v>
      </c>
      <c r="R217" s="150">
        <v>40148</v>
      </c>
      <c r="S217" s="150">
        <v>44767</v>
      </c>
      <c r="T217" s="148" t="s">
        <v>2896</v>
      </c>
      <c r="U217" s="148">
        <v>665</v>
      </c>
      <c r="X217" s="148">
        <v>6</v>
      </c>
      <c r="Y217" s="148" t="s">
        <v>230</v>
      </c>
      <c r="AC217" s="148" t="s">
        <v>49</v>
      </c>
      <c r="AD217" s="148" t="s">
        <v>3857</v>
      </c>
      <c r="AE217" s="148">
        <v>53600</v>
      </c>
      <c r="AF217" s="148" t="s">
        <v>3858</v>
      </c>
      <c r="AI217" s="148">
        <v>243906333</v>
      </c>
      <c r="AK217" s="148" t="s">
        <v>2161</v>
      </c>
      <c r="AL217" s="148">
        <v>0</v>
      </c>
      <c r="AM217" s="148">
        <v>0</v>
      </c>
    </row>
    <row r="218" spans="1:39">
      <c r="A218" s="148">
        <v>5328572</v>
      </c>
      <c r="B218" s="148" t="s">
        <v>258</v>
      </c>
      <c r="C218" s="148" t="s">
        <v>470</v>
      </c>
      <c r="D218" s="148">
        <v>5328572</v>
      </c>
      <c r="F218" s="149" t="s">
        <v>52</v>
      </c>
      <c r="H218" s="150">
        <v>29320</v>
      </c>
      <c r="I218" s="149" t="s">
        <v>8113</v>
      </c>
      <c r="J218" s="149" t="s">
        <v>8114</v>
      </c>
      <c r="K218" s="149" t="s">
        <v>45</v>
      </c>
      <c r="M218" s="149" t="s">
        <v>46</v>
      </c>
      <c r="N218" s="148">
        <v>12530121</v>
      </c>
      <c r="O218" s="148" t="s">
        <v>142</v>
      </c>
      <c r="Q218" s="148" t="s">
        <v>48</v>
      </c>
      <c r="R218" s="150">
        <v>44580</v>
      </c>
      <c r="S218" s="150">
        <v>44580</v>
      </c>
      <c r="T218" s="148" t="s">
        <v>2896</v>
      </c>
      <c r="U218" s="148">
        <v>590</v>
      </c>
      <c r="X218" s="148">
        <v>5</v>
      </c>
      <c r="Y218" s="148" t="s">
        <v>230</v>
      </c>
      <c r="AC218" s="148" t="s">
        <v>49</v>
      </c>
      <c r="AD218" s="148" t="s">
        <v>3849</v>
      </c>
      <c r="AE218" s="148">
        <v>35000</v>
      </c>
      <c r="AF218" s="148">
        <v>3</v>
      </c>
      <c r="AJ218" s="148">
        <v>675087656</v>
      </c>
      <c r="AK218" s="148" t="s">
        <v>3264</v>
      </c>
      <c r="AL218" s="148">
        <v>0</v>
      </c>
      <c r="AM218" s="148">
        <v>0</v>
      </c>
    </row>
    <row r="219" spans="1:39">
      <c r="A219" s="148">
        <v>5329628</v>
      </c>
      <c r="B219" s="148" t="s">
        <v>8290</v>
      </c>
      <c r="C219" s="148" t="s">
        <v>2216</v>
      </c>
      <c r="D219" s="148">
        <v>5329628</v>
      </c>
      <c r="F219" s="149" t="s">
        <v>5338</v>
      </c>
      <c r="H219" s="150">
        <v>39641</v>
      </c>
      <c r="I219" s="149" t="s">
        <v>152</v>
      </c>
      <c r="J219" s="149">
        <v>-17</v>
      </c>
      <c r="K219" s="149" t="s">
        <v>45</v>
      </c>
      <c r="M219" s="149" t="s">
        <v>46</v>
      </c>
      <c r="N219" s="148">
        <v>12530017</v>
      </c>
      <c r="O219" s="148" t="s">
        <v>2025</v>
      </c>
      <c r="Q219" s="148" t="s">
        <v>48</v>
      </c>
      <c r="R219" s="150">
        <v>45313</v>
      </c>
      <c r="T219" s="148" t="s">
        <v>2115</v>
      </c>
      <c r="U219" s="148">
        <v>500</v>
      </c>
      <c r="X219" s="148">
        <v>5</v>
      </c>
      <c r="Y219" s="148" t="s">
        <v>230</v>
      </c>
      <c r="AC219" s="148" t="s">
        <v>49</v>
      </c>
      <c r="AD219" s="148" t="s">
        <v>4888</v>
      </c>
      <c r="AE219" s="148">
        <v>53240</v>
      </c>
      <c r="AF219" s="148" t="s">
        <v>8289</v>
      </c>
      <c r="AK219" s="148" t="s">
        <v>1920</v>
      </c>
      <c r="AL219" s="148">
        <v>0</v>
      </c>
      <c r="AM219" s="148">
        <v>0</v>
      </c>
    </row>
    <row r="220" spans="1:39">
      <c r="A220" s="148">
        <v>5316086</v>
      </c>
      <c r="B220" s="148" t="s">
        <v>259</v>
      </c>
      <c r="C220" s="148" t="s">
        <v>123</v>
      </c>
      <c r="D220" s="148">
        <v>5316086</v>
      </c>
      <c r="F220" s="149" t="s">
        <v>52</v>
      </c>
      <c r="H220" s="150">
        <v>31316</v>
      </c>
      <c r="I220" s="149" t="s">
        <v>59</v>
      </c>
      <c r="J220" s="149">
        <v>-40</v>
      </c>
      <c r="K220" s="149" t="s">
        <v>45</v>
      </c>
      <c r="M220" s="149" t="s">
        <v>46</v>
      </c>
      <c r="N220" s="148">
        <v>12530036</v>
      </c>
      <c r="O220" s="148" t="s">
        <v>2030</v>
      </c>
      <c r="Q220" s="148" t="s">
        <v>48</v>
      </c>
      <c r="R220" s="150">
        <v>37432</v>
      </c>
      <c r="S220" s="150">
        <v>45163</v>
      </c>
      <c r="T220" s="148" t="s">
        <v>1006</v>
      </c>
      <c r="U220" s="148">
        <v>1278</v>
      </c>
      <c r="X220" s="148">
        <v>12</v>
      </c>
      <c r="Y220" s="148" t="s">
        <v>230</v>
      </c>
      <c r="AC220" s="148" t="s">
        <v>49</v>
      </c>
      <c r="AD220" s="148" t="s">
        <v>3658</v>
      </c>
      <c r="AE220" s="148">
        <v>53100</v>
      </c>
      <c r="AF220" s="148" t="s">
        <v>3859</v>
      </c>
      <c r="AJ220" s="148">
        <v>607955861</v>
      </c>
      <c r="AK220" s="148" t="s">
        <v>1392</v>
      </c>
      <c r="AL220" s="148">
        <v>0</v>
      </c>
      <c r="AM220" s="148">
        <v>0</v>
      </c>
    </row>
    <row r="221" spans="1:39">
      <c r="A221" s="148">
        <v>5327877</v>
      </c>
      <c r="B221" s="148" t="s">
        <v>259</v>
      </c>
      <c r="C221" s="148" t="s">
        <v>8291</v>
      </c>
      <c r="D221" s="148">
        <v>5327877</v>
      </c>
      <c r="F221" s="149" t="s">
        <v>43</v>
      </c>
      <c r="H221" s="150">
        <v>41646</v>
      </c>
      <c r="I221" s="149" t="s">
        <v>89</v>
      </c>
      <c r="J221" s="149">
        <v>-11</v>
      </c>
      <c r="K221" s="149" t="s">
        <v>45</v>
      </c>
      <c r="M221" s="149" t="s">
        <v>46</v>
      </c>
      <c r="N221" s="148">
        <v>12530036</v>
      </c>
      <c r="O221" s="148" t="s">
        <v>2030</v>
      </c>
      <c r="Q221" s="148" t="s">
        <v>48</v>
      </c>
      <c r="R221" s="150">
        <v>43844</v>
      </c>
      <c r="T221" s="148" t="s">
        <v>2115</v>
      </c>
      <c r="U221" s="148">
        <v>500</v>
      </c>
      <c r="X221" s="148">
        <v>5</v>
      </c>
      <c r="Y221" s="148" t="s">
        <v>230</v>
      </c>
      <c r="AC221" s="148" t="s">
        <v>49</v>
      </c>
      <c r="AD221" s="148" t="s">
        <v>3658</v>
      </c>
      <c r="AE221" s="148">
        <v>53100</v>
      </c>
      <c r="AF221" s="148" t="s">
        <v>3860</v>
      </c>
      <c r="AK221" s="148" t="s">
        <v>2907</v>
      </c>
      <c r="AL221" s="148">
        <v>0</v>
      </c>
      <c r="AM221" s="148">
        <v>0</v>
      </c>
    </row>
    <row r="222" spans="1:39">
      <c r="A222" s="148">
        <v>534968</v>
      </c>
      <c r="B222" s="148" t="s">
        <v>260</v>
      </c>
      <c r="C222" s="148" t="s">
        <v>229</v>
      </c>
      <c r="D222" s="148">
        <v>534968</v>
      </c>
      <c r="F222" s="149" t="s">
        <v>52</v>
      </c>
      <c r="H222" s="150">
        <v>19231</v>
      </c>
      <c r="I222" s="149" t="s">
        <v>8116</v>
      </c>
      <c r="J222" s="149" t="s">
        <v>8117</v>
      </c>
      <c r="K222" s="149" t="s">
        <v>45</v>
      </c>
      <c r="M222" s="149" t="s">
        <v>46</v>
      </c>
      <c r="N222" s="148">
        <v>12530008</v>
      </c>
      <c r="O222" s="148" t="s">
        <v>146</v>
      </c>
      <c r="Q222" s="148" t="s">
        <v>48</v>
      </c>
      <c r="R222" s="150">
        <v>37432</v>
      </c>
      <c r="S222" s="150">
        <v>44727</v>
      </c>
      <c r="T222" s="148" t="s">
        <v>2896</v>
      </c>
      <c r="U222" s="148">
        <v>838</v>
      </c>
      <c r="X222" s="148">
        <v>8</v>
      </c>
      <c r="Y222" s="148" t="s">
        <v>230</v>
      </c>
      <c r="AC222" s="148" t="s">
        <v>49</v>
      </c>
      <c r="AD222" s="148" t="s">
        <v>3861</v>
      </c>
      <c r="AE222" s="148">
        <v>53410</v>
      </c>
      <c r="AF222" s="148" t="s">
        <v>3862</v>
      </c>
      <c r="AI222" s="148">
        <v>243377042</v>
      </c>
      <c r="AJ222" s="148">
        <v>783099552</v>
      </c>
      <c r="AK222" s="148" t="s">
        <v>1393</v>
      </c>
      <c r="AL222" s="148">
        <v>0</v>
      </c>
      <c r="AM222" s="148">
        <v>0</v>
      </c>
    </row>
    <row r="223" spans="1:39">
      <c r="A223" s="148">
        <v>5325735</v>
      </c>
      <c r="B223" s="148" t="s">
        <v>260</v>
      </c>
      <c r="C223" s="148" t="s">
        <v>388</v>
      </c>
      <c r="D223" s="148">
        <v>5325735</v>
      </c>
      <c r="F223" s="149" t="s">
        <v>52</v>
      </c>
      <c r="H223" s="150">
        <v>28503</v>
      </c>
      <c r="I223" s="149" t="s">
        <v>8147</v>
      </c>
      <c r="J223" s="149" t="s">
        <v>8148</v>
      </c>
      <c r="K223" s="149" t="s">
        <v>61</v>
      </c>
      <c r="M223" s="149" t="s">
        <v>46</v>
      </c>
      <c r="N223" s="148">
        <v>12530041</v>
      </c>
      <c r="O223" s="148" t="s">
        <v>2056</v>
      </c>
      <c r="Q223" s="148" t="s">
        <v>48</v>
      </c>
      <c r="R223" s="150">
        <v>42616</v>
      </c>
      <c r="S223" s="150">
        <v>44736</v>
      </c>
      <c r="T223" s="148" t="s">
        <v>2896</v>
      </c>
      <c r="U223" s="148">
        <v>516</v>
      </c>
      <c r="X223" s="148">
        <v>5</v>
      </c>
      <c r="Y223" s="148" t="s">
        <v>230</v>
      </c>
      <c r="AB223" s="150">
        <v>44013</v>
      </c>
      <c r="AC223" s="148" t="s">
        <v>49</v>
      </c>
      <c r="AD223" s="148" t="s">
        <v>3665</v>
      </c>
      <c r="AE223" s="148">
        <v>53100</v>
      </c>
      <c r="AF223" s="148" t="s">
        <v>5455</v>
      </c>
      <c r="AJ223" s="148">
        <v>626121538</v>
      </c>
      <c r="AK223" s="148" t="s">
        <v>5456</v>
      </c>
      <c r="AL223" s="148">
        <v>0</v>
      </c>
      <c r="AM223" s="148">
        <v>0</v>
      </c>
    </row>
    <row r="224" spans="1:39">
      <c r="A224" s="148">
        <v>5325030</v>
      </c>
      <c r="B224" s="148" t="s">
        <v>260</v>
      </c>
      <c r="C224" s="148" t="s">
        <v>118</v>
      </c>
      <c r="D224" s="148">
        <v>5325030</v>
      </c>
      <c r="F224" s="149" t="s">
        <v>52</v>
      </c>
      <c r="H224" s="150">
        <v>27337</v>
      </c>
      <c r="I224" s="149" t="s">
        <v>8109</v>
      </c>
      <c r="J224" s="149" t="s">
        <v>8110</v>
      </c>
      <c r="K224" s="149" t="s">
        <v>45</v>
      </c>
      <c r="M224" s="149" t="s">
        <v>46</v>
      </c>
      <c r="N224" s="148">
        <v>12538909</v>
      </c>
      <c r="O224" s="148" t="s">
        <v>2038</v>
      </c>
      <c r="Q224" s="148" t="s">
        <v>48</v>
      </c>
      <c r="R224" s="150">
        <v>41949</v>
      </c>
      <c r="S224" s="150">
        <v>44811</v>
      </c>
      <c r="T224" s="148" t="s">
        <v>2896</v>
      </c>
      <c r="U224" s="148">
        <v>656</v>
      </c>
      <c r="X224" s="148">
        <v>6</v>
      </c>
      <c r="Y224" s="148" t="s">
        <v>230</v>
      </c>
      <c r="AC224" s="148" t="s">
        <v>49</v>
      </c>
      <c r="AD224" s="148" t="s">
        <v>3863</v>
      </c>
      <c r="AE224" s="148">
        <v>53230</v>
      </c>
      <c r="AF224" s="148" t="s">
        <v>3864</v>
      </c>
      <c r="AI224" s="148">
        <v>243661396</v>
      </c>
      <c r="AK224" s="148" t="s">
        <v>5457</v>
      </c>
      <c r="AL224" s="148">
        <v>0</v>
      </c>
      <c r="AM224" s="148">
        <v>0</v>
      </c>
    </row>
    <row r="225" spans="1:39">
      <c r="A225" s="148">
        <v>5314244</v>
      </c>
      <c r="B225" s="148" t="s">
        <v>3265</v>
      </c>
      <c r="C225" s="148" t="s">
        <v>1282</v>
      </c>
      <c r="D225" s="148">
        <v>5314244</v>
      </c>
      <c r="F225" s="149" t="s">
        <v>52</v>
      </c>
      <c r="H225" s="150">
        <v>30442</v>
      </c>
      <c r="I225" s="149" t="s">
        <v>8113</v>
      </c>
      <c r="J225" s="149" t="s">
        <v>8114</v>
      </c>
      <c r="K225" s="149" t="s">
        <v>45</v>
      </c>
      <c r="M225" s="149" t="s">
        <v>46</v>
      </c>
      <c r="N225" s="148">
        <v>12530026</v>
      </c>
      <c r="O225" s="148" t="s">
        <v>85</v>
      </c>
      <c r="Q225" s="148" t="s">
        <v>48</v>
      </c>
      <c r="R225" s="150">
        <v>37432</v>
      </c>
      <c r="S225" s="150">
        <v>44812</v>
      </c>
      <c r="T225" s="148" t="s">
        <v>2896</v>
      </c>
      <c r="U225" s="148">
        <v>612</v>
      </c>
      <c r="X225" s="148">
        <v>6</v>
      </c>
      <c r="Y225" s="148" t="s">
        <v>230</v>
      </c>
      <c r="AB225" s="150">
        <v>43367</v>
      </c>
      <c r="AC225" s="148" t="s">
        <v>49</v>
      </c>
      <c r="AD225" s="148" t="s">
        <v>3865</v>
      </c>
      <c r="AE225" s="148">
        <v>53120</v>
      </c>
      <c r="AF225" s="148" t="s">
        <v>3866</v>
      </c>
      <c r="AK225" s="148" t="s">
        <v>5458</v>
      </c>
      <c r="AL225" s="148">
        <v>0</v>
      </c>
      <c r="AM225" s="148">
        <v>0</v>
      </c>
    </row>
    <row r="226" spans="1:39">
      <c r="A226" s="148">
        <v>5329222</v>
      </c>
      <c r="B226" s="148" t="s">
        <v>8292</v>
      </c>
      <c r="C226" s="148" t="s">
        <v>2193</v>
      </c>
      <c r="D226" s="148">
        <v>5329222</v>
      </c>
      <c r="F226" s="149" t="s">
        <v>5338</v>
      </c>
      <c r="H226" s="150">
        <v>42372</v>
      </c>
      <c r="I226" s="149" t="s">
        <v>43</v>
      </c>
      <c r="J226" s="149">
        <v>-9</v>
      </c>
      <c r="K226" s="149" t="s">
        <v>45</v>
      </c>
      <c r="M226" s="149" t="s">
        <v>46</v>
      </c>
      <c r="N226" s="148">
        <v>12530060</v>
      </c>
      <c r="O226" s="148" t="s">
        <v>2031</v>
      </c>
      <c r="Q226" s="148" t="s">
        <v>48</v>
      </c>
      <c r="R226" s="150">
        <v>45178</v>
      </c>
      <c r="T226" s="148" t="s">
        <v>2115</v>
      </c>
      <c r="U226" s="148">
        <v>500</v>
      </c>
      <c r="X226" s="148">
        <v>5</v>
      </c>
      <c r="Y226" s="148" t="s">
        <v>230</v>
      </c>
      <c r="AC226" s="148" t="s">
        <v>49</v>
      </c>
      <c r="AD226" s="148" t="s">
        <v>3637</v>
      </c>
      <c r="AE226" s="148">
        <v>53810</v>
      </c>
      <c r="AF226" s="148" t="s">
        <v>8293</v>
      </c>
      <c r="AJ226" s="148">
        <v>601983519</v>
      </c>
      <c r="AK226" s="148" t="s">
        <v>8294</v>
      </c>
      <c r="AL226" s="148">
        <v>0</v>
      </c>
      <c r="AM226" s="148">
        <v>0</v>
      </c>
    </row>
    <row r="227" spans="1:39">
      <c r="A227" s="148">
        <v>5323703</v>
      </c>
      <c r="B227" s="148" t="s">
        <v>8295</v>
      </c>
      <c r="C227" s="148" t="s">
        <v>5896</v>
      </c>
      <c r="D227" s="148">
        <v>5323703</v>
      </c>
      <c r="F227" s="149" t="s">
        <v>52</v>
      </c>
      <c r="H227" s="150">
        <v>26181</v>
      </c>
      <c r="I227" s="149" t="s">
        <v>8109</v>
      </c>
      <c r="J227" s="149" t="s">
        <v>8110</v>
      </c>
      <c r="K227" s="149" t="s">
        <v>61</v>
      </c>
      <c r="M227" s="149" t="s">
        <v>46</v>
      </c>
      <c r="N227" s="148">
        <v>12530038</v>
      </c>
      <c r="O227" s="148" t="s">
        <v>2058</v>
      </c>
      <c r="Q227" s="148" t="s">
        <v>48</v>
      </c>
      <c r="R227" s="150">
        <v>41178</v>
      </c>
      <c r="S227" s="150">
        <v>45182</v>
      </c>
      <c r="T227" s="148" t="s">
        <v>1006</v>
      </c>
      <c r="U227" s="148">
        <v>500</v>
      </c>
      <c r="X227" s="148">
        <v>5</v>
      </c>
      <c r="Y227" s="148" t="s">
        <v>230</v>
      </c>
      <c r="AC227" s="148" t="s">
        <v>49</v>
      </c>
      <c r="AD227" s="148" t="s">
        <v>4496</v>
      </c>
      <c r="AE227" s="148">
        <v>53290</v>
      </c>
      <c r="AF227" s="148" t="s">
        <v>8296</v>
      </c>
      <c r="AI227" s="148">
        <v>966868931</v>
      </c>
      <c r="AJ227" s="148">
        <v>673641749</v>
      </c>
      <c r="AK227" s="148" t="s">
        <v>8297</v>
      </c>
      <c r="AL227" s="148">
        <v>0</v>
      </c>
      <c r="AM227" s="148">
        <v>0</v>
      </c>
    </row>
    <row r="228" spans="1:39">
      <c r="A228" s="148">
        <v>5316577</v>
      </c>
      <c r="B228" s="148" t="s">
        <v>264</v>
      </c>
      <c r="C228" s="148" t="s">
        <v>5459</v>
      </c>
      <c r="D228" s="148">
        <v>5316577</v>
      </c>
      <c r="E228" s="149" t="s">
        <v>8115</v>
      </c>
      <c r="F228" s="149" t="s">
        <v>52</v>
      </c>
      <c r="H228" s="150">
        <v>30473</v>
      </c>
      <c r="I228" s="149" t="s">
        <v>8113</v>
      </c>
      <c r="J228" s="149" t="s">
        <v>8114</v>
      </c>
      <c r="K228" s="149" t="s">
        <v>45</v>
      </c>
      <c r="M228" s="149" t="s">
        <v>46</v>
      </c>
      <c r="N228" s="148">
        <v>12530095</v>
      </c>
      <c r="O228" s="148" t="s">
        <v>944</v>
      </c>
      <c r="P228" s="150">
        <v>45477</v>
      </c>
      <c r="Q228" s="148" t="s">
        <v>962</v>
      </c>
      <c r="R228" s="150">
        <v>37432</v>
      </c>
      <c r="S228" s="150">
        <v>44749</v>
      </c>
      <c r="T228" s="148" t="s">
        <v>2896</v>
      </c>
      <c r="U228" s="148">
        <v>644</v>
      </c>
      <c r="X228" s="148">
        <v>6</v>
      </c>
      <c r="Y228" s="148" t="s">
        <v>230</v>
      </c>
      <c r="AC228" s="148" t="s">
        <v>49</v>
      </c>
      <c r="AD228" s="148" t="s">
        <v>3767</v>
      </c>
      <c r="AE228" s="148">
        <v>53410</v>
      </c>
      <c r="AF228" s="148" t="s">
        <v>5460</v>
      </c>
      <c r="AI228" s="148" t="s">
        <v>5461</v>
      </c>
      <c r="AJ228" s="148" t="s">
        <v>5462</v>
      </c>
      <c r="AK228" s="148" t="s">
        <v>5463</v>
      </c>
      <c r="AL228" s="148">
        <v>0</v>
      </c>
      <c r="AM228" s="148">
        <v>0</v>
      </c>
    </row>
    <row r="229" spans="1:39">
      <c r="A229" s="148">
        <v>5329022</v>
      </c>
      <c r="B229" s="148" t="s">
        <v>264</v>
      </c>
      <c r="C229" s="148" t="s">
        <v>5464</v>
      </c>
      <c r="D229" s="148">
        <v>5329022</v>
      </c>
      <c r="F229" s="149" t="s">
        <v>43</v>
      </c>
      <c r="H229" s="150">
        <v>41457</v>
      </c>
      <c r="I229" s="149" t="s">
        <v>54</v>
      </c>
      <c r="J229" s="149">
        <v>-12</v>
      </c>
      <c r="K229" s="149" t="s">
        <v>61</v>
      </c>
      <c r="M229" s="149" t="s">
        <v>46</v>
      </c>
      <c r="N229" s="148">
        <v>12530017</v>
      </c>
      <c r="O229" s="148" t="s">
        <v>2025</v>
      </c>
      <c r="Q229" s="148" t="s">
        <v>48</v>
      </c>
      <c r="R229" s="150">
        <v>44879</v>
      </c>
      <c r="T229" s="148" t="s">
        <v>2115</v>
      </c>
      <c r="U229" s="148">
        <v>500</v>
      </c>
      <c r="X229" s="148">
        <v>5</v>
      </c>
      <c r="Y229" s="148" t="s">
        <v>230</v>
      </c>
      <c r="AC229" s="148" t="s">
        <v>49</v>
      </c>
      <c r="AD229" s="148" t="s">
        <v>5250</v>
      </c>
      <c r="AE229" s="148">
        <v>53220</v>
      </c>
      <c r="AF229" s="148" t="s">
        <v>5465</v>
      </c>
      <c r="AJ229" s="148">
        <v>658046653</v>
      </c>
      <c r="AK229" s="148" t="s">
        <v>5466</v>
      </c>
      <c r="AL229" s="148">
        <v>0</v>
      </c>
      <c r="AM229" s="148">
        <v>0</v>
      </c>
    </row>
    <row r="230" spans="1:39">
      <c r="A230" s="148">
        <v>5326410</v>
      </c>
      <c r="B230" s="148" t="s">
        <v>264</v>
      </c>
      <c r="C230" s="148" t="s">
        <v>220</v>
      </c>
      <c r="D230" s="148">
        <v>5326410</v>
      </c>
      <c r="F230" s="149" t="s">
        <v>52</v>
      </c>
      <c r="H230" s="150">
        <v>27256</v>
      </c>
      <c r="I230" s="149" t="s">
        <v>8109</v>
      </c>
      <c r="J230" s="149" t="s">
        <v>8110</v>
      </c>
      <c r="K230" s="149" t="s">
        <v>45</v>
      </c>
      <c r="M230" s="149" t="s">
        <v>46</v>
      </c>
      <c r="N230" s="148">
        <v>12530025</v>
      </c>
      <c r="O230" s="148" t="s">
        <v>2051</v>
      </c>
      <c r="Q230" s="148" t="s">
        <v>48</v>
      </c>
      <c r="R230" s="150">
        <v>42998</v>
      </c>
      <c r="S230" s="150">
        <v>45117</v>
      </c>
      <c r="T230" s="148" t="s">
        <v>1006</v>
      </c>
      <c r="U230" s="148">
        <v>676</v>
      </c>
      <c r="X230" s="148">
        <v>6</v>
      </c>
      <c r="Y230" s="148" t="s">
        <v>230</v>
      </c>
      <c r="AC230" s="148" t="s">
        <v>49</v>
      </c>
      <c r="AD230" s="148" t="s">
        <v>3867</v>
      </c>
      <c r="AE230" s="148">
        <v>49500</v>
      </c>
      <c r="AF230" s="148" t="s">
        <v>3868</v>
      </c>
      <c r="AK230" s="148" t="s">
        <v>1394</v>
      </c>
      <c r="AL230" s="148">
        <v>0</v>
      </c>
      <c r="AM230" s="148">
        <v>0</v>
      </c>
    </row>
    <row r="231" spans="1:39">
      <c r="A231" s="148">
        <v>5327562</v>
      </c>
      <c r="B231" s="148" t="s">
        <v>264</v>
      </c>
      <c r="C231" s="148" t="s">
        <v>2186</v>
      </c>
      <c r="D231" s="148">
        <v>5327562</v>
      </c>
      <c r="F231" s="149" t="s">
        <v>52</v>
      </c>
      <c r="H231" s="150">
        <v>28940</v>
      </c>
      <c r="I231" s="149" t="s">
        <v>8147</v>
      </c>
      <c r="J231" s="149" t="s">
        <v>8148</v>
      </c>
      <c r="K231" s="149" t="s">
        <v>45</v>
      </c>
      <c r="M231" s="149" t="s">
        <v>46</v>
      </c>
      <c r="N231" s="148">
        <v>12530068</v>
      </c>
      <c r="O231" s="148" t="s">
        <v>192</v>
      </c>
      <c r="Q231" s="148" t="s">
        <v>48</v>
      </c>
      <c r="R231" s="150">
        <v>43734</v>
      </c>
      <c r="S231" s="150">
        <v>44823</v>
      </c>
      <c r="T231" s="148" t="s">
        <v>1006</v>
      </c>
      <c r="U231" s="148">
        <v>500</v>
      </c>
      <c r="X231" s="148">
        <v>5</v>
      </c>
      <c r="Y231" s="148" t="s">
        <v>230</v>
      </c>
      <c r="AC231" s="148" t="s">
        <v>49</v>
      </c>
      <c r="AD231" s="148" t="s">
        <v>3869</v>
      </c>
      <c r="AE231" s="148">
        <v>53500</v>
      </c>
      <c r="AF231" s="148" t="s">
        <v>3870</v>
      </c>
      <c r="AJ231" s="148">
        <v>617403599</v>
      </c>
      <c r="AK231" s="148" t="s">
        <v>1395</v>
      </c>
      <c r="AL231" s="148">
        <v>0</v>
      </c>
      <c r="AM231" s="148">
        <v>0</v>
      </c>
    </row>
    <row r="232" spans="1:39">
      <c r="A232" s="148">
        <v>5327065</v>
      </c>
      <c r="B232" s="148" t="s">
        <v>5467</v>
      </c>
      <c r="C232" s="148" t="s">
        <v>5468</v>
      </c>
      <c r="D232" s="148">
        <v>5327065</v>
      </c>
      <c r="F232" s="149" t="s">
        <v>52</v>
      </c>
      <c r="H232" s="150">
        <v>40697</v>
      </c>
      <c r="I232" s="149" t="s">
        <v>44</v>
      </c>
      <c r="J232" s="149">
        <v>-14</v>
      </c>
      <c r="K232" s="149" t="s">
        <v>61</v>
      </c>
      <c r="M232" s="149" t="s">
        <v>46</v>
      </c>
      <c r="N232" s="148">
        <v>12538908</v>
      </c>
      <c r="O232" s="148" t="s">
        <v>2075</v>
      </c>
      <c r="Q232" s="148" t="s">
        <v>48</v>
      </c>
      <c r="R232" s="150">
        <v>43378</v>
      </c>
      <c r="T232" s="148" t="s">
        <v>2115</v>
      </c>
      <c r="U232" s="148">
        <v>500</v>
      </c>
      <c r="X232" s="148">
        <v>5</v>
      </c>
      <c r="Y232" s="148" t="s">
        <v>230</v>
      </c>
      <c r="AC232" s="148" t="s">
        <v>49</v>
      </c>
      <c r="AD232" s="148" t="s">
        <v>4507</v>
      </c>
      <c r="AE232" s="148">
        <v>53240</v>
      </c>
      <c r="AF232" s="148" t="s">
        <v>5469</v>
      </c>
      <c r="AJ232" s="148">
        <v>622021353</v>
      </c>
      <c r="AK232" s="148" t="s">
        <v>8298</v>
      </c>
      <c r="AL232" s="148">
        <v>0</v>
      </c>
      <c r="AM232" s="148">
        <v>0</v>
      </c>
    </row>
    <row r="233" spans="1:39">
      <c r="A233" s="148">
        <v>5329103</v>
      </c>
      <c r="B233" s="148" t="s">
        <v>5470</v>
      </c>
      <c r="C233" s="148" t="s">
        <v>387</v>
      </c>
      <c r="D233" s="148">
        <v>5329103</v>
      </c>
      <c r="E233" s="149" t="s">
        <v>52</v>
      </c>
      <c r="F233" s="149" t="s">
        <v>43</v>
      </c>
      <c r="H233" s="150">
        <v>42437</v>
      </c>
      <c r="I233" s="149" t="s">
        <v>43</v>
      </c>
      <c r="J233" s="149">
        <v>-9</v>
      </c>
      <c r="K233" s="149" t="s">
        <v>45</v>
      </c>
      <c r="M233" s="149" t="s">
        <v>46</v>
      </c>
      <c r="N233" s="148">
        <v>12530023</v>
      </c>
      <c r="O233" s="148" t="s">
        <v>2026</v>
      </c>
      <c r="P233" s="150">
        <v>45532</v>
      </c>
      <c r="Q233" s="148" t="s">
        <v>962</v>
      </c>
      <c r="R233" s="150">
        <v>44960</v>
      </c>
      <c r="T233" s="148" t="s">
        <v>2115</v>
      </c>
      <c r="U233" s="148">
        <v>500</v>
      </c>
      <c r="X233" s="148">
        <v>5</v>
      </c>
      <c r="Y233" s="148" t="s">
        <v>230</v>
      </c>
      <c r="AC233" s="148" t="s">
        <v>49</v>
      </c>
      <c r="AD233" s="148" t="s">
        <v>5048</v>
      </c>
      <c r="AE233" s="148">
        <v>53700</v>
      </c>
      <c r="AF233" s="148" t="s">
        <v>5471</v>
      </c>
      <c r="AJ233" s="148">
        <v>680362377</v>
      </c>
      <c r="AK233" s="148" t="s">
        <v>5472</v>
      </c>
      <c r="AL233" s="148">
        <v>0</v>
      </c>
      <c r="AM233" s="148">
        <v>0</v>
      </c>
    </row>
    <row r="234" spans="1:39">
      <c r="A234" s="148">
        <v>5315904</v>
      </c>
      <c r="B234" s="148" t="s">
        <v>1285</v>
      </c>
      <c r="C234" s="148" t="s">
        <v>325</v>
      </c>
      <c r="D234" s="148">
        <v>5315904</v>
      </c>
      <c r="E234" s="149" t="s">
        <v>52</v>
      </c>
      <c r="F234" s="149" t="s">
        <v>52</v>
      </c>
      <c r="H234" s="150">
        <v>20727</v>
      </c>
      <c r="I234" s="149" t="s">
        <v>8208</v>
      </c>
      <c r="J234" s="149" t="s">
        <v>8209</v>
      </c>
      <c r="K234" s="149" t="s">
        <v>45</v>
      </c>
      <c r="M234" s="149" t="s">
        <v>46</v>
      </c>
      <c r="N234" s="148">
        <v>12530114</v>
      </c>
      <c r="O234" s="148" t="s">
        <v>47</v>
      </c>
      <c r="P234" s="150">
        <v>45529</v>
      </c>
      <c r="Q234" s="148" t="s">
        <v>962</v>
      </c>
      <c r="R234" s="150">
        <v>37432</v>
      </c>
      <c r="S234" s="150">
        <v>45104</v>
      </c>
      <c r="T234" s="148" t="s">
        <v>2896</v>
      </c>
      <c r="U234" s="148">
        <v>500</v>
      </c>
      <c r="X234" s="148">
        <v>5</v>
      </c>
      <c r="Y234" s="148" t="s">
        <v>230</v>
      </c>
      <c r="AC234" s="148" t="s">
        <v>49</v>
      </c>
      <c r="AD234" s="148" t="s">
        <v>1328</v>
      </c>
      <c r="AE234" s="148">
        <v>53000</v>
      </c>
      <c r="AF234" s="148" t="s">
        <v>3872</v>
      </c>
      <c r="AJ234" s="148" t="s">
        <v>3266</v>
      </c>
      <c r="AK234" s="148" t="s">
        <v>3267</v>
      </c>
      <c r="AL234" s="148">
        <v>0</v>
      </c>
      <c r="AM234" s="148">
        <v>0</v>
      </c>
    </row>
    <row r="235" spans="1:39">
      <c r="A235" s="148">
        <v>5318848</v>
      </c>
      <c r="B235" s="148" t="s">
        <v>268</v>
      </c>
      <c r="C235" s="148" t="s">
        <v>173</v>
      </c>
      <c r="D235" s="148">
        <v>5318848</v>
      </c>
      <c r="E235" s="149" t="s">
        <v>8115</v>
      </c>
      <c r="F235" s="149" t="s">
        <v>52</v>
      </c>
      <c r="H235" s="150">
        <v>32939</v>
      </c>
      <c r="I235" s="149" t="s">
        <v>59</v>
      </c>
      <c r="J235" s="149">
        <v>-40</v>
      </c>
      <c r="K235" s="149" t="s">
        <v>45</v>
      </c>
      <c r="M235" s="149" t="s">
        <v>46</v>
      </c>
      <c r="N235" s="148">
        <v>12530048</v>
      </c>
      <c r="O235" s="148" t="s">
        <v>2028</v>
      </c>
      <c r="P235" s="150">
        <v>45497</v>
      </c>
      <c r="Q235" s="148" t="s">
        <v>962</v>
      </c>
      <c r="R235" s="150">
        <v>38257</v>
      </c>
      <c r="T235" s="148" t="s">
        <v>2022</v>
      </c>
      <c r="U235" s="148">
        <v>950</v>
      </c>
      <c r="X235" s="148">
        <v>9</v>
      </c>
      <c r="Y235" s="148" t="s">
        <v>230</v>
      </c>
      <c r="AC235" s="148" t="s">
        <v>49</v>
      </c>
      <c r="AD235" s="148" t="s">
        <v>3873</v>
      </c>
      <c r="AE235" s="148">
        <v>53140</v>
      </c>
      <c r="AF235" s="148" t="s">
        <v>3874</v>
      </c>
      <c r="AI235" s="148" t="s">
        <v>3268</v>
      </c>
      <c r="AJ235" s="148" t="s">
        <v>3268</v>
      </c>
      <c r="AK235" s="148" t="s">
        <v>1396</v>
      </c>
      <c r="AL235" s="148">
        <v>0</v>
      </c>
      <c r="AM235" s="148">
        <v>0</v>
      </c>
    </row>
    <row r="236" spans="1:39">
      <c r="A236" s="148">
        <v>5328711</v>
      </c>
      <c r="B236" s="148" t="s">
        <v>5473</v>
      </c>
      <c r="C236" s="148" t="s">
        <v>96</v>
      </c>
      <c r="D236" s="148">
        <v>5328711</v>
      </c>
      <c r="E236" s="149" t="s">
        <v>52</v>
      </c>
      <c r="F236" s="149" t="s">
        <v>52</v>
      </c>
      <c r="H236" s="150">
        <v>28385</v>
      </c>
      <c r="I236" s="149" t="s">
        <v>8147</v>
      </c>
      <c r="J236" s="149" t="s">
        <v>8148</v>
      </c>
      <c r="K236" s="149" t="s">
        <v>45</v>
      </c>
      <c r="M236" s="149" t="s">
        <v>46</v>
      </c>
      <c r="N236" s="148">
        <v>12530005</v>
      </c>
      <c r="O236" s="148" t="s">
        <v>5391</v>
      </c>
      <c r="P236" s="150">
        <v>45524</v>
      </c>
      <c r="Q236" s="148" t="s">
        <v>962</v>
      </c>
      <c r="R236" s="150">
        <v>44818</v>
      </c>
      <c r="S236" s="150">
        <v>44809</v>
      </c>
      <c r="T236" s="148" t="s">
        <v>2896</v>
      </c>
      <c r="U236" s="148">
        <v>649</v>
      </c>
      <c r="X236" s="148">
        <v>6</v>
      </c>
      <c r="Y236" s="148" t="s">
        <v>230</v>
      </c>
      <c r="AC236" s="148" t="s">
        <v>49</v>
      </c>
      <c r="AD236" s="148" t="s">
        <v>3888</v>
      </c>
      <c r="AE236" s="148">
        <v>53350</v>
      </c>
      <c r="AF236" s="148" t="s">
        <v>5474</v>
      </c>
      <c r="AJ236" s="148">
        <v>679348830</v>
      </c>
      <c r="AK236" s="148" t="s">
        <v>5475</v>
      </c>
      <c r="AL236" s="148">
        <v>0</v>
      </c>
      <c r="AM236" s="148">
        <v>0</v>
      </c>
    </row>
    <row r="237" spans="1:39">
      <c r="A237" s="148">
        <v>5323117</v>
      </c>
      <c r="B237" s="148" t="s">
        <v>269</v>
      </c>
      <c r="C237" s="148" t="s">
        <v>176</v>
      </c>
      <c r="D237" s="148">
        <v>5323117</v>
      </c>
      <c r="F237" s="149" t="s">
        <v>52</v>
      </c>
      <c r="H237" s="150">
        <v>27524</v>
      </c>
      <c r="I237" s="149" t="s">
        <v>8147</v>
      </c>
      <c r="J237" s="149" t="s">
        <v>8148</v>
      </c>
      <c r="K237" s="149" t="s">
        <v>45</v>
      </c>
      <c r="M237" s="149" t="s">
        <v>46</v>
      </c>
      <c r="N237" s="148">
        <v>12530018</v>
      </c>
      <c r="O237" s="148" t="s">
        <v>2023</v>
      </c>
      <c r="Q237" s="148" t="s">
        <v>48</v>
      </c>
      <c r="R237" s="150">
        <v>40815</v>
      </c>
      <c r="S237" s="150">
        <v>44819</v>
      </c>
      <c r="T237" s="148" t="s">
        <v>1006</v>
      </c>
      <c r="U237" s="148">
        <v>1074</v>
      </c>
      <c r="X237" s="148">
        <v>10</v>
      </c>
      <c r="Y237" s="148" t="s">
        <v>230</v>
      </c>
      <c r="AC237" s="148" t="s">
        <v>49</v>
      </c>
      <c r="AD237" s="148" t="s">
        <v>1208</v>
      </c>
      <c r="AE237" s="148">
        <v>53200</v>
      </c>
      <c r="AF237" s="148" t="s">
        <v>3875</v>
      </c>
      <c r="AI237" s="148">
        <v>243073320</v>
      </c>
      <c r="AJ237" s="148">
        <v>635515784</v>
      </c>
      <c r="AK237" s="148" t="s">
        <v>1397</v>
      </c>
      <c r="AL237" s="148">
        <v>0</v>
      </c>
      <c r="AM237" s="148">
        <v>0</v>
      </c>
    </row>
    <row r="238" spans="1:39">
      <c r="A238" s="148">
        <v>639816</v>
      </c>
      <c r="B238" s="148" t="s">
        <v>1198</v>
      </c>
      <c r="C238" s="148" t="s">
        <v>123</v>
      </c>
      <c r="D238" s="148">
        <v>639816</v>
      </c>
      <c r="E238" s="149" t="s">
        <v>52</v>
      </c>
      <c r="F238" s="149" t="s">
        <v>52</v>
      </c>
      <c r="H238" s="150">
        <v>32888</v>
      </c>
      <c r="I238" s="149" t="s">
        <v>59</v>
      </c>
      <c r="J238" s="149">
        <v>-40</v>
      </c>
      <c r="K238" s="149" t="s">
        <v>45</v>
      </c>
      <c r="M238" s="149" t="s">
        <v>46</v>
      </c>
      <c r="N238" s="148">
        <v>12530011</v>
      </c>
      <c r="O238" s="148" t="s">
        <v>2082</v>
      </c>
      <c r="P238" s="150">
        <v>45488</v>
      </c>
      <c r="Q238" s="148" t="s">
        <v>962</v>
      </c>
      <c r="R238" s="150">
        <v>37532</v>
      </c>
      <c r="S238" s="150">
        <v>44457</v>
      </c>
      <c r="T238" s="148" t="s">
        <v>2896</v>
      </c>
      <c r="U238" s="148">
        <v>678</v>
      </c>
      <c r="X238" s="148">
        <v>6</v>
      </c>
      <c r="Y238" s="148" t="s">
        <v>230</v>
      </c>
      <c r="AB238" s="150">
        <v>44467</v>
      </c>
      <c r="AC238" s="148" t="s">
        <v>49</v>
      </c>
      <c r="AD238" s="148" t="s">
        <v>5476</v>
      </c>
      <c r="AE238" s="148">
        <v>49420</v>
      </c>
      <c r="AF238" s="148" t="s">
        <v>5477</v>
      </c>
      <c r="AJ238" s="148">
        <v>787954574</v>
      </c>
      <c r="AK238" s="148" t="s">
        <v>3269</v>
      </c>
      <c r="AL238" s="148">
        <v>0</v>
      </c>
      <c r="AM238" s="148">
        <v>0</v>
      </c>
    </row>
    <row r="239" spans="1:39">
      <c r="A239" s="148">
        <v>5327685</v>
      </c>
      <c r="B239" s="148" t="s">
        <v>1086</v>
      </c>
      <c r="C239" s="148" t="s">
        <v>5478</v>
      </c>
      <c r="D239" s="148">
        <v>5327685</v>
      </c>
      <c r="F239" s="149" t="s">
        <v>52</v>
      </c>
      <c r="H239" s="150">
        <v>39003</v>
      </c>
      <c r="I239" s="149" t="s">
        <v>2335</v>
      </c>
      <c r="J239" s="149">
        <v>-19</v>
      </c>
      <c r="K239" s="149" t="s">
        <v>45</v>
      </c>
      <c r="M239" s="149" t="s">
        <v>46</v>
      </c>
      <c r="N239" s="148">
        <v>12530067</v>
      </c>
      <c r="O239" s="148" t="s">
        <v>1277</v>
      </c>
      <c r="Q239" s="148" t="s">
        <v>48</v>
      </c>
      <c r="R239" s="150">
        <v>43750</v>
      </c>
      <c r="T239" s="148" t="s">
        <v>2115</v>
      </c>
      <c r="U239" s="148">
        <v>523</v>
      </c>
      <c r="X239" s="148">
        <v>5</v>
      </c>
      <c r="Y239" s="148" t="s">
        <v>230</v>
      </c>
      <c r="AC239" s="148" t="s">
        <v>49</v>
      </c>
      <c r="AD239" s="148" t="s">
        <v>5479</v>
      </c>
      <c r="AE239" s="148">
        <v>53270</v>
      </c>
      <c r="AF239" s="148" t="s">
        <v>5480</v>
      </c>
      <c r="AK239" s="148" t="s">
        <v>5481</v>
      </c>
      <c r="AL239" s="148">
        <v>0</v>
      </c>
      <c r="AM239" s="148">
        <v>0</v>
      </c>
    </row>
    <row r="240" spans="1:39">
      <c r="A240" s="148">
        <v>227743</v>
      </c>
      <c r="B240" s="148" t="s">
        <v>2162</v>
      </c>
      <c r="C240" s="148" t="s">
        <v>2908</v>
      </c>
      <c r="D240" s="148">
        <v>227743</v>
      </c>
      <c r="F240" s="149" t="s">
        <v>52</v>
      </c>
      <c r="H240" s="150">
        <v>31558</v>
      </c>
      <c r="I240" s="149" t="s">
        <v>59</v>
      </c>
      <c r="J240" s="149">
        <v>-40</v>
      </c>
      <c r="K240" s="149" t="s">
        <v>45</v>
      </c>
      <c r="M240" s="149" t="s">
        <v>46</v>
      </c>
      <c r="N240" s="148">
        <v>12530046</v>
      </c>
      <c r="O240" s="148" t="s">
        <v>2050</v>
      </c>
      <c r="Q240" s="148" t="s">
        <v>48</v>
      </c>
      <c r="R240" s="150">
        <v>37432</v>
      </c>
      <c r="S240" s="150">
        <v>44449</v>
      </c>
      <c r="T240" s="148" t="s">
        <v>2896</v>
      </c>
      <c r="U240" s="148">
        <v>1273</v>
      </c>
      <c r="X240" s="148">
        <v>12</v>
      </c>
      <c r="Y240" s="148" t="s">
        <v>230</v>
      </c>
      <c r="AC240" s="148" t="s">
        <v>49</v>
      </c>
      <c r="AD240" s="148" t="s">
        <v>3879</v>
      </c>
      <c r="AE240" s="148">
        <v>72170</v>
      </c>
      <c r="AF240" s="148" t="s">
        <v>3880</v>
      </c>
      <c r="AJ240" s="148">
        <v>649922540</v>
      </c>
      <c r="AK240" s="148" t="s">
        <v>2909</v>
      </c>
      <c r="AL240" s="148">
        <v>0</v>
      </c>
      <c r="AM240" s="148">
        <v>0</v>
      </c>
    </row>
    <row r="241" spans="1:39">
      <c r="A241" s="148">
        <v>5321969</v>
      </c>
      <c r="B241" s="148" t="s">
        <v>5482</v>
      </c>
      <c r="C241" s="148" t="s">
        <v>403</v>
      </c>
      <c r="D241" s="148">
        <v>5321969</v>
      </c>
      <c r="F241" s="149" t="s">
        <v>52</v>
      </c>
      <c r="H241" s="150">
        <v>27187</v>
      </c>
      <c r="I241" s="149" t="s">
        <v>8109</v>
      </c>
      <c r="J241" s="149" t="s">
        <v>8110</v>
      </c>
      <c r="K241" s="149" t="s">
        <v>61</v>
      </c>
      <c r="M241" s="149" t="s">
        <v>46</v>
      </c>
      <c r="N241" s="148">
        <v>12530098</v>
      </c>
      <c r="O241" s="148" t="s">
        <v>149</v>
      </c>
      <c r="Q241" s="148" t="s">
        <v>48</v>
      </c>
      <c r="R241" s="150">
        <v>40102</v>
      </c>
      <c r="S241" s="150">
        <v>45125</v>
      </c>
      <c r="T241" s="148" t="s">
        <v>1006</v>
      </c>
      <c r="U241" s="148">
        <v>564</v>
      </c>
      <c r="X241" s="148">
        <v>5</v>
      </c>
      <c r="Y241" s="148" t="s">
        <v>230</v>
      </c>
      <c r="AC241" s="148" t="s">
        <v>49</v>
      </c>
      <c r="AD241" s="148" t="s">
        <v>3702</v>
      </c>
      <c r="AE241" s="148">
        <v>53500</v>
      </c>
      <c r="AF241" s="148" t="s">
        <v>5483</v>
      </c>
      <c r="AJ241" s="148">
        <v>659855571</v>
      </c>
      <c r="AK241" s="148" t="s">
        <v>5484</v>
      </c>
      <c r="AL241" s="148">
        <v>0</v>
      </c>
      <c r="AM241" s="148">
        <v>0</v>
      </c>
    </row>
    <row r="242" spans="1:39">
      <c r="A242" s="148">
        <v>5323024</v>
      </c>
      <c r="B242" s="148" t="s">
        <v>270</v>
      </c>
      <c r="C242" s="148" t="s">
        <v>271</v>
      </c>
      <c r="D242" s="148">
        <v>5323024</v>
      </c>
      <c r="F242" s="149" t="s">
        <v>52</v>
      </c>
      <c r="H242" s="150">
        <v>36306</v>
      </c>
      <c r="I242" s="149" t="s">
        <v>59</v>
      </c>
      <c r="J242" s="149">
        <v>-40</v>
      </c>
      <c r="K242" s="149" t="s">
        <v>45</v>
      </c>
      <c r="M242" s="149" t="s">
        <v>46</v>
      </c>
      <c r="N242" s="148">
        <v>12530070</v>
      </c>
      <c r="O242" s="148" t="s">
        <v>145</v>
      </c>
      <c r="Q242" s="148" t="s">
        <v>48</v>
      </c>
      <c r="R242" s="150">
        <v>40808</v>
      </c>
      <c r="S242" s="150">
        <v>44776</v>
      </c>
      <c r="T242" s="148" t="s">
        <v>2896</v>
      </c>
      <c r="U242" s="148">
        <v>1184</v>
      </c>
      <c r="X242" s="148">
        <v>11</v>
      </c>
      <c r="Y242" s="148" t="s">
        <v>230</v>
      </c>
      <c r="AB242" s="150">
        <v>44013</v>
      </c>
      <c r="AC242" s="148" t="s">
        <v>49</v>
      </c>
      <c r="AD242" s="148" t="s">
        <v>3881</v>
      </c>
      <c r="AE242" s="148">
        <v>53540</v>
      </c>
      <c r="AF242" s="148" t="s">
        <v>3882</v>
      </c>
      <c r="AJ242" s="148" t="s">
        <v>2059</v>
      </c>
      <c r="AK242" s="148" t="s">
        <v>1398</v>
      </c>
      <c r="AL242" s="148">
        <v>0</v>
      </c>
      <c r="AM242" s="148">
        <v>0</v>
      </c>
    </row>
    <row r="243" spans="1:39">
      <c r="A243" s="148">
        <v>5326452</v>
      </c>
      <c r="B243" s="148" t="s">
        <v>273</v>
      </c>
      <c r="C243" s="148" t="s">
        <v>158</v>
      </c>
      <c r="D243" s="148">
        <v>5326452</v>
      </c>
      <c r="E243" s="149" t="s">
        <v>52</v>
      </c>
      <c r="F243" s="149" t="s">
        <v>52</v>
      </c>
      <c r="H243" s="150">
        <v>25476</v>
      </c>
      <c r="I243" s="149" t="s">
        <v>8130</v>
      </c>
      <c r="J243" s="149" t="s">
        <v>8131</v>
      </c>
      <c r="K243" s="149" t="s">
        <v>45</v>
      </c>
      <c r="M243" s="149" t="s">
        <v>46</v>
      </c>
      <c r="N243" s="148">
        <v>12530090</v>
      </c>
      <c r="O243" s="148" t="s">
        <v>5392</v>
      </c>
      <c r="P243" s="150">
        <v>45532</v>
      </c>
      <c r="Q243" s="148" t="s">
        <v>962</v>
      </c>
      <c r="R243" s="150">
        <v>43002</v>
      </c>
      <c r="S243" s="150">
        <v>45083</v>
      </c>
      <c r="T243" s="148" t="s">
        <v>2896</v>
      </c>
      <c r="U243" s="148">
        <v>555</v>
      </c>
      <c r="X243" s="148">
        <v>5</v>
      </c>
      <c r="Y243" s="148" t="s">
        <v>230</v>
      </c>
      <c r="AC243" s="148" t="s">
        <v>49</v>
      </c>
      <c r="AD243" s="148" t="s">
        <v>3777</v>
      </c>
      <c r="AE243" s="148">
        <v>53200</v>
      </c>
      <c r="AF243" s="148" t="s">
        <v>3883</v>
      </c>
      <c r="AJ243" s="148">
        <v>630397249</v>
      </c>
      <c r="AK243" s="148" t="s">
        <v>1399</v>
      </c>
      <c r="AL243" s="148">
        <v>0</v>
      </c>
      <c r="AM243" s="148">
        <v>0</v>
      </c>
    </row>
    <row r="244" spans="1:39">
      <c r="A244" s="148">
        <v>5325854</v>
      </c>
      <c r="B244" s="148" t="s">
        <v>273</v>
      </c>
      <c r="C244" s="148" t="s">
        <v>280</v>
      </c>
      <c r="D244" s="148">
        <v>5325854</v>
      </c>
      <c r="F244" s="149" t="s">
        <v>52</v>
      </c>
      <c r="H244" s="150">
        <v>38482</v>
      </c>
      <c r="I244" s="149" t="s">
        <v>59</v>
      </c>
      <c r="J244" s="149">
        <v>-40</v>
      </c>
      <c r="K244" s="149" t="s">
        <v>45</v>
      </c>
      <c r="M244" s="149" t="s">
        <v>46</v>
      </c>
      <c r="N244" s="148">
        <v>12530025</v>
      </c>
      <c r="O244" s="148" t="s">
        <v>2051</v>
      </c>
      <c r="Q244" s="148" t="s">
        <v>48</v>
      </c>
      <c r="R244" s="150">
        <v>42635</v>
      </c>
      <c r="S244" s="150">
        <v>44762</v>
      </c>
      <c r="T244" s="148" t="s">
        <v>2896</v>
      </c>
      <c r="U244" s="148">
        <v>1086</v>
      </c>
      <c r="X244" s="148">
        <v>10</v>
      </c>
      <c r="Y244" s="148" t="s">
        <v>230</v>
      </c>
      <c r="AB244" s="150">
        <v>45108</v>
      </c>
      <c r="AC244" s="148" t="s">
        <v>49</v>
      </c>
      <c r="AD244" s="148" t="s">
        <v>3777</v>
      </c>
      <c r="AE244" s="148">
        <v>53200</v>
      </c>
      <c r="AF244" s="148" t="s">
        <v>3883</v>
      </c>
      <c r="AJ244" s="148">
        <v>630397249</v>
      </c>
      <c r="AK244" s="148" t="s">
        <v>1399</v>
      </c>
      <c r="AL244" s="148">
        <v>0</v>
      </c>
      <c r="AM244" s="148">
        <v>0</v>
      </c>
    </row>
    <row r="245" spans="1:39">
      <c r="A245" s="148">
        <v>5329592</v>
      </c>
      <c r="B245" s="148" t="s">
        <v>5486</v>
      </c>
      <c r="C245" s="148" t="s">
        <v>8299</v>
      </c>
      <c r="D245" s="148">
        <v>5329592</v>
      </c>
      <c r="F245" s="149" t="s">
        <v>5338</v>
      </c>
      <c r="H245" s="150">
        <v>42531</v>
      </c>
      <c r="I245" s="149" t="s">
        <v>43</v>
      </c>
      <c r="J245" s="149">
        <v>-9</v>
      </c>
      <c r="K245" s="149" t="s">
        <v>45</v>
      </c>
      <c r="M245" s="149" t="s">
        <v>46</v>
      </c>
      <c r="N245" s="148">
        <v>12530070</v>
      </c>
      <c r="O245" s="148" t="s">
        <v>145</v>
      </c>
      <c r="Q245" s="148" t="s">
        <v>48</v>
      </c>
      <c r="R245" s="150">
        <v>45276</v>
      </c>
      <c r="T245" s="148" t="s">
        <v>2115</v>
      </c>
      <c r="U245" s="148">
        <v>500</v>
      </c>
      <c r="X245" s="148">
        <v>5</v>
      </c>
      <c r="Y245" s="148" t="s">
        <v>230</v>
      </c>
      <c r="AC245" s="148" t="s">
        <v>49</v>
      </c>
      <c r="AD245" s="148" t="s">
        <v>3863</v>
      </c>
      <c r="AE245" s="148">
        <v>53230</v>
      </c>
      <c r="AF245" s="148" t="s">
        <v>8300</v>
      </c>
      <c r="AJ245" s="148" t="s">
        <v>8301</v>
      </c>
      <c r="AK245" s="148" t="s">
        <v>8302</v>
      </c>
      <c r="AL245" s="148">
        <v>0</v>
      </c>
      <c r="AM245" s="148">
        <v>0</v>
      </c>
    </row>
    <row r="246" spans="1:39">
      <c r="A246" s="148">
        <v>5328655</v>
      </c>
      <c r="B246" s="148" t="s">
        <v>5486</v>
      </c>
      <c r="C246" s="148" t="s">
        <v>5487</v>
      </c>
      <c r="D246" s="148">
        <v>5328655</v>
      </c>
      <c r="E246" s="149" t="s">
        <v>52</v>
      </c>
      <c r="F246" s="149" t="s">
        <v>52</v>
      </c>
      <c r="H246" s="150">
        <v>41194</v>
      </c>
      <c r="I246" s="149" t="s">
        <v>53</v>
      </c>
      <c r="J246" s="149">
        <v>-13</v>
      </c>
      <c r="K246" s="149" t="s">
        <v>61</v>
      </c>
      <c r="M246" s="149" t="s">
        <v>46</v>
      </c>
      <c r="N246" s="148">
        <v>12530070</v>
      </c>
      <c r="O246" s="148" t="s">
        <v>145</v>
      </c>
      <c r="P246" s="150">
        <v>45535</v>
      </c>
      <c r="Q246" s="148" t="s">
        <v>962</v>
      </c>
      <c r="R246" s="150">
        <v>44808</v>
      </c>
      <c r="T246" s="148" t="s">
        <v>2115</v>
      </c>
      <c r="U246" s="148">
        <v>500</v>
      </c>
      <c r="X246" s="148">
        <v>5</v>
      </c>
      <c r="Y246" s="148" t="s">
        <v>230</v>
      </c>
      <c r="AC246" s="148" t="s">
        <v>49</v>
      </c>
      <c r="AD246" s="148" t="s">
        <v>3863</v>
      </c>
      <c r="AE246" s="148">
        <v>53230</v>
      </c>
      <c r="AF246" s="148" t="s">
        <v>5488</v>
      </c>
      <c r="AI246" s="148" t="s">
        <v>5489</v>
      </c>
      <c r="AJ246" s="148" t="s">
        <v>5490</v>
      </c>
      <c r="AK246" s="148" t="s">
        <v>2164</v>
      </c>
      <c r="AL246" s="148">
        <v>0</v>
      </c>
      <c r="AM246" s="148">
        <v>0</v>
      </c>
    </row>
    <row r="247" spans="1:39">
      <c r="A247" s="148">
        <v>5328107</v>
      </c>
      <c r="B247" s="148" t="s">
        <v>274</v>
      </c>
      <c r="C247" s="148" t="s">
        <v>2163</v>
      </c>
      <c r="D247" s="148">
        <v>5328107</v>
      </c>
      <c r="E247" s="149" t="s">
        <v>52</v>
      </c>
      <c r="F247" s="149" t="s">
        <v>52</v>
      </c>
      <c r="H247" s="150">
        <v>40198</v>
      </c>
      <c r="I247" s="149" t="s">
        <v>97</v>
      </c>
      <c r="J247" s="149">
        <v>-15</v>
      </c>
      <c r="K247" s="149" t="s">
        <v>45</v>
      </c>
      <c r="M247" s="149" t="s">
        <v>46</v>
      </c>
      <c r="N247" s="148">
        <v>12530070</v>
      </c>
      <c r="O247" s="148" t="s">
        <v>145</v>
      </c>
      <c r="P247" s="150">
        <v>45535</v>
      </c>
      <c r="Q247" s="148" t="s">
        <v>962</v>
      </c>
      <c r="R247" s="150">
        <v>44438</v>
      </c>
      <c r="T247" s="148" t="s">
        <v>2115</v>
      </c>
      <c r="U247" s="148">
        <v>697</v>
      </c>
      <c r="X247" s="148">
        <v>6</v>
      </c>
      <c r="Y247" s="148" t="s">
        <v>230</v>
      </c>
      <c r="AC247" s="148" t="s">
        <v>49</v>
      </c>
      <c r="AD247" s="148" t="s">
        <v>3812</v>
      </c>
      <c r="AE247" s="148">
        <v>53230</v>
      </c>
      <c r="AF247" s="148" t="s">
        <v>3884</v>
      </c>
      <c r="AI247" s="148">
        <v>975387460</v>
      </c>
      <c r="AJ247" s="148">
        <v>667910533</v>
      </c>
      <c r="AK247" s="148" t="s">
        <v>2164</v>
      </c>
      <c r="AL247" s="148">
        <v>0</v>
      </c>
      <c r="AM247" s="148">
        <v>0</v>
      </c>
    </row>
    <row r="248" spans="1:39">
      <c r="A248" s="148">
        <v>5323691</v>
      </c>
      <c r="B248" s="148" t="s">
        <v>274</v>
      </c>
      <c r="C248" s="148" t="s">
        <v>275</v>
      </c>
      <c r="D248" s="148">
        <v>5323691</v>
      </c>
      <c r="F248" s="149" t="s">
        <v>43</v>
      </c>
      <c r="H248" s="150">
        <v>25063</v>
      </c>
      <c r="I248" s="149" t="s">
        <v>8130</v>
      </c>
      <c r="J248" s="149" t="s">
        <v>8131</v>
      </c>
      <c r="K248" s="149" t="s">
        <v>61</v>
      </c>
      <c r="M248" s="149" t="s">
        <v>46</v>
      </c>
      <c r="N248" s="148">
        <v>12530035</v>
      </c>
      <c r="O248" s="148" t="s">
        <v>2027</v>
      </c>
      <c r="Q248" s="148" t="s">
        <v>48</v>
      </c>
      <c r="R248" s="150">
        <v>41178</v>
      </c>
      <c r="S248" s="150">
        <v>44476</v>
      </c>
      <c r="T248" s="148" t="s">
        <v>2896</v>
      </c>
      <c r="U248" s="148">
        <v>1397</v>
      </c>
      <c r="X248" s="148">
        <v>13</v>
      </c>
      <c r="Y248" s="148" t="s">
        <v>230</v>
      </c>
      <c r="AC248" s="148" t="s">
        <v>49</v>
      </c>
      <c r="AD248" s="148" t="s">
        <v>3885</v>
      </c>
      <c r="AE248" s="148">
        <v>53950</v>
      </c>
      <c r="AF248" s="148" t="s">
        <v>3886</v>
      </c>
      <c r="AI248" s="148">
        <v>243370687</v>
      </c>
      <c r="AJ248" s="148">
        <v>687905231</v>
      </c>
      <c r="AK248" s="148" t="s">
        <v>1400</v>
      </c>
      <c r="AL248" s="148">
        <v>0</v>
      </c>
      <c r="AM248" s="148">
        <v>0</v>
      </c>
    </row>
    <row r="249" spans="1:39">
      <c r="A249" s="148">
        <v>5329591</v>
      </c>
      <c r="B249" s="148" t="s">
        <v>5486</v>
      </c>
      <c r="C249" s="148" t="s">
        <v>141</v>
      </c>
      <c r="D249" s="148">
        <v>5329591</v>
      </c>
      <c r="F249" s="149" t="s">
        <v>5338</v>
      </c>
      <c r="H249" s="150">
        <v>29488</v>
      </c>
      <c r="I249" s="149" t="s">
        <v>8113</v>
      </c>
      <c r="J249" s="149" t="s">
        <v>8114</v>
      </c>
      <c r="K249" s="149" t="s">
        <v>45</v>
      </c>
      <c r="M249" s="149" t="s">
        <v>46</v>
      </c>
      <c r="N249" s="148">
        <v>12530070</v>
      </c>
      <c r="O249" s="148" t="s">
        <v>145</v>
      </c>
      <c r="Q249" s="148" t="s">
        <v>48</v>
      </c>
      <c r="R249" s="150">
        <v>45276</v>
      </c>
      <c r="T249" s="148" t="s">
        <v>2896</v>
      </c>
      <c r="U249" s="148">
        <v>500</v>
      </c>
      <c r="X249" s="148">
        <v>5</v>
      </c>
      <c r="Y249" s="148" t="s">
        <v>230</v>
      </c>
      <c r="AC249" s="148" t="s">
        <v>49</v>
      </c>
      <c r="AD249" s="148" t="s">
        <v>3863</v>
      </c>
      <c r="AE249" s="148">
        <v>53230</v>
      </c>
      <c r="AF249" s="148" t="s">
        <v>8300</v>
      </c>
      <c r="AJ249" s="148" t="s">
        <v>8301</v>
      </c>
      <c r="AK249" s="148" t="s">
        <v>8302</v>
      </c>
      <c r="AL249" s="148">
        <v>0</v>
      </c>
      <c r="AM249" s="148">
        <v>0</v>
      </c>
    </row>
    <row r="250" spans="1:39">
      <c r="A250" s="148">
        <v>5328099</v>
      </c>
      <c r="B250" s="148" t="s">
        <v>1401</v>
      </c>
      <c r="C250" s="148" t="s">
        <v>93</v>
      </c>
      <c r="D250" s="148">
        <v>5328099</v>
      </c>
      <c r="F250" s="149" t="s">
        <v>43</v>
      </c>
      <c r="H250" s="150">
        <v>16464</v>
      </c>
      <c r="I250" s="149" t="s">
        <v>8212</v>
      </c>
      <c r="J250" s="149" t="s">
        <v>8213</v>
      </c>
      <c r="K250" s="149" t="s">
        <v>45</v>
      </c>
      <c r="M250" s="149" t="s">
        <v>46</v>
      </c>
      <c r="N250" s="148">
        <v>12530114</v>
      </c>
      <c r="O250" s="148" t="s">
        <v>47</v>
      </c>
      <c r="Q250" s="148" t="s">
        <v>48</v>
      </c>
      <c r="R250" s="150">
        <v>44312</v>
      </c>
      <c r="S250" s="150">
        <v>45201</v>
      </c>
      <c r="T250" s="148" t="s">
        <v>1006</v>
      </c>
      <c r="U250" s="148">
        <v>500</v>
      </c>
      <c r="X250" s="148">
        <v>5</v>
      </c>
      <c r="Y250" s="148" t="s">
        <v>230</v>
      </c>
      <c r="AC250" s="148" t="s">
        <v>49</v>
      </c>
      <c r="AD250" s="148" t="s">
        <v>1328</v>
      </c>
      <c r="AE250" s="148">
        <v>53000</v>
      </c>
      <c r="AF250" s="148" t="s">
        <v>3887</v>
      </c>
      <c r="AI250" s="148" t="s">
        <v>2937</v>
      </c>
      <c r="AK250" s="148" t="s">
        <v>1402</v>
      </c>
      <c r="AL250" s="148">
        <v>0</v>
      </c>
      <c r="AM250" s="148">
        <v>0</v>
      </c>
    </row>
    <row r="251" spans="1:39">
      <c r="A251" s="148">
        <v>533842</v>
      </c>
      <c r="B251" s="148" t="s">
        <v>276</v>
      </c>
      <c r="C251" s="148" t="s">
        <v>103</v>
      </c>
      <c r="D251" s="148">
        <v>533842</v>
      </c>
      <c r="F251" s="149" t="s">
        <v>52</v>
      </c>
      <c r="H251" s="150">
        <v>24196</v>
      </c>
      <c r="I251" s="149" t="s">
        <v>8130</v>
      </c>
      <c r="J251" s="149" t="s">
        <v>8131</v>
      </c>
      <c r="K251" s="149" t="s">
        <v>45</v>
      </c>
      <c r="M251" s="149" t="s">
        <v>46</v>
      </c>
      <c r="N251" s="148">
        <v>12530005</v>
      </c>
      <c r="O251" s="148" t="s">
        <v>5391</v>
      </c>
      <c r="Q251" s="148" t="s">
        <v>48</v>
      </c>
      <c r="R251" s="150">
        <v>37432</v>
      </c>
      <c r="S251" s="150">
        <v>45117</v>
      </c>
      <c r="T251" s="148" t="s">
        <v>1006</v>
      </c>
      <c r="U251" s="148">
        <v>970</v>
      </c>
      <c r="X251" s="148">
        <v>9</v>
      </c>
      <c r="Y251" s="148" t="s">
        <v>230</v>
      </c>
      <c r="AB251" s="150">
        <v>44743</v>
      </c>
      <c r="AC251" s="148" t="s">
        <v>49</v>
      </c>
      <c r="AD251" s="148" t="s">
        <v>3888</v>
      </c>
      <c r="AE251" s="148">
        <v>53350</v>
      </c>
      <c r="AF251" s="148" t="s">
        <v>3889</v>
      </c>
      <c r="AI251" s="148">
        <v>243065681</v>
      </c>
      <c r="AJ251" s="148">
        <v>603862277</v>
      </c>
      <c r="AK251" s="148" t="s">
        <v>1403</v>
      </c>
      <c r="AL251" s="148">
        <v>0</v>
      </c>
      <c r="AM251" s="148">
        <v>0</v>
      </c>
    </row>
    <row r="252" spans="1:39">
      <c r="A252" s="148">
        <v>5327265</v>
      </c>
      <c r="B252" s="148" t="s">
        <v>276</v>
      </c>
      <c r="C252" s="148" t="s">
        <v>450</v>
      </c>
      <c r="D252" s="148">
        <v>5327265</v>
      </c>
      <c r="F252" s="149" t="s">
        <v>52</v>
      </c>
      <c r="H252" s="150">
        <v>27500</v>
      </c>
      <c r="I252" s="149" t="s">
        <v>8147</v>
      </c>
      <c r="J252" s="149" t="s">
        <v>8148</v>
      </c>
      <c r="K252" s="149" t="s">
        <v>45</v>
      </c>
      <c r="M252" s="149" t="s">
        <v>46</v>
      </c>
      <c r="N252" s="148">
        <v>12530018</v>
      </c>
      <c r="O252" s="148" t="s">
        <v>2023</v>
      </c>
      <c r="Q252" s="148" t="s">
        <v>48</v>
      </c>
      <c r="R252" s="150">
        <v>43430</v>
      </c>
      <c r="S252" s="150">
        <v>44335</v>
      </c>
      <c r="T252" s="148" t="s">
        <v>2896</v>
      </c>
      <c r="U252" s="148">
        <v>627</v>
      </c>
      <c r="X252" s="148">
        <v>6</v>
      </c>
      <c r="Y252" s="148" t="s">
        <v>230</v>
      </c>
      <c r="AB252" s="150">
        <v>45474</v>
      </c>
      <c r="AC252" s="148" t="s">
        <v>49</v>
      </c>
      <c r="AD252" s="148" t="s">
        <v>3734</v>
      </c>
      <c r="AE252" s="148">
        <v>53200</v>
      </c>
      <c r="AF252" s="148" t="s">
        <v>3890</v>
      </c>
      <c r="AK252" s="148" t="s">
        <v>1404</v>
      </c>
      <c r="AL252" s="148">
        <v>0</v>
      </c>
      <c r="AM252" s="148">
        <v>0</v>
      </c>
    </row>
    <row r="253" spans="1:39">
      <c r="A253" s="148">
        <v>5317073</v>
      </c>
      <c r="B253" s="148" t="s">
        <v>278</v>
      </c>
      <c r="C253" s="148" t="s">
        <v>64</v>
      </c>
      <c r="D253" s="148">
        <v>5317073</v>
      </c>
      <c r="F253" s="149" t="s">
        <v>43</v>
      </c>
      <c r="H253" s="150">
        <v>23411</v>
      </c>
      <c r="I253" s="149" t="s">
        <v>8138</v>
      </c>
      <c r="J253" s="149" t="s">
        <v>8139</v>
      </c>
      <c r="K253" s="149" t="s">
        <v>45</v>
      </c>
      <c r="M253" s="149" t="s">
        <v>46</v>
      </c>
      <c r="N253" s="148">
        <v>12530114</v>
      </c>
      <c r="O253" s="148" t="s">
        <v>47</v>
      </c>
      <c r="Q253" s="148" t="s">
        <v>48</v>
      </c>
      <c r="R253" s="150">
        <v>37432</v>
      </c>
      <c r="S253" s="150">
        <v>44816</v>
      </c>
      <c r="T253" s="148" t="s">
        <v>2896</v>
      </c>
      <c r="U253" s="148">
        <v>800</v>
      </c>
      <c r="X253" s="148">
        <v>8</v>
      </c>
      <c r="Y253" s="148" t="s">
        <v>230</v>
      </c>
      <c r="AC253" s="148" t="s">
        <v>49</v>
      </c>
      <c r="AD253" s="148" t="s">
        <v>1328</v>
      </c>
      <c r="AE253" s="148">
        <v>53000</v>
      </c>
      <c r="AF253" s="148" t="s">
        <v>3891</v>
      </c>
      <c r="AI253" s="148" t="s">
        <v>3270</v>
      </c>
      <c r="AJ253" s="148" t="s">
        <v>3271</v>
      </c>
      <c r="AK253" s="148" t="s">
        <v>1405</v>
      </c>
      <c r="AL253" s="148">
        <v>0</v>
      </c>
      <c r="AM253" s="148">
        <v>0</v>
      </c>
    </row>
    <row r="254" spans="1:39">
      <c r="A254" s="148">
        <v>507692</v>
      </c>
      <c r="B254" s="148" t="s">
        <v>5491</v>
      </c>
      <c r="C254" s="148" t="s">
        <v>123</v>
      </c>
      <c r="D254" s="148">
        <v>507692</v>
      </c>
      <c r="F254" s="149" t="s">
        <v>52</v>
      </c>
      <c r="H254" s="150">
        <v>28985</v>
      </c>
      <c r="I254" s="149" t="s">
        <v>8147</v>
      </c>
      <c r="J254" s="149" t="s">
        <v>8148</v>
      </c>
      <c r="K254" s="149" t="s">
        <v>45</v>
      </c>
      <c r="M254" s="149" t="s">
        <v>46</v>
      </c>
      <c r="N254" s="148">
        <v>12530035</v>
      </c>
      <c r="O254" s="148" t="s">
        <v>2027</v>
      </c>
      <c r="Q254" s="148" t="s">
        <v>48</v>
      </c>
      <c r="R254" s="150">
        <v>37432</v>
      </c>
      <c r="S254" s="150">
        <v>44805</v>
      </c>
      <c r="T254" s="148" t="s">
        <v>2896</v>
      </c>
      <c r="U254" s="148">
        <v>1252</v>
      </c>
      <c r="X254" s="148">
        <v>12</v>
      </c>
      <c r="Y254" s="148" t="s">
        <v>230</v>
      </c>
      <c r="AC254" s="148" t="s">
        <v>49</v>
      </c>
      <c r="AD254" s="148" t="s">
        <v>3885</v>
      </c>
      <c r="AE254" s="148">
        <v>53950</v>
      </c>
      <c r="AF254" s="148" t="s">
        <v>5492</v>
      </c>
      <c r="AJ254" s="148">
        <v>620685259</v>
      </c>
      <c r="AK254" s="148" t="s">
        <v>5493</v>
      </c>
      <c r="AL254" s="148">
        <v>0</v>
      </c>
      <c r="AM254" s="148">
        <v>0</v>
      </c>
    </row>
    <row r="255" spans="1:39">
      <c r="A255" s="148">
        <v>5328873</v>
      </c>
      <c r="B255" s="148" t="s">
        <v>5494</v>
      </c>
      <c r="C255" s="148" t="s">
        <v>2127</v>
      </c>
      <c r="D255" s="148">
        <v>5328873</v>
      </c>
      <c r="F255" s="149" t="s">
        <v>43</v>
      </c>
      <c r="H255" s="150">
        <v>20413</v>
      </c>
      <c r="I255" s="149" t="s">
        <v>8208</v>
      </c>
      <c r="J255" s="149" t="s">
        <v>8209</v>
      </c>
      <c r="K255" s="149" t="s">
        <v>45</v>
      </c>
      <c r="M255" s="149" t="s">
        <v>46</v>
      </c>
      <c r="N255" s="148">
        <v>12530060</v>
      </c>
      <c r="O255" s="148" t="s">
        <v>2031</v>
      </c>
      <c r="Q255" s="148" t="s">
        <v>48</v>
      </c>
      <c r="R255" s="150">
        <v>44837</v>
      </c>
      <c r="S255" s="150">
        <v>44833</v>
      </c>
      <c r="T255" s="148" t="s">
        <v>2896</v>
      </c>
      <c r="U255" s="148">
        <v>500</v>
      </c>
      <c r="X255" s="148">
        <v>5</v>
      </c>
      <c r="Y255" s="148" t="s">
        <v>230</v>
      </c>
      <c r="AC255" s="148" t="s">
        <v>49</v>
      </c>
      <c r="AD255" s="148" t="s">
        <v>3725</v>
      </c>
      <c r="AE255" s="148">
        <v>53810</v>
      </c>
      <c r="AF255" s="148" t="s">
        <v>5495</v>
      </c>
      <c r="AJ255" s="148">
        <v>613599896</v>
      </c>
      <c r="AK255" s="148" t="s">
        <v>5496</v>
      </c>
      <c r="AL255" s="148">
        <v>0</v>
      </c>
      <c r="AM255" s="148">
        <v>0</v>
      </c>
    </row>
    <row r="256" spans="1:39">
      <c r="A256" s="148">
        <v>5324335</v>
      </c>
      <c r="B256" s="148" t="s">
        <v>5497</v>
      </c>
      <c r="C256" s="148" t="s">
        <v>667</v>
      </c>
      <c r="D256" s="148">
        <v>5324335</v>
      </c>
      <c r="F256" s="149" t="s">
        <v>43</v>
      </c>
      <c r="H256" s="150">
        <v>30535</v>
      </c>
      <c r="I256" s="149" t="s">
        <v>8113</v>
      </c>
      <c r="J256" s="149" t="s">
        <v>8114</v>
      </c>
      <c r="K256" s="149" t="s">
        <v>45</v>
      </c>
      <c r="M256" s="149" t="s">
        <v>46</v>
      </c>
      <c r="N256" s="148">
        <v>12530058</v>
      </c>
      <c r="O256" s="148" t="s">
        <v>945</v>
      </c>
      <c r="Q256" s="148" t="s">
        <v>48</v>
      </c>
      <c r="R256" s="150">
        <v>41543</v>
      </c>
      <c r="S256" s="150">
        <v>45211</v>
      </c>
      <c r="T256" s="148" t="s">
        <v>1006</v>
      </c>
      <c r="U256" s="148">
        <v>500</v>
      </c>
      <c r="X256" s="148">
        <v>5</v>
      </c>
      <c r="Y256" s="148" t="s">
        <v>230</v>
      </c>
      <c r="AC256" s="148" t="s">
        <v>49</v>
      </c>
      <c r="AD256" s="148" t="s">
        <v>3785</v>
      </c>
      <c r="AE256" s="148">
        <v>53320</v>
      </c>
      <c r="AF256" s="148" t="s">
        <v>8303</v>
      </c>
      <c r="AK256" s="148" t="s">
        <v>7297</v>
      </c>
      <c r="AL256" s="148">
        <v>0</v>
      </c>
      <c r="AM256" s="148">
        <v>0</v>
      </c>
    </row>
    <row r="257" spans="1:39">
      <c r="A257" s="148">
        <v>5328637</v>
      </c>
      <c r="B257" s="148" t="s">
        <v>5497</v>
      </c>
      <c r="C257" s="148" t="s">
        <v>2293</v>
      </c>
      <c r="D257" s="148">
        <v>5328637</v>
      </c>
      <c r="E257" s="149" t="s">
        <v>52</v>
      </c>
      <c r="F257" s="149" t="s">
        <v>52</v>
      </c>
      <c r="H257" s="150">
        <v>22033</v>
      </c>
      <c r="I257" s="149" t="s">
        <v>8138</v>
      </c>
      <c r="J257" s="149" t="s">
        <v>8139</v>
      </c>
      <c r="K257" s="149" t="s">
        <v>45</v>
      </c>
      <c r="M257" s="149" t="s">
        <v>46</v>
      </c>
      <c r="N257" s="148">
        <v>12530033</v>
      </c>
      <c r="O257" s="148" t="s">
        <v>2147</v>
      </c>
      <c r="P257" s="150">
        <v>45503</v>
      </c>
      <c r="Q257" s="148" t="s">
        <v>962</v>
      </c>
      <c r="R257" s="150">
        <v>44803</v>
      </c>
      <c r="S257" s="150">
        <v>44763</v>
      </c>
      <c r="T257" s="148" t="s">
        <v>2896</v>
      </c>
      <c r="U257" s="148">
        <v>500</v>
      </c>
      <c r="X257" s="148">
        <v>5</v>
      </c>
      <c r="Y257" s="148" t="s">
        <v>230</v>
      </c>
      <c r="AC257" s="148" t="s">
        <v>49</v>
      </c>
      <c r="AD257" s="148" t="s">
        <v>5498</v>
      </c>
      <c r="AE257" s="148">
        <v>53220</v>
      </c>
      <c r="AF257" s="148" t="s">
        <v>5499</v>
      </c>
      <c r="AJ257" s="148" t="s">
        <v>5500</v>
      </c>
      <c r="AK257" s="148" t="s">
        <v>5501</v>
      </c>
      <c r="AL257" s="148">
        <v>0</v>
      </c>
      <c r="AM257" s="148">
        <v>0</v>
      </c>
    </row>
    <row r="258" spans="1:39">
      <c r="A258" s="148">
        <v>535303</v>
      </c>
      <c r="B258" s="148" t="s">
        <v>5502</v>
      </c>
      <c r="C258" s="148" t="s">
        <v>229</v>
      </c>
      <c r="D258" s="148">
        <v>535303</v>
      </c>
      <c r="F258" s="149" t="s">
        <v>52</v>
      </c>
      <c r="H258" s="150">
        <v>21450</v>
      </c>
      <c r="I258" s="149" t="s">
        <v>8208</v>
      </c>
      <c r="J258" s="149" t="s">
        <v>8209</v>
      </c>
      <c r="K258" s="149" t="s">
        <v>45</v>
      </c>
      <c r="M258" s="149" t="s">
        <v>46</v>
      </c>
      <c r="N258" s="148">
        <v>12530038</v>
      </c>
      <c r="O258" s="148" t="s">
        <v>2058</v>
      </c>
      <c r="Q258" s="148" t="s">
        <v>48</v>
      </c>
      <c r="R258" s="150">
        <v>37432</v>
      </c>
      <c r="S258" s="150">
        <v>44922</v>
      </c>
      <c r="T258" s="148" t="s">
        <v>2896</v>
      </c>
      <c r="U258" s="148">
        <v>1135</v>
      </c>
      <c r="X258" s="148">
        <v>11</v>
      </c>
      <c r="Y258" s="148" t="s">
        <v>230</v>
      </c>
      <c r="AC258" s="148" t="s">
        <v>49</v>
      </c>
      <c r="AD258" s="148" t="s">
        <v>3958</v>
      </c>
      <c r="AE258" s="148">
        <v>53170</v>
      </c>
      <c r="AF258" s="148" t="s">
        <v>5503</v>
      </c>
      <c r="AI258" s="148">
        <v>243984316</v>
      </c>
      <c r="AJ258" s="148">
        <v>670215394</v>
      </c>
      <c r="AK258" s="148" t="s">
        <v>5504</v>
      </c>
      <c r="AL258" s="148">
        <v>0</v>
      </c>
      <c r="AM258" s="148">
        <v>0</v>
      </c>
    </row>
    <row r="259" spans="1:39">
      <c r="A259" s="148">
        <v>5322989</v>
      </c>
      <c r="B259" s="148" t="s">
        <v>279</v>
      </c>
      <c r="C259" s="148" t="s">
        <v>254</v>
      </c>
      <c r="D259" s="148">
        <v>5322989</v>
      </c>
      <c r="E259" s="149" t="s">
        <v>52</v>
      </c>
      <c r="F259" s="149" t="s">
        <v>52</v>
      </c>
      <c r="H259" s="150">
        <v>27345</v>
      </c>
      <c r="I259" s="149" t="s">
        <v>8109</v>
      </c>
      <c r="J259" s="149" t="s">
        <v>8110</v>
      </c>
      <c r="K259" s="149" t="s">
        <v>45</v>
      </c>
      <c r="M259" s="149" t="s">
        <v>46</v>
      </c>
      <c r="N259" s="148">
        <v>12530114</v>
      </c>
      <c r="O259" s="148" t="s">
        <v>47</v>
      </c>
      <c r="P259" s="150">
        <v>45533</v>
      </c>
      <c r="Q259" s="148" t="s">
        <v>962</v>
      </c>
      <c r="R259" s="150">
        <v>40808</v>
      </c>
      <c r="S259" s="150">
        <v>45516</v>
      </c>
      <c r="T259" s="148" t="s">
        <v>1006</v>
      </c>
      <c r="U259" s="148">
        <v>966</v>
      </c>
      <c r="X259" s="148">
        <v>9</v>
      </c>
      <c r="Y259" s="148" t="s">
        <v>230</v>
      </c>
      <c r="AC259" s="148" t="s">
        <v>49</v>
      </c>
      <c r="AD259" s="148" t="s">
        <v>1328</v>
      </c>
      <c r="AE259" s="148">
        <v>53000</v>
      </c>
      <c r="AF259" s="148" t="s">
        <v>3892</v>
      </c>
      <c r="AI259" s="148" t="s">
        <v>3272</v>
      </c>
      <c r="AJ259" s="148" t="s">
        <v>3273</v>
      </c>
      <c r="AK259" s="148" t="s">
        <v>1406</v>
      </c>
      <c r="AL259" s="148">
        <v>0</v>
      </c>
      <c r="AM259" s="148">
        <v>0</v>
      </c>
    </row>
    <row r="260" spans="1:39">
      <c r="A260" s="148">
        <v>5325925</v>
      </c>
      <c r="B260" s="148" t="s">
        <v>281</v>
      </c>
      <c r="C260" s="148" t="s">
        <v>84</v>
      </c>
      <c r="D260" s="148">
        <v>5325925</v>
      </c>
      <c r="F260" s="149" t="s">
        <v>52</v>
      </c>
      <c r="H260" s="150">
        <v>24589</v>
      </c>
      <c r="I260" s="149" t="s">
        <v>8130</v>
      </c>
      <c r="J260" s="149" t="s">
        <v>8131</v>
      </c>
      <c r="K260" s="149" t="s">
        <v>45</v>
      </c>
      <c r="M260" s="149" t="s">
        <v>46</v>
      </c>
      <c r="N260" s="148">
        <v>12530050</v>
      </c>
      <c r="O260" s="148" t="s">
        <v>2049</v>
      </c>
      <c r="Q260" s="148" t="s">
        <v>48</v>
      </c>
      <c r="R260" s="150">
        <v>42640</v>
      </c>
      <c r="S260" s="150">
        <v>45110</v>
      </c>
      <c r="T260" s="148" t="s">
        <v>1006</v>
      </c>
      <c r="U260" s="148">
        <v>500</v>
      </c>
      <c r="X260" s="148">
        <v>5</v>
      </c>
      <c r="Y260" s="148" t="s">
        <v>230</v>
      </c>
      <c r="AC260" s="148" t="s">
        <v>49</v>
      </c>
      <c r="AD260" s="148" t="s">
        <v>3801</v>
      </c>
      <c r="AE260" s="148">
        <v>53210</v>
      </c>
      <c r="AF260" s="148" t="s">
        <v>3893</v>
      </c>
      <c r="AI260" s="148">
        <v>243373034</v>
      </c>
      <c r="AK260" s="148" t="s">
        <v>1407</v>
      </c>
      <c r="AL260" s="148">
        <v>0</v>
      </c>
      <c r="AM260" s="148">
        <v>0</v>
      </c>
    </row>
    <row r="261" spans="1:39">
      <c r="A261" s="148">
        <v>5324828</v>
      </c>
      <c r="B261" s="148" t="s">
        <v>921</v>
      </c>
      <c r="C261" s="148" t="s">
        <v>63</v>
      </c>
      <c r="D261" s="148">
        <v>5324828</v>
      </c>
      <c r="F261" s="149" t="s">
        <v>52</v>
      </c>
      <c r="H261" s="150">
        <v>37593</v>
      </c>
      <c r="I261" s="149" t="s">
        <v>59</v>
      </c>
      <c r="J261" s="149">
        <v>-40</v>
      </c>
      <c r="K261" s="149" t="s">
        <v>45</v>
      </c>
      <c r="M261" s="149" t="s">
        <v>46</v>
      </c>
      <c r="N261" s="148">
        <v>12530061</v>
      </c>
      <c r="O261" s="148" t="s">
        <v>90</v>
      </c>
      <c r="Q261" s="148" t="s">
        <v>48</v>
      </c>
      <c r="R261" s="150">
        <v>41906</v>
      </c>
      <c r="S261" s="150">
        <v>44789</v>
      </c>
      <c r="T261" s="148" t="s">
        <v>2896</v>
      </c>
      <c r="U261" s="148">
        <v>717</v>
      </c>
      <c r="X261" s="148">
        <v>7</v>
      </c>
      <c r="Y261" s="148" t="s">
        <v>230</v>
      </c>
      <c r="AB261" s="150">
        <v>45108</v>
      </c>
      <c r="AC261" s="148" t="s">
        <v>49</v>
      </c>
      <c r="AD261" s="148" t="s">
        <v>3670</v>
      </c>
      <c r="AE261" s="148">
        <v>53320</v>
      </c>
      <c r="AF261" s="148" t="s">
        <v>3894</v>
      </c>
      <c r="AJ261" s="148" t="s">
        <v>3274</v>
      </c>
      <c r="AK261" s="148" t="s">
        <v>3275</v>
      </c>
      <c r="AL261" s="148">
        <v>0</v>
      </c>
      <c r="AM261" s="148">
        <v>0</v>
      </c>
    </row>
    <row r="262" spans="1:39">
      <c r="A262" s="148">
        <v>7869854</v>
      </c>
      <c r="B262" s="148" t="s">
        <v>5505</v>
      </c>
      <c r="C262" s="148" t="s">
        <v>5506</v>
      </c>
      <c r="D262" s="148">
        <v>7869854</v>
      </c>
      <c r="F262" s="149" t="s">
        <v>43</v>
      </c>
      <c r="H262" s="150">
        <v>16188</v>
      </c>
      <c r="I262" s="149" t="s">
        <v>8304</v>
      </c>
      <c r="J262" s="149" t="s">
        <v>2113</v>
      </c>
      <c r="K262" s="149" t="s">
        <v>45</v>
      </c>
      <c r="M262" s="149" t="s">
        <v>46</v>
      </c>
      <c r="N262" s="148">
        <v>12530108</v>
      </c>
      <c r="O262" s="148" t="s">
        <v>2037</v>
      </c>
      <c r="Q262" s="148" t="s">
        <v>48</v>
      </c>
      <c r="R262" s="150">
        <v>41559</v>
      </c>
      <c r="S262" s="150">
        <v>45300</v>
      </c>
      <c r="T262" s="148" t="s">
        <v>1006</v>
      </c>
      <c r="U262" s="148">
        <v>500</v>
      </c>
      <c r="X262" s="148">
        <v>5</v>
      </c>
      <c r="Y262" s="148" t="s">
        <v>230</v>
      </c>
      <c r="AC262" s="148" t="s">
        <v>49</v>
      </c>
      <c r="AD262" s="148" t="s">
        <v>5507</v>
      </c>
      <c r="AE262" s="148">
        <v>49520</v>
      </c>
      <c r="AF262" s="148" t="s">
        <v>5508</v>
      </c>
      <c r="AI262" s="148" t="s">
        <v>5509</v>
      </c>
      <c r="AJ262" s="148" t="s">
        <v>5510</v>
      </c>
      <c r="AK262" s="148" t="s">
        <v>5511</v>
      </c>
      <c r="AL262" s="148">
        <v>0</v>
      </c>
      <c r="AM262" s="148">
        <v>0</v>
      </c>
    </row>
    <row r="263" spans="1:39">
      <c r="A263" s="148">
        <v>5328729</v>
      </c>
      <c r="B263" s="148" t="s">
        <v>914</v>
      </c>
      <c r="C263" s="148" t="s">
        <v>5512</v>
      </c>
      <c r="D263" s="148">
        <v>5328729</v>
      </c>
      <c r="F263" s="149" t="s">
        <v>52</v>
      </c>
      <c r="H263" s="150">
        <v>40167</v>
      </c>
      <c r="I263" s="149" t="s">
        <v>70</v>
      </c>
      <c r="J263" s="149">
        <v>-16</v>
      </c>
      <c r="K263" s="149" t="s">
        <v>45</v>
      </c>
      <c r="M263" s="149" t="s">
        <v>46</v>
      </c>
      <c r="N263" s="148">
        <v>12530018</v>
      </c>
      <c r="O263" s="148" t="s">
        <v>2023</v>
      </c>
      <c r="Q263" s="148" t="s">
        <v>48</v>
      </c>
      <c r="R263" s="150">
        <v>44819</v>
      </c>
      <c r="T263" s="148" t="s">
        <v>2115</v>
      </c>
      <c r="U263" s="148">
        <v>512</v>
      </c>
      <c r="X263" s="148">
        <v>5</v>
      </c>
      <c r="Y263" s="148" t="s">
        <v>230</v>
      </c>
      <c r="AC263" s="148" t="s">
        <v>49</v>
      </c>
      <c r="AD263" s="148" t="s">
        <v>3646</v>
      </c>
      <c r="AE263" s="148">
        <v>53200</v>
      </c>
      <c r="AF263" s="148" t="s">
        <v>5513</v>
      </c>
      <c r="AK263" s="148" t="s">
        <v>1408</v>
      </c>
      <c r="AL263" s="148">
        <v>0</v>
      </c>
      <c r="AM263" s="148">
        <v>0</v>
      </c>
    </row>
    <row r="264" spans="1:39">
      <c r="A264" s="148">
        <v>5324671</v>
      </c>
      <c r="B264" s="148" t="s">
        <v>914</v>
      </c>
      <c r="C264" s="148" t="s">
        <v>193</v>
      </c>
      <c r="D264" s="148">
        <v>5324671</v>
      </c>
      <c r="F264" s="149" t="s">
        <v>52</v>
      </c>
      <c r="H264" s="150">
        <v>27885</v>
      </c>
      <c r="I264" s="149" t="s">
        <v>8147</v>
      </c>
      <c r="J264" s="149" t="s">
        <v>8148</v>
      </c>
      <c r="K264" s="149" t="s">
        <v>45</v>
      </c>
      <c r="M264" s="149" t="s">
        <v>46</v>
      </c>
      <c r="N264" s="148">
        <v>12530018</v>
      </c>
      <c r="O264" s="148" t="s">
        <v>2023</v>
      </c>
      <c r="Q264" s="148" t="s">
        <v>48</v>
      </c>
      <c r="R264" s="150">
        <v>41877</v>
      </c>
      <c r="S264" s="150">
        <v>45174</v>
      </c>
      <c r="T264" s="148" t="s">
        <v>1006</v>
      </c>
      <c r="U264" s="148">
        <v>916</v>
      </c>
      <c r="X264" s="148">
        <v>9</v>
      </c>
      <c r="Y264" s="148" t="s">
        <v>230</v>
      </c>
      <c r="AB264" s="150">
        <v>45108</v>
      </c>
      <c r="AC264" s="148" t="s">
        <v>49</v>
      </c>
      <c r="AD264" s="148" t="s">
        <v>3734</v>
      </c>
      <c r="AE264" s="148">
        <v>53200</v>
      </c>
      <c r="AF264" s="148" t="s">
        <v>3895</v>
      </c>
      <c r="AI264" s="148">
        <v>243700966</v>
      </c>
      <c r="AJ264" s="148">
        <v>695708864</v>
      </c>
      <c r="AK264" s="148" t="s">
        <v>1408</v>
      </c>
      <c r="AL264" s="148">
        <v>0</v>
      </c>
      <c r="AM264" s="148">
        <v>0</v>
      </c>
    </row>
    <row r="265" spans="1:39">
      <c r="A265" s="148">
        <v>5318268</v>
      </c>
      <c r="B265" s="148" t="s">
        <v>286</v>
      </c>
      <c r="C265" s="148" t="s">
        <v>287</v>
      </c>
      <c r="D265" s="148">
        <v>5318268</v>
      </c>
      <c r="F265" s="149" t="s">
        <v>52</v>
      </c>
      <c r="H265" s="150">
        <v>24028</v>
      </c>
      <c r="I265" s="149" t="s">
        <v>8130</v>
      </c>
      <c r="J265" s="149" t="s">
        <v>8131</v>
      </c>
      <c r="K265" s="149" t="s">
        <v>45</v>
      </c>
      <c r="M265" s="149" t="s">
        <v>46</v>
      </c>
      <c r="N265" s="148">
        <v>12530078</v>
      </c>
      <c r="O265" s="148" t="s">
        <v>105</v>
      </c>
      <c r="Q265" s="148" t="s">
        <v>48</v>
      </c>
      <c r="R265" s="150">
        <v>37890</v>
      </c>
      <c r="S265" s="150">
        <v>44797</v>
      </c>
      <c r="T265" s="148" t="s">
        <v>2896</v>
      </c>
      <c r="U265" s="148">
        <v>731</v>
      </c>
      <c r="X265" s="148">
        <v>7</v>
      </c>
      <c r="Y265" s="148" t="s">
        <v>230</v>
      </c>
      <c r="AC265" s="148" t="s">
        <v>49</v>
      </c>
      <c r="AD265" s="148" t="s">
        <v>3813</v>
      </c>
      <c r="AE265" s="148">
        <v>53970</v>
      </c>
      <c r="AF265" s="148" t="s">
        <v>3896</v>
      </c>
      <c r="AI265" s="148">
        <v>243642073</v>
      </c>
      <c r="AJ265" s="148">
        <v>632860880</v>
      </c>
      <c r="AK265" s="148" t="s">
        <v>1409</v>
      </c>
      <c r="AL265" s="148">
        <v>0</v>
      </c>
      <c r="AM265" s="148">
        <v>0</v>
      </c>
    </row>
    <row r="266" spans="1:39">
      <c r="A266" s="148">
        <v>5321842</v>
      </c>
      <c r="B266" s="148" t="s">
        <v>288</v>
      </c>
      <c r="C266" s="148" t="s">
        <v>93</v>
      </c>
      <c r="D266" s="148">
        <v>5321842</v>
      </c>
      <c r="E266" s="149" t="s">
        <v>8115</v>
      </c>
      <c r="F266" s="149" t="s">
        <v>52</v>
      </c>
      <c r="H266" s="150">
        <v>24710</v>
      </c>
      <c r="I266" s="149" t="s">
        <v>8130</v>
      </c>
      <c r="J266" s="149" t="s">
        <v>8131</v>
      </c>
      <c r="K266" s="149" t="s">
        <v>45</v>
      </c>
      <c r="M266" s="149" t="s">
        <v>46</v>
      </c>
      <c r="N266" s="148">
        <v>12530136</v>
      </c>
      <c r="O266" s="148" t="s">
        <v>55</v>
      </c>
      <c r="P266" s="150">
        <v>45496</v>
      </c>
      <c r="Q266" s="148" t="s">
        <v>962</v>
      </c>
      <c r="R266" s="150">
        <v>40081</v>
      </c>
      <c r="S266" s="150">
        <v>44813</v>
      </c>
      <c r="T266" s="148" t="s">
        <v>2896</v>
      </c>
      <c r="U266" s="148">
        <v>500</v>
      </c>
      <c r="X266" s="148">
        <v>5</v>
      </c>
      <c r="Y266" s="148" t="s">
        <v>230</v>
      </c>
      <c r="AC266" s="148" t="s">
        <v>49</v>
      </c>
      <c r="AD266" s="148" t="s">
        <v>3721</v>
      </c>
      <c r="AE266" s="148">
        <v>53100</v>
      </c>
      <c r="AF266" s="148" t="s">
        <v>3897</v>
      </c>
      <c r="AI266" s="148" t="s">
        <v>3276</v>
      </c>
      <c r="AK266" s="148" t="s">
        <v>3277</v>
      </c>
      <c r="AL266" s="148">
        <v>0</v>
      </c>
      <c r="AM266" s="148">
        <v>0</v>
      </c>
    </row>
    <row r="267" spans="1:39">
      <c r="A267" s="148">
        <v>5323210</v>
      </c>
      <c r="B267" s="148" t="s">
        <v>289</v>
      </c>
      <c r="C267" s="148" t="s">
        <v>88</v>
      </c>
      <c r="D267" s="148">
        <v>5323210</v>
      </c>
      <c r="E267" s="149" t="s">
        <v>52</v>
      </c>
      <c r="F267" s="149" t="s">
        <v>52</v>
      </c>
      <c r="H267" s="150">
        <v>36390</v>
      </c>
      <c r="I267" s="149" t="s">
        <v>59</v>
      </c>
      <c r="J267" s="149">
        <v>-40</v>
      </c>
      <c r="K267" s="149" t="s">
        <v>45</v>
      </c>
      <c r="M267" s="149" t="s">
        <v>46</v>
      </c>
      <c r="N267" s="148">
        <v>12530143</v>
      </c>
      <c r="O267" s="148" t="s">
        <v>3251</v>
      </c>
      <c r="P267" s="150">
        <v>45535</v>
      </c>
      <c r="Q267" s="148" t="s">
        <v>962</v>
      </c>
      <c r="R267" s="150">
        <v>40822</v>
      </c>
      <c r="S267" s="150">
        <v>44865</v>
      </c>
      <c r="T267" s="148" t="s">
        <v>2896</v>
      </c>
      <c r="U267" s="148">
        <v>565</v>
      </c>
      <c r="X267" s="148">
        <v>5</v>
      </c>
      <c r="Y267" s="148" t="s">
        <v>230</v>
      </c>
      <c r="AC267" s="148" t="s">
        <v>49</v>
      </c>
      <c r="AD267" s="148" t="s">
        <v>4139</v>
      </c>
      <c r="AE267" s="148">
        <v>53970</v>
      </c>
      <c r="AF267" s="148" t="s">
        <v>5514</v>
      </c>
      <c r="AJ267" s="148">
        <v>618311090</v>
      </c>
      <c r="AK267" s="148" t="s">
        <v>5515</v>
      </c>
      <c r="AL267" s="148">
        <v>0</v>
      </c>
      <c r="AM267" s="148">
        <v>0</v>
      </c>
    </row>
    <row r="268" spans="1:39">
      <c r="A268" s="148">
        <v>9312615</v>
      </c>
      <c r="B268" s="148" t="s">
        <v>289</v>
      </c>
      <c r="C268" s="148" t="s">
        <v>223</v>
      </c>
      <c r="D268" s="148">
        <v>9312615</v>
      </c>
      <c r="F268" s="149" t="s">
        <v>52</v>
      </c>
      <c r="H268" s="150">
        <v>24331</v>
      </c>
      <c r="I268" s="149" t="s">
        <v>8130</v>
      </c>
      <c r="J268" s="149" t="s">
        <v>8131</v>
      </c>
      <c r="K268" s="149" t="s">
        <v>45</v>
      </c>
      <c r="M268" s="149" t="s">
        <v>46</v>
      </c>
      <c r="N268" s="148">
        <v>12530018</v>
      </c>
      <c r="O268" s="148" t="s">
        <v>2023</v>
      </c>
      <c r="Q268" s="148" t="s">
        <v>48</v>
      </c>
      <c r="R268" s="150">
        <v>37880</v>
      </c>
      <c r="S268" s="150">
        <v>45162</v>
      </c>
      <c r="T268" s="148" t="s">
        <v>1006</v>
      </c>
      <c r="U268" s="148">
        <v>682</v>
      </c>
      <c r="X268" s="148">
        <v>6</v>
      </c>
      <c r="Y268" s="148" t="s">
        <v>230</v>
      </c>
      <c r="AC268" s="148" t="s">
        <v>49</v>
      </c>
      <c r="AD268" s="148" t="s">
        <v>3646</v>
      </c>
      <c r="AE268" s="148">
        <v>53200</v>
      </c>
      <c r="AF268" s="148" t="s">
        <v>5516</v>
      </c>
      <c r="AJ268" s="148">
        <v>645299269</v>
      </c>
      <c r="AK268" s="148" t="s">
        <v>5517</v>
      </c>
      <c r="AL268" s="148">
        <v>0</v>
      </c>
      <c r="AM268" s="148">
        <v>0</v>
      </c>
    </row>
    <row r="269" spans="1:39">
      <c r="A269" s="148">
        <v>5324243</v>
      </c>
      <c r="B269" s="148" t="s">
        <v>289</v>
      </c>
      <c r="C269" s="148" t="s">
        <v>64</v>
      </c>
      <c r="D269" s="148">
        <v>5324243</v>
      </c>
      <c r="F269" s="149" t="s">
        <v>52</v>
      </c>
      <c r="H269" s="150">
        <v>23921</v>
      </c>
      <c r="I269" s="149" t="s">
        <v>8130</v>
      </c>
      <c r="J269" s="149" t="s">
        <v>8131</v>
      </c>
      <c r="K269" s="149" t="s">
        <v>45</v>
      </c>
      <c r="M269" s="149" t="s">
        <v>46</v>
      </c>
      <c r="N269" s="148">
        <v>12530048</v>
      </c>
      <c r="O269" s="148" t="s">
        <v>2028</v>
      </c>
      <c r="Q269" s="148" t="s">
        <v>48</v>
      </c>
      <c r="R269" s="150">
        <v>41537</v>
      </c>
      <c r="S269" s="150">
        <v>44791</v>
      </c>
      <c r="T269" s="148" t="s">
        <v>2896</v>
      </c>
      <c r="U269" s="148">
        <v>798</v>
      </c>
      <c r="X269" s="148">
        <v>7</v>
      </c>
      <c r="Y269" s="148" t="s">
        <v>230</v>
      </c>
      <c r="AC269" s="148" t="s">
        <v>49</v>
      </c>
      <c r="AD269" s="148" t="s">
        <v>3898</v>
      </c>
      <c r="AE269" s="148">
        <v>53140</v>
      </c>
      <c r="AF269" s="148" t="s">
        <v>3899</v>
      </c>
      <c r="AI269" s="148">
        <v>243031092</v>
      </c>
      <c r="AK269" s="148" t="s">
        <v>1396</v>
      </c>
      <c r="AL269" s="148">
        <v>0</v>
      </c>
      <c r="AM269" s="148">
        <v>0</v>
      </c>
    </row>
    <row r="270" spans="1:39">
      <c r="A270" s="148">
        <v>3521315</v>
      </c>
      <c r="B270" s="148" t="s">
        <v>289</v>
      </c>
      <c r="C270" s="148" t="s">
        <v>199</v>
      </c>
      <c r="D270" s="148">
        <v>3521315</v>
      </c>
      <c r="F270" s="149" t="s">
        <v>52</v>
      </c>
      <c r="H270" s="150">
        <v>19970</v>
      </c>
      <c r="I270" s="149" t="s">
        <v>8116</v>
      </c>
      <c r="J270" s="149" t="s">
        <v>8117</v>
      </c>
      <c r="K270" s="149" t="s">
        <v>45</v>
      </c>
      <c r="M270" s="149" t="s">
        <v>46</v>
      </c>
      <c r="N270" s="148">
        <v>12530070</v>
      </c>
      <c r="O270" s="148" t="s">
        <v>145</v>
      </c>
      <c r="Q270" s="148" t="s">
        <v>48</v>
      </c>
      <c r="R270" s="150">
        <v>37517</v>
      </c>
      <c r="S270" s="150">
        <v>45188</v>
      </c>
      <c r="T270" s="148" t="s">
        <v>1006</v>
      </c>
      <c r="U270" s="148">
        <v>791</v>
      </c>
      <c r="X270" s="148">
        <v>7</v>
      </c>
      <c r="Y270" s="148" t="s">
        <v>230</v>
      </c>
      <c r="AC270" s="148" t="s">
        <v>49</v>
      </c>
      <c r="AD270" s="148" t="s">
        <v>8305</v>
      </c>
      <c r="AE270" s="148">
        <v>35132</v>
      </c>
      <c r="AF270" s="148" t="s">
        <v>8306</v>
      </c>
      <c r="AK270" s="148" t="s">
        <v>7297</v>
      </c>
      <c r="AL270" s="148">
        <v>0</v>
      </c>
      <c r="AM270" s="148">
        <v>0</v>
      </c>
    </row>
    <row r="271" spans="1:39">
      <c r="A271" s="148">
        <v>5329484</v>
      </c>
      <c r="B271" s="148" t="s">
        <v>8307</v>
      </c>
      <c r="C271" s="148" t="s">
        <v>8308</v>
      </c>
      <c r="D271" s="148">
        <v>5329484</v>
      </c>
      <c r="F271" s="149" t="s">
        <v>43</v>
      </c>
      <c r="H271" s="150">
        <v>41927</v>
      </c>
      <c r="I271" s="149" t="s">
        <v>89</v>
      </c>
      <c r="J271" s="149">
        <v>-11</v>
      </c>
      <c r="K271" s="149" t="s">
        <v>45</v>
      </c>
      <c r="M271" s="149" t="s">
        <v>46</v>
      </c>
      <c r="N271" s="148">
        <v>12530036</v>
      </c>
      <c r="O271" s="148" t="s">
        <v>2030</v>
      </c>
      <c r="Q271" s="148" t="s">
        <v>48</v>
      </c>
      <c r="R271" s="150">
        <v>45210</v>
      </c>
      <c r="T271" s="148" t="s">
        <v>2115</v>
      </c>
      <c r="U271" s="148">
        <v>500</v>
      </c>
      <c r="X271" s="148">
        <v>5</v>
      </c>
      <c r="Y271" s="148" t="s">
        <v>230</v>
      </c>
      <c r="AC271" s="148" t="s">
        <v>49</v>
      </c>
      <c r="AD271" s="148" t="s">
        <v>3754</v>
      </c>
      <c r="AE271" s="148">
        <v>53100</v>
      </c>
      <c r="AF271" s="148" t="s">
        <v>8309</v>
      </c>
      <c r="AI271" s="148">
        <v>674722626</v>
      </c>
      <c r="AJ271" s="148">
        <v>683069083</v>
      </c>
      <c r="AK271" s="148" t="s">
        <v>8310</v>
      </c>
      <c r="AL271" s="148">
        <v>0</v>
      </c>
      <c r="AM271" s="148">
        <v>0</v>
      </c>
    </row>
    <row r="272" spans="1:39">
      <c r="A272" s="148">
        <v>5323221</v>
      </c>
      <c r="B272" s="148" t="s">
        <v>8311</v>
      </c>
      <c r="C272" s="148" t="s">
        <v>64</v>
      </c>
      <c r="D272" s="148">
        <v>5323221</v>
      </c>
      <c r="F272" s="149" t="s">
        <v>43</v>
      </c>
      <c r="H272" s="150">
        <v>26046</v>
      </c>
      <c r="I272" s="149" t="s">
        <v>8109</v>
      </c>
      <c r="J272" s="149" t="s">
        <v>8110</v>
      </c>
      <c r="K272" s="149" t="s">
        <v>45</v>
      </c>
      <c r="M272" s="149" t="s">
        <v>46</v>
      </c>
      <c r="N272" s="148">
        <v>12530078</v>
      </c>
      <c r="O272" s="148" t="s">
        <v>105</v>
      </c>
      <c r="Q272" s="148" t="s">
        <v>48</v>
      </c>
      <c r="R272" s="150">
        <v>40822</v>
      </c>
      <c r="S272" s="150">
        <v>45198</v>
      </c>
      <c r="T272" s="148" t="s">
        <v>1006</v>
      </c>
      <c r="U272" s="148">
        <v>500</v>
      </c>
      <c r="X272" s="148">
        <v>5</v>
      </c>
      <c r="Y272" s="148" t="s">
        <v>230</v>
      </c>
      <c r="AC272" s="148" t="s">
        <v>49</v>
      </c>
      <c r="AD272" s="148" t="s">
        <v>8312</v>
      </c>
      <c r="AE272" s="148">
        <v>53170</v>
      </c>
      <c r="AF272" s="148" t="s">
        <v>8313</v>
      </c>
      <c r="AI272" s="148">
        <v>243017504</v>
      </c>
      <c r="AK272" s="148" t="s">
        <v>8314</v>
      </c>
      <c r="AL272" s="148">
        <v>0</v>
      </c>
      <c r="AM272" s="148">
        <v>0</v>
      </c>
    </row>
    <row r="273" spans="1:39">
      <c r="A273" s="148">
        <v>5912262</v>
      </c>
      <c r="B273" s="148" t="s">
        <v>8315</v>
      </c>
      <c r="C273" s="148" t="s">
        <v>5506</v>
      </c>
      <c r="D273" s="148">
        <v>5912262</v>
      </c>
      <c r="E273" s="149" t="s">
        <v>52</v>
      </c>
      <c r="F273" s="149" t="s">
        <v>52</v>
      </c>
      <c r="H273" s="150">
        <v>27554</v>
      </c>
      <c r="I273" s="149" t="s">
        <v>8147</v>
      </c>
      <c r="J273" s="149" t="s">
        <v>8148</v>
      </c>
      <c r="K273" s="149" t="s">
        <v>45</v>
      </c>
      <c r="M273" s="149" t="s">
        <v>46</v>
      </c>
      <c r="N273" s="148">
        <v>12530016</v>
      </c>
      <c r="O273" s="148" t="s">
        <v>2152</v>
      </c>
      <c r="P273" s="150">
        <v>45495</v>
      </c>
      <c r="Q273" s="148" t="s">
        <v>962</v>
      </c>
      <c r="R273" s="150">
        <v>37432</v>
      </c>
      <c r="S273" s="150">
        <v>44826</v>
      </c>
      <c r="T273" s="148" t="s">
        <v>2896</v>
      </c>
      <c r="U273" s="148">
        <v>1122</v>
      </c>
      <c r="X273" s="148">
        <v>11</v>
      </c>
      <c r="Y273" s="148" t="s">
        <v>230</v>
      </c>
      <c r="AB273" s="150">
        <v>45474</v>
      </c>
      <c r="AC273" s="148" t="s">
        <v>49</v>
      </c>
      <c r="AD273" s="148" t="s">
        <v>4031</v>
      </c>
      <c r="AE273" s="148">
        <v>53160</v>
      </c>
      <c r="AF273" s="148" t="s">
        <v>8316</v>
      </c>
      <c r="AJ273" s="148">
        <v>698460119</v>
      </c>
      <c r="AK273" s="148" t="s">
        <v>8317</v>
      </c>
      <c r="AL273" s="148">
        <v>0</v>
      </c>
      <c r="AM273" s="148">
        <v>0</v>
      </c>
    </row>
    <row r="274" spans="1:39">
      <c r="A274" s="148">
        <v>5328726</v>
      </c>
      <c r="B274" s="148" t="s">
        <v>290</v>
      </c>
      <c r="C274" s="148" t="s">
        <v>87</v>
      </c>
      <c r="D274" s="148">
        <v>5328726</v>
      </c>
      <c r="F274" s="149" t="s">
        <v>52</v>
      </c>
      <c r="H274" s="150">
        <v>23063</v>
      </c>
      <c r="I274" s="149" t="s">
        <v>8138</v>
      </c>
      <c r="J274" s="149" t="s">
        <v>8139</v>
      </c>
      <c r="K274" s="149" t="s">
        <v>45</v>
      </c>
      <c r="M274" s="149" t="s">
        <v>46</v>
      </c>
      <c r="N274" s="148">
        <v>12530054</v>
      </c>
      <c r="O274" s="148" t="s">
        <v>94</v>
      </c>
      <c r="Q274" s="148" t="s">
        <v>48</v>
      </c>
      <c r="R274" s="150">
        <v>44819</v>
      </c>
      <c r="S274" s="150">
        <v>44799</v>
      </c>
      <c r="T274" s="148" t="s">
        <v>2896</v>
      </c>
      <c r="U274" s="148">
        <v>505</v>
      </c>
      <c r="X274" s="148">
        <v>5</v>
      </c>
      <c r="Y274" s="148" t="s">
        <v>230</v>
      </c>
      <c r="AC274" s="148" t="s">
        <v>49</v>
      </c>
      <c r="AD274" s="148" t="s">
        <v>5518</v>
      </c>
      <c r="AE274" s="148">
        <v>53400</v>
      </c>
      <c r="AF274" s="148" t="s">
        <v>5519</v>
      </c>
      <c r="AK274" s="148" t="s">
        <v>5520</v>
      </c>
      <c r="AL274" s="148">
        <v>0</v>
      </c>
      <c r="AM274" s="148">
        <v>0</v>
      </c>
    </row>
    <row r="275" spans="1:39">
      <c r="A275" s="148">
        <v>5318221</v>
      </c>
      <c r="B275" s="148" t="s">
        <v>290</v>
      </c>
      <c r="C275" s="148" t="s">
        <v>64</v>
      </c>
      <c r="D275" s="148">
        <v>5318221</v>
      </c>
      <c r="E275" s="149" t="s">
        <v>8115</v>
      </c>
      <c r="F275" s="149" t="s">
        <v>52</v>
      </c>
      <c r="H275" s="150">
        <v>24031</v>
      </c>
      <c r="I275" s="149" t="s">
        <v>8130</v>
      </c>
      <c r="J275" s="149" t="s">
        <v>8131</v>
      </c>
      <c r="K275" s="149" t="s">
        <v>45</v>
      </c>
      <c r="M275" s="149" t="s">
        <v>46</v>
      </c>
      <c r="N275" s="148">
        <v>12530010</v>
      </c>
      <c r="O275" s="148" t="s">
        <v>2021</v>
      </c>
      <c r="P275" s="150">
        <v>45481</v>
      </c>
      <c r="Q275" s="148" t="s">
        <v>962</v>
      </c>
      <c r="R275" s="150">
        <v>37888</v>
      </c>
      <c r="T275" s="148" t="s">
        <v>2022</v>
      </c>
      <c r="U275" s="148">
        <v>674</v>
      </c>
      <c r="X275" s="148">
        <v>6</v>
      </c>
      <c r="Y275" s="148" t="s">
        <v>230</v>
      </c>
      <c r="AC275" s="148" t="s">
        <v>49</v>
      </c>
      <c r="AD275" s="148" t="s">
        <v>3901</v>
      </c>
      <c r="AE275" s="148">
        <v>53260</v>
      </c>
      <c r="AF275" s="148" t="s">
        <v>3902</v>
      </c>
      <c r="AJ275" s="148" t="s">
        <v>3278</v>
      </c>
      <c r="AK275" s="148" t="s">
        <v>1411</v>
      </c>
      <c r="AL275" s="148">
        <v>1</v>
      </c>
      <c r="AM275" s="148">
        <v>1</v>
      </c>
    </row>
    <row r="276" spans="1:39">
      <c r="A276" s="148">
        <v>5329424</v>
      </c>
      <c r="B276" s="148" t="s">
        <v>290</v>
      </c>
      <c r="C276" s="148" t="s">
        <v>488</v>
      </c>
      <c r="D276" s="148">
        <v>5329424</v>
      </c>
      <c r="F276" s="149" t="s">
        <v>52</v>
      </c>
      <c r="H276" s="150">
        <v>31753</v>
      </c>
      <c r="I276" s="149" t="s">
        <v>59</v>
      </c>
      <c r="J276" s="149">
        <v>-40</v>
      </c>
      <c r="K276" s="149" t="s">
        <v>61</v>
      </c>
      <c r="M276" s="149" t="s">
        <v>46</v>
      </c>
      <c r="N276" s="148">
        <v>12530079</v>
      </c>
      <c r="O276" s="148" t="s">
        <v>106</v>
      </c>
      <c r="Q276" s="148" t="s">
        <v>48</v>
      </c>
      <c r="R276" s="150">
        <v>45203</v>
      </c>
      <c r="S276" s="150">
        <v>45201</v>
      </c>
      <c r="T276" s="148" t="s">
        <v>1006</v>
      </c>
      <c r="U276" s="148">
        <v>509</v>
      </c>
      <c r="X276" s="148">
        <v>5</v>
      </c>
      <c r="Y276" s="148" t="s">
        <v>230</v>
      </c>
      <c r="AC276" s="148" t="s">
        <v>49</v>
      </c>
      <c r="AD276" s="148" t="s">
        <v>4294</v>
      </c>
      <c r="AE276" s="148">
        <v>53120</v>
      </c>
      <c r="AF276" s="148" t="s">
        <v>8318</v>
      </c>
      <c r="AJ276" s="148">
        <v>787012518</v>
      </c>
      <c r="AK276" s="148" t="s">
        <v>8319</v>
      </c>
      <c r="AL276" s="148">
        <v>0</v>
      </c>
      <c r="AM276" s="148">
        <v>0</v>
      </c>
    </row>
    <row r="277" spans="1:39">
      <c r="A277" s="148">
        <v>5328586</v>
      </c>
      <c r="B277" s="148" t="s">
        <v>1412</v>
      </c>
      <c r="C277" s="148" t="s">
        <v>1204</v>
      </c>
      <c r="D277" s="148">
        <v>5328586</v>
      </c>
      <c r="F277" s="149" t="s">
        <v>43</v>
      </c>
      <c r="H277" s="150">
        <v>17844</v>
      </c>
      <c r="I277" s="149" t="s">
        <v>8212</v>
      </c>
      <c r="J277" s="149" t="s">
        <v>8213</v>
      </c>
      <c r="K277" s="149" t="s">
        <v>61</v>
      </c>
      <c r="M277" s="149" t="s">
        <v>46</v>
      </c>
      <c r="N277" s="148">
        <v>12530114</v>
      </c>
      <c r="O277" s="148" t="s">
        <v>47</v>
      </c>
      <c r="Q277" s="148" t="s">
        <v>48</v>
      </c>
      <c r="R277" s="150">
        <v>44594</v>
      </c>
      <c r="S277" s="150">
        <v>44588</v>
      </c>
      <c r="T277" s="148" t="s">
        <v>2896</v>
      </c>
      <c r="U277" s="148">
        <v>500</v>
      </c>
      <c r="X277" s="148">
        <v>5</v>
      </c>
      <c r="Y277" s="148" t="s">
        <v>230</v>
      </c>
      <c r="AC277" s="148" t="s">
        <v>49</v>
      </c>
      <c r="AD277" s="148" t="s">
        <v>3903</v>
      </c>
      <c r="AE277" s="148">
        <v>53000</v>
      </c>
      <c r="AF277" s="148" t="s">
        <v>3887</v>
      </c>
      <c r="AI277" s="148" t="s">
        <v>2910</v>
      </c>
      <c r="AK277" s="148" t="s">
        <v>1402</v>
      </c>
      <c r="AL277" s="148">
        <v>0</v>
      </c>
      <c r="AM277" s="148">
        <v>0</v>
      </c>
    </row>
    <row r="278" spans="1:39">
      <c r="A278" s="148">
        <v>5319919</v>
      </c>
      <c r="B278" s="148" t="s">
        <v>291</v>
      </c>
      <c r="C278" s="148" t="s">
        <v>63</v>
      </c>
      <c r="D278" s="148">
        <v>5319919</v>
      </c>
      <c r="E278" s="149" t="s">
        <v>8115</v>
      </c>
      <c r="F278" s="149" t="s">
        <v>52</v>
      </c>
      <c r="H278" s="150">
        <v>30585</v>
      </c>
      <c r="I278" s="149" t="s">
        <v>8113</v>
      </c>
      <c r="J278" s="149" t="s">
        <v>8114</v>
      </c>
      <c r="K278" s="149" t="s">
        <v>45</v>
      </c>
      <c r="M278" s="149" t="s">
        <v>46</v>
      </c>
      <c r="N278" s="148">
        <v>12530084</v>
      </c>
      <c r="O278" s="148" t="s">
        <v>198</v>
      </c>
      <c r="P278" s="150">
        <v>45495</v>
      </c>
      <c r="Q278" s="148" t="s">
        <v>962</v>
      </c>
      <c r="R278" s="150">
        <v>38971</v>
      </c>
      <c r="S278" s="150">
        <v>44748</v>
      </c>
      <c r="T278" s="148" t="s">
        <v>2896</v>
      </c>
      <c r="U278" s="148">
        <v>698</v>
      </c>
      <c r="X278" s="148">
        <v>6</v>
      </c>
      <c r="Y278" s="148" t="s">
        <v>230</v>
      </c>
      <c r="AC278" s="148" t="s">
        <v>49</v>
      </c>
      <c r="AD278" s="148" t="s">
        <v>3988</v>
      </c>
      <c r="AE278" s="148">
        <v>53270</v>
      </c>
      <c r="AF278" s="148" t="s">
        <v>5521</v>
      </c>
      <c r="AI278" s="148" t="s">
        <v>5522</v>
      </c>
      <c r="AJ278" s="148" t="s">
        <v>5522</v>
      </c>
      <c r="AK278" s="148" t="s">
        <v>3279</v>
      </c>
      <c r="AL278" s="148">
        <v>0</v>
      </c>
      <c r="AM278" s="148">
        <v>0</v>
      </c>
    </row>
    <row r="279" spans="1:39">
      <c r="A279" s="148">
        <v>5327129</v>
      </c>
      <c r="B279" s="148" t="s">
        <v>292</v>
      </c>
      <c r="C279" s="148" t="s">
        <v>327</v>
      </c>
      <c r="D279" s="148">
        <v>5327129</v>
      </c>
      <c r="F279" s="149" t="s">
        <v>52</v>
      </c>
      <c r="H279" s="150">
        <v>39027</v>
      </c>
      <c r="I279" s="149" t="s">
        <v>2335</v>
      </c>
      <c r="J279" s="149">
        <v>-19</v>
      </c>
      <c r="K279" s="149" t="s">
        <v>45</v>
      </c>
      <c r="M279" s="149" t="s">
        <v>46</v>
      </c>
      <c r="N279" s="148">
        <v>12530023</v>
      </c>
      <c r="O279" s="148" t="s">
        <v>2026</v>
      </c>
      <c r="Q279" s="148" t="s">
        <v>48</v>
      </c>
      <c r="R279" s="150">
        <v>43385</v>
      </c>
      <c r="T279" s="148" t="s">
        <v>2115</v>
      </c>
      <c r="U279" s="148">
        <v>526</v>
      </c>
      <c r="X279" s="148">
        <v>5</v>
      </c>
      <c r="Y279" s="148" t="s">
        <v>230</v>
      </c>
      <c r="AC279" s="148" t="s">
        <v>49</v>
      </c>
      <c r="AD279" s="148" t="s">
        <v>3904</v>
      </c>
      <c r="AE279" s="148">
        <v>53700</v>
      </c>
      <c r="AF279" s="148" t="s">
        <v>3905</v>
      </c>
      <c r="AI279" s="148">
        <v>243030745</v>
      </c>
      <c r="AJ279" s="148">
        <v>789575013</v>
      </c>
      <c r="AK279" s="148" t="s">
        <v>1413</v>
      </c>
      <c r="AL279" s="148">
        <v>0</v>
      </c>
      <c r="AM279" s="148">
        <v>0</v>
      </c>
    </row>
    <row r="280" spans="1:39">
      <c r="A280" s="148">
        <v>5327028</v>
      </c>
      <c r="B280" s="148" t="s">
        <v>292</v>
      </c>
      <c r="C280" s="148" t="s">
        <v>2060</v>
      </c>
      <c r="D280" s="148">
        <v>5327028</v>
      </c>
      <c r="F280" s="149" t="s">
        <v>52</v>
      </c>
      <c r="H280" s="150">
        <v>39663</v>
      </c>
      <c r="I280" s="149" t="s">
        <v>152</v>
      </c>
      <c r="J280" s="149">
        <v>-17</v>
      </c>
      <c r="K280" s="149" t="s">
        <v>45</v>
      </c>
      <c r="M280" s="149" t="s">
        <v>46</v>
      </c>
      <c r="N280" s="148">
        <v>12530023</v>
      </c>
      <c r="O280" s="148" t="s">
        <v>2026</v>
      </c>
      <c r="Q280" s="148" t="s">
        <v>48</v>
      </c>
      <c r="R280" s="150">
        <v>43374</v>
      </c>
      <c r="T280" s="148" t="s">
        <v>2115</v>
      </c>
      <c r="U280" s="148">
        <v>519</v>
      </c>
      <c r="X280" s="148">
        <v>5</v>
      </c>
      <c r="Y280" s="148" t="s">
        <v>230</v>
      </c>
      <c r="AC280" s="148" t="s">
        <v>49</v>
      </c>
      <c r="AD280" s="148" t="s">
        <v>3904</v>
      </c>
      <c r="AE280" s="148">
        <v>53700</v>
      </c>
      <c r="AF280" s="148" t="s">
        <v>3905</v>
      </c>
      <c r="AI280" s="148">
        <v>243030745</v>
      </c>
      <c r="AJ280" s="148">
        <v>789575013</v>
      </c>
      <c r="AK280" s="148" t="s">
        <v>1413</v>
      </c>
      <c r="AL280" s="148">
        <v>0</v>
      </c>
      <c r="AM280" s="148">
        <v>0</v>
      </c>
    </row>
    <row r="281" spans="1:39">
      <c r="A281" s="148">
        <v>5329645</v>
      </c>
      <c r="B281" s="148" t="s">
        <v>8320</v>
      </c>
      <c r="C281" s="148" t="s">
        <v>6919</v>
      </c>
      <c r="D281" s="148">
        <v>5329645</v>
      </c>
      <c r="F281" s="149" t="s">
        <v>5338</v>
      </c>
      <c r="H281" s="150">
        <v>39743</v>
      </c>
      <c r="I281" s="149" t="s">
        <v>152</v>
      </c>
      <c r="J281" s="149">
        <v>-17</v>
      </c>
      <c r="K281" s="149" t="s">
        <v>61</v>
      </c>
      <c r="M281" s="149" t="s">
        <v>46</v>
      </c>
      <c r="N281" s="148">
        <v>12530017</v>
      </c>
      <c r="O281" s="148" t="s">
        <v>2025</v>
      </c>
      <c r="Q281" s="148" t="s">
        <v>48</v>
      </c>
      <c r="R281" s="150">
        <v>45316</v>
      </c>
      <c r="T281" s="148" t="s">
        <v>2115</v>
      </c>
      <c r="U281" s="148">
        <v>500</v>
      </c>
      <c r="X281" s="148">
        <v>5</v>
      </c>
      <c r="Y281" s="148" t="s">
        <v>230</v>
      </c>
      <c r="AC281" s="148" t="s">
        <v>49</v>
      </c>
      <c r="AD281" s="148" t="s">
        <v>3669</v>
      </c>
      <c r="AE281" s="148">
        <v>53500</v>
      </c>
      <c r="AF281" s="148" t="s">
        <v>8321</v>
      </c>
      <c r="AI281" s="148">
        <v>616117396</v>
      </c>
      <c r="AK281" s="148" t="s">
        <v>1920</v>
      </c>
      <c r="AL281" s="148">
        <v>0</v>
      </c>
      <c r="AM281" s="148">
        <v>0</v>
      </c>
    </row>
    <row r="282" spans="1:39">
      <c r="A282" s="148">
        <v>5329646</v>
      </c>
      <c r="B282" s="148" t="s">
        <v>8320</v>
      </c>
      <c r="C282" s="148" t="s">
        <v>50</v>
      </c>
      <c r="D282" s="148">
        <v>5329646</v>
      </c>
      <c r="F282" s="149" t="s">
        <v>5338</v>
      </c>
      <c r="H282" s="150">
        <v>41739</v>
      </c>
      <c r="I282" s="149" t="s">
        <v>89</v>
      </c>
      <c r="J282" s="149">
        <v>-11</v>
      </c>
      <c r="K282" s="149" t="s">
        <v>45</v>
      </c>
      <c r="M282" s="149" t="s">
        <v>46</v>
      </c>
      <c r="N282" s="148">
        <v>12530017</v>
      </c>
      <c r="O282" s="148" t="s">
        <v>2025</v>
      </c>
      <c r="Q282" s="148" t="s">
        <v>48</v>
      </c>
      <c r="R282" s="150">
        <v>45316</v>
      </c>
      <c r="T282" s="148" t="s">
        <v>2115</v>
      </c>
      <c r="U282" s="148">
        <v>500</v>
      </c>
      <c r="X282" s="148">
        <v>5</v>
      </c>
      <c r="Y282" s="148" t="s">
        <v>230</v>
      </c>
      <c r="AC282" s="148" t="s">
        <v>49</v>
      </c>
      <c r="AD282" s="148" t="s">
        <v>3669</v>
      </c>
      <c r="AE282" s="148">
        <v>53500</v>
      </c>
      <c r="AF282" s="148" t="s">
        <v>8321</v>
      </c>
      <c r="AI282" s="148">
        <v>616117396</v>
      </c>
      <c r="AK282" s="148" t="s">
        <v>1920</v>
      </c>
      <c r="AL282" s="148">
        <v>0</v>
      </c>
      <c r="AM282" s="148">
        <v>0</v>
      </c>
    </row>
    <row r="283" spans="1:39">
      <c r="A283" s="148">
        <v>5329647</v>
      </c>
      <c r="B283" s="148" t="s">
        <v>8320</v>
      </c>
      <c r="C283" s="148" t="s">
        <v>6428</v>
      </c>
      <c r="D283" s="148">
        <v>5329647</v>
      </c>
      <c r="F283" s="149" t="s">
        <v>5338</v>
      </c>
      <c r="H283" s="150">
        <v>28099</v>
      </c>
      <c r="I283" s="149" t="s">
        <v>8147</v>
      </c>
      <c r="J283" s="149" t="s">
        <v>8148</v>
      </c>
      <c r="K283" s="149" t="s">
        <v>45</v>
      </c>
      <c r="M283" s="149" t="s">
        <v>46</v>
      </c>
      <c r="N283" s="148">
        <v>12530017</v>
      </c>
      <c r="O283" s="148" t="s">
        <v>2025</v>
      </c>
      <c r="Q283" s="148" t="s">
        <v>48</v>
      </c>
      <c r="R283" s="150">
        <v>45316</v>
      </c>
      <c r="T283" s="148" t="s">
        <v>2896</v>
      </c>
      <c r="U283" s="148">
        <v>500</v>
      </c>
      <c r="X283" s="148">
        <v>5</v>
      </c>
      <c r="Y283" s="148" t="s">
        <v>230</v>
      </c>
      <c r="AC283" s="148" t="s">
        <v>49</v>
      </c>
      <c r="AD283" s="148" t="s">
        <v>3669</v>
      </c>
      <c r="AE283" s="148">
        <v>53500</v>
      </c>
      <c r="AF283" s="148" t="s">
        <v>8321</v>
      </c>
      <c r="AI283" s="148">
        <v>616117396</v>
      </c>
      <c r="AK283" s="148" t="s">
        <v>8322</v>
      </c>
      <c r="AL283" s="148">
        <v>0</v>
      </c>
      <c r="AM283" s="148">
        <v>0</v>
      </c>
    </row>
    <row r="284" spans="1:39">
      <c r="A284" s="148">
        <v>5329527</v>
      </c>
      <c r="B284" s="148" t="s">
        <v>8323</v>
      </c>
      <c r="C284" s="148" t="s">
        <v>280</v>
      </c>
      <c r="D284" s="148">
        <v>5329527</v>
      </c>
      <c r="F284" s="149" t="s">
        <v>52</v>
      </c>
      <c r="H284" s="150">
        <v>41728</v>
      </c>
      <c r="I284" s="149" t="s">
        <v>89</v>
      </c>
      <c r="J284" s="149">
        <v>-11</v>
      </c>
      <c r="K284" s="149" t="s">
        <v>45</v>
      </c>
      <c r="M284" s="149" t="s">
        <v>46</v>
      </c>
      <c r="N284" s="148">
        <v>12530018</v>
      </c>
      <c r="O284" s="148" t="s">
        <v>2023</v>
      </c>
      <c r="Q284" s="148" t="s">
        <v>48</v>
      </c>
      <c r="R284" s="150">
        <v>45227</v>
      </c>
      <c r="T284" s="148" t="s">
        <v>2115</v>
      </c>
      <c r="U284" s="148">
        <v>501</v>
      </c>
      <c r="X284" s="148">
        <v>5</v>
      </c>
      <c r="Y284" s="148" t="s">
        <v>230</v>
      </c>
      <c r="AC284" s="148" t="s">
        <v>49</v>
      </c>
      <c r="AD284" s="148" t="s">
        <v>8324</v>
      </c>
      <c r="AE284" s="148">
        <v>53200</v>
      </c>
      <c r="AF284" s="148" t="s">
        <v>8325</v>
      </c>
      <c r="AJ284" s="148" t="s">
        <v>8326</v>
      </c>
      <c r="AK284" s="148" t="s">
        <v>8327</v>
      </c>
      <c r="AL284" s="148">
        <v>0</v>
      </c>
      <c r="AM284" s="148">
        <v>0</v>
      </c>
    </row>
    <row r="285" spans="1:39">
      <c r="A285" s="148">
        <v>5329528</v>
      </c>
      <c r="B285" s="148" t="s">
        <v>8323</v>
      </c>
      <c r="C285" s="148" t="s">
        <v>5468</v>
      </c>
      <c r="D285" s="148">
        <v>5329528</v>
      </c>
      <c r="F285" s="149" t="s">
        <v>52</v>
      </c>
      <c r="H285" s="150">
        <v>41215</v>
      </c>
      <c r="I285" s="149" t="s">
        <v>53</v>
      </c>
      <c r="J285" s="149">
        <v>-13</v>
      </c>
      <c r="K285" s="149" t="s">
        <v>61</v>
      </c>
      <c r="M285" s="149" t="s">
        <v>46</v>
      </c>
      <c r="N285" s="148">
        <v>12530018</v>
      </c>
      <c r="O285" s="148" t="s">
        <v>2023</v>
      </c>
      <c r="Q285" s="148" t="s">
        <v>48</v>
      </c>
      <c r="R285" s="150">
        <v>45227</v>
      </c>
      <c r="T285" s="148" t="s">
        <v>2115</v>
      </c>
      <c r="U285" s="148">
        <v>500</v>
      </c>
      <c r="X285" s="148">
        <v>5</v>
      </c>
      <c r="Y285" s="148" t="s">
        <v>230</v>
      </c>
      <c r="AC285" s="148" t="s">
        <v>49</v>
      </c>
      <c r="AD285" s="148" t="s">
        <v>8328</v>
      </c>
      <c r="AE285" s="148">
        <v>53200</v>
      </c>
      <c r="AF285" s="148" t="s">
        <v>8325</v>
      </c>
      <c r="AJ285" s="148" t="s">
        <v>8326</v>
      </c>
      <c r="AK285" s="148" t="s">
        <v>8327</v>
      </c>
      <c r="AL285" s="148">
        <v>0</v>
      </c>
      <c r="AM285" s="148">
        <v>0</v>
      </c>
    </row>
    <row r="286" spans="1:39">
      <c r="A286" s="148">
        <v>5314981</v>
      </c>
      <c r="B286" s="148" t="s">
        <v>295</v>
      </c>
      <c r="C286" s="148" t="s">
        <v>220</v>
      </c>
      <c r="D286" s="148">
        <v>5314981</v>
      </c>
      <c r="E286" s="149" t="s">
        <v>8115</v>
      </c>
      <c r="F286" s="149" t="s">
        <v>52</v>
      </c>
      <c r="H286" s="150">
        <v>27947</v>
      </c>
      <c r="I286" s="149" t="s">
        <v>8147</v>
      </c>
      <c r="J286" s="149" t="s">
        <v>8148</v>
      </c>
      <c r="K286" s="149" t="s">
        <v>45</v>
      </c>
      <c r="M286" s="149" t="s">
        <v>46</v>
      </c>
      <c r="N286" s="148">
        <v>12530067</v>
      </c>
      <c r="O286" s="148" t="s">
        <v>1277</v>
      </c>
      <c r="P286" s="150">
        <v>45492</v>
      </c>
      <c r="Q286" s="148" t="s">
        <v>962</v>
      </c>
      <c r="R286" s="150">
        <v>37432</v>
      </c>
      <c r="S286" s="150">
        <v>44777</v>
      </c>
      <c r="T286" s="148" t="s">
        <v>2896</v>
      </c>
      <c r="U286" s="148">
        <v>953</v>
      </c>
      <c r="X286" s="148">
        <v>9</v>
      </c>
      <c r="Y286" s="148" t="s">
        <v>230</v>
      </c>
      <c r="AC286" s="148" t="s">
        <v>49</v>
      </c>
      <c r="AD286" s="148" t="s">
        <v>3906</v>
      </c>
      <c r="AE286" s="148">
        <v>53170</v>
      </c>
      <c r="AF286" s="148" t="s">
        <v>8329</v>
      </c>
      <c r="AI286" s="148" t="s">
        <v>3907</v>
      </c>
      <c r="AJ286" s="148" t="s">
        <v>3908</v>
      </c>
      <c r="AK286" s="148" t="s">
        <v>1414</v>
      </c>
      <c r="AL286" s="148">
        <v>1</v>
      </c>
      <c r="AM286" s="148">
        <v>1</v>
      </c>
    </row>
    <row r="287" spans="1:39">
      <c r="A287" s="148">
        <v>5310798</v>
      </c>
      <c r="B287" s="148" t="s">
        <v>296</v>
      </c>
      <c r="C287" s="148" t="s">
        <v>153</v>
      </c>
      <c r="D287" s="148">
        <v>5310798</v>
      </c>
      <c r="F287" s="149" t="s">
        <v>52</v>
      </c>
      <c r="H287" s="150">
        <v>19378</v>
      </c>
      <c r="I287" s="149" t="s">
        <v>8116</v>
      </c>
      <c r="J287" s="149" t="s">
        <v>8117</v>
      </c>
      <c r="K287" s="149" t="s">
        <v>45</v>
      </c>
      <c r="M287" s="149" t="s">
        <v>46</v>
      </c>
      <c r="N287" s="148">
        <v>12530070</v>
      </c>
      <c r="O287" s="148" t="s">
        <v>145</v>
      </c>
      <c r="Q287" s="148" t="s">
        <v>48</v>
      </c>
      <c r="R287" s="150">
        <v>37432</v>
      </c>
      <c r="S287" s="150">
        <v>45141</v>
      </c>
      <c r="T287" s="148" t="s">
        <v>1006</v>
      </c>
      <c r="U287" s="148">
        <v>564</v>
      </c>
      <c r="X287" s="148">
        <v>5</v>
      </c>
      <c r="Y287" s="148" t="s">
        <v>230</v>
      </c>
      <c r="AC287" s="148" t="s">
        <v>49</v>
      </c>
      <c r="AD287" s="148" t="s">
        <v>3670</v>
      </c>
      <c r="AE287" s="148">
        <v>53320</v>
      </c>
      <c r="AF287" s="148" t="s">
        <v>3909</v>
      </c>
      <c r="AK287" s="148" t="s">
        <v>3280</v>
      </c>
      <c r="AL287" s="148">
        <v>0</v>
      </c>
      <c r="AM287" s="148">
        <v>0</v>
      </c>
    </row>
    <row r="288" spans="1:39">
      <c r="A288" s="148">
        <v>5328356</v>
      </c>
      <c r="B288" s="148" t="s">
        <v>296</v>
      </c>
      <c r="C288" s="148" t="s">
        <v>348</v>
      </c>
      <c r="D288" s="148">
        <v>5328356</v>
      </c>
      <c r="F288" s="149" t="s">
        <v>52</v>
      </c>
      <c r="H288" s="150">
        <v>40088</v>
      </c>
      <c r="I288" s="149" t="s">
        <v>70</v>
      </c>
      <c r="J288" s="149">
        <v>-16</v>
      </c>
      <c r="K288" s="149" t="s">
        <v>45</v>
      </c>
      <c r="M288" s="149" t="s">
        <v>46</v>
      </c>
      <c r="N288" s="148">
        <v>12530078</v>
      </c>
      <c r="O288" s="148" t="s">
        <v>105</v>
      </c>
      <c r="Q288" s="148" t="s">
        <v>48</v>
      </c>
      <c r="R288" s="150">
        <v>44474</v>
      </c>
      <c r="S288" s="150">
        <v>45189</v>
      </c>
      <c r="T288" s="148" t="s">
        <v>1006</v>
      </c>
      <c r="U288" s="148">
        <v>599</v>
      </c>
      <c r="X288" s="148">
        <v>5</v>
      </c>
      <c r="Y288" s="148" t="s">
        <v>230</v>
      </c>
      <c r="AC288" s="148" t="s">
        <v>49</v>
      </c>
      <c r="AD288" s="148" t="s">
        <v>3910</v>
      </c>
      <c r="AE288" s="148">
        <v>53170</v>
      </c>
      <c r="AF288" s="148" t="s">
        <v>3911</v>
      </c>
      <c r="AK288" s="148" t="s">
        <v>3281</v>
      </c>
      <c r="AL288" s="148">
        <v>0</v>
      </c>
      <c r="AM288" s="148">
        <v>0</v>
      </c>
    </row>
    <row r="289" spans="1:39">
      <c r="A289" s="148">
        <v>5329100</v>
      </c>
      <c r="B289" s="148" t="s">
        <v>296</v>
      </c>
      <c r="C289" s="148" t="s">
        <v>210</v>
      </c>
      <c r="D289" s="148">
        <v>5329100</v>
      </c>
      <c r="F289" s="149" t="s">
        <v>52</v>
      </c>
      <c r="H289" s="150">
        <v>28109</v>
      </c>
      <c r="I289" s="149" t="s">
        <v>8147</v>
      </c>
      <c r="J289" s="149" t="s">
        <v>8148</v>
      </c>
      <c r="K289" s="149" t="s">
        <v>45</v>
      </c>
      <c r="M289" s="149" t="s">
        <v>46</v>
      </c>
      <c r="N289" s="148">
        <v>12530078</v>
      </c>
      <c r="O289" s="148" t="s">
        <v>105</v>
      </c>
      <c r="Q289" s="148" t="s">
        <v>48</v>
      </c>
      <c r="R289" s="150">
        <v>44958</v>
      </c>
      <c r="S289" s="150">
        <v>44895</v>
      </c>
      <c r="T289" s="148" t="s">
        <v>2896</v>
      </c>
      <c r="U289" s="148">
        <v>588</v>
      </c>
      <c r="X289" s="148">
        <v>5</v>
      </c>
      <c r="Y289" s="148" t="s">
        <v>230</v>
      </c>
      <c r="AC289" s="148" t="s">
        <v>49</v>
      </c>
      <c r="AD289" s="148" t="s">
        <v>5345</v>
      </c>
      <c r="AE289" s="148">
        <v>53170</v>
      </c>
      <c r="AF289" s="148" t="s">
        <v>5523</v>
      </c>
      <c r="AJ289" s="148">
        <v>648347372</v>
      </c>
      <c r="AK289" s="148" t="s">
        <v>3281</v>
      </c>
      <c r="AL289" s="148">
        <v>0</v>
      </c>
      <c r="AM289" s="148">
        <v>0</v>
      </c>
    </row>
    <row r="290" spans="1:39">
      <c r="A290" s="148">
        <v>5328727</v>
      </c>
      <c r="B290" s="148" t="s">
        <v>2215</v>
      </c>
      <c r="C290" s="148" t="s">
        <v>123</v>
      </c>
      <c r="D290" s="148">
        <v>5328727</v>
      </c>
      <c r="F290" s="149" t="s">
        <v>52</v>
      </c>
      <c r="H290" s="150">
        <v>36168</v>
      </c>
      <c r="I290" s="149" t="s">
        <v>59</v>
      </c>
      <c r="J290" s="149">
        <v>-40</v>
      </c>
      <c r="K290" s="149" t="s">
        <v>45</v>
      </c>
      <c r="M290" s="149" t="s">
        <v>46</v>
      </c>
      <c r="N290" s="148">
        <v>12530054</v>
      </c>
      <c r="O290" s="148" t="s">
        <v>94</v>
      </c>
      <c r="Q290" s="148" t="s">
        <v>48</v>
      </c>
      <c r="R290" s="150">
        <v>44819</v>
      </c>
      <c r="S290" s="150">
        <v>44817</v>
      </c>
      <c r="T290" s="148" t="s">
        <v>2896</v>
      </c>
      <c r="U290" s="148">
        <v>500</v>
      </c>
      <c r="X290" s="148">
        <v>5</v>
      </c>
      <c r="Y290" s="148" t="s">
        <v>230</v>
      </c>
      <c r="AC290" s="148" t="s">
        <v>49</v>
      </c>
      <c r="AD290" s="148" t="s">
        <v>5020</v>
      </c>
      <c r="AE290" s="148">
        <v>53800</v>
      </c>
      <c r="AF290" s="148" t="s">
        <v>5524</v>
      </c>
      <c r="AK290" s="148" t="s">
        <v>5525</v>
      </c>
      <c r="AL290" s="148">
        <v>0</v>
      </c>
      <c r="AM290" s="148">
        <v>0</v>
      </c>
    </row>
    <row r="291" spans="1:39">
      <c r="A291" s="148">
        <v>536422</v>
      </c>
      <c r="B291" s="148" t="s">
        <v>2215</v>
      </c>
      <c r="C291" s="148" t="s">
        <v>158</v>
      </c>
      <c r="D291" s="148">
        <v>536422</v>
      </c>
      <c r="E291" s="149" t="s">
        <v>52</v>
      </c>
      <c r="F291" s="149" t="s">
        <v>52</v>
      </c>
      <c r="H291" s="150">
        <v>23551</v>
      </c>
      <c r="I291" s="149" t="s">
        <v>8138</v>
      </c>
      <c r="J291" s="149" t="s">
        <v>8139</v>
      </c>
      <c r="K291" s="149" t="s">
        <v>45</v>
      </c>
      <c r="M291" s="149" t="s">
        <v>46</v>
      </c>
      <c r="N291" s="148">
        <v>12530067</v>
      </c>
      <c r="O291" s="148" t="s">
        <v>1277</v>
      </c>
      <c r="P291" s="150">
        <v>45515</v>
      </c>
      <c r="Q291" s="148" t="s">
        <v>962</v>
      </c>
      <c r="R291" s="150">
        <v>37432</v>
      </c>
      <c r="S291" s="150">
        <v>45100</v>
      </c>
      <c r="T291" s="148" t="s">
        <v>2896</v>
      </c>
      <c r="U291" s="148">
        <v>908</v>
      </c>
      <c r="X291" s="148">
        <v>9</v>
      </c>
      <c r="Y291" s="148" t="s">
        <v>230</v>
      </c>
      <c r="AB291" s="150">
        <v>45474</v>
      </c>
      <c r="AC291" s="148" t="s">
        <v>49</v>
      </c>
      <c r="AD291" s="148" t="s">
        <v>3762</v>
      </c>
      <c r="AE291" s="148">
        <v>53600</v>
      </c>
      <c r="AF291" s="148" t="s">
        <v>3912</v>
      </c>
      <c r="AI291" s="148">
        <v>243019227</v>
      </c>
      <c r="AK291" s="148" t="s">
        <v>1936</v>
      </c>
      <c r="AL291" s="148">
        <v>0</v>
      </c>
      <c r="AM291" s="148">
        <v>0</v>
      </c>
    </row>
    <row r="292" spans="1:39">
      <c r="A292" s="148">
        <v>5317680</v>
      </c>
      <c r="B292" s="148" t="s">
        <v>297</v>
      </c>
      <c r="C292" s="148" t="s">
        <v>124</v>
      </c>
      <c r="D292" s="148">
        <v>5317680</v>
      </c>
      <c r="F292" s="149" t="s">
        <v>52</v>
      </c>
      <c r="H292" s="150">
        <v>29450</v>
      </c>
      <c r="I292" s="149" t="s">
        <v>8113</v>
      </c>
      <c r="J292" s="149" t="s">
        <v>8114</v>
      </c>
      <c r="K292" s="149" t="s">
        <v>45</v>
      </c>
      <c r="M292" s="149" t="s">
        <v>46</v>
      </c>
      <c r="N292" s="148">
        <v>12530063</v>
      </c>
      <c r="O292" s="148" t="s">
        <v>265</v>
      </c>
      <c r="Q292" s="148" t="s">
        <v>48</v>
      </c>
      <c r="R292" s="150">
        <v>37532</v>
      </c>
      <c r="S292" s="150">
        <v>44748</v>
      </c>
      <c r="T292" s="148" t="s">
        <v>2896</v>
      </c>
      <c r="U292" s="148">
        <v>978</v>
      </c>
      <c r="X292" s="148">
        <v>9</v>
      </c>
      <c r="Y292" s="148" t="s">
        <v>230</v>
      </c>
      <c r="AC292" s="148" t="s">
        <v>49</v>
      </c>
      <c r="AD292" s="148" t="s">
        <v>3669</v>
      </c>
      <c r="AE292" s="148">
        <v>53500</v>
      </c>
      <c r="AF292" s="148" t="s">
        <v>3913</v>
      </c>
      <c r="AI292" s="148">
        <v>631413550</v>
      </c>
      <c r="AK292" s="148" t="s">
        <v>1415</v>
      </c>
      <c r="AL292" s="148">
        <v>0</v>
      </c>
      <c r="AM292" s="148">
        <v>0</v>
      </c>
    </row>
    <row r="293" spans="1:39">
      <c r="A293" s="148">
        <v>5329331</v>
      </c>
      <c r="B293" s="148" t="s">
        <v>5526</v>
      </c>
      <c r="C293" s="148" t="s">
        <v>3200</v>
      </c>
      <c r="D293" s="148">
        <v>5329331</v>
      </c>
      <c r="F293" s="149" t="s">
        <v>43</v>
      </c>
      <c r="H293" s="150">
        <v>40235</v>
      </c>
      <c r="I293" s="149" t="s">
        <v>97</v>
      </c>
      <c r="J293" s="149">
        <v>-15</v>
      </c>
      <c r="K293" s="149" t="s">
        <v>61</v>
      </c>
      <c r="M293" s="149" t="s">
        <v>46</v>
      </c>
      <c r="N293" s="148">
        <v>12538903</v>
      </c>
      <c r="O293" s="148" t="s">
        <v>166</v>
      </c>
      <c r="Q293" s="148" t="s">
        <v>48</v>
      </c>
      <c r="R293" s="150">
        <v>45190</v>
      </c>
      <c r="T293" s="148" t="s">
        <v>2115</v>
      </c>
      <c r="U293" s="148">
        <v>500</v>
      </c>
      <c r="X293" s="148">
        <v>5</v>
      </c>
      <c r="Y293" s="148" t="s">
        <v>230</v>
      </c>
      <c r="AC293" s="148" t="s">
        <v>49</v>
      </c>
      <c r="AD293" s="148" t="s">
        <v>5811</v>
      </c>
      <c r="AE293" s="148">
        <v>53110</v>
      </c>
      <c r="AF293" s="148" t="s">
        <v>8330</v>
      </c>
      <c r="AI293" s="148">
        <v>243321218</v>
      </c>
      <c r="AJ293" s="148">
        <v>788135561</v>
      </c>
      <c r="AK293" s="148" t="s">
        <v>8331</v>
      </c>
      <c r="AL293" s="148">
        <v>0</v>
      </c>
      <c r="AM293" s="148">
        <v>0</v>
      </c>
    </row>
    <row r="294" spans="1:39">
      <c r="A294" s="148">
        <v>5329332</v>
      </c>
      <c r="B294" s="148" t="s">
        <v>5526</v>
      </c>
      <c r="C294" s="148" t="s">
        <v>151</v>
      </c>
      <c r="D294" s="148">
        <v>5329332</v>
      </c>
      <c r="F294" s="149" t="s">
        <v>43</v>
      </c>
      <c r="H294" s="150">
        <v>27722</v>
      </c>
      <c r="I294" s="149" t="s">
        <v>8147</v>
      </c>
      <c r="J294" s="149" t="s">
        <v>8148</v>
      </c>
      <c r="K294" s="149" t="s">
        <v>45</v>
      </c>
      <c r="M294" s="149" t="s">
        <v>46</v>
      </c>
      <c r="N294" s="148">
        <v>12538903</v>
      </c>
      <c r="O294" s="148" t="s">
        <v>166</v>
      </c>
      <c r="Q294" s="148" t="s">
        <v>48</v>
      </c>
      <c r="R294" s="150">
        <v>45190</v>
      </c>
      <c r="S294" s="150">
        <v>45159</v>
      </c>
      <c r="T294" s="148" t="s">
        <v>1006</v>
      </c>
      <c r="U294" s="148">
        <v>500</v>
      </c>
      <c r="X294" s="148">
        <v>5</v>
      </c>
      <c r="Y294" s="148" t="s">
        <v>230</v>
      </c>
      <c r="AC294" s="148" t="s">
        <v>49</v>
      </c>
      <c r="AD294" s="148" t="s">
        <v>5811</v>
      </c>
      <c r="AE294" s="148">
        <v>53110</v>
      </c>
      <c r="AF294" s="148" t="s">
        <v>8330</v>
      </c>
      <c r="AI294" s="148">
        <v>243321218</v>
      </c>
      <c r="AJ294" s="148">
        <v>609113618</v>
      </c>
      <c r="AK294" s="148" t="s">
        <v>8331</v>
      </c>
      <c r="AL294" s="148">
        <v>0</v>
      </c>
      <c r="AM294" s="148">
        <v>0</v>
      </c>
    </row>
    <row r="295" spans="1:39">
      <c r="A295" s="148">
        <v>5328767</v>
      </c>
      <c r="B295" s="148" t="s">
        <v>5527</v>
      </c>
      <c r="C295" s="148" t="s">
        <v>5528</v>
      </c>
      <c r="D295" s="148">
        <v>5328767</v>
      </c>
      <c r="F295" s="149" t="s">
        <v>43</v>
      </c>
      <c r="H295" s="150">
        <v>41116</v>
      </c>
      <c r="I295" s="149" t="s">
        <v>53</v>
      </c>
      <c r="J295" s="149">
        <v>-13</v>
      </c>
      <c r="K295" s="149" t="s">
        <v>45</v>
      </c>
      <c r="M295" s="149" t="s">
        <v>46</v>
      </c>
      <c r="N295" s="148">
        <v>12530022</v>
      </c>
      <c r="O295" s="148" t="s">
        <v>51</v>
      </c>
      <c r="Q295" s="148" t="s">
        <v>48</v>
      </c>
      <c r="R295" s="150">
        <v>44825</v>
      </c>
      <c r="T295" s="148" t="s">
        <v>2115</v>
      </c>
      <c r="U295" s="148">
        <v>500</v>
      </c>
      <c r="X295" s="148">
        <v>5</v>
      </c>
      <c r="Y295" s="148" t="s">
        <v>230</v>
      </c>
      <c r="AC295" s="148" t="s">
        <v>49</v>
      </c>
      <c r="AD295" s="148" t="s">
        <v>3677</v>
      </c>
      <c r="AE295" s="148">
        <v>53000</v>
      </c>
      <c r="AF295" s="148" t="s">
        <v>5529</v>
      </c>
      <c r="AJ295" s="148">
        <v>663606929</v>
      </c>
      <c r="AK295" s="148" t="s">
        <v>5530</v>
      </c>
      <c r="AL295" s="148">
        <v>0</v>
      </c>
      <c r="AM295" s="148">
        <v>0</v>
      </c>
    </row>
    <row r="296" spans="1:39">
      <c r="A296" s="148">
        <v>538761</v>
      </c>
      <c r="B296" s="148" t="s">
        <v>299</v>
      </c>
      <c r="C296" s="148" t="s">
        <v>169</v>
      </c>
      <c r="D296" s="148">
        <v>538761</v>
      </c>
      <c r="E296" s="149" t="s">
        <v>8115</v>
      </c>
      <c r="F296" s="149" t="s">
        <v>52</v>
      </c>
      <c r="H296" s="150">
        <v>24761</v>
      </c>
      <c r="I296" s="149" t="s">
        <v>8130</v>
      </c>
      <c r="J296" s="149" t="s">
        <v>8131</v>
      </c>
      <c r="K296" s="149" t="s">
        <v>45</v>
      </c>
      <c r="M296" s="149" t="s">
        <v>46</v>
      </c>
      <c r="N296" s="148">
        <v>12530005</v>
      </c>
      <c r="O296" s="148" t="s">
        <v>5391</v>
      </c>
      <c r="P296" s="150">
        <v>45485</v>
      </c>
      <c r="Q296" s="148" t="s">
        <v>962</v>
      </c>
      <c r="R296" s="150">
        <v>37432</v>
      </c>
      <c r="S296" s="150">
        <v>45083</v>
      </c>
      <c r="T296" s="148" t="s">
        <v>2896</v>
      </c>
      <c r="U296" s="148">
        <v>765</v>
      </c>
      <c r="X296" s="148">
        <v>7</v>
      </c>
      <c r="Y296" s="148" t="s">
        <v>230</v>
      </c>
      <c r="AC296" s="148" t="s">
        <v>49</v>
      </c>
      <c r="AD296" s="148" t="s">
        <v>3914</v>
      </c>
      <c r="AE296" s="148">
        <v>53540</v>
      </c>
      <c r="AF296" s="148" t="s">
        <v>3915</v>
      </c>
      <c r="AI296" s="148" t="s">
        <v>3916</v>
      </c>
      <c r="AJ296" s="148" t="s">
        <v>3917</v>
      </c>
      <c r="AK296" s="148" t="s">
        <v>1358</v>
      </c>
      <c r="AL296" s="148">
        <v>0</v>
      </c>
      <c r="AM296" s="148">
        <v>0</v>
      </c>
    </row>
    <row r="297" spans="1:39">
      <c r="A297" s="148">
        <v>5319362</v>
      </c>
      <c r="B297" s="148" t="s">
        <v>300</v>
      </c>
      <c r="C297" s="148" t="s">
        <v>5531</v>
      </c>
      <c r="D297" s="148">
        <v>5319362</v>
      </c>
      <c r="E297" s="149" t="s">
        <v>8115</v>
      </c>
      <c r="F297" s="149" t="s">
        <v>52</v>
      </c>
      <c r="H297" s="150">
        <v>23096</v>
      </c>
      <c r="I297" s="149" t="s">
        <v>8138</v>
      </c>
      <c r="J297" s="149" t="s">
        <v>8139</v>
      </c>
      <c r="K297" s="149" t="s">
        <v>45</v>
      </c>
      <c r="M297" s="149" t="s">
        <v>46</v>
      </c>
      <c r="N297" s="148">
        <v>12530120</v>
      </c>
      <c r="O297" s="148" t="s">
        <v>1150</v>
      </c>
      <c r="P297" s="150">
        <v>45483</v>
      </c>
      <c r="Q297" s="148" t="s">
        <v>962</v>
      </c>
      <c r="R297" s="150">
        <v>38615</v>
      </c>
      <c r="S297" s="150">
        <v>45058</v>
      </c>
      <c r="T297" s="148" t="s">
        <v>2896</v>
      </c>
      <c r="U297" s="148">
        <v>915</v>
      </c>
      <c r="X297" s="148">
        <v>9</v>
      </c>
      <c r="Y297" s="148" t="s">
        <v>230</v>
      </c>
      <c r="AC297" s="148" t="s">
        <v>49</v>
      </c>
      <c r="AD297" s="148" t="s">
        <v>3694</v>
      </c>
      <c r="AE297" s="148">
        <v>53940</v>
      </c>
      <c r="AF297" s="148" t="s">
        <v>3918</v>
      </c>
      <c r="AI297" s="148" t="s">
        <v>3282</v>
      </c>
      <c r="AJ297" s="148" t="s">
        <v>3283</v>
      </c>
      <c r="AK297" s="148" t="s">
        <v>1416</v>
      </c>
      <c r="AL297" s="148">
        <v>0</v>
      </c>
      <c r="AM297" s="148">
        <v>0</v>
      </c>
    </row>
    <row r="298" spans="1:39">
      <c r="A298" s="148">
        <v>5326667</v>
      </c>
      <c r="B298" s="148" t="s">
        <v>300</v>
      </c>
      <c r="C298" s="148" t="s">
        <v>868</v>
      </c>
      <c r="D298" s="148">
        <v>5326667</v>
      </c>
      <c r="F298" s="149" t="s">
        <v>52</v>
      </c>
      <c r="H298" s="150">
        <v>39030</v>
      </c>
      <c r="I298" s="149" t="s">
        <v>2335</v>
      </c>
      <c r="J298" s="149">
        <v>-19</v>
      </c>
      <c r="K298" s="149" t="s">
        <v>45</v>
      </c>
      <c r="M298" s="149" t="s">
        <v>46</v>
      </c>
      <c r="N298" s="148">
        <v>12530022</v>
      </c>
      <c r="O298" s="148" t="s">
        <v>51</v>
      </c>
      <c r="Q298" s="148" t="s">
        <v>48</v>
      </c>
      <c r="R298" s="150">
        <v>43047</v>
      </c>
      <c r="S298" s="150">
        <v>45168</v>
      </c>
      <c r="T298" s="148" t="s">
        <v>1006</v>
      </c>
      <c r="U298" s="148">
        <v>824</v>
      </c>
      <c r="X298" s="148">
        <v>8</v>
      </c>
      <c r="Y298" s="148" t="s">
        <v>230</v>
      </c>
      <c r="AB298" s="150">
        <v>45108</v>
      </c>
      <c r="AC298" s="148" t="s">
        <v>49</v>
      </c>
      <c r="AD298" s="148" t="s">
        <v>1328</v>
      </c>
      <c r="AE298" s="148">
        <v>53000</v>
      </c>
      <c r="AF298" s="148" t="s">
        <v>3919</v>
      </c>
      <c r="AI298" s="148" t="s">
        <v>3284</v>
      </c>
      <c r="AJ298" s="148" t="s">
        <v>3285</v>
      </c>
      <c r="AK298" s="148" t="s">
        <v>1417</v>
      </c>
      <c r="AL298" s="148">
        <v>0</v>
      </c>
      <c r="AM298" s="148">
        <v>0</v>
      </c>
    </row>
    <row r="299" spans="1:39">
      <c r="A299" s="148">
        <v>5329422</v>
      </c>
      <c r="B299" s="148" t="s">
        <v>300</v>
      </c>
      <c r="C299" s="148" t="s">
        <v>113</v>
      </c>
      <c r="D299" s="148">
        <v>5329422</v>
      </c>
      <c r="E299" s="149" t="s">
        <v>43</v>
      </c>
      <c r="F299" s="149" t="s">
        <v>43</v>
      </c>
      <c r="H299" s="150">
        <v>40382</v>
      </c>
      <c r="I299" s="149" t="s">
        <v>97</v>
      </c>
      <c r="J299" s="149">
        <v>-15</v>
      </c>
      <c r="K299" s="149" t="s">
        <v>45</v>
      </c>
      <c r="M299" s="149" t="s">
        <v>46</v>
      </c>
      <c r="N299" s="148">
        <v>12530022</v>
      </c>
      <c r="O299" s="148" t="s">
        <v>51</v>
      </c>
      <c r="P299" s="150">
        <v>45502</v>
      </c>
      <c r="Q299" s="148" t="s">
        <v>962</v>
      </c>
      <c r="R299" s="150">
        <v>45203</v>
      </c>
      <c r="T299" s="148" t="s">
        <v>2115</v>
      </c>
      <c r="U299" s="148">
        <v>500</v>
      </c>
      <c r="X299" s="148">
        <v>5</v>
      </c>
      <c r="Y299" s="148" t="s">
        <v>230</v>
      </c>
      <c r="AC299" s="148" t="s">
        <v>49</v>
      </c>
      <c r="AD299" s="148" t="s">
        <v>1328</v>
      </c>
      <c r="AE299" s="148">
        <v>53000</v>
      </c>
      <c r="AF299" s="148" t="s">
        <v>8332</v>
      </c>
      <c r="AK299" s="148" t="s">
        <v>8333</v>
      </c>
      <c r="AL299" s="148">
        <v>0</v>
      </c>
      <c r="AM299" s="148">
        <v>0</v>
      </c>
    </row>
    <row r="300" spans="1:39">
      <c r="A300" s="148">
        <v>536445</v>
      </c>
      <c r="B300" s="148" t="s">
        <v>301</v>
      </c>
      <c r="C300" s="148" t="s">
        <v>138</v>
      </c>
      <c r="D300" s="148">
        <v>536445</v>
      </c>
      <c r="F300" s="149" t="s">
        <v>52</v>
      </c>
      <c r="H300" s="150">
        <v>27071</v>
      </c>
      <c r="I300" s="149" t="s">
        <v>8109</v>
      </c>
      <c r="J300" s="149" t="s">
        <v>8110</v>
      </c>
      <c r="K300" s="149" t="s">
        <v>45</v>
      </c>
      <c r="M300" s="149" t="s">
        <v>46</v>
      </c>
      <c r="N300" s="148">
        <v>12530048</v>
      </c>
      <c r="O300" s="148" t="s">
        <v>2028</v>
      </c>
      <c r="Q300" s="148" t="s">
        <v>48</v>
      </c>
      <c r="R300" s="150">
        <v>37432</v>
      </c>
      <c r="S300" s="150">
        <v>44785</v>
      </c>
      <c r="T300" s="148" t="s">
        <v>2896</v>
      </c>
      <c r="U300" s="148">
        <v>1059</v>
      </c>
      <c r="X300" s="148">
        <v>10</v>
      </c>
      <c r="Y300" s="148" t="s">
        <v>230</v>
      </c>
      <c r="AC300" s="148" t="s">
        <v>49</v>
      </c>
      <c r="AD300" s="148" t="s">
        <v>3920</v>
      </c>
      <c r="AE300" s="148">
        <v>53140</v>
      </c>
      <c r="AF300" s="148" t="s">
        <v>3921</v>
      </c>
      <c r="AI300" s="148">
        <v>243030517</v>
      </c>
      <c r="AK300" s="148" t="s">
        <v>1396</v>
      </c>
      <c r="AL300" s="148">
        <v>0</v>
      </c>
      <c r="AM300" s="148">
        <v>0</v>
      </c>
    </row>
    <row r="301" spans="1:39">
      <c r="A301" s="148">
        <v>534235</v>
      </c>
      <c r="B301" s="148" t="s">
        <v>302</v>
      </c>
      <c r="C301" s="148" t="s">
        <v>2043</v>
      </c>
      <c r="D301" s="148">
        <v>534235</v>
      </c>
      <c r="F301" s="149" t="s">
        <v>52</v>
      </c>
      <c r="H301" s="150">
        <v>18907</v>
      </c>
      <c r="I301" s="149" t="s">
        <v>8116</v>
      </c>
      <c r="J301" s="149" t="s">
        <v>8117</v>
      </c>
      <c r="K301" s="149" t="s">
        <v>45</v>
      </c>
      <c r="M301" s="149" t="s">
        <v>46</v>
      </c>
      <c r="N301" s="148">
        <v>12530093</v>
      </c>
      <c r="O301" s="148" t="s">
        <v>185</v>
      </c>
      <c r="Q301" s="148" t="s">
        <v>48</v>
      </c>
      <c r="R301" s="150">
        <v>37432</v>
      </c>
      <c r="S301" s="150">
        <v>44795</v>
      </c>
      <c r="T301" s="148" t="s">
        <v>2896</v>
      </c>
      <c r="U301" s="148">
        <v>956</v>
      </c>
      <c r="X301" s="148">
        <v>9</v>
      </c>
      <c r="Y301" s="148" t="s">
        <v>230</v>
      </c>
      <c r="AC301" s="148" t="s">
        <v>49</v>
      </c>
      <c r="AD301" s="148" t="s">
        <v>3658</v>
      </c>
      <c r="AE301" s="148">
        <v>53100</v>
      </c>
      <c r="AF301" s="148" t="s">
        <v>3922</v>
      </c>
      <c r="AK301" s="148" t="s">
        <v>1418</v>
      </c>
      <c r="AL301" s="148">
        <v>0</v>
      </c>
      <c r="AM301" s="148">
        <v>0</v>
      </c>
    </row>
    <row r="302" spans="1:39">
      <c r="A302" s="148">
        <v>537584</v>
      </c>
      <c r="B302" s="148" t="s">
        <v>303</v>
      </c>
      <c r="C302" s="148" t="s">
        <v>304</v>
      </c>
      <c r="D302" s="148">
        <v>537584</v>
      </c>
      <c r="E302" s="149" t="s">
        <v>52</v>
      </c>
      <c r="F302" s="149" t="s">
        <v>52</v>
      </c>
      <c r="H302" s="150">
        <v>27371</v>
      </c>
      <c r="I302" s="149" t="s">
        <v>8109</v>
      </c>
      <c r="J302" s="149" t="s">
        <v>8110</v>
      </c>
      <c r="K302" s="149" t="s">
        <v>61</v>
      </c>
      <c r="M302" s="149" t="s">
        <v>46</v>
      </c>
      <c r="N302" s="148">
        <v>12530127</v>
      </c>
      <c r="O302" s="148" t="s">
        <v>305</v>
      </c>
      <c r="P302" s="150">
        <v>45524</v>
      </c>
      <c r="Q302" s="148" t="s">
        <v>962</v>
      </c>
      <c r="R302" s="150">
        <v>37432</v>
      </c>
      <c r="S302" s="150">
        <v>44790</v>
      </c>
      <c r="T302" s="148" t="s">
        <v>2896</v>
      </c>
      <c r="U302" s="148">
        <v>791</v>
      </c>
      <c r="X302" s="148">
        <v>7</v>
      </c>
      <c r="Y302" s="148" t="s">
        <v>230</v>
      </c>
      <c r="AC302" s="148" t="s">
        <v>49</v>
      </c>
      <c r="AD302" s="148" t="s">
        <v>3923</v>
      </c>
      <c r="AE302" s="148">
        <v>53100</v>
      </c>
      <c r="AF302" s="148" t="s">
        <v>3924</v>
      </c>
      <c r="AJ302" s="148">
        <v>678595138</v>
      </c>
      <c r="AK302" s="148" t="s">
        <v>1419</v>
      </c>
      <c r="AL302" s="148">
        <v>0</v>
      </c>
      <c r="AM302" s="148">
        <v>0</v>
      </c>
    </row>
    <row r="303" spans="1:39">
      <c r="A303" s="148">
        <v>5316745</v>
      </c>
      <c r="B303" s="148" t="s">
        <v>303</v>
      </c>
      <c r="C303" s="148" t="s">
        <v>2061</v>
      </c>
      <c r="D303" s="148">
        <v>5316745</v>
      </c>
      <c r="F303" s="149" t="s">
        <v>52</v>
      </c>
      <c r="H303" s="150">
        <v>33720</v>
      </c>
      <c r="I303" s="149" t="s">
        <v>59</v>
      </c>
      <c r="J303" s="149">
        <v>-40</v>
      </c>
      <c r="K303" s="149" t="s">
        <v>61</v>
      </c>
      <c r="M303" s="149" t="s">
        <v>46</v>
      </c>
      <c r="N303" s="148">
        <v>12530078</v>
      </c>
      <c r="O303" s="148" t="s">
        <v>105</v>
      </c>
      <c r="Q303" s="148" t="s">
        <v>48</v>
      </c>
      <c r="R303" s="150">
        <v>37432</v>
      </c>
      <c r="T303" s="148" t="s">
        <v>2022</v>
      </c>
      <c r="U303" s="148">
        <v>838</v>
      </c>
      <c r="X303" s="148">
        <v>8</v>
      </c>
      <c r="Y303" s="148" t="s">
        <v>230</v>
      </c>
      <c r="AC303" s="148" t="s">
        <v>49</v>
      </c>
      <c r="AD303" s="148" t="s">
        <v>3925</v>
      </c>
      <c r="AE303" s="148">
        <v>53170</v>
      </c>
      <c r="AF303" s="148" t="s">
        <v>3926</v>
      </c>
      <c r="AI303" s="148" t="s">
        <v>2911</v>
      </c>
      <c r="AJ303" s="148" t="s">
        <v>2911</v>
      </c>
      <c r="AK303" s="148" t="s">
        <v>1420</v>
      </c>
      <c r="AL303" s="148">
        <v>0</v>
      </c>
      <c r="AM303" s="148">
        <v>0</v>
      </c>
    </row>
    <row r="304" spans="1:39">
      <c r="A304" s="148">
        <v>5329183</v>
      </c>
      <c r="B304" s="148" t="s">
        <v>303</v>
      </c>
      <c r="C304" s="148" t="s">
        <v>217</v>
      </c>
      <c r="D304" s="148">
        <v>5329183</v>
      </c>
      <c r="F304" s="149" t="s">
        <v>52</v>
      </c>
      <c r="H304" s="150">
        <v>40514</v>
      </c>
      <c r="I304" s="149" t="s">
        <v>97</v>
      </c>
      <c r="J304" s="149">
        <v>-15</v>
      </c>
      <c r="K304" s="149" t="s">
        <v>45</v>
      </c>
      <c r="M304" s="149" t="s">
        <v>46</v>
      </c>
      <c r="N304" s="148">
        <v>12530074</v>
      </c>
      <c r="O304" s="148" t="s">
        <v>218</v>
      </c>
      <c r="Q304" s="148" t="s">
        <v>48</v>
      </c>
      <c r="R304" s="150">
        <v>45175</v>
      </c>
      <c r="T304" s="148" t="s">
        <v>2115</v>
      </c>
      <c r="U304" s="148">
        <v>500</v>
      </c>
      <c r="X304" s="148">
        <v>5</v>
      </c>
      <c r="Y304" s="148" t="s">
        <v>230</v>
      </c>
      <c r="AC304" s="148" t="s">
        <v>49</v>
      </c>
      <c r="AD304" s="148" t="s">
        <v>7284</v>
      </c>
      <c r="AE304" s="148">
        <v>53200</v>
      </c>
      <c r="AF304" s="148" t="s">
        <v>7285</v>
      </c>
      <c r="AJ304" s="148">
        <v>679441264</v>
      </c>
      <c r="AK304" s="148" t="s">
        <v>7286</v>
      </c>
      <c r="AL304" s="148">
        <v>0</v>
      </c>
      <c r="AM304" s="148">
        <v>0</v>
      </c>
    </row>
    <row r="305" spans="1:39">
      <c r="A305" s="148">
        <v>5314131</v>
      </c>
      <c r="B305" s="148" t="s">
        <v>303</v>
      </c>
      <c r="C305" s="148" t="s">
        <v>294</v>
      </c>
      <c r="D305" s="148">
        <v>5314131</v>
      </c>
      <c r="E305" s="149" t="s">
        <v>8115</v>
      </c>
      <c r="F305" s="149" t="s">
        <v>52</v>
      </c>
      <c r="H305" s="150">
        <v>32417</v>
      </c>
      <c r="I305" s="149" t="s">
        <v>59</v>
      </c>
      <c r="J305" s="149">
        <v>-40</v>
      </c>
      <c r="K305" s="149" t="s">
        <v>61</v>
      </c>
      <c r="M305" s="149" t="s">
        <v>46</v>
      </c>
      <c r="N305" s="148">
        <v>12530078</v>
      </c>
      <c r="O305" s="148" t="s">
        <v>105</v>
      </c>
      <c r="P305" s="150">
        <v>45489</v>
      </c>
      <c r="Q305" s="148" t="s">
        <v>962</v>
      </c>
      <c r="R305" s="150">
        <v>37432</v>
      </c>
      <c r="T305" s="148" t="s">
        <v>2022</v>
      </c>
      <c r="U305" s="148">
        <v>904</v>
      </c>
      <c r="X305" s="148">
        <v>9</v>
      </c>
      <c r="Y305" s="148" t="s">
        <v>230</v>
      </c>
      <c r="AC305" s="148" t="s">
        <v>49</v>
      </c>
      <c r="AD305" s="148" t="s">
        <v>3738</v>
      </c>
      <c r="AE305" s="148">
        <v>53170</v>
      </c>
      <c r="AF305" s="148" t="s">
        <v>8334</v>
      </c>
      <c r="AJ305" s="148">
        <v>682496245</v>
      </c>
      <c r="AK305" s="148" t="s">
        <v>8335</v>
      </c>
      <c r="AL305" s="148">
        <v>0</v>
      </c>
      <c r="AM305" s="148">
        <v>0</v>
      </c>
    </row>
    <row r="306" spans="1:39">
      <c r="A306" s="148">
        <v>5314243</v>
      </c>
      <c r="B306" s="148" t="s">
        <v>306</v>
      </c>
      <c r="C306" s="148" t="s">
        <v>307</v>
      </c>
      <c r="D306" s="148">
        <v>5314243</v>
      </c>
      <c r="F306" s="149" t="s">
        <v>52</v>
      </c>
      <c r="H306" s="150">
        <v>23774</v>
      </c>
      <c r="I306" s="149" t="s">
        <v>8130</v>
      </c>
      <c r="J306" s="149" t="s">
        <v>8131</v>
      </c>
      <c r="K306" s="149" t="s">
        <v>45</v>
      </c>
      <c r="M306" s="149" t="s">
        <v>46</v>
      </c>
      <c r="N306" s="148">
        <v>12530026</v>
      </c>
      <c r="O306" s="148" t="s">
        <v>85</v>
      </c>
      <c r="Q306" s="148" t="s">
        <v>48</v>
      </c>
      <c r="R306" s="150">
        <v>37432</v>
      </c>
      <c r="S306" s="150">
        <v>44778</v>
      </c>
      <c r="T306" s="148" t="s">
        <v>2896</v>
      </c>
      <c r="U306" s="148">
        <v>780</v>
      </c>
      <c r="X306" s="148">
        <v>7</v>
      </c>
      <c r="Y306" s="148" t="s">
        <v>230</v>
      </c>
      <c r="AC306" s="148" t="s">
        <v>49</v>
      </c>
      <c r="AD306" s="148" t="s">
        <v>85</v>
      </c>
      <c r="AE306" s="148">
        <v>53410</v>
      </c>
      <c r="AF306" s="148" t="s">
        <v>3927</v>
      </c>
      <c r="AI306" s="148">
        <v>243688674</v>
      </c>
      <c r="AK306" s="148" t="s">
        <v>5532</v>
      </c>
      <c r="AL306" s="148">
        <v>0</v>
      </c>
      <c r="AM306" s="148">
        <v>0</v>
      </c>
    </row>
    <row r="307" spans="1:39">
      <c r="A307" s="148">
        <v>5325573</v>
      </c>
      <c r="B307" s="148" t="s">
        <v>5533</v>
      </c>
      <c r="C307" s="148" t="s">
        <v>285</v>
      </c>
      <c r="D307" s="148">
        <v>5325573</v>
      </c>
      <c r="F307" s="149" t="s">
        <v>52</v>
      </c>
      <c r="H307" s="150">
        <v>39986</v>
      </c>
      <c r="I307" s="149" t="s">
        <v>70</v>
      </c>
      <c r="J307" s="149">
        <v>-16</v>
      </c>
      <c r="K307" s="149" t="s">
        <v>45</v>
      </c>
      <c r="M307" s="149" t="s">
        <v>46</v>
      </c>
      <c r="N307" s="148">
        <v>12530070</v>
      </c>
      <c r="O307" s="148" t="s">
        <v>145</v>
      </c>
      <c r="Q307" s="148" t="s">
        <v>48</v>
      </c>
      <c r="R307" s="150">
        <v>42297</v>
      </c>
      <c r="T307" s="148" t="s">
        <v>2115</v>
      </c>
      <c r="U307" s="148">
        <v>580</v>
      </c>
      <c r="X307" s="148">
        <v>5</v>
      </c>
      <c r="Y307" s="148" t="s">
        <v>230</v>
      </c>
      <c r="AC307" s="148" t="s">
        <v>49</v>
      </c>
      <c r="AD307" s="148" t="s">
        <v>4618</v>
      </c>
      <c r="AE307" s="148">
        <v>35370</v>
      </c>
      <c r="AF307" s="148" t="s">
        <v>5534</v>
      </c>
      <c r="AI307" s="148">
        <v>299967227</v>
      </c>
      <c r="AJ307" s="148">
        <v>684643597</v>
      </c>
      <c r="AK307" s="148" t="s">
        <v>5535</v>
      </c>
      <c r="AL307" s="148">
        <v>0</v>
      </c>
      <c r="AM307" s="148">
        <v>0</v>
      </c>
    </row>
    <row r="308" spans="1:39">
      <c r="A308" s="148">
        <v>5317738</v>
      </c>
      <c r="B308" s="148" t="s">
        <v>5536</v>
      </c>
      <c r="C308" s="148" t="s">
        <v>2148</v>
      </c>
      <c r="D308" s="148">
        <v>5317738</v>
      </c>
      <c r="F308" s="149" t="s">
        <v>52</v>
      </c>
      <c r="H308" s="150">
        <v>32979</v>
      </c>
      <c r="I308" s="149" t="s">
        <v>59</v>
      </c>
      <c r="J308" s="149">
        <v>-40</v>
      </c>
      <c r="K308" s="149" t="s">
        <v>45</v>
      </c>
      <c r="M308" s="149" t="s">
        <v>46</v>
      </c>
      <c r="N308" s="148">
        <v>12530060</v>
      </c>
      <c r="O308" s="148" t="s">
        <v>2031</v>
      </c>
      <c r="Q308" s="148" t="s">
        <v>48</v>
      </c>
      <c r="R308" s="150">
        <v>37537</v>
      </c>
      <c r="S308" s="150">
        <v>45139</v>
      </c>
      <c r="T308" s="148" t="s">
        <v>1006</v>
      </c>
      <c r="U308" s="148">
        <v>1477</v>
      </c>
      <c r="X308" s="148">
        <v>14</v>
      </c>
      <c r="Y308" s="148" t="s">
        <v>230</v>
      </c>
      <c r="AC308" s="148" t="s">
        <v>49</v>
      </c>
      <c r="AD308" s="148" t="s">
        <v>1328</v>
      </c>
      <c r="AE308" s="148">
        <v>53000</v>
      </c>
      <c r="AF308" s="148" t="s">
        <v>5537</v>
      </c>
      <c r="AI308" s="148">
        <v>243560664</v>
      </c>
      <c r="AK308" s="148" t="s">
        <v>5538</v>
      </c>
      <c r="AL308" s="148">
        <v>0</v>
      </c>
      <c r="AM308" s="148">
        <v>0</v>
      </c>
    </row>
    <row r="309" spans="1:39">
      <c r="A309" s="148">
        <v>5315824</v>
      </c>
      <c r="B309" s="148" t="s">
        <v>895</v>
      </c>
      <c r="C309" s="148" t="s">
        <v>128</v>
      </c>
      <c r="D309" s="148">
        <v>5315824</v>
      </c>
      <c r="F309" s="149" t="s">
        <v>52</v>
      </c>
      <c r="H309" s="150">
        <v>24547</v>
      </c>
      <c r="I309" s="149" t="s">
        <v>8130</v>
      </c>
      <c r="J309" s="149" t="s">
        <v>8131</v>
      </c>
      <c r="K309" s="149" t="s">
        <v>45</v>
      </c>
      <c r="M309" s="149" t="s">
        <v>46</v>
      </c>
      <c r="N309" s="148">
        <v>12530084</v>
      </c>
      <c r="O309" s="148" t="s">
        <v>198</v>
      </c>
      <c r="Q309" s="148" t="s">
        <v>48</v>
      </c>
      <c r="R309" s="150">
        <v>37432</v>
      </c>
      <c r="S309" s="150">
        <v>45187</v>
      </c>
      <c r="T309" s="148" t="s">
        <v>1006</v>
      </c>
      <c r="U309" s="148">
        <v>1104</v>
      </c>
      <c r="X309" s="148">
        <v>11</v>
      </c>
      <c r="Y309" s="148" t="s">
        <v>230</v>
      </c>
      <c r="AC309" s="148" t="s">
        <v>49</v>
      </c>
      <c r="AD309" s="148" t="s">
        <v>3810</v>
      </c>
      <c r="AE309" s="148">
        <v>53600</v>
      </c>
      <c r="AF309" s="148" t="s">
        <v>3930</v>
      </c>
      <c r="AI309" s="148">
        <v>243013957</v>
      </c>
      <c r="AK309" s="148" t="s">
        <v>1421</v>
      </c>
      <c r="AL309" s="148">
        <v>0</v>
      </c>
      <c r="AM309" s="148">
        <v>0</v>
      </c>
    </row>
    <row r="310" spans="1:39">
      <c r="A310" s="148">
        <v>5327902</v>
      </c>
      <c r="B310" s="148" t="s">
        <v>1236</v>
      </c>
      <c r="C310" s="148" t="s">
        <v>387</v>
      </c>
      <c r="D310" s="148">
        <v>5327902</v>
      </c>
      <c r="F310" s="149" t="s">
        <v>52</v>
      </c>
      <c r="H310" s="150">
        <v>39929</v>
      </c>
      <c r="I310" s="149" t="s">
        <v>70</v>
      </c>
      <c r="J310" s="149">
        <v>-16</v>
      </c>
      <c r="K310" s="149" t="s">
        <v>45</v>
      </c>
      <c r="M310" s="149" t="s">
        <v>46</v>
      </c>
      <c r="N310" s="148">
        <v>12530060</v>
      </c>
      <c r="O310" s="148" t="s">
        <v>2031</v>
      </c>
      <c r="Q310" s="148" t="s">
        <v>48</v>
      </c>
      <c r="R310" s="150">
        <v>43893</v>
      </c>
      <c r="T310" s="148" t="s">
        <v>2115</v>
      </c>
      <c r="U310" s="148">
        <v>1243</v>
      </c>
      <c r="X310" s="148">
        <v>12</v>
      </c>
      <c r="Y310" s="148" t="s">
        <v>230</v>
      </c>
      <c r="AC310" s="148" t="s">
        <v>49</v>
      </c>
      <c r="AD310" s="148" t="s">
        <v>3725</v>
      </c>
      <c r="AE310" s="148">
        <v>53810</v>
      </c>
      <c r="AF310" s="148" t="s">
        <v>3931</v>
      </c>
      <c r="AJ310" s="148">
        <v>681363859</v>
      </c>
      <c r="AK310" s="148" t="s">
        <v>1422</v>
      </c>
      <c r="AL310" s="148">
        <v>0</v>
      </c>
      <c r="AM310" s="148">
        <v>0</v>
      </c>
    </row>
    <row r="311" spans="1:39">
      <c r="A311" s="148">
        <v>5329671</v>
      </c>
      <c r="B311" s="148" t="s">
        <v>1236</v>
      </c>
      <c r="C311" s="148" t="s">
        <v>217</v>
      </c>
      <c r="D311" s="148">
        <v>5329671</v>
      </c>
      <c r="F311" s="149" t="s">
        <v>43</v>
      </c>
      <c r="H311" s="150">
        <v>41360</v>
      </c>
      <c r="I311" s="149" t="s">
        <v>54</v>
      </c>
      <c r="J311" s="149">
        <v>-12</v>
      </c>
      <c r="K311" s="149" t="s">
        <v>45</v>
      </c>
      <c r="M311" s="149" t="s">
        <v>46</v>
      </c>
      <c r="N311" s="148">
        <v>12530008</v>
      </c>
      <c r="O311" s="148" t="s">
        <v>146</v>
      </c>
      <c r="Q311" s="148" t="s">
        <v>48</v>
      </c>
      <c r="R311" s="150">
        <v>45343</v>
      </c>
      <c r="T311" s="148" t="s">
        <v>2115</v>
      </c>
      <c r="U311" s="148">
        <v>500</v>
      </c>
      <c r="X311" s="148">
        <v>5</v>
      </c>
      <c r="Y311" s="148" t="s">
        <v>230</v>
      </c>
      <c r="AC311" s="148" t="s">
        <v>49</v>
      </c>
      <c r="AD311" s="148" t="s">
        <v>3861</v>
      </c>
      <c r="AE311" s="148">
        <v>53410</v>
      </c>
      <c r="AF311" s="148" t="s">
        <v>8336</v>
      </c>
      <c r="AI311" s="148">
        <v>951198463</v>
      </c>
      <c r="AJ311" s="148">
        <v>671366549</v>
      </c>
      <c r="AK311" s="148" t="s">
        <v>8337</v>
      </c>
      <c r="AL311" s="148">
        <v>0</v>
      </c>
      <c r="AM311" s="148">
        <v>0</v>
      </c>
    </row>
    <row r="312" spans="1:39">
      <c r="A312" s="148">
        <v>7215437</v>
      </c>
      <c r="B312" s="148" t="s">
        <v>5539</v>
      </c>
      <c r="C312" s="148" t="s">
        <v>144</v>
      </c>
      <c r="D312" s="148">
        <v>7215437</v>
      </c>
      <c r="F312" s="149" t="s">
        <v>52</v>
      </c>
      <c r="H312" s="150">
        <v>29625</v>
      </c>
      <c r="I312" s="149" t="s">
        <v>8113</v>
      </c>
      <c r="J312" s="149" t="s">
        <v>8114</v>
      </c>
      <c r="K312" s="149" t="s">
        <v>45</v>
      </c>
      <c r="M312" s="149" t="s">
        <v>46</v>
      </c>
      <c r="N312" s="148">
        <v>12530144</v>
      </c>
      <c r="O312" s="148" t="s">
        <v>2070</v>
      </c>
      <c r="Q312" s="148" t="s">
        <v>48</v>
      </c>
      <c r="R312" s="150">
        <v>40123</v>
      </c>
      <c r="S312" s="150">
        <v>44460</v>
      </c>
      <c r="T312" s="148" t="s">
        <v>2896</v>
      </c>
      <c r="U312" s="148">
        <v>998</v>
      </c>
      <c r="X312" s="148">
        <v>9</v>
      </c>
      <c r="Y312" s="148" t="s">
        <v>230</v>
      </c>
      <c r="AB312" s="150">
        <v>45108</v>
      </c>
      <c r="AC312" s="148" t="s">
        <v>49</v>
      </c>
      <c r="AD312" s="148" t="s">
        <v>4818</v>
      </c>
      <c r="AE312" s="148">
        <v>72300</v>
      </c>
      <c r="AF312" s="148" t="s">
        <v>5540</v>
      </c>
      <c r="AI312" s="148">
        <v>243929174</v>
      </c>
      <c r="AJ312" s="148">
        <v>632244990</v>
      </c>
      <c r="AK312" s="148" t="s">
        <v>5541</v>
      </c>
      <c r="AL312" s="148">
        <v>0</v>
      </c>
      <c r="AM312" s="148">
        <v>0</v>
      </c>
    </row>
    <row r="313" spans="1:39">
      <c r="A313" s="148">
        <v>5329386</v>
      </c>
      <c r="B313" s="148" t="s">
        <v>8338</v>
      </c>
      <c r="C313" s="148" t="s">
        <v>2085</v>
      </c>
      <c r="D313" s="148">
        <v>5329386</v>
      </c>
      <c r="F313" s="149" t="s">
        <v>43</v>
      </c>
      <c r="H313" s="150">
        <v>41017</v>
      </c>
      <c r="I313" s="149" t="s">
        <v>53</v>
      </c>
      <c r="J313" s="149">
        <v>-13</v>
      </c>
      <c r="K313" s="149" t="s">
        <v>61</v>
      </c>
      <c r="M313" s="149" t="s">
        <v>46</v>
      </c>
      <c r="N313" s="148">
        <v>12538908</v>
      </c>
      <c r="O313" s="148" t="s">
        <v>2075</v>
      </c>
      <c r="Q313" s="148" t="s">
        <v>48</v>
      </c>
      <c r="R313" s="150">
        <v>45198</v>
      </c>
      <c r="S313" s="150">
        <v>45169</v>
      </c>
      <c r="T313" s="148" t="s">
        <v>1006</v>
      </c>
      <c r="U313" s="148">
        <v>500</v>
      </c>
      <c r="X313" s="148">
        <v>5</v>
      </c>
      <c r="Y313" s="148" t="s">
        <v>230</v>
      </c>
      <c r="AC313" s="148" t="s">
        <v>49</v>
      </c>
      <c r="AD313" s="148" t="s">
        <v>3842</v>
      </c>
      <c r="AE313" s="148">
        <v>53240</v>
      </c>
      <c r="AF313" s="148" t="s">
        <v>8339</v>
      </c>
      <c r="AK313" s="148" t="s">
        <v>8340</v>
      </c>
      <c r="AL313" s="148">
        <v>0</v>
      </c>
      <c r="AM313" s="148">
        <v>0</v>
      </c>
    </row>
    <row r="314" spans="1:39">
      <c r="A314" s="148">
        <v>539171</v>
      </c>
      <c r="B314" s="148" t="s">
        <v>310</v>
      </c>
      <c r="C314" s="148" t="s">
        <v>118</v>
      </c>
      <c r="D314" s="148">
        <v>539171</v>
      </c>
      <c r="F314" s="149" t="s">
        <v>52</v>
      </c>
      <c r="H314" s="150">
        <v>23914</v>
      </c>
      <c r="I314" s="149" t="s">
        <v>8130</v>
      </c>
      <c r="J314" s="149" t="s">
        <v>8131</v>
      </c>
      <c r="K314" s="149" t="s">
        <v>45</v>
      </c>
      <c r="M314" s="149" t="s">
        <v>46</v>
      </c>
      <c r="N314" s="148">
        <v>12530070</v>
      </c>
      <c r="O314" s="148" t="s">
        <v>145</v>
      </c>
      <c r="Q314" s="148" t="s">
        <v>48</v>
      </c>
      <c r="R314" s="150">
        <v>37432</v>
      </c>
      <c r="S314" s="150">
        <v>44807</v>
      </c>
      <c r="T314" s="148" t="s">
        <v>2896</v>
      </c>
      <c r="U314" s="148">
        <v>1029</v>
      </c>
      <c r="X314" s="148">
        <v>10</v>
      </c>
      <c r="Y314" s="148" t="s">
        <v>230</v>
      </c>
      <c r="AB314" s="150">
        <v>43647</v>
      </c>
      <c r="AC314" s="148" t="s">
        <v>49</v>
      </c>
      <c r="AD314" s="148" t="s">
        <v>3662</v>
      </c>
      <c r="AE314" s="148">
        <v>53800</v>
      </c>
      <c r="AF314" s="148" t="s">
        <v>3933</v>
      </c>
      <c r="AI314" s="148">
        <v>243078806</v>
      </c>
      <c r="AJ314" s="148">
        <v>676379589</v>
      </c>
      <c r="AK314" s="148" t="s">
        <v>1384</v>
      </c>
      <c r="AL314" s="148">
        <v>0</v>
      </c>
      <c r="AM314" s="148">
        <v>0</v>
      </c>
    </row>
    <row r="315" spans="1:39">
      <c r="A315" s="148">
        <v>5328887</v>
      </c>
      <c r="B315" s="148" t="s">
        <v>5542</v>
      </c>
      <c r="C315" s="148" t="s">
        <v>231</v>
      </c>
      <c r="D315" s="148">
        <v>5328887</v>
      </c>
      <c r="F315" s="149" t="s">
        <v>52</v>
      </c>
      <c r="H315" s="150">
        <v>36856</v>
      </c>
      <c r="I315" s="149" t="s">
        <v>59</v>
      </c>
      <c r="J315" s="149">
        <v>-40</v>
      </c>
      <c r="K315" s="149" t="s">
        <v>45</v>
      </c>
      <c r="M315" s="149" t="s">
        <v>46</v>
      </c>
      <c r="N315" s="148">
        <v>12530041</v>
      </c>
      <c r="O315" s="148" t="s">
        <v>2056</v>
      </c>
      <c r="Q315" s="148" t="s">
        <v>48</v>
      </c>
      <c r="R315" s="150">
        <v>44838</v>
      </c>
      <c r="S315" s="150">
        <v>44835</v>
      </c>
      <c r="T315" s="148" t="s">
        <v>2896</v>
      </c>
      <c r="U315" s="148">
        <v>500</v>
      </c>
      <c r="X315" s="148">
        <v>5</v>
      </c>
      <c r="Y315" s="148" t="s">
        <v>230</v>
      </c>
      <c r="AC315" s="148" t="s">
        <v>49</v>
      </c>
      <c r="AD315" s="148" t="s">
        <v>4091</v>
      </c>
      <c r="AE315" s="148">
        <v>53440</v>
      </c>
      <c r="AF315" s="148" t="s">
        <v>5543</v>
      </c>
      <c r="AJ315" s="148">
        <v>783676667</v>
      </c>
      <c r="AK315" s="148" t="s">
        <v>5544</v>
      </c>
      <c r="AL315" s="148">
        <v>0</v>
      </c>
      <c r="AM315" s="148">
        <v>0</v>
      </c>
    </row>
    <row r="316" spans="1:39">
      <c r="A316" s="148">
        <v>5324681</v>
      </c>
      <c r="B316" s="148" t="s">
        <v>311</v>
      </c>
      <c r="C316" s="148" t="s">
        <v>96</v>
      </c>
      <c r="D316" s="148">
        <v>5324681</v>
      </c>
      <c r="E316" s="149" t="s">
        <v>8115</v>
      </c>
      <c r="F316" s="149" t="s">
        <v>52</v>
      </c>
      <c r="H316" s="150">
        <v>36860</v>
      </c>
      <c r="I316" s="149" t="s">
        <v>59</v>
      </c>
      <c r="J316" s="149">
        <v>-40</v>
      </c>
      <c r="K316" s="149" t="s">
        <v>45</v>
      </c>
      <c r="M316" s="149" t="s">
        <v>46</v>
      </c>
      <c r="N316" s="148">
        <v>12530046</v>
      </c>
      <c r="O316" s="148" t="s">
        <v>2050</v>
      </c>
      <c r="P316" s="150">
        <v>45492</v>
      </c>
      <c r="Q316" s="148" t="s">
        <v>962</v>
      </c>
      <c r="R316" s="150">
        <v>41883</v>
      </c>
      <c r="S316" s="150">
        <v>44427</v>
      </c>
      <c r="T316" s="148" t="s">
        <v>2896</v>
      </c>
      <c r="U316" s="148">
        <v>818</v>
      </c>
      <c r="X316" s="148">
        <v>8</v>
      </c>
      <c r="Y316" s="148" t="s">
        <v>230</v>
      </c>
      <c r="AC316" s="148" t="s">
        <v>49</v>
      </c>
      <c r="AD316" s="148" t="s">
        <v>3934</v>
      </c>
      <c r="AE316" s="148">
        <v>53160</v>
      </c>
      <c r="AF316" s="148" t="s">
        <v>3935</v>
      </c>
      <c r="AI316" s="148" t="s">
        <v>3936</v>
      </c>
      <c r="AJ316" s="148" t="s">
        <v>3286</v>
      </c>
      <c r="AK316" s="148" t="s">
        <v>2217</v>
      </c>
      <c r="AL316" s="148">
        <v>1</v>
      </c>
      <c r="AM316" s="148">
        <v>1</v>
      </c>
    </row>
    <row r="317" spans="1:39">
      <c r="A317" s="148">
        <v>5329373</v>
      </c>
      <c r="B317" s="148" t="s">
        <v>311</v>
      </c>
      <c r="C317" s="148" t="s">
        <v>331</v>
      </c>
      <c r="D317" s="148">
        <v>5329373</v>
      </c>
      <c r="F317" s="149" t="s">
        <v>52</v>
      </c>
      <c r="H317" s="150">
        <v>39940</v>
      </c>
      <c r="I317" s="149" t="s">
        <v>70</v>
      </c>
      <c r="J317" s="149">
        <v>-16</v>
      </c>
      <c r="K317" s="149" t="s">
        <v>45</v>
      </c>
      <c r="M317" s="149" t="s">
        <v>46</v>
      </c>
      <c r="N317" s="148">
        <v>12530036</v>
      </c>
      <c r="O317" s="148" t="s">
        <v>2030</v>
      </c>
      <c r="Q317" s="148" t="s">
        <v>48</v>
      </c>
      <c r="R317" s="150">
        <v>45197</v>
      </c>
      <c r="T317" s="148" t="s">
        <v>2115</v>
      </c>
      <c r="U317" s="148">
        <v>500</v>
      </c>
      <c r="X317" s="148">
        <v>5</v>
      </c>
      <c r="Y317" s="148" t="s">
        <v>230</v>
      </c>
      <c r="AC317" s="148" t="s">
        <v>49</v>
      </c>
      <c r="AD317" s="148" t="s">
        <v>3658</v>
      </c>
      <c r="AE317" s="148">
        <v>53100</v>
      </c>
      <c r="AF317" s="148" t="s">
        <v>8341</v>
      </c>
      <c r="AI317" s="148">
        <v>684891882</v>
      </c>
      <c r="AJ317" s="148">
        <v>687112310</v>
      </c>
      <c r="AK317" s="148" t="s">
        <v>8342</v>
      </c>
      <c r="AL317" s="148">
        <v>0</v>
      </c>
      <c r="AM317" s="148">
        <v>0</v>
      </c>
    </row>
    <row r="318" spans="1:39">
      <c r="A318" s="148">
        <v>5311678</v>
      </c>
      <c r="B318" s="148" t="s">
        <v>311</v>
      </c>
      <c r="C318" s="148" t="s">
        <v>283</v>
      </c>
      <c r="D318" s="148">
        <v>5311678</v>
      </c>
      <c r="F318" s="149" t="s">
        <v>52</v>
      </c>
      <c r="H318" s="150">
        <v>29830</v>
      </c>
      <c r="I318" s="149" t="s">
        <v>8113</v>
      </c>
      <c r="J318" s="149" t="s">
        <v>8114</v>
      </c>
      <c r="K318" s="149" t="s">
        <v>45</v>
      </c>
      <c r="M318" s="149" t="s">
        <v>46</v>
      </c>
      <c r="N318" s="148">
        <v>12530036</v>
      </c>
      <c r="O318" s="148" t="s">
        <v>2030</v>
      </c>
      <c r="Q318" s="148" t="s">
        <v>48</v>
      </c>
      <c r="R318" s="150">
        <v>37432</v>
      </c>
      <c r="S318" s="150">
        <v>45224</v>
      </c>
      <c r="T318" s="148" t="s">
        <v>1006</v>
      </c>
      <c r="U318" s="148">
        <v>832</v>
      </c>
      <c r="X318" s="148">
        <v>8</v>
      </c>
      <c r="Y318" s="148" t="s">
        <v>230</v>
      </c>
      <c r="AC318" s="148" t="s">
        <v>49</v>
      </c>
      <c r="AD318" s="148" t="s">
        <v>3658</v>
      </c>
      <c r="AE318" s="148">
        <v>53100</v>
      </c>
      <c r="AF318" s="148" t="s">
        <v>8341</v>
      </c>
      <c r="AI318" s="148">
        <v>684891882</v>
      </c>
      <c r="AK318" s="148" t="s">
        <v>8342</v>
      </c>
      <c r="AL318" s="148">
        <v>0</v>
      </c>
      <c r="AM318" s="148">
        <v>0</v>
      </c>
    </row>
    <row r="319" spans="1:39">
      <c r="A319" s="148">
        <v>5321526</v>
      </c>
      <c r="B319" s="148" t="s">
        <v>313</v>
      </c>
      <c r="C319" s="148" t="s">
        <v>63</v>
      </c>
      <c r="D319" s="148">
        <v>5321526</v>
      </c>
      <c r="E319" s="149" t="s">
        <v>52</v>
      </c>
      <c r="F319" s="149" t="s">
        <v>52</v>
      </c>
      <c r="H319" s="150">
        <v>37084</v>
      </c>
      <c r="I319" s="149" t="s">
        <v>59</v>
      </c>
      <c r="J319" s="149">
        <v>-40</v>
      </c>
      <c r="K319" s="149" t="s">
        <v>45</v>
      </c>
      <c r="M319" s="149" t="s">
        <v>46</v>
      </c>
      <c r="N319" s="148">
        <v>12530074</v>
      </c>
      <c r="O319" s="148" t="s">
        <v>218</v>
      </c>
      <c r="P319" s="150">
        <v>45534</v>
      </c>
      <c r="Q319" s="148" t="s">
        <v>962</v>
      </c>
      <c r="R319" s="150">
        <v>39777</v>
      </c>
      <c r="S319" s="150">
        <v>44942</v>
      </c>
      <c r="T319" s="148" t="s">
        <v>2896</v>
      </c>
      <c r="U319" s="148">
        <v>769</v>
      </c>
      <c r="X319" s="148">
        <v>7</v>
      </c>
      <c r="Y319" s="148" t="s">
        <v>230</v>
      </c>
      <c r="AC319" s="148" t="s">
        <v>49</v>
      </c>
      <c r="AD319" s="148" t="s">
        <v>3937</v>
      </c>
      <c r="AE319" s="148">
        <v>53170</v>
      </c>
      <c r="AF319" s="148" t="s">
        <v>3938</v>
      </c>
      <c r="AI319" s="148">
        <v>243072332</v>
      </c>
      <c r="AK319" s="148" t="s">
        <v>1423</v>
      </c>
      <c r="AL319" s="148">
        <v>0</v>
      </c>
      <c r="AM319" s="148">
        <v>0</v>
      </c>
    </row>
    <row r="320" spans="1:39">
      <c r="A320" s="148">
        <v>5313061</v>
      </c>
      <c r="B320" s="148" t="s">
        <v>313</v>
      </c>
      <c r="C320" s="148" t="s">
        <v>314</v>
      </c>
      <c r="D320" s="148">
        <v>5313061</v>
      </c>
      <c r="E320" s="149" t="s">
        <v>52</v>
      </c>
      <c r="F320" s="149" t="s">
        <v>52</v>
      </c>
      <c r="H320" s="150">
        <v>26697</v>
      </c>
      <c r="I320" s="149" t="s">
        <v>8109</v>
      </c>
      <c r="J320" s="149" t="s">
        <v>8110</v>
      </c>
      <c r="K320" s="149" t="s">
        <v>45</v>
      </c>
      <c r="M320" s="149" t="s">
        <v>46</v>
      </c>
      <c r="N320" s="148">
        <v>12530119</v>
      </c>
      <c r="O320" s="148" t="s">
        <v>2062</v>
      </c>
      <c r="P320" s="150">
        <v>45524</v>
      </c>
      <c r="Q320" s="148" t="s">
        <v>962</v>
      </c>
      <c r="R320" s="150">
        <v>37432</v>
      </c>
      <c r="S320" s="150">
        <v>44761</v>
      </c>
      <c r="T320" s="148" t="s">
        <v>2896</v>
      </c>
      <c r="U320" s="148">
        <v>1060</v>
      </c>
      <c r="X320" s="148">
        <v>10</v>
      </c>
      <c r="Y320" s="148" t="s">
        <v>230</v>
      </c>
      <c r="AB320" s="150">
        <v>43647</v>
      </c>
      <c r="AC320" s="148" t="s">
        <v>49</v>
      </c>
      <c r="AD320" s="148" t="s">
        <v>3937</v>
      </c>
      <c r="AE320" s="148">
        <v>53170</v>
      </c>
      <c r="AF320" s="148" t="s">
        <v>3938</v>
      </c>
      <c r="AI320" s="148">
        <v>243072332</v>
      </c>
      <c r="AK320" s="148" t="s">
        <v>1423</v>
      </c>
      <c r="AL320" s="148">
        <v>0</v>
      </c>
      <c r="AM320" s="148">
        <v>0</v>
      </c>
    </row>
    <row r="321" spans="1:39">
      <c r="A321" s="148">
        <v>5317396</v>
      </c>
      <c r="B321" s="148" t="s">
        <v>315</v>
      </c>
      <c r="C321" s="148" t="s">
        <v>2063</v>
      </c>
      <c r="D321" s="148">
        <v>5317396</v>
      </c>
      <c r="F321" s="149" t="s">
        <v>52</v>
      </c>
      <c r="H321" s="150">
        <v>24743</v>
      </c>
      <c r="I321" s="149" t="s">
        <v>8130</v>
      </c>
      <c r="J321" s="149" t="s">
        <v>8131</v>
      </c>
      <c r="K321" s="149" t="s">
        <v>45</v>
      </c>
      <c r="M321" s="149" t="s">
        <v>46</v>
      </c>
      <c r="N321" s="148">
        <v>12530042</v>
      </c>
      <c r="O321" s="148" t="s">
        <v>119</v>
      </c>
      <c r="Q321" s="148" t="s">
        <v>48</v>
      </c>
      <c r="R321" s="150">
        <v>37509</v>
      </c>
      <c r="S321" s="150">
        <v>44827</v>
      </c>
      <c r="T321" s="148" t="s">
        <v>2896</v>
      </c>
      <c r="U321" s="148">
        <v>791</v>
      </c>
      <c r="X321" s="148">
        <v>7</v>
      </c>
      <c r="Y321" s="148" t="s">
        <v>230</v>
      </c>
      <c r="AC321" s="148" t="s">
        <v>49</v>
      </c>
      <c r="AD321" s="148" t="s">
        <v>3939</v>
      </c>
      <c r="AE321" s="148">
        <v>53360</v>
      </c>
      <c r="AF321" s="148" t="s">
        <v>3940</v>
      </c>
      <c r="AI321" s="148">
        <v>243985546</v>
      </c>
      <c r="AK321" s="148" t="s">
        <v>1746</v>
      </c>
      <c r="AL321" s="148">
        <v>0</v>
      </c>
      <c r="AM321" s="148">
        <v>0</v>
      </c>
    </row>
    <row r="322" spans="1:39">
      <c r="A322" s="148">
        <v>5329653</v>
      </c>
      <c r="B322" s="148" t="s">
        <v>8343</v>
      </c>
      <c r="C322" s="148" t="s">
        <v>8344</v>
      </c>
      <c r="D322" s="148">
        <v>5329653</v>
      </c>
      <c r="F322" s="149" t="s">
        <v>43</v>
      </c>
      <c r="H322" s="150">
        <v>36617</v>
      </c>
      <c r="I322" s="149" t="s">
        <v>59</v>
      </c>
      <c r="J322" s="149">
        <v>-40</v>
      </c>
      <c r="K322" s="149" t="s">
        <v>45</v>
      </c>
      <c r="M322" s="149" t="s">
        <v>46</v>
      </c>
      <c r="N322" s="148">
        <v>12530078</v>
      </c>
      <c r="O322" s="148" t="s">
        <v>105</v>
      </c>
      <c r="Q322" s="148" t="s">
        <v>48</v>
      </c>
      <c r="R322" s="150">
        <v>45321</v>
      </c>
      <c r="S322" s="150">
        <v>45309</v>
      </c>
      <c r="T322" s="148" t="s">
        <v>1006</v>
      </c>
      <c r="U322" s="148">
        <v>500</v>
      </c>
      <c r="X322" s="148">
        <v>5</v>
      </c>
      <c r="Y322" s="148" t="s">
        <v>230</v>
      </c>
      <c r="AC322" s="148" t="s">
        <v>49</v>
      </c>
      <c r="AD322" s="148" t="s">
        <v>8345</v>
      </c>
      <c r="AE322" s="148">
        <v>53260</v>
      </c>
      <c r="AF322" s="148" t="s">
        <v>8346</v>
      </c>
      <c r="AK322" s="148" t="s">
        <v>8347</v>
      </c>
      <c r="AL322" s="148">
        <v>0</v>
      </c>
      <c r="AM322" s="148">
        <v>0</v>
      </c>
    </row>
    <row r="323" spans="1:39">
      <c r="A323" s="148">
        <v>5328458</v>
      </c>
      <c r="B323" s="148" t="s">
        <v>3287</v>
      </c>
      <c r="C323" s="148" t="s">
        <v>63</v>
      </c>
      <c r="D323" s="148">
        <v>5328458</v>
      </c>
      <c r="E323" s="149" t="s">
        <v>43</v>
      </c>
      <c r="F323" s="149" t="s">
        <v>43</v>
      </c>
      <c r="H323" s="150">
        <v>29496</v>
      </c>
      <c r="I323" s="149" t="s">
        <v>8113</v>
      </c>
      <c r="J323" s="149" t="s">
        <v>8114</v>
      </c>
      <c r="K323" s="149" t="s">
        <v>45</v>
      </c>
      <c r="M323" s="149" t="s">
        <v>46</v>
      </c>
      <c r="N323" s="148">
        <v>12530114</v>
      </c>
      <c r="O323" s="148" t="s">
        <v>47</v>
      </c>
      <c r="P323" s="150">
        <v>45533</v>
      </c>
      <c r="Q323" s="148" t="s">
        <v>962</v>
      </c>
      <c r="R323" s="150">
        <v>44489</v>
      </c>
      <c r="S323" s="150">
        <v>45488</v>
      </c>
      <c r="T323" s="148" t="s">
        <v>1006</v>
      </c>
      <c r="U323" s="148">
        <v>500</v>
      </c>
      <c r="X323" s="148">
        <v>5</v>
      </c>
      <c r="Y323" s="148" t="s">
        <v>230</v>
      </c>
      <c r="AC323" s="148" t="s">
        <v>49</v>
      </c>
      <c r="AD323" s="148" t="s">
        <v>3941</v>
      </c>
      <c r="AE323" s="148">
        <v>53940</v>
      </c>
      <c r="AF323" s="148" t="s">
        <v>3942</v>
      </c>
      <c r="AI323" s="148" t="s">
        <v>2910</v>
      </c>
      <c r="AJ323" s="148" t="s">
        <v>3288</v>
      </c>
      <c r="AK323" s="148" t="s">
        <v>1440</v>
      </c>
      <c r="AL323" s="148">
        <v>0</v>
      </c>
      <c r="AM323" s="148">
        <v>0</v>
      </c>
    </row>
    <row r="324" spans="1:39">
      <c r="A324" s="148">
        <v>5329392</v>
      </c>
      <c r="B324" s="148" t="s">
        <v>3287</v>
      </c>
      <c r="C324" s="148" t="s">
        <v>532</v>
      </c>
      <c r="D324" s="148">
        <v>5329392</v>
      </c>
      <c r="F324" s="149" t="s">
        <v>52</v>
      </c>
      <c r="H324" s="150">
        <v>42268</v>
      </c>
      <c r="I324" s="149" t="s">
        <v>57</v>
      </c>
      <c r="J324" s="149">
        <v>-10</v>
      </c>
      <c r="K324" s="149" t="s">
        <v>45</v>
      </c>
      <c r="M324" s="149" t="s">
        <v>46</v>
      </c>
      <c r="N324" s="148">
        <v>12530018</v>
      </c>
      <c r="O324" s="148" t="s">
        <v>2023</v>
      </c>
      <c r="Q324" s="148" t="s">
        <v>48</v>
      </c>
      <c r="R324" s="150">
        <v>45199</v>
      </c>
      <c r="T324" s="148" t="s">
        <v>2115</v>
      </c>
      <c r="U324" s="148">
        <v>500</v>
      </c>
      <c r="X324" s="148">
        <v>5</v>
      </c>
      <c r="Y324" s="148" t="s">
        <v>230</v>
      </c>
      <c r="AC324" s="148" t="s">
        <v>49</v>
      </c>
      <c r="AD324" s="148" t="s">
        <v>3646</v>
      </c>
      <c r="AE324" s="148">
        <v>53200</v>
      </c>
      <c r="AF324" s="148" t="s">
        <v>8348</v>
      </c>
      <c r="AJ324" s="148" t="s">
        <v>8349</v>
      </c>
      <c r="AK324" s="148" t="s">
        <v>8350</v>
      </c>
      <c r="AL324" s="148">
        <v>0</v>
      </c>
      <c r="AM324" s="148">
        <v>0</v>
      </c>
    </row>
    <row r="325" spans="1:39">
      <c r="A325" s="148">
        <v>5321059</v>
      </c>
      <c r="B325" s="148" t="s">
        <v>316</v>
      </c>
      <c r="C325" s="148" t="s">
        <v>256</v>
      </c>
      <c r="D325" s="148">
        <v>5321059</v>
      </c>
      <c r="F325" s="149" t="s">
        <v>52</v>
      </c>
      <c r="H325" s="150">
        <v>34542</v>
      </c>
      <c r="I325" s="149" t="s">
        <v>59</v>
      </c>
      <c r="J325" s="149">
        <v>-40</v>
      </c>
      <c r="K325" s="149" t="s">
        <v>45</v>
      </c>
      <c r="M325" s="149" t="s">
        <v>46</v>
      </c>
      <c r="N325" s="148">
        <v>12538900</v>
      </c>
      <c r="O325" s="148" t="s">
        <v>1281</v>
      </c>
      <c r="Q325" s="148" t="s">
        <v>48</v>
      </c>
      <c r="R325" s="150">
        <v>39706</v>
      </c>
      <c r="S325" s="150">
        <v>44807</v>
      </c>
      <c r="T325" s="148" t="s">
        <v>2896</v>
      </c>
      <c r="U325" s="148">
        <v>1225</v>
      </c>
      <c r="X325" s="148">
        <v>12</v>
      </c>
      <c r="Y325" s="148" t="s">
        <v>230</v>
      </c>
      <c r="AB325" s="150">
        <v>43647</v>
      </c>
      <c r="AC325" s="148" t="s">
        <v>49</v>
      </c>
      <c r="AD325" s="148" t="s">
        <v>3857</v>
      </c>
      <c r="AE325" s="148">
        <v>53600</v>
      </c>
      <c r="AF325" s="148" t="s">
        <v>3943</v>
      </c>
      <c r="AI325" s="148">
        <v>243906379</v>
      </c>
      <c r="AK325" s="148" t="s">
        <v>2218</v>
      </c>
      <c r="AL325" s="148">
        <v>0</v>
      </c>
      <c r="AM325" s="148">
        <v>0</v>
      </c>
    </row>
    <row r="326" spans="1:39">
      <c r="A326" s="148">
        <v>4431490</v>
      </c>
      <c r="B326" s="148" t="s">
        <v>8351</v>
      </c>
      <c r="C326" s="148" t="s">
        <v>1013</v>
      </c>
      <c r="D326" s="148">
        <v>4431490</v>
      </c>
      <c r="F326" s="149" t="s">
        <v>52</v>
      </c>
      <c r="H326" s="150">
        <v>23223</v>
      </c>
      <c r="I326" s="149" t="s">
        <v>8138</v>
      </c>
      <c r="J326" s="149" t="s">
        <v>8139</v>
      </c>
      <c r="K326" s="149" t="s">
        <v>45</v>
      </c>
      <c r="M326" s="149" t="s">
        <v>46</v>
      </c>
      <c r="N326" s="148">
        <v>12530011</v>
      </c>
      <c r="O326" s="148" t="s">
        <v>2082</v>
      </c>
      <c r="Q326" s="148" t="s">
        <v>48</v>
      </c>
      <c r="R326" s="150">
        <v>37522</v>
      </c>
      <c r="S326" s="150">
        <v>44821</v>
      </c>
      <c r="T326" s="148" t="s">
        <v>2896</v>
      </c>
      <c r="U326" s="148">
        <v>1115</v>
      </c>
      <c r="X326" s="148">
        <v>11</v>
      </c>
      <c r="Y326" s="148" t="s">
        <v>230</v>
      </c>
      <c r="AB326" s="150">
        <v>45474</v>
      </c>
      <c r="AC326" s="148" t="s">
        <v>49</v>
      </c>
      <c r="AD326" s="148" t="s">
        <v>8352</v>
      </c>
      <c r="AE326" s="148">
        <v>49520</v>
      </c>
      <c r="AF326" s="148" t="s">
        <v>8353</v>
      </c>
      <c r="AI326" s="148">
        <v>241610083</v>
      </c>
      <c r="AJ326" s="148">
        <v>686282923</v>
      </c>
      <c r="AK326" s="148" t="s">
        <v>8354</v>
      </c>
      <c r="AL326" s="148">
        <v>0</v>
      </c>
      <c r="AM326" s="148">
        <v>0</v>
      </c>
    </row>
    <row r="327" spans="1:39">
      <c r="A327" s="148">
        <v>5327199</v>
      </c>
      <c r="B327" s="148" t="s">
        <v>1154</v>
      </c>
      <c r="C327" s="148" t="s">
        <v>239</v>
      </c>
      <c r="D327" s="148">
        <v>5327199</v>
      </c>
      <c r="F327" s="149" t="s">
        <v>52</v>
      </c>
      <c r="H327" s="150">
        <v>38850</v>
      </c>
      <c r="I327" s="149" t="s">
        <v>2335</v>
      </c>
      <c r="J327" s="149">
        <v>-19</v>
      </c>
      <c r="K327" s="149" t="s">
        <v>61</v>
      </c>
      <c r="M327" s="149" t="s">
        <v>46</v>
      </c>
      <c r="N327" s="148">
        <v>12530023</v>
      </c>
      <c r="O327" s="148" t="s">
        <v>2026</v>
      </c>
      <c r="Q327" s="148" t="s">
        <v>48</v>
      </c>
      <c r="R327" s="150">
        <v>43400</v>
      </c>
      <c r="T327" s="148" t="s">
        <v>2115</v>
      </c>
      <c r="U327" s="148">
        <v>500</v>
      </c>
      <c r="X327" s="148">
        <v>5</v>
      </c>
      <c r="Y327" s="148" t="s">
        <v>230</v>
      </c>
      <c r="AC327" s="148" t="s">
        <v>49</v>
      </c>
      <c r="AD327" s="148" t="s">
        <v>3944</v>
      </c>
      <c r="AE327" s="148">
        <v>53700</v>
      </c>
      <c r="AF327" s="148" t="s">
        <v>3945</v>
      </c>
      <c r="AI327" s="148">
        <v>243034609</v>
      </c>
      <c r="AJ327" s="148">
        <v>675178501</v>
      </c>
      <c r="AK327" s="148" t="s">
        <v>1424</v>
      </c>
      <c r="AL327" s="148">
        <v>0</v>
      </c>
      <c r="AM327" s="148">
        <v>0</v>
      </c>
    </row>
    <row r="328" spans="1:39">
      <c r="A328" s="148">
        <v>5322474</v>
      </c>
      <c r="B328" s="148" t="s">
        <v>968</v>
      </c>
      <c r="C328" s="148" t="s">
        <v>396</v>
      </c>
      <c r="D328" s="148">
        <v>5322474</v>
      </c>
      <c r="F328" s="149" t="s">
        <v>52</v>
      </c>
      <c r="H328" s="150">
        <v>37319</v>
      </c>
      <c r="I328" s="149" t="s">
        <v>59</v>
      </c>
      <c r="J328" s="149">
        <v>-40</v>
      </c>
      <c r="K328" s="149" t="s">
        <v>45</v>
      </c>
      <c r="M328" s="149" t="s">
        <v>46</v>
      </c>
      <c r="N328" s="148">
        <v>12530003</v>
      </c>
      <c r="O328" s="148" t="s">
        <v>2024</v>
      </c>
      <c r="Q328" s="148" t="s">
        <v>48</v>
      </c>
      <c r="R328" s="150">
        <v>40448</v>
      </c>
      <c r="S328" s="150">
        <v>45190</v>
      </c>
      <c r="T328" s="148" t="s">
        <v>1006</v>
      </c>
      <c r="U328" s="148">
        <v>828</v>
      </c>
      <c r="X328" s="148">
        <v>8</v>
      </c>
      <c r="Y328" s="148" t="s">
        <v>230</v>
      </c>
      <c r="AC328" s="148" t="s">
        <v>49</v>
      </c>
      <c r="AD328" s="148" t="s">
        <v>3946</v>
      </c>
      <c r="AE328" s="148">
        <v>53200</v>
      </c>
      <c r="AF328" s="148" t="s">
        <v>3947</v>
      </c>
      <c r="AI328" s="148">
        <v>243070928</v>
      </c>
      <c r="AJ328" s="148">
        <v>632707377</v>
      </c>
      <c r="AK328" s="148" t="s">
        <v>1425</v>
      </c>
      <c r="AL328" s="148">
        <v>0</v>
      </c>
      <c r="AM328" s="148">
        <v>0</v>
      </c>
    </row>
    <row r="329" spans="1:39">
      <c r="A329" s="148">
        <v>5329678</v>
      </c>
      <c r="B329" s="148" t="s">
        <v>8355</v>
      </c>
      <c r="C329" s="148" t="s">
        <v>322</v>
      </c>
      <c r="D329" s="148">
        <v>5329678</v>
      </c>
      <c r="F329" s="149" t="s">
        <v>43</v>
      </c>
      <c r="H329" s="150">
        <v>41931</v>
      </c>
      <c r="I329" s="149" t="s">
        <v>89</v>
      </c>
      <c r="J329" s="149">
        <v>-11</v>
      </c>
      <c r="K329" s="149" t="s">
        <v>45</v>
      </c>
      <c r="M329" s="149" t="s">
        <v>46</v>
      </c>
      <c r="N329" s="148">
        <v>12530036</v>
      </c>
      <c r="O329" s="148" t="s">
        <v>2030</v>
      </c>
      <c r="Q329" s="148" t="s">
        <v>48</v>
      </c>
      <c r="R329" s="150">
        <v>45366</v>
      </c>
      <c r="T329" s="148" t="s">
        <v>2115</v>
      </c>
      <c r="U329" s="148">
        <v>500</v>
      </c>
      <c r="X329" s="148">
        <v>5</v>
      </c>
      <c r="Y329" s="148" t="s">
        <v>230</v>
      </c>
      <c r="AC329" s="148" t="s">
        <v>49</v>
      </c>
      <c r="AD329" s="148" t="s">
        <v>4081</v>
      </c>
      <c r="AE329" s="148">
        <v>53100</v>
      </c>
      <c r="AF329" s="148" t="s">
        <v>8356</v>
      </c>
      <c r="AJ329" s="148">
        <v>788676996</v>
      </c>
      <c r="AK329" s="148" t="s">
        <v>8357</v>
      </c>
      <c r="AL329" s="148">
        <v>0</v>
      </c>
      <c r="AM329" s="148">
        <v>0</v>
      </c>
    </row>
    <row r="330" spans="1:39">
      <c r="A330" s="148">
        <v>5327565</v>
      </c>
      <c r="B330" s="148" t="s">
        <v>318</v>
      </c>
      <c r="C330" s="148" t="s">
        <v>1293</v>
      </c>
      <c r="D330" s="148">
        <v>5327565</v>
      </c>
      <c r="F330" s="149" t="s">
        <v>52</v>
      </c>
      <c r="H330" s="150">
        <v>39025</v>
      </c>
      <c r="I330" s="149" t="s">
        <v>2335</v>
      </c>
      <c r="J330" s="149">
        <v>-19</v>
      </c>
      <c r="K330" s="149" t="s">
        <v>45</v>
      </c>
      <c r="M330" s="149" t="s">
        <v>46</v>
      </c>
      <c r="N330" s="148">
        <v>12530077</v>
      </c>
      <c r="O330" s="148" t="s">
        <v>2064</v>
      </c>
      <c r="Q330" s="148" t="s">
        <v>48</v>
      </c>
      <c r="R330" s="150">
        <v>43734</v>
      </c>
      <c r="T330" s="148" t="s">
        <v>2115</v>
      </c>
      <c r="U330" s="148">
        <v>611</v>
      </c>
      <c r="X330" s="148">
        <v>6</v>
      </c>
      <c r="Y330" s="148" t="s">
        <v>230</v>
      </c>
      <c r="AC330" s="148" t="s">
        <v>49</v>
      </c>
      <c r="AD330" s="148" t="s">
        <v>3668</v>
      </c>
      <c r="AE330" s="148">
        <v>53160</v>
      </c>
      <c r="AF330" s="148" t="s">
        <v>3948</v>
      </c>
      <c r="AI330" s="148">
        <v>243379484</v>
      </c>
      <c r="AJ330" s="148">
        <v>638716610</v>
      </c>
      <c r="AK330" s="148" t="s">
        <v>2219</v>
      </c>
      <c r="AL330" s="148">
        <v>0</v>
      </c>
      <c r="AM330" s="148">
        <v>0</v>
      </c>
    </row>
    <row r="331" spans="1:39">
      <c r="A331" s="148">
        <v>5327035</v>
      </c>
      <c r="B331" s="148" t="s">
        <v>320</v>
      </c>
      <c r="C331" s="148" t="s">
        <v>926</v>
      </c>
      <c r="D331" s="148">
        <v>5327035</v>
      </c>
      <c r="E331" s="149" t="s">
        <v>52</v>
      </c>
      <c r="F331" s="149" t="s">
        <v>43</v>
      </c>
      <c r="H331" s="150">
        <v>40923</v>
      </c>
      <c r="I331" s="149" t="s">
        <v>53</v>
      </c>
      <c r="J331" s="149">
        <v>-13</v>
      </c>
      <c r="K331" s="149" t="s">
        <v>45</v>
      </c>
      <c r="M331" s="149" t="s">
        <v>46</v>
      </c>
      <c r="N331" s="148">
        <v>12530017</v>
      </c>
      <c r="O331" s="148" t="s">
        <v>2025</v>
      </c>
      <c r="P331" s="150">
        <v>45535</v>
      </c>
      <c r="Q331" s="148" t="s">
        <v>962</v>
      </c>
      <c r="R331" s="150">
        <v>43375</v>
      </c>
      <c r="T331" s="148" t="s">
        <v>2115</v>
      </c>
      <c r="U331" s="148">
        <v>500</v>
      </c>
      <c r="X331" s="148">
        <v>5</v>
      </c>
      <c r="Y331" s="148" t="s">
        <v>230</v>
      </c>
      <c r="AB331" s="150">
        <v>45202</v>
      </c>
      <c r="AC331" s="148" t="s">
        <v>49</v>
      </c>
      <c r="AD331" s="148" t="s">
        <v>3949</v>
      </c>
      <c r="AE331" s="148">
        <v>53240</v>
      </c>
      <c r="AF331" s="148" t="s">
        <v>3950</v>
      </c>
      <c r="AJ331" s="148">
        <v>661813261</v>
      </c>
      <c r="AK331" s="148" t="s">
        <v>1426</v>
      </c>
      <c r="AL331" s="148">
        <v>0</v>
      </c>
      <c r="AM331" s="148">
        <v>0</v>
      </c>
    </row>
    <row r="332" spans="1:39">
      <c r="A332" s="148">
        <v>5326180</v>
      </c>
      <c r="B332" s="148" t="s">
        <v>320</v>
      </c>
      <c r="C332" s="148" t="s">
        <v>116</v>
      </c>
      <c r="D332" s="148">
        <v>5326180</v>
      </c>
      <c r="F332" s="149" t="s">
        <v>52</v>
      </c>
      <c r="H332" s="150">
        <v>40077</v>
      </c>
      <c r="I332" s="149" t="s">
        <v>70</v>
      </c>
      <c r="J332" s="149">
        <v>-16</v>
      </c>
      <c r="K332" s="149" t="s">
        <v>45</v>
      </c>
      <c r="M332" s="149" t="s">
        <v>46</v>
      </c>
      <c r="N332" s="148">
        <v>12530054</v>
      </c>
      <c r="O332" s="148" t="s">
        <v>94</v>
      </c>
      <c r="Q332" s="148" t="s">
        <v>48</v>
      </c>
      <c r="R332" s="150">
        <v>42692</v>
      </c>
      <c r="S332" s="150">
        <v>45176</v>
      </c>
      <c r="T332" s="148" t="s">
        <v>1006</v>
      </c>
      <c r="U332" s="148">
        <v>505</v>
      </c>
      <c r="X332" s="148">
        <v>5</v>
      </c>
      <c r="Y332" s="148" t="s">
        <v>230</v>
      </c>
      <c r="AC332" s="148" t="s">
        <v>49</v>
      </c>
      <c r="AD332" s="148" t="s">
        <v>4032</v>
      </c>
      <c r="AE332" s="148">
        <v>53400</v>
      </c>
      <c r="AF332" s="148" t="s">
        <v>5545</v>
      </c>
      <c r="AK332" s="148" t="s">
        <v>8358</v>
      </c>
      <c r="AL332" s="148">
        <v>0</v>
      </c>
      <c r="AM332" s="148">
        <v>0</v>
      </c>
    </row>
    <row r="333" spans="1:39">
      <c r="A333" s="148">
        <v>5324354</v>
      </c>
      <c r="B333" s="148" t="s">
        <v>320</v>
      </c>
      <c r="C333" s="148" t="s">
        <v>282</v>
      </c>
      <c r="D333" s="148">
        <v>5324354</v>
      </c>
      <c r="E333" s="149" t="s">
        <v>8115</v>
      </c>
      <c r="F333" s="149" t="s">
        <v>52</v>
      </c>
      <c r="H333" s="150">
        <v>29658</v>
      </c>
      <c r="I333" s="149" t="s">
        <v>8113</v>
      </c>
      <c r="J333" s="149" t="s">
        <v>8114</v>
      </c>
      <c r="K333" s="149" t="s">
        <v>45</v>
      </c>
      <c r="M333" s="149" t="s">
        <v>46</v>
      </c>
      <c r="N333" s="148">
        <v>12530016</v>
      </c>
      <c r="O333" s="148" t="s">
        <v>2152</v>
      </c>
      <c r="P333" s="150">
        <v>45478</v>
      </c>
      <c r="Q333" s="148" t="s">
        <v>962</v>
      </c>
      <c r="R333" s="150">
        <v>41547</v>
      </c>
      <c r="S333" s="150">
        <v>45175</v>
      </c>
      <c r="T333" s="148" t="s">
        <v>2896</v>
      </c>
      <c r="U333" s="148">
        <v>1022</v>
      </c>
      <c r="X333" s="148">
        <v>10</v>
      </c>
      <c r="Y333" s="148" t="s">
        <v>230</v>
      </c>
      <c r="AC333" s="148" t="s">
        <v>49</v>
      </c>
      <c r="AD333" s="148" t="s">
        <v>4306</v>
      </c>
      <c r="AE333" s="148">
        <v>53600</v>
      </c>
      <c r="AF333" s="148" t="s">
        <v>5546</v>
      </c>
      <c r="AJ333" s="148" t="s">
        <v>2912</v>
      </c>
      <c r="AK333" s="148" t="s">
        <v>1427</v>
      </c>
      <c r="AL333" s="148">
        <v>0</v>
      </c>
      <c r="AM333" s="148">
        <v>0</v>
      </c>
    </row>
    <row r="334" spans="1:39">
      <c r="A334" s="148">
        <v>5314927</v>
      </c>
      <c r="B334" s="148" t="s">
        <v>321</v>
      </c>
      <c r="C334" s="148" t="s">
        <v>136</v>
      </c>
      <c r="D334" s="148">
        <v>5314927</v>
      </c>
      <c r="E334" s="149" t="s">
        <v>52</v>
      </c>
      <c r="F334" s="149" t="s">
        <v>52</v>
      </c>
      <c r="H334" s="150">
        <v>25471</v>
      </c>
      <c r="I334" s="149" t="s">
        <v>8130</v>
      </c>
      <c r="J334" s="149" t="s">
        <v>8131</v>
      </c>
      <c r="K334" s="149" t="s">
        <v>45</v>
      </c>
      <c r="M334" s="149" t="s">
        <v>46</v>
      </c>
      <c r="N334" s="148">
        <v>12530022</v>
      </c>
      <c r="O334" s="148" t="s">
        <v>51</v>
      </c>
      <c r="P334" s="150">
        <v>45521</v>
      </c>
      <c r="Q334" s="148" t="s">
        <v>962</v>
      </c>
      <c r="R334" s="150">
        <v>37432</v>
      </c>
      <c r="S334" s="150">
        <v>44823</v>
      </c>
      <c r="T334" s="148" t="s">
        <v>2896</v>
      </c>
      <c r="U334" s="148">
        <v>1021</v>
      </c>
      <c r="X334" s="148">
        <v>10</v>
      </c>
      <c r="Y334" s="148" t="s">
        <v>230</v>
      </c>
      <c r="AC334" s="148" t="s">
        <v>49</v>
      </c>
      <c r="AD334" s="148" t="s">
        <v>3951</v>
      </c>
      <c r="AE334" s="148">
        <v>53150</v>
      </c>
      <c r="AF334" s="148" t="s">
        <v>3952</v>
      </c>
      <c r="AI334" s="148">
        <v>243900986</v>
      </c>
      <c r="AK334" s="148" t="s">
        <v>1428</v>
      </c>
      <c r="AL334" s="148">
        <v>0</v>
      </c>
      <c r="AM334" s="148">
        <v>0</v>
      </c>
    </row>
    <row r="335" spans="1:39">
      <c r="A335" s="148">
        <v>5329709</v>
      </c>
      <c r="B335" s="148" t="s">
        <v>8359</v>
      </c>
      <c r="C335" s="148" t="s">
        <v>5585</v>
      </c>
      <c r="D335" s="148">
        <v>5329709</v>
      </c>
      <c r="E335" s="149" t="s">
        <v>5338</v>
      </c>
      <c r="H335" s="150">
        <v>41114</v>
      </c>
      <c r="I335" s="149" t="s">
        <v>53</v>
      </c>
      <c r="J335" s="149">
        <v>-13</v>
      </c>
      <c r="K335" s="149" t="s">
        <v>45</v>
      </c>
      <c r="M335" s="149" t="s">
        <v>46</v>
      </c>
      <c r="N335" s="148">
        <v>12530060</v>
      </c>
      <c r="O335" s="148" t="s">
        <v>2031</v>
      </c>
      <c r="P335" s="150">
        <v>45488</v>
      </c>
      <c r="Q335" s="148" t="s">
        <v>962</v>
      </c>
      <c r="R335" s="150">
        <v>45488</v>
      </c>
      <c r="T335" s="148" t="s">
        <v>2115</v>
      </c>
      <c r="U335" s="148">
        <v>500</v>
      </c>
      <c r="X335" s="148">
        <v>5</v>
      </c>
      <c r="Y335" s="148" t="s">
        <v>230</v>
      </c>
      <c r="AC335" s="148" t="s">
        <v>49</v>
      </c>
      <c r="AD335" s="148" t="s">
        <v>8360</v>
      </c>
      <c r="AE335" s="148">
        <v>72200</v>
      </c>
      <c r="AF335" s="148" t="s">
        <v>8361</v>
      </c>
      <c r="AJ335" s="148">
        <v>777304176</v>
      </c>
      <c r="AK335" s="148" t="s">
        <v>8362</v>
      </c>
      <c r="AL335" s="148">
        <v>0</v>
      </c>
      <c r="AM335" s="148">
        <v>0</v>
      </c>
    </row>
    <row r="336" spans="1:39">
      <c r="A336" s="148">
        <v>539991</v>
      </c>
      <c r="B336" s="148" t="s">
        <v>323</v>
      </c>
      <c r="C336" s="148" t="s">
        <v>118</v>
      </c>
      <c r="D336" s="148">
        <v>539991</v>
      </c>
      <c r="F336" s="149" t="s">
        <v>52</v>
      </c>
      <c r="H336" s="150">
        <v>25355</v>
      </c>
      <c r="I336" s="149" t="s">
        <v>8130</v>
      </c>
      <c r="J336" s="149" t="s">
        <v>8131</v>
      </c>
      <c r="K336" s="149" t="s">
        <v>45</v>
      </c>
      <c r="M336" s="149" t="s">
        <v>46</v>
      </c>
      <c r="N336" s="148">
        <v>12530035</v>
      </c>
      <c r="O336" s="148" t="s">
        <v>2027</v>
      </c>
      <c r="Q336" s="148" t="s">
        <v>48</v>
      </c>
      <c r="R336" s="150">
        <v>37432</v>
      </c>
      <c r="S336" s="150">
        <v>44770</v>
      </c>
      <c r="T336" s="148" t="s">
        <v>2896</v>
      </c>
      <c r="U336" s="148">
        <v>1063</v>
      </c>
      <c r="X336" s="148">
        <v>10</v>
      </c>
      <c r="Y336" s="148" t="s">
        <v>230</v>
      </c>
      <c r="AC336" s="148" t="s">
        <v>49</v>
      </c>
      <c r="AD336" s="148" t="s">
        <v>3885</v>
      </c>
      <c r="AE336" s="148">
        <v>53950</v>
      </c>
      <c r="AF336" s="148" t="s">
        <v>3953</v>
      </c>
      <c r="AI336" s="148">
        <v>243378677</v>
      </c>
      <c r="AJ336" s="148">
        <v>681710693</v>
      </c>
      <c r="AK336" s="148" t="s">
        <v>1429</v>
      </c>
      <c r="AL336" s="148">
        <v>0</v>
      </c>
      <c r="AM336" s="148">
        <v>0</v>
      </c>
    </row>
    <row r="337" spans="1:39">
      <c r="A337" s="148">
        <v>5315109</v>
      </c>
      <c r="B337" s="148" t="s">
        <v>324</v>
      </c>
      <c r="C337" s="148" t="s">
        <v>420</v>
      </c>
      <c r="D337" s="148">
        <v>5315109</v>
      </c>
      <c r="F337" s="149" t="s">
        <v>52</v>
      </c>
      <c r="H337" s="150">
        <v>22730</v>
      </c>
      <c r="I337" s="149" t="s">
        <v>8138</v>
      </c>
      <c r="J337" s="149" t="s">
        <v>8139</v>
      </c>
      <c r="K337" s="149" t="s">
        <v>45</v>
      </c>
      <c r="M337" s="149" t="s">
        <v>46</v>
      </c>
      <c r="N337" s="148">
        <v>12530095</v>
      </c>
      <c r="O337" s="148" t="s">
        <v>944</v>
      </c>
      <c r="Q337" s="148" t="s">
        <v>48</v>
      </c>
      <c r="R337" s="150">
        <v>37432</v>
      </c>
      <c r="S337" s="150">
        <v>44820</v>
      </c>
      <c r="T337" s="148" t="s">
        <v>2896</v>
      </c>
      <c r="U337" s="148">
        <v>984</v>
      </c>
      <c r="X337" s="148">
        <v>9</v>
      </c>
      <c r="Y337" s="148" t="s">
        <v>230</v>
      </c>
      <c r="AC337" s="148" t="s">
        <v>49</v>
      </c>
      <c r="AD337" s="148" t="s">
        <v>85</v>
      </c>
      <c r="AE337" s="148">
        <v>53410</v>
      </c>
      <c r="AF337" s="148" t="s">
        <v>3954</v>
      </c>
      <c r="AI337" s="148">
        <v>243688557</v>
      </c>
      <c r="AK337" s="148" t="s">
        <v>1430</v>
      </c>
      <c r="AL337" s="148">
        <v>0</v>
      </c>
      <c r="AM337" s="148">
        <v>0</v>
      </c>
    </row>
    <row r="338" spans="1:39">
      <c r="A338" s="148">
        <v>5329288</v>
      </c>
      <c r="B338" s="148" t="s">
        <v>8363</v>
      </c>
      <c r="C338" s="148" t="s">
        <v>7341</v>
      </c>
      <c r="D338" s="148">
        <v>5329288</v>
      </c>
      <c r="F338" s="149" t="s">
        <v>52</v>
      </c>
      <c r="H338" s="150">
        <v>42522</v>
      </c>
      <c r="I338" s="149" t="s">
        <v>43</v>
      </c>
      <c r="J338" s="149">
        <v>-9</v>
      </c>
      <c r="K338" s="149" t="s">
        <v>45</v>
      </c>
      <c r="M338" s="149" t="s">
        <v>46</v>
      </c>
      <c r="N338" s="148">
        <v>12530058</v>
      </c>
      <c r="O338" s="148" t="s">
        <v>945</v>
      </c>
      <c r="Q338" s="148" t="s">
        <v>48</v>
      </c>
      <c r="R338" s="150">
        <v>45186</v>
      </c>
      <c r="S338" s="150">
        <v>45176</v>
      </c>
      <c r="T338" s="148" t="s">
        <v>1006</v>
      </c>
      <c r="U338" s="148">
        <v>500</v>
      </c>
      <c r="X338" s="148">
        <v>5</v>
      </c>
      <c r="Y338" s="148" t="s">
        <v>230</v>
      </c>
      <c r="AC338" s="148" t="s">
        <v>49</v>
      </c>
      <c r="AD338" s="148" t="s">
        <v>3941</v>
      </c>
      <c r="AE338" s="148">
        <v>53940</v>
      </c>
      <c r="AF338" s="148" t="s">
        <v>8364</v>
      </c>
      <c r="AK338" s="148" t="s">
        <v>8365</v>
      </c>
      <c r="AL338" s="148">
        <v>0</v>
      </c>
      <c r="AM338" s="148">
        <v>0</v>
      </c>
    </row>
    <row r="339" spans="1:39">
      <c r="A339" s="148">
        <v>5327916</v>
      </c>
      <c r="B339" s="148" t="s">
        <v>969</v>
      </c>
      <c r="C339" s="148" t="s">
        <v>136</v>
      </c>
      <c r="D339" s="148">
        <v>5327916</v>
      </c>
      <c r="F339" s="149" t="s">
        <v>52</v>
      </c>
      <c r="H339" s="150">
        <v>27323</v>
      </c>
      <c r="I339" s="149" t="s">
        <v>8109</v>
      </c>
      <c r="J339" s="149" t="s">
        <v>8110</v>
      </c>
      <c r="K339" s="149" t="s">
        <v>45</v>
      </c>
      <c r="M339" s="149" t="s">
        <v>46</v>
      </c>
      <c r="N339" s="148">
        <v>12530114</v>
      </c>
      <c r="O339" s="148" t="s">
        <v>47</v>
      </c>
      <c r="Q339" s="148" t="s">
        <v>48</v>
      </c>
      <c r="R339" s="150">
        <v>44061</v>
      </c>
      <c r="S339" s="150">
        <v>45106</v>
      </c>
      <c r="T339" s="148" t="s">
        <v>1006</v>
      </c>
      <c r="U339" s="148">
        <v>500</v>
      </c>
      <c r="X339" s="148">
        <v>5</v>
      </c>
      <c r="Y339" s="148" t="s">
        <v>230</v>
      </c>
      <c r="AC339" s="148" t="s">
        <v>49</v>
      </c>
      <c r="AD339" s="148" t="s">
        <v>1328</v>
      </c>
      <c r="AE339" s="148">
        <v>53000</v>
      </c>
      <c r="AF339" s="148" t="s">
        <v>3956</v>
      </c>
      <c r="AJ339" s="148" t="s">
        <v>2913</v>
      </c>
      <c r="AK339" s="148" t="s">
        <v>1431</v>
      </c>
      <c r="AL339" s="148">
        <v>0</v>
      </c>
      <c r="AM339" s="148">
        <v>0</v>
      </c>
    </row>
    <row r="340" spans="1:39">
      <c r="A340" s="148">
        <v>5327917</v>
      </c>
      <c r="B340" s="148" t="s">
        <v>969</v>
      </c>
      <c r="C340" s="148" t="s">
        <v>1265</v>
      </c>
      <c r="D340" s="148">
        <v>5327917</v>
      </c>
      <c r="F340" s="149" t="s">
        <v>52</v>
      </c>
      <c r="H340" s="150">
        <v>41892</v>
      </c>
      <c r="I340" s="149" t="s">
        <v>89</v>
      </c>
      <c r="J340" s="149">
        <v>-11</v>
      </c>
      <c r="K340" s="149" t="s">
        <v>61</v>
      </c>
      <c r="M340" s="149" t="s">
        <v>46</v>
      </c>
      <c r="N340" s="148">
        <v>12530114</v>
      </c>
      <c r="O340" s="148" t="s">
        <v>47</v>
      </c>
      <c r="Q340" s="148" t="s">
        <v>48</v>
      </c>
      <c r="R340" s="150">
        <v>44061</v>
      </c>
      <c r="T340" s="148" t="s">
        <v>2115</v>
      </c>
      <c r="U340" s="148">
        <v>500</v>
      </c>
      <c r="X340" s="148">
        <v>5</v>
      </c>
      <c r="Y340" s="148" t="s">
        <v>230</v>
      </c>
      <c r="AC340" s="148" t="s">
        <v>49</v>
      </c>
      <c r="AD340" s="148" t="s">
        <v>1328</v>
      </c>
      <c r="AE340" s="148">
        <v>53000</v>
      </c>
      <c r="AF340" s="148" t="s">
        <v>3956</v>
      </c>
      <c r="AJ340" s="148" t="s">
        <v>2913</v>
      </c>
      <c r="AK340" s="148" t="s">
        <v>1431</v>
      </c>
      <c r="AL340" s="148">
        <v>0</v>
      </c>
      <c r="AM340" s="148">
        <v>0</v>
      </c>
    </row>
    <row r="341" spans="1:39">
      <c r="A341" s="148">
        <v>5328694</v>
      </c>
      <c r="B341" s="148" t="s">
        <v>969</v>
      </c>
      <c r="C341" s="148" t="s">
        <v>2224</v>
      </c>
      <c r="D341" s="148">
        <v>5328694</v>
      </c>
      <c r="F341" s="149" t="s">
        <v>52</v>
      </c>
      <c r="H341" s="150">
        <v>40602</v>
      </c>
      <c r="I341" s="149" t="s">
        <v>44</v>
      </c>
      <c r="J341" s="149">
        <v>-14</v>
      </c>
      <c r="K341" s="149" t="s">
        <v>45</v>
      </c>
      <c r="M341" s="149" t="s">
        <v>46</v>
      </c>
      <c r="N341" s="148">
        <v>12530017</v>
      </c>
      <c r="O341" s="148" t="s">
        <v>2025</v>
      </c>
      <c r="Q341" s="148" t="s">
        <v>48</v>
      </c>
      <c r="R341" s="150">
        <v>44815</v>
      </c>
      <c r="T341" s="148" t="s">
        <v>2115</v>
      </c>
      <c r="U341" s="148">
        <v>568</v>
      </c>
      <c r="X341" s="148">
        <v>5</v>
      </c>
      <c r="Y341" s="148" t="s">
        <v>230</v>
      </c>
      <c r="AC341" s="148" t="s">
        <v>49</v>
      </c>
      <c r="AD341" s="148" t="s">
        <v>3669</v>
      </c>
      <c r="AE341" s="148">
        <v>53500</v>
      </c>
      <c r="AF341" s="148" t="s">
        <v>5547</v>
      </c>
      <c r="AK341" s="148" t="s">
        <v>5548</v>
      </c>
      <c r="AL341" s="148">
        <v>0</v>
      </c>
      <c r="AM341" s="148">
        <v>0</v>
      </c>
    </row>
    <row r="342" spans="1:39">
      <c r="A342" s="148">
        <v>5329456</v>
      </c>
      <c r="B342" s="148" t="s">
        <v>969</v>
      </c>
      <c r="C342" s="148" t="s">
        <v>285</v>
      </c>
      <c r="D342" s="148">
        <v>5329456</v>
      </c>
      <c r="F342" s="149" t="s">
        <v>43</v>
      </c>
      <c r="H342" s="150">
        <v>40937</v>
      </c>
      <c r="I342" s="149" t="s">
        <v>53</v>
      </c>
      <c r="J342" s="149">
        <v>-13</v>
      </c>
      <c r="K342" s="149" t="s">
        <v>45</v>
      </c>
      <c r="M342" s="149" t="s">
        <v>46</v>
      </c>
      <c r="N342" s="148">
        <v>12530008</v>
      </c>
      <c r="O342" s="148" t="s">
        <v>146</v>
      </c>
      <c r="Q342" s="148" t="s">
        <v>48</v>
      </c>
      <c r="R342" s="150">
        <v>45204</v>
      </c>
      <c r="T342" s="148" t="s">
        <v>2115</v>
      </c>
      <c r="U342" s="148">
        <v>500</v>
      </c>
      <c r="X342" s="148">
        <v>5</v>
      </c>
      <c r="Y342" s="148" t="s">
        <v>230</v>
      </c>
      <c r="AC342" s="148" t="s">
        <v>49</v>
      </c>
      <c r="AD342" s="148" t="s">
        <v>3861</v>
      </c>
      <c r="AE342" s="148">
        <v>53410</v>
      </c>
      <c r="AF342" s="148" t="s">
        <v>8366</v>
      </c>
      <c r="AJ342" s="148">
        <v>664655660</v>
      </c>
      <c r="AK342" s="148" t="s">
        <v>8367</v>
      </c>
      <c r="AL342" s="148">
        <v>0</v>
      </c>
      <c r="AM342" s="148">
        <v>0</v>
      </c>
    </row>
    <row r="343" spans="1:39">
      <c r="A343" s="148">
        <v>5329167</v>
      </c>
      <c r="B343" s="148" t="s">
        <v>1237</v>
      </c>
      <c r="C343" s="148" t="s">
        <v>5549</v>
      </c>
      <c r="D343" s="148">
        <v>5329167</v>
      </c>
      <c r="F343" s="149" t="s">
        <v>43</v>
      </c>
      <c r="H343" s="150">
        <v>42263</v>
      </c>
      <c r="I343" s="149" t="s">
        <v>57</v>
      </c>
      <c r="J343" s="149">
        <v>-10</v>
      </c>
      <c r="K343" s="149" t="s">
        <v>45</v>
      </c>
      <c r="M343" s="149" t="s">
        <v>46</v>
      </c>
      <c r="N343" s="148">
        <v>12530114</v>
      </c>
      <c r="O343" s="148" t="s">
        <v>47</v>
      </c>
      <c r="Q343" s="148" t="s">
        <v>48</v>
      </c>
      <c r="R343" s="150">
        <v>45164</v>
      </c>
      <c r="T343" s="148" t="s">
        <v>2115</v>
      </c>
      <c r="U343" s="148">
        <v>500</v>
      </c>
      <c r="X343" s="148">
        <v>5</v>
      </c>
      <c r="Y343" s="148" t="s">
        <v>230</v>
      </c>
      <c r="AC343" s="148" t="s">
        <v>49</v>
      </c>
      <c r="AD343" s="148" t="s">
        <v>1328</v>
      </c>
      <c r="AE343" s="148">
        <v>53000</v>
      </c>
      <c r="AF343" s="148" t="s">
        <v>5550</v>
      </c>
      <c r="AJ343" s="148" t="s">
        <v>5551</v>
      </c>
      <c r="AK343" s="148" t="s">
        <v>5552</v>
      </c>
      <c r="AL343" s="148">
        <v>0</v>
      </c>
      <c r="AM343" s="148">
        <v>0</v>
      </c>
    </row>
    <row r="344" spans="1:39">
      <c r="A344" s="148">
        <v>5325534</v>
      </c>
      <c r="B344" s="148" t="s">
        <v>896</v>
      </c>
      <c r="C344" s="148" t="s">
        <v>63</v>
      </c>
      <c r="D344" s="148">
        <v>5325534</v>
      </c>
      <c r="F344" s="149" t="s">
        <v>52</v>
      </c>
      <c r="H344" s="150">
        <v>37636</v>
      </c>
      <c r="I344" s="149" t="s">
        <v>59</v>
      </c>
      <c r="J344" s="149">
        <v>-40</v>
      </c>
      <c r="K344" s="149" t="s">
        <v>45</v>
      </c>
      <c r="M344" s="149" t="s">
        <v>46</v>
      </c>
      <c r="N344" s="148">
        <v>12530068</v>
      </c>
      <c r="O344" s="148" t="s">
        <v>192</v>
      </c>
      <c r="Q344" s="148" t="s">
        <v>48</v>
      </c>
      <c r="R344" s="150">
        <v>42290</v>
      </c>
      <c r="S344" s="150">
        <v>44834</v>
      </c>
      <c r="T344" s="148" t="s">
        <v>1006</v>
      </c>
      <c r="U344" s="148">
        <v>675</v>
      </c>
      <c r="X344" s="148">
        <v>6</v>
      </c>
      <c r="Y344" s="148" t="s">
        <v>230</v>
      </c>
      <c r="AC344" s="148" t="s">
        <v>49</v>
      </c>
      <c r="AD344" s="148" t="s">
        <v>3753</v>
      </c>
      <c r="AE344" s="148">
        <v>53220</v>
      </c>
      <c r="AF344" s="148" t="s">
        <v>3957</v>
      </c>
      <c r="AJ344" s="148">
        <v>631938911</v>
      </c>
      <c r="AK344" s="148" t="s">
        <v>3289</v>
      </c>
      <c r="AL344" s="148">
        <v>0</v>
      </c>
      <c r="AM344" s="148">
        <v>0</v>
      </c>
    </row>
    <row r="345" spans="1:39">
      <c r="A345" s="148">
        <v>5321105</v>
      </c>
      <c r="B345" s="148" t="s">
        <v>896</v>
      </c>
      <c r="C345" s="148" t="s">
        <v>183</v>
      </c>
      <c r="D345" s="148">
        <v>5321105</v>
      </c>
      <c r="E345" s="149" t="s">
        <v>52</v>
      </c>
      <c r="F345" s="149" t="s">
        <v>52</v>
      </c>
      <c r="H345" s="150">
        <v>34695</v>
      </c>
      <c r="I345" s="149" t="s">
        <v>59</v>
      </c>
      <c r="J345" s="149">
        <v>-40</v>
      </c>
      <c r="K345" s="149" t="s">
        <v>45</v>
      </c>
      <c r="M345" s="149" t="s">
        <v>46</v>
      </c>
      <c r="N345" s="148">
        <v>12530119</v>
      </c>
      <c r="O345" s="148" t="s">
        <v>2062</v>
      </c>
      <c r="P345" s="150">
        <v>45524</v>
      </c>
      <c r="Q345" s="148" t="s">
        <v>962</v>
      </c>
      <c r="R345" s="150">
        <v>39710</v>
      </c>
      <c r="S345" s="150">
        <v>45171</v>
      </c>
      <c r="T345" s="148" t="s">
        <v>2896</v>
      </c>
      <c r="U345" s="148">
        <v>1230</v>
      </c>
      <c r="X345" s="148">
        <v>12</v>
      </c>
      <c r="Y345" s="148" t="s">
        <v>230</v>
      </c>
      <c r="AC345" s="148" t="s">
        <v>49</v>
      </c>
      <c r="AD345" s="148" t="s">
        <v>3958</v>
      </c>
      <c r="AE345" s="148">
        <v>53170</v>
      </c>
      <c r="AF345" s="148" t="s">
        <v>3959</v>
      </c>
      <c r="AJ345" s="148">
        <v>638407321</v>
      </c>
      <c r="AK345" s="148" t="s">
        <v>1432</v>
      </c>
      <c r="AL345" s="148">
        <v>0</v>
      </c>
      <c r="AM345" s="148">
        <v>0</v>
      </c>
    </row>
    <row r="346" spans="1:39">
      <c r="A346" s="148">
        <v>5312626</v>
      </c>
      <c r="B346" s="148" t="s">
        <v>5554</v>
      </c>
      <c r="C346" s="148" t="s">
        <v>64</v>
      </c>
      <c r="D346" s="148">
        <v>5312626</v>
      </c>
      <c r="E346" s="149" t="s">
        <v>52</v>
      </c>
      <c r="F346" s="149" t="s">
        <v>52</v>
      </c>
      <c r="H346" s="150">
        <v>26100</v>
      </c>
      <c r="I346" s="149" t="s">
        <v>8109</v>
      </c>
      <c r="J346" s="149" t="s">
        <v>8110</v>
      </c>
      <c r="K346" s="149" t="s">
        <v>45</v>
      </c>
      <c r="M346" s="149" t="s">
        <v>46</v>
      </c>
      <c r="N346" s="148">
        <v>12530146</v>
      </c>
      <c r="O346" s="148" t="s">
        <v>2034</v>
      </c>
      <c r="P346" s="150">
        <v>45482</v>
      </c>
      <c r="Q346" s="148" t="s">
        <v>962</v>
      </c>
      <c r="R346" s="150">
        <v>37432</v>
      </c>
      <c r="S346" s="150">
        <v>44763</v>
      </c>
      <c r="T346" s="148" t="s">
        <v>2896</v>
      </c>
      <c r="U346" s="148">
        <v>500</v>
      </c>
      <c r="X346" s="148">
        <v>5</v>
      </c>
      <c r="Y346" s="148" t="s">
        <v>230</v>
      </c>
      <c r="AC346" s="148" t="s">
        <v>49</v>
      </c>
      <c r="AD346" s="148" t="s">
        <v>3787</v>
      </c>
      <c r="AE346" s="148">
        <v>53200</v>
      </c>
      <c r="AF346" s="148" t="s">
        <v>5555</v>
      </c>
      <c r="AK346" s="148" t="s">
        <v>5556</v>
      </c>
      <c r="AL346" s="148">
        <v>0</v>
      </c>
      <c r="AM346" s="148">
        <v>0</v>
      </c>
    </row>
    <row r="347" spans="1:39">
      <c r="A347" s="148">
        <v>5322870</v>
      </c>
      <c r="B347" s="148" t="s">
        <v>326</v>
      </c>
      <c r="C347" s="148" t="s">
        <v>141</v>
      </c>
      <c r="D347" s="148">
        <v>5322870</v>
      </c>
      <c r="F347" s="149" t="s">
        <v>52</v>
      </c>
      <c r="H347" s="150">
        <v>27467</v>
      </c>
      <c r="I347" s="149" t="s">
        <v>8147</v>
      </c>
      <c r="J347" s="149" t="s">
        <v>8148</v>
      </c>
      <c r="K347" s="149" t="s">
        <v>45</v>
      </c>
      <c r="M347" s="149" t="s">
        <v>46</v>
      </c>
      <c r="N347" s="148">
        <v>12530084</v>
      </c>
      <c r="O347" s="148" t="s">
        <v>198</v>
      </c>
      <c r="Q347" s="148" t="s">
        <v>48</v>
      </c>
      <c r="R347" s="150">
        <v>40793</v>
      </c>
      <c r="S347" s="150">
        <v>44821</v>
      </c>
      <c r="T347" s="148" t="s">
        <v>2896</v>
      </c>
      <c r="U347" s="148">
        <v>871</v>
      </c>
      <c r="X347" s="148">
        <v>8</v>
      </c>
      <c r="Y347" s="148" t="s">
        <v>230</v>
      </c>
      <c r="AC347" s="148" t="s">
        <v>49</v>
      </c>
      <c r="AD347" s="148" t="s">
        <v>3803</v>
      </c>
      <c r="AE347" s="148">
        <v>53600</v>
      </c>
      <c r="AF347" s="148" t="s">
        <v>3960</v>
      </c>
      <c r="AJ347" s="148">
        <v>682287784</v>
      </c>
      <c r="AK347" s="148" t="s">
        <v>3290</v>
      </c>
      <c r="AL347" s="148">
        <v>0</v>
      </c>
      <c r="AM347" s="148">
        <v>0</v>
      </c>
    </row>
    <row r="348" spans="1:39">
      <c r="A348" s="148">
        <v>5326727</v>
      </c>
      <c r="B348" s="148" t="s">
        <v>326</v>
      </c>
      <c r="C348" s="148" t="s">
        <v>266</v>
      </c>
      <c r="D348" s="148">
        <v>5326727</v>
      </c>
      <c r="E348" s="149" t="s">
        <v>52</v>
      </c>
      <c r="F348" s="149" t="s">
        <v>52</v>
      </c>
      <c r="H348" s="150">
        <v>20071</v>
      </c>
      <c r="I348" s="149" t="s">
        <v>8116</v>
      </c>
      <c r="J348" s="149" t="s">
        <v>8117</v>
      </c>
      <c r="K348" s="149" t="s">
        <v>45</v>
      </c>
      <c r="M348" s="149" t="s">
        <v>46</v>
      </c>
      <c r="N348" s="148">
        <v>12530121</v>
      </c>
      <c r="O348" s="148" t="s">
        <v>142</v>
      </c>
      <c r="P348" s="150">
        <v>45495</v>
      </c>
      <c r="Q348" s="148" t="s">
        <v>962</v>
      </c>
      <c r="R348" s="150">
        <v>43084</v>
      </c>
      <c r="S348" s="150">
        <v>45113</v>
      </c>
      <c r="T348" s="148" t="s">
        <v>2896</v>
      </c>
      <c r="U348" s="148">
        <v>500</v>
      </c>
      <c r="X348" s="148">
        <v>5</v>
      </c>
      <c r="Y348" s="148" t="s">
        <v>230</v>
      </c>
      <c r="AC348" s="148" t="s">
        <v>49</v>
      </c>
      <c r="AD348" s="148" t="s">
        <v>3715</v>
      </c>
      <c r="AE348" s="148">
        <v>53500</v>
      </c>
      <c r="AF348" s="148" t="s">
        <v>8368</v>
      </c>
      <c r="AI348" s="148" t="s">
        <v>3291</v>
      </c>
      <c r="AJ348" s="148" t="s">
        <v>3292</v>
      </c>
      <c r="AK348" s="148" t="s">
        <v>2066</v>
      </c>
      <c r="AL348" s="148">
        <v>0</v>
      </c>
      <c r="AM348" s="148">
        <v>0</v>
      </c>
    </row>
    <row r="349" spans="1:39">
      <c r="A349" s="148">
        <v>5329466</v>
      </c>
      <c r="B349" s="148" t="s">
        <v>326</v>
      </c>
      <c r="C349" s="148" t="s">
        <v>8369</v>
      </c>
      <c r="D349" s="148">
        <v>5329466</v>
      </c>
      <c r="F349" s="149" t="s">
        <v>43</v>
      </c>
      <c r="H349" s="150">
        <v>41433</v>
      </c>
      <c r="I349" s="149" t="s">
        <v>54</v>
      </c>
      <c r="J349" s="149">
        <v>-12</v>
      </c>
      <c r="K349" s="149" t="s">
        <v>45</v>
      </c>
      <c r="M349" s="149" t="s">
        <v>46</v>
      </c>
      <c r="N349" s="148">
        <v>12530010</v>
      </c>
      <c r="O349" s="148" t="s">
        <v>2021</v>
      </c>
      <c r="Q349" s="148" t="s">
        <v>48</v>
      </c>
      <c r="R349" s="150">
        <v>45209</v>
      </c>
      <c r="T349" s="148" t="s">
        <v>2115</v>
      </c>
      <c r="U349" s="148">
        <v>500</v>
      </c>
      <c r="X349" s="148">
        <v>5</v>
      </c>
      <c r="Y349" s="148" t="s">
        <v>230</v>
      </c>
      <c r="AC349" s="148" t="s">
        <v>49</v>
      </c>
      <c r="AD349" s="148" t="s">
        <v>8370</v>
      </c>
      <c r="AE349" s="148">
        <v>53260</v>
      </c>
      <c r="AF349" s="148" t="s">
        <v>8371</v>
      </c>
      <c r="AI349" s="148">
        <v>613053936</v>
      </c>
      <c r="AJ349" s="148">
        <v>625681787</v>
      </c>
      <c r="AK349" s="148" t="s">
        <v>8372</v>
      </c>
      <c r="AL349" s="148">
        <v>1</v>
      </c>
      <c r="AM349" s="148">
        <v>1</v>
      </c>
    </row>
    <row r="350" spans="1:39">
      <c r="A350" s="148">
        <v>5328108</v>
      </c>
      <c r="B350" s="148" t="s">
        <v>326</v>
      </c>
      <c r="C350" s="148" t="s">
        <v>1101</v>
      </c>
      <c r="D350" s="148">
        <v>5328108</v>
      </c>
      <c r="E350" s="149" t="s">
        <v>52</v>
      </c>
      <c r="F350" s="149" t="s">
        <v>52</v>
      </c>
      <c r="H350" s="150">
        <v>40817</v>
      </c>
      <c r="I350" s="149" t="s">
        <v>44</v>
      </c>
      <c r="J350" s="149">
        <v>-14</v>
      </c>
      <c r="K350" s="149" t="s">
        <v>45</v>
      </c>
      <c r="M350" s="149" t="s">
        <v>46</v>
      </c>
      <c r="N350" s="148">
        <v>12530070</v>
      </c>
      <c r="O350" s="148" t="s">
        <v>145</v>
      </c>
      <c r="P350" s="150">
        <v>45535</v>
      </c>
      <c r="Q350" s="148" t="s">
        <v>962</v>
      </c>
      <c r="R350" s="150">
        <v>44438</v>
      </c>
      <c r="T350" s="148" t="s">
        <v>2115</v>
      </c>
      <c r="U350" s="148">
        <v>523</v>
      </c>
      <c r="X350" s="148">
        <v>5</v>
      </c>
      <c r="Y350" s="148" t="s">
        <v>230</v>
      </c>
      <c r="AC350" s="148" t="s">
        <v>49</v>
      </c>
      <c r="AD350" s="148" t="s">
        <v>3962</v>
      </c>
      <c r="AE350" s="148">
        <v>53540</v>
      </c>
      <c r="AF350" s="148" t="s">
        <v>3963</v>
      </c>
      <c r="AH350" s="148" t="s">
        <v>3964</v>
      </c>
      <c r="AI350" s="148">
        <v>243688138</v>
      </c>
      <c r="AJ350" s="148">
        <v>675023260</v>
      </c>
      <c r="AK350" s="148" t="s">
        <v>2165</v>
      </c>
      <c r="AL350" s="148">
        <v>0</v>
      </c>
      <c r="AM350" s="148">
        <v>0</v>
      </c>
    </row>
    <row r="351" spans="1:39">
      <c r="A351" s="148">
        <v>5328169</v>
      </c>
      <c r="B351" s="148" t="s">
        <v>326</v>
      </c>
      <c r="C351" s="148" t="s">
        <v>280</v>
      </c>
      <c r="D351" s="148">
        <v>5328169</v>
      </c>
      <c r="F351" s="149" t="s">
        <v>52</v>
      </c>
      <c r="H351" s="150">
        <v>40530</v>
      </c>
      <c r="I351" s="149" t="s">
        <v>97</v>
      </c>
      <c r="J351" s="149">
        <v>-15</v>
      </c>
      <c r="K351" s="149" t="s">
        <v>45</v>
      </c>
      <c r="M351" s="149" t="s">
        <v>46</v>
      </c>
      <c r="N351" s="148">
        <v>12530017</v>
      </c>
      <c r="O351" s="148" t="s">
        <v>2025</v>
      </c>
      <c r="Q351" s="148" t="s">
        <v>48</v>
      </c>
      <c r="R351" s="150">
        <v>44452</v>
      </c>
      <c r="T351" s="148" t="s">
        <v>2115</v>
      </c>
      <c r="U351" s="148">
        <v>950</v>
      </c>
      <c r="X351" s="148">
        <v>9</v>
      </c>
      <c r="Y351" s="148" t="s">
        <v>230</v>
      </c>
      <c r="AC351" s="148" t="s">
        <v>49</v>
      </c>
      <c r="AD351" s="148" t="s">
        <v>3702</v>
      </c>
      <c r="AE351" s="148">
        <v>53500</v>
      </c>
      <c r="AF351" s="148" t="s">
        <v>3965</v>
      </c>
      <c r="AJ351" s="148">
        <v>789594055</v>
      </c>
      <c r="AK351" s="148" t="s">
        <v>2220</v>
      </c>
      <c r="AL351" s="148">
        <v>0</v>
      </c>
      <c r="AM351" s="148">
        <v>0</v>
      </c>
    </row>
    <row r="352" spans="1:39">
      <c r="A352" s="148">
        <v>3535066</v>
      </c>
      <c r="B352" s="148" t="s">
        <v>326</v>
      </c>
      <c r="C352" s="148" t="s">
        <v>203</v>
      </c>
      <c r="D352" s="148">
        <v>3535066</v>
      </c>
      <c r="F352" s="149" t="s">
        <v>52</v>
      </c>
      <c r="H352" s="150">
        <v>36945</v>
      </c>
      <c r="I352" s="149" t="s">
        <v>59</v>
      </c>
      <c r="J352" s="149">
        <v>-40</v>
      </c>
      <c r="K352" s="149" t="s">
        <v>45</v>
      </c>
      <c r="M352" s="149" t="s">
        <v>46</v>
      </c>
      <c r="N352" s="148">
        <v>12530022</v>
      </c>
      <c r="O352" s="148" t="s">
        <v>51</v>
      </c>
      <c r="Q352" s="148" t="s">
        <v>48</v>
      </c>
      <c r="R352" s="150">
        <v>42251</v>
      </c>
      <c r="S352" s="150">
        <v>44509</v>
      </c>
      <c r="T352" s="148" t="s">
        <v>2896</v>
      </c>
      <c r="U352" s="148">
        <v>730</v>
      </c>
      <c r="X352" s="148">
        <v>7</v>
      </c>
      <c r="Y352" s="148" t="s">
        <v>230</v>
      </c>
      <c r="AC352" s="148" t="s">
        <v>49</v>
      </c>
      <c r="AD352" s="148" t="s">
        <v>1328</v>
      </c>
      <c r="AE352" s="148">
        <v>53000</v>
      </c>
      <c r="AF352" s="148" t="s">
        <v>3966</v>
      </c>
      <c r="AJ352" s="148">
        <v>782623584</v>
      </c>
      <c r="AK352" s="148" t="s">
        <v>3293</v>
      </c>
      <c r="AL352" s="148">
        <v>0</v>
      </c>
      <c r="AM352" s="148">
        <v>0</v>
      </c>
    </row>
    <row r="353" spans="1:39">
      <c r="A353" s="148">
        <v>5328504</v>
      </c>
      <c r="B353" s="148" t="s">
        <v>326</v>
      </c>
      <c r="C353" s="148" t="s">
        <v>1305</v>
      </c>
      <c r="D353" s="148">
        <v>5328504</v>
      </c>
      <c r="F353" s="149" t="s">
        <v>52</v>
      </c>
      <c r="H353" s="150">
        <v>40172</v>
      </c>
      <c r="I353" s="149" t="s">
        <v>70</v>
      </c>
      <c r="J353" s="149">
        <v>-16</v>
      </c>
      <c r="K353" s="149" t="s">
        <v>45</v>
      </c>
      <c r="M353" s="149" t="s">
        <v>46</v>
      </c>
      <c r="N353" s="148">
        <v>12530008</v>
      </c>
      <c r="O353" s="148" t="s">
        <v>146</v>
      </c>
      <c r="Q353" s="148" t="s">
        <v>48</v>
      </c>
      <c r="R353" s="150">
        <v>44509</v>
      </c>
      <c r="S353" s="150">
        <v>45177</v>
      </c>
      <c r="T353" s="148" t="s">
        <v>1006</v>
      </c>
      <c r="U353" s="148">
        <v>515</v>
      </c>
      <c r="X353" s="148">
        <v>5</v>
      </c>
      <c r="Y353" s="148" t="s">
        <v>230</v>
      </c>
      <c r="AC353" s="148" t="s">
        <v>49</v>
      </c>
      <c r="AD353" s="148" t="s">
        <v>85</v>
      </c>
      <c r="AE353" s="148">
        <v>53410</v>
      </c>
      <c r="AF353" s="148" t="s">
        <v>3967</v>
      </c>
      <c r="AI353" s="148">
        <v>243681185</v>
      </c>
      <c r="AJ353" s="148">
        <v>618917670</v>
      </c>
      <c r="AK353" s="148" t="s">
        <v>3294</v>
      </c>
      <c r="AL353" s="148">
        <v>0</v>
      </c>
      <c r="AM353" s="148">
        <v>0</v>
      </c>
    </row>
    <row r="354" spans="1:39">
      <c r="A354" s="148">
        <v>5318448</v>
      </c>
      <c r="B354" s="148" t="s">
        <v>326</v>
      </c>
      <c r="C354" s="148" t="s">
        <v>60</v>
      </c>
      <c r="D354" s="148">
        <v>5318448</v>
      </c>
      <c r="E354" s="149" t="s">
        <v>52</v>
      </c>
      <c r="F354" s="149" t="s">
        <v>52</v>
      </c>
      <c r="H354" s="150">
        <v>33134</v>
      </c>
      <c r="I354" s="149" t="s">
        <v>59</v>
      </c>
      <c r="J354" s="149">
        <v>-40</v>
      </c>
      <c r="K354" s="149" t="s">
        <v>45</v>
      </c>
      <c r="M354" s="149" t="s">
        <v>46</v>
      </c>
      <c r="N354" s="148">
        <v>12530121</v>
      </c>
      <c r="O354" s="148" t="s">
        <v>142</v>
      </c>
      <c r="P354" s="150">
        <v>45534</v>
      </c>
      <c r="Q354" s="148" t="s">
        <v>962</v>
      </c>
      <c r="R354" s="150">
        <v>37903</v>
      </c>
      <c r="S354" s="150">
        <v>44889</v>
      </c>
      <c r="T354" s="148" t="s">
        <v>2896</v>
      </c>
      <c r="U354" s="148">
        <v>620</v>
      </c>
      <c r="X354" s="148">
        <v>6</v>
      </c>
      <c r="Y354" s="148" t="s">
        <v>230</v>
      </c>
      <c r="AC354" s="148" t="s">
        <v>49</v>
      </c>
      <c r="AD354" s="148" t="s">
        <v>3869</v>
      </c>
      <c r="AE354" s="148">
        <v>53500</v>
      </c>
      <c r="AF354" s="148" t="s">
        <v>3961</v>
      </c>
      <c r="AI354" s="148">
        <v>631619035</v>
      </c>
      <c r="AK354" s="148" t="s">
        <v>8373</v>
      </c>
      <c r="AL354" s="148">
        <v>0</v>
      </c>
      <c r="AM354" s="148">
        <v>0</v>
      </c>
    </row>
    <row r="355" spans="1:39">
      <c r="A355" s="148">
        <v>5329449</v>
      </c>
      <c r="B355" s="148" t="s">
        <v>8374</v>
      </c>
      <c r="C355" s="148" t="s">
        <v>67</v>
      </c>
      <c r="D355" s="148">
        <v>5329449</v>
      </c>
      <c r="F355" s="149" t="s">
        <v>5338</v>
      </c>
      <c r="H355" s="150">
        <v>40815</v>
      </c>
      <c r="I355" s="149" t="s">
        <v>44</v>
      </c>
      <c r="J355" s="149">
        <v>-14</v>
      </c>
      <c r="K355" s="149" t="s">
        <v>45</v>
      </c>
      <c r="M355" s="149" t="s">
        <v>46</v>
      </c>
      <c r="N355" s="148">
        <v>12530016</v>
      </c>
      <c r="O355" s="148" t="s">
        <v>2152</v>
      </c>
      <c r="Q355" s="148" t="s">
        <v>48</v>
      </c>
      <c r="R355" s="150">
        <v>45204</v>
      </c>
      <c r="T355" s="148" t="s">
        <v>2115</v>
      </c>
      <c r="U355" s="148">
        <v>500</v>
      </c>
      <c r="X355" s="148">
        <v>5</v>
      </c>
      <c r="Y355" s="148" t="s">
        <v>230</v>
      </c>
      <c r="AC355" s="148" t="s">
        <v>49</v>
      </c>
      <c r="AD355" s="148" t="s">
        <v>3803</v>
      </c>
      <c r="AE355" s="148">
        <v>53600</v>
      </c>
      <c r="AF355" s="148" t="s">
        <v>8375</v>
      </c>
      <c r="AJ355" s="148">
        <v>680787000</v>
      </c>
      <c r="AK355" s="148" t="s">
        <v>8376</v>
      </c>
      <c r="AL355" s="148">
        <v>0</v>
      </c>
      <c r="AM355" s="148">
        <v>0</v>
      </c>
    </row>
    <row r="356" spans="1:39">
      <c r="A356" s="148">
        <v>5328106</v>
      </c>
      <c r="B356" s="148" t="s">
        <v>2141</v>
      </c>
      <c r="C356" s="148" t="s">
        <v>482</v>
      </c>
      <c r="D356" s="148">
        <v>5328106</v>
      </c>
      <c r="F356" s="149" t="s">
        <v>52</v>
      </c>
      <c r="H356" s="150">
        <v>41963</v>
      </c>
      <c r="I356" s="149" t="s">
        <v>89</v>
      </c>
      <c r="J356" s="149">
        <v>-11</v>
      </c>
      <c r="K356" s="149" t="s">
        <v>45</v>
      </c>
      <c r="M356" s="149" t="s">
        <v>46</v>
      </c>
      <c r="N356" s="148">
        <v>12530008</v>
      </c>
      <c r="O356" s="148" t="s">
        <v>146</v>
      </c>
      <c r="Q356" s="148" t="s">
        <v>48</v>
      </c>
      <c r="R356" s="150">
        <v>44429</v>
      </c>
      <c r="T356" s="148" t="s">
        <v>2115</v>
      </c>
      <c r="U356" s="148">
        <v>513</v>
      </c>
      <c r="X356" s="148">
        <v>5</v>
      </c>
      <c r="Y356" s="148" t="s">
        <v>230</v>
      </c>
      <c r="AC356" s="148" t="s">
        <v>49</v>
      </c>
      <c r="AD356" s="148" t="s">
        <v>3861</v>
      </c>
      <c r="AE356" s="148">
        <v>53410</v>
      </c>
      <c r="AF356" s="148" t="s">
        <v>3968</v>
      </c>
      <c r="AI356" s="148">
        <v>629553568</v>
      </c>
      <c r="AJ356" s="148">
        <v>634643996</v>
      </c>
      <c r="AK356" s="148" t="s">
        <v>2142</v>
      </c>
      <c r="AL356" s="148">
        <v>0</v>
      </c>
      <c r="AM356" s="148">
        <v>0</v>
      </c>
    </row>
    <row r="357" spans="1:39">
      <c r="A357" s="148">
        <v>5327826</v>
      </c>
      <c r="B357" s="148" t="s">
        <v>328</v>
      </c>
      <c r="C357" s="148" t="s">
        <v>331</v>
      </c>
      <c r="D357" s="148">
        <v>5327826</v>
      </c>
      <c r="F357" s="149" t="s">
        <v>43</v>
      </c>
      <c r="H357" s="150">
        <v>40885</v>
      </c>
      <c r="I357" s="149" t="s">
        <v>44</v>
      </c>
      <c r="J357" s="149">
        <v>-14</v>
      </c>
      <c r="K357" s="149" t="s">
        <v>45</v>
      </c>
      <c r="M357" s="149" t="s">
        <v>46</v>
      </c>
      <c r="N357" s="148">
        <v>12530017</v>
      </c>
      <c r="O357" s="148" t="s">
        <v>2025</v>
      </c>
      <c r="Q357" s="148" t="s">
        <v>48</v>
      </c>
      <c r="R357" s="150">
        <v>43798</v>
      </c>
      <c r="T357" s="148" t="s">
        <v>2115</v>
      </c>
      <c r="U357" s="148">
        <v>500</v>
      </c>
      <c r="X357" s="148">
        <v>5</v>
      </c>
      <c r="Y357" s="148" t="s">
        <v>230</v>
      </c>
      <c r="AC357" s="148" t="s">
        <v>49</v>
      </c>
      <c r="AD357" s="148" t="s">
        <v>3753</v>
      </c>
      <c r="AE357" s="148">
        <v>53220</v>
      </c>
      <c r="AF357" s="148" t="s">
        <v>5557</v>
      </c>
      <c r="AI357" s="148">
        <v>243053321</v>
      </c>
      <c r="AK357" s="148" t="s">
        <v>5558</v>
      </c>
      <c r="AL357" s="148">
        <v>0</v>
      </c>
      <c r="AM357" s="148">
        <v>0</v>
      </c>
    </row>
    <row r="358" spans="1:39">
      <c r="A358" s="148">
        <v>5317400</v>
      </c>
      <c r="B358" s="148" t="s">
        <v>328</v>
      </c>
      <c r="C358" s="148" t="s">
        <v>1211</v>
      </c>
      <c r="D358" s="148">
        <v>5317400</v>
      </c>
      <c r="F358" s="149" t="s">
        <v>52</v>
      </c>
      <c r="H358" s="150">
        <v>30428</v>
      </c>
      <c r="I358" s="149" t="s">
        <v>8113</v>
      </c>
      <c r="J358" s="149" t="s">
        <v>8114</v>
      </c>
      <c r="K358" s="149" t="s">
        <v>45</v>
      </c>
      <c r="M358" s="149" t="s">
        <v>46</v>
      </c>
      <c r="N358" s="148">
        <v>12530068</v>
      </c>
      <c r="O358" s="148" t="s">
        <v>192</v>
      </c>
      <c r="Q358" s="148" t="s">
        <v>48</v>
      </c>
      <c r="R358" s="150">
        <v>37510</v>
      </c>
      <c r="S358" s="150">
        <v>44981</v>
      </c>
      <c r="T358" s="148" t="s">
        <v>1006</v>
      </c>
      <c r="U358" s="148">
        <v>1218</v>
      </c>
      <c r="X358" s="148">
        <v>12</v>
      </c>
      <c r="Y358" s="148" t="s">
        <v>230</v>
      </c>
      <c r="AC358" s="148" t="s">
        <v>49</v>
      </c>
      <c r="AD358" s="148" t="s">
        <v>5250</v>
      </c>
      <c r="AE358" s="148">
        <v>53220</v>
      </c>
      <c r="AF358" s="148" t="s">
        <v>8377</v>
      </c>
      <c r="AJ358" s="148">
        <v>616710508</v>
      </c>
      <c r="AK358" s="148" t="s">
        <v>8378</v>
      </c>
      <c r="AL358" s="148">
        <v>0</v>
      </c>
      <c r="AM358" s="148">
        <v>0</v>
      </c>
    </row>
    <row r="359" spans="1:39">
      <c r="A359" s="148">
        <v>865449</v>
      </c>
      <c r="B359" s="148" t="s">
        <v>328</v>
      </c>
      <c r="C359" s="148" t="s">
        <v>84</v>
      </c>
      <c r="D359" s="148">
        <v>865449</v>
      </c>
      <c r="F359" s="149" t="s">
        <v>52</v>
      </c>
      <c r="H359" s="150">
        <v>26488</v>
      </c>
      <c r="I359" s="149" t="s">
        <v>8109</v>
      </c>
      <c r="J359" s="149" t="s">
        <v>8110</v>
      </c>
      <c r="K359" s="149" t="s">
        <v>45</v>
      </c>
      <c r="M359" s="149" t="s">
        <v>46</v>
      </c>
      <c r="N359" s="148">
        <v>12530001</v>
      </c>
      <c r="O359" s="148" t="s">
        <v>2065</v>
      </c>
      <c r="Q359" s="148" t="s">
        <v>48</v>
      </c>
      <c r="R359" s="150">
        <v>37432</v>
      </c>
      <c r="S359" s="150">
        <v>44775</v>
      </c>
      <c r="T359" s="148" t="s">
        <v>2896</v>
      </c>
      <c r="U359" s="148">
        <v>1334</v>
      </c>
      <c r="X359" s="148">
        <v>13</v>
      </c>
      <c r="Y359" s="148" t="s">
        <v>230</v>
      </c>
      <c r="AC359" s="148" t="s">
        <v>49</v>
      </c>
      <c r="AD359" s="148" t="s">
        <v>3815</v>
      </c>
      <c r="AE359" s="148">
        <v>53410</v>
      </c>
      <c r="AF359" s="148" t="s">
        <v>5559</v>
      </c>
      <c r="AI359" s="148">
        <v>243699818</v>
      </c>
      <c r="AK359" s="148" t="s">
        <v>5560</v>
      </c>
      <c r="AL359" s="148">
        <v>0</v>
      </c>
      <c r="AM359" s="148">
        <v>0</v>
      </c>
    </row>
    <row r="360" spans="1:39">
      <c r="A360" s="148">
        <v>5328073</v>
      </c>
      <c r="B360" s="148" t="s">
        <v>328</v>
      </c>
      <c r="C360" s="148" t="s">
        <v>1286</v>
      </c>
      <c r="D360" s="148">
        <v>5328073</v>
      </c>
      <c r="F360" s="149" t="s">
        <v>52</v>
      </c>
      <c r="H360" s="150">
        <v>41419</v>
      </c>
      <c r="I360" s="149" t="s">
        <v>54</v>
      </c>
      <c r="J360" s="149">
        <v>-12</v>
      </c>
      <c r="K360" s="149" t="s">
        <v>45</v>
      </c>
      <c r="M360" s="149" t="s">
        <v>46</v>
      </c>
      <c r="N360" s="148">
        <v>12530060</v>
      </c>
      <c r="O360" s="148" t="s">
        <v>2031</v>
      </c>
      <c r="Q360" s="148" t="s">
        <v>48</v>
      </c>
      <c r="R360" s="150">
        <v>44132</v>
      </c>
      <c r="T360" s="148" t="s">
        <v>2115</v>
      </c>
      <c r="U360" s="148">
        <v>609</v>
      </c>
      <c r="X360" s="148">
        <v>6</v>
      </c>
      <c r="Y360" s="148" t="s">
        <v>230</v>
      </c>
      <c r="AC360" s="148" t="s">
        <v>49</v>
      </c>
      <c r="AD360" s="148" t="s">
        <v>3725</v>
      </c>
      <c r="AE360" s="148">
        <v>53810</v>
      </c>
      <c r="AF360" s="148" t="s">
        <v>3969</v>
      </c>
      <c r="AJ360" s="148">
        <v>643752264</v>
      </c>
      <c r="AK360" s="148" t="s">
        <v>1433</v>
      </c>
      <c r="AL360" s="148">
        <v>0</v>
      </c>
      <c r="AM360" s="148">
        <v>0</v>
      </c>
    </row>
    <row r="361" spans="1:39">
      <c r="A361" s="148">
        <v>5329179</v>
      </c>
      <c r="B361" s="148" t="s">
        <v>7287</v>
      </c>
      <c r="C361" s="148" t="s">
        <v>7288</v>
      </c>
      <c r="D361" s="148">
        <v>5329179</v>
      </c>
      <c r="E361" s="149" t="s">
        <v>52</v>
      </c>
      <c r="F361" s="149" t="s">
        <v>52</v>
      </c>
      <c r="H361" s="150">
        <v>40721</v>
      </c>
      <c r="I361" s="149" t="s">
        <v>44</v>
      </c>
      <c r="J361" s="149">
        <v>-14</v>
      </c>
      <c r="K361" s="149" t="s">
        <v>45</v>
      </c>
      <c r="M361" s="149" t="s">
        <v>46</v>
      </c>
      <c r="N361" s="148">
        <v>12530070</v>
      </c>
      <c r="O361" s="148" t="s">
        <v>145</v>
      </c>
      <c r="P361" s="150">
        <v>45535</v>
      </c>
      <c r="Q361" s="148" t="s">
        <v>962</v>
      </c>
      <c r="R361" s="150">
        <v>45175</v>
      </c>
      <c r="T361" s="148" t="s">
        <v>2115</v>
      </c>
      <c r="U361" s="148">
        <v>500</v>
      </c>
      <c r="X361" s="148">
        <v>5</v>
      </c>
      <c r="Y361" s="148" t="s">
        <v>230</v>
      </c>
      <c r="AC361" s="148" t="s">
        <v>49</v>
      </c>
      <c r="AD361" s="148" t="s">
        <v>3881</v>
      </c>
      <c r="AE361" s="148">
        <v>53540</v>
      </c>
      <c r="AF361" s="148" t="s">
        <v>7289</v>
      </c>
      <c r="AJ361" s="148" t="s">
        <v>7290</v>
      </c>
      <c r="AK361" s="148" t="s">
        <v>7291</v>
      </c>
      <c r="AL361" s="148">
        <v>1</v>
      </c>
      <c r="AM361" s="148">
        <v>1</v>
      </c>
    </row>
    <row r="362" spans="1:39">
      <c r="A362" s="148">
        <v>5329600</v>
      </c>
      <c r="B362" s="148" t="s">
        <v>7287</v>
      </c>
      <c r="C362" s="148" t="s">
        <v>8379</v>
      </c>
      <c r="D362" s="148">
        <v>5329600</v>
      </c>
      <c r="F362" s="149" t="s">
        <v>5338</v>
      </c>
      <c r="H362" s="150">
        <v>40721</v>
      </c>
      <c r="I362" s="149" t="s">
        <v>44</v>
      </c>
      <c r="J362" s="149">
        <v>-14</v>
      </c>
      <c r="K362" s="149" t="s">
        <v>61</v>
      </c>
      <c r="M362" s="149" t="s">
        <v>46</v>
      </c>
      <c r="N362" s="148">
        <v>12530070</v>
      </c>
      <c r="O362" s="148" t="s">
        <v>145</v>
      </c>
      <c r="Q362" s="148" t="s">
        <v>48</v>
      </c>
      <c r="R362" s="150">
        <v>45276</v>
      </c>
      <c r="T362" s="148" t="s">
        <v>2115</v>
      </c>
      <c r="U362" s="148">
        <v>500</v>
      </c>
      <c r="X362" s="148">
        <v>5</v>
      </c>
      <c r="Y362" s="148" t="s">
        <v>230</v>
      </c>
      <c r="AC362" s="148" t="s">
        <v>49</v>
      </c>
      <c r="AD362" s="148" t="s">
        <v>8380</v>
      </c>
      <c r="AE362" s="148">
        <v>53540</v>
      </c>
      <c r="AF362" s="148" t="s">
        <v>7289</v>
      </c>
      <c r="AJ362" s="148" t="s">
        <v>7290</v>
      </c>
      <c r="AK362" s="148" t="s">
        <v>7291</v>
      </c>
      <c r="AL362" s="148">
        <v>0</v>
      </c>
      <c r="AM362" s="148">
        <v>0</v>
      </c>
    </row>
    <row r="363" spans="1:39">
      <c r="A363" s="148">
        <v>5322581</v>
      </c>
      <c r="B363" s="148" t="s">
        <v>8381</v>
      </c>
      <c r="C363" s="148" t="s">
        <v>329</v>
      </c>
      <c r="D363" s="148">
        <v>5322581</v>
      </c>
      <c r="F363" s="149" t="s">
        <v>52</v>
      </c>
      <c r="H363" s="150">
        <v>37728</v>
      </c>
      <c r="I363" s="149" t="s">
        <v>59</v>
      </c>
      <c r="J363" s="149">
        <v>-40</v>
      </c>
      <c r="K363" s="149" t="s">
        <v>45</v>
      </c>
      <c r="M363" s="149" t="s">
        <v>46</v>
      </c>
      <c r="N363" s="148">
        <v>12530021</v>
      </c>
      <c r="O363" s="148" t="s">
        <v>233</v>
      </c>
      <c r="Q363" s="148" t="s">
        <v>48</v>
      </c>
      <c r="R363" s="150">
        <v>40462</v>
      </c>
      <c r="S363" s="150">
        <v>45272</v>
      </c>
      <c r="T363" s="148" t="s">
        <v>1006</v>
      </c>
      <c r="U363" s="148">
        <v>771</v>
      </c>
      <c r="X363" s="148">
        <v>7</v>
      </c>
      <c r="Y363" s="148" t="s">
        <v>230</v>
      </c>
      <c r="AC363" s="148" t="s">
        <v>49</v>
      </c>
      <c r="AD363" s="148" t="s">
        <v>3910</v>
      </c>
      <c r="AE363" s="148">
        <v>53170</v>
      </c>
      <c r="AF363" s="148" t="s">
        <v>8382</v>
      </c>
      <c r="AI363" s="148">
        <v>243373715</v>
      </c>
      <c r="AK363" s="148" t="s">
        <v>1916</v>
      </c>
      <c r="AL363" s="148">
        <v>0</v>
      </c>
      <c r="AM363" s="148">
        <v>0</v>
      </c>
    </row>
    <row r="364" spans="1:39">
      <c r="A364" s="148">
        <v>5329219</v>
      </c>
      <c r="B364" s="148" t="s">
        <v>8383</v>
      </c>
      <c r="C364" s="148" t="s">
        <v>1117</v>
      </c>
      <c r="D364" s="148">
        <v>5329219</v>
      </c>
      <c r="F364" s="149" t="s">
        <v>43</v>
      </c>
      <c r="H364" s="150">
        <v>40596</v>
      </c>
      <c r="I364" s="149" t="s">
        <v>44</v>
      </c>
      <c r="J364" s="149">
        <v>-14</v>
      </c>
      <c r="K364" s="149" t="s">
        <v>45</v>
      </c>
      <c r="M364" s="149" t="s">
        <v>46</v>
      </c>
      <c r="N364" s="148">
        <v>12530060</v>
      </c>
      <c r="O364" s="148" t="s">
        <v>2031</v>
      </c>
      <c r="Q364" s="148" t="s">
        <v>48</v>
      </c>
      <c r="R364" s="150">
        <v>45178</v>
      </c>
      <c r="T364" s="148" t="s">
        <v>2115</v>
      </c>
      <c r="U364" s="148">
        <v>500</v>
      </c>
      <c r="X364" s="148">
        <v>5</v>
      </c>
      <c r="Y364" s="148" t="s">
        <v>230</v>
      </c>
      <c r="AC364" s="148" t="s">
        <v>49</v>
      </c>
      <c r="AD364" s="148" t="s">
        <v>3677</v>
      </c>
      <c r="AE364" s="148">
        <v>53000</v>
      </c>
      <c r="AF364" s="148" t="s">
        <v>8384</v>
      </c>
      <c r="AJ364" s="148">
        <v>680004769</v>
      </c>
      <c r="AK364" s="148" t="s">
        <v>8385</v>
      </c>
      <c r="AL364" s="148">
        <v>0</v>
      </c>
      <c r="AM364" s="148">
        <v>0</v>
      </c>
    </row>
    <row r="365" spans="1:39">
      <c r="A365" s="148">
        <v>5329150</v>
      </c>
      <c r="B365" s="148" t="s">
        <v>5561</v>
      </c>
      <c r="C365" s="148" t="s">
        <v>5562</v>
      </c>
      <c r="D365" s="148">
        <v>5329150</v>
      </c>
      <c r="F365" s="149" t="s">
        <v>5338</v>
      </c>
      <c r="H365" s="150">
        <v>41613</v>
      </c>
      <c r="I365" s="149" t="s">
        <v>54</v>
      </c>
      <c r="J365" s="149">
        <v>-12</v>
      </c>
      <c r="K365" s="149" t="s">
        <v>61</v>
      </c>
      <c r="M365" s="149" t="s">
        <v>46</v>
      </c>
      <c r="N365" s="148">
        <v>12530060</v>
      </c>
      <c r="O365" s="148" t="s">
        <v>2031</v>
      </c>
      <c r="Q365" s="148" t="s">
        <v>48</v>
      </c>
      <c r="R365" s="150">
        <v>45131</v>
      </c>
      <c r="T365" s="148" t="s">
        <v>2115</v>
      </c>
      <c r="U365" s="148">
        <v>500</v>
      </c>
      <c r="X365" s="148">
        <v>5</v>
      </c>
      <c r="Y365" s="148" t="s">
        <v>230</v>
      </c>
      <c r="AC365" s="148" t="s">
        <v>49</v>
      </c>
      <c r="AD365" s="148" t="s">
        <v>3637</v>
      </c>
      <c r="AE365" s="148">
        <v>53810</v>
      </c>
      <c r="AF365" s="148" t="s">
        <v>5563</v>
      </c>
      <c r="AK365" s="148" t="s">
        <v>5564</v>
      </c>
      <c r="AL365" s="148">
        <v>0</v>
      </c>
      <c r="AM365" s="148">
        <v>0</v>
      </c>
    </row>
    <row r="366" spans="1:39">
      <c r="A366" s="148">
        <v>5328705</v>
      </c>
      <c r="B366" s="148" t="s">
        <v>333</v>
      </c>
      <c r="C366" s="148" t="s">
        <v>331</v>
      </c>
      <c r="D366" s="148">
        <v>5328705</v>
      </c>
      <c r="E366" s="149" t="s">
        <v>52</v>
      </c>
      <c r="F366" s="149" t="s">
        <v>52</v>
      </c>
      <c r="H366" s="150">
        <v>41236</v>
      </c>
      <c r="I366" s="149" t="s">
        <v>53</v>
      </c>
      <c r="J366" s="149">
        <v>-13</v>
      </c>
      <c r="K366" s="149" t="s">
        <v>45</v>
      </c>
      <c r="M366" s="149" t="s">
        <v>46</v>
      </c>
      <c r="N366" s="148">
        <v>12530127</v>
      </c>
      <c r="O366" s="148" t="s">
        <v>305</v>
      </c>
      <c r="P366" s="150">
        <v>45524</v>
      </c>
      <c r="Q366" s="148" t="s">
        <v>962</v>
      </c>
      <c r="R366" s="150">
        <v>44817</v>
      </c>
      <c r="T366" s="148" t="s">
        <v>2115</v>
      </c>
      <c r="U366" s="148">
        <v>725</v>
      </c>
      <c r="X366" s="148">
        <v>7</v>
      </c>
      <c r="Y366" s="148" t="s">
        <v>230</v>
      </c>
      <c r="AC366" s="148" t="s">
        <v>49</v>
      </c>
      <c r="AD366" s="148" t="s">
        <v>3970</v>
      </c>
      <c r="AE366" s="148">
        <v>53440</v>
      </c>
      <c r="AF366" s="148" t="s">
        <v>5565</v>
      </c>
      <c r="AK366" s="148" t="s">
        <v>5566</v>
      </c>
      <c r="AL366" s="148">
        <v>0</v>
      </c>
      <c r="AM366" s="148">
        <v>0</v>
      </c>
    </row>
    <row r="367" spans="1:39">
      <c r="A367" s="148">
        <v>5323031</v>
      </c>
      <c r="B367" s="148" t="s">
        <v>333</v>
      </c>
      <c r="C367" s="148" t="s">
        <v>2293</v>
      </c>
      <c r="D367" s="148">
        <v>5323031</v>
      </c>
      <c r="E367" s="149" t="s">
        <v>8115</v>
      </c>
      <c r="F367" s="149" t="s">
        <v>52</v>
      </c>
      <c r="H367" s="150">
        <v>26246</v>
      </c>
      <c r="I367" s="149" t="s">
        <v>8109</v>
      </c>
      <c r="J367" s="149" t="s">
        <v>8110</v>
      </c>
      <c r="K367" s="149" t="s">
        <v>45</v>
      </c>
      <c r="M367" s="149" t="s">
        <v>46</v>
      </c>
      <c r="N367" s="148">
        <v>12530127</v>
      </c>
      <c r="O367" s="148" t="s">
        <v>305</v>
      </c>
      <c r="P367" s="150">
        <v>45481</v>
      </c>
      <c r="Q367" s="148" t="s">
        <v>962</v>
      </c>
      <c r="R367" s="150">
        <v>40809</v>
      </c>
      <c r="S367" s="150">
        <v>44833</v>
      </c>
      <c r="T367" s="148" t="s">
        <v>2896</v>
      </c>
      <c r="U367" s="148">
        <v>1062</v>
      </c>
      <c r="X367" s="148">
        <v>10</v>
      </c>
      <c r="Y367" s="148" t="s">
        <v>230</v>
      </c>
      <c r="AC367" s="148" t="s">
        <v>49</v>
      </c>
      <c r="AD367" s="148" t="s">
        <v>3970</v>
      </c>
      <c r="AE367" s="148">
        <v>53440</v>
      </c>
      <c r="AF367" s="148" t="s">
        <v>3971</v>
      </c>
      <c r="AI367" s="148" t="s">
        <v>2914</v>
      </c>
      <c r="AJ367" s="148" t="s">
        <v>2915</v>
      </c>
      <c r="AK367" s="148" t="s">
        <v>2067</v>
      </c>
      <c r="AL367" s="148">
        <v>0</v>
      </c>
      <c r="AM367" s="148">
        <v>0</v>
      </c>
    </row>
    <row r="368" spans="1:39">
      <c r="A368" s="148">
        <v>5323528</v>
      </c>
      <c r="B368" s="148" t="s">
        <v>333</v>
      </c>
      <c r="C368" s="148" t="s">
        <v>183</v>
      </c>
      <c r="D368" s="148">
        <v>5323528</v>
      </c>
      <c r="E368" s="149" t="s">
        <v>8115</v>
      </c>
      <c r="F368" s="149" t="s">
        <v>52</v>
      </c>
      <c r="H368" s="150">
        <v>36762</v>
      </c>
      <c r="I368" s="149" t="s">
        <v>59</v>
      </c>
      <c r="J368" s="149">
        <v>-40</v>
      </c>
      <c r="K368" s="149" t="s">
        <v>45</v>
      </c>
      <c r="M368" s="149" t="s">
        <v>46</v>
      </c>
      <c r="N368" s="148">
        <v>12530127</v>
      </c>
      <c r="O368" s="148" t="s">
        <v>305</v>
      </c>
      <c r="P368" s="150">
        <v>45481</v>
      </c>
      <c r="Q368" s="148" t="s">
        <v>962</v>
      </c>
      <c r="R368" s="150">
        <v>41157</v>
      </c>
      <c r="S368" s="150">
        <v>44816</v>
      </c>
      <c r="T368" s="148" t="s">
        <v>2896</v>
      </c>
      <c r="U368" s="148">
        <v>1365</v>
      </c>
      <c r="X368" s="148">
        <v>13</v>
      </c>
      <c r="Y368" s="148" t="s">
        <v>230</v>
      </c>
      <c r="AC368" s="148" t="s">
        <v>49</v>
      </c>
      <c r="AD368" s="148" t="s">
        <v>3970</v>
      </c>
      <c r="AE368" s="148">
        <v>53440</v>
      </c>
      <c r="AF368" s="148" t="s">
        <v>3971</v>
      </c>
      <c r="AI368" s="148" t="s">
        <v>2916</v>
      </c>
      <c r="AK368" s="148" t="s">
        <v>2917</v>
      </c>
      <c r="AL368" s="148">
        <v>0</v>
      </c>
      <c r="AM368" s="148">
        <v>0</v>
      </c>
    </row>
    <row r="369" spans="1:39">
      <c r="A369" s="148">
        <v>534800</v>
      </c>
      <c r="B369" s="148" t="s">
        <v>334</v>
      </c>
      <c r="C369" s="148" t="s">
        <v>93</v>
      </c>
      <c r="D369" s="148">
        <v>534800</v>
      </c>
      <c r="E369" s="149" t="s">
        <v>8115</v>
      </c>
      <c r="F369" s="149" t="s">
        <v>52</v>
      </c>
      <c r="H369" s="150">
        <v>23339</v>
      </c>
      <c r="I369" s="149" t="s">
        <v>8138</v>
      </c>
      <c r="J369" s="149" t="s">
        <v>8139</v>
      </c>
      <c r="K369" s="149" t="s">
        <v>45</v>
      </c>
      <c r="M369" s="149" t="s">
        <v>46</v>
      </c>
      <c r="N369" s="148">
        <v>12530124</v>
      </c>
      <c r="O369" s="148" t="s">
        <v>112</v>
      </c>
      <c r="P369" s="150">
        <v>45485</v>
      </c>
      <c r="Q369" s="148" t="s">
        <v>962</v>
      </c>
      <c r="R369" s="150">
        <v>37432</v>
      </c>
      <c r="S369" s="150">
        <v>45167</v>
      </c>
      <c r="T369" s="148" t="s">
        <v>2896</v>
      </c>
      <c r="U369" s="148">
        <v>677</v>
      </c>
      <c r="X369" s="148">
        <v>6</v>
      </c>
      <c r="Y369" s="148" t="s">
        <v>230</v>
      </c>
      <c r="AC369" s="148" t="s">
        <v>49</v>
      </c>
      <c r="AD369" s="148" t="s">
        <v>3803</v>
      </c>
      <c r="AE369" s="148">
        <v>53600</v>
      </c>
      <c r="AF369" s="148" t="s">
        <v>3973</v>
      </c>
      <c r="AK369" s="148" t="s">
        <v>8386</v>
      </c>
      <c r="AL369" s="148">
        <v>0</v>
      </c>
      <c r="AM369" s="148">
        <v>0</v>
      </c>
    </row>
    <row r="370" spans="1:39">
      <c r="A370" s="148">
        <v>5328210</v>
      </c>
      <c r="B370" s="148" t="s">
        <v>8387</v>
      </c>
      <c r="C370" s="148" t="s">
        <v>327</v>
      </c>
      <c r="D370" s="148">
        <v>5328210</v>
      </c>
      <c r="F370" s="149" t="s">
        <v>52</v>
      </c>
      <c r="H370" s="150">
        <v>40800</v>
      </c>
      <c r="I370" s="149" t="s">
        <v>44</v>
      </c>
      <c r="J370" s="149">
        <v>-14</v>
      </c>
      <c r="K370" s="149" t="s">
        <v>45</v>
      </c>
      <c r="M370" s="149" t="s">
        <v>46</v>
      </c>
      <c r="N370" s="148">
        <v>12530064</v>
      </c>
      <c r="O370" s="148" t="s">
        <v>2020</v>
      </c>
      <c r="Q370" s="148" t="s">
        <v>48</v>
      </c>
      <c r="R370" s="150">
        <v>44459</v>
      </c>
      <c r="T370" s="148" t="s">
        <v>2115</v>
      </c>
      <c r="U370" s="148">
        <v>500</v>
      </c>
      <c r="X370" s="148">
        <v>5</v>
      </c>
      <c r="Y370" s="148" t="s">
        <v>230</v>
      </c>
      <c r="AC370" s="148" t="s">
        <v>49</v>
      </c>
      <c r="AD370" s="148" t="s">
        <v>3634</v>
      </c>
      <c r="AE370" s="148">
        <v>53320</v>
      </c>
      <c r="AF370" s="148" t="s">
        <v>8388</v>
      </c>
      <c r="AG370" s="148" t="s">
        <v>8389</v>
      </c>
      <c r="AJ370" s="148">
        <v>686886825</v>
      </c>
      <c r="AK370" s="148" t="s">
        <v>8390</v>
      </c>
      <c r="AL370" s="148">
        <v>0</v>
      </c>
      <c r="AM370" s="148">
        <v>0</v>
      </c>
    </row>
    <row r="371" spans="1:39">
      <c r="A371" s="148">
        <v>5329737</v>
      </c>
      <c r="B371" s="148" t="s">
        <v>8387</v>
      </c>
      <c r="C371" s="148" t="s">
        <v>8291</v>
      </c>
      <c r="D371" s="148">
        <v>5329737</v>
      </c>
      <c r="E371" s="149" t="s">
        <v>5338</v>
      </c>
      <c r="H371" s="150">
        <v>41114</v>
      </c>
      <c r="I371" s="149" t="s">
        <v>53</v>
      </c>
      <c r="J371" s="149">
        <v>-13</v>
      </c>
      <c r="K371" s="149" t="s">
        <v>45</v>
      </c>
      <c r="M371" s="149" t="s">
        <v>46</v>
      </c>
      <c r="N371" s="148">
        <v>12530060</v>
      </c>
      <c r="O371" s="148" t="s">
        <v>2031</v>
      </c>
      <c r="P371" s="150">
        <v>45519</v>
      </c>
      <c r="Q371" s="148" t="s">
        <v>962</v>
      </c>
      <c r="R371" s="150">
        <v>45519</v>
      </c>
      <c r="T371" s="148" t="s">
        <v>2115</v>
      </c>
      <c r="U371" s="148">
        <v>500</v>
      </c>
      <c r="X371" s="148">
        <v>5</v>
      </c>
      <c r="Y371" s="148" t="s">
        <v>230</v>
      </c>
      <c r="AC371" s="148" t="s">
        <v>49</v>
      </c>
      <c r="AD371" s="148" t="s">
        <v>3637</v>
      </c>
      <c r="AE371" s="148">
        <v>53810</v>
      </c>
      <c r="AF371" s="148" t="s">
        <v>8391</v>
      </c>
      <c r="AJ371" s="148">
        <v>633155571</v>
      </c>
      <c r="AK371" s="148" t="s">
        <v>8392</v>
      </c>
      <c r="AL371" s="148">
        <v>0</v>
      </c>
      <c r="AM371" s="148">
        <v>0</v>
      </c>
    </row>
    <row r="372" spans="1:39">
      <c r="A372" s="148">
        <v>5329356</v>
      </c>
      <c r="B372" s="148" t="s">
        <v>8393</v>
      </c>
      <c r="C372" s="148" t="s">
        <v>217</v>
      </c>
      <c r="D372" s="148">
        <v>5329356</v>
      </c>
      <c r="F372" s="149" t="s">
        <v>43</v>
      </c>
      <c r="H372" s="150">
        <v>41477</v>
      </c>
      <c r="I372" s="149" t="s">
        <v>54</v>
      </c>
      <c r="J372" s="149">
        <v>-12</v>
      </c>
      <c r="K372" s="149" t="s">
        <v>45</v>
      </c>
      <c r="M372" s="149" t="s">
        <v>46</v>
      </c>
      <c r="N372" s="148">
        <v>12530010</v>
      </c>
      <c r="O372" s="148" t="s">
        <v>2021</v>
      </c>
      <c r="Q372" s="148" t="s">
        <v>48</v>
      </c>
      <c r="R372" s="150">
        <v>45194</v>
      </c>
      <c r="T372" s="148" t="s">
        <v>2115</v>
      </c>
      <c r="U372" s="148">
        <v>500</v>
      </c>
      <c r="X372" s="148">
        <v>5</v>
      </c>
      <c r="Y372" s="148" t="s">
        <v>230</v>
      </c>
      <c r="AC372" s="148" t="s">
        <v>49</v>
      </c>
      <c r="AD372" s="148" t="s">
        <v>4089</v>
      </c>
      <c r="AE372" s="148">
        <v>53260</v>
      </c>
      <c r="AF372" s="148" t="s">
        <v>8394</v>
      </c>
      <c r="AI372" s="148">
        <v>619212673</v>
      </c>
      <c r="AJ372" s="148">
        <v>620146185</v>
      </c>
      <c r="AK372" s="148" t="s">
        <v>8395</v>
      </c>
      <c r="AL372" s="148">
        <v>0</v>
      </c>
      <c r="AM372" s="148">
        <v>0</v>
      </c>
    </row>
    <row r="373" spans="1:39">
      <c r="A373" s="148">
        <v>5329357</v>
      </c>
      <c r="B373" s="148" t="s">
        <v>8393</v>
      </c>
      <c r="C373" s="148" t="s">
        <v>2216</v>
      </c>
      <c r="D373" s="148">
        <v>5329357</v>
      </c>
      <c r="F373" s="149" t="s">
        <v>43</v>
      </c>
      <c r="H373" s="150">
        <v>41477</v>
      </c>
      <c r="I373" s="149" t="s">
        <v>54</v>
      </c>
      <c r="J373" s="149">
        <v>-12</v>
      </c>
      <c r="K373" s="149" t="s">
        <v>45</v>
      </c>
      <c r="M373" s="149" t="s">
        <v>46</v>
      </c>
      <c r="N373" s="148">
        <v>12530010</v>
      </c>
      <c r="O373" s="148" t="s">
        <v>2021</v>
      </c>
      <c r="Q373" s="148" t="s">
        <v>48</v>
      </c>
      <c r="R373" s="150">
        <v>45194</v>
      </c>
      <c r="T373" s="148" t="s">
        <v>2115</v>
      </c>
      <c r="U373" s="148">
        <v>500</v>
      </c>
      <c r="X373" s="148">
        <v>5</v>
      </c>
      <c r="Y373" s="148" t="s">
        <v>230</v>
      </c>
      <c r="AC373" s="148" t="s">
        <v>49</v>
      </c>
      <c r="AD373" s="148" t="s">
        <v>4089</v>
      </c>
      <c r="AE373" s="148">
        <v>53260</v>
      </c>
      <c r="AF373" s="148" t="s">
        <v>8396</v>
      </c>
      <c r="AI373" s="148">
        <v>619212673</v>
      </c>
      <c r="AJ373" s="148">
        <v>620146185</v>
      </c>
      <c r="AK373" s="148" t="s">
        <v>8395</v>
      </c>
      <c r="AL373" s="148">
        <v>0</v>
      </c>
      <c r="AM373" s="148">
        <v>0</v>
      </c>
    </row>
    <row r="374" spans="1:39">
      <c r="A374" s="148">
        <v>5329490</v>
      </c>
      <c r="B374" s="148" t="s">
        <v>8397</v>
      </c>
      <c r="C374" s="148" t="s">
        <v>8398</v>
      </c>
      <c r="D374" s="148">
        <v>5329490</v>
      </c>
      <c r="F374" s="149" t="s">
        <v>43</v>
      </c>
      <c r="H374" s="150">
        <v>23990</v>
      </c>
      <c r="I374" s="149" t="s">
        <v>8130</v>
      </c>
      <c r="J374" s="149" t="s">
        <v>8131</v>
      </c>
      <c r="K374" s="149" t="s">
        <v>61</v>
      </c>
      <c r="M374" s="149" t="s">
        <v>46</v>
      </c>
      <c r="N374" s="148">
        <v>12530074</v>
      </c>
      <c r="O374" s="148" t="s">
        <v>218</v>
      </c>
      <c r="Q374" s="148" t="s">
        <v>48</v>
      </c>
      <c r="R374" s="150">
        <v>45211</v>
      </c>
      <c r="S374" s="150">
        <v>45209</v>
      </c>
      <c r="T374" s="148" t="s">
        <v>1006</v>
      </c>
      <c r="U374" s="148">
        <v>500</v>
      </c>
      <c r="X374" s="148">
        <v>5</v>
      </c>
      <c r="Y374" s="148" t="s">
        <v>230</v>
      </c>
      <c r="AC374" s="148" t="s">
        <v>49</v>
      </c>
      <c r="AD374" s="148" t="s">
        <v>4057</v>
      </c>
      <c r="AE374" s="148">
        <v>53200</v>
      </c>
      <c r="AF374" s="148" t="s">
        <v>8399</v>
      </c>
      <c r="AJ374" s="148">
        <v>674515244</v>
      </c>
      <c r="AK374" s="148" t="s">
        <v>8400</v>
      </c>
      <c r="AL374" s="148">
        <v>0</v>
      </c>
      <c r="AM374" s="148">
        <v>0</v>
      </c>
    </row>
    <row r="375" spans="1:39">
      <c r="A375" s="148">
        <v>5329692</v>
      </c>
      <c r="B375" s="148" t="s">
        <v>8397</v>
      </c>
      <c r="C375" s="148" t="s">
        <v>8401</v>
      </c>
      <c r="D375" s="148">
        <v>5329692</v>
      </c>
      <c r="F375" s="149" t="s">
        <v>43</v>
      </c>
      <c r="H375" s="150">
        <v>40414</v>
      </c>
      <c r="I375" s="149" t="s">
        <v>97</v>
      </c>
      <c r="J375" s="149">
        <v>-15</v>
      </c>
      <c r="K375" s="149" t="s">
        <v>45</v>
      </c>
      <c r="M375" s="149" t="s">
        <v>46</v>
      </c>
      <c r="N375" s="148">
        <v>12538908</v>
      </c>
      <c r="O375" s="148" t="s">
        <v>2075</v>
      </c>
      <c r="Q375" s="148" t="s">
        <v>48</v>
      </c>
      <c r="R375" s="150">
        <v>45407</v>
      </c>
      <c r="T375" s="148" t="s">
        <v>2115</v>
      </c>
      <c r="U375" s="148">
        <v>500</v>
      </c>
      <c r="X375" s="148">
        <v>5</v>
      </c>
      <c r="Y375" s="148" t="s">
        <v>230</v>
      </c>
      <c r="AC375" s="148" t="s">
        <v>49</v>
      </c>
      <c r="AD375" s="148" t="s">
        <v>4519</v>
      </c>
      <c r="AE375" s="148">
        <v>53190</v>
      </c>
      <c r="AF375" s="148" t="s">
        <v>8402</v>
      </c>
      <c r="AJ375" s="148">
        <v>673081632</v>
      </c>
      <c r="AK375" s="148" t="s">
        <v>8403</v>
      </c>
      <c r="AL375" s="148">
        <v>0</v>
      </c>
      <c r="AM375" s="148">
        <v>0</v>
      </c>
    </row>
    <row r="376" spans="1:39">
      <c r="A376" s="148">
        <v>5329435</v>
      </c>
      <c r="B376" s="148" t="s">
        <v>3295</v>
      </c>
      <c r="C376" s="148" t="s">
        <v>280</v>
      </c>
      <c r="D376" s="148">
        <v>5329435</v>
      </c>
      <c r="F376" s="149" t="s">
        <v>43</v>
      </c>
      <c r="H376" s="150">
        <v>42201</v>
      </c>
      <c r="I376" s="149" t="s">
        <v>57</v>
      </c>
      <c r="J376" s="149">
        <v>-10</v>
      </c>
      <c r="K376" s="149" t="s">
        <v>45</v>
      </c>
      <c r="M376" s="149" t="s">
        <v>46</v>
      </c>
      <c r="N376" s="148">
        <v>12530022</v>
      </c>
      <c r="O376" s="148" t="s">
        <v>51</v>
      </c>
      <c r="Q376" s="148" t="s">
        <v>48</v>
      </c>
      <c r="R376" s="150">
        <v>45204</v>
      </c>
      <c r="T376" s="148" t="s">
        <v>2115</v>
      </c>
      <c r="U376" s="148">
        <v>500</v>
      </c>
      <c r="X376" s="148">
        <v>5</v>
      </c>
      <c r="Y376" s="148" t="s">
        <v>230</v>
      </c>
      <c r="AC376" s="148" t="s">
        <v>49</v>
      </c>
      <c r="AD376" s="148" t="s">
        <v>1328</v>
      </c>
      <c r="AE376" s="148">
        <v>53000</v>
      </c>
      <c r="AF376" s="148" t="s">
        <v>8404</v>
      </c>
      <c r="AK376" s="148" t="s">
        <v>8405</v>
      </c>
      <c r="AL376" s="148">
        <v>0</v>
      </c>
      <c r="AM376" s="148">
        <v>0</v>
      </c>
    </row>
    <row r="377" spans="1:39">
      <c r="A377" s="148">
        <v>5319833</v>
      </c>
      <c r="B377" s="148" t="s">
        <v>8406</v>
      </c>
      <c r="C377" s="148" t="s">
        <v>50</v>
      </c>
      <c r="D377" s="148">
        <v>5319833</v>
      </c>
      <c r="E377" s="149" t="s">
        <v>52</v>
      </c>
      <c r="F377" s="149" t="s">
        <v>52</v>
      </c>
      <c r="H377" s="150">
        <v>34563</v>
      </c>
      <c r="I377" s="149" t="s">
        <v>59</v>
      </c>
      <c r="J377" s="149">
        <v>-40</v>
      </c>
      <c r="K377" s="149" t="s">
        <v>45</v>
      </c>
      <c r="M377" s="149" t="s">
        <v>46</v>
      </c>
      <c r="N377" s="148">
        <v>12530008</v>
      </c>
      <c r="O377" s="148" t="s">
        <v>146</v>
      </c>
      <c r="P377" s="150">
        <v>45503</v>
      </c>
      <c r="Q377" s="148" t="s">
        <v>962</v>
      </c>
      <c r="R377" s="150">
        <v>38730</v>
      </c>
      <c r="S377" s="150">
        <v>45173</v>
      </c>
      <c r="T377" s="148" t="s">
        <v>2896</v>
      </c>
      <c r="U377" s="148">
        <v>863</v>
      </c>
      <c r="X377" s="148">
        <v>8</v>
      </c>
      <c r="Y377" s="148" t="s">
        <v>230</v>
      </c>
      <c r="AC377" s="148" t="s">
        <v>49</v>
      </c>
      <c r="AD377" s="148" t="s">
        <v>3861</v>
      </c>
      <c r="AE377" s="148">
        <v>53410</v>
      </c>
      <c r="AF377" s="148" t="s">
        <v>8407</v>
      </c>
      <c r="AJ377" s="148">
        <v>683815729</v>
      </c>
      <c r="AK377" s="148" t="s">
        <v>8408</v>
      </c>
      <c r="AL377" s="148">
        <v>0</v>
      </c>
      <c r="AM377" s="148">
        <v>0</v>
      </c>
    </row>
    <row r="378" spans="1:39">
      <c r="A378" s="148">
        <v>5328561</v>
      </c>
      <c r="B378" s="148" t="s">
        <v>2918</v>
      </c>
      <c r="C378" s="148" t="s">
        <v>246</v>
      </c>
      <c r="D378" s="148">
        <v>5328561</v>
      </c>
      <c r="F378" s="149" t="s">
        <v>52</v>
      </c>
      <c r="H378" s="150">
        <v>40395</v>
      </c>
      <c r="I378" s="149" t="s">
        <v>97</v>
      </c>
      <c r="J378" s="149">
        <v>-15</v>
      </c>
      <c r="K378" s="149" t="s">
        <v>61</v>
      </c>
      <c r="M378" s="149" t="s">
        <v>46</v>
      </c>
      <c r="N378" s="148">
        <v>12530017</v>
      </c>
      <c r="O378" s="148" t="s">
        <v>2025</v>
      </c>
      <c r="Q378" s="148" t="s">
        <v>48</v>
      </c>
      <c r="R378" s="150">
        <v>44573</v>
      </c>
      <c r="T378" s="148" t="s">
        <v>2115</v>
      </c>
      <c r="U378" s="148">
        <v>500</v>
      </c>
      <c r="X378" s="148">
        <v>5</v>
      </c>
      <c r="Y378" s="148" t="s">
        <v>230</v>
      </c>
      <c r="AC378" s="148" t="s">
        <v>49</v>
      </c>
      <c r="AD378" s="148" t="s">
        <v>3724</v>
      </c>
      <c r="AE378" s="148">
        <v>53500</v>
      </c>
      <c r="AF378" s="148" t="s">
        <v>3978</v>
      </c>
      <c r="AK378" s="148" t="s">
        <v>2919</v>
      </c>
      <c r="AL378" s="148">
        <v>0</v>
      </c>
      <c r="AM378" s="148">
        <v>0</v>
      </c>
    </row>
    <row r="379" spans="1:39">
      <c r="A379" s="148">
        <v>5329579</v>
      </c>
      <c r="B379" s="148" t="s">
        <v>335</v>
      </c>
      <c r="C379" s="148" t="s">
        <v>3207</v>
      </c>
      <c r="D379" s="148">
        <v>5329579</v>
      </c>
      <c r="E379" s="149" t="s">
        <v>52</v>
      </c>
      <c r="F379" s="149" t="s">
        <v>43</v>
      </c>
      <c r="H379" s="150">
        <v>25993</v>
      </c>
      <c r="I379" s="149" t="s">
        <v>8109</v>
      </c>
      <c r="J379" s="149" t="s">
        <v>8110</v>
      </c>
      <c r="K379" s="149" t="s">
        <v>61</v>
      </c>
      <c r="M379" s="149" t="s">
        <v>46</v>
      </c>
      <c r="N379" s="148">
        <v>12530008</v>
      </c>
      <c r="O379" s="148" t="s">
        <v>146</v>
      </c>
      <c r="P379" s="150">
        <v>45503</v>
      </c>
      <c r="Q379" s="148" t="s">
        <v>962</v>
      </c>
      <c r="R379" s="150">
        <v>45265</v>
      </c>
      <c r="S379" s="150">
        <v>45254</v>
      </c>
      <c r="T379" s="148" t="s">
        <v>2896</v>
      </c>
      <c r="U379" s="148">
        <v>500</v>
      </c>
      <c r="X379" s="148">
        <v>5</v>
      </c>
      <c r="Y379" s="148" t="s">
        <v>230</v>
      </c>
      <c r="AC379" s="148" t="s">
        <v>49</v>
      </c>
      <c r="AD379" s="148" t="s">
        <v>3815</v>
      </c>
      <c r="AE379" s="148">
        <v>53410</v>
      </c>
      <c r="AF379" s="148" t="s">
        <v>8409</v>
      </c>
      <c r="AI379" s="148">
        <v>647669655</v>
      </c>
      <c r="AJ379" s="148">
        <v>647669655</v>
      </c>
      <c r="AK379" s="148" t="s">
        <v>8410</v>
      </c>
      <c r="AL379" s="148">
        <v>0</v>
      </c>
      <c r="AM379" s="148">
        <v>0</v>
      </c>
    </row>
    <row r="380" spans="1:39">
      <c r="A380" s="148">
        <v>5326291</v>
      </c>
      <c r="B380" s="148" t="s">
        <v>335</v>
      </c>
      <c r="C380" s="148" t="s">
        <v>2085</v>
      </c>
      <c r="D380" s="148">
        <v>5326291</v>
      </c>
      <c r="E380" s="149" t="s">
        <v>52</v>
      </c>
      <c r="F380" s="149" t="s">
        <v>52</v>
      </c>
      <c r="H380" s="150">
        <v>37018</v>
      </c>
      <c r="I380" s="149" t="s">
        <v>59</v>
      </c>
      <c r="J380" s="149">
        <v>-40</v>
      </c>
      <c r="K380" s="149" t="s">
        <v>61</v>
      </c>
      <c r="M380" s="149" t="s">
        <v>46</v>
      </c>
      <c r="N380" s="148">
        <v>12530038</v>
      </c>
      <c r="O380" s="148" t="s">
        <v>2058</v>
      </c>
      <c r="P380" s="150">
        <v>45477</v>
      </c>
      <c r="Q380" s="148" t="s">
        <v>962</v>
      </c>
      <c r="R380" s="150">
        <v>42939</v>
      </c>
      <c r="S380" s="150">
        <v>45140</v>
      </c>
      <c r="T380" s="148" t="s">
        <v>2896</v>
      </c>
      <c r="U380" s="148">
        <v>500</v>
      </c>
      <c r="X380" s="148">
        <v>5</v>
      </c>
      <c r="Y380" s="148" t="s">
        <v>230</v>
      </c>
      <c r="AC380" s="148" t="s">
        <v>49</v>
      </c>
      <c r="AD380" s="148" t="s">
        <v>3871</v>
      </c>
      <c r="AE380" s="148">
        <v>53290</v>
      </c>
      <c r="AF380" s="148" t="s">
        <v>5567</v>
      </c>
      <c r="AJ380" s="148">
        <v>780459487</v>
      </c>
      <c r="AK380" s="148" t="s">
        <v>5568</v>
      </c>
      <c r="AL380" s="148">
        <v>0</v>
      </c>
      <c r="AM380" s="148">
        <v>0</v>
      </c>
    </row>
    <row r="381" spans="1:39">
      <c r="A381" s="148">
        <v>5318743</v>
      </c>
      <c r="B381" s="148" t="s">
        <v>335</v>
      </c>
      <c r="C381" s="148" t="s">
        <v>107</v>
      </c>
      <c r="D381" s="148">
        <v>5318743</v>
      </c>
      <c r="F381" s="149" t="s">
        <v>52</v>
      </c>
      <c r="H381" s="150">
        <v>33981</v>
      </c>
      <c r="I381" s="149" t="s">
        <v>59</v>
      </c>
      <c r="J381" s="149">
        <v>-40</v>
      </c>
      <c r="K381" s="149" t="s">
        <v>45</v>
      </c>
      <c r="M381" s="149" t="s">
        <v>46</v>
      </c>
      <c r="N381" s="148">
        <v>12530038</v>
      </c>
      <c r="O381" s="148" t="s">
        <v>2058</v>
      </c>
      <c r="Q381" s="148" t="s">
        <v>48</v>
      </c>
      <c r="R381" s="150">
        <v>38240</v>
      </c>
      <c r="S381" s="150">
        <v>45159</v>
      </c>
      <c r="T381" s="148" t="s">
        <v>1006</v>
      </c>
      <c r="U381" s="148">
        <v>500</v>
      </c>
      <c r="X381" s="148">
        <v>5</v>
      </c>
      <c r="Y381" s="148" t="s">
        <v>230</v>
      </c>
      <c r="AC381" s="148" t="s">
        <v>49</v>
      </c>
      <c r="AD381" s="148" t="s">
        <v>5569</v>
      </c>
      <c r="AE381" s="148">
        <v>53290</v>
      </c>
      <c r="AH381" s="148" t="s">
        <v>5570</v>
      </c>
      <c r="AJ381" s="148" t="s">
        <v>5571</v>
      </c>
      <c r="AK381" s="148" t="s">
        <v>5572</v>
      </c>
      <c r="AL381" s="148">
        <v>0</v>
      </c>
      <c r="AM381" s="148">
        <v>0</v>
      </c>
    </row>
    <row r="382" spans="1:39">
      <c r="A382" s="148">
        <v>5322896</v>
      </c>
      <c r="B382" s="148" t="s">
        <v>335</v>
      </c>
      <c r="C382" s="148" t="s">
        <v>151</v>
      </c>
      <c r="D382" s="148">
        <v>5322896</v>
      </c>
      <c r="F382" s="149" t="s">
        <v>52</v>
      </c>
      <c r="H382" s="150">
        <v>32274</v>
      </c>
      <c r="I382" s="149" t="s">
        <v>59</v>
      </c>
      <c r="J382" s="149">
        <v>-40</v>
      </c>
      <c r="K382" s="149" t="s">
        <v>45</v>
      </c>
      <c r="M382" s="149" t="s">
        <v>46</v>
      </c>
      <c r="N382" s="148">
        <v>12538907</v>
      </c>
      <c r="O382" s="148" t="s">
        <v>174</v>
      </c>
      <c r="Q382" s="148" t="s">
        <v>48</v>
      </c>
      <c r="R382" s="150">
        <v>40800</v>
      </c>
      <c r="T382" s="148" t="s">
        <v>2896</v>
      </c>
      <c r="U382" s="148">
        <v>746</v>
      </c>
      <c r="X382" s="148">
        <v>7</v>
      </c>
      <c r="Y382" s="148" t="s">
        <v>230</v>
      </c>
      <c r="AC382" s="148" t="s">
        <v>49</v>
      </c>
      <c r="AD382" s="148" t="s">
        <v>3979</v>
      </c>
      <c r="AE382" s="148">
        <v>53200</v>
      </c>
      <c r="AF382" s="148" t="s">
        <v>3980</v>
      </c>
      <c r="AI382" s="148" t="s">
        <v>3296</v>
      </c>
      <c r="AK382" s="148" t="s">
        <v>1434</v>
      </c>
      <c r="AL382" s="148">
        <v>1</v>
      </c>
      <c r="AM382" s="148">
        <v>1</v>
      </c>
    </row>
    <row r="383" spans="1:39">
      <c r="A383" s="148">
        <v>5329416</v>
      </c>
      <c r="B383" s="148" t="s">
        <v>8411</v>
      </c>
      <c r="C383" s="148" t="s">
        <v>108</v>
      </c>
      <c r="D383" s="148">
        <v>5329416</v>
      </c>
      <c r="F383" s="149" t="s">
        <v>52</v>
      </c>
      <c r="H383" s="150">
        <v>41829</v>
      </c>
      <c r="I383" s="149" t="s">
        <v>89</v>
      </c>
      <c r="J383" s="149">
        <v>-11</v>
      </c>
      <c r="K383" s="149" t="s">
        <v>45</v>
      </c>
      <c r="M383" s="149" t="s">
        <v>46</v>
      </c>
      <c r="N383" s="148">
        <v>12530050</v>
      </c>
      <c r="O383" s="148" t="s">
        <v>2049</v>
      </c>
      <c r="Q383" s="148" t="s">
        <v>48</v>
      </c>
      <c r="R383" s="150">
        <v>45202</v>
      </c>
      <c r="T383" s="148" t="s">
        <v>2115</v>
      </c>
      <c r="U383" s="148">
        <v>500</v>
      </c>
      <c r="X383" s="148">
        <v>5</v>
      </c>
      <c r="Y383" s="148" t="s">
        <v>230</v>
      </c>
      <c r="AC383" s="148" t="s">
        <v>49</v>
      </c>
      <c r="AD383" s="148" t="s">
        <v>3801</v>
      </c>
      <c r="AE383" s="148">
        <v>53210</v>
      </c>
      <c r="AF383" s="148" t="s">
        <v>8412</v>
      </c>
      <c r="AI383" s="148">
        <v>675012888</v>
      </c>
      <c r="AJ383" s="148">
        <v>675012888</v>
      </c>
      <c r="AK383" s="148" t="s">
        <v>8413</v>
      </c>
      <c r="AL383" s="148">
        <v>0</v>
      </c>
      <c r="AM383" s="148">
        <v>0</v>
      </c>
    </row>
    <row r="384" spans="1:39">
      <c r="A384" s="148">
        <v>5329478</v>
      </c>
      <c r="B384" s="148" t="s">
        <v>336</v>
      </c>
      <c r="C384" s="148" t="s">
        <v>3050</v>
      </c>
      <c r="D384" s="148">
        <v>5329478</v>
      </c>
      <c r="E384" s="149" t="s">
        <v>52</v>
      </c>
      <c r="F384" s="149" t="s">
        <v>52</v>
      </c>
      <c r="H384" s="150">
        <v>26701</v>
      </c>
      <c r="I384" s="149" t="s">
        <v>8109</v>
      </c>
      <c r="J384" s="149" t="s">
        <v>8110</v>
      </c>
      <c r="K384" s="149" t="s">
        <v>45</v>
      </c>
      <c r="M384" s="149" t="s">
        <v>46</v>
      </c>
      <c r="N384" s="148">
        <v>12538910</v>
      </c>
      <c r="O384" s="148" t="s">
        <v>2072</v>
      </c>
      <c r="P384" s="150">
        <v>45478</v>
      </c>
      <c r="Q384" s="148" t="s">
        <v>962</v>
      </c>
      <c r="R384" s="150">
        <v>45210</v>
      </c>
      <c r="S384" s="150">
        <v>45209</v>
      </c>
      <c r="T384" s="148" t="s">
        <v>2896</v>
      </c>
      <c r="U384" s="148">
        <v>500</v>
      </c>
      <c r="X384" s="148">
        <v>5</v>
      </c>
      <c r="Y384" s="148" t="s">
        <v>230</v>
      </c>
      <c r="AC384" s="148" t="s">
        <v>49</v>
      </c>
      <c r="AD384" s="148" t="s">
        <v>8414</v>
      </c>
      <c r="AE384" s="148">
        <v>53440</v>
      </c>
      <c r="AF384" s="148" t="s">
        <v>8415</v>
      </c>
      <c r="AJ384" s="148">
        <v>646426569</v>
      </c>
      <c r="AK384" s="148" t="s">
        <v>8416</v>
      </c>
      <c r="AL384" s="148">
        <v>0</v>
      </c>
      <c r="AM384" s="148">
        <v>0</v>
      </c>
    </row>
    <row r="385" spans="1:39">
      <c r="A385" s="148">
        <v>533183</v>
      </c>
      <c r="B385" s="148" t="s">
        <v>336</v>
      </c>
      <c r="C385" s="148" t="s">
        <v>118</v>
      </c>
      <c r="D385" s="148">
        <v>533183</v>
      </c>
      <c r="E385" s="149" t="s">
        <v>8115</v>
      </c>
      <c r="F385" s="149" t="s">
        <v>52</v>
      </c>
      <c r="H385" s="150">
        <v>20522</v>
      </c>
      <c r="I385" s="149" t="s">
        <v>8208</v>
      </c>
      <c r="J385" s="149" t="s">
        <v>8209</v>
      </c>
      <c r="K385" s="149" t="s">
        <v>45</v>
      </c>
      <c r="M385" s="149" t="s">
        <v>46</v>
      </c>
      <c r="N385" s="148">
        <v>12530065</v>
      </c>
      <c r="O385" s="148" t="s">
        <v>2153</v>
      </c>
      <c r="P385" s="150">
        <v>45498</v>
      </c>
      <c r="Q385" s="148" t="s">
        <v>962</v>
      </c>
      <c r="R385" s="150">
        <v>37432</v>
      </c>
      <c r="S385" s="150">
        <v>45194</v>
      </c>
      <c r="T385" s="148" t="s">
        <v>2896</v>
      </c>
      <c r="U385" s="148">
        <v>752</v>
      </c>
      <c r="X385" s="148">
        <v>7</v>
      </c>
      <c r="Y385" s="148" t="s">
        <v>230</v>
      </c>
      <c r="AC385" s="148" t="s">
        <v>49</v>
      </c>
      <c r="AD385" s="148" t="s">
        <v>3981</v>
      </c>
      <c r="AE385" s="148">
        <v>53300</v>
      </c>
      <c r="AF385" s="148" t="s">
        <v>3982</v>
      </c>
      <c r="AI385" s="148" t="s">
        <v>3297</v>
      </c>
      <c r="AK385" s="148" t="s">
        <v>2222</v>
      </c>
      <c r="AL385" s="148">
        <v>0</v>
      </c>
      <c r="AM385" s="148">
        <v>0</v>
      </c>
    </row>
    <row r="386" spans="1:39">
      <c r="A386" s="148">
        <v>9419873</v>
      </c>
      <c r="B386" s="148" t="s">
        <v>8417</v>
      </c>
      <c r="C386" s="148" t="s">
        <v>1265</v>
      </c>
      <c r="D386" s="148">
        <v>9419873</v>
      </c>
      <c r="F386" s="149" t="s">
        <v>52</v>
      </c>
      <c r="H386" s="150">
        <v>28422</v>
      </c>
      <c r="I386" s="149" t="s">
        <v>8147</v>
      </c>
      <c r="J386" s="149" t="s">
        <v>8148</v>
      </c>
      <c r="K386" s="149" t="s">
        <v>61</v>
      </c>
      <c r="M386" s="149" t="s">
        <v>46</v>
      </c>
      <c r="N386" s="148">
        <v>12530060</v>
      </c>
      <c r="O386" s="148" t="s">
        <v>2031</v>
      </c>
      <c r="Q386" s="148" t="s">
        <v>48</v>
      </c>
      <c r="R386" s="150">
        <v>37432</v>
      </c>
      <c r="S386" s="150">
        <v>45187</v>
      </c>
      <c r="T386" s="148" t="s">
        <v>1006</v>
      </c>
      <c r="U386" s="148">
        <v>1483</v>
      </c>
      <c r="X386" s="148">
        <v>14</v>
      </c>
      <c r="Y386" s="148" t="s">
        <v>230</v>
      </c>
      <c r="AC386" s="148" t="s">
        <v>49</v>
      </c>
      <c r="AD386" s="148" t="s">
        <v>4562</v>
      </c>
      <c r="AE386" s="148">
        <v>44000</v>
      </c>
      <c r="AF386" s="148" t="s">
        <v>8418</v>
      </c>
      <c r="AJ386" s="148">
        <v>647539039</v>
      </c>
      <c r="AK386" s="148" t="s">
        <v>8419</v>
      </c>
      <c r="AL386" s="148">
        <v>0</v>
      </c>
      <c r="AM386" s="148">
        <v>0</v>
      </c>
    </row>
    <row r="387" spans="1:39">
      <c r="A387" s="148">
        <v>5329010</v>
      </c>
      <c r="B387" s="148" t="s">
        <v>5573</v>
      </c>
      <c r="C387" s="148" t="s">
        <v>5574</v>
      </c>
      <c r="D387" s="148">
        <v>5329010</v>
      </c>
      <c r="E387" s="149" t="s">
        <v>52</v>
      </c>
      <c r="F387" s="149" t="s">
        <v>52</v>
      </c>
      <c r="H387" s="150">
        <v>26929</v>
      </c>
      <c r="I387" s="149" t="s">
        <v>8109</v>
      </c>
      <c r="J387" s="149" t="s">
        <v>8110</v>
      </c>
      <c r="K387" s="149" t="s">
        <v>45</v>
      </c>
      <c r="M387" s="149" t="s">
        <v>46</v>
      </c>
      <c r="N387" s="148">
        <v>12530114</v>
      </c>
      <c r="O387" s="148" t="s">
        <v>47</v>
      </c>
      <c r="P387" s="150">
        <v>45480</v>
      </c>
      <c r="Q387" s="148" t="s">
        <v>962</v>
      </c>
      <c r="R387" s="150">
        <v>44874</v>
      </c>
      <c r="S387" s="150">
        <v>44886</v>
      </c>
      <c r="T387" s="148" t="s">
        <v>2896</v>
      </c>
      <c r="U387" s="148">
        <v>595</v>
      </c>
      <c r="X387" s="148">
        <v>5</v>
      </c>
      <c r="Y387" s="148" t="s">
        <v>230</v>
      </c>
      <c r="AC387" s="148" t="s">
        <v>49</v>
      </c>
      <c r="AD387" s="148" t="s">
        <v>1328</v>
      </c>
      <c r="AE387" s="148">
        <v>53000</v>
      </c>
      <c r="AF387" s="148" t="s">
        <v>5575</v>
      </c>
      <c r="AI387" s="148" t="s">
        <v>5576</v>
      </c>
      <c r="AJ387" s="148" t="s">
        <v>5577</v>
      </c>
      <c r="AK387" s="148" t="s">
        <v>5578</v>
      </c>
      <c r="AL387" s="148">
        <v>0</v>
      </c>
      <c r="AM387" s="148">
        <v>0</v>
      </c>
    </row>
    <row r="388" spans="1:39">
      <c r="A388" s="148">
        <v>5313735</v>
      </c>
      <c r="B388" s="148" t="s">
        <v>3298</v>
      </c>
      <c r="C388" s="148" t="s">
        <v>2186</v>
      </c>
      <c r="D388" s="148">
        <v>5313735</v>
      </c>
      <c r="F388" s="149" t="s">
        <v>52</v>
      </c>
      <c r="H388" s="150">
        <v>23144</v>
      </c>
      <c r="I388" s="149" t="s">
        <v>8138</v>
      </c>
      <c r="J388" s="149" t="s">
        <v>8139</v>
      </c>
      <c r="K388" s="149" t="s">
        <v>45</v>
      </c>
      <c r="M388" s="149" t="s">
        <v>46</v>
      </c>
      <c r="N388" s="148">
        <v>12530081</v>
      </c>
      <c r="O388" s="148" t="s">
        <v>201</v>
      </c>
      <c r="Q388" s="148" t="s">
        <v>48</v>
      </c>
      <c r="R388" s="150">
        <v>37432</v>
      </c>
      <c r="S388" s="150">
        <v>44414</v>
      </c>
      <c r="T388" s="148" t="s">
        <v>2896</v>
      </c>
      <c r="U388" s="148">
        <v>537</v>
      </c>
      <c r="X388" s="148">
        <v>5</v>
      </c>
      <c r="Y388" s="148" t="s">
        <v>230</v>
      </c>
      <c r="AB388" s="150">
        <v>45108</v>
      </c>
      <c r="AC388" s="148" t="s">
        <v>49</v>
      </c>
      <c r="AD388" s="148" t="s">
        <v>3888</v>
      </c>
      <c r="AE388" s="148">
        <v>53350</v>
      </c>
      <c r="AF388" s="148" t="s">
        <v>3983</v>
      </c>
      <c r="AJ388" s="148">
        <v>640702119</v>
      </c>
      <c r="AK388" s="148" t="s">
        <v>3299</v>
      </c>
      <c r="AL388" s="148">
        <v>0</v>
      </c>
      <c r="AM388" s="148">
        <v>0</v>
      </c>
    </row>
    <row r="389" spans="1:39">
      <c r="A389" s="148">
        <v>5329431</v>
      </c>
      <c r="B389" s="148" t="s">
        <v>8420</v>
      </c>
      <c r="C389" s="148" t="s">
        <v>87</v>
      </c>
      <c r="D389" s="148">
        <v>5329431</v>
      </c>
      <c r="F389" s="149" t="s">
        <v>52</v>
      </c>
      <c r="H389" s="150">
        <v>34470</v>
      </c>
      <c r="I389" s="149" t="s">
        <v>59</v>
      </c>
      <c r="J389" s="149">
        <v>-40</v>
      </c>
      <c r="K389" s="149" t="s">
        <v>45</v>
      </c>
      <c r="M389" s="149" t="s">
        <v>46</v>
      </c>
      <c r="N389" s="148">
        <v>12530058</v>
      </c>
      <c r="O389" s="148" t="s">
        <v>945</v>
      </c>
      <c r="Q389" s="148" t="s">
        <v>48</v>
      </c>
      <c r="R389" s="150">
        <v>45204</v>
      </c>
      <c r="S389" s="150">
        <v>45203</v>
      </c>
      <c r="T389" s="148" t="s">
        <v>1006</v>
      </c>
      <c r="U389" s="148">
        <v>500</v>
      </c>
      <c r="X389" s="148">
        <v>5</v>
      </c>
      <c r="Y389" s="148" t="s">
        <v>230</v>
      </c>
      <c r="AC389" s="148" t="s">
        <v>49</v>
      </c>
      <c r="AD389" s="148" t="s">
        <v>8421</v>
      </c>
      <c r="AE389" s="148">
        <v>53360</v>
      </c>
      <c r="AF389" s="148" t="s">
        <v>8422</v>
      </c>
      <c r="AJ389" s="148">
        <v>647152725</v>
      </c>
      <c r="AK389" s="148" t="s">
        <v>8423</v>
      </c>
      <c r="AL389" s="148">
        <v>0</v>
      </c>
      <c r="AM389" s="148">
        <v>0</v>
      </c>
    </row>
    <row r="390" spans="1:39">
      <c r="A390" s="148">
        <v>5328807</v>
      </c>
      <c r="B390" s="148" t="s">
        <v>5579</v>
      </c>
      <c r="C390" s="148" t="s">
        <v>76</v>
      </c>
      <c r="D390" s="148">
        <v>5328807</v>
      </c>
      <c r="E390" s="149" t="s">
        <v>52</v>
      </c>
      <c r="F390" s="149" t="s">
        <v>43</v>
      </c>
      <c r="H390" s="150">
        <v>41686</v>
      </c>
      <c r="I390" s="149" t="s">
        <v>89</v>
      </c>
      <c r="J390" s="149">
        <v>-11</v>
      </c>
      <c r="K390" s="149" t="s">
        <v>45</v>
      </c>
      <c r="M390" s="149" t="s">
        <v>46</v>
      </c>
      <c r="N390" s="148">
        <v>12530060</v>
      </c>
      <c r="O390" s="148" t="s">
        <v>2031</v>
      </c>
      <c r="P390" s="150">
        <v>45488</v>
      </c>
      <c r="Q390" s="148" t="s">
        <v>962</v>
      </c>
      <c r="R390" s="150">
        <v>44828</v>
      </c>
      <c r="T390" s="148" t="s">
        <v>2115</v>
      </c>
      <c r="U390" s="148">
        <v>500</v>
      </c>
      <c r="X390" s="148">
        <v>5</v>
      </c>
      <c r="Y390" s="148" t="s">
        <v>230</v>
      </c>
      <c r="AC390" s="148" t="s">
        <v>49</v>
      </c>
      <c r="AD390" s="148" t="s">
        <v>3637</v>
      </c>
      <c r="AE390" s="148">
        <v>53810</v>
      </c>
      <c r="AF390" s="148" t="s">
        <v>5580</v>
      </c>
      <c r="AJ390" s="148">
        <v>673874198</v>
      </c>
      <c r="AK390" s="148" t="s">
        <v>5581</v>
      </c>
      <c r="AL390" s="148">
        <v>0</v>
      </c>
      <c r="AM390" s="148">
        <v>0</v>
      </c>
    </row>
    <row r="391" spans="1:39">
      <c r="A391" s="148">
        <v>5313864</v>
      </c>
      <c r="B391" s="148" t="s">
        <v>337</v>
      </c>
      <c r="C391" s="148" t="s">
        <v>1275</v>
      </c>
      <c r="D391" s="148">
        <v>5313864</v>
      </c>
      <c r="F391" s="149" t="s">
        <v>52</v>
      </c>
      <c r="H391" s="150">
        <v>26786</v>
      </c>
      <c r="I391" s="149" t="s">
        <v>8109</v>
      </c>
      <c r="J391" s="149" t="s">
        <v>8110</v>
      </c>
      <c r="K391" s="149" t="s">
        <v>45</v>
      </c>
      <c r="M391" s="149" t="s">
        <v>46</v>
      </c>
      <c r="N391" s="148">
        <v>12530035</v>
      </c>
      <c r="O391" s="148" t="s">
        <v>2027</v>
      </c>
      <c r="Q391" s="148" t="s">
        <v>48</v>
      </c>
      <c r="R391" s="150">
        <v>37432</v>
      </c>
      <c r="S391" s="150">
        <v>45120</v>
      </c>
      <c r="T391" s="148" t="s">
        <v>1006</v>
      </c>
      <c r="U391" s="148">
        <v>1097</v>
      </c>
      <c r="X391" s="148">
        <v>10</v>
      </c>
      <c r="Y391" s="148" t="s">
        <v>230</v>
      </c>
      <c r="AC391" s="148" t="s">
        <v>49</v>
      </c>
      <c r="AD391" s="148" t="s">
        <v>3801</v>
      </c>
      <c r="AE391" s="148">
        <v>53210</v>
      </c>
      <c r="AF391" s="148" t="s">
        <v>3984</v>
      </c>
      <c r="AI391" s="148">
        <v>243909803</v>
      </c>
      <c r="AJ391" s="148">
        <v>680185592</v>
      </c>
      <c r="AK391" s="148" t="s">
        <v>1435</v>
      </c>
      <c r="AL391" s="148">
        <v>0</v>
      </c>
      <c r="AM391" s="148">
        <v>0</v>
      </c>
    </row>
    <row r="392" spans="1:39">
      <c r="A392" s="148">
        <v>5315141</v>
      </c>
      <c r="B392" s="148" t="s">
        <v>338</v>
      </c>
      <c r="C392" s="148" t="s">
        <v>2044</v>
      </c>
      <c r="D392" s="148">
        <v>5315141</v>
      </c>
      <c r="E392" s="149" t="s">
        <v>52</v>
      </c>
      <c r="F392" s="149" t="s">
        <v>52</v>
      </c>
      <c r="H392" s="150">
        <v>25154</v>
      </c>
      <c r="I392" s="149" t="s">
        <v>8130</v>
      </c>
      <c r="J392" s="149" t="s">
        <v>8131</v>
      </c>
      <c r="K392" s="149" t="s">
        <v>45</v>
      </c>
      <c r="M392" s="149" t="s">
        <v>46</v>
      </c>
      <c r="N392" s="148">
        <v>12530146</v>
      </c>
      <c r="O392" s="148" t="s">
        <v>2034</v>
      </c>
      <c r="P392" s="150">
        <v>45503</v>
      </c>
      <c r="Q392" s="148" t="s">
        <v>962</v>
      </c>
      <c r="R392" s="150">
        <v>37432</v>
      </c>
      <c r="S392" s="150">
        <v>44783</v>
      </c>
      <c r="T392" s="148" t="s">
        <v>2896</v>
      </c>
      <c r="U392" s="148">
        <v>681</v>
      </c>
      <c r="X392" s="148">
        <v>6</v>
      </c>
      <c r="Y392" s="148" t="s">
        <v>230</v>
      </c>
      <c r="AC392" s="148" t="s">
        <v>49</v>
      </c>
      <c r="AD392" s="148" t="s">
        <v>3787</v>
      </c>
      <c r="AE392" s="148">
        <v>53200</v>
      </c>
      <c r="AF392" s="148" t="s">
        <v>3985</v>
      </c>
      <c r="AK392" s="148" t="s">
        <v>1436</v>
      </c>
      <c r="AL392" s="148">
        <v>0</v>
      </c>
      <c r="AM392" s="148">
        <v>0</v>
      </c>
    </row>
    <row r="393" spans="1:39">
      <c r="A393" s="148">
        <v>5329584</v>
      </c>
      <c r="B393" s="148" t="s">
        <v>338</v>
      </c>
      <c r="C393" s="148" t="s">
        <v>8424</v>
      </c>
      <c r="D393" s="148">
        <v>5329584</v>
      </c>
      <c r="F393" s="149" t="s">
        <v>52</v>
      </c>
      <c r="H393" s="150">
        <v>29396</v>
      </c>
      <c r="I393" s="149" t="s">
        <v>8113</v>
      </c>
      <c r="J393" s="149" t="s">
        <v>8114</v>
      </c>
      <c r="K393" s="149" t="s">
        <v>61</v>
      </c>
      <c r="M393" s="149" t="s">
        <v>46</v>
      </c>
      <c r="N393" s="148">
        <v>12530008</v>
      </c>
      <c r="O393" s="148" t="s">
        <v>146</v>
      </c>
      <c r="Q393" s="148" t="s">
        <v>48</v>
      </c>
      <c r="R393" s="150">
        <v>45269</v>
      </c>
      <c r="S393" s="150">
        <v>45269</v>
      </c>
      <c r="T393" s="148" t="s">
        <v>1006</v>
      </c>
      <c r="U393" s="148">
        <v>500</v>
      </c>
      <c r="X393" s="148">
        <v>5</v>
      </c>
      <c r="Y393" s="148" t="s">
        <v>230</v>
      </c>
      <c r="AC393" s="148" t="s">
        <v>49</v>
      </c>
      <c r="AD393" s="148" t="s">
        <v>3861</v>
      </c>
      <c r="AE393" s="148">
        <v>53410</v>
      </c>
      <c r="AF393" s="148" t="s">
        <v>8425</v>
      </c>
      <c r="AJ393" s="148">
        <v>644858983</v>
      </c>
      <c r="AK393" s="148" t="s">
        <v>8426</v>
      </c>
      <c r="AL393" s="148">
        <v>0</v>
      </c>
      <c r="AM393" s="148">
        <v>0</v>
      </c>
    </row>
    <row r="394" spans="1:39">
      <c r="A394" s="148">
        <v>5323666</v>
      </c>
      <c r="B394" s="148" t="s">
        <v>339</v>
      </c>
      <c r="C394" s="148" t="s">
        <v>1051</v>
      </c>
      <c r="D394" s="148">
        <v>5323666</v>
      </c>
      <c r="F394" s="149" t="s">
        <v>52</v>
      </c>
      <c r="H394" s="150">
        <v>31078</v>
      </c>
      <c r="I394" s="149" t="s">
        <v>59</v>
      </c>
      <c r="J394" s="149">
        <v>-40</v>
      </c>
      <c r="K394" s="149" t="s">
        <v>45</v>
      </c>
      <c r="M394" s="149" t="s">
        <v>46</v>
      </c>
      <c r="N394" s="148">
        <v>12530084</v>
      </c>
      <c r="O394" s="148" t="s">
        <v>198</v>
      </c>
      <c r="Q394" s="148" t="s">
        <v>48</v>
      </c>
      <c r="R394" s="150">
        <v>41176</v>
      </c>
      <c r="S394" s="150">
        <v>44790</v>
      </c>
      <c r="T394" s="148" t="s">
        <v>2896</v>
      </c>
      <c r="U394" s="148">
        <v>682</v>
      </c>
      <c r="X394" s="148">
        <v>6</v>
      </c>
      <c r="Y394" s="148" t="s">
        <v>230</v>
      </c>
      <c r="AC394" s="148" t="s">
        <v>49</v>
      </c>
      <c r="AD394" s="148" t="s">
        <v>198</v>
      </c>
      <c r="AE394" s="148">
        <v>53600</v>
      </c>
      <c r="AF394" s="148" t="s">
        <v>3986</v>
      </c>
      <c r="AI394" s="148">
        <v>243374988</v>
      </c>
      <c r="AK394" s="148" t="s">
        <v>3300</v>
      </c>
      <c r="AL394" s="148">
        <v>0</v>
      </c>
      <c r="AM394" s="148">
        <v>0</v>
      </c>
    </row>
    <row r="395" spans="1:39">
      <c r="A395" s="148">
        <v>5326404</v>
      </c>
      <c r="B395" s="148" t="s">
        <v>339</v>
      </c>
      <c r="C395" s="148" t="s">
        <v>136</v>
      </c>
      <c r="D395" s="148">
        <v>5326404</v>
      </c>
      <c r="F395" s="149" t="s">
        <v>52</v>
      </c>
      <c r="H395" s="150">
        <v>26045</v>
      </c>
      <c r="I395" s="149" t="s">
        <v>8109</v>
      </c>
      <c r="J395" s="149" t="s">
        <v>8110</v>
      </c>
      <c r="K395" s="149" t="s">
        <v>45</v>
      </c>
      <c r="M395" s="149" t="s">
        <v>46</v>
      </c>
      <c r="N395" s="148">
        <v>12538907</v>
      </c>
      <c r="O395" s="148" t="s">
        <v>174</v>
      </c>
      <c r="Q395" s="148" t="s">
        <v>48</v>
      </c>
      <c r="R395" s="150">
        <v>42998</v>
      </c>
      <c r="S395" s="150">
        <v>45159</v>
      </c>
      <c r="T395" s="148" t="s">
        <v>1006</v>
      </c>
      <c r="U395" s="148">
        <v>556</v>
      </c>
      <c r="X395" s="148">
        <v>5</v>
      </c>
      <c r="Y395" s="148" t="s">
        <v>230</v>
      </c>
      <c r="AC395" s="148" t="s">
        <v>49</v>
      </c>
      <c r="AD395" s="148" t="s">
        <v>3734</v>
      </c>
      <c r="AE395" s="148">
        <v>53200</v>
      </c>
      <c r="AF395" s="148" t="s">
        <v>3987</v>
      </c>
      <c r="AJ395" s="148">
        <v>624086285</v>
      </c>
      <c r="AK395" s="148" t="s">
        <v>1437</v>
      </c>
      <c r="AL395" s="148">
        <v>0</v>
      </c>
      <c r="AM395" s="148">
        <v>0</v>
      </c>
    </row>
    <row r="396" spans="1:39">
      <c r="A396" s="148">
        <v>5327354</v>
      </c>
      <c r="B396" s="148" t="s">
        <v>339</v>
      </c>
      <c r="C396" s="148" t="s">
        <v>63</v>
      </c>
      <c r="D396" s="148">
        <v>5327354</v>
      </c>
      <c r="F396" s="149" t="s">
        <v>52</v>
      </c>
      <c r="H396" s="150">
        <v>31972</v>
      </c>
      <c r="I396" s="149" t="s">
        <v>59</v>
      </c>
      <c r="J396" s="149">
        <v>-40</v>
      </c>
      <c r="K396" s="149" t="s">
        <v>45</v>
      </c>
      <c r="M396" s="149" t="s">
        <v>46</v>
      </c>
      <c r="N396" s="148">
        <v>12530084</v>
      </c>
      <c r="O396" s="148" t="s">
        <v>198</v>
      </c>
      <c r="Q396" s="148" t="s">
        <v>48</v>
      </c>
      <c r="R396" s="150">
        <v>43707</v>
      </c>
      <c r="S396" s="150">
        <v>44756</v>
      </c>
      <c r="T396" s="148" t="s">
        <v>2896</v>
      </c>
      <c r="U396" s="148">
        <v>500</v>
      </c>
      <c r="X396" s="148">
        <v>5</v>
      </c>
      <c r="Y396" s="148" t="s">
        <v>230</v>
      </c>
      <c r="AC396" s="148" t="s">
        <v>49</v>
      </c>
      <c r="AD396" s="148" t="s">
        <v>3988</v>
      </c>
      <c r="AE396" s="148">
        <v>53270</v>
      </c>
      <c r="AF396" s="148" t="s">
        <v>3989</v>
      </c>
      <c r="AK396" s="148" t="s">
        <v>1438</v>
      </c>
      <c r="AL396" s="148">
        <v>0</v>
      </c>
      <c r="AM396" s="148">
        <v>0</v>
      </c>
    </row>
    <row r="397" spans="1:39">
      <c r="A397" s="148">
        <v>5317321</v>
      </c>
      <c r="B397" s="148" t="s">
        <v>339</v>
      </c>
      <c r="C397" s="148" t="s">
        <v>8427</v>
      </c>
      <c r="D397" s="148">
        <v>5317321</v>
      </c>
      <c r="E397" s="149" t="s">
        <v>52</v>
      </c>
      <c r="F397" s="149" t="s">
        <v>52</v>
      </c>
      <c r="H397" s="150">
        <v>33088</v>
      </c>
      <c r="I397" s="149" t="s">
        <v>59</v>
      </c>
      <c r="J397" s="149">
        <v>-40</v>
      </c>
      <c r="K397" s="149" t="s">
        <v>61</v>
      </c>
      <c r="M397" s="149" t="s">
        <v>46</v>
      </c>
      <c r="N397" s="148">
        <v>12530008</v>
      </c>
      <c r="O397" s="148" t="s">
        <v>146</v>
      </c>
      <c r="P397" s="150">
        <v>45513</v>
      </c>
      <c r="Q397" s="148" t="s">
        <v>962</v>
      </c>
      <c r="R397" s="150">
        <v>37432</v>
      </c>
      <c r="S397" s="150">
        <v>45265</v>
      </c>
      <c r="T397" s="148" t="s">
        <v>2896</v>
      </c>
      <c r="U397" s="148">
        <v>633</v>
      </c>
      <c r="X397" s="148">
        <v>6</v>
      </c>
      <c r="Y397" s="148" t="s">
        <v>230</v>
      </c>
      <c r="AC397" s="148" t="s">
        <v>49</v>
      </c>
      <c r="AD397" s="148" t="s">
        <v>3861</v>
      </c>
      <c r="AE397" s="148">
        <v>53410</v>
      </c>
      <c r="AF397" s="148" t="s">
        <v>8428</v>
      </c>
      <c r="AJ397" s="148">
        <v>603760206</v>
      </c>
      <c r="AK397" s="148" t="s">
        <v>8429</v>
      </c>
      <c r="AL397" s="148">
        <v>0</v>
      </c>
      <c r="AM397" s="148">
        <v>0</v>
      </c>
    </row>
    <row r="398" spans="1:39">
      <c r="A398" s="148">
        <v>5329580</v>
      </c>
      <c r="B398" s="148" t="s">
        <v>339</v>
      </c>
      <c r="C398" s="148" t="s">
        <v>1323</v>
      </c>
      <c r="D398" s="148">
        <v>5329580</v>
      </c>
      <c r="F398" s="149" t="s">
        <v>43</v>
      </c>
      <c r="H398" s="150">
        <v>42853</v>
      </c>
      <c r="I398" s="149" t="s">
        <v>43</v>
      </c>
      <c r="J398" s="149">
        <v>-9</v>
      </c>
      <c r="K398" s="149" t="s">
        <v>45</v>
      </c>
      <c r="M398" s="149" t="s">
        <v>46</v>
      </c>
      <c r="N398" s="148">
        <v>12530008</v>
      </c>
      <c r="O398" s="148" t="s">
        <v>146</v>
      </c>
      <c r="Q398" s="148" t="s">
        <v>48</v>
      </c>
      <c r="R398" s="150">
        <v>45265</v>
      </c>
      <c r="T398" s="148" t="s">
        <v>2115</v>
      </c>
      <c r="U398" s="148">
        <v>500</v>
      </c>
      <c r="X398" s="148">
        <v>5</v>
      </c>
      <c r="Y398" s="148" t="s">
        <v>230</v>
      </c>
      <c r="AC398" s="148" t="s">
        <v>49</v>
      </c>
      <c r="AD398" s="148" t="s">
        <v>3861</v>
      </c>
      <c r="AE398" s="148">
        <v>53410</v>
      </c>
      <c r="AF398" s="148" t="s">
        <v>8428</v>
      </c>
      <c r="AJ398" s="148">
        <v>603760206</v>
      </c>
      <c r="AK398" s="148" t="s">
        <v>8429</v>
      </c>
      <c r="AL398" s="148">
        <v>0</v>
      </c>
      <c r="AM398" s="148">
        <v>0</v>
      </c>
    </row>
    <row r="399" spans="1:39">
      <c r="A399" s="148">
        <v>5329470</v>
      </c>
      <c r="B399" s="148" t="s">
        <v>339</v>
      </c>
      <c r="C399" s="148" t="s">
        <v>8430</v>
      </c>
      <c r="D399" s="148">
        <v>5329470</v>
      </c>
      <c r="F399" s="149" t="s">
        <v>43</v>
      </c>
      <c r="H399" s="150">
        <v>25620</v>
      </c>
      <c r="I399" s="149" t="s">
        <v>8109</v>
      </c>
      <c r="J399" s="149" t="s">
        <v>8110</v>
      </c>
      <c r="K399" s="149" t="s">
        <v>61</v>
      </c>
      <c r="M399" s="149" t="s">
        <v>46</v>
      </c>
      <c r="N399" s="148">
        <v>12530078</v>
      </c>
      <c r="O399" s="148" t="s">
        <v>105</v>
      </c>
      <c r="Q399" s="148" t="s">
        <v>48</v>
      </c>
      <c r="R399" s="150">
        <v>45209</v>
      </c>
      <c r="S399" s="150">
        <v>45240</v>
      </c>
      <c r="T399" s="148" t="s">
        <v>1006</v>
      </c>
      <c r="U399" s="148">
        <v>500</v>
      </c>
      <c r="X399" s="148">
        <v>5</v>
      </c>
      <c r="Y399" s="148" t="s">
        <v>230</v>
      </c>
      <c r="AC399" s="148" t="s">
        <v>49</v>
      </c>
      <c r="AD399" s="148" t="s">
        <v>8431</v>
      </c>
      <c r="AE399" s="148">
        <v>53170</v>
      </c>
      <c r="AF399" s="148" t="s">
        <v>8432</v>
      </c>
      <c r="AK399" s="148" t="s">
        <v>1907</v>
      </c>
      <c r="AL399" s="148">
        <v>0</v>
      </c>
      <c r="AM399" s="148">
        <v>0</v>
      </c>
    </row>
    <row r="400" spans="1:39">
      <c r="A400" s="148">
        <v>5329619</v>
      </c>
      <c r="B400" s="148" t="s">
        <v>339</v>
      </c>
      <c r="C400" s="148" t="s">
        <v>8433</v>
      </c>
      <c r="D400" s="148">
        <v>5329619</v>
      </c>
      <c r="F400" s="149" t="s">
        <v>43</v>
      </c>
      <c r="H400" s="150">
        <v>41764</v>
      </c>
      <c r="I400" s="149" t="s">
        <v>89</v>
      </c>
      <c r="J400" s="149">
        <v>-11</v>
      </c>
      <c r="K400" s="149" t="s">
        <v>61</v>
      </c>
      <c r="M400" s="149" t="s">
        <v>46</v>
      </c>
      <c r="N400" s="148">
        <v>12530008</v>
      </c>
      <c r="O400" s="148" t="s">
        <v>146</v>
      </c>
      <c r="Q400" s="148" t="s">
        <v>48</v>
      </c>
      <c r="R400" s="150">
        <v>45308</v>
      </c>
      <c r="T400" s="148" t="s">
        <v>2115</v>
      </c>
      <c r="U400" s="148">
        <v>500</v>
      </c>
      <c r="X400" s="148">
        <v>5</v>
      </c>
      <c r="Y400" s="148" t="s">
        <v>230</v>
      </c>
      <c r="AC400" s="148" t="s">
        <v>49</v>
      </c>
      <c r="AD400" s="148" t="s">
        <v>3861</v>
      </c>
      <c r="AE400" s="148">
        <v>53410</v>
      </c>
      <c r="AF400" s="148" t="s">
        <v>8434</v>
      </c>
      <c r="AI400" s="148">
        <v>603760206</v>
      </c>
      <c r="AJ400" s="148">
        <v>603760206</v>
      </c>
      <c r="AK400" s="148" t="s">
        <v>8429</v>
      </c>
      <c r="AL400" s="148">
        <v>0</v>
      </c>
      <c r="AM400" s="148">
        <v>0</v>
      </c>
    </row>
    <row r="401" spans="1:39">
      <c r="A401" s="148">
        <v>5324165</v>
      </c>
      <c r="B401" s="148" t="s">
        <v>339</v>
      </c>
      <c r="C401" s="148" t="s">
        <v>84</v>
      </c>
      <c r="D401" s="148">
        <v>5324165</v>
      </c>
      <c r="E401" s="149" t="s">
        <v>8115</v>
      </c>
      <c r="F401" s="149" t="s">
        <v>52</v>
      </c>
      <c r="H401" s="150">
        <v>26314</v>
      </c>
      <c r="I401" s="149" t="s">
        <v>8109</v>
      </c>
      <c r="J401" s="149" t="s">
        <v>8110</v>
      </c>
      <c r="K401" s="149" t="s">
        <v>45</v>
      </c>
      <c r="M401" s="149" t="s">
        <v>46</v>
      </c>
      <c r="N401" s="148">
        <v>12530095</v>
      </c>
      <c r="O401" s="148" t="s">
        <v>944</v>
      </c>
      <c r="P401" s="150">
        <v>45477</v>
      </c>
      <c r="Q401" s="148" t="s">
        <v>962</v>
      </c>
      <c r="R401" s="150">
        <v>41527</v>
      </c>
      <c r="S401" s="150">
        <v>44747</v>
      </c>
      <c r="T401" s="148" t="s">
        <v>2896</v>
      </c>
      <c r="U401" s="148">
        <v>655</v>
      </c>
      <c r="X401" s="148">
        <v>6</v>
      </c>
      <c r="Y401" s="148" t="s">
        <v>230</v>
      </c>
      <c r="AC401" s="148" t="s">
        <v>49</v>
      </c>
      <c r="AD401" s="148" t="s">
        <v>3990</v>
      </c>
      <c r="AE401" s="148">
        <v>53410</v>
      </c>
      <c r="AF401" s="148" t="s">
        <v>3991</v>
      </c>
      <c r="AI401" s="148" t="s">
        <v>3301</v>
      </c>
      <c r="AJ401" s="148" t="s">
        <v>3302</v>
      </c>
      <c r="AK401" s="148" t="s">
        <v>3303</v>
      </c>
      <c r="AL401" s="148">
        <v>0</v>
      </c>
      <c r="AM401" s="148">
        <v>0</v>
      </c>
    </row>
    <row r="402" spans="1:39">
      <c r="A402" s="148">
        <v>5311224</v>
      </c>
      <c r="B402" s="148" t="s">
        <v>340</v>
      </c>
      <c r="C402" s="148" t="s">
        <v>220</v>
      </c>
      <c r="D402" s="148">
        <v>5311224</v>
      </c>
      <c r="E402" s="149" t="s">
        <v>52</v>
      </c>
      <c r="F402" s="149" t="s">
        <v>52</v>
      </c>
      <c r="H402" s="150">
        <v>30374</v>
      </c>
      <c r="I402" s="149" t="s">
        <v>8113</v>
      </c>
      <c r="J402" s="149" t="s">
        <v>8114</v>
      </c>
      <c r="K402" s="149" t="s">
        <v>45</v>
      </c>
      <c r="M402" s="149" t="s">
        <v>46</v>
      </c>
      <c r="N402" s="148">
        <v>12530074</v>
      </c>
      <c r="O402" s="148" t="s">
        <v>218</v>
      </c>
      <c r="P402" s="150">
        <v>45533</v>
      </c>
      <c r="Q402" s="148" t="s">
        <v>962</v>
      </c>
      <c r="R402" s="150">
        <v>37432</v>
      </c>
      <c r="S402" s="150">
        <v>45520</v>
      </c>
      <c r="T402" s="148" t="s">
        <v>1006</v>
      </c>
      <c r="U402" s="148">
        <v>926</v>
      </c>
      <c r="X402" s="148">
        <v>9</v>
      </c>
      <c r="Y402" s="148" t="s">
        <v>230</v>
      </c>
      <c r="AC402" s="148" t="s">
        <v>49</v>
      </c>
      <c r="AD402" s="148" t="s">
        <v>3848</v>
      </c>
      <c r="AE402" s="148">
        <v>53200</v>
      </c>
      <c r="AF402" s="148" t="s">
        <v>3992</v>
      </c>
      <c r="AK402" s="148" t="s">
        <v>1439</v>
      </c>
      <c r="AL402" s="148">
        <v>0</v>
      </c>
      <c r="AM402" s="148">
        <v>0</v>
      </c>
    </row>
    <row r="403" spans="1:39">
      <c r="A403" s="148">
        <v>5325312</v>
      </c>
      <c r="B403" s="148" t="s">
        <v>340</v>
      </c>
      <c r="C403" s="148" t="s">
        <v>50</v>
      </c>
      <c r="D403" s="148">
        <v>5325312</v>
      </c>
      <c r="E403" s="149" t="s">
        <v>52</v>
      </c>
      <c r="H403" s="150">
        <v>39591</v>
      </c>
      <c r="I403" s="149" t="s">
        <v>152</v>
      </c>
      <c r="J403" s="149">
        <v>-17</v>
      </c>
      <c r="K403" s="149" t="s">
        <v>45</v>
      </c>
      <c r="M403" s="149" t="s">
        <v>46</v>
      </c>
      <c r="N403" s="148">
        <v>12530074</v>
      </c>
      <c r="O403" s="148" t="s">
        <v>218</v>
      </c>
      <c r="P403" s="150">
        <v>45533</v>
      </c>
      <c r="Q403" s="148" t="s">
        <v>962</v>
      </c>
      <c r="R403" s="150">
        <v>42267</v>
      </c>
      <c r="T403" s="148" t="s">
        <v>2115</v>
      </c>
      <c r="U403" s="148">
        <v>500</v>
      </c>
      <c r="X403" s="148">
        <v>5</v>
      </c>
      <c r="Y403" s="148" t="s">
        <v>230</v>
      </c>
      <c r="AC403" s="148" t="s">
        <v>49</v>
      </c>
      <c r="AD403" s="148" t="s">
        <v>3848</v>
      </c>
      <c r="AE403" s="148">
        <v>53200</v>
      </c>
      <c r="AF403" s="148" t="s">
        <v>10373</v>
      </c>
      <c r="AH403" s="148" t="s">
        <v>10373</v>
      </c>
      <c r="AJ403" s="148">
        <v>637297440</v>
      </c>
      <c r="AK403" s="148" t="s">
        <v>1439</v>
      </c>
      <c r="AL403" s="148">
        <v>0</v>
      </c>
      <c r="AM403" s="148">
        <v>0</v>
      </c>
    </row>
    <row r="404" spans="1:39">
      <c r="A404" s="148">
        <v>5329747</v>
      </c>
      <c r="B404" s="148" t="s">
        <v>340</v>
      </c>
      <c r="C404" s="148" t="s">
        <v>8435</v>
      </c>
      <c r="D404" s="148">
        <v>5329747</v>
      </c>
      <c r="E404" s="149" t="s">
        <v>52</v>
      </c>
      <c r="H404" s="150">
        <v>40449</v>
      </c>
      <c r="I404" s="149" t="s">
        <v>97</v>
      </c>
      <c r="J404" s="149">
        <v>-15</v>
      </c>
      <c r="K404" s="149" t="s">
        <v>45</v>
      </c>
      <c r="M404" s="149" t="s">
        <v>46</v>
      </c>
      <c r="N404" s="148">
        <v>12530017</v>
      </c>
      <c r="O404" s="148" t="s">
        <v>2025</v>
      </c>
      <c r="P404" s="150">
        <v>45527</v>
      </c>
      <c r="Q404" s="148" t="s">
        <v>962</v>
      </c>
      <c r="R404" s="150">
        <v>45527</v>
      </c>
      <c r="T404" s="148" t="s">
        <v>2115</v>
      </c>
      <c r="U404" s="148">
        <v>500</v>
      </c>
      <c r="X404" s="148">
        <v>5</v>
      </c>
      <c r="Y404" s="148" t="s">
        <v>230</v>
      </c>
      <c r="AC404" s="148" t="s">
        <v>49</v>
      </c>
      <c r="AD404" s="148" t="s">
        <v>4157</v>
      </c>
      <c r="AE404" s="148">
        <v>53500</v>
      </c>
      <c r="AF404" s="148" t="s">
        <v>8436</v>
      </c>
      <c r="AI404" s="148">
        <v>616117396</v>
      </c>
      <c r="AK404" s="148" t="s">
        <v>8437</v>
      </c>
      <c r="AL404" s="148">
        <v>0</v>
      </c>
      <c r="AM404" s="148">
        <v>0</v>
      </c>
    </row>
    <row r="405" spans="1:39">
      <c r="A405" s="148">
        <v>5323419</v>
      </c>
      <c r="B405" s="148" t="s">
        <v>340</v>
      </c>
      <c r="C405" s="148" t="s">
        <v>134</v>
      </c>
      <c r="D405" s="148">
        <v>5323419</v>
      </c>
      <c r="E405" s="149" t="s">
        <v>8115</v>
      </c>
      <c r="F405" s="149" t="s">
        <v>52</v>
      </c>
      <c r="H405" s="150">
        <v>28480</v>
      </c>
      <c r="I405" s="149" t="s">
        <v>8147</v>
      </c>
      <c r="J405" s="149" t="s">
        <v>8148</v>
      </c>
      <c r="K405" s="149" t="s">
        <v>45</v>
      </c>
      <c r="M405" s="149" t="s">
        <v>46</v>
      </c>
      <c r="N405" s="148">
        <v>12530105</v>
      </c>
      <c r="O405" s="148" t="s">
        <v>2054</v>
      </c>
      <c r="P405" s="150">
        <v>45498</v>
      </c>
      <c r="Q405" s="148" t="s">
        <v>962</v>
      </c>
      <c r="R405" s="150">
        <v>40893</v>
      </c>
      <c r="S405" s="150">
        <v>45181</v>
      </c>
      <c r="T405" s="148" t="s">
        <v>1006</v>
      </c>
      <c r="U405" s="148">
        <v>687</v>
      </c>
      <c r="X405" s="148">
        <v>6</v>
      </c>
      <c r="Y405" s="148" t="s">
        <v>230</v>
      </c>
      <c r="AC405" s="148" t="s">
        <v>49</v>
      </c>
      <c r="AD405" s="148" t="s">
        <v>3709</v>
      </c>
      <c r="AE405" s="148">
        <v>53300</v>
      </c>
      <c r="AF405" s="148" t="s">
        <v>3993</v>
      </c>
      <c r="AI405" s="148" t="s">
        <v>5582</v>
      </c>
      <c r="AJ405" s="148" t="s">
        <v>5583</v>
      </c>
      <c r="AK405" s="148" t="s">
        <v>3263</v>
      </c>
      <c r="AL405" s="148">
        <v>1</v>
      </c>
      <c r="AM405" s="148">
        <v>1</v>
      </c>
    </row>
    <row r="406" spans="1:39">
      <c r="A406" s="148">
        <v>5327888</v>
      </c>
      <c r="B406" s="148" t="s">
        <v>340</v>
      </c>
      <c r="C406" s="148" t="s">
        <v>434</v>
      </c>
      <c r="D406" s="148">
        <v>5327888</v>
      </c>
      <c r="E406" s="149" t="s">
        <v>52</v>
      </c>
      <c r="F406" s="149" t="s">
        <v>43</v>
      </c>
      <c r="H406" s="150">
        <v>29734</v>
      </c>
      <c r="I406" s="149" t="s">
        <v>8113</v>
      </c>
      <c r="J406" s="149" t="s">
        <v>8114</v>
      </c>
      <c r="K406" s="149" t="s">
        <v>61</v>
      </c>
      <c r="M406" s="149" t="s">
        <v>46</v>
      </c>
      <c r="N406" s="148">
        <v>12530114</v>
      </c>
      <c r="O406" s="148" t="s">
        <v>47</v>
      </c>
      <c r="P406" s="150">
        <v>45533</v>
      </c>
      <c r="Q406" s="148" t="s">
        <v>962</v>
      </c>
      <c r="R406" s="150">
        <v>43862</v>
      </c>
      <c r="S406" s="150">
        <v>45492</v>
      </c>
      <c r="T406" s="148" t="s">
        <v>1006</v>
      </c>
      <c r="U406" s="148">
        <v>500</v>
      </c>
      <c r="X406" s="148">
        <v>5</v>
      </c>
      <c r="Y406" s="148" t="s">
        <v>230</v>
      </c>
      <c r="AC406" s="148" t="s">
        <v>49</v>
      </c>
      <c r="AD406" s="148" t="s">
        <v>3714</v>
      </c>
      <c r="AE406" s="148">
        <v>53940</v>
      </c>
      <c r="AF406" s="148" t="s">
        <v>3994</v>
      </c>
      <c r="AJ406" s="148" t="s">
        <v>2920</v>
      </c>
      <c r="AK406" s="148" t="s">
        <v>1440</v>
      </c>
      <c r="AL406" s="148">
        <v>0</v>
      </c>
      <c r="AM406" s="148">
        <v>0</v>
      </c>
    </row>
    <row r="407" spans="1:39">
      <c r="A407" s="148">
        <v>5329453</v>
      </c>
      <c r="B407" s="148" t="s">
        <v>8438</v>
      </c>
      <c r="C407" s="148" t="s">
        <v>8439</v>
      </c>
      <c r="D407" s="148">
        <v>5329453</v>
      </c>
      <c r="F407" s="149" t="s">
        <v>43</v>
      </c>
      <c r="H407" s="150">
        <v>38691</v>
      </c>
      <c r="I407" s="149" t="s">
        <v>59</v>
      </c>
      <c r="J407" s="149">
        <v>-40</v>
      </c>
      <c r="K407" s="149" t="s">
        <v>45</v>
      </c>
      <c r="M407" s="149" t="s">
        <v>46</v>
      </c>
      <c r="N407" s="148">
        <v>12530008</v>
      </c>
      <c r="O407" s="148" t="s">
        <v>146</v>
      </c>
      <c r="Q407" s="148" t="s">
        <v>48</v>
      </c>
      <c r="R407" s="150">
        <v>45204</v>
      </c>
      <c r="T407" s="148" t="s">
        <v>2115</v>
      </c>
      <c r="U407" s="148">
        <v>500</v>
      </c>
      <c r="X407" s="148">
        <v>5</v>
      </c>
      <c r="Y407" s="148" t="s">
        <v>230</v>
      </c>
      <c r="AC407" s="148" t="s">
        <v>49</v>
      </c>
      <c r="AD407" s="148" t="s">
        <v>3861</v>
      </c>
      <c r="AE407" s="148">
        <v>53410</v>
      </c>
      <c r="AF407" s="148" t="s">
        <v>8440</v>
      </c>
      <c r="AJ407" s="148">
        <v>650395223</v>
      </c>
      <c r="AK407" s="148" t="s">
        <v>8441</v>
      </c>
      <c r="AL407" s="148">
        <v>0</v>
      </c>
      <c r="AM407" s="148">
        <v>0</v>
      </c>
    </row>
    <row r="408" spans="1:39">
      <c r="A408" s="148">
        <v>5328926</v>
      </c>
      <c r="B408" s="148" t="s">
        <v>5584</v>
      </c>
      <c r="C408" s="148" t="s">
        <v>5585</v>
      </c>
      <c r="D408" s="148">
        <v>5328926</v>
      </c>
      <c r="F408" s="149" t="s">
        <v>52</v>
      </c>
      <c r="H408" s="150">
        <v>40149</v>
      </c>
      <c r="I408" s="149" t="s">
        <v>70</v>
      </c>
      <c r="J408" s="149">
        <v>-16</v>
      </c>
      <c r="K408" s="149" t="s">
        <v>45</v>
      </c>
      <c r="M408" s="149" t="s">
        <v>46</v>
      </c>
      <c r="N408" s="148">
        <v>12530036</v>
      </c>
      <c r="O408" s="148" t="s">
        <v>2030</v>
      </c>
      <c r="Q408" s="148" t="s">
        <v>48</v>
      </c>
      <c r="R408" s="150">
        <v>44842</v>
      </c>
      <c r="T408" s="148" t="s">
        <v>2115</v>
      </c>
      <c r="U408" s="148">
        <v>536</v>
      </c>
      <c r="X408" s="148">
        <v>5</v>
      </c>
      <c r="Y408" s="148" t="s">
        <v>230</v>
      </c>
      <c r="AC408" s="148" t="s">
        <v>49</v>
      </c>
      <c r="AD408" s="148" t="s">
        <v>4532</v>
      </c>
      <c r="AE408" s="148">
        <v>53100</v>
      </c>
      <c r="AF408" s="148" t="s">
        <v>5586</v>
      </c>
      <c r="AI408" s="148">
        <v>975207325</v>
      </c>
      <c r="AJ408" s="148">
        <v>674506087</v>
      </c>
      <c r="AK408" s="148" t="s">
        <v>5587</v>
      </c>
      <c r="AL408" s="148">
        <v>0</v>
      </c>
      <c r="AM408" s="148">
        <v>0</v>
      </c>
    </row>
    <row r="409" spans="1:39">
      <c r="A409" s="148">
        <v>5329133</v>
      </c>
      <c r="B409" s="148" t="s">
        <v>5588</v>
      </c>
      <c r="C409" s="148" t="s">
        <v>5589</v>
      </c>
      <c r="D409" s="148">
        <v>5329133</v>
      </c>
      <c r="F409" s="149" t="s">
        <v>5338</v>
      </c>
      <c r="H409" s="150">
        <v>42041</v>
      </c>
      <c r="I409" s="149" t="s">
        <v>57</v>
      </c>
      <c r="J409" s="149">
        <v>-10</v>
      </c>
      <c r="K409" s="149" t="s">
        <v>45</v>
      </c>
      <c r="M409" s="149" t="s">
        <v>46</v>
      </c>
      <c r="N409" s="148">
        <v>12530060</v>
      </c>
      <c r="O409" s="148" t="s">
        <v>2031</v>
      </c>
      <c r="Q409" s="148" t="s">
        <v>48</v>
      </c>
      <c r="R409" s="150">
        <v>45112</v>
      </c>
      <c r="T409" s="148" t="s">
        <v>2115</v>
      </c>
      <c r="U409" s="148">
        <v>500</v>
      </c>
      <c r="X409" s="148">
        <v>5</v>
      </c>
      <c r="Y409" s="148" t="s">
        <v>230</v>
      </c>
      <c r="AC409" s="148" t="s">
        <v>49</v>
      </c>
      <c r="AD409" s="148" t="s">
        <v>3637</v>
      </c>
      <c r="AE409" s="148">
        <v>53810</v>
      </c>
      <c r="AF409" s="148" t="s">
        <v>5590</v>
      </c>
      <c r="AJ409" s="148">
        <v>620636628</v>
      </c>
      <c r="AK409" s="148" t="s">
        <v>5591</v>
      </c>
      <c r="AL409" s="148">
        <v>0</v>
      </c>
      <c r="AM409" s="148">
        <v>0</v>
      </c>
    </row>
    <row r="410" spans="1:39">
      <c r="A410" s="148">
        <v>5328762</v>
      </c>
      <c r="B410" s="148" t="s">
        <v>5592</v>
      </c>
      <c r="C410" s="148" t="s">
        <v>64</v>
      </c>
      <c r="D410" s="148">
        <v>5328762</v>
      </c>
      <c r="F410" s="149" t="s">
        <v>43</v>
      </c>
      <c r="H410" s="150">
        <v>28410</v>
      </c>
      <c r="I410" s="149" t="s">
        <v>8147</v>
      </c>
      <c r="J410" s="149" t="s">
        <v>8148</v>
      </c>
      <c r="K410" s="149" t="s">
        <v>45</v>
      </c>
      <c r="M410" s="149" t="s">
        <v>46</v>
      </c>
      <c r="N410" s="148">
        <v>12530079</v>
      </c>
      <c r="O410" s="148" t="s">
        <v>106</v>
      </c>
      <c r="Q410" s="148" t="s">
        <v>48</v>
      </c>
      <c r="R410" s="150">
        <v>44824</v>
      </c>
      <c r="S410" s="150">
        <v>44755</v>
      </c>
      <c r="T410" s="148" t="s">
        <v>2896</v>
      </c>
      <c r="U410" s="148">
        <v>500</v>
      </c>
      <c r="X410" s="148">
        <v>5</v>
      </c>
      <c r="Y410" s="148" t="s">
        <v>230</v>
      </c>
      <c r="AC410" s="148" t="s">
        <v>49</v>
      </c>
      <c r="AD410" s="148" t="s">
        <v>3781</v>
      </c>
      <c r="AE410" s="148">
        <v>53120</v>
      </c>
      <c r="AF410" s="148" t="s">
        <v>5593</v>
      </c>
      <c r="AG410" s="148" t="s">
        <v>5594</v>
      </c>
      <c r="AI410" s="148">
        <v>243084140</v>
      </c>
      <c r="AK410" s="148" t="s">
        <v>5595</v>
      </c>
      <c r="AL410" s="148">
        <v>0</v>
      </c>
      <c r="AM410" s="148">
        <v>0</v>
      </c>
    </row>
    <row r="411" spans="1:39">
      <c r="A411" s="148">
        <v>5324520</v>
      </c>
      <c r="B411" s="148" t="s">
        <v>343</v>
      </c>
      <c r="C411" s="148" t="s">
        <v>779</v>
      </c>
      <c r="D411" s="148">
        <v>5324520</v>
      </c>
      <c r="E411" s="149" t="s">
        <v>52</v>
      </c>
      <c r="F411" s="149" t="s">
        <v>52</v>
      </c>
      <c r="H411" s="150">
        <v>39051</v>
      </c>
      <c r="I411" s="149" t="s">
        <v>2335</v>
      </c>
      <c r="J411" s="149">
        <v>-19</v>
      </c>
      <c r="K411" s="149" t="s">
        <v>45</v>
      </c>
      <c r="M411" s="149" t="s">
        <v>46</v>
      </c>
      <c r="N411" s="148">
        <v>12530055</v>
      </c>
      <c r="O411" s="148" t="s">
        <v>240</v>
      </c>
      <c r="P411" s="150">
        <v>45534</v>
      </c>
      <c r="Q411" s="148" t="s">
        <v>962</v>
      </c>
      <c r="R411" s="150">
        <v>41570</v>
      </c>
      <c r="S411" s="150">
        <v>45533</v>
      </c>
      <c r="T411" s="148" t="s">
        <v>1006</v>
      </c>
      <c r="U411" s="148">
        <v>1196</v>
      </c>
      <c r="X411" s="148">
        <v>11</v>
      </c>
      <c r="Y411" s="148" t="s">
        <v>230</v>
      </c>
      <c r="AC411" s="148" t="s">
        <v>49</v>
      </c>
      <c r="AD411" s="148" t="s">
        <v>3748</v>
      </c>
      <c r="AE411" s="148">
        <v>53380</v>
      </c>
      <c r="AF411" s="148" t="s">
        <v>3995</v>
      </c>
      <c r="AI411" s="148">
        <v>243023874</v>
      </c>
      <c r="AJ411" s="148">
        <v>677506481</v>
      </c>
      <c r="AK411" s="148" t="s">
        <v>1441</v>
      </c>
      <c r="AL411" s="148">
        <v>0</v>
      </c>
      <c r="AM411" s="148">
        <v>0</v>
      </c>
    </row>
    <row r="412" spans="1:39">
      <c r="A412" s="148">
        <v>5324922</v>
      </c>
      <c r="B412" s="148" t="s">
        <v>343</v>
      </c>
      <c r="C412" s="148" t="s">
        <v>922</v>
      </c>
      <c r="D412" s="148">
        <v>5324922</v>
      </c>
      <c r="E412" s="149" t="s">
        <v>52</v>
      </c>
      <c r="F412" s="149" t="s">
        <v>52</v>
      </c>
      <c r="H412" s="150">
        <v>39561</v>
      </c>
      <c r="I412" s="149" t="s">
        <v>152</v>
      </c>
      <c r="J412" s="149">
        <v>-17</v>
      </c>
      <c r="K412" s="149" t="s">
        <v>45</v>
      </c>
      <c r="M412" s="149" t="s">
        <v>46</v>
      </c>
      <c r="N412" s="148">
        <v>12530017</v>
      </c>
      <c r="O412" s="148" t="s">
        <v>2025</v>
      </c>
      <c r="P412" s="150">
        <v>45535</v>
      </c>
      <c r="Q412" s="148" t="s">
        <v>962</v>
      </c>
      <c r="R412" s="150">
        <v>41919</v>
      </c>
      <c r="T412" s="148" t="s">
        <v>2115</v>
      </c>
      <c r="U412" s="148">
        <v>1921</v>
      </c>
      <c r="X412" s="148">
        <v>19</v>
      </c>
      <c r="Y412" s="148" t="s">
        <v>230</v>
      </c>
      <c r="AB412" s="150">
        <v>44378</v>
      </c>
      <c r="AC412" s="148" t="s">
        <v>49</v>
      </c>
      <c r="AD412" s="148" t="s">
        <v>3748</v>
      </c>
      <c r="AE412" s="148">
        <v>53380</v>
      </c>
      <c r="AF412" s="148" t="s">
        <v>3995</v>
      </c>
      <c r="AI412" s="148">
        <v>243023874</v>
      </c>
      <c r="AJ412" s="148">
        <v>677506481</v>
      </c>
      <c r="AK412" s="148" t="s">
        <v>1441</v>
      </c>
      <c r="AL412" s="148">
        <v>0</v>
      </c>
      <c r="AM412" s="148">
        <v>0</v>
      </c>
    </row>
    <row r="413" spans="1:39">
      <c r="A413" s="148">
        <v>3512238</v>
      </c>
      <c r="B413" s="148" t="s">
        <v>343</v>
      </c>
      <c r="C413" s="148" t="s">
        <v>5099</v>
      </c>
      <c r="D413" s="148">
        <v>3512238</v>
      </c>
      <c r="E413" s="149" t="s">
        <v>8115</v>
      </c>
      <c r="F413" s="149" t="s">
        <v>52</v>
      </c>
      <c r="H413" s="150">
        <v>28252</v>
      </c>
      <c r="I413" s="149" t="s">
        <v>8147</v>
      </c>
      <c r="J413" s="149" t="s">
        <v>8148</v>
      </c>
      <c r="K413" s="149" t="s">
        <v>45</v>
      </c>
      <c r="M413" s="149" t="s">
        <v>46</v>
      </c>
      <c r="N413" s="148">
        <v>12530055</v>
      </c>
      <c r="O413" s="148" t="s">
        <v>240</v>
      </c>
      <c r="P413" s="150">
        <v>45478</v>
      </c>
      <c r="Q413" s="148" t="s">
        <v>962</v>
      </c>
      <c r="R413" s="150">
        <v>37432</v>
      </c>
      <c r="S413" s="150">
        <v>44746</v>
      </c>
      <c r="T413" s="148" t="s">
        <v>2896</v>
      </c>
      <c r="U413" s="148">
        <v>1292</v>
      </c>
      <c r="X413" s="148">
        <v>12</v>
      </c>
      <c r="Y413" s="148" t="s">
        <v>230</v>
      </c>
      <c r="AC413" s="148" t="s">
        <v>49</v>
      </c>
      <c r="AD413" s="148" t="s">
        <v>3972</v>
      </c>
      <c r="AE413" s="148">
        <v>53380</v>
      </c>
      <c r="AF413" s="148" t="s">
        <v>3996</v>
      </c>
      <c r="AI413" s="148" t="s">
        <v>2921</v>
      </c>
      <c r="AJ413" s="148" t="s">
        <v>2922</v>
      </c>
      <c r="AK413" s="148" t="s">
        <v>1441</v>
      </c>
      <c r="AL413" s="148">
        <v>1</v>
      </c>
      <c r="AM413" s="148">
        <v>1</v>
      </c>
    </row>
    <row r="414" spans="1:39">
      <c r="A414" s="148">
        <v>5325321</v>
      </c>
      <c r="B414" s="148" t="s">
        <v>343</v>
      </c>
      <c r="C414" s="148" t="s">
        <v>2975</v>
      </c>
      <c r="D414" s="148">
        <v>5325321</v>
      </c>
      <c r="E414" s="149" t="s">
        <v>52</v>
      </c>
      <c r="F414" s="149" t="s">
        <v>52</v>
      </c>
      <c r="H414" s="150">
        <v>40357</v>
      </c>
      <c r="I414" s="149" t="s">
        <v>97</v>
      </c>
      <c r="J414" s="149">
        <v>-15</v>
      </c>
      <c r="K414" s="149" t="s">
        <v>45</v>
      </c>
      <c r="M414" s="149" t="s">
        <v>46</v>
      </c>
      <c r="N414" s="148">
        <v>12530017</v>
      </c>
      <c r="O414" s="148" t="s">
        <v>2025</v>
      </c>
      <c r="P414" s="150">
        <v>45535</v>
      </c>
      <c r="Q414" s="148" t="s">
        <v>962</v>
      </c>
      <c r="R414" s="150">
        <v>42267</v>
      </c>
      <c r="T414" s="148" t="s">
        <v>2115</v>
      </c>
      <c r="U414" s="148">
        <v>1361</v>
      </c>
      <c r="X414" s="148">
        <v>13</v>
      </c>
      <c r="Y414" s="148" t="s">
        <v>230</v>
      </c>
      <c r="AB414" s="150">
        <v>45108</v>
      </c>
      <c r="AC414" s="148" t="s">
        <v>49</v>
      </c>
      <c r="AD414" s="148" t="s">
        <v>3748</v>
      </c>
      <c r="AE414" s="148">
        <v>53380</v>
      </c>
      <c r="AF414" s="148" t="s">
        <v>3997</v>
      </c>
      <c r="AI414" s="148">
        <v>243023874</v>
      </c>
      <c r="AJ414" s="148">
        <v>677506481</v>
      </c>
      <c r="AK414" s="148" t="s">
        <v>1441</v>
      </c>
      <c r="AL414" s="148">
        <v>0</v>
      </c>
      <c r="AM414" s="148">
        <v>0</v>
      </c>
    </row>
    <row r="415" spans="1:39">
      <c r="A415" s="148">
        <v>538360</v>
      </c>
      <c r="B415" s="148" t="s">
        <v>344</v>
      </c>
      <c r="C415" s="148" t="s">
        <v>317</v>
      </c>
      <c r="D415" s="148">
        <v>538360</v>
      </c>
      <c r="E415" s="149" t="s">
        <v>52</v>
      </c>
      <c r="F415" s="149" t="s">
        <v>52</v>
      </c>
      <c r="H415" s="150">
        <v>19915</v>
      </c>
      <c r="I415" s="149" t="s">
        <v>8116</v>
      </c>
      <c r="J415" s="149" t="s">
        <v>8117</v>
      </c>
      <c r="K415" s="149" t="s">
        <v>45</v>
      </c>
      <c r="M415" s="149" t="s">
        <v>46</v>
      </c>
      <c r="N415" s="148">
        <v>12530023</v>
      </c>
      <c r="O415" s="148" t="s">
        <v>2026</v>
      </c>
      <c r="P415" s="150">
        <v>45501</v>
      </c>
      <c r="Q415" s="148" t="s">
        <v>962</v>
      </c>
      <c r="R415" s="150">
        <v>37432</v>
      </c>
      <c r="S415" s="150">
        <v>45492</v>
      </c>
      <c r="T415" s="148" t="s">
        <v>1006</v>
      </c>
      <c r="U415" s="148">
        <v>743</v>
      </c>
      <c r="X415" s="148">
        <v>7</v>
      </c>
      <c r="Y415" s="148" t="s">
        <v>230</v>
      </c>
      <c r="AB415" s="150">
        <v>44743</v>
      </c>
      <c r="AC415" s="148" t="s">
        <v>49</v>
      </c>
      <c r="AD415" s="148" t="s">
        <v>4256</v>
      </c>
      <c r="AE415" s="148">
        <v>53700</v>
      </c>
      <c r="AF415" s="148" t="s">
        <v>8442</v>
      </c>
      <c r="AI415" s="148">
        <v>243041685</v>
      </c>
      <c r="AJ415" s="148">
        <v>684722469</v>
      </c>
      <c r="AK415" s="148" t="s">
        <v>8443</v>
      </c>
      <c r="AL415" s="148">
        <v>0</v>
      </c>
      <c r="AM415" s="148">
        <v>0</v>
      </c>
    </row>
    <row r="416" spans="1:39">
      <c r="A416" s="148">
        <v>5319094</v>
      </c>
      <c r="B416" s="148" t="s">
        <v>345</v>
      </c>
      <c r="C416" s="148" t="s">
        <v>96</v>
      </c>
      <c r="D416" s="148">
        <v>5319094</v>
      </c>
      <c r="F416" s="149" t="s">
        <v>52</v>
      </c>
      <c r="H416" s="150">
        <v>32860</v>
      </c>
      <c r="I416" s="149" t="s">
        <v>59</v>
      </c>
      <c r="J416" s="149">
        <v>-40</v>
      </c>
      <c r="K416" s="149" t="s">
        <v>45</v>
      </c>
      <c r="M416" s="149" t="s">
        <v>46</v>
      </c>
      <c r="N416" s="148">
        <v>12530063</v>
      </c>
      <c r="O416" s="148" t="s">
        <v>265</v>
      </c>
      <c r="Q416" s="148" t="s">
        <v>48</v>
      </c>
      <c r="R416" s="150">
        <v>38281</v>
      </c>
      <c r="S416" s="150">
        <v>44458</v>
      </c>
      <c r="T416" s="148" t="s">
        <v>2896</v>
      </c>
      <c r="U416" s="148">
        <v>1024</v>
      </c>
      <c r="X416" s="148">
        <v>10</v>
      </c>
      <c r="Y416" s="148" t="s">
        <v>230</v>
      </c>
      <c r="AB416" s="150">
        <v>45474</v>
      </c>
      <c r="AC416" s="148" t="s">
        <v>49</v>
      </c>
      <c r="AD416" s="148" t="s">
        <v>3869</v>
      </c>
      <c r="AE416" s="148">
        <v>53500</v>
      </c>
      <c r="AH416" s="148" t="s">
        <v>3999</v>
      </c>
      <c r="AJ416" s="148" t="s">
        <v>2071</v>
      </c>
      <c r="AK416" s="148" t="s">
        <v>1443</v>
      </c>
      <c r="AL416" s="148">
        <v>1</v>
      </c>
      <c r="AM416" s="148">
        <v>1</v>
      </c>
    </row>
    <row r="417" spans="1:39">
      <c r="A417" s="148">
        <v>5320437</v>
      </c>
      <c r="B417" s="148" t="s">
        <v>346</v>
      </c>
      <c r="C417" s="148" t="s">
        <v>249</v>
      </c>
      <c r="D417" s="148">
        <v>5320437</v>
      </c>
      <c r="F417" s="149" t="s">
        <v>43</v>
      </c>
      <c r="H417" s="150">
        <v>26416</v>
      </c>
      <c r="I417" s="149" t="s">
        <v>8109</v>
      </c>
      <c r="J417" s="149" t="s">
        <v>8110</v>
      </c>
      <c r="K417" s="149" t="s">
        <v>45</v>
      </c>
      <c r="M417" s="149" t="s">
        <v>46</v>
      </c>
      <c r="N417" s="148">
        <v>12530055</v>
      </c>
      <c r="O417" s="148" t="s">
        <v>240</v>
      </c>
      <c r="Q417" s="148" t="s">
        <v>48</v>
      </c>
      <c r="R417" s="150">
        <v>39322</v>
      </c>
      <c r="S417" s="150">
        <v>44753</v>
      </c>
      <c r="T417" s="148" t="s">
        <v>2896</v>
      </c>
      <c r="U417" s="148">
        <v>856</v>
      </c>
      <c r="X417" s="148">
        <v>8</v>
      </c>
      <c r="Y417" s="148" t="s">
        <v>230</v>
      </c>
      <c r="AC417" s="148" t="s">
        <v>49</v>
      </c>
      <c r="AD417" s="148" t="s">
        <v>3748</v>
      </c>
      <c r="AE417" s="148">
        <v>53380</v>
      </c>
      <c r="AF417" s="148" t="s">
        <v>4000</v>
      </c>
      <c r="AI417" s="148">
        <v>243694181</v>
      </c>
      <c r="AJ417" s="148">
        <v>616205934</v>
      </c>
      <c r="AK417" s="148" t="s">
        <v>1444</v>
      </c>
      <c r="AL417" s="148">
        <v>0</v>
      </c>
      <c r="AM417" s="148">
        <v>0</v>
      </c>
    </row>
    <row r="418" spans="1:39">
      <c r="A418" s="148">
        <v>5327342</v>
      </c>
      <c r="B418" s="148" t="s">
        <v>1193</v>
      </c>
      <c r="C418" s="148" t="s">
        <v>237</v>
      </c>
      <c r="D418" s="148">
        <v>5327342</v>
      </c>
      <c r="F418" s="149" t="s">
        <v>52</v>
      </c>
      <c r="H418" s="150">
        <v>26596</v>
      </c>
      <c r="I418" s="149" t="s">
        <v>8109</v>
      </c>
      <c r="J418" s="149" t="s">
        <v>8110</v>
      </c>
      <c r="K418" s="149" t="s">
        <v>45</v>
      </c>
      <c r="M418" s="149" t="s">
        <v>46</v>
      </c>
      <c r="N418" s="148">
        <v>12530048</v>
      </c>
      <c r="O418" s="148" t="s">
        <v>2028</v>
      </c>
      <c r="Q418" s="148" t="s">
        <v>48</v>
      </c>
      <c r="R418" s="150">
        <v>43673</v>
      </c>
      <c r="S418" s="150">
        <v>44806</v>
      </c>
      <c r="T418" s="148" t="s">
        <v>2896</v>
      </c>
      <c r="U418" s="148">
        <v>750</v>
      </c>
      <c r="X418" s="148">
        <v>7</v>
      </c>
      <c r="Y418" s="148" t="s">
        <v>230</v>
      </c>
      <c r="AC418" s="148" t="s">
        <v>49</v>
      </c>
      <c r="AD418" s="148" t="s">
        <v>3873</v>
      </c>
      <c r="AE418" s="148">
        <v>53140</v>
      </c>
      <c r="AF418" s="148" t="s">
        <v>5596</v>
      </c>
      <c r="AK418" s="148" t="s">
        <v>1396</v>
      </c>
      <c r="AL418" s="148">
        <v>0</v>
      </c>
      <c r="AM418" s="148">
        <v>0</v>
      </c>
    </row>
    <row r="419" spans="1:39">
      <c r="A419" s="148">
        <v>3518270</v>
      </c>
      <c r="B419" s="148" t="s">
        <v>4001</v>
      </c>
      <c r="C419" s="148" t="s">
        <v>2100</v>
      </c>
      <c r="D419" s="148">
        <v>3518270</v>
      </c>
      <c r="F419" s="149" t="s">
        <v>52</v>
      </c>
      <c r="H419" s="150">
        <v>30218</v>
      </c>
      <c r="I419" s="149" t="s">
        <v>8113</v>
      </c>
      <c r="J419" s="149" t="s">
        <v>8114</v>
      </c>
      <c r="K419" s="149" t="s">
        <v>45</v>
      </c>
      <c r="M419" s="149" t="s">
        <v>46</v>
      </c>
      <c r="N419" s="148">
        <v>12530060</v>
      </c>
      <c r="O419" s="148" t="s">
        <v>2031</v>
      </c>
      <c r="Q419" s="148" t="s">
        <v>48</v>
      </c>
      <c r="R419" s="150">
        <v>37432</v>
      </c>
      <c r="S419" s="150">
        <v>44789</v>
      </c>
      <c r="T419" s="148" t="s">
        <v>2896</v>
      </c>
      <c r="U419" s="148">
        <v>1437</v>
      </c>
      <c r="X419" s="148">
        <v>14</v>
      </c>
      <c r="Y419" s="148" t="s">
        <v>230</v>
      </c>
      <c r="AC419" s="148" t="s">
        <v>49</v>
      </c>
      <c r="AD419" s="148" t="s">
        <v>1328</v>
      </c>
      <c r="AE419" s="148">
        <v>53000</v>
      </c>
      <c r="AF419" s="148" t="s">
        <v>4002</v>
      </c>
      <c r="AJ419" s="148">
        <v>621512556</v>
      </c>
      <c r="AK419" s="148" t="s">
        <v>5597</v>
      </c>
      <c r="AL419" s="148">
        <v>0</v>
      </c>
      <c r="AM419" s="148">
        <v>0</v>
      </c>
    </row>
    <row r="420" spans="1:39">
      <c r="A420" s="148">
        <v>5329513</v>
      </c>
      <c r="B420" s="148" t="s">
        <v>8444</v>
      </c>
      <c r="C420" s="148" t="s">
        <v>1229</v>
      </c>
      <c r="D420" s="148">
        <v>5329513</v>
      </c>
      <c r="F420" s="149" t="s">
        <v>43</v>
      </c>
      <c r="H420" s="150">
        <v>43009</v>
      </c>
      <c r="I420" s="149" t="s">
        <v>43</v>
      </c>
      <c r="J420" s="149">
        <v>-9</v>
      </c>
      <c r="K420" s="149" t="s">
        <v>45</v>
      </c>
      <c r="M420" s="149" t="s">
        <v>46</v>
      </c>
      <c r="N420" s="148">
        <v>12530060</v>
      </c>
      <c r="O420" s="148" t="s">
        <v>2031</v>
      </c>
      <c r="Q420" s="148" t="s">
        <v>48</v>
      </c>
      <c r="R420" s="150">
        <v>45218</v>
      </c>
      <c r="T420" s="148" t="s">
        <v>2115</v>
      </c>
      <c r="U420" s="148">
        <v>500</v>
      </c>
      <c r="X420" s="148">
        <v>5</v>
      </c>
      <c r="Y420" s="148" t="s">
        <v>230</v>
      </c>
      <c r="AC420" s="148" t="s">
        <v>49</v>
      </c>
      <c r="AD420" s="148" t="s">
        <v>3637</v>
      </c>
      <c r="AE420" s="148">
        <v>53810</v>
      </c>
      <c r="AF420" s="148" t="s">
        <v>8445</v>
      </c>
      <c r="AJ420" s="148">
        <v>631032878</v>
      </c>
      <c r="AK420" s="148" t="s">
        <v>5597</v>
      </c>
      <c r="AL420" s="148">
        <v>0</v>
      </c>
      <c r="AM420" s="148">
        <v>0</v>
      </c>
    </row>
    <row r="421" spans="1:39">
      <c r="A421" s="148">
        <v>5329669</v>
      </c>
      <c r="B421" s="148" t="s">
        <v>8446</v>
      </c>
      <c r="C421" s="148" t="s">
        <v>231</v>
      </c>
      <c r="D421" s="148">
        <v>5329669</v>
      </c>
      <c r="F421" s="149" t="s">
        <v>52</v>
      </c>
      <c r="H421" s="150">
        <v>31471</v>
      </c>
      <c r="I421" s="149" t="s">
        <v>59</v>
      </c>
      <c r="J421" s="149">
        <v>-40</v>
      </c>
      <c r="K421" s="149" t="s">
        <v>45</v>
      </c>
      <c r="M421" s="149" t="s">
        <v>46</v>
      </c>
      <c r="N421" s="148">
        <v>12530114</v>
      </c>
      <c r="O421" s="148" t="s">
        <v>47</v>
      </c>
      <c r="Q421" s="148" t="s">
        <v>48</v>
      </c>
      <c r="R421" s="150">
        <v>45336</v>
      </c>
      <c r="S421" s="150">
        <v>45334</v>
      </c>
      <c r="T421" s="148" t="s">
        <v>1006</v>
      </c>
      <c r="U421" s="148">
        <v>559</v>
      </c>
      <c r="X421" s="148">
        <v>5</v>
      </c>
      <c r="Y421" s="148" t="s">
        <v>230</v>
      </c>
      <c r="AC421" s="148" t="s">
        <v>49</v>
      </c>
      <c r="AD421" s="148" t="s">
        <v>3714</v>
      </c>
      <c r="AE421" s="148">
        <v>53940</v>
      </c>
      <c r="AF421" s="148" t="s">
        <v>8447</v>
      </c>
      <c r="AJ421" s="148" t="s">
        <v>8448</v>
      </c>
      <c r="AK421" s="148" t="s">
        <v>8449</v>
      </c>
      <c r="AL421" s="148">
        <v>0</v>
      </c>
      <c r="AM421" s="148">
        <v>0</v>
      </c>
    </row>
    <row r="422" spans="1:39">
      <c r="A422" s="148">
        <v>5311085</v>
      </c>
      <c r="B422" s="148" t="s">
        <v>2223</v>
      </c>
      <c r="C422" s="148" t="s">
        <v>134</v>
      </c>
      <c r="D422" s="148">
        <v>5311085</v>
      </c>
      <c r="F422" s="149" t="s">
        <v>52</v>
      </c>
      <c r="H422" s="150">
        <v>25210</v>
      </c>
      <c r="I422" s="149" t="s">
        <v>8130</v>
      </c>
      <c r="J422" s="149" t="s">
        <v>8131</v>
      </c>
      <c r="K422" s="149" t="s">
        <v>45</v>
      </c>
      <c r="M422" s="149" t="s">
        <v>46</v>
      </c>
      <c r="N422" s="148">
        <v>12530109</v>
      </c>
      <c r="O422" s="148" t="s">
        <v>216</v>
      </c>
      <c r="Q422" s="148" t="s">
        <v>48</v>
      </c>
      <c r="R422" s="150">
        <v>37432</v>
      </c>
      <c r="S422" s="150">
        <v>45156</v>
      </c>
      <c r="T422" s="148" t="s">
        <v>1006</v>
      </c>
      <c r="U422" s="148">
        <v>588</v>
      </c>
      <c r="X422" s="148">
        <v>5</v>
      </c>
      <c r="Y422" s="148" t="s">
        <v>230</v>
      </c>
      <c r="AC422" s="148" t="s">
        <v>49</v>
      </c>
      <c r="AD422" s="148" t="s">
        <v>4003</v>
      </c>
      <c r="AE422" s="148">
        <v>53160</v>
      </c>
      <c r="AF422" s="148" t="s">
        <v>8450</v>
      </c>
      <c r="AK422" s="148" t="s">
        <v>8451</v>
      </c>
      <c r="AL422" s="148">
        <v>0</v>
      </c>
      <c r="AM422" s="148">
        <v>0</v>
      </c>
    </row>
    <row r="423" spans="1:39">
      <c r="A423" s="148">
        <v>5327062</v>
      </c>
      <c r="B423" s="148" t="s">
        <v>1155</v>
      </c>
      <c r="C423" s="148" t="s">
        <v>73</v>
      </c>
      <c r="D423" s="148">
        <v>5327062</v>
      </c>
      <c r="F423" s="149" t="s">
        <v>52</v>
      </c>
      <c r="H423" s="150">
        <v>40668</v>
      </c>
      <c r="I423" s="149" t="s">
        <v>44</v>
      </c>
      <c r="J423" s="149">
        <v>-14</v>
      </c>
      <c r="K423" s="149" t="s">
        <v>45</v>
      </c>
      <c r="M423" s="149" t="s">
        <v>46</v>
      </c>
      <c r="N423" s="148">
        <v>12530035</v>
      </c>
      <c r="O423" s="148" t="s">
        <v>2027</v>
      </c>
      <c r="Q423" s="148" t="s">
        <v>48</v>
      </c>
      <c r="R423" s="150">
        <v>43377</v>
      </c>
      <c r="T423" s="148" t="s">
        <v>2115</v>
      </c>
      <c r="U423" s="148">
        <v>698</v>
      </c>
      <c r="X423" s="148">
        <v>6</v>
      </c>
      <c r="Y423" s="148" t="s">
        <v>230</v>
      </c>
      <c r="AC423" s="148" t="s">
        <v>49</v>
      </c>
      <c r="AD423" s="148" t="s">
        <v>3885</v>
      </c>
      <c r="AE423" s="148">
        <v>53950</v>
      </c>
      <c r="AF423" s="148" t="s">
        <v>4004</v>
      </c>
      <c r="AJ423" s="148">
        <v>674429902</v>
      </c>
      <c r="AK423" s="148" t="s">
        <v>1445</v>
      </c>
      <c r="AL423" s="148">
        <v>0</v>
      </c>
      <c r="AM423" s="148">
        <v>0</v>
      </c>
    </row>
    <row r="424" spans="1:39">
      <c r="A424" s="148">
        <v>535214</v>
      </c>
      <c r="B424" s="148" t="s">
        <v>347</v>
      </c>
      <c r="C424" s="148" t="s">
        <v>165</v>
      </c>
      <c r="D424" s="148">
        <v>535214</v>
      </c>
      <c r="E424" s="149" t="s">
        <v>8115</v>
      </c>
      <c r="F424" s="149" t="s">
        <v>52</v>
      </c>
      <c r="H424" s="150">
        <v>17940</v>
      </c>
      <c r="I424" s="149" t="s">
        <v>8212</v>
      </c>
      <c r="J424" s="149" t="s">
        <v>8213</v>
      </c>
      <c r="K424" s="149" t="s">
        <v>45</v>
      </c>
      <c r="M424" s="149" t="s">
        <v>46</v>
      </c>
      <c r="N424" s="148">
        <v>12530109</v>
      </c>
      <c r="O424" s="148" t="s">
        <v>216</v>
      </c>
      <c r="P424" s="150">
        <v>45496</v>
      </c>
      <c r="Q424" s="148" t="s">
        <v>962</v>
      </c>
      <c r="R424" s="150">
        <v>37432</v>
      </c>
      <c r="S424" s="150">
        <v>45474</v>
      </c>
      <c r="T424" s="148" t="s">
        <v>1006</v>
      </c>
      <c r="U424" s="148">
        <v>938</v>
      </c>
      <c r="X424" s="148">
        <v>9</v>
      </c>
      <c r="Y424" s="148" t="s">
        <v>230</v>
      </c>
      <c r="AC424" s="148" t="s">
        <v>49</v>
      </c>
      <c r="AD424" s="148" t="s">
        <v>4005</v>
      </c>
      <c r="AE424" s="148">
        <v>53700</v>
      </c>
      <c r="AF424" s="148" t="s">
        <v>4006</v>
      </c>
      <c r="AI424" s="148" t="s">
        <v>4007</v>
      </c>
      <c r="AK424" s="148" t="s">
        <v>1446</v>
      </c>
      <c r="AL424" s="148">
        <v>1</v>
      </c>
      <c r="AM424" s="148">
        <v>0</v>
      </c>
    </row>
    <row r="425" spans="1:39">
      <c r="A425" s="148">
        <v>5326483</v>
      </c>
      <c r="B425" s="148" t="s">
        <v>1087</v>
      </c>
      <c r="C425" s="148" t="s">
        <v>96</v>
      </c>
      <c r="D425" s="148">
        <v>5326483</v>
      </c>
      <c r="F425" s="149" t="s">
        <v>52</v>
      </c>
      <c r="H425" s="150">
        <v>34146</v>
      </c>
      <c r="I425" s="149" t="s">
        <v>59</v>
      </c>
      <c r="J425" s="149">
        <v>-40</v>
      </c>
      <c r="K425" s="149" t="s">
        <v>45</v>
      </c>
      <c r="M425" s="149" t="s">
        <v>46</v>
      </c>
      <c r="N425" s="148">
        <v>12530048</v>
      </c>
      <c r="O425" s="148" t="s">
        <v>2028</v>
      </c>
      <c r="Q425" s="148" t="s">
        <v>48</v>
      </c>
      <c r="R425" s="150">
        <v>43006</v>
      </c>
      <c r="S425" s="150">
        <v>44852</v>
      </c>
      <c r="T425" s="148" t="s">
        <v>2896</v>
      </c>
      <c r="U425" s="148">
        <v>820</v>
      </c>
      <c r="X425" s="148">
        <v>8</v>
      </c>
      <c r="Y425" s="148" t="s">
        <v>230</v>
      </c>
      <c r="AC425" s="148" t="s">
        <v>49</v>
      </c>
      <c r="AD425" s="148" t="s">
        <v>3900</v>
      </c>
      <c r="AE425" s="148">
        <v>53250</v>
      </c>
      <c r="AF425" s="148" t="s">
        <v>4008</v>
      </c>
      <c r="AJ425" s="148">
        <v>643721034</v>
      </c>
      <c r="AK425" s="148" t="s">
        <v>1396</v>
      </c>
      <c r="AL425" s="148">
        <v>0</v>
      </c>
      <c r="AM425" s="148">
        <v>0</v>
      </c>
    </row>
    <row r="426" spans="1:39">
      <c r="A426" s="148">
        <v>5328141</v>
      </c>
      <c r="B426" s="148" t="s">
        <v>349</v>
      </c>
      <c r="C426" s="148" t="s">
        <v>482</v>
      </c>
      <c r="D426" s="148">
        <v>5328141</v>
      </c>
      <c r="F426" s="149" t="s">
        <v>52</v>
      </c>
      <c r="H426" s="150">
        <v>40055</v>
      </c>
      <c r="I426" s="149" t="s">
        <v>70</v>
      </c>
      <c r="J426" s="149">
        <v>-16</v>
      </c>
      <c r="K426" s="149" t="s">
        <v>45</v>
      </c>
      <c r="M426" s="149" t="s">
        <v>46</v>
      </c>
      <c r="N426" s="148">
        <v>12530035</v>
      </c>
      <c r="O426" s="148" t="s">
        <v>2027</v>
      </c>
      <c r="Q426" s="148" t="s">
        <v>48</v>
      </c>
      <c r="R426" s="150">
        <v>44449</v>
      </c>
      <c r="T426" s="148" t="s">
        <v>2115</v>
      </c>
      <c r="U426" s="148">
        <v>507</v>
      </c>
      <c r="X426" s="148">
        <v>5</v>
      </c>
      <c r="Y426" s="148" t="s">
        <v>230</v>
      </c>
      <c r="AC426" s="148" t="s">
        <v>49</v>
      </c>
      <c r="AD426" s="148" t="s">
        <v>3885</v>
      </c>
      <c r="AE426" s="148">
        <v>53950</v>
      </c>
      <c r="AF426" s="148" t="s">
        <v>4009</v>
      </c>
      <c r="AJ426" s="148">
        <v>630991583</v>
      </c>
      <c r="AK426" s="148" t="s">
        <v>2166</v>
      </c>
      <c r="AL426" s="148">
        <v>0</v>
      </c>
      <c r="AM426" s="148">
        <v>0</v>
      </c>
    </row>
    <row r="427" spans="1:39">
      <c r="A427" s="148">
        <v>537744</v>
      </c>
      <c r="B427" s="148" t="s">
        <v>349</v>
      </c>
      <c r="C427" s="148" t="s">
        <v>151</v>
      </c>
      <c r="D427" s="148">
        <v>537744</v>
      </c>
      <c r="F427" s="149" t="s">
        <v>52</v>
      </c>
      <c r="H427" s="150">
        <v>30488</v>
      </c>
      <c r="I427" s="149" t="s">
        <v>8113</v>
      </c>
      <c r="J427" s="149" t="s">
        <v>8114</v>
      </c>
      <c r="K427" s="149" t="s">
        <v>45</v>
      </c>
      <c r="M427" s="149" t="s">
        <v>46</v>
      </c>
      <c r="N427" s="148">
        <v>12530101</v>
      </c>
      <c r="O427" s="148" t="s">
        <v>2144</v>
      </c>
      <c r="Q427" s="148" t="s">
        <v>48</v>
      </c>
      <c r="R427" s="150">
        <v>37432</v>
      </c>
      <c r="S427" s="150">
        <v>44804</v>
      </c>
      <c r="T427" s="148" t="s">
        <v>2896</v>
      </c>
      <c r="U427" s="148">
        <v>1703</v>
      </c>
      <c r="X427" s="148">
        <v>17</v>
      </c>
      <c r="Y427" s="148" t="s">
        <v>230</v>
      </c>
      <c r="AB427" s="150">
        <v>45474</v>
      </c>
      <c r="AC427" s="148" t="s">
        <v>49</v>
      </c>
      <c r="AD427" s="148" t="s">
        <v>3635</v>
      </c>
      <c r="AE427" s="148">
        <v>53950</v>
      </c>
      <c r="AF427" s="148" t="s">
        <v>4010</v>
      </c>
      <c r="AI427" s="148">
        <v>662866384</v>
      </c>
      <c r="AK427" s="148" t="s">
        <v>1447</v>
      </c>
      <c r="AL427" s="148">
        <v>1</v>
      </c>
      <c r="AM427" s="148">
        <v>0</v>
      </c>
    </row>
    <row r="428" spans="1:39">
      <c r="A428" s="148">
        <v>5311514</v>
      </c>
      <c r="B428" s="148" t="s">
        <v>350</v>
      </c>
      <c r="C428" s="148" t="s">
        <v>188</v>
      </c>
      <c r="D428" s="148">
        <v>5311514</v>
      </c>
      <c r="E428" s="149" t="s">
        <v>52</v>
      </c>
      <c r="F428" s="149" t="s">
        <v>52</v>
      </c>
      <c r="H428" s="150">
        <v>27682</v>
      </c>
      <c r="I428" s="149" t="s">
        <v>8147</v>
      </c>
      <c r="J428" s="149" t="s">
        <v>8148</v>
      </c>
      <c r="K428" s="149" t="s">
        <v>45</v>
      </c>
      <c r="M428" s="149" t="s">
        <v>46</v>
      </c>
      <c r="N428" s="148">
        <v>12530081</v>
      </c>
      <c r="O428" s="148" t="s">
        <v>201</v>
      </c>
      <c r="P428" s="150">
        <v>45479</v>
      </c>
      <c r="Q428" s="148" t="s">
        <v>962</v>
      </c>
      <c r="R428" s="150">
        <v>37432</v>
      </c>
      <c r="S428" s="150">
        <v>44818</v>
      </c>
      <c r="T428" s="148" t="s">
        <v>2896</v>
      </c>
      <c r="U428" s="148">
        <v>623</v>
      </c>
      <c r="X428" s="148">
        <v>6</v>
      </c>
      <c r="Y428" s="148" t="s">
        <v>230</v>
      </c>
      <c r="AB428" s="150">
        <v>45108</v>
      </c>
      <c r="AC428" s="148" t="s">
        <v>49</v>
      </c>
      <c r="AD428" s="148" t="s">
        <v>3888</v>
      </c>
      <c r="AE428" s="148">
        <v>53350</v>
      </c>
      <c r="AF428" s="148" t="s">
        <v>4011</v>
      </c>
      <c r="AI428" s="148">
        <v>243071569</v>
      </c>
      <c r="AJ428" s="148">
        <v>768112329</v>
      </c>
      <c r="AK428" s="148" t="s">
        <v>1448</v>
      </c>
      <c r="AL428" s="148">
        <v>0</v>
      </c>
      <c r="AM428" s="148">
        <v>0</v>
      </c>
    </row>
    <row r="429" spans="1:39">
      <c r="A429" s="148">
        <v>5328581</v>
      </c>
      <c r="B429" s="148" t="s">
        <v>2923</v>
      </c>
      <c r="C429" s="148" t="s">
        <v>217</v>
      </c>
      <c r="D429" s="148">
        <v>5328581</v>
      </c>
      <c r="F429" s="149" t="s">
        <v>52</v>
      </c>
      <c r="H429" s="150">
        <v>40918</v>
      </c>
      <c r="I429" s="149" t="s">
        <v>53</v>
      </c>
      <c r="J429" s="149">
        <v>-13</v>
      </c>
      <c r="K429" s="149" t="s">
        <v>45</v>
      </c>
      <c r="M429" s="149" t="s">
        <v>46</v>
      </c>
      <c r="N429" s="148">
        <v>12530060</v>
      </c>
      <c r="O429" s="148" t="s">
        <v>2031</v>
      </c>
      <c r="Q429" s="148" t="s">
        <v>48</v>
      </c>
      <c r="R429" s="150">
        <v>44590</v>
      </c>
      <c r="T429" s="148" t="s">
        <v>2115</v>
      </c>
      <c r="U429" s="148">
        <v>638</v>
      </c>
      <c r="X429" s="148">
        <v>6</v>
      </c>
      <c r="Y429" s="148" t="s">
        <v>230</v>
      </c>
      <c r="AC429" s="148" t="s">
        <v>49</v>
      </c>
      <c r="AD429" s="148" t="s">
        <v>3637</v>
      </c>
      <c r="AE429" s="148">
        <v>53810</v>
      </c>
      <c r="AF429" s="148" t="s">
        <v>4012</v>
      </c>
      <c r="AI429" s="148">
        <v>624800549</v>
      </c>
      <c r="AJ429" s="148">
        <v>615237197</v>
      </c>
      <c r="AK429" s="148" t="s">
        <v>2924</v>
      </c>
      <c r="AL429" s="148">
        <v>1</v>
      </c>
      <c r="AM429" s="148">
        <v>1</v>
      </c>
    </row>
    <row r="430" spans="1:39">
      <c r="A430" s="148">
        <v>5325954</v>
      </c>
      <c r="B430" s="148" t="s">
        <v>352</v>
      </c>
      <c r="C430" s="148" t="s">
        <v>1016</v>
      </c>
      <c r="D430" s="148">
        <v>5325954</v>
      </c>
      <c r="E430" s="149" t="s">
        <v>52</v>
      </c>
      <c r="F430" s="149" t="s">
        <v>52</v>
      </c>
      <c r="H430" s="150">
        <v>38414</v>
      </c>
      <c r="I430" s="149" t="s">
        <v>59</v>
      </c>
      <c r="J430" s="149">
        <v>-40</v>
      </c>
      <c r="K430" s="149" t="s">
        <v>45</v>
      </c>
      <c r="M430" s="149" t="s">
        <v>46</v>
      </c>
      <c r="N430" s="148">
        <v>12530072</v>
      </c>
      <c r="O430" s="148" t="s">
        <v>2032</v>
      </c>
      <c r="P430" s="150">
        <v>45532</v>
      </c>
      <c r="Q430" s="148" t="s">
        <v>962</v>
      </c>
      <c r="R430" s="150">
        <v>42641</v>
      </c>
      <c r="S430" s="150">
        <v>45362</v>
      </c>
      <c r="T430" s="148" t="s">
        <v>2896</v>
      </c>
      <c r="U430" s="148">
        <v>834</v>
      </c>
      <c r="X430" s="148">
        <v>8</v>
      </c>
      <c r="Y430" s="148" t="s">
        <v>230</v>
      </c>
      <c r="AC430" s="148" t="s">
        <v>49</v>
      </c>
      <c r="AD430" s="148" t="s">
        <v>4013</v>
      </c>
      <c r="AE430" s="148">
        <v>53470</v>
      </c>
      <c r="AF430" s="148" t="s">
        <v>4014</v>
      </c>
      <c r="AJ430" s="148">
        <v>684351731</v>
      </c>
      <c r="AK430" s="148" t="s">
        <v>1449</v>
      </c>
      <c r="AL430" s="148">
        <v>0</v>
      </c>
      <c r="AM430" s="148">
        <v>0</v>
      </c>
    </row>
    <row r="431" spans="1:39">
      <c r="A431" s="148">
        <v>5316244</v>
      </c>
      <c r="B431" s="148" t="s">
        <v>352</v>
      </c>
      <c r="C431" s="148" t="s">
        <v>389</v>
      </c>
      <c r="D431" s="148">
        <v>5316244</v>
      </c>
      <c r="F431" s="149" t="s">
        <v>52</v>
      </c>
      <c r="H431" s="150">
        <v>31898</v>
      </c>
      <c r="I431" s="149" t="s">
        <v>59</v>
      </c>
      <c r="J431" s="149">
        <v>-40</v>
      </c>
      <c r="K431" s="149" t="s">
        <v>45</v>
      </c>
      <c r="M431" s="149" t="s">
        <v>46</v>
      </c>
      <c r="N431" s="148">
        <v>12530087</v>
      </c>
      <c r="O431" s="148" t="s">
        <v>1341</v>
      </c>
      <c r="Q431" s="148" t="s">
        <v>48</v>
      </c>
      <c r="R431" s="150">
        <v>37432</v>
      </c>
      <c r="S431" s="150">
        <v>45131</v>
      </c>
      <c r="T431" s="148" t="s">
        <v>1006</v>
      </c>
      <c r="U431" s="148">
        <v>1551</v>
      </c>
      <c r="X431" s="148">
        <v>15</v>
      </c>
      <c r="Y431" s="148" t="s">
        <v>230</v>
      </c>
      <c r="AC431" s="148" t="s">
        <v>49</v>
      </c>
      <c r="AD431" s="148" t="s">
        <v>3670</v>
      </c>
      <c r="AE431" s="148">
        <v>53320</v>
      </c>
      <c r="AF431" s="148" t="s">
        <v>8452</v>
      </c>
      <c r="AI431" s="148">
        <v>243057004</v>
      </c>
      <c r="AJ431" s="148">
        <v>668693749</v>
      </c>
      <c r="AK431" s="148" t="s">
        <v>8453</v>
      </c>
      <c r="AL431" s="148">
        <v>0</v>
      </c>
      <c r="AM431" s="148">
        <v>0</v>
      </c>
    </row>
    <row r="432" spans="1:39">
      <c r="A432" s="148">
        <v>5326241</v>
      </c>
      <c r="B432" s="148" t="s">
        <v>352</v>
      </c>
      <c r="C432" s="148" t="s">
        <v>277</v>
      </c>
      <c r="D432" s="148">
        <v>5326241</v>
      </c>
      <c r="E432" s="149" t="s">
        <v>52</v>
      </c>
      <c r="F432" s="149" t="s">
        <v>52</v>
      </c>
      <c r="H432" s="150">
        <v>39518</v>
      </c>
      <c r="I432" s="149" t="s">
        <v>152</v>
      </c>
      <c r="J432" s="149">
        <v>-17</v>
      </c>
      <c r="K432" s="149" t="s">
        <v>45</v>
      </c>
      <c r="M432" s="149" t="s">
        <v>46</v>
      </c>
      <c r="N432" s="148">
        <v>12530072</v>
      </c>
      <c r="O432" s="148" t="s">
        <v>2032</v>
      </c>
      <c r="P432" s="150">
        <v>45532</v>
      </c>
      <c r="Q432" s="148" t="s">
        <v>962</v>
      </c>
      <c r="R432" s="150">
        <v>42731</v>
      </c>
      <c r="T432" s="148" t="s">
        <v>2115</v>
      </c>
      <c r="U432" s="148">
        <v>655</v>
      </c>
      <c r="X432" s="148">
        <v>6</v>
      </c>
      <c r="Y432" s="148" t="s">
        <v>230</v>
      </c>
      <c r="AC432" s="148" t="s">
        <v>49</v>
      </c>
      <c r="AD432" s="148" t="s">
        <v>4013</v>
      </c>
      <c r="AE432" s="148">
        <v>53470</v>
      </c>
      <c r="AF432" s="148" t="s">
        <v>4015</v>
      </c>
      <c r="AI432" s="148">
        <v>243034560</v>
      </c>
      <c r="AJ432" s="148">
        <v>684351731</v>
      </c>
      <c r="AK432" s="148" t="s">
        <v>1449</v>
      </c>
      <c r="AL432" s="148">
        <v>0</v>
      </c>
      <c r="AM432" s="148">
        <v>0</v>
      </c>
    </row>
    <row r="433" spans="1:39">
      <c r="A433" s="148">
        <v>5329191</v>
      </c>
      <c r="B433" s="148" t="s">
        <v>5598</v>
      </c>
      <c r="C433" s="148" t="s">
        <v>2035</v>
      </c>
      <c r="D433" s="148">
        <v>5329191</v>
      </c>
      <c r="F433" s="149" t="s">
        <v>52</v>
      </c>
      <c r="H433" s="150">
        <v>39007</v>
      </c>
      <c r="I433" s="149" t="s">
        <v>2335</v>
      </c>
      <c r="J433" s="149">
        <v>-19</v>
      </c>
      <c r="K433" s="149" t="s">
        <v>45</v>
      </c>
      <c r="M433" s="149" t="s">
        <v>46</v>
      </c>
      <c r="N433" s="148">
        <v>12530109</v>
      </c>
      <c r="O433" s="148" t="s">
        <v>216</v>
      </c>
      <c r="Q433" s="148" t="s">
        <v>48</v>
      </c>
      <c r="R433" s="150">
        <v>45176</v>
      </c>
      <c r="S433" s="150">
        <v>45160</v>
      </c>
      <c r="T433" s="148" t="s">
        <v>1006</v>
      </c>
      <c r="U433" s="148">
        <v>500</v>
      </c>
      <c r="X433" s="148">
        <v>5</v>
      </c>
      <c r="Y433" s="148" t="s">
        <v>230</v>
      </c>
      <c r="AC433" s="148" t="s">
        <v>49</v>
      </c>
      <c r="AD433" s="148" t="s">
        <v>8454</v>
      </c>
      <c r="AE433" s="148">
        <v>53160</v>
      </c>
      <c r="AF433" s="148" t="s">
        <v>8455</v>
      </c>
      <c r="AK433" s="148" t="s">
        <v>8456</v>
      </c>
      <c r="AL433" s="148">
        <v>0</v>
      </c>
      <c r="AM433" s="148">
        <v>0</v>
      </c>
    </row>
    <row r="434" spans="1:39">
      <c r="A434" s="148">
        <v>5314905</v>
      </c>
      <c r="B434" s="148" t="s">
        <v>5598</v>
      </c>
      <c r="C434" s="148" t="s">
        <v>60</v>
      </c>
      <c r="D434" s="148">
        <v>5314905</v>
      </c>
      <c r="F434" s="149" t="s">
        <v>52</v>
      </c>
      <c r="H434" s="150">
        <v>29391</v>
      </c>
      <c r="I434" s="149" t="s">
        <v>8113</v>
      </c>
      <c r="J434" s="149" t="s">
        <v>8114</v>
      </c>
      <c r="K434" s="149" t="s">
        <v>45</v>
      </c>
      <c r="M434" s="149" t="s">
        <v>46</v>
      </c>
      <c r="N434" s="148">
        <v>12530109</v>
      </c>
      <c r="O434" s="148" t="s">
        <v>216</v>
      </c>
      <c r="Q434" s="148" t="s">
        <v>48</v>
      </c>
      <c r="R434" s="150">
        <v>37432</v>
      </c>
      <c r="S434" s="150">
        <v>44849</v>
      </c>
      <c r="T434" s="148" t="s">
        <v>2896</v>
      </c>
      <c r="U434" s="148">
        <v>1081</v>
      </c>
      <c r="X434" s="148">
        <v>10</v>
      </c>
      <c r="Y434" s="148" t="s">
        <v>230</v>
      </c>
      <c r="AC434" s="148" t="s">
        <v>49</v>
      </c>
      <c r="AD434" s="148" t="s">
        <v>4180</v>
      </c>
      <c r="AE434" s="148">
        <v>53160</v>
      </c>
      <c r="AF434" s="148" t="s">
        <v>5599</v>
      </c>
      <c r="AI434" s="148">
        <v>243909514</v>
      </c>
      <c r="AK434" s="148" t="s">
        <v>7292</v>
      </c>
      <c r="AL434" s="148">
        <v>0</v>
      </c>
      <c r="AM434" s="148">
        <v>0</v>
      </c>
    </row>
    <row r="435" spans="1:39">
      <c r="A435" s="148">
        <v>5327694</v>
      </c>
      <c r="B435" s="148" t="s">
        <v>1238</v>
      </c>
      <c r="C435" s="148" t="s">
        <v>1239</v>
      </c>
      <c r="D435" s="148">
        <v>5327694</v>
      </c>
      <c r="F435" s="149" t="s">
        <v>52</v>
      </c>
      <c r="H435" s="150">
        <v>38367</v>
      </c>
      <c r="I435" s="149" t="s">
        <v>59</v>
      </c>
      <c r="J435" s="149">
        <v>-40</v>
      </c>
      <c r="K435" s="149" t="s">
        <v>45</v>
      </c>
      <c r="M435" s="149" t="s">
        <v>46</v>
      </c>
      <c r="N435" s="148">
        <v>12530005</v>
      </c>
      <c r="O435" s="148" t="s">
        <v>5391</v>
      </c>
      <c r="Q435" s="148" t="s">
        <v>48</v>
      </c>
      <c r="R435" s="150">
        <v>43751</v>
      </c>
      <c r="S435" s="150">
        <v>44825</v>
      </c>
      <c r="T435" s="148" t="s">
        <v>2896</v>
      </c>
      <c r="U435" s="148">
        <v>695</v>
      </c>
      <c r="X435" s="148">
        <v>6</v>
      </c>
      <c r="Y435" s="148" t="s">
        <v>230</v>
      </c>
      <c r="AC435" s="148" t="s">
        <v>49</v>
      </c>
      <c r="AD435" s="148" t="s">
        <v>3914</v>
      </c>
      <c r="AE435" s="148">
        <v>53540</v>
      </c>
      <c r="AF435" s="148" t="s">
        <v>4016</v>
      </c>
      <c r="AJ435" s="148">
        <v>650509389</v>
      </c>
      <c r="AK435" s="148" t="s">
        <v>7293</v>
      </c>
      <c r="AL435" s="148">
        <v>0</v>
      </c>
      <c r="AM435" s="148">
        <v>0</v>
      </c>
    </row>
    <row r="436" spans="1:39">
      <c r="A436" s="148">
        <v>5328826</v>
      </c>
      <c r="B436" s="148" t="s">
        <v>5600</v>
      </c>
      <c r="C436" s="148" t="s">
        <v>458</v>
      </c>
      <c r="D436" s="148">
        <v>5328826</v>
      </c>
      <c r="F436" s="149" t="s">
        <v>52</v>
      </c>
      <c r="H436" s="150">
        <v>40427</v>
      </c>
      <c r="I436" s="149" t="s">
        <v>97</v>
      </c>
      <c r="J436" s="149">
        <v>-15</v>
      </c>
      <c r="K436" s="149" t="s">
        <v>45</v>
      </c>
      <c r="M436" s="149" t="s">
        <v>46</v>
      </c>
      <c r="N436" s="148">
        <v>12530017</v>
      </c>
      <c r="O436" s="148" t="s">
        <v>2025</v>
      </c>
      <c r="Q436" s="148" t="s">
        <v>48</v>
      </c>
      <c r="R436" s="150">
        <v>44831</v>
      </c>
      <c r="T436" s="148" t="s">
        <v>2115</v>
      </c>
      <c r="U436" s="148">
        <v>522</v>
      </c>
      <c r="X436" s="148">
        <v>5</v>
      </c>
      <c r="Y436" s="148" t="s">
        <v>230</v>
      </c>
      <c r="AC436" s="148" t="s">
        <v>49</v>
      </c>
      <c r="AD436" s="148" t="s">
        <v>5601</v>
      </c>
      <c r="AE436" s="148">
        <v>53500</v>
      </c>
      <c r="AF436" s="148" t="s">
        <v>5602</v>
      </c>
      <c r="AK436" s="148" t="s">
        <v>5603</v>
      </c>
      <c r="AL436" s="148">
        <v>0</v>
      </c>
      <c r="AM436" s="148">
        <v>0</v>
      </c>
    </row>
    <row r="437" spans="1:39">
      <c r="A437" s="148">
        <v>5329756</v>
      </c>
      <c r="B437" s="148" t="s">
        <v>10374</v>
      </c>
      <c r="C437" s="148" t="s">
        <v>162</v>
      </c>
      <c r="D437" s="148">
        <v>5329756</v>
      </c>
      <c r="E437" s="149" t="s">
        <v>52</v>
      </c>
      <c r="H437" s="150">
        <v>41465</v>
      </c>
      <c r="I437" s="149" t="s">
        <v>54</v>
      </c>
      <c r="J437" s="149">
        <v>-12</v>
      </c>
      <c r="K437" s="149" t="s">
        <v>45</v>
      </c>
      <c r="M437" s="149" t="s">
        <v>46</v>
      </c>
      <c r="N437" s="148">
        <v>12530058</v>
      </c>
      <c r="O437" s="148" t="s">
        <v>945</v>
      </c>
      <c r="P437" s="150">
        <v>45535</v>
      </c>
      <c r="Q437" s="148" t="s">
        <v>962</v>
      </c>
      <c r="R437" s="150">
        <v>45535</v>
      </c>
      <c r="S437" s="150">
        <v>45530</v>
      </c>
      <c r="T437" s="148" t="s">
        <v>1006</v>
      </c>
      <c r="U437" s="148">
        <v>500</v>
      </c>
      <c r="X437" s="148">
        <v>5</v>
      </c>
      <c r="Y437" s="148" t="s">
        <v>230</v>
      </c>
      <c r="AC437" s="148" t="s">
        <v>49</v>
      </c>
      <c r="AD437" s="148" t="s">
        <v>3725</v>
      </c>
      <c r="AE437" s="148">
        <v>53810</v>
      </c>
      <c r="AF437" s="148" t="s">
        <v>10375</v>
      </c>
      <c r="AJ437" s="148">
        <v>615382617</v>
      </c>
      <c r="AK437" s="148" t="s">
        <v>10376</v>
      </c>
      <c r="AL437" s="148">
        <v>0</v>
      </c>
      <c r="AM437" s="148">
        <v>0</v>
      </c>
    </row>
    <row r="438" spans="1:39">
      <c r="A438" s="148">
        <v>5329148</v>
      </c>
      <c r="B438" s="148" t="s">
        <v>354</v>
      </c>
      <c r="C438" s="148" t="s">
        <v>332</v>
      </c>
      <c r="D438" s="148">
        <v>5329148</v>
      </c>
      <c r="F438" s="149" t="s">
        <v>5338</v>
      </c>
      <c r="H438" s="150">
        <v>40640</v>
      </c>
      <c r="I438" s="149" t="s">
        <v>44</v>
      </c>
      <c r="J438" s="149">
        <v>-14</v>
      </c>
      <c r="K438" s="149" t="s">
        <v>45</v>
      </c>
      <c r="M438" s="149" t="s">
        <v>46</v>
      </c>
      <c r="N438" s="148">
        <v>12530060</v>
      </c>
      <c r="O438" s="148" t="s">
        <v>2031</v>
      </c>
      <c r="Q438" s="148" t="s">
        <v>48</v>
      </c>
      <c r="R438" s="150">
        <v>45127</v>
      </c>
      <c r="T438" s="148" t="s">
        <v>2115</v>
      </c>
      <c r="U438" s="148">
        <v>500</v>
      </c>
      <c r="X438" s="148">
        <v>5</v>
      </c>
      <c r="Y438" s="148" t="s">
        <v>230</v>
      </c>
      <c r="AC438" s="148" t="s">
        <v>49</v>
      </c>
      <c r="AD438" s="148" t="s">
        <v>5173</v>
      </c>
      <c r="AE438" s="148">
        <v>44300</v>
      </c>
      <c r="AF438" s="148" t="s">
        <v>5604</v>
      </c>
      <c r="AJ438" s="148">
        <v>612937878</v>
      </c>
      <c r="AK438" s="148" t="s">
        <v>5605</v>
      </c>
      <c r="AL438" s="148">
        <v>0</v>
      </c>
      <c r="AM438" s="148">
        <v>0</v>
      </c>
    </row>
    <row r="439" spans="1:39">
      <c r="A439" s="148">
        <v>5323638</v>
      </c>
      <c r="B439" s="148" t="s">
        <v>354</v>
      </c>
      <c r="C439" s="148" t="s">
        <v>8457</v>
      </c>
      <c r="D439" s="148">
        <v>5323638</v>
      </c>
      <c r="F439" s="149" t="s">
        <v>52</v>
      </c>
      <c r="H439" s="150">
        <v>37686</v>
      </c>
      <c r="I439" s="149" t="s">
        <v>59</v>
      </c>
      <c r="J439" s="149">
        <v>-40</v>
      </c>
      <c r="K439" s="149" t="s">
        <v>61</v>
      </c>
      <c r="M439" s="149" t="s">
        <v>46</v>
      </c>
      <c r="N439" s="148">
        <v>12530060</v>
      </c>
      <c r="O439" s="148" t="s">
        <v>2031</v>
      </c>
      <c r="Q439" s="148" t="s">
        <v>48</v>
      </c>
      <c r="R439" s="150">
        <v>41172</v>
      </c>
      <c r="S439" s="150">
        <v>45225</v>
      </c>
      <c r="T439" s="148" t="s">
        <v>1006</v>
      </c>
      <c r="U439" s="148">
        <v>930</v>
      </c>
      <c r="X439" s="148">
        <v>9</v>
      </c>
      <c r="Y439" s="148" t="s">
        <v>230</v>
      </c>
      <c r="AB439" s="150">
        <v>44488</v>
      </c>
      <c r="AC439" s="148" t="s">
        <v>49</v>
      </c>
      <c r="AD439" s="148" t="s">
        <v>3815</v>
      </c>
      <c r="AE439" s="148">
        <v>53410</v>
      </c>
      <c r="AF439" s="148" t="s">
        <v>8458</v>
      </c>
      <c r="AI439" s="148">
        <v>243661877</v>
      </c>
      <c r="AJ439" s="148">
        <v>612903593</v>
      </c>
      <c r="AK439" s="148" t="s">
        <v>8459</v>
      </c>
      <c r="AL439" s="148">
        <v>0</v>
      </c>
      <c r="AM439" s="148">
        <v>0</v>
      </c>
    </row>
    <row r="440" spans="1:39">
      <c r="A440" s="148">
        <v>5320230</v>
      </c>
      <c r="B440" s="148" t="s">
        <v>354</v>
      </c>
      <c r="C440" s="148" t="s">
        <v>162</v>
      </c>
      <c r="D440" s="148">
        <v>5320230</v>
      </c>
      <c r="E440" s="149" t="s">
        <v>52</v>
      </c>
      <c r="F440" s="149" t="s">
        <v>52</v>
      </c>
      <c r="H440" s="150">
        <v>33973</v>
      </c>
      <c r="I440" s="149" t="s">
        <v>59</v>
      </c>
      <c r="J440" s="149">
        <v>-40</v>
      </c>
      <c r="K440" s="149" t="s">
        <v>45</v>
      </c>
      <c r="M440" s="149" t="s">
        <v>46</v>
      </c>
      <c r="N440" s="148">
        <v>12530065</v>
      </c>
      <c r="O440" s="148" t="s">
        <v>2153</v>
      </c>
      <c r="P440" s="150">
        <v>45532</v>
      </c>
      <c r="Q440" s="148" t="s">
        <v>962</v>
      </c>
      <c r="R440" s="150">
        <v>39007</v>
      </c>
      <c r="S440" s="150">
        <v>45530</v>
      </c>
      <c r="T440" s="148" t="s">
        <v>1006</v>
      </c>
      <c r="U440" s="148">
        <v>530</v>
      </c>
      <c r="X440" s="148">
        <v>5</v>
      </c>
      <c r="Y440" s="148" t="s">
        <v>230</v>
      </c>
      <c r="AC440" s="148" t="s">
        <v>49</v>
      </c>
      <c r="AD440" s="148" t="s">
        <v>3658</v>
      </c>
      <c r="AE440" s="148">
        <v>53100</v>
      </c>
      <c r="AF440" s="148" t="s">
        <v>4017</v>
      </c>
      <c r="AI440" s="148">
        <v>243044343</v>
      </c>
      <c r="AJ440" s="148">
        <v>629846799</v>
      </c>
      <c r="AK440" s="148" t="s">
        <v>2225</v>
      </c>
      <c r="AL440" s="148">
        <v>0</v>
      </c>
      <c r="AM440" s="148">
        <v>0</v>
      </c>
    </row>
    <row r="441" spans="1:39">
      <c r="A441" s="148">
        <v>5315868</v>
      </c>
      <c r="B441" s="148" t="s">
        <v>8460</v>
      </c>
      <c r="C441" s="148" t="s">
        <v>96</v>
      </c>
      <c r="D441" s="148">
        <v>5315868</v>
      </c>
      <c r="F441" s="149" t="s">
        <v>52</v>
      </c>
      <c r="H441" s="150">
        <v>32852</v>
      </c>
      <c r="I441" s="149" t="s">
        <v>59</v>
      </c>
      <c r="J441" s="149">
        <v>-40</v>
      </c>
      <c r="K441" s="149" t="s">
        <v>45</v>
      </c>
      <c r="M441" s="149" t="s">
        <v>46</v>
      </c>
      <c r="N441" s="148">
        <v>12538908</v>
      </c>
      <c r="O441" s="148" t="s">
        <v>2075</v>
      </c>
      <c r="Q441" s="148" t="s">
        <v>48</v>
      </c>
      <c r="R441" s="150">
        <v>37432</v>
      </c>
      <c r="S441" s="150">
        <v>45218</v>
      </c>
      <c r="T441" s="148" t="s">
        <v>1006</v>
      </c>
      <c r="U441" s="148">
        <v>587</v>
      </c>
      <c r="X441" s="148">
        <v>5</v>
      </c>
      <c r="Y441" s="148" t="s">
        <v>230</v>
      </c>
      <c r="AC441" s="148" t="s">
        <v>49</v>
      </c>
      <c r="AD441" s="148" t="s">
        <v>3842</v>
      </c>
      <c r="AE441" s="148">
        <v>53240</v>
      </c>
      <c r="AF441" s="148" t="s">
        <v>8461</v>
      </c>
      <c r="AK441" s="148" t="s">
        <v>8462</v>
      </c>
      <c r="AL441" s="148">
        <v>0</v>
      </c>
      <c r="AM441" s="148">
        <v>0</v>
      </c>
    </row>
    <row r="442" spans="1:39">
      <c r="A442" s="148">
        <v>5329345</v>
      </c>
      <c r="B442" s="148" t="s">
        <v>8460</v>
      </c>
      <c r="C442" s="148" t="s">
        <v>285</v>
      </c>
      <c r="D442" s="148">
        <v>5329345</v>
      </c>
      <c r="F442" s="149" t="s">
        <v>43</v>
      </c>
      <c r="H442" s="150">
        <v>42273</v>
      </c>
      <c r="I442" s="149" t="s">
        <v>57</v>
      </c>
      <c r="J442" s="149">
        <v>-10</v>
      </c>
      <c r="K442" s="149" t="s">
        <v>45</v>
      </c>
      <c r="M442" s="149" t="s">
        <v>46</v>
      </c>
      <c r="N442" s="148">
        <v>12538908</v>
      </c>
      <c r="O442" s="148" t="s">
        <v>2075</v>
      </c>
      <c r="Q442" s="148" t="s">
        <v>48</v>
      </c>
      <c r="R442" s="150">
        <v>45191</v>
      </c>
      <c r="T442" s="148" t="s">
        <v>2115</v>
      </c>
      <c r="U442" s="148">
        <v>500</v>
      </c>
      <c r="X442" s="148">
        <v>5</v>
      </c>
      <c r="Y442" s="148" t="s">
        <v>230</v>
      </c>
      <c r="AC442" s="148" t="s">
        <v>49</v>
      </c>
      <c r="AD442" s="148" t="s">
        <v>3842</v>
      </c>
      <c r="AE442" s="148">
        <v>53240</v>
      </c>
      <c r="AF442" s="148" t="s">
        <v>8461</v>
      </c>
      <c r="AK442" s="148" t="s">
        <v>8463</v>
      </c>
      <c r="AL442" s="148">
        <v>0</v>
      </c>
      <c r="AM442" s="148">
        <v>0</v>
      </c>
    </row>
    <row r="443" spans="1:39">
      <c r="A443" s="148">
        <v>5329309</v>
      </c>
      <c r="B443" s="148" t="s">
        <v>8464</v>
      </c>
      <c r="C443" s="148" t="s">
        <v>1005</v>
      </c>
      <c r="D443" s="148">
        <v>5329309</v>
      </c>
      <c r="F443" s="149" t="s">
        <v>5338</v>
      </c>
      <c r="H443" s="150">
        <v>40138</v>
      </c>
      <c r="I443" s="149" t="s">
        <v>70</v>
      </c>
      <c r="J443" s="149">
        <v>-16</v>
      </c>
      <c r="K443" s="149" t="s">
        <v>45</v>
      </c>
      <c r="M443" s="149" t="s">
        <v>46</v>
      </c>
      <c r="N443" s="148">
        <v>12530041</v>
      </c>
      <c r="O443" s="148" t="s">
        <v>2056</v>
      </c>
      <c r="Q443" s="148" t="s">
        <v>48</v>
      </c>
      <c r="R443" s="150">
        <v>45189</v>
      </c>
      <c r="T443" s="148" t="s">
        <v>2115</v>
      </c>
      <c r="U443" s="148">
        <v>500</v>
      </c>
      <c r="X443" s="148">
        <v>5</v>
      </c>
      <c r="Y443" s="148" t="s">
        <v>230</v>
      </c>
      <c r="AC443" s="148" t="s">
        <v>49</v>
      </c>
      <c r="AD443" s="148" t="s">
        <v>8465</v>
      </c>
      <c r="AE443" s="148">
        <v>53700</v>
      </c>
      <c r="AF443" s="148" t="s">
        <v>8466</v>
      </c>
      <c r="AK443" s="148" t="s">
        <v>7332</v>
      </c>
      <c r="AL443" s="148">
        <v>0</v>
      </c>
      <c r="AM443" s="148">
        <v>0</v>
      </c>
    </row>
    <row r="444" spans="1:39">
      <c r="A444" s="148">
        <v>5329423</v>
      </c>
      <c r="B444" s="148" t="s">
        <v>8467</v>
      </c>
      <c r="C444" s="148" t="s">
        <v>60</v>
      </c>
      <c r="D444" s="148">
        <v>5329423</v>
      </c>
      <c r="F444" s="149" t="s">
        <v>52</v>
      </c>
      <c r="H444" s="150">
        <v>40491</v>
      </c>
      <c r="I444" s="149" t="s">
        <v>97</v>
      </c>
      <c r="J444" s="149">
        <v>-15</v>
      </c>
      <c r="K444" s="149" t="s">
        <v>45</v>
      </c>
      <c r="M444" s="149" t="s">
        <v>46</v>
      </c>
      <c r="N444" s="148">
        <v>12530022</v>
      </c>
      <c r="O444" s="148" t="s">
        <v>51</v>
      </c>
      <c r="Q444" s="148" t="s">
        <v>48</v>
      </c>
      <c r="R444" s="150">
        <v>45203</v>
      </c>
      <c r="T444" s="148" t="s">
        <v>2115</v>
      </c>
      <c r="U444" s="148">
        <v>500</v>
      </c>
      <c r="X444" s="148">
        <v>5</v>
      </c>
      <c r="Y444" s="148" t="s">
        <v>230</v>
      </c>
      <c r="AC444" s="148" t="s">
        <v>49</v>
      </c>
      <c r="AD444" s="148" t="s">
        <v>1328</v>
      </c>
      <c r="AE444" s="148">
        <v>53000</v>
      </c>
      <c r="AF444" s="148" t="s">
        <v>8468</v>
      </c>
      <c r="AK444" s="148" t="s">
        <v>8469</v>
      </c>
      <c r="AL444" s="148">
        <v>0</v>
      </c>
      <c r="AM444" s="148">
        <v>0</v>
      </c>
    </row>
    <row r="445" spans="1:39">
      <c r="A445" s="148">
        <v>5325221</v>
      </c>
      <c r="B445" s="148" t="s">
        <v>910</v>
      </c>
      <c r="C445" s="148" t="s">
        <v>172</v>
      </c>
      <c r="D445" s="148">
        <v>5325221</v>
      </c>
      <c r="E445" s="149" t="s">
        <v>52</v>
      </c>
      <c r="F445" s="149" t="s">
        <v>52</v>
      </c>
      <c r="H445" s="150">
        <v>29677</v>
      </c>
      <c r="I445" s="149" t="s">
        <v>8113</v>
      </c>
      <c r="J445" s="149" t="s">
        <v>8114</v>
      </c>
      <c r="K445" s="149" t="s">
        <v>45</v>
      </c>
      <c r="M445" s="149" t="s">
        <v>46</v>
      </c>
      <c r="N445" s="148">
        <v>12530127</v>
      </c>
      <c r="O445" s="148" t="s">
        <v>305</v>
      </c>
      <c r="P445" s="150">
        <v>45524</v>
      </c>
      <c r="Q445" s="148" t="s">
        <v>962</v>
      </c>
      <c r="R445" s="150">
        <v>42257</v>
      </c>
      <c r="S445" s="150">
        <v>45084</v>
      </c>
      <c r="T445" s="148" t="s">
        <v>2896</v>
      </c>
      <c r="U445" s="148">
        <v>1171</v>
      </c>
      <c r="X445" s="148">
        <v>11</v>
      </c>
      <c r="Y445" s="148" t="s">
        <v>230</v>
      </c>
      <c r="AC445" s="148" t="s">
        <v>49</v>
      </c>
      <c r="AD445" s="148" t="s">
        <v>4018</v>
      </c>
      <c r="AE445" s="148">
        <v>53300</v>
      </c>
      <c r="AF445" s="148" t="s">
        <v>4019</v>
      </c>
      <c r="AI445" s="148" t="s">
        <v>8470</v>
      </c>
      <c r="AJ445" s="148" t="s">
        <v>8470</v>
      </c>
      <c r="AK445" s="148" t="s">
        <v>3304</v>
      </c>
      <c r="AL445" s="148">
        <v>0</v>
      </c>
      <c r="AM445" s="148">
        <v>0</v>
      </c>
    </row>
    <row r="446" spans="1:39">
      <c r="A446" s="148">
        <v>5329364</v>
      </c>
      <c r="B446" s="148" t="s">
        <v>8471</v>
      </c>
      <c r="C446" s="148" t="s">
        <v>1292</v>
      </c>
      <c r="D446" s="148">
        <v>5329364</v>
      </c>
      <c r="F446" s="149" t="s">
        <v>52</v>
      </c>
      <c r="H446" s="150">
        <v>39991</v>
      </c>
      <c r="I446" s="149" t="s">
        <v>70</v>
      </c>
      <c r="J446" s="149">
        <v>-16</v>
      </c>
      <c r="K446" s="149" t="s">
        <v>45</v>
      </c>
      <c r="M446" s="149" t="s">
        <v>46</v>
      </c>
      <c r="N446" s="148">
        <v>12530018</v>
      </c>
      <c r="O446" s="148" t="s">
        <v>2023</v>
      </c>
      <c r="Q446" s="148" t="s">
        <v>48</v>
      </c>
      <c r="R446" s="150">
        <v>45195</v>
      </c>
      <c r="T446" s="148" t="s">
        <v>2115</v>
      </c>
      <c r="U446" s="148">
        <v>500</v>
      </c>
      <c r="X446" s="148">
        <v>5</v>
      </c>
      <c r="Y446" s="148" t="s">
        <v>230</v>
      </c>
      <c r="AC446" s="148" t="s">
        <v>49</v>
      </c>
      <c r="AD446" s="148" t="s">
        <v>8472</v>
      </c>
      <c r="AE446" s="148">
        <v>53170</v>
      </c>
      <c r="AF446" s="148" t="s">
        <v>8473</v>
      </c>
      <c r="AI446" s="148" t="s">
        <v>8474</v>
      </c>
      <c r="AJ446" s="148" t="s">
        <v>8475</v>
      </c>
      <c r="AK446" s="148" t="s">
        <v>8476</v>
      </c>
      <c r="AL446" s="148">
        <v>0</v>
      </c>
      <c r="AM446" s="148">
        <v>0</v>
      </c>
    </row>
    <row r="447" spans="1:39">
      <c r="A447" s="148">
        <v>5329069</v>
      </c>
      <c r="B447" s="148" t="s">
        <v>5606</v>
      </c>
      <c r="C447" s="148" t="s">
        <v>101</v>
      </c>
      <c r="D447" s="148">
        <v>5329069</v>
      </c>
      <c r="E447" s="149" t="s">
        <v>52</v>
      </c>
      <c r="F447" s="149" t="s">
        <v>52</v>
      </c>
      <c r="H447" s="150">
        <v>29250</v>
      </c>
      <c r="I447" s="149" t="s">
        <v>8113</v>
      </c>
      <c r="J447" s="149" t="s">
        <v>8114</v>
      </c>
      <c r="K447" s="149" t="s">
        <v>45</v>
      </c>
      <c r="M447" s="149" t="s">
        <v>46</v>
      </c>
      <c r="N447" s="148">
        <v>12530011</v>
      </c>
      <c r="O447" s="148" t="s">
        <v>2082</v>
      </c>
      <c r="P447" s="150">
        <v>45488</v>
      </c>
      <c r="Q447" s="148" t="s">
        <v>962</v>
      </c>
      <c r="R447" s="150">
        <v>44919</v>
      </c>
      <c r="S447" s="150">
        <v>44909</v>
      </c>
      <c r="T447" s="148" t="s">
        <v>2896</v>
      </c>
      <c r="U447" s="148">
        <v>500</v>
      </c>
      <c r="X447" s="148">
        <v>5</v>
      </c>
      <c r="Y447" s="148" t="s">
        <v>230</v>
      </c>
      <c r="AC447" s="148" t="s">
        <v>49</v>
      </c>
      <c r="AD447" s="148" t="s">
        <v>5607</v>
      </c>
      <c r="AE447" s="148">
        <v>53390</v>
      </c>
      <c r="AF447" s="148" t="s">
        <v>5608</v>
      </c>
      <c r="AI447" s="148">
        <v>624615808</v>
      </c>
      <c r="AK447" s="148" t="s">
        <v>5609</v>
      </c>
      <c r="AL447" s="148">
        <v>0</v>
      </c>
      <c r="AM447" s="148">
        <v>0</v>
      </c>
    </row>
    <row r="448" spans="1:39">
      <c r="A448" s="148">
        <v>537362</v>
      </c>
      <c r="B448" s="148" t="s">
        <v>4021</v>
      </c>
      <c r="C448" s="148" t="s">
        <v>5531</v>
      </c>
      <c r="D448" s="148">
        <v>537362</v>
      </c>
      <c r="E448" s="149" t="s">
        <v>43</v>
      </c>
      <c r="F448" s="149" t="s">
        <v>43</v>
      </c>
      <c r="H448" s="150">
        <v>21679</v>
      </c>
      <c r="I448" s="149" t="s">
        <v>8208</v>
      </c>
      <c r="J448" s="149" t="s">
        <v>8209</v>
      </c>
      <c r="K448" s="149" t="s">
        <v>45</v>
      </c>
      <c r="M448" s="149" t="s">
        <v>46</v>
      </c>
      <c r="N448" s="148">
        <v>12530114</v>
      </c>
      <c r="O448" s="148" t="s">
        <v>47</v>
      </c>
      <c r="P448" s="150">
        <v>45480</v>
      </c>
      <c r="Q448" s="148" t="s">
        <v>962</v>
      </c>
      <c r="R448" s="150">
        <v>37432</v>
      </c>
      <c r="S448" s="150">
        <v>44855</v>
      </c>
      <c r="T448" s="148" t="s">
        <v>2896</v>
      </c>
      <c r="U448" s="148">
        <v>902</v>
      </c>
      <c r="X448" s="148">
        <v>9</v>
      </c>
      <c r="Y448" s="148" t="s">
        <v>230</v>
      </c>
      <c r="AC448" s="148" t="s">
        <v>49</v>
      </c>
      <c r="AD448" s="148" t="s">
        <v>3714</v>
      </c>
      <c r="AE448" s="148">
        <v>53940</v>
      </c>
      <c r="AF448" s="148" t="s">
        <v>5610</v>
      </c>
      <c r="AJ448" s="148" t="s">
        <v>5611</v>
      </c>
      <c r="AK448" s="148" t="s">
        <v>5612</v>
      </c>
      <c r="AL448" s="148">
        <v>0</v>
      </c>
      <c r="AM448" s="148">
        <v>0</v>
      </c>
    </row>
    <row r="449" spans="1:39">
      <c r="A449" s="148">
        <v>5327501</v>
      </c>
      <c r="B449" s="148" t="s">
        <v>5613</v>
      </c>
      <c r="C449" s="148" t="s">
        <v>5614</v>
      </c>
      <c r="D449" s="148">
        <v>5327501</v>
      </c>
      <c r="F449" s="149" t="s">
        <v>52</v>
      </c>
      <c r="H449" s="150">
        <v>41164</v>
      </c>
      <c r="I449" s="149" t="s">
        <v>53</v>
      </c>
      <c r="J449" s="149">
        <v>-13</v>
      </c>
      <c r="K449" s="149" t="s">
        <v>45</v>
      </c>
      <c r="M449" s="149" t="s">
        <v>46</v>
      </c>
      <c r="N449" s="148">
        <v>12530054</v>
      </c>
      <c r="O449" s="148" t="s">
        <v>94</v>
      </c>
      <c r="Q449" s="148" t="s">
        <v>48</v>
      </c>
      <c r="R449" s="150">
        <v>43730</v>
      </c>
      <c r="T449" s="148" t="s">
        <v>2115</v>
      </c>
      <c r="U449" s="148">
        <v>500</v>
      </c>
      <c r="X449" s="148">
        <v>5</v>
      </c>
      <c r="Y449" s="148" t="s">
        <v>230</v>
      </c>
      <c r="AC449" s="148" t="s">
        <v>49</v>
      </c>
      <c r="AD449" s="148" t="s">
        <v>3769</v>
      </c>
      <c r="AE449" s="148">
        <v>53400</v>
      </c>
      <c r="AF449" s="148" t="s">
        <v>5615</v>
      </c>
      <c r="AK449" s="148" t="s">
        <v>5616</v>
      </c>
      <c r="AL449" s="148">
        <v>0</v>
      </c>
      <c r="AM449" s="148">
        <v>0</v>
      </c>
    </row>
    <row r="450" spans="1:39">
      <c r="A450" s="148">
        <v>5329555</v>
      </c>
      <c r="B450" s="148" t="s">
        <v>8477</v>
      </c>
      <c r="C450" s="148" t="s">
        <v>868</v>
      </c>
      <c r="D450" s="148">
        <v>5329555</v>
      </c>
      <c r="F450" s="149" t="s">
        <v>43</v>
      </c>
      <c r="H450" s="150">
        <v>40384</v>
      </c>
      <c r="I450" s="149" t="s">
        <v>97</v>
      </c>
      <c r="J450" s="149">
        <v>-15</v>
      </c>
      <c r="K450" s="149" t="s">
        <v>45</v>
      </c>
      <c r="M450" s="149" t="s">
        <v>46</v>
      </c>
      <c r="N450" s="148">
        <v>12530035</v>
      </c>
      <c r="O450" s="148" t="s">
        <v>2027</v>
      </c>
      <c r="Q450" s="148" t="s">
        <v>48</v>
      </c>
      <c r="R450" s="150">
        <v>45248</v>
      </c>
      <c r="T450" s="148" t="s">
        <v>2115</v>
      </c>
      <c r="U450" s="148">
        <v>500</v>
      </c>
      <c r="X450" s="148">
        <v>5</v>
      </c>
      <c r="Y450" s="148" t="s">
        <v>230</v>
      </c>
      <c r="AC450" s="148" t="s">
        <v>49</v>
      </c>
      <c r="AD450" s="148" t="s">
        <v>3885</v>
      </c>
      <c r="AE450" s="148">
        <v>53950</v>
      </c>
      <c r="AF450" s="148" t="s">
        <v>8478</v>
      </c>
      <c r="AJ450" s="148">
        <v>684721703</v>
      </c>
      <c r="AK450" s="148" t="s">
        <v>8479</v>
      </c>
      <c r="AL450" s="148">
        <v>0</v>
      </c>
      <c r="AM450" s="148">
        <v>0</v>
      </c>
    </row>
    <row r="451" spans="1:39">
      <c r="A451" s="148">
        <v>5313422</v>
      </c>
      <c r="B451" s="148" t="s">
        <v>355</v>
      </c>
      <c r="C451" s="148" t="s">
        <v>631</v>
      </c>
      <c r="D451" s="148">
        <v>5313422</v>
      </c>
      <c r="F451" s="149" t="s">
        <v>52</v>
      </c>
      <c r="H451" s="150">
        <v>32469</v>
      </c>
      <c r="I451" s="149" t="s">
        <v>59</v>
      </c>
      <c r="J451" s="149">
        <v>-40</v>
      </c>
      <c r="K451" s="149" t="s">
        <v>45</v>
      </c>
      <c r="M451" s="149" t="s">
        <v>46</v>
      </c>
      <c r="N451" s="148">
        <v>12530099</v>
      </c>
      <c r="O451" s="148" t="s">
        <v>2047</v>
      </c>
      <c r="Q451" s="148" t="s">
        <v>48</v>
      </c>
      <c r="R451" s="150">
        <v>37432</v>
      </c>
      <c r="S451" s="150">
        <v>45296</v>
      </c>
      <c r="T451" s="148" t="s">
        <v>1006</v>
      </c>
      <c r="U451" s="148">
        <v>822</v>
      </c>
      <c r="X451" s="148">
        <v>8</v>
      </c>
      <c r="Y451" s="148" t="s">
        <v>230</v>
      </c>
      <c r="AC451" s="148" t="s">
        <v>49</v>
      </c>
      <c r="AD451" s="148" t="s">
        <v>4023</v>
      </c>
      <c r="AE451" s="148">
        <v>53400</v>
      </c>
      <c r="AF451" s="148" t="s">
        <v>8480</v>
      </c>
      <c r="AJ451" s="148">
        <v>788401641</v>
      </c>
      <c r="AK451" s="148" t="s">
        <v>8481</v>
      </c>
      <c r="AL451" s="148">
        <v>0</v>
      </c>
      <c r="AM451" s="148">
        <v>0</v>
      </c>
    </row>
    <row r="452" spans="1:39">
      <c r="A452" s="148">
        <v>5315673</v>
      </c>
      <c r="B452" s="148" t="s">
        <v>355</v>
      </c>
      <c r="C452" s="148" t="s">
        <v>2087</v>
      </c>
      <c r="D452" s="148">
        <v>5315673</v>
      </c>
      <c r="F452" s="149" t="s">
        <v>52</v>
      </c>
      <c r="H452" s="150">
        <v>20873</v>
      </c>
      <c r="I452" s="149" t="s">
        <v>8208</v>
      </c>
      <c r="J452" s="149" t="s">
        <v>8209</v>
      </c>
      <c r="K452" s="149" t="s">
        <v>45</v>
      </c>
      <c r="M452" s="149" t="s">
        <v>46</v>
      </c>
      <c r="N452" s="148">
        <v>12530146</v>
      </c>
      <c r="O452" s="148" t="s">
        <v>2034</v>
      </c>
      <c r="Q452" s="148" t="s">
        <v>48</v>
      </c>
      <c r="R452" s="150">
        <v>37432</v>
      </c>
      <c r="S452" s="150">
        <v>44509</v>
      </c>
      <c r="T452" s="148" t="s">
        <v>2896</v>
      </c>
      <c r="U452" s="148">
        <v>544</v>
      </c>
      <c r="X452" s="148">
        <v>5</v>
      </c>
      <c r="Y452" s="148" t="s">
        <v>230</v>
      </c>
      <c r="AC452" s="148" t="s">
        <v>49</v>
      </c>
      <c r="AD452" s="148" t="s">
        <v>3707</v>
      </c>
      <c r="AE452" s="148">
        <v>53400</v>
      </c>
      <c r="AF452" s="148" t="s">
        <v>4024</v>
      </c>
      <c r="AI452" s="148">
        <v>243063894</v>
      </c>
      <c r="AJ452" s="148">
        <v>688343725</v>
      </c>
      <c r="AK452" s="148" t="s">
        <v>1451</v>
      </c>
      <c r="AL452" s="148">
        <v>0</v>
      </c>
      <c r="AM452" s="148">
        <v>0</v>
      </c>
    </row>
    <row r="453" spans="1:39">
      <c r="A453" s="148">
        <v>5322959</v>
      </c>
      <c r="B453" s="148" t="s">
        <v>356</v>
      </c>
      <c r="C453" s="148" t="s">
        <v>130</v>
      </c>
      <c r="D453" s="148">
        <v>5322959</v>
      </c>
      <c r="E453" s="149" t="s">
        <v>8115</v>
      </c>
      <c r="F453" s="149" t="s">
        <v>52</v>
      </c>
      <c r="H453" s="150">
        <v>25632</v>
      </c>
      <c r="I453" s="149" t="s">
        <v>8109</v>
      </c>
      <c r="J453" s="149" t="s">
        <v>8110</v>
      </c>
      <c r="K453" s="149" t="s">
        <v>45</v>
      </c>
      <c r="M453" s="149" t="s">
        <v>46</v>
      </c>
      <c r="N453" s="148">
        <v>12530001</v>
      </c>
      <c r="O453" s="148" t="s">
        <v>2065</v>
      </c>
      <c r="P453" s="150">
        <v>45496</v>
      </c>
      <c r="Q453" s="148" t="s">
        <v>962</v>
      </c>
      <c r="R453" s="150">
        <v>40805</v>
      </c>
      <c r="S453" s="150">
        <v>45091</v>
      </c>
      <c r="T453" s="148" t="s">
        <v>2896</v>
      </c>
      <c r="U453" s="148">
        <v>1043</v>
      </c>
      <c r="X453" s="148">
        <v>10</v>
      </c>
      <c r="Y453" s="148" t="s">
        <v>230</v>
      </c>
      <c r="AC453" s="148" t="s">
        <v>49</v>
      </c>
      <c r="AD453" s="148" t="s">
        <v>4025</v>
      </c>
      <c r="AE453" s="148">
        <v>53240</v>
      </c>
      <c r="AF453" s="148" t="s">
        <v>8482</v>
      </c>
      <c r="AI453" s="148" t="s">
        <v>3305</v>
      </c>
      <c r="AJ453" s="148" t="s">
        <v>3305</v>
      </c>
      <c r="AK453" s="148" t="s">
        <v>8483</v>
      </c>
      <c r="AL453" s="148">
        <v>0</v>
      </c>
      <c r="AM453" s="148">
        <v>0</v>
      </c>
    </row>
    <row r="454" spans="1:39">
      <c r="A454" s="148">
        <v>5326292</v>
      </c>
      <c r="B454" s="148" t="s">
        <v>1056</v>
      </c>
      <c r="C454" s="148" t="s">
        <v>193</v>
      </c>
      <c r="D454" s="148">
        <v>5326292</v>
      </c>
      <c r="F454" s="149" t="s">
        <v>52</v>
      </c>
      <c r="H454" s="150">
        <v>26964</v>
      </c>
      <c r="I454" s="149" t="s">
        <v>8109</v>
      </c>
      <c r="J454" s="149" t="s">
        <v>8110</v>
      </c>
      <c r="K454" s="149" t="s">
        <v>45</v>
      </c>
      <c r="M454" s="149" t="s">
        <v>46</v>
      </c>
      <c r="N454" s="148">
        <v>12538910</v>
      </c>
      <c r="O454" s="148" t="s">
        <v>2072</v>
      </c>
      <c r="Q454" s="148" t="s">
        <v>48</v>
      </c>
      <c r="R454" s="150">
        <v>42944</v>
      </c>
      <c r="S454" s="150">
        <v>44771</v>
      </c>
      <c r="T454" s="148" t="s">
        <v>2896</v>
      </c>
      <c r="U454" s="148">
        <v>694</v>
      </c>
      <c r="X454" s="148">
        <v>6</v>
      </c>
      <c r="Y454" s="148" t="s">
        <v>230</v>
      </c>
      <c r="AC454" s="148" t="s">
        <v>49</v>
      </c>
      <c r="AD454" s="148" t="s">
        <v>4451</v>
      </c>
      <c r="AE454" s="148">
        <v>53440</v>
      </c>
      <c r="AF454" s="148" t="s">
        <v>5617</v>
      </c>
      <c r="AJ454" s="148" t="s">
        <v>5618</v>
      </c>
      <c r="AK454" s="148" t="s">
        <v>1452</v>
      </c>
      <c r="AL454" s="148">
        <v>0</v>
      </c>
      <c r="AM454" s="148">
        <v>0</v>
      </c>
    </row>
    <row r="455" spans="1:39">
      <c r="A455" s="148">
        <v>5329437</v>
      </c>
      <c r="B455" s="148" t="s">
        <v>8484</v>
      </c>
      <c r="C455" s="148" t="s">
        <v>103</v>
      </c>
      <c r="D455" s="148">
        <v>5329437</v>
      </c>
      <c r="F455" s="149" t="s">
        <v>43</v>
      </c>
      <c r="H455" s="150">
        <v>22685</v>
      </c>
      <c r="I455" s="149" t="s">
        <v>8138</v>
      </c>
      <c r="J455" s="149" t="s">
        <v>8139</v>
      </c>
      <c r="K455" s="149" t="s">
        <v>45</v>
      </c>
      <c r="M455" s="149" t="s">
        <v>46</v>
      </c>
      <c r="N455" s="148">
        <v>12538903</v>
      </c>
      <c r="O455" s="148" t="s">
        <v>166</v>
      </c>
      <c r="Q455" s="148" t="s">
        <v>48</v>
      </c>
      <c r="R455" s="150">
        <v>45204</v>
      </c>
      <c r="S455" s="150">
        <v>45178</v>
      </c>
      <c r="T455" s="148" t="s">
        <v>1006</v>
      </c>
      <c r="U455" s="148">
        <v>500</v>
      </c>
      <c r="X455" s="148">
        <v>5</v>
      </c>
      <c r="Y455" s="148" t="s">
        <v>230</v>
      </c>
      <c r="AC455" s="148" t="s">
        <v>49</v>
      </c>
      <c r="AD455" s="148" t="s">
        <v>4785</v>
      </c>
      <c r="AE455" s="148">
        <v>53110</v>
      </c>
      <c r="AF455" s="148" t="s">
        <v>8485</v>
      </c>
      <c r="AI455" s="148">
        <v>243039510</v>
      </c>
      <c r="AJ455" s="148">
        <v>698750543</v>
      </c>
      <c r="AK455" s="148" t="s">
        <v>8486</v>
      </c>
      <c r="AL455" s="148">
        <v>0</v>
      </c>
      <c r="AM455" s="148">
        <v>0</v>
      </c>
    </row>
    <row r="456" spans="1:39">
      <c r="A456" s="148">
        <v>5315248</v>
      </c>
      <c r="B456" s="148" t="s">
        <v>357</v>
      </c>
      <c r="C456" s="148" t="s">
        <v>247</v>
      </c>
      <c r="D456" s="148">
        <v>5315248</v>
      </c>
      <c r="F456" s="149" t="s">
        <v>52</v>
      </c>
      <c r="H456" s="150">
        <v>25658</v>
      </c>
      <c r="I456" s="149" t="s">
        <v>8109</v>
      </c>
      <c r="J456" s="149" t="s">
        <v>8110</v>
      </c>
      <c r="K456" s="149" t="s">
        <v>45</v>
      </c>
      <c r="M456" s="149" t="s">
        <v>46</v>
      </c>
      <c r="N456" s="148">
        <v>12530124</v>
      </c>
      <c r="O456" s="148" t="s">
        <v>112</v>
      </c>
      <c r="Q456" s="148" t="s">
        <v>48</v>
      </c>
      <c r="R456" s="150">
        <v>37432</v>
      </c>
      <c r="S456" s="150">
        <v>44816</v>
      </c>
      <c r="T456" s="148" t="s">
        <v>2896</v>
      </c>
      <c r="U456" s="148">
        <v>500</v>
      </c>
      <c r="X456" s="148">
        <v>5</v>
      </c>
      <c r="Y456" s="148" t="s">
        <v>230</v>
      </c>
      <c r="AC456" s="148" t="s">
        <v>49</v>
      </c>
      <c r="AD456" s="148" t="s">
        <v>3803</v>
      </c>
      <c r="AE456" s="148">
        <v>53600</v>
      </c>
      <c r="AF456" s="148" t="s">
        <v>4027</v>
      </c>
      <c r="AI456" s="148">
        <v>243374987</v>
      </c>
      <c r="AK456" s="148" t="s">
        <v>1936</v>
      </c>
      <c r="AL456" s="148">
        <v>0</v>
      </c>
      <c r="AM456" s="148">
        <v>0</v>
      </c>
    </row>
    <row r="457" spans="1:39">
      <c r="A457" s="148">
        <v>5316781</v>
      </c>
      <c r="B457" s="148" t="s">
        <v>357</v>
      </c>
      <c r="C457" s="148" t="s">
        <v>63</v>
      </c>
      <c r="D457" s="148">
        <v>5316781</v>
      </c>
      <c r="E457" s="149" t="s">
        <v>52</v>
      </c>
      <c r="F457" s="149" t="s">
        <v>52</v>
      </c>
      <c r="H457" s="150">
        <v>28528</v>
      </c>
      <c r="I457" s="149" t="s">
        <v>8147</v>
      </c>
      <c r="J457" s="149" t="s">
        <v>8148</v>
      </c>
      <c r="K457" s="149" t="s">
        <v>45</v>
      </c>
      <c r="M457" s="149" t="s">
        <v>46</v>
      </c>
      <c r="N457" s="148">
        <v>12530023</v>
      </c>
      <c r="O457" s="148" t="s">
        <v>2026</v>
      </c>
      <c r="P457" s="150">
        <v>45483</v>
      </c>
      <c r="Q457" s="148" t="s">
        <v>962</v>
      </c>
      <c r="R457" s="150">
        <v>37432</v>
      </c>
      <c r="S457" s="150">
        <v>45506</v>
      </c>
      <c r="T457" s="148" t="s">
        <v>1006</v>
      </c>
      <c r="U457" s="148">
        <v>755</v>
      </c>
      <c r="X457" s="148">
        <v>7</v>
      </c>
      <c r="Y457" s="148" t="s">
        <v>230</v>
      </c>
      <c r="AC457" s="148" t="s">
        <v>49</v>
      </c>
      <c r="AD457" s="148" t="s">
        <v>4028</v>
      </c>
      <c r="AE457" s="148">
        <v>53370</v>
      </c>
      <c r="AF457" s="148" t="s">
        <v>8487</v>
      </c>
      <c r="AJ457" s="148">
        <v>609770828</v>
      </c>
      <c r="AK457" s="148" t="s">
        <v>8488</v>
      </c>
      <c r="AL457" s="148">
        <v>0</v>
      </c>
      <c r="AM457" s="148">
        <v>0</v>
      </c>
    </row>
    <row r="458" spans="1:39">
      <c r="A458" s="148">
        <v>533832</v>
      </c>
      <c r="B458" s="148" t="s">
        <v>358</v>
      </c>
      <c r="C458" s="148" t="s">
        <v>351</v>
      </c>
      <c r="D458" s="148">
        <v>533832</v>
      </c>
      <c r="E458" s="149" t="s">
        <v>52</v>
      </c>
      <c r="F458" s="149" t="s">
        <v>52</v>
      </c>
      <c r="H458" s="150">
        <v>24053</v>
      </c>
      <c r="I458" s="149" t="s">
        <v>8130</v>
      </c>
      <c r="J458" s="149" t="s">
        <v>8131</v>
      </c>
      <c r="K458" s="149" t="s">
        <v>45</v>
      </c>
      <c r="M458" s="149" t="s">
        <v>46</v>
      </c>
      <c r="N458" s="148">
        <v>12530058</v>
      </c>
      <c r="O458" s="148" t="s">
        <v>945</v>
      </c>
      <c r="P458" s="150">
        <v>45535</v>
      </c>
      <c r="Q458" s="148" t="s">
        <v>962</v>
      </c>
      <c r="R458" s="150">
        <v>37432</v>
      </c>
      <c r="S458" s="150">
        <v>44753</v>
      </c>
      <c r="T458" s="148" t="s">
        <v>2896</v>
      </c>
      <c r="U458" s="148">
        <v>1209</v>
      </c>
      <c r="X458" s="148">
        <v>12</v>
      </c>
      <c r="Y458" s="148" t="s">
        <v>230</v>
      </c>
      <c r="AC458" s="148" t="s">
        <v>49</v>
      </c>
      <c r="AD458" s="148" t="s">
        <v>3714</v>
      </c>
      <c r="AE458" s="148">
        <v>53940</v>
      </c>
      <c r="AF458" s="148" t="s">
        <v>4029</v>
      </c>
      <c r="AI458" s="148">
        <v>243910387</v>
      </c>
      <c r="AJ458" s="148">
        <v>618974307</v>
      </c>
      <c r="AK458" s="148" t="s">
        <v>5619</v>
      </c>
      <c r="AL458" s="148">
        <v>0</v>
      </c>
      <c r="AM458" s="148">
        <v>0</v>
      </c>
    </row>
    <row r="459" spans="1:39">
      <c r="A459" s="148">
        <v>5321103</v>
      </c>
      <c r="B459" s="148" t="s">
        <v>359</v>
      </c>
      <c r="C459" s="148" t="s">
        <v>2057</v>
      </c>
      <c r="D459" s="148">
        <v>5321103</v>
      </c>
      <c r="F459" s="149" t="s">
        <v>52</v>
      </c>
      <c r="H459" s="150">
        <v>28940</v>
      </c>
      <c r="I459" s="149" t="s">
        <v>8147</v>
      </c>
      <c r="J459" s="149" t="s">
        <v>8148</v>
      </c>
      <c r="K459" s="149" t="s">
        <v>45</v>
      </c>
      <c r="M459" s="149" t="s">
        <v>46</v>
      </c>
      <c r="N459" s="148">
        <v>12530099</v>
      </c>
      <c r="O459" s="148" t="s">
        <v>2047</v>
      </c>
      <c r="Q459" s="148" t="s">
        <v>48</v>
      </c>
      <c r="R459" s="150">
        <v>39710</v>
      </c>
      <c r="S459" s="150">
        <v>44736</v>
      </c>
      <c r="T459" s="148" t="s">
        <v>2896</v>
      </c>
      <c r="U459" s="148">
        <v>947</v>
      </c>
      <c r="X459" s="148">
        <v>9</v>
      </c>
      <c r="Y459" s="148" t="s">
        <v>230</v>
      </c>
      <c r="AB459" s="150">
        <v>45473</v>
      </c>
      <c r="AC459" s="148" t="s">
        <v>49</v>
      </c>
      <c r="AD459" s="148" t="s">
        <v>4032</v>
      </c>
      <c r="AE459" s="148">
        <v>53400</v>
      </c>
      <c r="AF459" s="148" t="s">
        <v>4033</v>
      </c>
      <c r="AI459" s="148">
        <v>253949614</v>
      </c>
      <c r="AJ459" s="148">
        <v>687219482</v>
      </c>
      <c r="AK459" s="148" t="s">
        <v>1453</v>
      </c>
      <c r="AL459" s="148">
        <v>0</v>
      </c>
      <c r="AM459" s="148">
        <v>0</v>
      </c>
    </row>
    <row r="460" spans="1:39">
      <c r="A460" s="148">
        <v>5320693</v>
      </c>
      <c r="B460" s="148" t="s">
        <v>360</v>
      </c>
      <c r="C460" s="148" t="s">
        <v>2210</v>
      </c>
      <c r="D460" s="148">
        <v>5320693</v>
      </c>
      <c r="E460" s="149" t="s">
        <v>8115</v>
      </c>
      <c r="F460" s="149" t="s">
        <v>52</v>
      </c>
      <c r="H460" s="150">
        <v>28741</v>
      </c>
      <c r="I460" s="149" t="s">
        <v>8147</v>
      </c>
      <c r="J460" s="149" t="s">
        <v>8148</v>
      </c>
      <c r="K460" s="149" t="s">
        <v>45</v>
      </c>
      <c r="M460" s="149" t="s">
        <v>46</v>
      </c>
      <c r="N460" s="148">
        <v>12530105</v>
      </c>
      <c r="O460" s="148" t="s">
        <v>2054</v>
      </c>
      <c r="P460" s="150">
        <v>45498</v>
      </c>
      <c r="Q460" s="148" t="s">
        <v>962</v>
      </c>
      <c r="R460" s="150">
        <v>39359</v>
      </c>
      <c r="S460" s="150">
        <v>45174</v>
      </c>
      <c r="T460" s="148" t="s">
        <v>1006</v>
      </c>
      <c r="U460" s="148">
        <v>792</v>
      </c>
      <c r="X460" s="148">
        <v>7</v>
      </c>
      <c r="Y460" s="148" t="s">
        <v>230</v>
      </c>
      <c r="AC460" s="148" t="s">
        <v>49</v>
      </c>
      <c r="AD460" s="148" t="s">
        <v>3837</v>
      </c>
      <c r="AE460" s="148">
        <v>53300</v>
      </c>
      <c r="AF460" s="148" t="s">
        <v>4034</v>
      </c>
      <c r="AK460" s="148" t="s">
        <v>3263</v>
      </c>
      <c r="AL460" s="148">
        <v>1</v>
      </c>
      <c r="AM460" s="148">
        <v>1</v>
      </c>
    </row>
    <row r="461" spans="1:39">
      <c r="A461" s="148">
        <v>5321615</v>
      </c>
      <c r="B461" s="148" t="s">
        <v>361</v>
      </c>
      <c r="C461" s="148" t="s">
        <v>5464</v>
      </c>
      <c r="D461" s="148">
        <v>5321615</v>
      </c>
      <c r="F461" s="149" t="s">
        <v>52</v>
      </c>
      <c r="H461" s="150">
        <v>37082</v>
      </c>
      <c r="I461" s="149" t="s">
        <v>59</v>
      </c>
      <c r="J461" s="149">
        <v>-40</v>
      </c>
      <c r="K461" s="149" t="s">
        <v>61</v>
      </c>
      <c r="M461" s="149" t="s">
        <v>46</v>
      </c>
      <c r="N461" s="148">
        <v>12530070</v>
      </c>
      <c r="O461" s="148" t="s">
        <v>145</v>
      </c>
      <c r="Q461" s="148" t="s">
        <v>48</v>
      </c>
      <c r="R461" s="150">
        <v>39927</v>
      </c>
      <c r="S461" s="150">
        <v>45175</v>
      </c>
      <c r="T461" s="148" t="s">
        <v>1006</v>
      </c>
      <c r="U461" s="148">
        <v>1643</v>
      </c>
      <c r="V461" s="148" t="s">
        <v>154</v>
      </c>
      <c r="W461" s="148">
        <v>252</v>
      </c>
      <c r="X461" s="148" t="s">
        <v>155</v>
      </c>
      <c r="Y461" s="148" t="s">
        <v>230</v>
      </c>
      <c r="AC461" s="148" t="s">
        <v>49</v>
      </c>
      <c r="AD461" s="148" t="s">
        <v>3670</v>
      </c>
      <c r="AE461" s="148">
        <v>53320</v>
      </c>
      <c r="AF461" s="148" t="s">
        <v>4035</v>
      </c>
      <c r="AI461" s="148" t="s">
        <v>8489</v>
      </c>
      <c r="AJ461" s="148" t="s">
        <v>8490</v>
      </c>
      <c r="AK461" s="148" t="s">
        <v>1454</v>
      </c>
      <c r="AL461" s="148">
        <v>0</v>
      </c>
      <c r="AM461" s="148">
        <v>0</v>
      </c>
    </row>
    <row r="462" spans="1:39">
      <c r="A462" s="148">
        <v>5322211</v>
      </c>
      <c r="B462" s="148" t="s">
        <v>361</v>
      </c>
      <c r="C462" s="148" t="s">
        <v>863</v>
      </c>
      <c r="D462" s="148">
        <v>5322211</v>
      </c>
      <c r="E462" s="149" t="s">
        <v>52</v>
      </c>
      <c r="F462" s="149" t="s">
        <v>52</v>
      </c>
      <c r="H462" s="150">
        <v>24279</v>
      </c>
      <c r="I462" s="149" t="s">
        <v>8130</v>
      </c>
      <c r="J462" s="149" t="s">
        <v>8131</v>
      </c>
      <c r="K462" s="149" t="s">
        <v>45</v>
      </c>
      <c r="M462" s="149" t="s">
        <v>46</v>
      </c>
      <c r="N462" s="148">
        <v>12530070</v>
      </c>
      <c r="O462" s="148" t="s">
        <v>145</v>
      </c>
      <c r="P462" s="150">
        <v>45535</v>
      </c>
      <c r="Q462" s="148" t="s">
        <v>962</v>
      </c>
      <c r="R462" s="150">
        <v>40219</v>
      </c>
      <c r="S462" s="150">
        <v>45146</v>
      </c>
      <c r="T462" s="148" t="s">
        <v>2896</v>
      </c>
      <c r="U462" s="148">
        <v>987</v>
      </c>
      <c r="X462" s="148">
        <v>9</v>
      </c>
      <c r="Y462" s="148" t="s">
        <v>230</v>
      </c>
      <c r="AC462" s="148" t="s">
        <v>49</v>
      </c>
      <c r="AD462" s="148" t="s">
        <v>3670</v>
      </c>
      <c r="AE462" s="148">
        <v>53320</v>
      </c>
      <c r="AF462" s="148" t="s">
        <v>4035</v>
      </c>
      <c r="AI462" s="148">
        <v>243910457</v>
      </c>
      <c r="AJ462" s="148">
        <v>699105412</v>
      </c>
      <c r="AK462" s="148" t="s">
        <v>1455</v>
      </c>
      <c r="AL462" s="148">
        <v>0</v>
      </c>
      <c r="AM462" s="148">
        <v>0</v>
      </c>
    </row>
    <row r="463" spans="1:39">
      <c r="A463" s="148">
        <v>5322852</v>
      </c>
      <c r="B463" s="148" t="s">
        <v>361</v>
      </c>
      <c r="C463" s="148" t="s">
        <v>362</v>
      </c>
      <c r="D463" s="148">
        <v>5322852</v>
      </c>
      <c r="E463" s="149" t="s">
        <v>8115</v>
      </c>
      <c r="F463" s="149" t="s">
        <v>52</v>
      </c>
      <c r="H463" s="150">
        <v>26704</v>
      </c>
      <c r="I463" s="149" t="s">
        <v>8109</v>
      </c>
      <c r="J463" s="149" t="s">
        <v>8110</v>
      </c>
      <c r="K463" s="149" t="s">
        <v>61</v>
      </c>
      <c r="M463" s="149" t="s">
        <v>46</v>
      </c>
      <c r="N463" s="148">
        <v>12530070</v>
      </c>
      <c r="O463" s="148" t="s">
        <v>145</v>
      </c>
      <c r="P463" s="150">
        <v>45481</v>
      </c>
      <c r="Q463" s="148" t="s">
        <v>962</v>
      </c>
      <c r="R463" s="150">
        <v>40694</v>
      </c>
      <c r="T463" s="148" t="s">
        <v>2022</v>
      </c>
      <c r="U463" s="148">
        <v>631</v>
      </c>
      <c r="X463" s="148">
        <v>6</v>
      </c>
      <c r="Y463" s="148" t="s">
        <v>230</v>
      </c>
      <c r="AC463" s="148" t="s">
        <v>49</v>
      </c>
      <c r="AD463" s="148" t="s">
        <v>4036</v>
      </c>
      <c r="AE463" s="148">
        <v>53320</v>
      </c>
      <c r="AF463" s="148" t="s">
        <v>4037</v>
      </c>
      <c r="AI463" s="148" t="s">
        <v>2925</v>
      </c>
      <c r="AJ463" s="148" t="s">
        <v>2925</v>
      </c>
      <c r="AK463" s="148" t="s">
        <v>1454</v>
      </c>
      <c r="AL463" s="148">
        <v>0</v>
      </c>
      <c r="AM463" s="148">
        <v>0</v>
      </c>
    </row>
    <row r="464" spans="1:39">
      <c r="A464" s="148">
        <v>5321350</v>
      </c>
      <c r="B464" s="148" t="s">
        <v>361</v>
      </c>
      <c r="C464" s="148" t="s">
        <v>2068</v>
      </c>
      <c r="D464" s="148">
        <v>5321350</v>
      </c>
      <c r="F464" s="149" t="s">
        <v>52</v>
      </c>
      <c r="H464" s="150">
        <v>35125</v>
      </c>
      <c r="I464" s="149" t="s">
        <v>59</v>
      </c>
      <c r="J464" s="149">
        <v>-40</v>
      </c>
      <c r="K464" s="149" t="s">
        <v>45</v>
      </c>
      <c r="M464" s="149" t="s">
        <v>46</v>
      </c>
      <c r="N464" s="148">
        <v>12530070</v>
      </c>
      <c r="O464" s="148" t="s">
        <v>145</v>
      </c>
      <c r="Q464" s="148" t="s">
        <v>48</v>
      </c>
      <c r="R464" s="150">
        <v>39734</v>
      </c>
      <c r="S464" s="150">
        <v>44414</v>
      </c>
      <c r="T464" s="148" t="s">
        <v>2896</v>
      </c>
      <c r="U464" s="148">
        <v>1498</v>
      </c>
      <c r="X464" s="148">
        <v>14</v>
      </c>
      <c r="Y464" s="148" t="s">
        <v>230</v>
      </c>
      <c r="AC464" s="148" t="s">
        <v>49</v>
      </c>
      <c r="AD464" s="148" t="s">
        <v>3670</v>
      </c>
      <c r="AE464" s="148">
        <v>53320</v>
      </c>
      <c r="AF464" s="148" t="s">
        <v>4035</v>
      </c>
      <c r="AI464" s="148">
        <v>243910457</v>
      </c>
      <c r="AK464" s="148" t="s">
        <v>2167</v>
      </c>
      <c r="AL464" s="148">
        <v>0</v>
      </c>
      <c r="AM464" s="148">
        <v>0</v>
      </c>
    </row>
    <row r="465" spans="1:39">
      <c r="A465" s="148">
        <v>5320430</v>
      </c>
      <c r="B465" s="148" t="s">
        <v>363</v>
      </c>
      <c r="C465" s="148" t="s">
        <v>364</v>
      </c>
      <c r="D465" s="148">
        <v>5320430</v>
      </c>
      <c r="E465" s="149" t="s">
        <v>52</v>
      </c>
      <c r="F465" s="149" t="s">
        <v>52</v>
      </c>
      <c r="H465" s="150">
        <v>34934</v>
      </c>
      <c r="I465" s="149" t="s">
        <v>59</v>
      </c>
      <c r="J465" s="149">
        <v>-40</v>
      </c>
      <c r="K465" s="149" t="s">
        <v>45</v>
      </c>
      <c r="M465" s="149" t="s">
        <v>46</v>
      </c>
      <c r="N465" s="148">
        <v>12530008</v>
      </c>
      <c r="O465" s="148" t="s">
        <v>146</v>
      </c>
      <c r="P465" s="150">
        <v>45503</v>
      </c>
      <c r="Q465" s="148" t="s">
        <v>962</v>
      </c>
      <c r="R465" s="150">
        <v>39267</v>
      </c>
      <c r="S465" s="150">
        <v>44820</v>
      </c>
      <c r="T465" s="148" t="s">
        <v>2896</v>
      </c>
      <c r="U465" s="148">
        <v>593</v>
      </c>
      <c r="X465" s="148">
        <v>5</v>
      </c>
      <c r="Y465" s="148" t="s">
        <v>230</v>
      </c>
      <c r="AC465" s="148" t="s">
        <v>49</v>
      </c>
      <c r="AD465" s="148" t="s">
        <v>3633</v>
      </c>
      <c r="AE465" s="148">
        <v>53320</v>
      </c>
      <c r="AF465" s="148" t="s">
        <v>5620</v>
      </c>
      <c r="AJ465" s="148">
        <v>668778343</v>
      </c>
      <c r="AK465" s="148" t="s">
        <v>5621</v>
      </c>
      <c r="AL465" s="148">
        <v>0</v>
      </c>
      <c r="AM465" s="148">
        <v>0</v>
      </c>
    </row>
    <row r="466" spans="1:39">
      <c r="A466" s="148">
        <v>5325433</v>
      </c>
      <c r="B466" s="148" t="s">
        <v>363</v>
      </c>
      <c r="C466" s="148" t="s">
        <v>2926</v>
      </c>
      <c r="D466" s="148">
        <v>5325433</v>
      </c>
      <c r="F466" s="149" t="s">
        <v>52</v>
      </c>
      <c r="H466" s="150">
        <v>38601</v>
      </c>
      <c r="I466" s="149" t="s">
        <v>59</v>
      </c>
      <c r="J466" s="149">
        <v>-40</v>
      </c>
      <c r="K466" s="149" t="s">
        <v>61</v>
      </c>
      <c r="M466" s="149" t="s">
        <v>46</v>
      </c>
      <c r="N466" s="148">
        <v>12530008</v>
      </c>
      <c r="O466" s="148" t="s">
        <v>146</v>
      </c>
      <c r="Q466" s="148" t="s">
        <v>48</v>
      </c>
      <c r="R466" s="150">
        <v>42277</v>
      </c>
      <c r="T466" s="148" t="s">
        <v>2115</v>
      </c>
      <c r="U466" s="148">
        <v>500</v>
      </c>
      <c r="X466" s="148">
        <v>5</v>
      </c>
      <c r="Y466" s="148" t="s">
        <v>230</v>
      </c>
      <c r="AC466" s="148" t="s">
        <v>49</v>
      </c>
      <c r="AD466" s="148" t="s">
        <v>3815</v>
      </c>
      <c r="AE466" s="148">
        <v>53410</v>
      </c>
      <c r="AF466" s="148" t="s">
        <v>4038</v>
      </c>
      <c r="AI466" s="148">
        <v>243371656</v>
      </c>
      <c r="AJ466" s="148">
        <v>767450042</v>
      </c>
      <c r="AK466" s="148" t="s">
        <v>5622</v>
      </c>
      <c r="AL466" s="148">
        <v>0</v>
      </c>
      <c r="AM466" s="148">
        <v>0</v>
      </c>
    </row>
    <row r="467" spans="1:39">
      <c r="A467" s="148">
        <v>539548</v>
      </c>
      <c r="B467" s="148" t="s">
        <v>363</v>
      </c>
      <c r="C467" s="148" t="s">
        <v>103</v>
      </c>
      <c r="D467" s="148">
        <v>539548</v>
      </c>
      <c r="E467" s="149" t="s">
        <v>52</v>
      </c>
      <c r="F467" s="149" t="s">
        <v>43</v>
      </c>
      <c r="H467" s="150">
        <v>21771</v>
      </c>
      <c r="I467" s="149" t="s">
        <v>8208</v>
      </c>
      <c r="J467" s="149" t="s">
        <v>8209</v>
      </c>
      <c r="K467" s="149" t="s">
        <v>45</v>
      </c>
      <c r="M467" s="149" t="s">
        <v>46</v>
      </c>
      <c r="N467" s="148">
        <v>12530061</v>
      </c>
      <c r="O467" s="148" t="s">
        <v>90</v>
      </c>
      <c r="P467" s="150">
        <v>45536</v>
      </c>
      <c r="Q467" s="148" t="s">
        <v>962</v>
      </c>
      <c r="R467" s="150">
        <v>37432</v>
      </c>
      <c r="S467" s="150">
        <v>45476</v>
      </c>
      <c r="T467" s="148" t="s">
        <v>1006</v>
      </c>
      <c r="U467" s="148">
        <v>958</v>
      </c>
      <c r="X467" s="148">
        <v>9</v>
      </c>
      <c r="Y467" s="148" t="s">
        <v>230</v>
      </c>
      <c r="AC467" s="148" t="s">
        <v>49</v>
      </c>
      <c r="AD467" s="148" t="s">
        <v>4039</v>
      </c>
      <c r="AE467" s="148">
        <v>53800</v>
      </c>
      <c r="AF467" s="148" t="s">
        <v>4040</v>
      </c>
      <c r="AI467" s="148">
        <v>243068247</v>
      </c>
      <c r="AJ467" s="148">
        <v>786899611</v>
      </c>
      <c r="AK467" s="148" t="s">
        <v>1456</v>
      </c>
      <c r="AL467" s="148">
        <v>0</v>
      </c>
      <c r="AM467" s="148">
        <v>0</v>
      </c>
    </row>
    <row r="468" spans="1:39">
      <c r="A468" s="148">
        <v>5329181</v>
      </c>
      <c r="B468" s="148" t="s">
        <v>363</v>
      </c>
      <c r="C468" s="148" t="s">
        <v>254</v>
      </c>
      <c r="D468" s="148">
        <v>5329181</v>
      </c>
      <c r="E468" s="149" t="s">
        <v>52</v>
      </c>
      <c r="F468" s="149" t="s">
        <v>52</v>
      </c>
      <c r="H468" s="150">
        <v>25157</v>
      </c>
      <c r="I468" s="149" t="s">
        <v>8130</v>
      </c>
      <c r="J468" s="149" t="s">
        <v>8131</v>
      </c>
      <c r="K468" s="149" t="s">
        <v>45</v>
      </c>
      <c r="M468" s="149" t="s">
        <v>46</v>
      </c>
      <c r="N468" s="148">
        <v>12530008</v>
      </c>
      <c r="O468" s="148" t="s">
        <v>146</v>
      </c>
      <c r="P468" s="150">
        <v>45524</v>
      </c>
      <c r="Q468" s="148" t="s">
        <v>962</v>
      </c>
      <c r="R468" s="150">
        <v>45175</v>
      </c>
      <c r="S468" s="150">
        <v>45170</v>
      </c>
      <c r="T468" s="148" t="s">
        <v>2896</v>
      </c>
      <c r="U468" s="148">
        <v>500</v>
      </c>
      <c r="X468" s="148">
        <v>5</v>
      </c>
      <c r="Y468" s="148" t="s">
        <v>230</v>
      </c>
      <c r="AC468" s="148" t="s">
        <v>49</v>
      </c>
      <c r="AD468" s="148" t="s">
        <v>3815</v>
      </c>
      <c r="AE468" s="148">
        <v>53410</v>
      </c>
      <c r="AF468" s="148" t="s">
        <v>4038</v>
      </c>
      <c r="AJ468" s="148">
        <v>668675114</v>
      </c>
      <c r="AK468" s="148" t="s">
        <v>7294</v>
      </c>
      <c r="AL468" s="148">
        <v>0</v>
      </c>
      <c r="AM468" s="148">
        <v>0</v>
      </c>
    </row>
    <row r="469" spans="1:39">
      <c r="A469" s="148">
        <v>5326146</v>
      </c>
      <c r="B469" s="148" t="s">
        <v>1017</v>
      </c>
      <c r="C469" s="148" t="s">
        <v>173</v>
      </c>
      <c r="D469" s="148">
        <v>5326146</v>
      </c>
      <c r="F469" s="149" t="s">
        <v>52</v>
      </c>
      <c r="H469" s="150">
        <v>37791</v>
      </c>
      <c r="I469" s="149" t="s">
        <v>59</v>
      </c>
      <c r="J469" s="149">
        <v>-40</v>
      </c>
      <c r="K469" s="149" t="s">
        <v>45</v>
      </c>
      <c r="M469" s="149" t="s">
        <v>46</v>
      </c>
      <c r="N469" s="148">
        <v>12530127</v>
      </c>
      <c r="O469" s="148" t="s">
        <v>305</v>
      </c>
      <c r="Q469" s="148" t="s">
        <v>48</v>
      </c>
      <c r="R469" s="150">
        <v>42677</v>
      </c>
      <c r="S469" s="150">
        <v>44098</v>
      </c>
      <c r="T469" s="148" t="s">
        <v>2896</v>
      </c>
      <c r="U469" s="148">
        <v>813</v>
      </c>
      <c r="X469" s="148">
        <v>8</v>
      </c>
      <c r="Y469" s="148" t="s">
        <v>230</v>
      </c>
      <c r="AC469" s="148" t="s">
        <v>49</v>
      </c>
      <c r="AD469" s="148" t="s">
        <v>4041</v>
      </c>
      <c r="AE469" s="148">
        <v>53440</v>
      </c>
      <c r="AF469" s="148" t="s">
        <v>4042</v>
      </c>
      <c r="AI469" s="148">
        <v>243049030</v>
      </c>
      <c r="AJ469" s="148">
        <v>617088108</v>
      </c>
      <c r="AK469" s="148" t="s">
        <v>1457</v>
      </c>
      <c r="AL469" s="148">
        <v>0</v>
      </c>
      <c r="AM469" s="148">
        <v>0</v>
      </c>
    </row>
    <row r="470" spans="1:39">
      <c r="A470" s="148">
        <v>5328829</v>
      </c>
      <c r="B470" s="148" t="s">
        <v>5623</v>
      </c>
      <c r="C470" s="148" t="s">
        <v>2216</v>
      </c>
      <c r="D470" s="148">
        <v>5328829</v>
      </c>
      <c r="F470" s="149" t="s">
        <v>43</v>
      </c>
      <c r="H470" s="150">
        <v>41333</v>
      </c>
      <c r="I470" s="149" t="s">
        <v>54</v>
      </c>
      <c r="J470" s="149">
        <v>-12</v>
      </c>
      <c r="K470" s="149" t="s">
        <v>45</v>
      </c>
      <c r="M470" s="149" t="s">
        <v>46</v>
      </c>
      <c r="N470" s="148">
        <v>12530060</v>
      </c>
      <c r="O470" s="148" t="s">
        <v>2031</v>
      </c>
      <c r="Q470" s="148" t="s">
        <v>48</v>
      </c>
      <c r="R470" s="150">
        <v>44832</v>
      </c>
      <c r="T470" s="148" t="s">
        <v>2115</v>
      </c>
      <c r="U470" s="148">
        <v>500</v>
      </c>
      <c r="X470" s="148">
        <v>5</v>
      </c>
      <c r="Y470" s="148" t="s">
        <v>230</v>
      </c>
      <c r="AC470" s="148" t="s">
        <v>49</v>
      </c>
      <c r="AD470" s="148" t="s">
        <v>3637</v>
      </c>
      <c r="AE470" s="148">
        <v>53810</v>
      </c>
      <c r="AF470" s="148" t="s">
        <v>5624</v>
      </c>
      <c r="AJ470" s="148">
        <v>607067709</v>
      </c>
      <c r="AK470" s="148" t="s">
        <v>5625</v>
      </c>
      <c r="AL470" s="148">
        <v>0</v>
      </c>
      <c r="AM470" s="148">
        <v>0</v>
      </c>
    </row>
    <row r="471" spans="1:39">
      <c r="A471" s="148">
        <v>5328995</v>
      </c>
      <c r="B471" s="148" t="s">
        <v>5626</v>
      </c>
      <c r="C471" s="148" t="s">
        <v>136</v>
      </c>
      <c r="D471" s="148">
        <v>5328995</v>
      </c>
      <c r="F471" s="149" t="s">
        <v>43</v>
      </c>
      <c r="H471" s="150">
        <v>27921</v>
      </c>
      <c r="I471" s="149" t="s">
        <v>8147</v>
      </c>
      <c r="J471" s="149" t="s">
        <v>8148</v>
      </c>
      <c r="K471" s="149" t="s">
        <v>45</v>
      </c>
      <c r="M471" s="149" t="s">
        <v>46</v>
      </c>
      <c r="N471" s="148">
        <v>12530144</v>
      </c>
      <c r="O471" s="148" t="s">
        <v>2070</v>
      </c>
      <c r="Q471" s="148" t="s">
        <v>48</v>
      </c>
      <c r="R471" s="150">
        <v>44868</v>
      </c>
      <c r="S471" s="150">
        <v>44852</v>
      </c>
      <c r="T471" s="148" t="s">
        <v>2896</v>
      </c>
      <c r="U471" s="148">
        <v>500</v>
      </c>
      <c r="X471" s="148">
        <v>5</v>
      </c>
      <c r="Y471" s="148" t="s">
        <v>230</v>
      </c>
      <c r="AC471" s="148" t="s">
        <v>49</v>
      </c>
      <c r="AD471" s="148" t="s">
        <v>5627</v>
      </c>
      <c r="AE471" s="148">
        <v>49330</v>
      </c>
      <c r="AF471" s="148" t="s">
        <v>5628</v>
      </c>
      <c r="AJ471" s="148">
        <v>687534261</v>
      </c>
      <c r="AK471" s="148" t="s">
        <v>5629</v>
      </c>
      <c r="AL471" s="148">
        <v>0</v>
      </c>
      <c r="AM471" s="148">
        <v>0</v>
      </c>
    </row>
    <row r="472" spans="1:39">
      <c r="A472" s="148">
        <v>5327994</v>
      </c>
      <c r="B472" s="148" t="s">
        <v>1287</v>
      </c>
      <c r="C472" s="148" t="s">
        <v>332</v>
      </c>
      <c r="D472" s="148">
        <v>5327994</v>
      </c>
      <c r="F472" s="149" t="s">
        <v>52</v>
      </c>
      <c r="H472" s="150">
        <v>38132</v>
      </c>
      <c r="I472" s="149" t="s">
        <v>59</v>
      </c>
      <c r="J472" s="149">
        <v>-40</v>
      </c>
      <c r="K472" s="149" t="s">
        <v>45</v>
      </c>
      <c r="M472" s="149" t="s">
        <v>46</v>
      </c>
      <c r="N472" s="148">
        <v>12530060</v>
      </c>
      <c r="O472" s="148" t="s">
        <v>2031</v>
      </c>
      <c r="Q472" s="148" t="s">
        <v>48</v>
      </c>
      <c r="R472" s="150">
        <v>44105</v>
      </c>
      <c r="S472" s="150">
        <v>44813</v>
      </c>
      <c r="T472" s="148" t="s">
        <v>2896</v>
      </c>
      <c r="U472" s="148">
        <v>1157</v>
      </c>
      <c r="X472" s="148">
        <v>11</v>
      </c>
      <c r="Y472" s="148" t="s">
        <v>230</v>
      </c>
      <c r="AC472" s="148" t="s">
        <v>49</v>
      </c>
      <c r="AD472" s="148" t="s">
        <v>3725</v>
      </c>
      <c r="AE472" s="148">
        <v>53810</v>
      </c>
      <c r="AF472" s="148" t="s">
        <v>4043</v>
      </c>
      <c r="AJ472" s="148">
        <v>698613686</v>
      </c>
      <c r="AK472" s="148" t="s">
        <v>1458</v>
      </c>
      <c r="AL472" s="148">
        <v>1</v>
      </c>
      <c r="AM472" s="148">
        <v>1</v>
      </c>
    </row>
    <row r="473" spans="1:39">
      <c r="A473" s="148">
        <v>537940</v>
      </c>
      <c r="B473" s="148" t="s">
        <v>8491</v>
      </c>
      <c r="C473" s="148" t="s">
        <v>8492</v>
      </c>
      <c r="D473" s="148">
        <v>537940</v>
      </c>
      <c r="F473" s="149" t="s">
        <v>52</v>
      </c>
      <c r="H473" s="150">
        <v>23921</v>
      </c>
      <c r="I473" s="149" t="s">
        <v>8130</v>
      </c>
      <c r="J473" s="149" t="s">
        <v>8131</v>
      </c>
      <c r="K473" s="149" t="s">
        <v>45</v>
      </c>
      <c r="M473" s="149" t="s">
        <v>46</v>
      </c>
      <c r="N473" s="148">
        <v>12530070</v>
      </c>
      <c r="O473" s="148" t="s">
        <v>145</v>
      </c>
      <c r="Q473" s="148" t="s">
        <v>48</v>
      </c>
      <c r="R473" s="150">
        <v>37432</v>
      </c>
      <c r="S473" s="150">
        <v>45174</v>
      </c>
      <c r="T473" s="148" t="s">
        <v>1006</v>
      </c>
      <c r="U473" s="148">
        <v>959</v>
      </c>
      <c r="X473" s="148">
        <v>9</v>
      </c>
      <c r="Y473" s="148" t="s">
        <v>230</v>
      </c>
      <c r="AC473" s="148" t="s">
        <v>49</v>
      </c>
      <c r="AD473" s="148" t="s">
        <v>4039</v>
      </c>
      <c r="AE473" s="148">
        <v>53800</v>
      </c>
      <c r="AF473" s="148" t="s">
        <v>8493</v>
      </c>
      <c r="AK473" s="148" t="s">
        <v>7297</v>
      </c>
      <c r="AL473" s="148">
        <v>0</v>
      </c>
      <c r="AM473" s="148">
        <v>0</v>
      </c>
    </row>
    <row r="474" spans="1:39">
      <c r="A474" s="148">
        <v>5322719</v>
      </c>
      <c r="B474" s="148" t="s">
        <v>365</v>
      </c>
      <c r="C474" s="148" t="s">
        <v>2073</v>
      </c>
      <c r="D474" s="148">
        <v>5322719</v>
      </c>
      <c r="F474" s="149" t="s">
        <v>52</v>
      </c>
      <c r="H474" s="150">
        <v>37827</v>
      </c>
      <c r="I474" s="149" t="s">
        <v>59</v>
      </c>
      <c r="J474" s="149">
        <v>-40</v>
      </c>
      <c r="K474" s="149" t="s">
        <v>61</v>
      </c>
      <c r="M474" s="149" t="s">
        <v>46</v>
      </c>
      <c r="N474" s="148">
        <v>12530025</v>
      </c>
      <c r="O474" s="148" t="s">
        <v>2051</v>
      </c>
      <c r="Q474" s="148" t="s">
        <v>48</v>
      </c>
      <c r="R474" s="150">
        <v>40499</v>
      </c>
      <c r="S474" s="150">
        <v>45037</v>
      </c>
      <c r="T474" s="148" t="s">
        <v>1006</v>
      </c>
      <c r="U474" s="148">
        <v>602</v>
      </c>
      <c r="X474" s="148">
        <v>6</v>
      </c>
      <c r="Y474" s="148" t="s">
        <v>230</v>
      </c>
      <c r="AC474" s="148" t="s">
        <v>49</v>
      </c>
      <c r="AD474" s="148" t="s">
        <v>3646</v>
      </c>
      <c r="AE474" s="148">
        <v>53200</v>
      </c>
      <c r="AF474" s="148" t="s">
        <v>4044</v>
      </c>
      <c r="AI474" s="148">
        <v>243702694</v>
      </c>
      <c r="AJ474" s="148">
        <v>651538054</v>
      </c>
      <c r="AK474" s="148" t="s">
        <v>1459</v>
      </c>
      <c r="AL474" s="148">
        <v>0</v>
      </c>
      <c r="AM474" s="148">
        <v>0</v>
      </c>
    </row>
    <row r="475" spans="1:39">
      <c r="A475" s="148">
        <v>5324929</v>
      </c>
      <c r="B475" s="148" t="s">
        <v>365</v>
      </c>
      <c r="C475" s="148" t="s">
        <v>667</v>
      </c>
      <c r="D475" s="148">
        <v>5324929</v>
      </c>
      <c r="F475" s="149" t="s">
        <v>52</v>
      </c>
      <c r="H475" s="150">
        <v>39056</v>
      </c>
      <c r="I475" s="149" t="s">
        <v>2335</v>
      </c>
      <c r="J475" s="149">
        <v>-19</v>
      </c>
      <c r="K475" s="149" t="s">
        <v>45</v>
      </c>
      <c r="M475" s="149" t="s">
        <v>46</v>
      </c>
      <c r="N475" s="148">
        <v>12530079</v>
      </c>
      <c r="O475" s="148" t="s">
        <v>106</v>
      </c>
      <c r="Q475" s="148" t="s">
        <v>48</v>
      </c>
      <c r="R475" s="150">
        <v>41920</v>
      </c>
      <c r="T475" s="148" t="s">
        <v>2115</v>
      </c>
      <c r="U475" s="148">
        <v>680</v>
      </c>
      <c r="X475" s="148">
        <v>6</v>
      </c>
      <c r="Y475" s="148" t="s">
        <v>230</v>
      </c>
      <c r="AC475" s="148" t="s">
        <v>49</v>
      </c>
      <c r="AD475" s="148" t="s">
        <v>4045</v>
      </c>
      <c r="AE475" s="148">
        <v>53220</v>
      </c>
      <c r="AF475" s="148" t="s">
        <v>4046</v>
      </c>
      <c r="AI475" s="148">
        <v>243055536</v>
      </c>
      <c r="AK475" s="148" t="s">
        <v>1461</v>
      </c>
      <c r="AL475" s="148">
        <v>0</v>
      </c>
      <c r="AM475" s="148">
        <v>0</v>
      </c>
    </row>
    <row r="476" spans="1:39">
      <c r="A476" s="148">
        <v>5324436</v>
      </c>
      <c r="B476" s="148" t="s">
        <v>365</v>
      </c>
      <c r="C476" s="148" t="s">
        <v>368</v>
      </c>
      <c r="D476" s="148">
        <v>5324436</v>
      </c>
      <c r="F476" s="149" t="s">
        <v>52</v>
      </c>
      <c r="H476" s="150">
        <v>37827</v>
      </c>
      <c r="I476" s="149" t="s">
        <v>59</v>
      </c>
      <c r="J476" s="149">
        <v>-40</v>
      </c>
      <c r="K476" s="149" t="s">
        <v>61</v>
      </c>
      <c r="M476" s="149" t="s">
        <v>46</v>
      </c>
      <c r="N476" s="148">
        <v>12530025</v>
      </c>
      <c r="O476" s="148" t="s">
        <v>2051</v>
      </c>
      <c r="Q476" s="148" t="s">
        <v>48</v>
      </c>
      <c r="R476" s="150">
        <v>41555</v>
      </c>
      <c r="S476" s="150">
        <v>45162</v>
      </c>
      <c r="T476" s="148" t="s">
        <v>1006</v>
      </c>
      <c r="U476" s="148">
        <v>500</v>
      </c>
      <c r="X476" s="148">
        <v>5</v>
      </c>
      <c r="Y476" s="148" t="s">
        <v>230</v>
      </c>
      <c r="AC476" s="148" t="s">
        <v>49</v>
      </c>
      <c r="AD476" s="148" t="s">
        <v>4076</v>
      </c>
      <c r="AE476" s="148">
        <v>53200</v>
      </c>
      <c r="AF476" s="148" t="s">
        <v>8494</v>
      </c>
      <c r="AI476" s="148">
        <v>243702694</v>
      </c>
      <c r="AK476" s="148" t="s">
        <v>8495</v>
      </c>
      <c r="AL476" s="148">
        <v>0</v>
      </c>
      <c r="AM476" s="148">
        <v>0</v>
      </c>
    </row>
    <row r="477" spans="1:39">
      <c r="A477" s="148">
        <v>5328735</v>
      </c>
      <c r="B477" s="148" t="s">
        <v>365</v>
      </c>
      <c r="C477" s="148" t="s">
        <v>58</v>
      </c>
      <c r="D477" s="148">
        <v>5328735</v>
      </c>
      <c r="F477" s="149" t="s">
        <v>52</v>
      </c>
      <c r="H477" s="150">
        <v>31557</v>
      </c>
      <c r="I477" s="149" t="s">
        <v>59</v>
      </c>
      <c r="J477" s="149">
        <v>-40</v>
      </c>
      <c r="K477" s="149" t="s">
        <v>45</v>
      </c>
      <c r="M477" s="149" t="s">
        <v>46</v>
      </c>
      <c r="N477" s="148">
        <v>12530098</v>
      </c>
      <c r="O477" s="148" t="s">
        <v>149</v>
      </c>
      <c r="Q477" s="148" t="s">
        <v>48</v>
      </c>
      <c r="R477" s="150">
        <v>44821</v>
      </c>
      <c r="S477" s="150">
        <v>44810</v>
      </c>
      <c r="T477" s="148" t="s">
        <v>2896</v>
      </c>
      <c r="U477" s="148">
        <v>500</v>
      </c>
      <c r="X477" s="148">
        <v>5</v>
      </c>
      <c r="Y477" s="148" t="s">
        <v>230</v>
      </c>
      <c r="AC477" s="148" t="s">
        <v>49</v>
      </c>
      <c r="AD477" s="148" t="s">
        <v>5630</v>
      </c>
      <c r="AE477" s="148">
        <v>53500</v>
      </c>
      <c r="AF477" s="148" t="s">
        <v>5631</v>
      </c>
      <c r="AJ477" s="148">
        <v>672448994</v>
      </c>
      <c r="AK477" s="148" t="s">
        <v>5632</v>
      </c>
      <c r="AL477" s="148">
        <v>0</v>
      </c>
      <c r="AM477" s="148">
        <v>0</v>
      </c>
    </row>
    <row r="478" spans="1:39">
      <c r="A478" s="148">
        <v>5328860</v>
      </c>
      <c r="B478" s="148" t="s">
        <v>365</v>
      </c>
      <c r="C478" s="148" t="s">
        <v>280</v>
      </c>
      <c r="D478" s="148">
        <v>5328860</v>
      </c>
      <c r="F478" s="149" t="s">
        <v>52</v>
      </c>
      <c r="H478" s="150">
        <v>39441</v>
      </c>
      <c r="I478" s="149" t="s">
        <v>68</v>
      </c>
      <c r="J478" s="149">
        <v>-18</v>
      </c>
      <c r="K478" s="149" t="s">
        <v>45</v>
      </c>
      <c r="M478" s="149" t="s">
        <v>46</v>
      </c>
      <c r="N478" s="148">
        <v>12530087</v>
      </c>
      <c r="O478" s="148" t="s">
        <v>1341</v>
      </c>
      <c r="Q478" s="148" t="s">
        <v>48</v>
      </c>
      <c r="R478" s="150">
        <v>44834</v>
      </c>
      <c r="T478" s="148" t="s">
        <v>2115</v>
      </c>
      <c r="U478" s="148">
        <v>500</v>
      </c>
      <c r="X478" s="148">
        <v>5</v>
      </c>
      <c r="Y478" s="148" t="s">
        <v>230</v>
      </c>
      <c r="AC478" s="148" t="s">
        <v>49</v>
      </c>
      <c r="AD478" s="148" t="s">
        <v>4502</v>
      </c>
      <c r="AE478" s="148">
        <v>53360</v>
      </c>
      <c r="AF478" s="148" t="s">
        <v>5633</v>
      </c>
      <c r="AJ478" s="148">
        <v>683376392</v>
      </c>
      <c r="AK478" s="148" t="s">
        <v>5634</v>
      </c>
      <c r="AL478" s="148">
        <v>0</v>
      </c>
      <c r="AM478" s="148">
        <v>0</v>
      </c>
    </row>
    <row r="479" spans="1:39">
      <c r="A479" s="148">
        <v>534481</v>
      </c>
      <c r="B479" s="148" t="s">
        <v>365</v>
      </c>
      <c r="C479" s="148" t="s">
        <v>138</v>
      </c>
      <c r="D479" s="148">
        <v>534481</v>
      </c>
      <c r="E479" s="149" t="s">
        <v>8115</v>
      </c>
      <c r="F479" s="149" t="s">
        <v>52</v>
      </c>
      <c r="H479" s="150">
        <v>24117</v>
      </c>
      <c r="I479" s="149" t="s">
        <v>8130</v>
      </c>
      <c r="J479" s="149" t="s">
        <v>8131</v>
      </c>
      <c r="K479" s="149" t="s">
        <v>45</v>
      </c>
      <c r="M479" s="149" t="s">
        <v>46</v>
      </c>
      <c r="N479" s="148">
        <v>12530025</v>
      </c>
      <c r="O479" s="148" t="s">
        <v>2051</v>
      </c>
      <c r="P479" s="150">
        <v>45486</v>
      </c>
      <c r="Q479" s="148" t="s">
        <v>962</v>
      </c>
      <c r="R479" s="150">
        <v>37432</v>
      </c>
      <c r="S479" s="150">
        <v>45091</v>
      </c>
      <c r="T479" s="148" t="s">
        <v>2896</v>
      </c>
      <c r="U479" s="148">
        <v>992</v>
      </c>
      <c r="X479" s="148">
        <v>9</v>
      </c>
      <c r="Y479" s="148" t="s">
        <v>230</v>
      </c>
      <c r="AC479" s="148" t="s">
        <v>49</v>
      </c>
      <c r="AD479" s="148" t="s">
        <v>3646</v>
      </c>
      <c r="AE479" s="148">
        <v>53200</v>
      </c>
      <c r="AF479" s="148" t="s">
        <v>4044</v>
      </c>
      <c r="AI479" s="148" t="s">
        <v>3306</v>
      </c>
      <c r="AK479" s="148" t="s">
        <v>1462</v>
      </c>
      <c r="AL479" s="148">
        <v>0</v>
      </c>
      <c r="AM479" s="148">
        <v>0</v>
      </c>
    </row>
    <row r="480" spans="1:39">
      <c r="A480" s="148">
        <v>534120</v>
      </c>
      <c r="B480" s="148" t="s">
        <v>365</v>
      </c>
      <c r="C480" s="148" t="s">
        <v>84</v>
      </c>
      <c r="D480" s="148">
        <v>534120</v>
      </c>
      <c r="F480" s="149" t="s">
        <v>52</v>
      </c>
      <c r="H480" s="150">
        <v>23751</v>
      </c>
      <c r="I480" s="149" t="s">
        <v>8130</v>
      </c>
      <c r="J480" s="149" t="s">
        <v>8131</v>
      </c>
      <c r="K480" s="149" t="s">
        <v>45</v>
      </c>
      <c r="M480" s="149" t="s">
        <v>46</v>
      </c>
      <c r="N480" s="148">
        <v>12530025</v>
      </c>
      <c r="O480" s="148" t="s">
        <v>2051</v>
      </c>
      <c r="Q480" s="148" t="s">
        <v>48</v>
      </c>
      <c r="R480" s="150">
        <v>37432</v>
      </c>
      <c r="S480" s="150">
        <v>45174</v>
      </c>
      <c r="T480" s="148" t="s">
        <v>1006</v>
      </c>
      <c r="U480" s="148">
        <v>886</v>
      </c>
      <c r="X480" s="148">
        <v>8</v>
      </c>
      <c r="Y480" s="148" t="s">
        <v>230</v>
      </c>
      <c r="AB480" s="150">
        <v>45453</v>
      </c>
      <c r="AC480" s="148" t="s">
        <v>49</v>
      </c>
      <c r="AD480" s="148" t="s">
        <v>4047</v>
      </c>
      <c r="AE480" s="148">
        <v>53360</v>
      </c>
      <c r="AF480" s="148" t="s">
        <v>4048</v>
      </c>
      <c r="AI480" s="148" t="s">
        <v>3307</v>
      </c>
      <c r="AJ480" s="148" t="s">
        <v>3308</v>
      </c>
      <c r="AK480" s="148" t="s">
        <v>1460</v>
      </c>
      <c r="AL480" s="148">
        <v>1</v>
      </c>
      <c r="AM480" s="148">
        <v>1</v>
      </c>
    </row>
    <row r="481" spans="1:39">
      <c r="A481" s="148">
        <v>5328404</v>
      </c>
      <c r="B481" s="148" t="s">
        <v>3309</v>
      </c>
      <c r="C481" s="148" t="s">
        <v>3050</v>
      </c>
      <c r="D481" s="148">
        <v>5328404</v>
      </c>
      <c r="F481" s="149" t="s">
        <v>52</v>
      </c>
      <c r="H481" s="150">
        <v>28088</v>
      </c>
      <c r="I481" s="149" t="s">
        <v>8147</v>
      </c>
      <c r="J481" s="149" t="s">
        <v>8148</v>
      </c>
      <c r="K481" s="149" t="s">
        <v>45</v>
      </c>
      <c r="M481" s="149" t="s">
        <v>46</v>
      </c>
      <c r="N481" s="148">
        <v>12538903</v>
      </c>
      <c r="O481" s="148" t="s">
        <v>166</v>
      </c>
      <c r="Q481" s="148" t="s">
        <v>48</v>
      </c>
      <c r="R481" s="150">
        <v>44481</v>
      </c>
      <c r="S481" s="150">
        <v>44474</v>
      </c>
      <c r="T481" s="148" t="s">
        <v>2896</v>
      </c>
      <c r="U481" s="148">
        <v>517</v>
      </c>
      <c r="X481" s="148">
        <v>5</v>
      </c>
      <c r="Y481" s="148" t="s">
        <v>230</v>
      </c>
      <c r="AC481" s="148" t="s">
        <v>49</v>
      </c>
      <c r="AD481" s="148" t="s">
        <v>4049</v>
      </c>
      <c r="AE481" s="148">
        <v>53110</v>
      </c>
      <c r="AF481" s="148" t="s">
        <v>4050</v>
      </c>
      <c r="AK481" s="148" t="s">
        <v>3310</v>
      </c>
      <c r="AL481" s="148">
        <v>0</v>
      </c>
      <c r="AM481" s="148">
        <v>0</v>
      </c>
    </row>
    <row r="482" spans="1:39">
      <c r="A482" s="148">
        <v>7211197</v>
      </c>
      <c r="B482" s="148" t="s">
        <v>1089</v>
      </c>
      <c r="C482" s="148" t="s">
        <v>1090</v>
      </c>
      <c r="D482" s="148">
        <v>7211197</v>
      </c>
      <c r="F482" s="149" t="s">
        <v>52</v>
      </c>
      <c r="H482" s="150">
        <v>33207</v>
      </c>
      <c r="I482" s="149" t="s">
        <v>59</v>
      </c>
      <c r="J482" s="149">
        <v>-40</v>
      </c>
      <c r="K482" s="149" t="s">
        <v>45</v>
      </c>
      <c r="M482" s="149" t="s">
        <v>46</v>
      </c>
      <c r="N482" s="148">
        <v>12530046</v>
      </c>
      <c r="O482" s="148" t="s">
        <v>2050</v>
      </c>
      <c r="Q482" s="148" t="s">
        <v>48</v>
      </c>
      <c r="R482" s="150">
        <v>38247</v>
      </c>
      <c r="S482" s="150">
        <v>44474</v>
      </c>
      <c r="T482" s="148" t="s">
        <v>2896</v>
      </c>
      <c r="U482" s="148">
        <v>1157</v>
      </c>
      <c r="X482" s="148">
        <v>11</v>
      </c>
      <c r="Y482" s="148" t="s">
        <v>230</v>
      </c>
      <c r="AB482" s="150">
        <v>43282</v>
      </c>
      <c r="AC482" s="148" t="s">
        <v>49</v>
      </c>
      <c r="AD482" s="148" t="s">
        <v>4051</v>
      </c>
      <c r="AE482" s="148">
        <v>72140</v>
      </c>
      <c r="AF482" s="148" t="s">
        <v>4052</v>
      </c>
      <c r="AI482" s="148">
        <v>243208273</v>
      </c>
      <c r="AJ482" s="148">
        <v>778540349</v>
      </c>
      <c r="AK482" s="148" t="s">
        <v>1463</v>
      </c>
      <c r="AL482" s="148">
        <v>0</v>
      </c>
      <c r="AM482" s="148">
        <v>0</v>
      </c>
    </row>
    <row r="483" spans="1:39">
      <c r="A483" s="148">
        <v>5329210</v>
      </c>
      <c r="B483" s="148" t="s">
        <v>8496</v>
      </c>
      <c r="C483" s="148" t="s">
        <v>280</v>
      </c>
      <c r="D483" s="148">
        <v>5329210</v>
      </c>
      <c r="F483" s="149" t="s">
        <v>52</v>
      </c>
      <c r="H483" s="150">
        <v>40748</v>
      </c>
      <c r="I483" s="149" t="s">
        <v>44</v>
      </c>
      <c r="J483" s="149">
        <v>-14</v>
      </c>
      <c r="K483" s="149" t="s">
        <v>45</v>
      </c>
      <c r="M483" s="149" t="s">
        <v>46</v>
      </c>
      <c r="N483" s="148">
        <v>12530035</v>
      </c>
      <c r="O483" s="148" t="s">
        <v>2027</v>
      </c>
      <c r="Q483" s="148" t="s">
        <v>48</v>
      </c>
      <c r="R483" s="150">
        <v>45178</v>
      </c>
      <c r="T483" s="148" t="s">
        <v>2115</v>
      </c>
      <c r="U483" s="148">
        <v>500</v>
      </c>
      <c r="X483" s="148">
        <v>5</v>
      </c>
      <c r="Y483" s="148" t="s">
        <v>230</v>
      </c>
      <c r="AC483" s="148" t="s">
        <v>49</v>
      </c>
      <c r="AD483" s="148" t="s">
        <v>8497</v>
      </c>
      <c r="AE483" s="148">
        <v>53240</v>
      </c>
      <c r="AF483" s="148" t="s">
        <v>8498</v>
      </c>
      <c r="AJ483" s="148">
        <v>610556924</v>
      </c>
      <c r="AK483" s="148" t="s">
        <v>8499</v>
      </c>
      <c r="AL483" s="148">
        <v>0</v>
      </c>
      <c r="AM483" s="148">
        <v>0</v>
      </c>
    </row>
    <row r="484" spans="1:39">
      <c r="A484" s="148">
        <v>5313233</v>
      </c>
      <c r="B484" s="148" t="s">
        <v>5635</v>
      </c>
      <c r="C484" s="148" t="s">
        <v>1282</v>
      </c>
      <c r="D484" s="148">
        <v>5313233</v>
      </c>
      <c r="F484" s="149" t="s">
        <v>52</v>
      </c>
      <c r="H484" s="150">
        <v>27819</v>
      </c>
      <c r="I484" s="149" t="s">
        <v>8147</v>
      </c>
      <c r="J484" s="149" t="s">
        <v>8148</v>
      </c>
      <c r="K484" s="149" t="s">
        <v>45</v>
      </c>
      <c r="M484" s="149" t="s">
        <v>46</v>
      </c>
      <c r="N484" s="148">
        <v>12530061</v>
      </c>
      <c r="O484" s="148" t="s">
        <v>90</v>
      </c>
      <c r="Q484" s="148" t="s">
        <v>48</v>
      </c>
      <c r="R484" s="150">
        <v>37432</v>
      </c>
      <c r="S484" s="150">
        <v>44777</v>
      </c>
      <c r="T484" s="148" t="s">
        <v>2896</v>
      </c>
      <c r="U484" s="148">
        <v>687</v>
      </c>
      <c r="X484" s="148">
        <v>6</v>
      </c>
      <c r="Y484" s="148" t="s">
        <v>230</v>
      </c>
      <c r="AC484" s="148" t="s">
        <v>49</v>
      </c>
      <c r="AD484" s="148" t="s">
        <v>4039</v>
      </c>
      <c r="AE484" s="148">
        <v>53800</v>
      </c>
      <c r="AF484" s="148" t="s">
        <v>5636</v>
      </c>
      <c r="AG484" s="148" t="s">
        <v>5637</v>
      </c>
      <c r="AK484" s="148" t="s">
        <v>5638</v>
      </c>
      <c r="AL484" s="148">
        <v>0</v>
      </c>
      <c r="AM484" s="148">
        <v>0</v>
      </c>
    </row>
    <row r="485" spans="1:39">
      <c r="A485" s="148">
        <v>5311815</v>
      </c>
      <c r="B485" s="148" t="s">
        <v>366</v>
      </c>
      <c r="C485" s="148" t="s">
        <v>103</v>
      </c>
      <c r="D485" s="148">
        <v>5311815</v>
      </c>
      <c r="F485" s="149" t="s">
        <v>52</v>
      </c>
      <c r="H485" s="150">
        <v>25171</v>
      </c>
      <c r="I485" s="149" t="s">
        <v>8130</v>
      </c>
      <c r="J485" s="149" t="s">
        <v>8131</v>
      </c>
      <c r="K485" s="149" t="s">
        <v>45</v>
      </c>
      <c r="M485" s="149" t="s">
        <v>46</v>
      </c>
      <c r="N485" s="148">
        <v>12530042</v>
      </c>
      <c r="O485" s="148" t="s">
        <v>119</v>
      </c>
      <c r="Q485" s="148" t="s">
        <v>48</v>
      </c>
      <c r="R485" s="150">
        <v>37432</v>
      </c>
      <c r="S485" s="150">
        <v>44106</v>
      </c>
      <c r="T485" s="148" t="s">
        <v>2896</v>
      </c>
      <c r="U485" s="148">
        <v>500</v>
      </c>
      <c r="X485" s="148">
        <v>5</v>
      </c>
      <c r="Y485" s="148" t="s">
        <v>230</v>
      </c>
      <c r="AC485" s="148" t="s">
        <v>49</v>
      </c>
      <c r="AD485" s="148" t="s">
        <v>1341</v>
      </c>
      <c r="AE485" s="148">
        <v>53230</v>
      </c>
      <c r="AF485" s="148" t="s">
        <v>4053</v>
      </c>
      <c r="AK485" s="148" t="s">
        <v>1746</v>
      </c>
      <c r="AL485" s="148">
        <v>0</v>
      </c>
      <c r="AM485" s="148">
        <v>0</v>
      </c>
    </row>
    <row r="486" spans="1:39">
      <c r="A486" s="148">
        <v>5328865</v>
      </c>
      <c r="B486" s="148" t="s">
        <v>366</v>
      </c>
      <c r="C486" s="148" t="s">
        <v>109</v>
      </c>
      <c r="D486" s="148">
        <v>5328865</v>
      </c>
      <c r="F486" s="149" t="s">
        <v>43</v>
      </c>
      <c r="H486" s="150">
        <v>32885</v>
      </c>
      <c r="I486" s="149" t="s">
        <v>59</v>
      </c>
      <c r="J486" s="149">
        <v>-40</v>
      </c>
      <c r="K486" s="149" t="s">
        <v>45</v>
      </c>
      <c r="M486" s="149" t="s">
        <v>46</v>
      </c>
      <c r="N486" s="148">
        <v>12530143</v>
      </c>
      <c r="O486" s="148" t="s">
        <v>3251</v>
      </c>
      <c r="Q486" s="148" t="s">
        <v>48</v>
      </c>
      <c r="R486" s="150">
        <v>44835</v>
      </c>
      <c r="S486" s="150">
        <v>44830</v>
      </c>
      <c r="T486" s="148" t="s">
        <v>2896</v>
      </c>
      <c r="U486" s="148">
        <v>500</v>
      </c>
      <c r="X486" s="148">
        <v>5</v>
      </c>
      <c r="Y486" s="148" t="s">
        <v>230</v>
      </c>
      <c r="AC486" s="148" t="s">
        <v>49</v>
      </c>
      <c r="AD486" s="148" t="s">
        <v>5639</v>
      </c>
      <c r="AE486" s="148">
        <v>53200</v>
      </c>
      <c r="AF486" s="148" t="s">
        <v>5640</v>
      </c>
      <c r="AJ486" s="148">
        <v>682150664</v>
      </c>
      <c r="AK486" s="148" t="s">
        <v>5641</v>
      </c>
      <c r="AL486" s="148">
        <v>0</v>
      </c>
      <c r="AM486" s="148">
        <v>0</v>
      </c>
    </row>
    <row r="487" spans="1:39">
      <c r="A487" s="148">
        <v>5326873</v>
      </c>
      <c r="B487" s="148" t="s">
        <v>366</v>
      </c>
      <c r="C487" s="148" t="s">
        <v>659</v>
      </c>
      <c r="D487" s="148">
        <v>5326873</v>
      </c>
      <c r="F487" s="149" t="s">
        <v>52</v>
      </c>
      <c r="H487" s="150">
        <v>40694</v>
      </c>
      <c r="I487" s="149" t="s">
        <v>44</v>
      </c>
      <c r="J487" s="149">
        <v>-14</v>
      </c>
      <c r="K487" s="149" t="s">
        <v>45</v>
      </c>
      <c r="M487" s="149" t="s">
        <v>46</v>
      </c>
      <c r="N487" s="148">
        <v>12530064</v>
      </c>
      <c r="O487" s="148" t="s">
        <v>2020</v>
      </c>
      <c r="Q487" s="148" t="s">
        <v>48</v>
      </c>
      <c r="R487" s="150">
        <v>43357</v>
      </c>
      <c r="T487" s="148" t="s">
        <v>2115</v>
      </c>
      <c r="U487" s="148">
        <v>500</v>
      </c>
      <c r="X487" s="148">
        <v>5</v>
      </c>
      <c r="Y487" s="148" t="s">
        <v>230</v>
      </c>
      <c r="AC487" s="148" t="s">
        <v>49</v>
      </c>
      <c r="AD487" s="148" t="s">
        <v>3785</v>
      </c>
      <c r="AE487" s="148">
        <v>53320</v>
      </c>
      <c r="AF487" s="148" t="s">
        <v>5642</v>
      </c>
      <c r="AI487" s="148">
        <v>243900976</v>
      </c>
      <c r="AJ487" s="148">
        <v>687310218</v>
      </c>
      <c r="AK487" s="148" t="s">
        <v>5643</v>
      </c>
      <c r="AL487" s="148">
        <v>0</v>
      </c>
      <c r="AM487" s="148">
        <v>0</v>
      </c>
    </row>
    <row r="488" spans="1:39">
      <c r="A488" s="148">
        <v>5328788</v>
      </c>
      <c r="B488" s="148" t="s">
        <v>5644</v>
      </c>
      <c r="C488" s="148" t="s">
        <v>364</v>
      </c>
      <c r="D488" s="148">
        <v>5328788</v>
      </c>
      <c r="F488" s="149" t="s">
        <v>43</v>
      </c>
      <c r="H488" s="150">
        <v>41213</v>
      </c>
      <c r="I488" s="149" t="s">
        <v>53</v>
      </c>
      <c r="J488" s="149">
        <v>-13</v>
      </c>
      <c r="K488" s="149" t="s">
        <v>61</v>
      </c>
      <c r="M488" s="149" t="s">
        <v>46</v>
      </c>
      <c r="N488" s="148">
        <v>12530054</v>
      </c>
      <c r="O488" s="148" t="s">
        <v>94</v>
      </c>
      <c r="Q488" s="148" t="s">
        <v>48</v>
      </c>
      <c r="R488" s="150">
        <v>44826</v>
      </c>
      <c r="T488" s="148" t="s">
        <v>2115</v>
      </c>
      <c r="U488" s="148">
        <v>500</v>
      </c>
      <c r="X488" s="148">
        <v>5</v>
      </c>
      <c r="Y488" s="148" t="s">
        <v>230</v>
      </c>
      <c r="AC488" s="148" t="s">
        <v>49</v>
      </c>
      <c r="AD488" s="148" t="s">
        <v>4073</v>
      </c>
      <c r="AE488" s="148">
        <v>53400</v>
      </c>
      <c r="AF488" s="148" t="s">
        <v>5645</v>
      </c>
      <c r="AK488" s="148" t="s">
        <v>5646</v>
      </c>
      <c r="AL488" s="148">
        <v>0</v>
      </c>
      <c r="AM488" s="148">
        <v>0</v>
      </c>
    </row>
    <row r="489" spans="1:39">
      <c r="A489" s="148">
        <v>5329675</v>
      </c>
      <c r="B489" s="148" t="s">
        <v>8500</v>
      </c>
      <c r="C489" s="148" t="s">
        <v>8501</v>
      </c>
      <c r="D489" s="148">
        <v>5329675</v>
      </c>
      <c r="E489" s="149" t="s">
        <v>43</v>
      </c>
      <c r="F489" s="149" t="s">
        <v>43</v>
      </c>
      <c r="H489" s="150">
        <v>42152</v>
      </c>
      <c r="I489" s="149" t="s">
        <v>57</v>
      </c>
      <c r="J489" s="149">
        <v>-10</v>
      </c>
      <c r="K489" s="149" t="s">
        <v>61</v>
      </c>
      <c r="M489" s="149" t="s">
        <v>46</v>
      </c>
      <c r="N489" s="148">
        <v>12530020</v>
      </c>
      <c r="O489" s="148" t="s">
        <v>127</v>
      </c>
      <c r="P489" s="150">
        <v>45536</v>
      </c>
      <c r="Q489" s="148" t="s">
        <v>962</v>
      </c>
      <c r="R489" s="150">
        <v>45350</v>
      </c>
      <c r="T489" s="148" t="s">
        <v>2115</v>
      </c>
      <c r="U489" s="148">
        <v>500</v>
      </c>
      <c r="X489" s="148">
        <v>5</v>
      </c>
      <c r="Y489" s="148" t="s">
        <v>230</v>
      </c>
      <c r="AC489" s="148" t="s">
        <v>49</v>
      </c>
      <c r="AD489" s="148" t="s">
        <v>8228</v>
      </c>
      <c r="AE489" s="148">
        <v>53960</v>
      </c>
      <c r="AF489" s="148" t="s">
        <v>4834</v>
      </c>
      <c r="AJ489" s="148">
        <v>673054428</v>
      </c>
      <c r="AK489" s="148" t="s">
        <v>8502</v>
      </c>
      <c r="AL489" s="148">
        <v>0</v>
      </c>
      <c r="AM489" s="148">
        <v>0</v>
      </c>
    </row>
    <row r="490" spans="1:39">
      <c r="A490" s="148">
        <v>5329670</v>
      </c>
      <c r="B490" s="148" t="s">
        <v>1240</v>
      </c>
      <c r="C490" s="148" t="s">
        <v>182</v>
      </c>
      <c r="D490" s="148">
        <v>5329670</v>
      </c>
      <c r="F490" s="149" t="s">
        <v>52</v>
      </c>
      <c r="H490" s="150">
        <v>31715</v>
      </c>
      <c r="I490" s="149" t="s">
        <v>59</v>
      </c>
      <c r="J490" s="149">
        <v>-40</v>
      </c>
      <c r="K490" s="149" t="s">
        <v>45</v>
      </c>
      <c r="M490" s="149" t="s">
        <v>46</v>
      </c>
      <c r="N490" s="148">
        <v>12530114</v>
      </c>
      <c r="O490" s="148" t="s">
        <v>47</v>
      </c>
      <c r="Q490" s="148" t="s">
        <v>48</v>
      </c>
      <c r="R490" s="150">
        <v>45336</v>
      </c>
      <c r="S490" s="150">
        <v>45341</v>
      </c>
      <c r="T490" s="148" t="s">
        <v>1006</v>
      </c>
      <c r="U490" s="148">
        <v>500</v>
      </c>
      <c r="X490" s="148">
        <v>5</v>
      </c>
      <c r="Y490" s="148" t="s">
        <v>230</v>
      </c>
      <c r="AC490" s="148" t="s">
        <v>49</v>
      </c>
      <c r="AD490" s="148" t="s">
        <v>1328</v>
      </c>
      <c r="AE490" s="148">
        <v>53000</v>
      </c>
      <c r="AF490" s="148" t="s">
        <v>8503</v>
      </c>
      <c r="AJ490" s="148" t="s">
        <v>8504</v>
      </c>
      <c r="AK490" s="148" t="s">
        <v>8505</v>
      </c>
      <c r="AL490" s="148">
        <v>0</v>
      </c>
      <c r="AM490" s="148">
        <v>0</v>
      </c>
    </row>
    <row r="491" spans="1:39">
      <c r="A491" s="148">
        <v>5328914</v>
      </c>
      <c r="B491" s="148" t="s">
        <v>1240</v>
      </c>
      <c r="C491" s="148" t="s">
        <v>10377</v>
      </c>
      <c r="D491" s="148">
        <v>5328914</v>
      </c>
      <c r="E491" s="149" t="s">
        <v>43</v>
      </c>
      <c r="H491" s="150">
        <v>41897</v>
      </c>
      <c r="I491" s="149" t="s">
        <v>89</v>
      </c>
      <c r="J491" s="149">
        <v>-11</v>
      </c>
      <c r="K491" s="149" t="s">
        <v>45</v>
      </c>
      <c r="M491" s="149" t="s">
        <v>46</v>
      </c>
      <c r="N491" s="148">
        <v>12530070</v>
      </c>
      <c r="O491" s="148" t="s">
        <v>145</v>
      </c>
      <c r="P491" s="150">
        <v>45535</v>
      </c>
      <c r="Q491" s="148" t="s">
        <v>962</v>
      </c>
      <c r="R491" s="150">
        <v>44840</v>
      </c>
      <c r="T491" s="148" t="s">
        <v>2115</v>
      </c>
      <c r="U491" s="148">
        <v>500</v>
      </c>
      <c r="X491" s="148">
        <v>5</v>
      </c>
      <c r="Y491" s="148" t="s">
        <v>230</v>
      </c>
      <c r="AC491" s="148" t="s">
        <v>49</v>
      </c>
      <c r="AD491" s="148" t="s">
        <v>3670</v>
      </c>
      <c r="AE491" s="148">
        <v>53320</v>
      </c>
      <c r="AF491" s="148" t="s">
        <v>10378</v>
      </c>
      <c r="AI491" s="148" t="s">
        <v>10379</v>
      </c>
      <c r="AJ491" s="148" t="s">
        <v>10380</v>
      </c>
      <c r="AK491" s="148" t="s">
        <v>10381</v>
      </c>
      <c r="AL491" s="148">
        <v>0</v>
      </c>
      <c r="AM491" s="148">
        <v>0</v>
      </c>
    </row>
    <row r="492" spans="1:39">
      <c r="A492" s="148">
        <v>5329249</v>
      </c>
      <c r="B492" s="148" t="s">
        <v>1240</v>
      </c>
      <c r="C492" s="148" t="s">
        <v>116</v>
      </c>
      <c r="D492" s="148">
        <v>5329249</v>
      </c>
      <c r="F492" s="149" t="s">
        <v>43</v>
      </c>
      <c r="H492" s="150">
        <v>40699</v>
      </c>
      <c r="I492" s="149" t="s">
        <v>44</v>
      </c>
      <c r="J492" s="149">
        <v>-14</v>
      </c>
      <c r="K492" s="149" t="s">
        <v>45</v>
      </c>
      <c r="M492" s="149" t="s">
        <v>46</v>
      </c>
      <c r="N492" s="148">
        <v>12530061</v>
      </c>
      <c r="O492" s="148" t="s">
        <v>90</v>
      </c>
      <c r="Q492" s="148" t="s">
        <v>48</v>
      </c>
      <c r="R492" s="150">
        <v>45182</v>
      </c>
      <c r="T492" s="148" t="s">
        <v>2115</v>
      </c>
      <c r="U492" s="148">
        <v>500</v>
      </c>
      <c r="X492" s="148">
        <v>5</v>
      </c>
      <c r="Y492" s="148" t="s">
        <v>230</v>
      </c>
      <c r="AC492" s="148" t="s">
        <v>49</v>
      </c>
      <c r="AD492" s="148" t="s">
        <v>8506</v>
      </c>
      <c r="AE492" s="148">
        <v>53800</v>
      </c>
      <c r="AF492" s="148" t="s">
        <v>8507</v>
      </c>
      <c r="AK492" s="148" t="s">
        <v>6155</v>
      </c>
      <c r="AL492" s="148">
        <v>0</v>
      </c>
      <c r="AM492" s="148">
        <v>0</v>
      </c>
    </row>
    <row r="493" spans="1:39">
      <c r="A493" s="148">
        <v>5327815</v>
      </c>
      <c r="B493" s="148" t="s">
        <v>1240</v>
      </c>
      <c r="C493" s="148" t="s">
        <v>438</v>
      </c>
      <c r="D493" s="148">
        <v>5327815</v>
      </c>
      <c r="F493" s="149" t="s">
        <v>52</v>
      </c>
      <c r="H493" s="150">
        <v>40098</v>
      </c>
      <c r="I493" s="149" t="s">
        <v>70</v>
      </c>
      <c r="J493" s="149">
        <v>-16</v>
      </c>
      <c r="K493" s="149" t="s">
        <v>45</v>
      </c>
      <c r="M493" s="149" t="s">
        <v>46</v>
      </c>
      <c r="N493" s="148">
        <v>12530074</v>
      </c>
      <c r="O493" s="148" t="s">
        <v>218</v>
      </c>
      <c r="Q493" s="148" t="s">
        <v>48</v>
      </c>
      <c r="R493" s="150">
        <v>43792</v>
      </c>
      <c r="T493" s="148" t="s">
        <v>2115</v>
      </c>
      <c r="U493" s="148">
        <v>500</v>
      </c>
      <c r="X493" s="148">
        <v>5</v>
      </c>
      <c r="Y493" s="148" t="s">
        <v>230</v>
      </c>
      <c r="AC493" s="148" t="s">
        <v>49</v>
      </c>
      <c r="AD493" s="148" t="s">
        <v>3848</v>
      </c>
      <c r="AE493" s="148">
        <v>53200</v>
      </c>
      <c r="AF493" s="148" t="s">
        <v>4054</v>
      </c>
      <c r="AJ493" s="148">
        <v>682518001</v>
      </c>
      <c r="AK493" s="148" t="s">
        <v>1464</v>
      </c>
      <c r="AL493" s="148">
        <v>0</v>
      </c>
      <c r="AM493" s="148">
        <v>0</v>
      </c>
    </row>
    <row r="494" spans="1:39">
      <c r="A494" s="148">
        <v>5328602</v>
      </c>
      <c r="B494" s="148" t="s">
        <v>1240</v>
      </c>
      <c r="C494" s="148" t="s">
        <v>162</v>
      </c>
      <c r="D494" s="148">
        <v>5328602</v>
      </c>
      <c r="F494" s="149" t="s">
        <v>52</v>
      </c>
      <c r="H494" s="150">
        <v>34269</v>
      </c>
      <c r="I494" s="149" t="s">
        <v>59</v>
      </c>
      <c r="J494" s="149">
        <v>-40</v>
      </c>
      <c r="K494" s="149" t="s">
        <v>45</v>
      </c>
      <c r="M494" s="149" t="s">
        <v>46</v>
      </c>
      <c r="N494" s="148">
        <v>12530003</v>
      </c>
      <c r="O494" s="148" t="s">
        <v>2024</v>
      </c>
      <c r="Q494" s="148" t="s">
        <v>48</v>
      </c>
      <c r="R494" s="150">
        <v>44650</v>
      </c>
      <c r="S494" s="150">
        <v>44635</v>
      </c>
      <c r="T494" s="148" t="s">
        <v>2896</v>
      </c>
      <c r="U494" s="148">
        <v>505</v>
      </c>
      <c r="X494" s="148">
        <v>5</v>
      </c>
      <c r="Y494" s="148" t="s">
        <v>230</v>
      </c>
      <c r="AC494" s="148" t="s">
        <v>49</v>
      </c>
      <c r="AD494" s="148" t="s">
        <v>4055</v>
      </c>
      <c r="AE494" s="148">
        <v>53200</v>
      </c>
      <c r="AF494" s="148" t="s">
        <v>4056</v>
      </c>
      <c r="AJ494" s="148">
        <v>636160501</v>
      </c>
      <c r="AK494" s="148" t="s">
        <v>1382</v>
      </c>
      <c r="AL494" s="148">
        <v>0</v>
      </c>
      <c r="AM494" s="148">
        <v>0</v>
      </c>
    </row>
    <row r="495" spans="1:39">
      <c r="A495" s="148">
        <v>538469</v>
      </c>
      <c r="B495" s="148" t="s">
        <v>367</v>
      </c>
      <c r="C495" s="148" t="s">
        <v>130</v>
      </c>
      <c r="D495" s="148">
        <v>538469</v>
      </c>
      <c r="E495" s="149" t="s">
        <v>8115</v>
      </c>
      <c r="F495" s="149" t="s">
        <v>52</v>
      </c>
      <c r="H495" s="150">
        <v>21585</v>
      </c>
      <c r="I495" s="149" t="s">
        <v>8208</v>
      </c>
      <c r="J495" s="149" t="s">
        <v>8209</v>
      </c>
      <c r="K495" s="149" t="s">
        <v>45</v>
      </c>
      <c r="M495" s="149" t="s">
        <v>46</v>
      </c>
      <c r="N495" s="148">
        <v>12530074</v>
      </c>
      <c r="O495" s="148" t="s">
        <v>218</v>
      </c>
      <c r="P495" s="150">
        <v>45479</v>
      </c>
      <c r="Q495" s="148" t="s">
        <v>962</v>
      </c>
      <c r="R495" s="150">
        <v>37432</v>
      </c>
      <c r="S495" s="150">
        <v>45436</v>
      </c>
      <c r="T495" s="148" t="s">
        <v>1006</v>
      </c>
      <c r="U495" s="148">
        <v>802</v>
      </c>
      <c r="X495" s="148">
        <v>8</v>
      </c>
      <c r="Y495" s="148" t="s">
        <v>230</v>
      </c>
      <c r="AC495" s="148" t="s">
        <v>49</v>
      </c>
      <c r="AD495" s="148" t="s">
        <v>4057</v>
      </c>
      <c r="AE495" s="148">
        <v>53200</v>
      </c>
      <c r="AF495" s="148" t="s">
        <v>4058</v>
      </c>
      <c r="AI495" s="148" t="s">
        <v>3311</v>
      </c>
      <c r="AJ495" s="148" t="s">
        <v>3312</v>
      </c>
      <c r="AK495" s="148" t="s">
        <v>1465</v>
      </c>
      <c r="AL495" s="148">
        <v>0</v>
      </c>
      <c r="AM495" s="148">
        <v>0</v>
      </c>
    </row>
    <row r="496" spans="1:39">
      <c r="A496" s="148">
        <v>7222225</v>
      </c>
      <c r="B496" s="148" t="s">
        <v>1241</v>
      </c>
      <c r="C496" s="148" t="s">
        <v>2114</v>
      </c>
      <c r="D496" s="148">
        <v>7222225</v>
      </c>
      <c r="F496" s="149" t="s">
        <v>52</v>
      </c>
      <c r="H496" s="150">
        <v>28844</v>
      </c>
      <c r="I496" s="149" t="s">
        <v>8147</v>
      </c>
      <c r="J496" s="149" t="s">
        <v>8148</v>
      </c>
      <c r="K496" s="149" t="s">
        <v>45</v>
      </c>
      <c r="M496" s="149" t="s">
        <v>46</v>
      </c>
      <c r="N496" s="148">
        <v>12530046</v>
      </c>
      <c r="O496" s="148" t="s">
        <v>2050</v>
      </c>
      <c r="Q496" s="148" t="s">
        <v>48</v>
      </c>
      <c r="R496" s="150">
        <v>42998</v>
      </c>
      <c r="S496" s="150">
        <v>45148</v>
      </c>
      <c r="T496" s="148" t="s">
        <v>1006</v>
      </c>
      <c r="U496" s="148">
        <v>991</v>
      </c>
      <c r="X496" s="148">
        <v>9</v>
      </c>
      <c r="Y496" s="148" t="s">
        <v>230</v>
      </c>
      <c r="AB496" s="150">
        <v>44013</v>
      </c>
      <c r="AC496" s="148" t="s">
        <v>49</v>
      </c>
      <c r="AD496" s="148" t="s">
        <v>5647</v>
      </c>
      <c r="AE496" s="148">
        <v>53160</v>
      </c>
      <c r="AF496" s="148" t="s">
        <v>5648</v>
      </c>
      <c r="AJ496" s="148" t="s">
        <v>5649</v>
      </c>
      <c r="AK496" s="148" t="s">
        <v>1466</v>
      </c>
      <c r="AL496" s="148">
        <v>0</v>
      </c>
      <c r="AM496" s="148">
        <v>0</v>
      </c>
    </row>
    <row r="497" spans="1:39">
      <c r="A497" s="148">
        <v>5322983</v>
      </c>
      <c r="B497" s="148" t="s">
        <v>369</v>
      </c>
      <c r="C497" s="148" t="s">
        <v>123</v>
      </c>
      <c r="D497" s="148">
        <v>5322983</v>
      </c>
      <c r="E497" s="149" t="s">
        <v>8115</v>
      </c>
      <c r="F497" s="149" t="s">
        <v>52</v>
      </c>
      <c r="H497" s="150">
        <v>28458</v>
      </c>
      <c r="I497" s="149" t="s">
        <v>8147</v>
      </c>
      <c r="J497" s="149" t="s">
        <v>8148</v>
      </c>
      <c r="K497" s="149" t="s">
        <v>45</v>
      </c>
      <c r="M497" s="149" t="s">
        <v>46</v>
      </c>
      <c r="N497" s="148">
        <v>12530119</v>
      </c>
      <c r="O497" s="148" t="s">
        <v>2062</v>
      </c>
      <c r="P497" s="150">
        <v>45524</v>
      </c>
      <c r="Q497" s="148" t="s">
        <v>962</v>
      </c>
      <c r="R497" s="150">
        <v>40807</v>
      </c>
      <c r="S497" s="150">
        <v>44502</v>
      </c>
      <c r="T497" s="148" t="s">
        <v>2896</v>
      </c>
      <c r="U497" s="148">
        <v>988</v>
      </c>
      <c r="X497" s="148">
        <v>9</v>
      </c>
      <c r="Y497" s="148" t="s">
        <v>230</v>
      </c>
      <c r="AC497" s="148" t="s">
        <v>49</v>
      </c>
      <c r="AD497" s="148" t="s">
        <v>4059</v>
      </c>
      <c r="AE497" s="148">
        <v>53170</v>
      </c>
      <c r="AF497" s="148" t="s">
        <v>4060</v>
      </c>
      <c r="AI497" s="148" t="s">
        <v>2928</v>
      </c>
      <c r="AJ497" s="148" t="s">
        <v>2929</v>
      </c>
      <c r="AK497" s="148" t="s">
        <v>2117</v>
      </c>
      <c r="AL497" s="148">
        <v>0</v>
      </c>
      <c r="AM497" s="148">
        <v>0</v>
      </c>
    </row>
    <row r="498" spans="1:39">
      <c r="A498" s="148">
        <v>5329083</v>
      </c>
      <c r="B498" s="148" t="s">
        <v>369</v>
      </c>
      <c r="C498" s="148" t="s">
        <v>81</v>
      </c>
      <c r="D498" s="148">
        <v>5329083</v>
      </c>
      <c r="F498" s="149" t="s">
        <v>52</v>
      </c>
      <c r="H498" s="150">
        <v>40537</v>
      </c>
      <c r="I498" s="149" t="s">
        <v>97</v>
      </c>
      <c r="J498" s="149">
        <v>-15</v>
      </c>
      <c r="K498" s="149" t="s">
        <v>45</v>
      </c>
      <c r="M498" s="149" t="s">
        <v>46</v>
      </c>
      <c r="N498" s="148">
        <v>12538909</v>
      </c>
      <c r="O498" s="148" t="s">
        <v>2038</v>
      </c>
      <c r="Q498" s="148" t="s">
        <v>48</v>
      </c>
      <c r="R498" s="150">
        <v>44943</v>
      </c>
      <c r="T498" s="148" t="s">
        <v>2115</v>
      </c>
      <c r="U498" s="148">
        <v>535</v>
      </c>
      <c r="X498" s="148">
        <v>5</v>
      </c>
      <c r="Y498" s="148" t="s">
        <v>230</v>
      </c>
      <c r="AC498" s="148" t="s">
        <v>49</v>
      </c>
      <c r="AD498" s="148" t="s">
        <v>5485</v>
      </c>
      <c r="AE498" s="148">
        <v>53230</v>
      </c>
      <c r="AF498" s="148" t="s">
        <v>5650</v>
      </c>
      <c r="AK498" s="148" t="s">
        <v>1903</v>
      </c>
      <c r="AL498" s="148">
        <v>0</v>
      </c>
      <c r="AM498" s="148">
        <v>0</v>
      </c>
    </row>
    <row r="499" spans="1:39">
      <c r="A499" s="148">
        <v>535352</v>
      </c>
      <c r="B499" s="148" t="s">
        <v>369</v>
      </c>
      <c r="C499" s="148" t="s">
        <v>153</v>
      </c>
      <c r="D499" s="148">
        <v>535352</v>
      </c>
      <c r="F499" s="149" t="s">
        <v>52</v>
      </c>
      <c r="H499" s="150">
        <v>20114</v>
      </c>
      <c r="I499" s="149" t="s">
        <v>8208</v>
      </c>
      <c r="J499" s="149" t="s">
        <v>8209</v>
      </c>
      <c r="K499" s="149" t="s">
        <v>45</v>
      </c>
      <c r="M499" s="149" t="s">
        <v>46</v>
      </c>
      <c r="N499" s="148">
        <v>12530010</v>
      </c>
      <c r="O499" s="148" t="s">
        <v>2021</v>
      </c>
      <c r="Q499" s="148" t="s">
        <v>48</v>
      </c>
      <c r="R499" s="150">
        <v>37432</v>
      </c>
      <c r="S499" s="150">
        <v>44420</v>
      </c>
      <c r="T499" s="148" t="s">
        <v>2896</v>
      </c>
      <c r="U499" s="148">
        <v>713</v>
      </c>
      <c r="X499" s="148">
        <v>7</v>
      </c>
      <c r="Y499" s="148" t="s">
        <v>230</v>
      </c>
      <c r="AC499" s="148" t="s">
        <v>49</v>
      </c>
      <c r="AD499" s="148" t="s">
        <v>3639</v>
      </c>
      <c r="AE499" s="148">
        <v>53260</v>
      </c>
      <c r="AF499" s="148" t="s">
        <v>4061</v>
      </c>
      <c r="AI499" s="148">
        <v>243492706</v>
      </c>
      <c r="AJ499" s="148">
        <v>638227710</v>
      </c>
      <c r="AK499" s="148" t="s">
        <v>1467</v>
      </c>
      <c r="AL499" s="148">
        <v>0</v>
      </c>
      <c r="AM499" s="148">
        <v>0</v>
      </c>
    </row>
    <row r="500" spans="1:39">
      <c r="A500" s="148">
        <v>5329063</v>
      </c>
      <c r="B500" s="148" t="s">
        <v>369</v>
      </c>
      <c r="C500" s="148" t="s">
        <v>110</v>
      </c>
      <c r="D500" s="148">
        <v>5329063</v>
      </c>
      <c r="E500" s="149" t="s">
        <v>52</v>
      </c>
      <c r="F500" s="149" t="s">
        <v>52</v>
      </c>
      <c r="H500" s="150">
        <v>26529</v>
      </c>
      <c r="I500" s="149" t="s">
        <v>8109</v>
      </c>
      <c r="J500" s="149" t="s">
        <v>8110</v>
      </c>
      <c r="K500" s="149" t="s">
        <v>45</v>
      </c>
      <c r="M500" s="149" t="s">
        <v>46</v>
      </c>
      <c r="N500" s="148">
        <v>12530005</v>
      </c>
      <c r="O500" s="148" t="s">
        <v>5391</v>
      </c>
      <c r="P500" s="150">
        <v>45524</v>
      </c>
      <c r="Q500" s="148" t="s">
        <v>962</v>
      </c>
      <c r="R500" s="150">
        <v>44918</v>
      </c>
      <c r="S500" s="150">
        <v>44832</v>
      </c>
      <c r="T500" s="148" t="s">
        <v>2896</v>
      </c>
      <c r="U500" s="148">
        <v>500</v>
      </c>
      <c r="X500" s="148">
        <v>5</v>
      </c>
      <c r="Y500" s="148" t="s">
        <v>230</v>
      </c>
      <c r="AC500" s="148" t="s">
        <v>49</v>
      </c>
      <c r="AD500" s="148" t="s">
        <v>3693</v>
      </c>
      <c r="AE500" s="148">
        <v>53350</v>
      </c>
      <c r="AF500" s="148" t="s">
        <v>5651</v>
      </c>
      <c r="AJ500" s="148">
        <v>610141160</v>
      </c>
      <c r="AK500" s="148" t="s">
        <v>5652</v>
      </c>
      <c r="AL500" s="148">
        <v>0</v>
      </c>
      <c r="AM500" s="148">
        <v>0</v>
      </c>
    </row>
    <row r="501" spans="1:39">
      <c r="A501" s="148">
        <v>5328041</v>
      </c>
      <c r="B501" s="148" t="s">
        <v>369</v>
      </c>
      <c r="C501" s="148" t="s">
        <v>280</v>
      </c>
      <c r="D501" s="148">
        <v>5328041</v>
      </c>
      <c r="F501" s="149" t="s">
        <v>52</v>
      </c>
      <c r="H501" s="150">
        <v>39504</v>
      </c>
      <c r="I501" s="149" t="s">
        <v>152</v>
      </c>
      <c r="J501" s="149">
        <v>-17</v>
      </c>
      <c r="K501" s="149" t="s">
        <v>45</v>
      </c>
      <c r="M501" s="149" t="s">
        <v>46</v>
      </c>
      <c r="N501" s="148">
        <v>12530147</v>
      </c>
      <c r="O501" s="148" t="s">
        <v>966</v>
      </c>
      <c r="Q501" s="148" t="s">
        <v>48</v>
      </c>
      <c r="R501" s="150">
        <v>44118</v>
      </c>
      <c r="T501" s="148" t="s">
        <v>2115</v>
      </c>
      <c r="U501" s="148">
        <v>577</v>
      </c>
      <c r="X501" s="148">
        <v>5</v>
      </c>
      <c r="Y501" s="148" t="s">
        <v>230</v>
      </c>
      <c r="AC501" s="148" t="s">
        <v>49</v>
      </c>
      <c r="AD501" s="148" t="s">
        <v>4062</v>
      </c>
      <c r="AE501" s="148">
        <v>53100</v>
      </c>
      <c r="AF501" s="148" t="s">
        <v>4063</v>
      </c>
      <c r="AJ501" s="148">
        <v>780370742</v>
      </c>
      <c r="AK501" s="148" t="s">
        <v>3313</v>
      </c>
      <c r="AL501" s="148">
        <v>0</v>
      </c>
      <c r="AM501" s="148">
        <v>0</v>
      </c>
    </row>
    <row r="502" spans="1:39">
      <c r="A502" s="148">
        <v>5315408</v>
      </c>
      <c r="B502" s="148" t="s">
        <v>369</v>
      </c>
      <c r="C502" s="148" t="s">
        <v>250</v>
      </c>
      <c r="D502" s="148">
        <v>5315408</v>
      </c>
      <c r="F502" s="149" t="s">
        <v>52</v>
      </c>
      <c r="H502" s="150">
        <v>31247</v>
      </c>
      <c r="I502" s="149" t="s">
        <v>59</v>
      </c>
      <c r="J502" s="149">
        <v>-40</v>
      </c>
      <c r="K502" s="149" t="s">
        <v>45</v>
      </c>
      <c r="M502" s="149" t="s">
        <v>46</v>
      </c>
      <c r="N502" s="148">
        <v>12530147</v>
      </c>
      <c r="O502" s="148" t="s">
        <v>966</v>
      </c>
      <c r="Q502" s="148" t="s">
        <v>48</v>
      </c>
      <c r="R502" s="150">
        <v>37432</v>
      </c>
      <c r="S502" s="150">
        <v>44552</v>
      </c>
      <c r="T502" s="148" t="s">
        <v>2896</v>
      </c>
      <c r="U502" s="148">
        <v>593</v>
      </c>
      <c r="X502" s="148">
        <v>5</v>
      </c>
      <c r="Y502" s="148" t="s">
        <v>230</v>
      </c>
      <c r="AC502" s="148" t="s">
        <v>49</v>
      </c>
      <c r="AD502" s="148" t="s">
        <v>4062</v>
      </c>
      <c r="AE502" s="148">
        <v>53100</v>
      </c>
      <c r="AF502" s="148" t="s">
        <v>4063</v>
      </c>
      <c r="AJ502" s="148">
        <v>689840169</v>
      </c>
      <c r="AK502" s="148" t="s">
        <v>3313</v>
      </c>
      <c r="AL502" s="148">
        <v>0</v>
      </c>
      <c r="AM502" s="148">
        <v>0</v>
      </c>
    </row>
    <row r="503" spans="1:39">
      <c r="A503" s="148">
        <v>5325762</v>
      </c>
      <c r="B503" s="148" t="s">
        <v>369</v>
      </c>
      <c r="C503" s="148" t="s">
        <v>1317</v>
      </c>
      <c r="D503" s="148">
        <v>5325762</v>
      </c>
      <c r="F503" s="149" t="s">
        <v>52</v>
      </c>
      <c r="H503" s="150">
        <v>37829</v>
      </c>
      <c r="I503" s="149" t="s">
        <v>59</v>
      </c>
      <c r="J503" s="149">
        <v>-40</v>
      </c>
      <c r="K503" s="149" t="s">
        <v>45</v>
      </c>
      <c r="M503" s="149" t="s">
        <v>46</v>
      </c>
      <c r="N503" s="148">
        <v>12530054</v>
      </c>
      <c r="O503" s="148" t="s">
        <v>94</v>
      </c>
      <c r="Q503" s="148" t="s">
        <v>48</v>
      </c>
      <c r="R503" s="150">
        <v>42623</v>
      </c>
      <c r="S503" s="150">
        <v>45366</v>
      </c>
      <c r="T503" s="148" t="s">
        <v>1006</v>
      </c>
      <c r="U503" s="148">
        <v>1030</v>
      </c>
      <c r="X503" s="148">
        <v>10</v>
      </c>
      <c r="Y503" s="148" t="s">
        <v>230</v>
      </c>
      <c r="AC503" s="148" t="s">
        <v>49</v>
      </c>
      <c r="AD503" s="148" t="s">
        <v>3769</v>
      </c>
      <c r="AE503" s="148">
        <v>53400</v>
      </c>
      <c r="AF503" s="148" t="s">
        <v>4064</v>
      </c>
      <c r="AK503" s="148" t="s">
        <v>3314</v>
      </c>
      <c r="AL503" s="148">
        <v>0</v>
      </c>
      <c r="AM503" s="148">
        <v>0</v>
      </c>
    </row>
    <row r="504" spans="1:39">
      <c r="A504" s="148">
        <v>5325310</v>
      </c>
      <c r="B504" s="148" t="s">
        <v>8508</v>
      </c>
      <c r="C504" s="148" t="s">
        <v>970</v>
      </c>
      <c r="D504" s="148">
        <v>5325310</v>
      </c>
      <c r="E504" s="149" t="s">
        <v>52</v>
      </c>
      <c r="F504" s="149" t="s">
        <v>52</v>
      </c>
      <c r="H504" s="150">
        <v>37909</v>
      </c>
      <c r="I504" s="149" t="s">
        <v>59</v>
      </c>
      <c r="J504" s="149">
        <v>-40</v>
      </c>
      <c r="K504" s="149" t="s">
        <v>45</v>
      </c>
      <c r="M504" s="149" t="s">
        <v>46</v>
      </c>
      <c r="N504" s="148">
        <v>12530074</v>
      </c>
      <c r="O504" s="148" t="s">
        <v>218</v>
      </c>
      <c r="P504" s="150">
        <v>45533</v>
      </c>
      <c r="Q504" s="148" t="s">
        <v>962</v>
      </c>
      <c r="R504" s="150">
        <v>42267</v>
      </c>
      <c r="S504" s="150">
        <v>45191</v>
      </c>
      <c r="T504" s="148" t="s">
        <v>2896</v>
      </c>
      <c r="U504" s="148">
        <v>530</v>
      </c>
      <c r="X504" s="148">
        <v>5</v>
      </c>
      <c r="Y504" s="148" t="s">
        <v>230</v>
      </c>
      <c r="AC504" s="148" t="s">
        <v>49</v>
      </c>
      <c r="AD504" s="148" t="s">
        <v>3646</v>
      </c>
      <c r="AE504" s="148">
        <v>53200</v>
      </c>
      <c r="AF504" s="148" t="s">
        <v>8509</v>
      </c>
      <c r="AJ504" s="148">
        <v>671569640</v>
      </c>
      <c r="AK504" s="148" t="s">
        <v>8510</v>
      </c>
      <c r="AL504" s="148">
        <v>0</v>
      </c>
      <c r="AM504" s="148">
        <v>0</v>
      </c>
    </row>
    <row r="505" spans="1:39">
      <c r="A505" s="148">
        <v>5318139</v>
      </c>
      <c r="B505" s="148" t="s">
        <v>370</v>
      </c>
      <c r="C505" s="148" t="s">
        <v>371</v>
      </c>
      <c r="D505" s="148">
        <v>5318139</v>
      </c>
      <c r="F505" s="149" t="s">
        <v>52</v>
      </c>
      <c r="H505" s="150">
        <v>30211</v>
      </c>
      <c r="I505" s="149" t="s">
        <v>8113</v>
      </c>
      <c r="J505" s="149" t="s">
        <v>8114</v>
      </c>
      <c r="K505" s="149" t="s">
        <v>45</v>
      </c>
      <c r="M505" s="149" t="s">
        <v>46</v>
      </c>
      <c r="N505" s="148">
        <v>12530078</v>
      </c>
      <c r="O505" s="148" t="s">
        <v>105</v>
      </c>
      <c r="Q505" s="148" t="s">
        <v>48</v>
      </c>
      <c r="R505" s="150">
        <v>37882</v>
      </c>
      <c r="S505" s="150">
        <v>44750</v>
      </c>
      <c r="T505" s="148" t="s">
        <v>2896</v>
      </c>
      <c r="U505" s="148">
        <v>940</v>
      </c>
      <c r="X505" s="148">
        <v>9</v>
      </c>
      <c r="Y505" s="148" t="s">
        <v>230</v>
      </c>
      <c r="AC505" s="148" t="s">
        <v>49</v>
      </c>
      <c r="AD505" s="148" t="s">
        <v>3738</v>
      </c>
      <c r="AE505" s="148">
        <v>53170</v>
      </c>
      <c r="AF505" s="148" t="s">
        <v>4065</v>
      </c>
      <c r="AI505" s="148">
        <v>243027205</v>
      </c>
      <c r="AJ505" s="148">
        <v>685686523</v>
      </c>
      <c r="AK505" s="148" t="s">
        <v>5653</v>
      </c>
      <c r="AL505" s="148">
        <v>0</v>
      </c>
      <c r="AM505" s="148">
        <v>0</v>
      </c>
    </row>
    <row r="506" spans="1:39">
      <c r="A506" s="148">
        <v>534366</v>
      </c>
      <c r="B506" s="148" t="s">
        <v>5654</v>
      </c>
      <c r="C506" s="148" t="s">
        <v>93</v>
      </c>
      <c r="D506" s="148">
        <v>534366</v>
      </c>
      <c r="F506" s="149" t="s">
        <v>52</v>
      </c>
      <c r="H506" s="150">
        <v>17253</v>
      </c>
      <c r="I506" s="149" t="s">
        <v>8212</v>
      </c>
      <c r="J506" s="149" t="s">
        <v>8213</v>
      </c>
      <c r="K506" s="149" t="s">
        <v>45</v>
      </c>
      <c r="M506" s="149" t="s">
        <v>46</v>
      </c>
      <c r="N506" s="148">
        <v>12530079</v>
      </c>
      <c r="O506" s="148" t="s">
        <v>106</v>
      </c>
      <c r="Q506" s="148" t="s">
        <v>48</v>
      </c>
      <c r="R506" s="150">
        <v>37432</v>
      </c>
      <c r="S506" s="150">
        <v>44764</v>
      </c>
      <c r="T506" s="148" t="s">
        <v>2896</v>
      </c>
      <c r="U506" s="148">
        <v>827</v>
      </c>
      <c r="X506" s="148">
        <v>8</v>
      </c>
      <c r="Y506" s="148" t="s">
        <v>230</v>
      </c>
      <c r="AC506" s="148" t="s">
        <v>49</v>
      </c>
      <c r="AD506" s="148" t="s">
        <v>4406</v>
      </c>
      <c r="AE506" s="148">
        <v>53120</v>
      </c>
      <c r="AF506" s="148" t="s">
        <v>5655</v>
      </c>
      <c r="AI506" s="148">
        <v>243080697</v>
      </c>
      <c r="AJ506" s="148">
        <v>622494658</v>
      </c>
      <c r="AK506" s="148" t="s">
        <v>5656</v>
      </c>
      <c r="AL506" s="148">
        <v>0</v>
      </c>
      <c r="AM506" s="148">
        <v>0</v>
      </c>
    </row>
    <row r="507" spans="1:39">
      <c r="A507" s="148">
        <v>5327973</v>
      </c>
      <c r="B507" s="148" t="s">
        <v>1288</v>
      </c>
      <c r="C507" s="148" t="s">
        <v>141</v>
      </c>
      <c r="D507" s="148">
        <v>5327973</v>
      </c>
      <c r="F507" s="149" t="s">
        <v>52</v>
      </c>
      <c r="H507" s="150">
        <v>26595</v>
      </c>
      <c r="I507" s="149" t="s">
        <v>8109</v>
      </c>
      <c r="J507" s="149" t="s">
        <v>8110</v>
      </c>
      <c r="K507" s="149" t="s">
        <v>45</v>
      </c>
      <c r="M507" s="149" t="s">
        <v>46</v>
      </c>
      <c r="N507" s="148">
        <v>12530098</v>
      </c>
      <c r="O507" s="148" t="s">
        <v>149</v>
      </c>
      <c r="Q507" s="148" t="s">
        <v>48</v>
      </c>
      <c r="R507" s="150">
        <v>44104</v>
      </c>
      <c r="S507" s="150">
        <v>45174</v>
      </c>
      <c r="T507" s="148" t="s">
        <v>1006</v>
      </c>
      <c r="U507" s="148">
        <v>500</v>
      </c>
      <c r="X507" s="148">
        <v>5</v>
      </c>
      <c r="Y507" s="148" t="s">
        <v>230</v>
      </c>
      <c r="AC507" s="148" t="s">
        <v>49</v>
      </c>
      <c r="AD507" s="148" t="s">
        <v>4066</v>
      </c>
      <c r="AE507" s="148">
        <v>53500</v>
      </c>
      <c r="AF507" s="148" t="s">
        <v>4067</v>
      </c>
      <c r="AI507" s="148">
        <v>443080069</v>
      </c>
      <c r="AJ507" s="148">
        <v>638424470</v>
      </c>
      <c r="AK507" s="148" t="s">
        <v>1468</v>
      </c>
      <c r="AL507" s="148">
        <v>0</v>
      </c>
      <c r="AM507" s="148">
        <v>0</v>
      </c>
    </row>
    <row r="508" spans="1:39">
      <c r="A508" s="148">
        <v>5329102</v>
      </c>
      <c r="B508" s="148" t="s">
        <v>5657</v>
      </c>
      <c r="C508" s="148" t="s">
        <v>2282</v>
      </c>
      <c r="D508" s="148">
        <v>5329102</v>
      </c>
      <c r="F508" s="149" t="s">
        <v>43</v>
      </c>
      <c r="H508" s="150">
        <v>42726</v>
      </c>
      <c r="I508" s="149" t="s">
        <v>43</v>
      </c>
      <c r="J508" s="149">
        <v>-9</v>
      </c>
      <c r="K508" s="149" t="s">
        <v>45</v>
      </c>
      <c r="M508" s="149" t="s">
        <v>46</v>
      </c>
      <c r="N508" s="148">
        <v>12530072</v>
      </c>
      <c r="O508" s="148" t="s">
        <v>2032</v>
      </c>
      <c r="Q508" s="148" t="s">
        <v>48</v>
      </c>
      <c r="R508" s="150">
        <v>44960</v>
      </c>
      <c r="T508" s="148" t="s">
        <v>2115</v>
      </c>
      <c r="U508" s="148">
        <v>500</v>
      </c>
      <c r="X508" s="148">
        <v>5</v>
      </c>
      <c r="Y508" s="148" t="s">
        <v>230</v>
      </c>
      <c r="AC508" s="148" t="s">
        <v>49</v>
      </c>
      <c r="AD508" s="148" t="s">
        <v>3642</v>
      </c>
      <c r="AE508" s="148">
        <v>53470</v>
      </c>
      <c r="AF508" s="148">
        <v>12</v>
      </c>
      <c r="AG508" s="148" t="s">
        <v>5658</v>
      </c>
      <c r="AJ508" s="148">
        <v>631837443</v>
      </c>
      <c r="AK508" s="148" t="s">
        <v>5659</v>
      </c>
      <c r="AL508" s="148">
        <v>0</v>
      </c>
      <c r="AM508" s="148">
        <v>0</v>
      </c>
    </row>
    <row r="509" spans="1:39">
      <c r="A509" s="148">
        <v>5326431</v>
      </c>
      <c r="B509" s="148" t="s">
        <v>1091</v>
      </c>
      <c r="C509" s="148" t="s">
        <v>319</v>
      </c>
      <c r="D509" s="148">
        <v>5326431</v>
      </c>
      <c r="F509" s="149" t="s">
        <v>52</v>
      </c>
      <c r="H509" s="150">
        <v>20258</v>
      </c>
      <c r="I509" s="149" t="s">
        <v>8208</v>
      </c>
      <c r="J509" s="149" t="s">
        <v>8209</v>
      </c>
      <c r="K509" s="149" t="s">
        <v>45</v>
      </c>
      <c r="M509" s="149" t="s">
        <v>46</v>
      </c>
      <c r="N509" s="148">
        <v>12530098</v>
      </c>
      <c r="O509" s="148" t="s">
        <v>149</v>
      </c>
      <c r="Q509" s="148" t="s">
        <v>48</v>
      </c>
      <c r="R509" s="150">
        <v>43001</v>
      </c>
      <c r="S509" s="150">
        <v>45162</v>
      </c>
      <c r="T509" s="148" t="s">
        <v>1006</v>
      </c>
      <c r="U509" s="148">
        <v>500</v>
      </c>
      <c r="X509" s="148">
        <v>5</v>
      </c>
      <c r="Y509" s="148" t="s">
        <v>230</v>
      </c>
      <c r="AC509" s="148" t="s">
        <v>49</v>
      </c>
      <c r="AD509" s="148" t="s">
        <v>4066</v>
      </c>
      <c r="AE509" s="148">
        <v>53500</v>
      </c>
      <c r="AF509" s="148" t="s">
        <v>4068</v>
      </c>
      <c r="AI509" s="148">
        <v>243005431</v>
      </c>
      <c r="AJ509" s="148">
        <v>630350839</v>
      </c>
      <c r="AK509" s="148" t="s">
        <v>1469</v>
      </c>
      <c r="AL509" s="148">
        <v>0</v>
      </c>
      <c r="AM509" s="148">
        <v>0</v>
      </c>
    </row>
    <row r="510" spans="1:39">
      <c r="A510" s="148">
        <v>5328842</v>
      </c>
      <c r="B510" s="148" t="s">
        <v>5660</v>
      </c>
      <c r="C510" s="148" t="s">
        <v>3446</v>
      </c>
      <c r="D510" s="148">
        <v>5328842</v>
      </c>
      <c r="F510" s="149" t="s">
        <v>52</v>
      </c>
      <c r="H510" s="150">
        <v>40565</v>
      </c>
      <c r="I510" s="149" t="s">
        <v>44</v>
      </c>
      <c r="J510" s="149">
        <v>-14</v>
      </c>
      <c r="K510" s="149" t="s">
        <v>45</v>
      </c>
      <c r="M510" s="149" t="s">
        <v>46</v>
      </c>
      <c r="N510" s="148">
        <v>12530016</v>
      </c>
      <c r="O510" s="148" t="s">
        <v>2152</v>
      </c>
      <c r="Q510" s="148" t="s">
        <v>48</v>
      </c>
      <c r="R510" s="150">
        <v>44833</v>
      </c>
      <c r="T510" s="148" t="s">
        <v>2115</v>
      </c>
      <c r="U510" s="148">
        <v>509</v>
      </c>
      <c r="X510" s="148">
        <v>5</v>
      </c>
      <c r="Y510" s="148" t="s">
        <v>230</v>
      </c>
      <c r="AC510" s="148" t="s">
        <v>49</v>
      </c>
      <c r="AD510" s="148" t="s">
        <v>5661</v>
      </c>
      <c r="AE510" s="148">
        <v>53270</v>
      </c>
      <c r="AF510" s="148" t="s">
        <v>5662</v>
      </c>
      <c r="AI510" s="148" t="s">
        <v>5663</v>
      </c>
      <c r="AJ510" s="148" t="s">
        <v>5664</v>
      </c>
      <c r="AK510" s="148" t="s">
        <v>8511</v>
      </c>
      <c r="AL510" s="148">
        <v>0</v>
      </c>
      <c r="AM510" s="148">
        <v>0</v>
      </c>
    </row>
    <row r="511" spans="1:39">
      <c r="A511" s="148">
        <v>5329569</v>
      </c>
      <c r="B511" s="148" t="s">
        <v>8512</v>
      </c>
      <c r="C511" s="148" t="s">
        <v>77</v>
      </c>
      <c r="D511" s="148">
        <v>5329569</v>
      </c>
      <c r="F511" s="149" t="s">
        <v>52</v>
      </c>
      <c r="H511" s="150">
        <v>41075</v>
      </c>
      <c r="I511" s="149" t="s">
        <v>53</v>
      </c>
      <c r="J511" s="149">
        <v>-13</v>
      </c>
      <c r="K511" s="149" t="s">
        <v>45</v>
      </c>
      <c r="M511" s="149" t="s">
        <v>46</v>
      </c>
      <c r="N511" s="148">
        <v>12530050</v>
      </c>
      <c r="O511" s="148" t="s">
        <v>2049</v>
      </c>
      <c r="Q511" s="148" t="s">
        <v>48</v>
      </c>
      <c r="R511" s="150">
        <v>45254</v>
      </c>
      <c r="T511" s="148" t="s">
        <v>2115</v>
      </c>
      <c r="U511" s="148">
        <v>500</v>
      </c>
      <c r="X511" s="148">
        <v>5</v>
      </c>
      <c r="Y511" s="148" t="s">
        <v>230</v>
      </c>
      <c r="AC511" s="148" t="s">
        <v>49</v>
      </c>
      <c r="AD511" s="148" t="s">
        <v>4269</v>
      </c>
      <c r="AE511" s="148">
        <v>53210</v>
      </c>
      <c r="AF511" s="148" t="s">
        <v>8513</v>
      </c>
      <c r="AJ511" s="148">
        <v>609541380</v>
      </c>
      <c r="AK511" s="148" t="s">
        <v>8514</v>
      </c>
      <c r="AL511" s="148">
        <v>1</v>
      </c>
      <c r="AM511" s="148">
        <v>0</v>
      </c>
    </row>
    <row r="512" spans="1:39">
      <c r="A512" s="148">
        <v>5329107</v>
      </c>
      <c r="B512" s="148" t="s">
        <v>372</v>
      </c>
      <c r="C512" s="148" t="s">
        <v>393</v>
      </c>
      <c r="D512" s="148">
        <v>5329107</v>
      </c>
      <c r="E512" s="149" t="s">
        <v>52</v>
      </c>
      <c r="F512" s="149" t="s">
        <v>52</v>
      </c>
      <c r="H512" s="150">
        <v>31637</v>
      </c>
      <c r="I512" s="149" t="s">
        <v>59</v>
      </c>
      <c r="J512" s="149">
        <v>-40</v>
      </c>
      <c r="K512" s="149" t="s">
        <v>45</v>
      </c>
      <c r="M512" s="149" t="s">
        <v>46</v>
      </c>
      <c r="N512" s="148">
        <v>12530065</v>
      </c>
      <c r="O512" s="148" t="s">
        <v>2153</v>
      </c>
      <c r="P512" s="150">
        <v>45513</v>
      </c>
      <c r="Q512" s="148" t="s">
        <v>962</v>
      </c>
      <c r="R512" s="150">
        <v>44965</v>
      </c>
      <c r="S512" s="150">
        <v>45098</v>
      </c>
      <c r="T512" s="148" t="s">
        <v>2896</v>
      </c>
      <c r="U512" s="148">
        <v>500</v>
      </c>
      <c r="X512" s="148">
        <v>5</v>
      </c>
      <c r="Y512" s="148" t="s">
        <v>230</v>
      </c>
      <c r="AC512" s="148" t="s">
        <v>49</v>
      </c>
      <c r="AD512" s="148" t="s">
        <v>5665</v>
      </c>
      <c r="AE512" s="148">
        <v>53300</v>
      </c>
      <c r="AF512" s="148" t="s">
        <v>5666</v>
      </c>
      <c r="AH512" s="148" t="s">
        <v>5667</v>
      </c>
      <c r="AJ512" s="148">
        <v>623991336</v>
      </c>
      <c r="AK512" s="148" t="s">
        <v>5668</v>
      </c>
      <c r="AL512" s="148">
        <v>0</v>
      </c>
      <c r="AM512" s="148">
        <v>0</v>
      </c>
    </row>
    <row r="513" spans="1:39">
      <c r="A513" s="148">
        <v>5317657</v>
      </c>
      <c r="B513" s="148" t="s">
        <v>372</v>
      </c>
      <c r="C513" s="148" t="s">
        <v>100</v>
      </c>
      <c r="D513" s="148">
        <v>5317657</v>
      </c>
      <c r="E513" s="149" t="s">
        <v>8115</v>
      </c>
      <c r="F513" s="149" t="s">
        <v>52</v>
      </c>
      <c r="H513" s="150">
        <v>24409</v>
      </c>
      <c r="I513" s="149" t="s">
        <v>8130</v>
      </c>
      <c r="J513" s="149" t="s">
        <v>8131</v>
      </c>
      <c r="K513" s="149" t="s">
        <v>45</v>
      </c>
      <c r="M513" s="149" t="s">
        <v>46</v>
      </c>
      <c r="N513" s="148">
        <v>12530063</v>
      </c>
      <c r="O513" s="148" t="s">
        <v>265</v>
      </c>
      <c r="P513" s="150">
        <v>45516</v>
      </c>
      <c r="Q513" s="148" t="s">
        <v>962</v>
      </c>
      <c r="R513" s="150">
        <v>37532</v>
      </c>
      <c r="T513" s="148" t="s">
        <v>2896</v>
      </c>
      <c r="U513" s="148">
        <v>598</v>
      </c>
      <c r="X513" s="148">
        <v>5</v>
      </c>
      <c r="Y513" s="148" t="s">
        <v>230</v>
      </c>
      <c r="AC513" s="148" t="s">
        <v>49</v>
      </c>
      <c r="AD513" s="148" t="s">
        <v>4070</v>
      </c>
      <c r="AE513" s="148">
        <v>53500</v>
      </c>
      <c r="AF513" s="148" t="s">
        <v>4071</v>
      </c>
      <c r="AI513" s="148">
        <v>243005146</v>
      </c>
      <c r="AK513" s="148" t="s">
        <v>1470</v>
      </c>
      <c r="AL513" s="148">
        <v>0</v>
      </c>
      <c r="AM513" s="148">
        <v>0</v>
      </c>
    </row>
    <row r="514" spans="1:39">
      <c r="A514" s="148">
        <v>5329731</v>
      </c>
      <c r="B514" s="148" t="s">
        <v>372</v>
      </c>
      <c r="C514" s="148" t="s">
        <v>50</v>
      </c>
      <c r="D514" s="148">
        <v>5329731</v>
      </c>
      <c r="E514" s="149" t="s">
        <v>52</v>
      </c>
      <c r="H514" s="150">
        <v>38616</v>
      </c>
      <c r="I514" s="149" t="s">
        <v>59</v>
      </c>
      <c r="J514" s="149">
        <v>-40</v>
      </c>
      <c r="K514" s="149" t="s">
        <v>45</v>
      </c>
      <c r="M514" s="149" t="s">
        <v>46</v>
      </c>
      <c r="N514" s="148">
        <v>12530065</v>
      </c>
      <c r="O514" s="148" t="s">
        <v>2153</v>
      </c>
      <c r="P514" s="150">
        <v>45513</v>
      </c>
      <c r="Q514" s="148" t="s">
        <v>962</v>
      </c>
      <c r="R514" s="150">
        <v>45513</v>
      </c>
      <c r="S514" s="150">
        <v>45511</v>
      </c>
      <c r="T514" s="148" t="s">
        <v>1006</v>
      </c>
      <c r="U514" s="148">
        <v>500</v>
      </c>
      <c r="X514" s="148">
        <v>5</v>
      </c>
      <c r="Y514" s="148" t="s">
        <v>230</v>
      </c>
      <c r="AC514" s="148" t="s">
        <v>49</v>
      </c>
      <c r="AD514" s="148" t="s">
        <v>3837</v>
      </c>
      <c r="AE514" s="148">
        <v>53300</v>
      </c>
      <c r="AF514" s="148">
        <v>1</v>
      </c>
      <c r="AH514" s="148" t="s">
        <v>8515</v>
      </c>
      <c r="AJ514" s="148">
        <v>668220640</v>
      </c>
      <c r="AK514" s="148" t="s">
        <v>8516</v>
      </c>
      <c r="AL514" s="148">
        <v>0</v>
      </c>
      <c r="AM514" s="148">
        <v>0</v>
      </c>
    </row>
    <row r="515" spans="1:39">
      <c r="A515" s="148">
        <v>5329732</v>
      </c>
      <c r="B515" s="148" t="s">
        <v>372</v>
      </c>
      <c r="C515" s="148" t="s">
        <v>58</v>
      </c>
      <c r="D515" s="148">
        <v>5329732</v>
      </c>
      <c r="E515" s="149" t="s">
        <v>52</v>
      </c>
      <c r="H515" s="150">
        <v>29773</v>
      </c>
      <c r="I515" s="149" t="s">
        <v>8113</v>
      </c>
      <c r="J515" s="149" t="s">
        <v>8114</v>
      </c>
      <c r="K515" s="149" t="s">
        <v>45</v>
      </c>
      <c r="M515" s="149" t="s">
        <v>46</v>
      </c>
      <c r="N515" s="148">
        <v>12530065</v>
      </c>
      <c r="O515" s="148" t="s">
        <v>2153</v>
      </c>
      <c r="P515" s="150">
        <v>45513</v>
      </c>
      <c r="Q515" s="148" t="s">
        <v>962</v>
      </c>
      <c r="R515" s="150">
        <v>45513</v>
      </c>
      <c r="S515" s="150">
        <v>45511</v>
      </c>
      <c r="T515" s="148" t="s">
        <v>1006</v>
      </c>
      <c r="U515" s="148">
        <v>500</v>
      </c>
      <c r="X515" s="148">
        <v>5</v>
      </c>
      <c r="Y515" s="148" t="s">
        <v>230</v>
      </c>
      <c r="AC515" s="148" t="s">
        <v>49</v>
      </c>
      <c r="AD515" s="148" t="s">
        <v>3837</v>
      </c>
      <c r="AE515" s="148">
        <v>53300</v>
      </c>
      <c r="AF515" s="148">
        <v>1</v>
      </c>
      <c r="AH515" s="148" t="s">
        <v>8515</v>
      </c>
      <c r="AJ515" s="148">
        <v>610428879</v>
      </c>
      <c r="AK515" s="148" t="s">
        <v>8517</v>
      </c>
      <c r="AL515" s="148">
        <v>0</v>
      </c>
      <c r="AM515" s="148">
        <v>0</v>
      </c>
    </row>
    <row r="516" spans="1:39">
      <c r="A516" s="148">
        <v>5329730</v>
      </c>
      <c r="B516" s="148" t="s">
        <v>372</v>
      </c>
      <c r="C516" s="148" t="s">
        <v>267</v>
      </c>
      <c r="D516" s="148">
        <v>5329730</v>
      </c>
      <c r="E516" s="149" t="s">
        <v>52</v>
      </c>
      <c r="H516" s="150">
        <v>40060</v>
      </c>
      <c r="I516" s="149" t="s">
        <v>70</v>
      </c>
      <c r="J516" s="149">
        <v>-16</v>
      </c>
      <c r="K516" s="149" t="s">
        <v>45</v>
      </c>
      <c r="M516" s="149" t="s">
        <v>46</v>
      </c>
      <c r="N516" s="148">
        <v>12530065</v>
      </c>
      <c r="O516" s="148" t="s">
        <v>2153</v>
      </c>
      <c r="P516" s="150">
        <v>45513</v>
      </c>
      <c r="Q516" s="148" t="s">
        <v>962</v>
      </c>
      <c r="R516" s="150">
        <v>45513</v>
      </c>
      <c r="S516" s="150">
        <v>45511</v>
      </c>
      <c r="T516" s="148" t="s">
        <v>1006</v>
      </c>
      <c r="U516" s="148">
        <v>500</v>
      </c>
      <c r="X516" s="148">
        <v>5</v>
      </c>
      <c r="Y516" s="148" t="s">
        <v>230</v>
      </c>
      <c r="AC516" s="148" t="s">
        <v>49</v>
      </c>
      <c r="AD516" s="148" t="s">
        <v>3837</v>
      </c>
      <c r="AE516" s="148">
        <v>53300</v>
      </c>
      <c r="AF516" s="148">
        <v>1</v>
      </c>
      <c r="AH516" s="148" t="s">
        <v>8515</v>
      </c>
      <c r="AJ516" s="148" t="s">
        <v>8518</v>
      </c>
      <c r="AK516" s="148" t="s">
        <v>8519</v>
      </c>
      <c r="AL516" s="148">
        <v>0</v>
      </c>
      <c r="AM516" s="148">
        <v>0</v>
      </c>
    </row>
    <row r="517" spans="1:39">
      <c r="A517" s="148">
        <v>5325198</v>
      </c>
      <c r="B517" s="148" t="s">
        <v>971</v>
      </c>
      <c r="C517" s="148" t="s">
        <v>151</v>
      </c>
      <c r="D517" s="148">
        <v>5325198</v>
      </c>
      <c r="F517" s="149" t="s">
        <v>52</v>
      </c>
      <c r="H517" s="150">
        <v>30106</v>
      </c>
      <c r="I517" s="149" t="s">
        <v>8113</v>
      </c>
      <c r="J517" s="149" t="s">
        <v>8114</v>
      </c>
      <c r="K517" s="149" t="s">
        <v>45</v>
      </c>
      <c r="M517" s="149" t="s">
        <v>46</v>
      </c>
      <c r="N517" s="148">
        <v>12530061</v>
      </c>
      <c r="O517" s="148" t="s">
        <v>90</v>
      </c>
      <c r="Q517" s="148" t="s">
        <v>48</v>
      </c>
      <c r="R517" s="150">
        <v>42254</v>
      </c>
      <c r="S517" s="150">
        <v>44746</v>
      </c>
      <c r="T517" s="148" t="s">
        <v>2896</v>
      </c>
      <c r="U517" s="148">
        <v>1107</v>
      </c>
      <c r="X517" s="148">
        <v>11</v>
      </c>
      <c r="Y517" s="148" t="s">
        <v>230</v>
      </c>
      <c r="AC517" s="148" t="s">
        <v>49</v>
      </c>
      <c r="AD517" s="148" t="s">
        <v>4073</v>
      </c>
      <c r="AE517" s="148">
        <v>53400</v>
      </c>
      <c r="AF517" s="148" t="s">
        <v>4074</v>
      </c>
      <c r="AI517" s="148" t="s">
        <v>2930</v>
      </c>
      <c r="AJ517" s="148" t="s">
        <v>2931</v>
      </c>
      <c r="AK517" s="148" t="s">
        <v>1471</v>
      </c>
      <c r="AL517" s="148">
        <v>0</v>
      </c>
      <c r="AM517" s="148">
        <v>0</v>
      </c>
    </row>
    <row r="518" spans="1:39">
      <c r="A518" s="148">
        <v>5326620</v>
      </c>
      <c r="B518" s="148" t="s">
        <v>1092</v>
      </c>
      <c r="C518" s="148" t="s">
        <v>1093</v>
      </c>
      <c r="D518" s="148">
        <v>5326620</v>
      </c>
      <c r="F518" s="149" t="s">
        <v>52</v>
      </c>
      <c r="H518" s="150">
        <v>39499</v>
      </c>
      <c r="I518" s="149" t="s">
        <v>152</v>
      </c>
      <c r="J518" s="149">
        <v>-17</v>
      </c>
      <c r="K518" s="149" t="s">
        <v>61</v>
      </c>
      <c r="M518" s="149" t="s">
        <v>46</v>
      </c>
      <c r="N518" s="148">
        <v>12530036</v>
      </c>
      <c r="O518" s="148" t="s">
        <v>2030</v>
      </c>
      <c r="Q518" s="148" t="s">
        <v>48</v>
      </c>
      <c r="R518" s="150">
        <v>43026</v>
      </c>
      <c r="T518" s="148" t="s">
        <v>2115</v>
      </c>
      <c r="U518" s="148">
        <v>594</v>
      </c>
      <c r="X518" s="148">
        <v>5</v>
      </c>
      <c r="Y518" s="148" t="s">
        <v>230</v>
      </c>
      <c r="AC518" s="148" t="s">
        <v>49</v>
      </c>
      <c r="AD518" s="148" t="s">
        <v>3658</v>
      </c>
      <c r="AE518" s="148">
        <v>53100</v>
      </c>
      <c r="AF518" s="148" t="s">
        <v>4075</v>
      </c>
      <c r="AI518" s="148">
        <v>688973224</v>
      </c>
      <c r="AJ518" s="148">
        <v>683339883</v>
      </c>
      <c r="AK518" s="148" t="s">
        <v>1472</v>
      </c>
      <c r="AL518" s="148">
        <v>0</v>
      </c>
      <c r="AM518" s="148">
        <v>0</v>
      </c>
    </row>
    <row r="519" spans="1:39">
      <c r="A519" s="148">
        <v>5315844</v>
      </c>
      <c r="B519" s="148" t="s">
        <v>373</v>
      </c>
      <c r="C519" s="148" t="s">
        <v>96</v>
      </c>
      <c r="D519" s="148">
        <v>5315844</v>
      </c>
      <c r="E519" s="149" t="s">
        <v>8115</v>
      </c>
      <c r="F519" s="149" t="s">
        <v>52</v>
      </c>
      <c r="H519" s="150">
        <v>31705</v>
      </c>
      <c r="I519" s="149" t="s">
        <v>59</v>
      </c>
      <c r="J519" s="149">
        <v>-40</v>
      </c>
      <c r="K519" s="149" t="s">
        <v>45</v>
      </c>
      <c r="M519" s="149" t="s">
        <v>46</v>
      </c>
      <c r="N519" s="148">
        <v>12530003</v>
      </c>
      <c r="O519" s="148" t="s">
        <v>2024</v>
      </c>
      <c r="P519" s="150">
        <v>45499</v>
      </c>
      <c r="Q519" s="148" t="s">
        <v>962</v>
      </c>
      <c r="R519" s="150">
        <v>37432</v>
      </c>
      <c r="T519" s="148" t="s">
        <v>2022</v>
      </c>
      <c r="U519" s="148">
        <v>1472</v>
      </c>
      <c r="X519" s="148">
        <v>14</v>
      </c>
      <c r="Y519" s="148" t="s">
        <v>230</v>
      </c>
      <c r="AC519" s="148" t="s">
        <v>49</v>
      </c>
      <c r="AD519" s="148" t="s">
        <v>4076</v>
      </c>
      <c r="AE519" s="148">
        <v>53200</v>
      </c>
      <c r="AF519" s="148" t="s">
        <v>4077</v>
      </c>
      <c r="AI519" s="148" t="s">
        <v>2932</v>
      </c>
      <c r="AK519" s="148" t="s">
        <v>1473</v>
      </c>
      <c r="AL519" s="148">
        <v>0</v>
      </c>
      <c r="AM519" s="148">
        <v>0</v>
      </c>
    </row>
    <row r="520" spans="1:39">
      <c r="A520" s="148">
        <v>5311701</v>
      </c>
      <c r="B520" s="148" t="s">
        <v>373</v>
      </c>
      <c r="C520" s="148" t="s">
        <v>144</v>
      </c>
      <c r="D520" s="148">
        <v>5311701</v>
      </c>
      <c r="F520" s="149" t="s">
        <v>52</v>
      </c>
      <c r="H520" s="150">
        <v>26044</v>
      </c>
      <c r="I520" s="149" t="s">
        <v>8109</v>
      </c>
      <c r="J520" s="149" t="s">
        <v>8110</v>
      </c>
      <c r="K520" s="149" t="s">
        <v>45</v>
      </c>
      <c r="M520" s="149" t="s">
        <v>46</v>
      </c>
      <c r="N520" s="148">
        <v>12530003</v>
      </c>
      <c r="O520" s="148" t="s">
        <v>2024</v>
      </c>
      <c r="Q520" s="148" t="s">
        <v>48</v>
      </c>
      <c r="R520" s="150">
        <v>37432</v>
      </c>
      <c r="T520" s="148" t="s">
        <v>2022</v>
      </c>
      <c r="U520" s="148">
        <v>900</v>
      </c>
      <c r="X520" s="148">
        <v>9</v>
      </c>
      <c r="Y520" s="148" t="s">
        <v>230</v>
      </c>
      <c r="AC520" s="148" t="s">
        <v>49</v>
      </c>
      <c r="AD520" s="148" t="s">
        <v>4078</v>
      </c>
      <c r="AE520" s="148">
        <v>53200</v>
      </c>
      <c r="AF520" s="148" t="s">
        <v>4079</v>
      </c>
      <c r="AI520" s="148">
        <v>243073453</v>
      </c>
      <c r="AJ520" s="148">
        <v>615476498</v>
      </c>
      <c r="AK520" s="148" t="s">
        <v>1474</v>
      </c>
      <c r="AL520" s="148">
        <v>0</v>
      </c>
      <c r="AM520" s="148">
        <v>0</v>
      </c>
    </row>
    <row r="521" spans="1:39">
      <c r="A521" s="148">
        <v>5329092</v>
      </c>
      <c r="B521" s="148" t="s">
        <v>373</v>
      </c>
      <c r="C521" s="148" t="s">
        <v>5669</v>
      </c>
      <c r="D521" s="148">
        <v>5329092</v>
      </c>
      <c r="F521" s="149" t="s">
        <v>52</v>
      </c>
      <c r="H521" s="150">
        <v>39378</v>
      </c>
      <c r="I521" s="149" t="s">
        <v>68</v>
      </c>
      <c r="J521" s="149">
        <v>-18</v>
      </c>
      <c r="K521" s="149" t="s">
        <v>45</v>
      </c>
      <c r="M521" s="149" t="s">
        <v>46</v>
      </c>
      <c r="N521" s="148">
        <v>12530060</v>
      </c>
      <c r="O521" s="148" t="s">
        <v>2031</v>
      </c>
      <c r="Q521" s="148" t="s">
        <v>48</v>
      </c>
      <c r="R521" s="150">
        <v>44952</v>
      </c>
      <c r="T521" s="148" t="s">
        <v>2115</v>
      </c>
      <c r="U521" s="148">
        <v>500</v>
      </c>
      <c r="X521" s="148">
        <v>5</v>
      </c>
      <c r="Y521" s="148" t="s">
        <v>230</v>
      </c>
      <c r="AC521" s="148" t="s">
        <v>49</v>
      </c>
      <c r="AD521" s="148" t="s">
        <v>3817</v>
      </c>
      <c r="AE521" s="148">
        <v>53940</v>
      </c>
      <c r="AF521" s="148" t="s">
        <v>5670</v>
      </c>
      <c r="AI521" s="148">
        <v>243681451</v>
      </c>
      <c r="AJ521" s="148">
        <v>688305931</v>
      </c>
      <c r="AK521" s="148" t="s">
        <v>5671</v>
      </c>
      <c r="AL521" s="148">
        <v>0</v>
      </c>
      <c r="AM521" s="148">
        <v>0</v>
      </c>
    </row>
    <row r="522" spans="1:39">
      <c r="A522" s="148">
        <v>5326007</v>
      </c>
      <c r="B522" s="148" t="s">
        <v>1018</v>
      </c>
      <c r="C522" s="148" t="s">
        <v>307</v>
      </c>
      <c r="D522" s="148">
        <v>5326007</v>
      </c>
      <c r="E522" s="149" t="s">
        <v>52</v>
      </c>
      <c r="F522" s="149" t="s">
        <v>52</v>
      </c>
      <c r="H522" s="150">
        <v>30153</v>
      </c>
      <c r="I522" s="149" t="s">
        <v>8113</v>
      </c>
      <c r="J522" s="149" t="s">
        <v>8114</v>
      </c>
      <c r="K522" s="149" t="s">
        <v>45</v>
      </c>
      <c r="M522" s="149" t="s">
        <v>46</v>
      </c>
      <c r="N522" s="148">
        <v>12530051</v>
      </c>
      <c r="O522" s="148" t="s">
        <v>2039</v>
      </c>
      <c r="P522" s="150">
        <v>45535</v>
      </c>
      <c r="Q522" s="148" t="s">
        <v>962</v>
      </c>
      <c r="R522" s="150">
        <v>42647</v>
      </c>
      <c r="S522" s="150">
        <v>44819</v>
      </c>
      <c r="T522" s="148" t="s">
        <v>2896</v>
      </c>
      <c r="U522" s="148">
        <v>843</v>
      </c>
      <c r="X522" s="148">
        <v>8</v>
      </c>
      <c r="Y522" s="148" t="s">
        <v>230</v>
      </c>
      <c r="AC522" s="148" t="s">
        <v>49</v>
      </c>
      <c r="AD522" s="148" t="s">
        <v>4013</v>
      </c>
      <c r="AE522" s="148">
        <v>53470</v>
      </c>
      <c r="AF522" s="148" t="s">
        <v>4080</v>
      </c>
      <c r="AJ522" s="148">
        <v>618027174</v>
      </c>
      <c r="AK522" s="148" t="s">
        <v>3507</v>
      </c>
      <c r="AL522" s="148">
        <v>0</v>
      </c>
      <c r="AM522" s="148">
        <v>0</v>
      </c>
    </row>
    <row r="523" spans="1:39">
      <c r="A523" s="148">
        <v>5328584</v>
      </c>
      <c r="B523" s="148" t="s">
        <v>2933</v>
      </c>
      <c r="C523" s="148" t="s">
        <v>2934</v>
      </c>
      <c r="D523" s="148">
        <v>5328584</v>
      </c>
      <c r="F523" s="149" t="s">
        <v>43</v>
      </c>
      <c r="H523" s="150">
        <v>19204</v>
      </c>
      <c r="I523" s="149" t="s">
        <v>8116</v>
      </c>
      <c r="J523" s="149" t="s">
        <v>8117</v>
      </c>
      <c r="K523" s="149" t="s">
        <v>61</v>
      </c>
      <c r="M523" s="149" t="s">
        <v>46</v>
      </c>
      <c r="N523" s="148">
        <v>12530114</v>
      </c>
      <c r="O523" s="148" t="s">
        <v>47</v>
      </c>
      <c r="Q523" s="148" t="s">
        <v>48</v>
      </c>
      <c r="R523" s="150">
        <v>44593</v>
      </c>
      <c r="S523" s="150">
        <v>44572</v>
      </c>
      <c r="T523" s="148" t="s">
        <v>2896</v>
      </c>
      <c r="U523" s="148">
        <v>500</v>
      </c>
      <c r="X523" s="148">
        <v>5</v>
      </c>
      <c r="Y523" s="148" t="s">
        <v>230</v>
      </c>
      <c r="AC523" s="148" t="s">
        <v>49</v>
      </c>
      <c r="AD523" s="148" t="s">
        <v>1328</v>
      </c>
      <c r="AE523" s="148">
        <v>53000</v>
      </c>
      <c r="AF523" s="148" t="s">
        <v>4082</v>
      </c>
      <c r="AI523" s="148" t="s">
        <v>2910</v>
      </c>
      <c r="AK523" s="148" t="s">
        <v>1402</v>
      </c>
      <c r="AL523" s="148">
        <v>0</v>
      </c>
      <c r="AM523" s="148">
        <v>0</v>
      </c>
    </row>
    <row r="524" spans="1:39">
      <c r="A524" s="148">
        <v>5329465</v>
      </c>
      <c r="B524" s="148" t="s">
        <v>1018</v>
      </c>
      <c r="C524" s="148" t="s">
        <v>8520</v>
      </c>
      <c r="D524" s="148">
        <v>5329465</v>
      </c>
      <c r="F524" s="149" t="s">
        <v>43</v>
      </c>
      <c r="H524" s="150">
        <v>43043</v>
      </c>
      <c r="I524" s="149" t="s">
        <v>43</v>
      </c>
      <c r="J524" s="149">
        <v>-9</v>
      </c>
      <c r="K524" s="149" t="s">
        <v>45</v>
      </c>
      <c r="M524" s="149" t="s">
        <v>46</v>
      </c>
      <c r="N524" s="148">
        <v>12530035</v>
      </c>
      <c r="O524" s="148" t="s">
        <v>2027</v>
      </c>
      <c r="Q524" s="148" t="s">
        <v>48</v>
      </c>
      <c r="R524" s="150">
        <v>45206</v>
      </c>
      <c r="T524" s="148" t="s">
        <v>2115</v>
      </c>
      <c r="U524" s="148">
        <v>500</v>
      </c>
      <c r="X524" s="148">
        <v>5</v>
      </c>
      <c r="Y524" s="148" t="s">
        <v>230</v>
      </c>
      <c r="AC524" s="148" t="s">
        <v>49</v>
      </c>
      <c r="AD524" s="148" t="s">
        <v>3635</v>
      </c>
      <c r="AE524" s="148">
        <v>53950</v>
      </c>
      <c r="AF524" s="148" t="s">
        <v>8521</v>
      </c>
      <c r="AI524" s="148">
        <v>785455055</v>
      </c>
      <c r="AJ524" s="148">
        <v>615494147</v>
      </c>
      <c r="AK524" s="148" t="s">
        <v>8522</v>
      </c>
      <c r="AL524" s="148">
        <v>0</v>
      </c>
      <c r="AM524" s="148">
        <v>0</v>
      </c>
    </row>
    <row r="525" spans="1:39">
      <c r="A525" s="148">
        <v>5329480</v>
      </c>
      <c r="B525" s="148" t="s">
        <v>8523</v>
      </c>
      <c r="C525" s="148" t="s">
        <v>8524</v>
      </c>
      <c r="D525" s="148">
        <v>5329480</v>
      </c>
      <c r="F525" s="149" t="s">
        <v>43</v>
      </c>
      <c r="H525" s="150">
        <v>23072</v>
      </c>
      <c r="I525" s="149" t="s">
        <v>8138</v>
      </c>
      <c r="J525" s="149" t="s">
        <v>8139</v>
      </c>
      <c r="K525" s="149" t="s">
        <v>61</v>
      </c>
      <c r="M525" s="149" t="s">
        <v>46</v>
      </c>
      <c r="N525" s="148">
        <v>12530001</v>
      </c>
      <c r="O525" s="148" t="s">
        <v>2065</v>
      </c>
      <c r="Q525" s="148" t="s">
        <v>48</v>
      </c>
      <c r="R525" s="150">
        <v>45210</v>
      </c>
      <c r="S525" s="150">
        <v>45202</v>
      </c>
      <c r="T525" s="148" t="s">
        <v>1006</v>
      </c>
      <c r="U525" s="148">
        <v>500</v>
      </c>
      <c r="X525" s="148">
        <v>5</v>
      </c>
      <c r="Y525" s="148" t="s">
        <v>230</v>
      </c>
      <c r="AC525" s="148" t="s">
        <v>49</v>
      </c>
      <c r="AD525" s="148" t="s">
        <v>8525</v>
      </c>
      <c r="AE525" s="148">
        <v>53240</v>
      </c>
      <c r="AF525" s="148" t="s">
        <v>8526</v>
      </c>
      <c r="AI525" s="148">
        <v>243026185</v>
      </c>
      <c r="AJ525" s="148">
        <v>619314538</v>
      </c>
      <c r="AK525" s="148" t="s">
        <v>8527</v>
      </c>
      <c r="AL525" s="148">
        <v>0</v>
      </c>
      <c r="AM525" s="148">
        <v>0</v>
      </c>
    </row>
    <row r="526" spans="1:39">
      <c r="A526" s="148">
        <v>5324143</v>
      </c>
      <c r="B526" s="148" t="s">
        <v>374</v>
      </c>
      <c r="C526" s="148" t="s">
        <v>5672</v>
      </c>
      <c r="D526" s="148">
        <v>5324143</v>
      </c>
      <c r="F526" s="149" t="s">
        <v>52</v>
      </c>
      <c r="H526" s="150">
        <v>37815</v>
      </c>
      <c r="I526" s="149" t="s">
        <v>59</v>
      </c>
      <c r="J526" s="149">
        <v>-40</v>
      </c>
      <c r="K526" s="149" t="s">
        <v>61</v>
      </c>
      <c r="M526" s="149" t="s">
        <v>46</v>
      </c>
      <c r="N526" s="148">
        <v>12530099</v>
      </c>
      <c r="O526" s="148" t="s">
        <v>2047</v>
      </c>
      <c r="Q526" s="148" t="s">
        <v>48</v>
      </c>
      <c r="R526" s="150">
        <v>41515</v>
      </c>
      <c r="S526" s="150">
        <v>44781</v>
      </c>
      <c r="T526" s="148" t="s">
        <v>2896</v>
      </c>
      <c r="U526" s="148">
        <v>1124</v>
      </c>
      <c r="X526" s="148">
        <v>11</v>
      </c>
      <c r="Y526" s="148" t="s">
        <v>230</v>
      </c>
      <c r="AC526" s="148" t="s">
        <v>49</v>
      </c>
      <c r="AD526" s="148" t="s">
        <v>3844</v>
      </c>
      <c r="AE526" s="148">
        <v>53800</v>
      </c>
      <c r="AF526" s="148" t="s">
        <v>4083</v>
      </c>
      <c r="AI526" s="148">
        <v>243077657</v>
      </c>
      <c r="AJ526" s="148" t="s">
        <v>5673</v>
      </c>
      <c r="AK526" s="148" t="s">
        <v>1475</v>
      </c>
      <c r="AL526" s="148">
        <v>0</v>
      </c>
      <c r="AM526" s="148">
        <v>0</v>
      </c>
    </row>
    <row r="527" spans="1:39">
      <c r="A527" s="148">
        <v>5328323</v>
      </c>
      <c r="B527" s="148" t="s">
        <v>375</v>
      </c>
      <c r="C527" s="148" t="s">
        <v>2935</v>
      </c>
      <c r="D527" s="148">
        <v>5328323</v>
      </c>
      <c r="F527" s="149" t="s">
        <v>52</v>
      </c>
      <c r="H527" s="150">
        <v>41649</v>
      </c>
      <c r="I527" s="149" t="s">
        <v>89</v>
      </c>
      <c r="J527" s="149">
        <v>-11</v>
      </c>
      <c r="K527" s="149" t="s">
        <v>45</v>
      </c>
      <c r="M527" s="149" t="s">
        <v>46</v>
      </c>
      <c r="N527" s="148">
        <v>12530060</v>
      </c>
      <c r="O527" s="148" t="s">
        <v>2031</v>
      </c>
      <c r="Q527" s="148" t="s">
        <v>48</v>
      </c>
      <c r="R527" s="150">
        <v>44471</v>
      </c>
      <c r="T527" s="148" t="s">
        <v>2115</v>
      </c>
      <c r="U527" s="148">
        <v>500</v>
      </c>
      <c r="X527" s="148">
        <v>5</v>
      </c>
      <c r="Y527" s="148" t="s">
        <v>230</v>
      </c>
      <c r="AC527" s="148" t="s">
        <v>49</v>
      </c>
      <c r="AD527" s="148" t="s">
        <v>3637</v>
      </c>
      <c r="AE527" s="148">
        <v>53810</v>
      </c>
      <c r="AF527" s="148" t="s">
        <v>4084</v>
      </c>
      <c r="AK527" s="148" t="s">
        <v>2936</v>
      </c>
      <c r="AL527" s="148">
        <v>0</v>
      </c>
      <c r="AM527" s="148">
        <v>0</v>
      </c>
    </row>
    <row r="528" spans="1:39">
      <c r="A528" s="148">
        <v>5321141</v>
      </c>
      <c r="B528" s="148" t="s">
        <v>375</v>
      </c>
      <c r="C528" s="148" t="s">
        <v>153</v>
      </c>
      <c r="D528" s="148">
        <v>5321141</v>
      </c>
      <c r="F528" s="149" t="s">
        <v>52</v>
      </c>
      <c r="H528" s="150">
        <v>22182</v>
      </c>
      <c r="I528" s="149" t="s">
        <v>8138</v>
      </c>
      <c r="J528" s="149" t="s">
        <v>8139</v>
      </c>
      <c r="K528" s="149" t="s">
        <v>45</v>
      </c>
      <c r="M528" s="149" t="s">
        <v>46</v>
      </c>
      <c r="N528" s="148">
        <v>12530023</v>
      </c>
      <c r="O528" s="148" t="s">
        <v>2026</v>
      </c>
      <c r="Q528" s="148" t="s">
        <v>48</v>
      </c>
      <c r="R528" s="150">
        <v>39714</v>
      </c>
      <c r="S528" s="150">
        <v>45190</v>
      </c>
      <c r="T528" s="148" t="s">
        <v>1006</v>
      </c>
      <c r="U528" s="148">
        <v>714</v>
      </c>
      <c r="X528" s="148">
        <v>7</v>
      </c>
      <c r="Y528" s="148" t="s">
        <v>230</v>
      </c>
      <c r="AC528" s="148" t="s">
        <v>49</v>
      </c>
      <c r="AD528" s="148" t="s">
        <v>3904</v>
      </c>
      <c r="AE528" s="148">
        <v>53700</v>
      </c>
      <c r="AF528" s="148" t="s">
        <v>8528</v>
      </c>
      <c r="AI528" s="148">
        <v>243033697</v>
      </c>
      <c r="AJ528" s="148">
        <v>750861362</v>
      </c>
      <c r="AK528" s="148" t="s">
        <v>8529</v>
      </c>
      <c r="AL528" s="148">
        <v>0</v>
      </c>
      <c r="AM528" s="148">
        <v>0</v>
      </c>
    </row>
    <row r="529" spans="1:39">
      <c r="A529" s="148">
        <v>5326056</v>
      </c>
      <c r="B529" s="148" t="s">
        <v>1019</v>
      </c>
      <c r="C529" s="148" t="s">
        <v>107</v>
      </c>
      <c r="D529" s="148">
        <v>5326056</v>
      </c>
      <c r="F529" s="149" t="s">
        <v>52</v>
      </c>
      <c r="H529" s="150">
        <v>30640</v>
      </c>
      <c r="I529" s="149" t="s">
        <v>8113</v>
      </c>
      <c r="J529" s="149" t="s">
        <v>8114</v>
      </c>
      <c r="K529" s="149" t="s">
        <v>45</v>
      </c>
      <c r="M529" s="149" t="s">
        <v>46</v>
      </c>
      <c r="N529" s="148">
        <v>12530136</v>
      </c>
      <c r="O529" s="148" t="s">
        <v>55</v>
      </c>
      <c r="Q529" s="148" t="s">
        <v>48</v>
      </c>
      <c r="R529" s="150">
        <v>42654</v>
      </c>
      <c r="S529" s="150">
        <v>44777</v>
      </c>
      <c r="T529" s="148" t="s">
        <v>2896</v>
      </c>
      <c r="U529" s="148">
        <v>678</v>
      </c>
      <c r="X529" s="148">
        <v>6</v>
      </c>
      <c r="Y529" s="148" t="s">
        <v>230</v>
      </c>
      <c r="AC529" s="148" t="s">
        <v>49</v>
      </c>
      <c r="AD529" s="148" t="s">
        <v>3658</v>
      </c>
      <c r="AE529" s="148">
        <v>53100</v>
      </c>
      <c r="AF529" s="148" t="s">
        <v>4085</v>
      </c>
      <c r="AK529" s="148" t="s">
        <v>2886</v>
      </c>
      <c r="AL529" s="148">
        <v>0</v>
      </c>
      <c r="AM529" s="148">
        <v>0</v>
      </c>
    </row>
    <row r="530" spans="1:39">
      <c r="A530" s="148">
        <v>82654</v>
      </c>
      <c r="B530" s="148" t="s">
        <v>911</v>
      </c>
      <c r="C530" s="148" t="s">
        <v>130</v>
      </c>
      <c r="D530" s="148">
        <v>82654</v>
      </c>
      <c r="E530" s="149" t="s">
        <v>8115</v>
      </c>
      <c r="F530" s="149" t="s">
        <v>52</v>
      </c>
      <c r="H530" s="150">
        <v>19314</v>
      </c>
      <c r="I530" s="149" t="s">
        <v>8116</v>
      </c>
      <c r="J530" s="149" t="s">
        <v>8117</v>
      </c>
      <c r="K530" s="149" t="s">
        <v>45</v>
      </c>
      <c r="M530" s="149" t="s">
        <v>46</v>
      </c>
      <c r="N530" s="148">
        <v>12530042</v>
      </c>
      <c r="O530" s="148" t="s">
        <v>119</v>
      </c>
      <c r="P530" s="150">
        <v>45478</v>
      </c>
      <c r="Q530" s="148" t="s">
        <v>962</v>
      </c>
      <c r="R530" s="150">
        <v>37432</v>
      </c>
      <c r="S530" s="150">
        <v>45474</v>
      </c>
      <c r="T530" s="148" t="s">
        <v>1006</v>
      </c>
      <c r="U530" s="148">
        <v>892</v>
      </c>
      <c r="X530" s="148">
        <v>8</v>
      </c>
      <c r="Y530" s="148" t="s">
        <v>230</v>
      </c>
      <c r="AC530" s="148" t="s">
        <v>49</v>
      </c>
      <c r="AD530" s="148" t="s">
        <v>5674</v>
      </c>
      <c r="AE530" s="148">
        <v>53230</v>
      </c>
      <c r="AF530" s="148" t="s">
        <v>5675</v>
      </c>
      <c r="AI530" s="148" t="s">
        <v>5676</v>
      </c>
      <c r="AJ530" s="148" t="s">
        <v>5677</v>
      </c>
      <c r="AK530" s="148" t="s">
        <v>1476</v>
      </c>
      <c r="AL530" s="148">
        <v>0</v>
      </c>
      <c r="AM530" s="148">
        <v>0</v>
      </c>
    </row>
    <row r="531" spans="1:39">
      <c r="A531" s="148">
        <v>5329532</v>
      </c>
      <c r="B531" s="148" t="s">
        <v>8530</v>
      </c>
      <c r="C531" s="148" t="s">
        <v>8531</v>
      </c>
      <c r="D531" s="148">
        <v>5329532</v>
      </c>
      <c r="F531" s="149" t="s">
        <v>43</v>
      </c>
      <c r="H531" s="150">
        <v>42562</v>
      </c>
      <c r="I531" s="149" t="s">
        <v>43</v>
      </c>
      <c r="J531" s="149">
        <v>-9</v>
      </c>
      <c r="K531" s="149" t="s">
        <v>61</v>
      </c>
      <c r="M531" s="149" t="s">
        <v>46</v>
      </c>
      <c r="N531" s="148">
        <v>12538903</v>
      </c>
      <c r="O531" s="148" t="s">
        <v>166</v>
      </c>
      <c r="Q531" s="148" t="s">
        <v>48</v>
      </c>
      <c r="R531" s="150">
        <v>45234</v>
      </c>
      <c r="T531" s="148" t="s">
        <v>2115</v>
      </c>
      <c r="U531" s="148">
        <v>500</v>
      </c>
      <c r="X531" s="148">
        <v>5</v>
      </c>
      <c r="Y531" s="148" t="s">
        <v>230</v>
      </c>
      <c r="AC531" s="148" t="s">
        <v>49</v>
      </c>
      <c r="AD531" s="148" t="s">
        <v>4785</v>
      </c>
      <c r="AE531" s="148">
        <v>53110</v>
      </c>
      <c r="AF531" s="148" t="s">
        <v>8532</v>
      </c>
      <c r="AJ531" s="148">
        <v>752737349</v>
      </c>
      <c r="AK531" s="148" t="s">
        <v>8533</v>
      </c>
      <c r="AL531" s="148">
        <v>0</v>
      </c>
      <c r="AM531" s="148">
        <v>0</v>
      </c>
    </row>
    <row r="532" spans="1:39">
      <c r="A532" s="148">
        <v>5329533</v>
      </c>
      <c r="B532" s="148" t="s">
        <v>8530</v>
      </c>
      <c r="C532" s="148" t="s">
        <v>8534</v>
      </c>
      <c r="D532" s="148">
        <v>5329533</v>
      </c>
      <c r="F532" s="149" t="s">
        <v>43</v>
      </c>
      <c r="H532" s="150">
        <v>43663</v>
      </c>
      <c r="I532" s="149" t="s">
        <v>43</v>
      </c>
      <c r="J532" s="149">
        <v>-9</v>
      </c>
      <c r="K532" s="149" t="s">
        <v>61</v>
      </c>
      <c r="M532" s="149" t="s">
        <v>46</v>
      </c>
      <c r="N532" s="148">
        <v>12538903</v>
      </c>
      <c r="O532" s="148" t="s">
        <v>166</v>
      </c>
      <c r="Q532" s="148" t="s">
        <v>48</v>
      </c>
      <c r="R532" s="150">
        <v>45234</v>
      </c>
      <c r="T532" s="148" t="s">
        <v>2115</v>
      </c>
      <c r="U532" s="148">
        <v>500</v>
      </c>
      <c r="X532" s="148">
        <v>5</v>
      </c>
      <c r="Y532" s="148" t="s">
        <v>230</v>
      </c>
      <c r="AC532" s="148" t="s">
        <v>49</v>
      </c>
      <c r="AD532" s="148" t="s">
        <v>4785</v>
      </c>
      <c r="AE532" s="148">
        <v>53110</v>
      </c>
      <c r="AF532" s="148" t="s">
        <v>8532</v>
      </c>
      <c r="AJ532" s="148">
        <v>752737349</v>
      </c>
      <c r="AK532" s="148" t="s">
        <v>8533</v>
      </c>
      <c r="AL532" s="148">
        <v>0</v>
      </c>
      <c r="AM532" s="148">
        <v>0</v>
      </c>
    </row>
    <row r="533" spans="1:39">
      <c r="A533" s="148">
        <v>5326799</v>
      </c>
      <c r="B533" s="148" t="s">
        <v>1242</v>
      </c>
      <c r="C533" s="148" t="s">
        <v>113</v>
      </c>
      <c r="D533" s="148">
        <v>5326799</v>
      </c>
      <c r="F533" s="149" t="s">
        <v>43</v>
      </c>
      <c r="H533" s="150">
        <v>18043</v>
      </c>
      <c r="I533" s="149" t="s">
        <v>8212</v>
      </c>
      <c r="J533" s="149" t="s">
        <v>8213</v>
      </c>
      <c r="K533" s="149" t="s">
        <v>45</v>
      </c>
      <c r="M533" s="149" t="s">
        <v>46</v>
      </c>
      <c r="N533" s="148">
        <v>12530114</v>
      </c>
      <c r="O533" s="148" t="s">
        <v>47</v>
      </c>
      <c r="Q533" s="148" t="s">
        <v>48</v>
      </c>
      <c r="R533" s="150">
        <v>43187</v>
      </c>
      <c r="T533" s="148" t="s">
        <v>2022</v>
      </c>
      <c r="U533" s="148">
        <v>500</v>
      </c>
      <c r="X533" s="148">
        <v>5</v>
      </c>
      <c r="Y533" s="148" t="s">
        <v>230</v>
      </c>
      <c r="AC533" s="148" t="s">
        <v>49</v>
      </c>
      <c r="AD533" s="148" t="s">
        <v>1328</v>
      </c>
      <c r="AE533" s="148">
        <v>53000</v>
      </c>
      <c r="AF533" s="148" t="s">
        <v>8535</v>
      </c>
      <c r="AJ533" s="148" t="s">
        <v>5678</v>
      </c>
      <c r="AK533" s="148" t="s">
        <v>8536</v>
      </c>
      <c r="AL533" s="148">
        <v>0</v>
      </c>
      <c r="AM533" s="148">
        <v>0</v>
      </c>
    </row>
    <row r="534" spans="1:39">
      <c r="A534" s="148">
        <v>4930078</v>
      </c>
      <c r="B534" s="148" t="s">
        <v>972</v>
      </c>
      <c r="C534" s="148" t="s">
        <v>8537</v>
      </c>
      <c r="D534" s="148">
        <v>4930078</v>
      </c>
      <c r="E534" s="149" t="s">
        <v>8115</v>
      </c>
      <c r="F534" s="149" t="s">
        <v>52</v>
      </c>
      <c r="H534" s="150">
        <v>29944</v>
      </c>
      <c r="I534" s="149" t="s">
        <v>8113</v>
      </c>
      <c r="J534" s="149" t="s">
        <v>8114</v>
      </c>
      <c r="K534" s="149" t="s">
        <v>45</v>
      </c>
      <c r="M534" s="149" t="s">
        <v>46</v>
      </c>
      <c r="N534" s="148">
        <v>12530144</v>
      </c>
      <c r="O534" s="148" t="s">
        <v>2070</v>
      </c>
      <c r="P534" s="150">
        <v>45477</v>
      </c>
      <c r="Q534" s="148" t="s">
        <v>962</v>
      </c>
      <c r="R534" s="150">
        <v>40094</v>
      </c>
      <c r="T534" s="148" t="s">
        <v>2022</v>
      </c>
      <c r="U534" s="148">
        <v>957</v>
      </c>
      <c r="X534" s="148">
        <v>9</v>
      </c>
      <c r="Y534" s="148" t="s">
        <v>230</v>
      </c>
      <c r="AB534" s="150">
        <v>44378</v>
      </c>
      <c r="AC534" s="148" t="s">
        <v>49</v>
      </c>
      <c r="AD534" s="148" t="s">
        <v>5094</v>
      </c>
      <c r="AE534" s="148">
        <v>49640</v>
      </c>
      <c r="AF534" s="148" t="s">
        <v>5679</v>
      </c>
      <c r="AI534" s="148" t="s">
        <v>8538</v>
      </c>
      <c r="AJ534" s="148" t="s">
        <v>8538</v>
      </c>
      <c r="AK534" s="148" t="s">
        <v>1477</v>
      </c>
      <c r="AL534" s="148">
        <v>0</v>
      </c>
      <c r="AM534" s="148">
        <v>0</v>
      </c>
    </row>
    <row r="535" spans="1:39">
      <c r="A535" s="148">
        <v>5329238</v>
      </c>
      <c r="B535" s="148" t="s">
        <v>972</v>
      </c>
      <c r="C535" s="148" t="s">
        <v>5361</v>
      </c>
      <c r="D535" s="148">
        <v>5329238</v>
      </c>
      <c r="F535" s="149" t="s">
        <v>52</v>
      </c>
      <c r="H535" s="150">
        <v>41194</v>
      </c>
      <c r="I535" s="149" t="s">
        <v>53</v>
      </c>
      <c r="J535" s="149">
        <v>-13</v>
      </c>
      <c r="K535" s="149" t="s">
        <v>45</v>
      </c>
      <c r="M535" s="149" t="s">
        <v>46</v>
      </c>
      <c r="N535" s="148">
        <v>12530144</v>
      </c>
      <c r="O535" s="148" t="s">
        <v>2070</v>
      </c>
      <c r="Q535" s="148" t="s">
        <v>48</v>
      </c>
      <c r="R535" s="150">
        <v>45181</v>
      </c>
      <c r="T535" s="148" t="s">
        <v>2115</v>
      </c>
      <c r="U535" s="148">
        <v>500</v>
      </c>
      <c r="X535" s="148">
        <v>5</v>
      </c>
      <c r="Y535" s="148" t="s">
        <v>230</v>
      </c>
      <c r="AC535" s="148" t="s">
        <v>49</v>
      </c>
      <c r="AD535" s="148" t="s">
        <v>8539</v>
      </c>
      <c r="AE535" s="148">
        <v>49640</v>
      </c>
      <c r="AF535" s="148" t="s">
        <v>8540</v>
      </c>
      <c r="AJ535" s="148">
        <v>646272563</v>
      </c>
      <c r="AK535" s="148" t="s">
        <v>1477</v>
      </c>
      <c r="AL535" s="148">
        <v>0</v>
      </c>
      <c r="AM535" s="148">
        <v>0</v>
      </c>
    </row>
    <row r="536" spans="1:39">
      <c r="A536" s="148">
        <v>5328786</v>
      </c>
      <c r="B536" s="148" t="s">
        <v>5680</v>
      </c>
      <c r="C536" s="148" t="s">
        <v>5464</v>
      </c>
      <c r="D536" s="148">
        <v>5328786</v>
      </c>
      <c r="F536" s="149" t="s">
        <v>52</v>
      </c>
      <c r="H536" s="150">
        <v>41796</v>
      </c>
      <c r="I536" s="149" t="s">
        <v>89</v>
      </c>
      <c r="J536" s="149">
        <v>-11</v>
      </c>
      <c r="K536" s="149" t="s">
        <v>61</v>
      </c>
      <c r="M536" s="149" t="s">
        <v>46</v>
      </c>
      <c r="N536" s="148">
        <v>12530022</v>
      </c>
      <c r="O536" s="148" t="s">
        <v>51</v>
      </c>
      <c r="Q536" s="148" t="s">
        <v>48</v>
      </c>
      <c r="R536" s="150">
        <v>44826</v>
      </c>
      <c r="T536" s="148" t="s">
        <v>2115</v>
      </c>
      <c r="U536" s="148">
        <v>500</v>
      </c>
      <c r="X536" s="148">
        <v>5</v>
      </c>
      <c r="Y536" s="148" t="s">
        <v>230</v>
      </c>
      <c r="AC536" s="148" t="s">
        <v>49</v>
      </c>
      <c r="AD536" s="148" t="s">
        <v>3677</v>
      </c>
      <c r="AE536" s="148">
        <v>53000</v>
      </c>
      <c r="AF536" s="148" t="s">
        <v>5681</v>
      </c>
      <c r="AK536" s="148" t="s">
        <v>5682</v>
      </c>
      <c r="AL536" s="148">
        <v>0</v>
      </c>
      <c r="AM536" s="148">
        <v>0</v>
      </c>
    </row>
    <row r="537" spans="1:39">
      <c r="A537" s="148">
        <v>5329759</v>
      </c>
      <c r="B537" s="148" t="s">
        <v>10382</v>
      </c>
      <c r="C537" s="148" t="s">
        <v>453</v>
      </c>
      <c r="D537" s="148">
        <v>5329759</v>
      </c>
      <c r="E537" s="149" t="s">
        <v>52</v>
      </c>
      <c r="H537" s="150">
        <v>41965</v>
      </c>
      <c r="I537" s="149" t="s">
        <v>89</v>
      </c>
      <c r="J537" s="149">
        <v>-11</v>
      </c>
      <c r="K537" s="149" t="s">
        <v>45</v>
      </c>
      <c r="M537" s="149" t="s">
        <v>46</v>
      </c>
      <c r="N537" s="148">
        <v>12530017</v>
      </c>
      <c r="O537" s="148" t="s">
        <v>2025</v>
      </c>
      <c r="P537" s="150">
        <v>45535</v>
      </c>
      <c r="Q537" s="148" t="s">
        <v>962</v>
      </c>
      <c r="R537" s="150">
        <v>45535</v>
      </c>
      <c r="T537" s="148" t="s">
        <v>2115</v>
      </c>
      <c r="U537" s="148">
        <v>500</v>
      </c>
      <c r="X537" s="148">
        <v>5</v>
      </c>
      <c r="Y537" s="148" t="s">
        <v>230</v>
      </c>
      <c r="AC537" s="148" t="s">
        <v>49</v>
      </c>
      <c r="AD537" s="148" t="s">
        <v>3669</v>
      </c>
      <c r="AE537" s="148">
        <v>53500</v>
      </c>
      <c r="AF537" s="148" t="s">
        <v>10383</v>
      </c>
      <c r="AI537" s="148">
        <v>616117396</v>
      </c>
      <c r="AK537" s="148" t="s">
        <v>10384</v>
      </c>
      <c r="AL537" s="148">
        <v>0</v>
      </c>
      <c r="AM537" s="148">
        <v>0</v>
      </c>
    </row>
    <row r="538" spans="1:39">
      <c r="A538" s="148">
        <v>5329524</v>
      </c>
      <c r="B538" s="148" t="s">
        <v>8541</v>
      </c>
      <c r="C538" s="148" t="s">
        <v>1149</v>
      </c>
      <c r="D538" s="148">
        <v>5329524</v>
      </c>
      <c r="F538" s="149" t="s">
        <v>43</v>
      </c>
      <c r="H538" s="150">
        <v>41766</v>
      </c>
      <c r="I538" s="149" t="s">
        <v>89</v>
      </c>
      <c r="J538" s="149">
        <v>-11</v>
      </c>
      <c r="K538" s="149" t="s">
        <v>45</v>
      </c>
      <c r="M538" s="149" t="s">
        <v>46</v>
      </c>
      <c r="N538" s="148">
        <v>12530114</v>
      </c>
      <c r="O538" s="148" t="s">
        <v>47</v>
      </c>
      <c r="Q538" s="148" t="s">
        <v>48</v>
      </c>
      <c r="R538" s="150">
        <v>45225</v>
      </c>
      <c r="T538" s="148" t="s">
        <v>2115</v>
      </c>
      <c r="U538" s="148">
        <v>500</v>
      </c>
      <c r="X538" s="148">
        <v>5</v>
      </c>
      <c r="Y538" s="148" t="s">
        <v>230</v>
      </c>
      <c r="AC538" s="148" t="s">
        <v>49</v>
      </c>
      <c r="AD538" s="148" t="s">
        <v>1328</v>
      </c>
      <c r="AE538" s="148">
        <v>53000</v>
      </c>
      <c r="AF538" s="148" t="s">
        <v>8542</v>
      </c>
      <c r="AI538" s="148" t="s">
        <v>8543</v>
      </c>
      <c r="AJ538" s="148" t="s">
        <v>8544</v>
      </c>
      <c r="AK538" s="148" t="s">
        <v>8545</v>
      </c>
      <c r="AL538" s="148">
        <v>0</v>
      </c>
      <c r="AM538" s="148">
        <v>0</v>
      </c>
    </row>
    <row r="539" spans="1:39">
      <c r="A539" s="148">
        <v>5319504</v>
      </c>
      <c r="B539" s="148" t="s">
        <v>1020</v>
      </c>
      <c r="C539" s="148" t="s">
        <v>173</v>
      </c>
      <c r="D539" s="148">
        <v>5319504</v>
      </c>
      <c r="F539" s="149" t="s">
        <v>52</v>
      </c>
      <c r="H539" s="150">
        <v>33371</v>
      </c>
      <c r="I539" s="149" t="s">
        <v>59</v>
      </c>
      <c r="J539" s="149">
        <v>-40</v>
      </c>
      <c r="K539" s="149" t="s">
        <v>45</v>
      </c>
      <c r="M539" s="149" t="s">
        <v>46</v>
      </c>
      <c r="N539" s="148">
        <v>12530060</v>
      </c>
      <c r="O539" s="148" t="s">
        <v>2031</v>
      </c>
      <c r="Q539" s="148" t="s">
        <v>48</v>
      </c>
      <c r="R539" s="150">
        <v>38625</v>
      </c>
      <c r="S539" s="150">
        <v>44806</v>
      </c>
      <c r="T539" s="148" t="s">
        <v>2896</v>
      </c>
      <c r="U539" s="148">
        <v>950</v>
      </c>
      <c r="X539" s="148">
        <v>9</v>
      </c>
      <c r="Y539" s="148" t="s">
        <v>230</v>
      </c>
      <c r="AB539" s="150">
        <v>44743</v>
      </c>
      <c r="AC539" s="148" t="s">
        <v>49</v>
      </c>
      <c r="AD539" s="148" t="s">
        <v>3780</v>
      </c>
      <c r="AE539" s="148">
        <v>53380</v>
      </c>
      <c r="AF539" s="148" t="s">
        <v>4087</v>
      </c>
      <c r="AI539" s="148">
        <v>676205947</v>
      </c>
      <c r="AK539" s="148" t="s">
        <v>3315</v>
      </c>
      <c r="AL539" s="148">
        <v>0</v>
      </c>
      <c r="AM539" s="148">
        <v>0</v>
      </c>
    </row>
    <row r="540" spans="1:39">
      <c r="A540" s="148">
        <v>5316716</v>
      </c>
      <c r="B540" s="148" t="s">
        <v>376</v>
      </c>
      <c r="C540" s="148" t="s">
        <v>2041</v>
      </c>
      <c r="D540" s="148">
        <v>5316716</v>
      </c>
      <c r="E540" s="149" t="s">
        <v>52</v>
      </c>
      <c r="F540" s="149" t="s">
        <v>52</v>
      </c>
      <c r="H540" s="150">
        <v>28499</v>
      </c>
      <c r="I540" s="149" t="s">
        <v>8147</v>
      </c>
      <c r="J540" s="149" t="s">
        <v>8148</v>
      </c>
      <c r="K540" s="149" t="s">
        <v>45</v>
      </c>
      <c r="M540" s="149" t="s">
        <v>46</v>
      </c>
      <c r="N540" s="148">
        <v>12530146</v>
      </c>
      <c r="O540" s="148" t="s">
        <v>2034</v>
      </c>
      <c r="P540" s="150">
        <v>45535</v>
      </c>
      <c r="Q540" s="148" t="s">
        <v>962</v>
      </c>
      <c r="R540" s="150">
        <v>37432</v>
      </c>
      <c r="S540" s="150">
        <v>44809</v>
      </c>
      <c r="T540" s="148" t="s">
        <v>2896</v>
      </c>
      <c r="U540" s="148">
        <v>862</v>
      </c>
      <c r="X540" s="148">
        <v>8</v>
      </c>
      <c r="Y540" s="148" t="s">
        <v>230</v>
      </c>
      <c r="AC540" s="148" t="s">
        <v>49</v>
      </c>
      <c r="AD540" s="148" t="s">
        <v>3769</v>
      </c>
      <c r="AE540" s="148">
        <v>53400</v>
      </c>
      <c r="AF540" s="148" t="s">
        <v>5683</v>
      </c>
      <c r="AI540" s="148">
        <v>243063591</v>
      </c>
      <c r="AK540" s="148" t="s">
        <v>5684</v>
      </c>
      <c r="AL540" s="148">
        <v>0</v>
      </c>
      <c r="AM540" s="148">
        <v>0</v>
      </c>
    </row>
    <row r="541" spans="1:39">
      <c r="A541" s="148">
        <v>5320485</v>
      </c>
      <c r="B541" s="148" t="s">
        <v>376</v>
      </c>
      <c r="C541" s="148" t="s">
        <v>136</v>
      </c>
      <c r="D541" s="148">
        <v>5320485</v>
      </c>
      <c r="E541" s="149" t="s">
        <v>8115</v>
      </c>
      <c r="F541" s="149" t="s">
        <v>52</v>
      </c>
      <c r="H541" s="150">
        <v>23533</v>
      </c>
      <c r="I541" s="149" t="s">
        <v>8138</v>
      </c>
      <c r="J541" s="149" t="s">
        <v>8139</v>
      </c>
      <c r="K541" s="149" t="s">
        <v>45</v>
      </c>
      <c r="M541" s="149" t="s">
        <v>46</v>
      </c>
      <c r="N541" s="148">
        <v>12530099</v>
      </c>
      <c r="O541" s="148" t="s">
        <v>2047</v>
      </c>
      <c r="P541" s="150">
        <v>45496</v>
      </c>
      <c r="Q541" s="148" t="s">
        <v>962</v>
      </c>
      <c r="R541" s="150">
        <v>39339</v>
      </c>
      <c r="S541" s="150">
        <v>44750</v>
      </c>
      <c r="T541" s="148" t="s">
        <v>2896</v>
      </c>
      <c r="U541" s="148">
        <v>847</v>
      </c>
      <c r="X541" s="148">
        <v>8</v>
      </c>
      <c r="Y541" s="148" t="s">
        <v>230</v>
      </c>
      <c r="AC541" s="148" t="s">
        <v>49</v>
      </c>
      <c r="AD541" s="148" t="s">
        <v>3690</v>
      </c>
      <c r="AE541" s="148">
        <v>53400</v>
      </c>
      <c r="AF541" s="148" t="s">
        <v>4088</v>
      </c>
      <c r="AI541" s="148" t="s">
        <v>3316</v>
      </c>
      <c r="AJ541" s="148" t="s">
        <v>3317</v>
      </c>
      <c r="AK541" s="148" t="s">
        <v>5685</v>
      </c>
      <c r="AL541" s="148">
        <v>1</v>
      </c>
      <c r="AM541" s="148">
        <v>1</v>
      </c>
    </row>
    <row r="542" spans="1:39">
      <c r="A542" s="148">
        <v>5315120</v>
      </c>
      <c r="B542" s="148" t="s">
        <v>378</v>
      </c>
      <c r="C542" s="148" t="s">
        <v>130</v>
      </c>
      <c r="D542" s="148">
        <v>5315120</v>
      </c>
      <c r="F542" s="149" t="s">
        <v>52</v>
      </c>
      <c r="H542" s="150">
        <v>19066</v>
      </c>
      <c r="I542" s="149" t="s">
        <v>8116</v>
      </c>
      <c r="J542" s="149" t="s">
        <v>8117</v>
      </c>
      <c r="K542" s="149" t="s">
        <v>45</v>
      </c>
      <c r="M542" s="149" t="s">
        <v>46</v>
      </c>
      <c r="N542" s="148">
        <v>12530010</v>
      </c>
      <c r="O542" s="148" t="s">
        <v>2021</v>
      </c>
      <c r="Q542" s="148" t="s">
        <v>48</v>
      </c>
      <c r="R542" s="150">
        <v>37432</v>
      </c>
      <c r="S542" s="150">
        <v>44369</v>
      </c>
      <c r="T542" s="148" t="s">
        <v>2896</v>
      </c>
      <c r="U542" s="148">
        <v>1047</v>
      </c>
      <c r="X542" s="148">
        <v>10</v>
      </c>
      <c r="Y542" s="148" t="s">
        <v>230</v>
      </c>
      <c r="AC542" s="148" t="s">
        <v>49</v>
      </c>
      <c r="AD542" s="148" t="s">
        <v>4089</v>
      </c>
      <c r="AE542" s="148">
        <v>53260</v>
      </c>
      <c r="AF542" s="148" t="s">
        <v>4090</v>
      </c>
      <c r="AI542" s="148">
        <v>243642319</v>
      </c>
      <c r="AJ542" s="148">
        <v>642031359</v>
      </c>
      <c r="AK542" s="148" t="s">
        <v>1478</v>
      </c>
      <c r="AL542" s="148">
        <v>0</v>
      </c>
      <c r="AM542" s="148">
        <v>0</v>
      </c>
    </row>
    <row r="543" spans="1:39">
      <c r="A543" s="148">
        <v>5310009</v>
      </c>
      <c r="B543" s="148" t="s">
        <v>379</v>
      </c>
      <c r="C543" s="148" t="s">
        <v>130</v>
      </c>
      <c r="D543" s="148">
        <v>5310009</v>
      </c>
      <c r="F543" s="149" t="s">
        <v>52</v>
      </c>
      <c r="H543" s="150">
        <v>13289</v>
      </c>
      <c r="I543" s="149" t="s">
        <v>8179</v>
      </c>
      <c r="J543" s="149" t="s">
        <v>8180</v>
      </c>
      <c r="K543" s="149" t="s">
        <v>45</v>
      </c>
      <c r="M543" s="149" t="s">
        <v>46</v>
      </c>
      <c r="N543" s="148">
        <v>12530058</v>
      </c>
      <c r="O543" s="148" t="s">
        <v>945</v>
      </c>
      <c r="Q543" s="148" t="s">
        <v>48</v>
      </c>
      <c r="R543" s="150">
        <v>37432</v>
      </c>
      <c r="S543" s="150">
        <v>45042</v>
      </c>
      <c r="T543" s="148" t="s">
        <v>1006</v>
      </c>
      <c r="U543" s="148">
        <v>704</v>
      </c>
      <c r="X543" s="148">
        <v>7</v>
      </c>
      <c r="Y543" s="148" t="s">
        <v>230</v>
      </c>
      <c r="AC543" s="148" t="s">
        <v>49</v>
      </c>
      <c r="AD543" s="148" t="s">
        <v>4092</v>
      </c>
      <c r="AE543" s="148">
        <v>53340</v>
      </c>
      <c r="AF543" s="148" t="s">
        <v>4093</v>
      </c>
      <c r="AI543" s="148">
        <v>243984481</v>
      </c>
      <c r="AK543" s="148" t="s">
        <v>1479</v>
      </c>
      <c r="AL543" s="148">
        <v>0</v>
      </c>
      <c r="AM543" s="148">
        <v>0</v>
      </c>
    </row>
    <row r="544" spans="1:39">
      <c r="A544" s="148">
        <v>5325738</v>
      </c>
      <c r="B544" s="148" t="s">
        <v>1021</v>
      </c>
      <c r="C544" s="148" t="s">
        <v>220</v>
      </c>
      <c r="D544" s="148">
        <v>5325738</v>
      </c>
      <c r="F544" s="149" t="s">
        <v>52</v>
      </c>
      <c r="H544" s="150">
        <v>27864</v>
      </c>
      <c r="I544" s="149" t="s">
        <v>8147</v>
      </c>
      <c r="J544" s="149" t="s">
        <v>8148</v>
      </c>
      <c r="K544" s="149" t="s">
        <v>45</v>
      </c>
      <c r="M544" s="149" t="s">
        <v>46</v>
      </c>
      <c r="N544" s="148">
        <v>12530127</v>
      </c>
      <c r="O544" s="148" t="s">
        <v>305</v>
      </c>
      <c r="Q544" s="148" t="s">
        <v>48</v>
      </c>
      <c r="R544" s="150">
        <v>42617</v>
      </c>
      <c r="S544" s="150">
        <v>44095</v>
      </c>
      <c r="T544" s="148" t="s">
        <v>2896</v>
      </c>
      <c r="U544" s="148">
        <v>766</v>
      </c>
      <c r="X544" s="148">
        <v>7</v>
      </c>
      <c r="Y544" s="148" t="s">
        <v>230</v>
      </c>
      <c r="AC544" s="148" t="s">
        <v>49</v>
      </c>
      <c r="AD544" s="148" t="s">
        <v>4094</v>
      </c>
      <c r="AE544" s="148">
        <v>53440</v>
      </c>
      <c r="AF544" s="148" t="s">
        <v>4095</v>
      </c>
      <c r="AI544" s="148">
        <v>243042719</v>
      </c>
      <c r="AJ544" s="148">
        <v>629531513</v>
      </c>
      <c r="AK544" s="148" t="s">
        <v>1480</v>
      </c>
      <c r="AL544" s="148">
        <v>0</v>
      </c>
      <c r="AM544" s="148">
        <v>0</v>
      </c>
    </row>
    <row r="545" spans="1:39">
      <c r="A545" s="148">
        <v>9420242</v>
      </c>
      <c r="B545" s="148" t="s">
        <v>923</v>
      </c>
      <c r="C545" s="148" t="s">
        <v>317</v>
      </c>
      <c r="D545" s="148">
        <v>9420242</v>
      </c>
      <c r="E545" s="149" t="s">
        <v>43</v>
      </c>
      <c r="F545" s="149" t="s">
        <v>52</v>
      </c>
      <c r="H545" s="150">
        <v>17647</v>
      </c>
      <c r="I545" s="149" t="s">
        <v>8212</v>
      </c>
      <c r="J545" s="149" t="s">
        <v>8213</v>
      </c>
      <c r="K545" s="149" t="s">
        <v>45</v>
      </c>
      <c r="M545" s="149" t="s">
        <v>46</v>
      </c>
      <c r="N545" s="148">
        <v>12530023</v>
      </c>
      <c r="O545" s="148" t="s">
        <v>2026</v>
      </c>
      <c r="P545" s="150">
        <v>45483</v>
      </c>
      <c r="Q545" s="148" t="s">
        <v>962</v>
      </c>
      <c r="R545" s="150">
        <v>37432</v>
      </c>
      <c r="S545" s="150">
        <v>44810</v>
      </c>
      <c r="T545" s="148" t="s">
        <v>2896</v>
      </c>
      <c r="U545" s="148">
        <v>500</v>
      </c>
      <c r="X545" s="148">
        <v>5</v>
      </c>
      <c r="Y545" s="148" t="s">
        <v>230</v>
      </c>
      <c r="AC545" s="148" t="s">
        <v>49</v>
      </c>
      <c r="AD545" s="148" t="s">
        <v>4096</v>
      </c>
      <c r="AE545" s="148">
        <v>72130</v>
      </c>
      <c r="AF545" s="148" t="s">
        <v>4097</v>
      </c>
      <c r="AI545" s="148">
        <v>243339656</v>
      </c>
      <c r="AJ545" s="148">
        <v>608814481</v>
      </c>
      <c r="AK545" s="148" t="s">
        <v>1481</v>
      </c>
      <c r="AL545" s="148">
        <v>0</v>
      </c>
      <c r="AM545" s="148">
        <v>0</v>
      </c>
    </row>
    <row r="546" spans="1:39">
      <c r="A546" s="148">
        <v>7213808</v>
      </c>
      <c r="B546" s="148" t="s">
        <v>923</v>
      </c>
      <c r="C546" s="148" t="s">
        <v>924</v>
      </c>
      <c r="D546" s="148">
        <v>7213808</v>
      </c>
      <c r="E546" s="149" t="s">
        <v>52</v>
      </c>
      <c r="F546" s="149" t="s">
        <v>52</v>
      </c>
      <c r="H546" s="150">
        <v>27494</v>
      </c>
      <c r="I546" s="149" t="s">
        <v>8147</v>
      </c>
      <c r="J546" s="149" t="s">
        <v>8148</v>
      </c>
      <c r="K546" s="149" t="s">
        <v>61</v>
      </c>
      <c r="M546" s="149" t="s">
        <v>46</v>
      </c>
      <c r="N546" s="148">
        <v>12530023</v>
      </c>
      <c r="O546" s="148" t="s">
        <v>2026</v>
      </c>
      <c r="P546" s="150">
        <v>45483</v>
      </c>
      <c r="Q546" s="148" t="s">
        <v>962</v>
      </c>
      <c r="R546" s="150">
        <v>39436</v>
      </c>
      <c r="S546" s="150">
        <v>44803</v>
      </c>
      <c r="T546" s="148" t="s">
        <v>2896</v>
      </c>
      <c r="U546" s="148">
        <v>600</v>
      </c>
      <c r="X546" s="148">
        <v>6</v>
      </c>
      <c r="Y546" s="148" t="s">
        <v>230</v>
      </c>
      <c r="AC546" s="148" t="s">
        <v>49</v>
      </c>
      <c r="AD546" s="148" t="s">
        <v>4096</v>
      </c>
      <c r="AE546" s="148">
        <v>72130</v>
      </c>
      <c r="AF546" s="148" t="s">
        <v>4097</v>
      </c>
      <c r="AI546" s="148">
        <v>243339656</v>
      </c>
      <c r="AJ546" s="148">
        <v>608814481</v>
      </c>
      <c r="AK546" s="148" t="s">
        <v>1481</v>
      </c>
      <c r="AL546" s="148">
        <v>0</v>
      </c>
      <c r="AM546" s="148">
        <v>0</v>
      </c>
    </row>
    <row r="547" spans="1:39">
      <c r="A547" s="148">
        <v>5318935</v>
      </c>
      <c r="B547" s="148" t="s">
        <v>973</v>
      </c>
      <c r="C547" s="148" t="s">
        <v>974</v>
      </c>
      <c r="D547" s="148">
        <v>5318935</v>
      </c>
      <c r="F547" s="149" t="s">
        <v>52</v>
      </c>
      <c r="H547" s="150">
        <v>34573</v>
      </c>
      <c r="I547" s="149" t="s">
        <v>59</v>
      </c>
      <c r="J547" s="149">
        <v>-40</v>
      </c>
      <c r="K547" s="149" t="s">
        <v>45</v>
      </c>
      <c r="M547" s="149" t="s">
        <v>46</v>
      </c>
      <c r="N547" s="148">
        <v>12530017</v>
      </c>
      <c r="O547" s="148" t="s">
        <v>2025</v>
      </c>
      <c r="Q547" s="148" t="s">
        <v>48</v>
      </c>
      <c r="R547" s="150">
        <v>38261</v>
      </c>
      <c r="S547" s="150">
        <v>45170</v>
      </c>
      <c r="T547" s="148" t="s">
        <v>1006</v>
      </c>
      <c r="U547" s="148">
        <v>1230</v>
      </c>
      <c r="X547" s="148">
        <v>12</v>
      </c>
      <c r="Y547" s="148" t="s">
        <v>230</v>
      </c>
      <c r="AC547" s="148" t="s">
        <v>49</v>
      </c>
      <c r="AD547" s="148" t="s">
        <v>4098</v>
      </c>
      <c r="AE547" s="148">
        <v>61350</v>
      </c>
      <c r="AF547" s="148" t="s">
        <v>4099</v>
      </c>
      <c r="AI547" s="148">
        <v>625353419</v>
      </c>
      <c r="AK547" s="148" t="s">
        <v>1482</v>
      </c>
      <c r="AL547" s="148">
        <v>0</v>
      </c>
      <c r="AM547" s="148">
        <v>0</v>
      </c>
    </row>
    <row r="548" spans="1:39">
      <c r="A548" s="148">
        <v>5329704</v>
      </c>
      <c r="B548" s="148" t="s">
        <v>8546</v>
      </c>
      <c r="C548" s="148" t="s">
        <v>8547</v>
      </c>
      <c r="D548" s="148">
        <v>5329704</v>
      </c>
      <c r="E548" s="149" t="s">
        <v>5338</v>
      </c>
      <c r="H548" s="150">
        <v>42866</v>
      </c>
      <c r="I548" s="149" t="s">
        <v>43</v>
      </c>
      <c r="J548" s="149">
        <v>-9</v>
      </c>
      <c r="K548" s="149" t="s">
        <v>45</v>
      </c>
      <c r="M548" s="149" t="s">
        <v>46</v>
      </c>
      <c r="N548" s="148">
        <v>12530060</v>
      </c>
      <c r="O548" s="148" t="s">
        <v>2031</v>
      </c>
      <c r="P548" s="150">
        <v>45488</v>
      </c>
      <c r="Q548" s="148" t="s">
        <v>962</v>
      </c>
      <c r="R548" s="150">
        <v>45488</v>
      </c>
      <c r="T548" s="148" t="s">
        <v>2115</v>
      </c>
      <c r="U548" s="148">
        <v>500</v>
      </c>
      <c r="X548" s="148">
        <v>5</v>
      </c>
      <c r="Y548" s="148" t="s">
        <v>230</v>
      </c>
      <c r="AC548" s="148" t="s">
        <v>49</v>
      </c>
      <c r="AD548" s="148" t="s">
        <v>3876</v>
      </c>
      <c r="AE548" s="148">
        <v>53970</v>
      </c>
      <c r="AF548" s="148" t="s">
        <v>8548</v>
      </c>
      <c r="AJ548" s="148">
        <v>612039535</v>
      </c>
      <c r="AK548" s="148" t="s">
        <v>8549</v>
      </c>
      <c r="AL548" s="148">
        <v>0</v>
      </c>
      <c r="AM548" s="148">
        <v>0</v>
      </c>
    </row>
    <row r="549" spans="1:39">
      <c r="A549" s="148">
        <v>4919890</v>
      </c>
      <c r="B549" s="148" t="s">
        <v>869</v>
      </c>
      <c r="C549" s="148" t="s">
        <v>135</v>
      </c>
      <c r="D549" s="148">
        <v>4919890</v>
      </c>
      <c r="F549" s="149" t="s">
        <v>52</v>
      </c>
      <c r="H549" s="150">
        <v>32923</v>
      </c>
      <c r="I549" s="149" t="s">
        <v>59</v>
      </c>
      <c r="J549" s="149">
        <v>-40</v>
      </c>
      <c r="K549" s="149" t="s">
        <v>45</v>
      </c>
      <c r="M549" s="149" t="s">
        <v>46</v>
      </c>
      <c r="N549" s="148">
        <v>12530060</v>
      </c>
      <c r="O549" s="148" t="s">
        <v>2031</v>
      </c>
      <c r="Q549" s="148" t="s">
        <v>48</v>
      </c>
      <c r="R549" s="150">
        <v>37432</v>
      </c>
      <c r="S549" s="150">
        <v>44840</v>
      </c>
      <c r="T549" s="148" t="s">
        <v>2896</v>
      </c>
      <c r="U549" s="148">
        <v>1701</v>
      </c>
      <c r="X549" s="148">
        <v>17</v>
      </c>
      <c r="Y549" s="148" t="s">
        <v>230</v>
      </c>
      <c r="AC549" s="148" t="s">
        <v>49</v>
      </c>
      <c r="AD549" s="148" t="s">
        <v>3861</v>
      </c>
      <c r="AE549" s="148">
        <v>53410</v>
      </c>
      <c r="AF549" s="148" t="s">
        <v>4100</v>
      </c>
      <c r="AJ549" s="148">
        <v>619916505</v>
      </c>
      <c r="AK549" s="148" t="s">
        <v>1483</v>
      </c>
      <c r="AL549" s="148">
        <v>0</v>
      </c>
      <c r="AM549" s="148">
        <v>0</v>
      </c>
    </row>
    <row r="550" spans="1:39">
      <c r="A550" s="148">
        <v>5328728</v>
      </c>
      <c r="B550" s="148" t="s">
        <v>380</v>
      </c>
      <c r="C550" s="148" t="s">
        <v>77</v>
      </c>
      <c r="D550" s="148">
        <v>5328728</v>
      </c>
      <c r="F550" s="149" t="s">
        <v>52</v>
      </c>
      <c r="H550" s="150">
        <v>41109</v>
      </c>
      <c r="I550" s="149" t="s">
        <v>53</v>
      </c>
      <c r="J550" s="149">
        <v>-13</v>
      </c>
      <c r="K550" s="149" t="s">
        <v>45</v>
      </c>
      <c r="M550" s="149" t="s">
        <v>46</v>
      </c>
      <c r="N550" s="148">
        <v>12530060</v>
      </c>
      <c r="O550" s="148" t="s">
        <v>2031</v>
      </c>
      <c r="Q550" s="148" t="s">
        <v>48</v>
      </c>
      <c r="R550" s="150">
        <v>44819</v>
      </c>
      <c r="T550" s="148" t="s">
        <v>2115</v>
      </c>
      <c r="U550" s="148">
        <v>500</v>
      </c>
      <c r="X550" s="148">
        <v>5</v>
      </c>
      <c r="Y550" s="148" t="s">
        <v>230</v>
      </c>
      <c r="AC550" s="148" t="s">
        <v>49</v>
      </c>
      <c r="AD550" s="148" t="s">
        <v>4920</v>
      </c>
      <c r="AE550" s="148">
        <v>53240</v>
      </c>
      <c r="AF550" s="148" t="s">
        <v>5686</v>
      </c>
      <c r="AJ550" s="148">
        <v>678156648</v>
      </c>
      <c r="AK550" s="148" t="s">
        <v>5687</v>
      </c>
      <c r="AL550" s="148">
        <v>0</v>
      </c>
      <c r="AM550" s="148">
        <v>0</v>
      </c>
    </row>
    <row r="551" spans="1:39">
      <c r="A551" s="148">
        <v>5311604</v>
      </c>
      <c r="B551" s="148" t="s">
        <v>380</v>
      </c>
      <c r="C551" s="148" t="s">
        <v>136</v>
      </c>
      <c r="D551" s="148">
        <v>5311604</v>
      </c>
      <c r="F551" s="149" t="s">
        <v>52</v>
      </c>
      <c r="H551" s="150">
        <v>23686</v>
      </c>
      <c r="I551" s="149" t="s">
        <v>8138</v>
      </c>
      <c r="J551" s="149" t="s">
        <v>8139</v>
      </c>
      <c r="K551" s="149" t="s">
        <v>45</v>
      </c>
      <c r="M551" s="149" t="s">
        <v>46</v>
      </c>
      <c r="N551" s="148">
        <v>12530041</v>
      </c>
      <c r="O551" s="148" t="s">
        <v>2056</v>
      </c>
      <c r="Q551" s="148" t="s">
        <v>48</v>
      </c>
      <c r="R551" s="150">
        <v>37432</v>
      </c>
      <c r="S551" s="150">
        <v>44817</v>
      </c>
      <c r="T551" s="148" t="s">
        <v>2896</v>
      </c>
      <c r="U551" s="148">
        <v>997</v>
      </c>
      <c r="X551" s="148">
        <v>9</v>
      </c>
      <c r="Y551" s="148" t="s">
        <v>230</v>
      </c>
      <c r="AC551" s="148" t="s">
        <v>49</v>
      </c>
      <c r="AD551" s="148" t="s">
        <v>3658</v>
      </c>
      <c r="AE551" s="148">
        <v>53100</v>
      </c>
      <c r="AF551" s="148" t="s">
        <v>4101</v>
      </c>
      <c r="AI551" s="148">
        <v>243034730</v>
      </c>
      <c r="AJ551" s="148">
        <v>665115856</v>
      </c>
      <c r="AK551" s="148" t="s">
        <v>1484</v>
      </c>
      <c r="AL551" s="148">
        <v>0</v>
      </c>
      <c r="AM551" s="148">
        <v>0</v>
      </c>
    </row>
    <row r="552" spans="1:39">
      <c r="A552" s="148">
        <v>5317411</v>
      </c>
      <c r="B552" s="148" t="s">
        <v>380</v>
      </c>
      <c r="C552" s="148" t="s">
        <v>1223</v>
      </c>
      <c r="D552" s="148">
        <v>5317411</v>
      </c>
      <c r="E552" s="149" t="s">
        <v>8115</v>
      </c>
      <c r="F552" s="149" t="s">
        <v>52</v>
      </c>
      <c r="H552" s="150">
        <v>30052</v>
      </c>
      <c r="I552" s="149" t="s">
        <v>8113</v>
      </c>
      <c r="J552" s="149" t="s">
        <v>8114</v>
      </c>
      <c r="K552" s="149" t="s">
        <v>45</v>
      </c>
      <c r="M552" s="149" t="s">
        <v>46</v>
      </c>
      <c r="N552" s="148">
        <v>12530144</v>
      </c>
      <c r="O552" s="148" t="s">
        <v>2070</v>
      </c>
      <c r="P552" s="150">
        <v>45477</v>
      </c>
      <c r="Q552" s="148" t="s">
        <v>962</v>
      </c>
      <c r="R552" s="150">
        <v>37510</v>
      </c>
      <c r="T552" s="148" t="s">
        <v>2896</v>
      </c>
      <c r="U552" s="148">
        <v>930</v>
      </c>
      <c r="X552" s="148">
        <v>9</v>
      </c>
      <c r="Y552" s="148" t="s">
        <v>230</v>
      </c>
      <c r="AC552" s="148" t="s">
        <v>49</v>
      </c>
      <c r="AD552" s="148" t="s">
        <v>4108</v>
      </c>
      <c r="AE552" s="148">
        <v>53290</v>
      </c>
      <c r="AF552" s="148" t="s">
        <v>5688</v>
      </c>
      <c r="AI552" s="148" t="s">
        <v>5689</v>
      </c>
      <c r="AJ552" s="148" t="s">
        <v>5689</v>
      </c>
      <c r="AK552" s="148" t="s">
        <v>1485</v>
      </c>
      <c r="AL552" s="148">
        <v>0</v>
      </c>
      <c r="AM552" s="148">
        <v>0</v>
      </c>
    </row>
    <row r="553" spans="1:39">
      <c r="A553" s="148">
        <v>5325174</v>
      </c>
      <c r="B553" s="148" t="s">
        <v>380</v>
      </c>
      <c r="C553" s="148" t="s">
        <v>341</v>
      </c>
      <c r="D553" s="148">
        <v>5325174</v>
      </c>
      <c r="F553" s="149" t="s">
        <v>52</v>
      </c>
      <c r="H553" s="150">
        <v>34430</v>
      </c>
      <c r="I553" s="149" t="s">
        <v>59</v>
      </c>
      <c r="J553" s="149">
        <v>-40</v>
      </c>
      <c r="K553" s="149" t="s">
        <v>45</v>
      </c>
      <c r="M553" s="149" t="s">
        <v>46</v>
      </c>
      <c r="N553" s="148">
        <v>12530146</v>
      </c>
      <c r="O553" s="148" t="s">
        <v>2034</v>
      </c>
      <c r="Q553" s="148" t="s">
        <v>48</v>
      </c>
      <c r="R553" s="150">
        <v>42251</v>
      </c>
      <c r="S553" s="150">
        <v>44487</v>
      </c>
      <c r="T553" s="148" t="s">
        <v>2896</v>
      </c>
      <c r="U553" s="148">
        <v>501</v>
      </c>
      <c r="X553" s="148">
        <v>5</v>
      </c>
      <c r="Y553" s="148" t="s">
        <v>230</v>
      </c>
      <c r="AC553" s="148" t="s">
        <v>49</v>
      </c>
      <c r="AD553" s="148" t="s">
        <v>3736</v>
      </c>
      <c r="AE553" s="148">
        <v>53360</v>
      </c>
      <c r="AF553" s="148" t="s">
        <v>4102</v>
      </c>
      <c r="AK553" s="148" t="s">
        <v>3318</v>
      </c>
      <c r="AL553" s="148">
        <v>0</v>
      </c>
      <c r="AM553" s="148">
        <v>0</v>
      </c>
    </row>
    <row r="554" spans="1:39">
      <c r="A554" s="148">
        <v>534712</v>
      </c>
      <c r="B554" s="148" t="s">
        <v>380</v>
      </c>
      <c r="C554" s="148" t="s">
        <v>93</v>
      </c>
      <c r="D554" s="148">
        <v>534712</v>
      </c>
      <c r="F554" s="149" t="s">
        <v>52</v>
      </c>
      <c r="H554" s="150">
        <v>21097</v>
      </c>
      <c r="I554" s="149" t="s">
        <v>8208</v>
      </c>
      <c r="J554" s="149" t="s">
        <v>8209</v>
      </c>
      <c r="K554" s="149" t="s">
        <v>45</v>
      </c>
      <c r="M554" s="149" t="s">
        <v>46</v>
      </c>
      <c r="N554" s="148">
        <v>12530144</v>
      </c>
      <c r="O554" s="148" t="s">
        <v>2070</v>
      </c>
      <c r="Q554" s="148" t="s">
        <v>48</v>
      </c>
      <c r="R554" s="150">
        <v>37432</v>
      </c>
      <c r="S554" s="150">
        <v>44783</v>
      </c>
      <c r="T554" s="148" t="s">
        <v>2896</v>
      </c>
      <c r="U554" s="148">
        <v>543</v>
      </c>
      <c r="X554" s="148">
        <v>5</v>
      </c>
      <c r="Y554" s="148" t="s">
        <v>230</v>
      </c>
      <c r="AC554" s="148" t="s">
        <v>49</v>
      </c>
      <c r="AD554" s="148" t="s">
        <v>3631</v>
      </c>
      <c r="AE554" s="148">
        <v>53290</v>
      </c>
      <c r="AF554" s="148" t="s">
        <v>4103</v>
      </c>
      <c r="AI554" s="148">
        <v>253685957</v>
      </c>
      <c r="AJ554" s="148">
        <v>612594968</v>
      </c>
      <c r="AK554" s="148" t="s">
        <v>1486</v>
      </c>
      <c r="AL554" s="148">
        <v>0</v>
      </c>
      <c r="AM554" s="148">
        <v>0</v>
      </c>
    </row>
    <row r="555" spans="1:39">
      <c r="A555" s="148">
        <v>5312318</v>
      </c>
      <c r="B555" s="148" t="s">
        <v>380</v>
      </c>
      <c r="C555" s="148" t="s">
        <v>351</v>
      </c>
      <c r="D555" s="148">
        <v>5312318</v>
      </c>
      <c r="E555" s="149" t="s">
        <v>52</v>
      </c>
      <c r="F555" s="149" t="s">
        <v>52</v>
      </c>
      <c r="H555" s="150">
        <v>23431</v>
      </c>
      <c r="I555" s="149" t="s">
        <v>8138</v>
      </c>
      <c r="J555" s="149" t="s">
        <v>8139</v>
      </c>
      <c r="K555" s="149" t="s">
        <v>45</v>
      </c>
      <c r="M555" s="149" t="s">
        <v>46</v>
      </c>
      <c r="N555" s="148">
        <v>12530146</v>
      </c>
      <c r="O555" s="148" t="s">
        <v>2034</v>
      </c>
      <c r="P555" s="150">
        <v>45488</v>
      </c>
      <c r="Q555" s="148" t="s">
        <v>962</v>
      </c>
      <c r="R555" s="150">
        <v>37432</v>
      </c>
      <c r="S555" s="150">
        <v>44816</v>
      </c>
      <c r="T555" s="148" t="s">
        <v>2896</v>
      </c>
      <c r="U555" s="148">
        <v>684</v>
      </c>
      <c r="X555" s="148">
        <v>6</v>
      </c>
      <c r="Y555" s="148" t="s">
        <v>230</v>
      </c>
      <c r="AC555" s="148" t="s">
        <v>49</v>
      </c>
      <c r="AD555" s="148" t="s">
        <v>3736</v>
      </c>
      <c r="AE555" s="148">
        <v>53360</v>
      </c>
      <c r="AF555" s="148" t="s">
        <v>4104</v>
      </c>
      <c r="AI555" s="148">
        <v>243985345</v>
      </c>
      <c r="AK555" s="148" t="s">
        <v>1487</v>
      </c>
      <c r="AL555" s="148">
        <v>0</v>
      </c>
      <c r="AM555" s="148">
        <v>0</v>
      </c>
    </row>
    <row r="556" spans="1:39">
      <c r="A556" s="148">
        <v>5321724</v>
      </c>
      <c r="B556" s="148" t="s">
        <v>8550</v>
      </c>
      <c r="C556" s="148" t="s">
        <v>134</v>
      </c>
      <c r="D556" s="148">
        <v>5321724</v>
      </c>
      <c r="F556" s="149" t="s">
        <v>52</v>
      </c>
      <c r="H556" s="150">
        <v>35626</v>
      </c>
      <c r="I556" s="149" t="s">
        <v>59</v>
      </c>
      <c r="J556" s="149">
        <v>-40</v>
      </c>
      <c r="K556" s="149" t="s">
        <v>45</v>
      </c>
      <c r="M556" s="149" t="s">
        <v>46</v>
      </c>
      <c r="N556" s="148">
        <v>12530001</v>
      </c>
      <c r="O556" s="148" t="s">
        <v>2065</v>
      </c>
      <c r="Q556" s="148" t="s">
        <v>48</v>
      </c>
      <c r="R556" s="150">
        <v>40074</v>
      </c>
      <c r="S556" s="150">
        <v>45202</v>
      </c>
      <c r="T556" s="148" t="s">
        <v>1006</v>
      </c>
      <c r="U556" s="148">
        <v>1332</v>
      </c>
      <c r="X556" s="148">
        <v>13</v>
      </c>
      <c r="Y556" s="148" t="s">
        <v>230</v>
      </c>
      <c r="AC556" s="148" t="s">
        <v>49</v>
      </c>
      <c r="AD556" s="148" t="s">
        <v>1328</v>
      </c>
      <c r="AE556" s="148">
        <v>53000</v>
      </c>
      <c r="AF556" s="148" t="s">
        <v>8551</v>
      </c>
      <c r="AJ556" s="148">
        <v>673378089</v>
      </c>
      <c r="AK556" s="148" t="s">
        <v>8552</v>
      </c>
      <c r="AL556" s="148">
        <v>0</v>
      </c>
      <c r="AM556" s="148">
        <v>0</v>
      </c>
    </row>
    <row r="557" spans="1:39">
      <c r="A557" s="148">
        <v>5324793</v>
      </c>
      <c r="B557" s="148" t="s">
        <v>925</v>
      </c>
      <c r="C557" s="148" t="s">
        <v>5099</v>
      </c>
      <c r="D557" s="148">
        <v>5324793</v>
      </c>
      <c r="E557" s="149" t="s">
        <v>8115</v>
      </c>
      <c r="F557" s="149" t="s">
        <v>52</v>
      </c>
      <c r="H557" s="150">
        <v>24682</v>
      </c>
      <c r="I557" s="149" t="s">
        <v>8130</v>
      </c>
      <c r="J557" s="149" t="s">
        <v>8131</v>
      </c>
      <c r="K557" s="149" t="s">
        <v>45</v>
      </c>
      <c r="M557" s="149" t="s">
        <v>46</v>
      </c>
      <c r="N557" s="148">
        <v>12530063</v>
      </c>
      <c r="O557" s="148" t="s">
        <v>265</v>
      </c>
      <c r="P557" s="150">
        <v>45516</v>
      </c>
      <c r="Q557" s="148" t="s">
        <v>962</v>
      </c>
      <c r="R557" s="150">
        <v>41905</v>
      </c>
      <c r="S557" s="150">
        <v>44822</v>
      </c>
      <c r="T557" s="148" t="s">
        <v>2896</v>
      </c>
      <c r="U557" s="148">
        <v>519</v>
      </c>
      <c r="X557" s="148">
        <v>5</v>
      </c>
      <c r="Y557" s="148" t="s">
        <v>230</v>
      </c>
      <c r="AC557" s="148" t="s">
        <v>49</v>
      </c>
      <c r="AD557" s="148" t="s">
        <v>3702</v>
      </c>
      <c r="AE557" s="148">
        <v>53500</v>
      </c>
      <c r="AF557" s="148" t="s">
        <v>5690</v>
      </c>
      <c r="AI557" s="148" t="s">
        <v>5691</v>
      </c>
      <c r="AJ557" s="148" t="s">
        <v>5692</v>
      </c>
      <c r="AK557" s="148" t="s">
        <v>1488</v>
      </c>
      <c r="AL557" s="148">
        <v>1</v>
      </c>
      <c r="AM557" s="148">
        <v>1</v>
      </c>
    </row>
    <row r="558" spans="1:39">
      <c r="A558" s="148">
        <v>538377</v>
      </c>
      <c r="B558" s="148" t="s">
        <v>5693</v>
      </c>
      <c r="C558" s="148" t="s">
        <v>1051</v>
      </c>
      <c r="D558" s="148">
        <v>538377</v>
      </c>
      <c r="F558" s="149" t="s">
        <v>52</v>
      </c>
      <c r="H558" s="150">
        <v>29060</v>
      </c>
      <c r="I558" s="149" t="s">
        <v>8147</v>
      </c>
      <c r="J558" s="149" t="s">
        <v>8148</v>
      </c>
      <c r="K558" s="149" t="s">
        <v>45</v>
      </c>
      <c r="M558" s="149" t="s">
        <v>46</v>
      </c>
      <c r="N558" s="148">
        <v>12530050</v>
      </c>
      <c r="O558" s="148" t="s">
        <v>2049</v>
      </c>
      <c r="Q558" s="148" t="s">
        <v>48</v>
      </c>
      <c r="R558" s="150">
        <v>37432</v>
      </c>
      <c r="S558" s="150">
        <v>44847</v>
      </c>
      <c r="T558" s="148" t="s">
        <v>2896</v>
      </c>
      <c r="U558" s="148">
        <v>1156</v>
      </c>
      <c r="X558" s="148">
        <v>11</v>
      </c>
      <c r="Y558" s="148" t="s">
        <v>230</v>
      </c>
      <c r="AC558" s="148" t="s">
        <v>49</v>
      </c>
      <c r="AD558" s="148" t="s">
        <v>1328</v>
      </c>
      <c r="AE558" s="148">
        <v>53000</v>
      </c>
      <c r="AF558" s="148" t="s">
        <v>5694</v>
      </c>
      <c r="AI558" s="148">
        <v>787063604</v>
      </c>
      <c r="AK558" s="148" t="s">
        <v>5695</v>
      </c>
      <c r="AL558" s="148">
        <v>0</v>
      </c>
      <c r="AM558" s="148">
        <v>0</v>
      </c>
    </row>
    <row r="559" spans="1:39">
      <c r="A559" s="148">
        <v>2715495</v>
      </c>
      <c r="B559" s="148" t="s">
        <v>5696</v>
      </c>
      <c r="C559" s="148" t="s">
        <v>8553</v>
      </c>
      <c r="D559" s="148">
        <v>2715495</v>
      </c>
      <c r="F559" s="149" t="s">
        <v>43</v>
      </c>
      <c r="H559" s="150">
        <v>19531</v>
      </c>
      <c r="I559" s="149" t="s">
        <v>8116</v>
      </c>
      <c r="J559" s="149" t="s">
        <v>8117</v>
      </c>
      <c r="K559" s="149" t="s">
        <v>45</v>
      </c>
      <c r="M559" s="149" t="s">
        <v>46</v>
      </c>
      <c r="N559" s="148">
        <v>12538903</v>
      </c>
      <c r="O559" s="148" t="s">
        <v>166</v>
      </c>
      <c r="Q559" s="148" t="s">
        <v>48</v>
      </c>
      <c r="R559" s="150">
        <v>39717</v>
      </c>
      <c r="S559" s="150">
        <v>44818</v>
      </c>
      <c r="T559" s="148" t="s">
        <v>2896</v>
      </c>
      <c r="U559" s="148">
        <v>500</v>
      </c>
      <c r="X559" s="148">
        <v>5</v>
      </c>
      <c r="Y559" s="148" t="s">
        <v>230</v>
      </c>
      <c r="AC559" s="148" t="s">
        <v>49</v>
      </c>
      <c r="AD559" s="148" t="s">
        <v>5697</v>
      </c>
      <c r="AE559" s="148">
        <v>27380</v>
      </c>
      <c r="AF559" s="148" t="s">
        <v>5698</v>
      </c>
      <c r="AJ559" s="148">
        <v>613089061</v>
      </c>
      <c r="AK559" s="148" t="s">
        <v>8554</v>
      </c>
      <c r="AL559" s="148">
        <v>0</v>
      </c>
      <c r="AM559" s="148">
        <v>0</v>
      </c>
    </row>
    <row r="560" spans="1:39">
      <c r="A560" s="148">
        <v>5328702</v>
      </c>
      <c r="B560" s="148" t="s">
        <v>5699</v>
      </c>
      <c r="C560" s="148" t="s">
        <v>314</v>
      </c>
      <c r="D560" s="148">
        <v>5328702</v>
      </c>
      <c r="E560" s="149" t="s">
        <v>52</v>
      </c>
      <c r="F560" s="149" t="s">
        <v>52</v>
      </c>
      <c r="H560" s="150">
        <v>30915</v>
      </c>
      <c r="I560" s="149" t="s">
        <v>8113</v>
      </c>
      <c r="J560" s="149" t="s">
        <v>8114</v>
      </c>
      <c r="K560" s="149" t="s">
        <v>45</v>
      </c>
      <c r="M560" s="149" t="s">
        <v>46</v>
      </c>
      <c r="N560" s="148">
        <v>12530070</v>
      </c>
      <c r="O560" s="148" t="s">
        <v>145</v>
      </c>
      <c r="P560" s="150">
        <v>45535</v>
      </c>
      <c r="Q560" s="148" t="s">
        <v>962</v>
      </c>
      <c r="R560" s="150">
        <v>44817</v>
      </c>
      <c r="S560" s="150">
        <v>44813</v>
      </c>
      <c r="T560" s="148" t="s">
        <v>2896</v>
      </c>
      <c r="U560" s="148">
        <v>621</v>
      </c>
      <c r="X560" s="148">
        <v>6</v>
      </c>
      <c r="Y560" s="148" t="s">
        <v>230</v>
      </c>
      <c r="AC560" s="148" t="s">
        <v>49</v>
      </c>
      <c r="AD560" s="148" t="s">
        <v>4555</v>
      </c>
      <c r="AE560" s="148">
        <v>53940</v>
      </c>
      <c r="AF560" s="148" t="s">
        <v>5700</v>
      </c>
      <c r="AJ560" s="148" t="s">
        <v>5701</v>
      </c>
      <c r="AK560" s="148" t="s">
        <v>5702</v>
      </c>
      <c r="AL560" s="148">
        <v>0</v>
      </c>
      <c r="AM560" s="148">
        <v>0</v>
      </c>
    </row>
    <row r="561" spans="1:39">
      <c r="A561" s="148">
        <v>5329117</v>
      </c>
      <c r="B561" s="148" t="s">
        <v>5703</v>
      </c>
      <c r="C561" s="148" t="s">
        <v>2046</v>
      </c>
      <c r="D561" s="148">
        <v>5329117</v>
      </c>
      <c r="F561" s="149" t="s">
        <v>43</v>
      </c>
      <c r="H561" s="150">
        <v>41571</v>
      </c>
      <c r="I561" s="149" t="s">
        <v>54</v>
      </c>
      <c r="J561" s="149">
        <v>-12</v>
      </c>
      <c r="K561" s="149" t="s">
        <v>45</v>
      </c>
      <c r="M561" s="149" t="s">
        <v>46</v>
      </c>
      <c r="N561" s="148">
        <v>12530099</v>
      </c>
      <c r="O561" s="148" t="s">
        <v>2047</v>
      </c>
      <c r="Q561" s="148" t="s">
        <v>48</v>
      </c>
      <c r="R561" s="150">
        <v>44993</v>
      </c>
      <c r="T561" s="148" t="s">
        <v>2115</v>
      </c>
      <c r="U561" s="148">
        <v>500</v>
      </c>
      <c r="X561" s="148">
        <v>5</v>
      </c>
      <c r="Y561" s="148" t="s">
        <v>230</v>
      </c>
      <c r="AC561" s="148" t="s">
        <v>49</v>
      </c>
      <c r="AD561" s="148" t="s">
        <v>5404</v>
      </c>
      <c r="AE561" s="148">
        <v>53400</v>
      </c>
      <c r="AF561" s="148" t="s">
        <v>5704</v>
      </c>
      <c r="AJ561" s="148">
        <v>637800181</v>
      </c>
      <c r="AK561" s="148" t="s">
        <v>8555</v>
      </c>
      <c r="AL561" s="148">
        <v>0</v>
      </c>
      <c r="AM561" s="148">
        <v>0</v>
      </c>
    </row>
    <row r="562" spans="1:39">
      <c r="A562" s="148">
        <v>5321421</v>
      </c>
      <c r="B562" s="148" t="s">
        <v>382</v>
      </c>
      <c r="C562" s="148" t="s">
        <v>113</v>
      </c>
      <c r="D562" s="148">
        <v>5321421</v>
      </c>
      <c r="F562" s="149" t="s">
        <v>43</v>
      </c>
      <c r="H562" s="150">
        <v>13406</v>
      </c>
      <c r="I562" s="149" t="s">
        <v>8179</v>
      </c>
      <c r="J562" s="149" t="s">
        <v>8180</v>
      </c>
      <c r="K562" s="149" t="s">
        <v>45</v>
      </c>
      <c r="M562" s="149" t="s">
        <v>46</v>
      </c>
      <c r="N562" s="148">
        <v>12530060</v>
      </c>
      <c r="O562" s="148" t="s">
        <v>2031</v>
      </c>
      <c r="Q562" s="148" t="s">
        <v>48</v>
      </c>
      <c r="R562" s="150">
        <v>39744</v>
      </c>
      <c r="S562" s="150">
        <v>45209</v>
      </c>
      <c r="T562" s="148" t="s">
        <v>1006</v>
      </c>
      <c r="U562" s="148">
        <v>500</v>
      </c>
      <c r="X562" s="148">
        <v>5</v>
      </c>
      <c r="Y562" s="148" t="s">
        <v>230</v>
      </c>
      <c r="AC562" s="148" t="s">
        <v>49</v>
      </c>
      <c r="AD562" s="148" t="s">
        <v>3725</v>
      </c>
      <c r="AE562" s="148">
        <v>53810</v>
      </c>
      <c r="AF562" s="148" t="s">
        <v>4106</v>
      </c>
      <c r="AK562" s="148" t="s">
        <v>1489</v>
      </c>
      <c r="AL562" s="148">
        <v>0</v>
      </c>
      <c r="AM562" s="148">
        <v>0</v>
      </c>
    </row>
    <row r="563" spans="1:39">
      <c r="A563" s="148">
        <v>5328677</v>
      </c>
      <c r="B563" s="148" t="s">
        <v>5706</v>
      </c>
      <c r="C563" s="148" t="s">
        <v>144</v>
      </c>
      <c r="D563" s="148">
        <v>5328677</v>
      </c>
      <c r="F563" s="149" t="s">
        <v>43</v>
      </c>
      <c r="H563" s="150">
        <v>22319</v>
      </c>
      <c r="I563" s="149" t="s">
        <v>8138</v>
      </c>
      <c r="J563" s="149" t="s">
        <v>8139</v>
      </c>
      <c r="K563" s="149" t="s">
        <v>45</v>
      </c>
      <c r="M563" s="149" t="s">
        <v>46</v>
      </c>
      <c r="N563" s="148">
        <v>12530060</v>
      </c>
      <c r="O563" s="148" t="s">
        <v>2031</v>
      </c>
      <c r="Q563" s="148" t="s">
        <v>48</v>
      </c>
      <c r="R563" s="150">
        <v>44812</v>
      </c>
      <c r="S563" s="150">
        <v>44780</v>
      </c>
      <c r="T563" s="148" t="s">
        <v>2896</v>
      </c>
      <c r="U563" s="148">
        <v>500</v>
      </c>
      <c r="X563" s="148">
        <v>5</v>
      </c>
      <c r="Y563" s="148" t="s">
        <v>230</v>
      </c>
      <c r="AC563" s="148" t="s">
        <v>49</v>
      </c>
      <c r="AD563" s="148" t="s">
        <v>3674</v>
      </c>
      <c r="AE563" s="148">
        <v>53940</v>
      </c>
      <c r="AF563" s="148" t="s">
        <v>5707</v>
      </c>
      <c r="AJ563" s="148">
        <v>676003320</v>
      </c>
      <c r="AK563" s="148" t="s">
        <v>5708</v>
      </c>
      <c r="AL563" s="148">
        <v>0</v>
      </c>
      <c r="AM563" s="148">
        <v>0</v>
      </c>
    </row>
    <row r="564" spans="1:39">
      <c r="A564" s="148">
        <v>5315142</v>
      </c>
      <c r="B564" s="148" t="s">
        <v>384</v>
      </c>
      <c r="C564" s="148" t="s">
        <v>144</v>
      </c>
      <c r="D564" s="148">
        <v>5315142</v>
      </c>
      <c r="E564" s="149" t="s">
        <v>52</v>
      </c>
      <c r="F564" s="149" t="s">
        <v>52</v>
      </c>
      <c r="H564" s="150">
        <v>24609</v>
      </c>
      <c r="I564" s="149" t="s">
        <v>8130</v>
      </c>
      <c r="J564" s="149" t="s">
        <v>8131</v>
      </c>
      <c r="K564" s="149" t="s">
        <v>45</v>
      </c>
      <c r="M564" s="149" t="s">
        <v>46</v>
      </c>
      <c r="N564" s="148">
        <v>12530119</v>
      </c>
      <c r="O564" s="148" t="s">
        <v>2062</v>
      </c>
      <c r="P564" s="150">
        <v>45524</v>
      </c>
      <c r="Q564" s="148" t="s">
        <v>962</v>
      </c>
      <c r="R564" s="150">
        <v>37432</v>
      </c>
      <c r="S564" s="150">
        <v>44841</v>
      </c>
      <c r="T564" s="148" t="s">
        <v>2896</v>
      </c>
      <c r="U564" s="148">
        <v>1156</v>
      </c>
      <c r="X564" s="148">
        <v>11</v>
      </c>
      <c r="Y564" s="148" t="s">
        <v>230</v>
      </c>
      <c r="AC564" s="148" t="s">
        <v>49</v>
      </c>
      <c r="AD564" s="148" t="s">
        <v>7295</v>
      </c>
      <c r="AE564" s="148">
        <v>53200</v>
      </c>
      <c r="AF564" s="148" t="s">
        <v>7296</v>
      </c>
      <c r="AK564" s="148" t="s">
        <v>7297</v>
      </c>
      <c r="AL564" s="148">
        <v>0</v>
      </c>
      <c r="AM564" s="148">
        <v>0</v>
      </c>
    </row>
    <row r="565" spans="1:39">
      <c r="A565" s="148">
        <v>5325937</v>
      </c>
      <c r="B565" s="148" t="s">
        <v>384</v>
      </c>
      <c r="C565" s="148" t="s">
        <v>134</v>
      </c>
      <c r="D565" s="148">
        <v>5325937</v>
      </c>
      <c r="F565" s="149" t="s">
        <v>52</v>
      </c>
      <c r="H565" s="150">
        <v>34877</v>
      </c>
      <c r="I565" s="149" t="s">
        <v>59</v>
      </c>
      <c r="J565" s="149">
        <v>-40</v>
      </c>
      <c r="K565" s="149" t="s">
        <v>45</v>
      </c>
      <c r="M565" s="149" t="s">
        <v>46</v>
      </c>
      <c r="N565" s="148">
        <v>12530001</v>
      </c>
      <c r="O565" s="148" t="s">
        <v>2065</v>
      </c>
      <c r="Q565" s="148" t="s">
        <v>48</v>
      </c>
      <c r="R565" s="150">
        <v>42641</v>
      </c>
      <c r="S565" s="150">
        <v>44795</v>
      </c>
      <c r="T565" s="148" t="s">
        <v>2896</v>
      </c>
      <c r="U565" s="148">
        <v>877</v>
      </c>
      <c r="X565" s="148">
        <v>8</v>
      </c>
      <c r="Y565" s="148" t="s">
        <v>230</v>
      </c>
      <c r="AC565" s="148" t="s">
        <v>49</v>
      </c>
      <c r="AD565" s="148" t="s">
        <v>3949</v>
      </c>
      <c r="AE565" s="148">
        <v>53240</v>
      </c>
      <c r="AF565" s="148" t="s">
        <v>4107</v>
      </c>
      <c r="AJ565" s="148">
        <v>629212258</v>
      </c>
      <c r="AK565" s="148" t="s">
        <v>3319</v>
      </c>
      <c r="AL565" s="148">
        <v>0</v>
      </c>
      <c r="AM565" s="148">
        <v>0</v>
      </c>
    </row>
    <row r="566" spans="1:39">
      <c r="A566" s="148">
        <v>5312015</v>
      </c>
      <c r="B566" s="148" t="s">
        <v>385</v>
      </c>
      <c r="C566" s="148" t="s">
        <v>220</v>
      </c>
      <c r="D566" s="148">
        <v>5312015</v>
      </c>
      <c r="F566" s="149" t="s">
        <v>52</v>
      </c>
      <c r="H566" s="150">
        <v>24071</v>
      </c>
      <c r="I566" s="149" t="s">
        <v>8130</v>
      </c>
      <c r="J566" s="149" t="s">
        <v>8131</v>
      </c>
      <c r="K566" s="149" t="s">
        <v>45</v>
      </c>
      <c r="M566" s="149" t="s">
        <v>46</v>
      </c>
      <c r="N566" s="148">
        <v>12530144</v>
      </c>
      <c r="O566" s="148" t="s">
        <v>2070</v>
      </c>
      <c r="Q566" s="148" t="s">
        <v>48</v>
      </c>
      <c r="R566" s="150">
        <v>37432</v>
      </c>
      <c r="S566" s="150">
        <v>44804</v>
      </c>
      <c r="T566" s="148" t="s">
        <v>2896</v>
      </c>
      <c r="U566" s="148">
        <v>677</v>
      </c>
      <c r="X566" s="148">
        <v>6</v>
      </c>
      <c r="Y566" s="148" t="s">
        <v>230</v>
      </c>
      <c r="AC566" s="148" t="s">
        <v>49</v>
      </c>
      <c r="AD566" s="148" t="s">
        <v>4108</v>
      </c>
      <c r="AE566" s="148">
        <v>53290</v>
      </c>
      <c r="AF566" s="148" t="s">
        <v>4109</v>
      </c>
      <c r="AI566" s="148" t="s">
        <v>3320</v>
      </c>
      <c r="AJ566" s="148" t="s">
        <v>3321</v>
      </c>
      <c r="AK566" s="148" t="s">
        <v>1490</v>
      </c>
      <c r="AL566" s="148">
        <v>1</v>
      </c>
      <c r="AM566" s="148">
        <v>1</v>
      </c>
    </row>
    <row r="567" spans="1:39">
      <c r="A567" s="148">
        <v>5329530</v>
      </c>
      <c r="B567" s="148" t="s">
        <v>8556</v>
      </c>
      <c r="C567" s="148" t="s">
        <v>8557</v>
      </c>
      <c r="D567" s="148">
        <v>5329530</v>
      </c>
      <c r="F567" s="149" t="s">
        <v>43</v>
      </c>
      <c r="H567" s="150">
        <v>27397</v>
      </c>
      <c r="I567" s="149" t="s">
        <v>8147</v>
      </c>
      <c r="J567" s="149" t="s">
        <v>8148</v>
      </c>
      <c r="K567" s="149" t="s">
        <v>61</v>
      </c>
      <c r="M567" s="149" t="s">
        <v>46</v>
      </c>
      <c r="N567" s="148">
        <v>12530070</v>
      </c>
      <c r="O567" s="148" t="s">
        <v>145</v>
      </c>
      <c r="Q567" s="148" t="s">
        <v>48</v>
      </c>
      <c r="R567" s="150">
        <v>45228</v>
      </c>
      <c r="S567" s="150">
        <v>45211</v>
      </c>
      <c r="T567" s="148" t="s">
        <v>1006</v>
      </c>
      <c r="U567" s="148">
        <v>500</v>
      </c>
      <c r="X567" s="148">
        <v>5</v>
      </c>
      <c r="Y567" s="148" t="s">
        <v>230</v>
      </c>
      <c r="AC567" s="148" t="s">
        <v>49</v>
      </c>
      <c r="AD567" s="148" t="s">
        <v>3881</v>
      </c>
      <c r="AE567" s="148">
        <v>53540</v>
      </c>
      <c r="AF567" s="148" t="s">
        <v>8558</v>
      </c>
      <c r="AI567" s="148" t="s">
        <v>8559</v>
      </c>
      <c r="AJ567" s="148" t="s">
        <v>8560</v>
      </c>
      <c r="AK567" s="148" t="s">
        <v>8561</v>
      </c>
      <c r="AL567" s="148">
        <v>1</v>
      </c>
      <c r="AM567" s="148">
        <v>1</v>
      </c>
    </row>
    <row r="568" spans="1:39">
      <c r="A568" s="148">
        <v>5328100</v>
      </c>
      <c r="B568" s="148" t="s">
        <v>1491</v>
      </c>
      <c r="C568" s="148" t="s">
        <v>317</v>
      </c>
      <c r="D568" s="148">
        <v>5328100</v>
      </c>
      <c r="F568" s="149" t="s">
        <v>43</v>
      </c>
      <c r="H568" s="150">
        <v>16745</v>
      </c>
      <c r="I568" s="149" t="s">
        <v>8212</v>
      </c>
      <c r="J568" s="149" t="s">
        <v>8213</v>
      </c>
      <c r="K568" s="149" t="s">
        <v>61</v>
      </c>
      <c r="M568" s="149" t="s">
        <v>46</v>
      </c>
      <c r="N568" s="148">
        <v>12530114</v>
      </c>
      <c r="O568" s="148" t="s">
        <v>47</v>
      </c>
      <c r="Q568" s="148" t="s">
        <v>48</v>
      </c>
      <c r="R568" s="150">
        <v>44326</v>
      </c>
      <c r="S568" s="150">
        <v>45177</v>
      </c>
      <c r="T568" s="148" t="s">
        <v>1006</v>
      </c>
      <c r="U568" s="148">
        <v>500</v>
      </c>
      <c r="X568" s="148">
        <v>5</v>
      </c>
      <c r="Y568" s="148" t="s">
        <v>230</v>
      </c>
      <c r="AC568" s="148" t="s">
        <v>49</v>
      </c>
      <c r="AD568" s="148" t="s">
        <v>1328</v>
      </c>
      <c r="AE568" s="148">
        <v>53000</v>
      </c>
      <c r="AF568" s="148" t="s">
        <v>3887</v>
      </c>
      <c r="AI568" s="148" t="s">
        <v>2937</v>
      </c>
      <c r="AK568" s="148" t="s">
        <v>1402</v>
      </c>
      <c r="AL568" s="148">
        <v>0</v>
      </c>
      <c r="AM568" s="148">
        <v>0</v>
      </c>
    </row>
    <row r="569" spans="1:39">
      <c r="A569" s="148">
        <v>5329491</v>
      </c>
      <c r="B569" s="148" t="s">
        <v>8562</v>
      </c>
      <c r="C569" s="148" t="s">
        <v>8563</v>
      </c>
      <c r="D569" s="148">
        <v>5329491</v>
      </c>
      <c r="F569" s="149" t="s">
        <v>43</v>
      </c>
      <c r="H569" s="150">
        <v>40371</v>
      </c>
      <c r="I569" s="149" t="s">
        <v>97</v>
      </c>
      <c r="J569" s="149">
        <v>-15</v>
      </c>
      <c r="K569" s="149" t="s">
        <v>45</v>
      </c>
      <c r="M569" s="149" t="s">
        <v>46</v>
      </c>
      <c r="N569" s="148">
        <v>12530095</v>
      </c>
      <c r="O569" s="148" t="s">
        <v>944</v>
      </c>
      <c r="Q569" s="148" t="s">
        <v>48</v>
      </c>
      <c r="R569" s="150">
        <v>45211</v>
      </c>
      <c r="T569" s="148" t="s">
        <v>2115</v>
      </c>
      <c r="U569" s="148">
        <v>500</v>
      </c>
      <c r="X569" s="148">
        <v>5</v>
      </c>
      <c r="Y569" s="148" t="s">
        <v>230</v>
      </c>
      <c r="AC569" s="148" t="s">
        <v>49</v>
      </c>
      <c r="AD569" s="148" t="s">
        <v>8564</v>
      </c>
      <c r="AE569" s="148">
        <v>53410</v>
      </c>
      <c r="AF569" s="148" t="s">
        <v>8565</v>
      </c>
      <c r="AJ569" s="148">
        <v>648836990</v>
      </c>
      <c r="AK569" s="148" t="s">
        <v>8566</v>
      </c>
      <c r="AL569" s="148">
        <v>0</v>
      </c>
      <c r="AM569" s="148">
        <v>0</v>
      </c>
    </row>
    <row r="570" spans="1:39">
      <c r="A570" s="148">
        <v>5329518</v>
      </c>
      <c r="B570" s="148" t="s">
        <v>8567</v>
      </c>
      <c r="C570" s="148" t="s">
        <v>8568</v>
      </c>
      <c r="D570" s="148">
        <v>5329518</v>
      </c>
      <c r="F570" s="149" t="s">
        <v>43</v>
      </c>
      <c r="H570" s="150">
        <v>17184</v>
      </c>
      <c r="I570" s="149" t="s">
        <v>8212</v>
      </c>
      <c r="J570" s="149" t="s">
        <v>8213</v>
      </c>
      <c r="K570" s="149" t="s">
        <v>61</v>
      </c>
      <c r="M570" s="149" t="s">
        <v>46</v>
      </c>
      <c r="N570" s="148">
        <v>12530114</v>
      </c>
      <c r="O570" s="148" t="s">
        <v>47</v>
      </c>
      <c r="Q570" s="148" t="s">
        <v>48</v>
      </c>
      <c r="R570" s="150">
        <v>45220</v>
      </c>
      <c r="S570" s="150">
        <v>45205</v>
      </c>
      <c r="T570" s="148" t="s">
        <v>1006</v>
      </c>
      <c r="U570" s="148">
        <v>500</v>
      </c>
      <c r="X570" s="148">
        <v>5</v>
      </c>
      <c r="Y570" s="148" t="s">
        <v>230</v>
      </c>
      <c r="AC570" s="148" t="s">
        <v>49</v>
      </c>
      <c r="AD570" s="148" t="s">
        <v>1328</v>
      </c>
      <c r="AE570" s="148">
        <v>53000</v>
      </c>
      <c r="AF570" s="148" t="s">
        <v>3887</v>
      </c>
      <c r="AI570" s="148" t="s">
        <v>2910</v>
      </c>
      <c r="AK570" s="148" t="s">
        <v>1402</v>
      </c>
      <c r="AL570" s="148">
        <v>0</v>
      </c>
      <c r="AM570" s="148">
        <v>0</v>
      </c>
    </row>
    <row r="571" spans="1:39">
      <c r="A571" s="148">
        <v>539998</v>
      </c>
      <c r="B571" s="148" t="s">
        <v>386</v>
      </c>
      <c r="C571" s="148" t="s">
        <v>188</v>
      </c>
      <c r="D571" s="148">
        <v>539998</v>
      </c>
      <c r="F571" s="149" t="s">
        <v>52</v>
      </c>
      <c r="H571" s="150">
        <v>26267</v>
      </c>
      <c r="I571" s="149" t="s">
        <v>8109</v>
      </c>
      <c r="J571" s="149" t="s">
        <v>8110</v>
      </c>
      <c r="K571" s="149" t="s">
        <v>45</v>
      </c>
      <c r="M571" s="149" t="s">
        <v>46</v>
      </c>
      <c r="N571" s="148">
        <v>12530049</v>
      </c>
      <c r="O571" s="148" t="s">
        <v>238</v>
      </c>
      <c r="Q571" s="148" t="s">
        <v>48</v>
      </c>
      <c r="R571" s="150">
        <v>37432</v>
      </c>
      <c r="S571" s="150">
        <v>44457</v>
      </c>
      <c r="T571" s="148" t="s">
        <v>2896</v>
      </c>
      <c r="U571" s="148">
        <v>922</v>
      </c>
      <c r="X571" s="148">
        <v>9</v>
      </c>
      <c r="Y571" s="148" t="s">
        <v>230</v>
      </c>
      <c r="AC571" s="148" t="s">
        <v>49</v>
      </c>
      <c r="AD571" s="148" t="s">
        <v>3818</v>
      </c>
      <c r="AE571" s="148">
        <v>53160</v>
      </c>
      <c r="AF571" s="148" t="s">
        <v>4110</v>
      </c>
      <c r="AK571" s="148" t="s">
        <v>3049</v>
      </c>
      <c r="AL571" s="148">
        <v>0</v>
      </c>
      <c r="AM571" s="148">
        <v>0</v>
      </c>
    </row>
    <row r="572" spans="1:39">
      <c r="A572" s="148">
        <v>5324820</v>
      </c>
      <c r="B572" s="148" t="s">
        <v>3322</v>
      </c>
      <c r="C572" s="148" t="s">
        <v>926</v>
      </c>
      <c r="D572" s="148">
        <v>5324820</v>
      </c>
      <c r="F572" s="149" t="s">
        <v>43</v>
      </c>
      <c r="H572" s="150">
        <v>38709</v>
      </c>
      <c r="I572" s="149" t="s">
        <v>59</v>
      </c>
      <c r="J572" s="149">
        <v>-40</v>
      </c>
      <c r="K572" s="149" t="s">
        <v>45</v>
      </c>
      <c r="M572" s="149" t="s">
        <v>46</v>
      </c>
      <c r="N572" s="148">
        <v>12530060</v>
      </c>
      <c r="O572" s="148" t="s">
        <v>2031</v>
      </c>
      <c r="Q572" s="148" t="s">
        <v>48</v>
      </c>
      <c r="R572" s="150">
        <v>41906</v>
      </c>
      <c r="S572" s="150">
        <v>45359</v>
      </c>
      <c r="T572" s="148" t="s">
        <v>1006</v>
      </c>
      <c r="U572" s="148">
        <v>500</v>
      </c>
      <c r="X572" s="148">
        <v>5</v>
      </c>
      <c r="Y572" s="148" t="s">
        <v>230</v>
      </c>
      <c r="AC572" s="148" t="s">
        <v>49</v>
      </c>
      <c r="AD572" s="148" t="s">
        <v>3725</v>
      </c>
      <c r="AE572" s="148">
        <v>53810</v>
      </c>
      <c r="AF572" s="148" t="s">
        <v>4111</v>
      </c>
      <c r="AI572" s="148">
        <v>648168514</v>
      </c>
      <c r="AJ572" s="148">
        <v>623925047</v>
      </c>
      <c r="AK572" s="148" t="s">
        <v>3323</v>
      </c>
      <c r="AL572" s="148">
        <v>0</v>
      </c>
      <c r="AM572" s="148">
        <v>0</v>
      </c>
    </row>
    <row r="573" spans="1:39">
      <c r="A573" s="148">
        <v>5329396</v>
      </c>
      <c r="B573" s="148" t="s">
        <v>8569</v>
      </c>
      <c r="C573" s="148" t="s">
        <v>5528</v>
      </c>
      <c r="D573" s="148">
        <v>5329396</v>
      </c>
      <c r="F573" s="149" t="s">
        <v>43</v>
      </c>
      <c r="H573" s="150">
        <v>41500</v>
      </c>
      <c r="I573" s="149" t="s">
        <v>54</v>
      </c>
      <c r="J573" s="149">
        <v>-12</v>
      </c>
      <c r="K573" s="149" t="s">
        <v>45</v>
      </c>
      <c r="M573" s="149" t="s">
        <v>46</v>
      </c>
      <c r="N573" s="148">
        <v>12530087</v>
      </c>
      <c r="O573" s="148" t="s">
        <v>1341</v>
      </c>
      <c r="Q573" s="148" t="s">
        <v>48</v>
      </c>
      <c r="R573" s="150">
        <v>45200</v>
      </c>
      <c r="T573" s="148" t="s">
        <v>2115</v>
      </c>
      <c r="U573" s="148">
        <v>500</v>
      </c>
      <c r="X573" s="148">
        <v>5</v>
      </c>
      <c r="Y573" s="148" t="s">
        <v>230</v>
      </c>
      <c r="AC573" s="148" t="s">
        <v>49</v>
      </c>
      <c r="AD573" s="148" t="s">
        <v>8570</v>
      </c>
      <c r="AE573" s="148">
        <v>53230</v>
      </c>
      <c r="AF573" s="148" t="s">
        <v>8571</v>
      </c>
      <c r="AJ573" s="148">
        <v>630481199</v>
      </c>
      <c r="AK573" s="148" t="s">
        <v>8572</v>
      </c>
      <c r="AL573" s="148">
        <v>0</v>
      </c>
      <c r="AM573" s="148">
        <v>0</v>
      </c>
    </row>
    <row r="574" spans="1:39">
      <c r="A574" s="148">
        <v>5329539</v>
      </c>
      <c r="B574" s="148" t="s">
        <v>8573</v>
      </c>
      <c r="C574" s="148" t="s">
        <v>377</v>
      </c>
      <c r="D574" s="148">
        <v>5329539</v>
      </c>
      <c r="F574" s="149" t="s">
        <v>43</v>
      </c>
      <c r="H574" s="150">
        <v>42268</v>
      </c>
      <c r="I574" s="149" t="s">
        <v>57</v>
      </c>
      <c r="J574" s="149">
        <v>-10</v>
      </c>
      <c r="K574" s="149" t="s">
        <v>45</v>
      </c>
      <c r="M574" s="149" t="s">
        <v>46</v>
      </c>
      <c r="N574" s="148">
        <v>12530070</v>
      </c>
      <c r="O574" s="148" t="s">
        <v>145</v>
      </c>
      <c r="Q574" s="148" t="s">
        <v>48</v>
      </c>
      <c r="R574" s="150">
        <v>45242</v>
      </c>
      <c r="T574" s="148" t="s">
        <v>2115</v>
      </c>
      <c r="U574" s="148">
        <v>500</v>
      </c>
      <c r="X574" s="148">
        <v>5</v>
      </c>
      <c r="Y574" s="148" t="s">
        <v>230</v>
      </c>
      <c r="AC574" s="148" t="s">
        <v>49</v>
      </c>
      <c r="AD574" s="148" t="s">
        <v>4413</v>
      </c>
      <c r="AE574" s="148">
        <v>53320</v>
      </c>
      <c r="AF574" s="148" t="s">
        <v>8574</v>
      </c>
      <c r="AJ574" s="148" t="s">
        <v>8575</v>
      </c>
      <c r="AK574" s="148" t="s">
        <v>8576</v>
      </c>
      <c r="AL574" s="148">
        <v>0</v>
      </c>
      <c r="AM574" s="148">
        <v>0</v>
      </c>
    </row>
    <row r="575" spans="1:39">
      <c r="A575" s="148">
        <v>5312994</v>
      </c>
      <c r="B575" s="148" t="s">
        <v>1266</v>
      </c>
      <c r="C575" s="148" t="s">
        <v>325</v>
      </c>
      <c r="D575" s="148">
        <v>5312994</v>
      </c>
      <c r="E575" s="149" t="s">
        <v>52</v>
      </c>
      <c r="F575" s="149" t="s">
        <v>52</v>
      </c>
      <c r="H575" s="150">
        <v>21987</v>
      </c>
      <c r="I575" s="149" t="s">
        <v>8138</v>
      </c>
      <c r="J575" s="149" t="s">
        <v>8139</v>
      </c>
      <c r="K575" s="149" t="s">
        <v>45</v>
      </c>
      <c r="M575" s="149" t="s">
        <v>46</v>
      </c>
      <c r="N575" s="148">
        <v>12530143</v>
      </c>
      <c r="O575" s="148" t="s">
        <v>3251</v>
      </c>
      <c r="P575" s="150">
        <v>45496</v>
      </c>
      <c r="Q575" s="148" t="s">
        <v>962</v>
      </c>
      <c r="R575" s="150">
        <v>37432</v>
      </c>
      <c r="S575" s="150">
        <v>44743</v>
      </c>
      <c r="T575" s="148" t="s">
        <v>2896</v>
      </c>
      <c r="U575" s="148">
        <v>626</v>
      </c>
      <c r="X575" s="148">
        <v>6</v>
      </c>
      <c r="Y575" s="148" t="s">
        <v>230</v>
      </c>
      <c r="AC575" s="148" t="s">
        <v>49</v>
      </c>
      <c r="AD575" s="148" t="s">
        <v>3644</v>
      </c>
      <c r="AE575" s="148">
        <v>53200</v>
      </c>
      <c r="AF575" s="148" t="s">
        <v>4112</v>
      </c>
      <c r="AI575" s="148">
        <v>243703757</v>
      </c>
      <c r="AJ575" s="148">
        <v>611462377</v>
      </c>
      <c r="AK575" s="148" t="s">
        <v>3324</v>
      </c>
      <c r="AL575" s="148">
        <v>0</v>
      </c>
      <c r="AM575" s="148">
        <v>0</v>
      </c>
    </row>
    <row r="576" spans="1:39">
      <c r="A576" s="148">
        <v>5328805</v>
      </c>
      <c r="B576" s="148" t="s">
        <v>1156</v>
      </c>
      <c r="C576" s="148" t="s">
        <v>134</v>
      </c>
      <c r="D576" s="148">
        <v>5328805</v>
      </c>
      <c r="E576" s="149" t="s">
        <v>52</v>
      </c>
      <c r="F576" s="149" t="s">
        <v>52</v>
      </c>
      <c r="H576" s="150">
        <v>30074</v>
      </c>
      <c r="I576" s="149" t="s">
        <v>8113</v>
      </c>
      <c r="J576" s="149" t="s">
        <v>8114</v>
      </c>
      <c r="K576" s="149" t="s">
        <v>45</v>
      </c>
      <c r="M576" s="149" t="s">
        <v>46</v>
      </c>
      <c r="N576" s="148">
        <v>12530058</v>
      </c>
      <c r="O576" s="148" t="s">
        <v>945</v>
      </c>
      <c r="P576" s="150">
        <v>45535</v>
      </c>
      <c r="Q576" s="148" t="s">
        <v>962</v>
      </c>
      <c r="R576" s="150">
        <v>44827</v>
      </c>
      <c r="S576" s="150">
        <v>44811</v>
      </c>
      <c r="T576" s="148" t="s">
        <v>2896</v>
      </c>
      <c r="U576" s="148">
        <v>612</v>
      </c>
      <c r="X576" s="148">
        <v>6</v>
      </c>
      <c r="Y576" s="148" t="s">
        <v>230</v>
      </c>
      <c r="AC576" s="148" t="s">
        <v>49</v>
      </c>
      <c r="AD576" s="148" t="s">
        <v>4555</v>
      </c>
      <c r="AE576" s="148">
        <v>53940</v>
      </c>
      <c r="AF576" s="148" t="s">
        <v>5709</v>
      </c>
      <c r="AJ576" s="148">
        <v>611996688</v>
      </c>
      <c r="AK576" s="148" t="s">
        <v>5710</v>
      </c>
      <c r="AL576" s="148">
        <v>0</v>
      </c>
      <c r="AM576" s="148">
        <v>0</v>
      </c>
    </row>
    <row r="577" spans="1:39">
      <c r="A577" s="148">
        <v>4923043</v>
      </c>
      <c r="B577" s="148" t="s">
        <v>1156</v>
      </c>
      <c r="C577" s="148" t="s">
        <v>134</v>
      </c>
      <c r="D577" s="148">
        <v>4923043</v>
      </c>
      <c r="E577" s="149" t="s">
        <v>8115</v>
      </c>
      <c r="F577" s="149" t="s">
        <v>52</v>
      </c>
      <c r="H577" s="150">
        <v>30112</v>
      </c>
      <c r="I577" s="149" t="s">
        <v>8113</v>
      </c>
      <c r="J577" s="149" t="s">
        <v>8114</v>
      </c>
      <c r="K577" s="149" t="s">
        <v>45</v>
      </c>
      <c r="M577" s="149" t="s">
        <v>46</v>
      </c>
      <c r="N577" s="148">
        <v>12530143</v>
      </c>
      <c r="O577" s="148" t="s">
        <v>3251</v>
      </c>
      <c r="P577" s="150">
        <v>45483</v>
      </c>
      <c r="Q577" s="148" t="s">
        <v>962</v>
      </c>
      <c r="R577" s="150">
        <v>37551</v>
      </c>
      <c r="S577" s="150">
        <v>44777</v>
      </c>
      <c r="T577" s="148" t="s">
        <v>2896</v>
      </c>
      <c r="U577" s="148">
        <v>800</v>
      </c>
      <c r="X577" s="148">
        <v>8</v>
      </c>
      <c r="Y577" s="148" t="s">
        <v>230</v>
      </c>
      <c r="AC577" s="148" t="s">
        <v>49</v>
      </c>
      <c r="AD577" s="148" t="s">
        <v>4114</v>
      </c>
      <c r="AE577" s="148">
        <v>53200</v>
      </c>
      <c r="AF577" s="148" t="s">
        <v>4115</v>
      </c>
      <c r="AI577" s="148" t="s">
        <v>3325</v>
      </c>
      <c r="AJ577" s="148" t="s">
        <v>3325</v>
      </c>
      <c r="AK577" s="148" t="s">
        <v>3326</v>
      </c>
      <c r="AL577" s="148">
        <v>0</v>
      </c>
      <c r="AM577" s="148">
        <v>0</v>
      </c>
    </row>
    <row r="578" spans="1:39">
      <c r="A578" s="148">
        <v>5328753</v>
      </c>
      <c r="B578" s="148" t="s">
        <v>5711</v>
      </c>
      <c r="C578" s="148" t="s">
        <v>341</v>
      </c>
      <c r="D578" s="148">
        <v>5328753</v>
      </c>
      <c r="F578" s="149" t="s">
        <v>43</v>
      </c>
      <c r="H578" s="150">
        <v>39562</v>
      </c>
      <c r="I578" s="149" t="s">
        <v>152</v>
      </c>
      <c r="J578" s="149">
        <v>-17</v>
      </c>
      <c r="K578" s="149" t="s">
        <v>45</v>
      </c>
      <c r="M578" s="149" t="s">
        <v>46</v>
      </c>
      <c r="N578" s="148">
        <v>12530079</v>
      </c>
      <c r="O578" s="148" t="s">
        <v>106</v>
      </c>
      <c r="Q578" s="148" t="s">
        <v>48</v>
      </c>
      <c r="R578" s="150">
        <v>44824</v>
      </c>
      <c r="T578" s="148" t="s">
        <v>2115</v>
      </c>
      <c r="U578" s="148">
        <v>500</v>
      </c>
      <c r="X578" s="148">
        <v>5</v>
      </c>
      <c r="Y578" s="148" t="s">
        <v>230</v>
      </c>
      <c r="AC578" s="148" t="s">
        <v>49</v>
      </c>
      <c r="AD578" s="148" t="s">
        <v>4406</v>
      </c>
      <c r="AE578" s="148">
        <v>53120</v>
      </c>
      <c r="AF578" s="148" t="s">
        <v>5712</v>
      </c>
      <c r="AI578" s="148">
        <v>243084614</v>
      </c>
      <c r="AJ578" s="148">
        <v>614492236</v>
      </c>
      <c r="AK578" s="148" t="s">
        <v>5713</v>
      </c>
      <c r="AL578" s="148">
        <v>0</v>
      </c>
      <c r="AM578" s="148">
        <v>0</v>
      </c>
    </row>
    <row r="579" spans="1:39">
      <c r="A579" s="148">
        <v>535688</v>
      </c>
      <c r="B579" s="148" t="s">
        <v>5714</v>
      </c>
      <c r="C579" s="148" t="s">
        <v>2055</v>
      </c>
      <c r="D579" s="148">
        <v>535688</v>
      </c>
      <c r="F579" s="149" t="s">
        <v>52</v>
      </c>
      <c r="H579" s="150">
        <v>23008</v>
      </c>
      <c r="I579" s="149" t="s">
        <v>8138</v>
      </c>
      <c r="J579" s="149" t="s">
        <v>8139</v>
      </c>
      <c r="K579" s="149" t="s">
        <v>45</v>
      </c>
      <c r="M579" s="149" t="s">
        <v>46</v>
      </c>
      <c r="N579" s="148">
        <v>12530054</v>
      </c>
      <c r="O579" s="148" t="s">
        <v>94</v>
      </c>
      <c r="Q579" s="148" t="s">
        <v>48</v>
      </c>
      <c r="R579" s="150">
        <v>37432</v>
      </c>
      <c r="S579" s="150">
        <v>44938</v>
      </c>
      <c r="T579" s="148" t="s">
        <v>2896</v>
      </c>
      <c r="U579" s="148">
        <v>500</v>
      </c>
      <c r="X579" s="148">
        <v>5</v>
      </c>
      <c r="Y579" s="148" t="s">
        <v>230</v>
      </c>
      <c r="AC579" s="148" t="s">
        <v>49</v>
      </c>
      <c r="AD579" s="148" t="s">
        <v>3769</v>
      </c>
      <c r="AE579" s="148">
        <v>53400</v>
      </c>
      <c r="AF579" s="148" t="s">
        <v>5715</v>
      </c>
      <c r="AI579" s="148">
        <v>243060004</v>
      </c>
      <c r="AJ579" s="148">
        <v>681014892</v>
      </c>
      <c r="AK579" s="148" t="s">
        <v>5716</v>
      </c>
      <c r="AL579" s="148">
        <v>0</v>
      </c>
      <c r="AM579" s="148">
        <v>0</v>
      </c>
    </row>
    <row r="580" spans="1:39">
      <c r="A580" s="148">
        <v>5329411</v>
      </c>
      <c r="B580" s="148" t="s">
        <v>5714</v>
      </c>
      <c r="C580" s="148" t="s">
        <v>72</v>
      </c>
      <c r="D580" s="148">
        <v>5329411</v>
      </c>
      <c r="F580" s="149" t="s">
        <v>43</v>
      </c>
      <c r="H580" s="150">
        <v>41373</v>
      </c>
      <c r="I580" s="149" t="s">
        <v>54</v>
      </c>
      <c r="J580" s="149">
        <v>-12</v>
      </c>
      <c r="K580" s="149" t="s">
        <v>45</v>
      </c>
      <c r="M580" s="149" t="s">
        <v>46</v>
      </c>
      <c r="N580" s="148">
        <v>12530144</v>
      </c>
      <c r="O580" s="148" t="s">
        <v>2070</v>
      </c>
      <c r="Q580" s="148" t="s">
        <v>48</v>
      </c>
      <c r="R580" s="150">
        <v>45202</v>
      </c>
      <c r="T580" s="148" t="s">
        <v>2115</v>
      </c>
      <c r="U580" s="148">
        <v>500</v>
      </c>
      <c r="X580" s="148">
        <v>5</v>
      </c>
      <c r="Y580" s="148" t="s">
        <v>230</v>
      </c>
      <c r="AC580" s="148" t="s">
        <v>49</v>
      </c>
      <c r="AD580" s="148" t="s">
        <v>8577</v>
      </c>
      <c r="AE580" s="148">
        <v>53290</v>
      </c>
      <c r="AF580" s="148" t="s">
        <v>8578</v>
      </c>
      <c r="AI580" s="148">
        <v>620092613</v>
      </c>
      <c r="AK580" s="148" t="s">
        <v>8579</v>
      </c>
      <c r="AL580" s="148">
        <v>0</v>
      </c>
      <c r="AM580" s="148">
        <v>0</v>
      </c>
    </row>
    <row r="581" spans="1:39">
      <c r="A581" s="148">
        <v>5326713</v>
      </c>
      <c r="B581" s="148" t="s">
        <v>390</v>
      </c>
      <c r="C581" s="148" t="s">
        <v>223</v>
      </c>
      <c r="D581" s="148">
        <v>5326713</v>
      </c>
      <c r="E581" s="149" t="s">
        <v>52</v>
      </c>
      <c r="F581" s="149" t="s">
        <v>52</v>
      </c>
      <c r="H581" s="150">
        <v>31320</v>
      </c>
      <c r="I581" s="149" t="s">
        <v>59</v>
      </c>
      <c r="J581" s="149">
        <v>-40</v>
      </c>
      <c r="K581" s="149" t="s">
        <v>45</v>
      </c>
      <c r="M581" s="149" t="s">
        <v>46</v>
      </c>
      <c r="N581" s="148">
        <v>12530072</v>
      </c>
      <c r="O581" s="148" t="s">
        <v>2032</v>
      </c>
      <c r="P581" s="150">
        <v>45532</v>
      </c>
      <c r="Q581" s="148" t="s">
        <v>962</v>
      </c>
      <c r="R581" s="150">
        <v>43069</v>
      </c>
      <c r="S581" s="150">
        <v>45492</v>
      </c>
      <c r="T581" s="148" t="s">
        <v>1006</v>
      </c>
      <c r="U581" s="148">
        <v>547</v>
      </c>
      <c r="X581" s="148">
        <v>5</v>
      </c>
      <c r="Y581" s="148" t="s">
        <v>230</v>
      </c>
      <c r="AC581" s="148" t="s">
        <v>49</v>
      </c>
      <c r="AD581" s="148" t="s">
        <v>3679</v>
      </c>
      <c r="AE581" s="148">
        <v>53470</v>
      </c>
      <c r="AF581" s="148" t="s">
        <v>4116</v>
      </c>
      <c r="AJ581" s="148">
        <v>678687049</v>
      </c>
      <c r="AK581" s="148" t="s">
        <v>1492</v>
      </c>
      <c r="AL581" s="148">
        <v>0</v>
      </c>
      <c r="AM581" s="148">
        <v>0</v>
      </c>
    </row>
    <row r="582" spans="1:39">
      <c r="A582" s="148">
        <v>5328989</v>
      </c>
      <c r="B582" s="148" t="s">
        <v>5717</v>
      </c>
      <c r="C582" s="148" t="s">
        <v>100</v>
      </c>
      <c r="D582" s="148">
        <v>5328989</v>
      </c>
      <c r="F582" s="149" t="s">
        <v>43</v>
      </c>
      <c r="H582" s="150">
        <v>20082</v>
      </c>
      <c r="I582" s="149" t="s">
        <v>8116</v>
      </c>
      <c r="J582" s="149" t="s">
        <v>8117</v>
      </c>
      <c r="K582" s="149" t="s">
        <v>45</v>
      </c>
      <c r="M582" s="149" t="s">
        <v>46</v>
      </c>
      <c r="N582" s="148">
        <v>12530114</v>
      </c>
      <c r="O582" s="148" t="s">
        <v>47</v>
      </c>
      <c r="Q582" s="148" t="s">
        <v>48</v>
      </c>
      <c r="R582" s="150">
        <v>44861</v>
      </c>
      <c r="S582" s="150">
        <v>44847</v>
      </c>
      <c r="T582" s="148" t="s">
        <v>2896</v>
      </c>
      <c r="U582" s="148">
        <v>500</v>
      </c>
      <c r="X582" s="148">
        <v>5</v>
      </c>
      <c r="Y582" s="148" t="s">
        <v>230</v>
      </c>
      <c r="AC582" s="148" t="s">
        <v>49</v>
      </c>
      <c r="AD582" s="148" t="s">
        <v>5718</v>
      </c>
      <c r="AE582" s="148">
        <v>53950</v>
      </c>
      <c r="AF582" s="148" t="s">
        <v>5719</v>
      </c>
      <c r="AI582" s="148" t="s">
        <v>2910</v>
      </c>
      <c r="AK582" s="148" t="s">
        <v>1402</v>
      </c>
      <c r="AL582" s="148">
        <v>0</v>
      </c>
      <c r="AM582" s="148">
        <v>0</v>
      </c>
    </row>
    <row r="583" spans="1:39">
      <c r="A583" s="148">
        <v>5328993</v>
      </c>
      <c r="B583" s="148" t="s">
        <v>5717</v>
      </c>
      <c r="C583" s="148" t="s">
        <v>5720</v>
      </c>
      <c r="D583" s="148">
        <v>5328993</v>
      </c>
      <c r="F583" s="149" t="s">
        <v>43</v>
      </c>
      <c r="H583" s="150">
        <v>19813</v>
      </c>
      <c r="I583" s="149" t="s">
        <v>8116</v>
      </c>
      <c r="J583" s="149" t="s">
        <v>8117</v>
      </c>
      <c r="K583" s="149" t="s">
        <v>61</v>
      </c>
      <c r="M583" s="149" t="s">
        <v>46</v>
      </c>
      <c r="N583" s="148">
        <v>12530114</v>
      </c>
      <c r="O583" s="148" t="s">
        <v>47</v>
      </c>
      <c r="Q583" s="148" t="s">
        <v>48</v>
      </c>
      <c r="R583" s="150">
        <v>44865</v>
      </c>
      <c r="S583" s="150">
        <v>44903</v>
      </c>
      <c r="T583" s="148" t="s">
        <v>2896</v>
      </c>
      <c r="U583" s="148">
        <v>500</v>
      </c>
      <c r="X583" s="148">
        <v>5</v>
      </c>
      <c r="Y583" s="148" t="s">
        <v>230</v>
      </c>
      <c r="AC583" s="148" t="s">
        <v>49</v>
      </c>
      <c r="AD583" s="148" t="s">
        <v>1328</v>
      </c>
      <c r="AE583" s="148">
        <v>53000</v>
      </c>
      <c r="AF583" s="148" t="s">
        <v>3887</v>
      </c>
      <c r="AI583" s="148" t="s">
        <v>2910</v>
      </c>
      <c r="AK583" s="148" t="s">
        <v>1402</v>
      </c>
      <c r="AL583" s="148">
        <v>0</v>
      </c>
      <c r="AM583" s="148">
        <v>0</v>
      </c>
    </row>
    <row r="584" spans="1:39">
      <c r="A584" s="148">
        <v>5328879</v>
      </c>
      <c r="B584" s="148" t="s">
        <v>5721</v>
      </c>
      <c r="C584" s="148" t="s">
        <v>453</v>
      </c>
      <c r="D584" s="148">
        <v>5328879</v>
      </c>
      <c r="F584" s="149" t="s">
        <v>52</v>
      </c>
      <c r="H584" s="150">
        <v>40055</v>
      </c>
      <c r="I584" s="149" t="s">
        <v>70</v>
      </c>
      <c r="J584" s="149">
        <v>-16</v>
      </c>
      <c r="K584" s="149" t="s">
        <v>45</v>
      </c>
      <c r="M584" s="149" t="s">
        <v>46</v>
      </c>
      <c r="N584" s="148">
        <v>12530054</v>
      </c>
      <c r="O584" s="148" t="s">
        <v>94</v>
      </c>
      <c r="Q584" s="148" t="s">
        <v>48</v>
      </c>
      <c r="R584" s="150">
        <v>44838</v>
      </c>
      <c r="S584" s="150">
        <v>45187</v>
      </c>
      <c r="T584" s="148" t="s">
        <v>1006</v>
      </c>
      <c r="U584" s="148">
        <v>500</v>
      </c>
      <c r="X584" s="148">
        <v>5</v>
      </c>
      <c r="Y584" s="148" t="s">
        <v>230</v>
      </c>
      <c r="AC584" s="148" t="s">
        <v>49</v>
      </c>
      <c r="AD584" s="148" t="s">
        <v>3824</v>
      </c>
      <c r="AE584" s="148">
        <v>53400</v>
      </c>
      <c r="AF584" s="148" t="s">
        <v>5722</v>
      </c>
      <c r="AJ584" s="148">
        <v>787352282</v>
      </c>
      <c r="AK584" s="148" t="s">
        <v>5723</v>
      </c>
      <c r="AL584" s="148">
        <v>0</v>
      </c>
      <c r="AM584" s="148">
        <v>0</v>
      </c>
    </row>
    <row r="585" spans="1:39">
      <c r="A585" s="148">
        <v>5329201</v>
      </c>
      <c r="B585" s="148" t="s">
        <v>5721</v>
      </c>
      <c r="C585" s="148" t="s">
        <v>8580</v>
      </c>
      <c r="D585" s="148">
        <v>5329201</v>
      </c>
      <c r="F585" s="149" t="s">
        <v>43</v>
      </c>
      <c r="H585" s="150">
        <v>42458</v>
      </c>
      <c r="I585" s="149" t="s">
        <v>43</v>
      </c>
      <c r="J585" s="149">
        <v>-9</v>
      </c>
      <c r="K585" s="149" t="s">
        <v>61</v>
      </c>
      <c r="M585" s="149" t="s">
        <v>46</v>
      </c>
      <c r="N585" s="148">
        <v>12530061</v>
      </c>
      <c r="O585" s="148" t="s">
        <v>90</v>
      </c>
      <c r="Q585" s="148" t="s">
        <v>48</v>
      </c>
      <c r="R585" s="150">
        <v>45178</v>
      </c>
      <c r="T585" s="148" t="s">
        <v>2115</v>
      </c>
      <c r="U585" s="148">
        <v>500</v>
      </c>
      <c r="X585" s="148">
        <v>5</v>
      </c>
      <c r="Y585" s="148" t="s">
        <v>230</v>
      </c>
      <c r="AC585" s="148" t="s">
        <v>49</v>
      </c>
      <c r="AD585" s="148" t="s">
        <v>4039</v>
      </c>
      <c r="AE585" s="148">
        <v>53800</v>
      </c>
      <c r="AF585" s="148" t="s">
        <v>8581</v>
      </c>
      <c r="AK585" s="148" t="s">
        <v>8582</v>
      </c>
      <c r="AL585" s="148">
        <v>0</v>
      </c>
      <c r="AM585" s="148">
        <v>0</v>
      </c>
    </row>
    <row r="586" spans="1:39">
      <c r="A586" s="148">
        <v>5325626</v>
      </c>
      <c r="B586" s="148" t="s">
        <v>975</v>
      </c>
      <c r="C586" s="148" t="s">
        <v>627</v>
      </c>
      <c r="D586" s="148">
        <v>5325626</v>
      </c>
      <c r="F586" s="149" t="s">
        <v>52</v>
      </c>
      <c r="H586" s="150">
        <v>30880</v>
      </c>
      <c r="I586" s="149" t="s">
        <v>8113</v>
      </c>
      <c r="J586" s="149" t="s">
        <v>8114</v>
      </c>
      <c r="K586" s="149" t="s">
        <v>45</v>
      </c>
      <c r="M586" s="149" t="s">
        <v>46</v>
      </c>
      <c r="N586" s="148">
        <v>12530121</v>
      </c>
      <c r="O586" s="148" t="s">
        <v>142</v>
      </c>
      <c r="Q586" s="148" t="s">
        <v>48</v>
      </c>
      <c r="R586" s="150">
        <v>42320</v>
      </c>
      <c r="S586" s="150">
        <v>45190</v>
      </c>
      <c r="T586" s="148" t="s">
        <v>1006</v>
      </c>
      <c r="U586" s="148">
        <v>575</v>
      </c>
      <c r="X586" s="148">
        <v>5</v>
      </c>
      <c r="Y586" s="148" t="s">
        <v>230</v>
      </c>
      <c r="AC586" s="148" t="s">
        <v>49</v>
      </c>
      <c r="AD586" s="148" t="s">
        <v>4117</v>
      </c>
      <c r="AE586" s="148">
        <v>53500</v>
      </c>
      <c r="AF586" s="148" t="s">
        <v>4118</v>
      </c>
      <c r="AJ586" s="148">
        <v>681714741</v>
      </c>
      <c r="AK586" s="148" t="s">
        <v>2066</v>
      </c>
      <c r="AL586" s="148">
        <v>0</v>
      </c>
      <c r="AM586" s="148">
        <v>0</v>
      </c>
    </row>
    <row r="587" spans="1:39">
      <c r="A587" s="148">
        <v>5322253</v>
      </c>
      <c r="B587" s="148" t="s">
        <v>391</v>
      </c>
      <c r="C587" s="148" t="s">
        <v>81</v>
      </c>
      <c r="D587" s="148">
        <v>5322253</v>
      </c>
      <c r="E587" s="149" t="s">
        <v>52</v>
      </c>
      <c r="F587" s="149" t="s">
        <v>52</v>
      </c>
      <c r="H587" s="150">
        <v>37082</v>
      </c>
      <c r="I587" s="149" t="s">
        <v>59</v>
      </c>
      <c r="J587" s="149">
        <v>-40</v>
      </c>
      <c r="K587" s="149" t="s">
        <v>45</v>
      </c>
      <c r="M587" s="149" t="s">
        <v>46</v>
      </c>
      <c r="N587" s="148">
        <v>12530114</v>
      </c>
      <c r="O587" s="148" t="s">
        <v>47</v>
      </c>
      <c r="P587" s="150">
        <v>45523</v>
      </c>
      <c r="Q587" s="148" t="s">
        <v>962</v>
      </c>
      <c r="R587" s="150">
        <v>40427</v>
      </c>
      <c r="S587" s="150">
        <v>44763</v>
      </c>
      <c r="T587" s="148" t="s">
        <v>2896</v>
      </c>
      <c r="U587" s="148">
        <v>631</v>
      </c>
      <c r="X587" s="148">
        <v>6</v>
      </c>
      <c r="Y587" s="148" t="s">
        <v>230</v>
      </c>
      <c r="AC587" s="148" t="s">
        <v>49</v>
      </c>
      <c r="AD587" s="148" t="s">
        <v>1328</v>
      </c>
      <c r="AE587" s="148">
        <v>53000</v>
      </c>
      <c r="AF587" s="148" t="s">
        <v>4119</v>
      </c>
      <c r="AI587" s="148" t="s">
        <v>3327</v>
      </c>
      <c r="AJ587" s="148" t="s">
        <v>3328</v>
      </c>
      <c r="AK587" s="148" t="s">
        <v>1493</v>
      </c>
      <c r="AL587" s="148">
        <v>0</v>
      </c>
      <c r="AM587" s="148">
        <v>0</v>
      </c>
    </row>
    <row r="588" spans="1:39">
      <c r="A588" s="148">
        <v>5322322</v>
      </c>
      <c r="B588" s="148" t="s">
        <v>391</v>
      </c>
      <c r="C588" s="148" t="s">
        <v>128</v>
      </c>
      <c r="D588" s="148">
        <v>5322322</v>
      </c>
      <c r="E588" s="149" t="s">
        <v>52</v>
      </c>
      <c r="F588" s="149" t="s">
        <v>52</v>
      </c>
      <c r="H588" s="150">
        <v>26867</v>
      </c>
      <c r="I588" s="149" t="s">
        <v>8109</v>
      </c>
      <c r="J588" s="149" t="s">
        <v>8110</v>
      </c>
      <c r="K588" s="149" t="s">
        <v>45</v>
      </c>
      <c r="M588" s="149" t="s">
        <v>46</v>
      </c>
      <c r="N588" s="148">
        <v>12530114</v>
      </c>
      <c r="O588" s="148" t="s">
        <v>47</v>
      </c>
      <c r="P588" s="150">
        <v>45523</v>
      </c>
      <c r="Q588" s="148" t="s">
        <v>962</v>
      </c>
      <c r="R588" s="150">
        <v>40435</v>
      </c>
      <c r="S588" s="150">
        <v>44809</v>
      </c>
      <c r="T588" s="148" t="s">
        <v>2896</v>
      </c>
      <c r="U588" s="148">
        <v>889</v>
      </c>
      <c r="X588" s="148">
        <v>8</v>
      </c>
      <c r="Y588" s="148" t="s">
        <v>230</v>
      </c>
      <c r="AC588" s="148" t="s">
        <v>49</v>
      </c>
      <c r="AD588" s="148" t="s">
        <v>1328</v>
      </c>
      <c r="AE588" s="148">
        <v>53000</v>
      </c>
      <c r="AF588" s="148" t="s">
        <v>4119</v>
      </c>
      <c r="AI588" s="148" t="s">
        <v>3327</v>
      </c>
      <c r="AJ588" s="148" t="s">
        <v>3329</v>
      </c>
      <c r="AK588" s="148" t="s">
        <v>1493</v>
      </c>
      <c r="AL588" s="148">
        <v>0</v>
      </c>
      <c r="AM588" s="148">
        <v>0</v>
      </c>
    </row>
    <row r="589" spans="1:39">
      <c r="A589" s="148">
        <v>5329729</v>
      </c>
      <c r="B589" s="148" t="s">
        <v>392</v>
      </c>
      <c r="C589" s="148" t="s">
        <v>2132</v>
      </c>
      <c r="D589" s="148">
        <v>5329729</v>
      </c>
      <c r="E589" s="149" t="s">
        <v>52</v>
      </c>
      <c r="H589" s="150">
        <v>39665</v>
      </c>
      <c r="I589" s="149" t="s">
        <v>152</v>
      </c>
      <c r="J589" s="149">
        <v>-17</v>
      </c>
      <c r="K589" s="149" t="s">
        <v>45</v>
      </c>
      <c r="M589" s="149" t="s">
        <v>46</v>
      </c>
      <c r="N589" s="148">
        <v>12530033</v>
      </c>
      <c r="O589" s="148" t="s">
        <v>2147</v>
      </c>
      <c r="P589" s="150">
        <v>45510</v>
      </c>
      <c r="Q589" s="148" t="s">
        <v>962</v>
      </c>
      <c r="R589" s="150">
        <v>45510</v>
      </c>
      <c r="S589" s="150">
        <v>45507</v>
      </c>
      <c r="T589" s="148" t="s">
        <v>1006</v>
      </c>
      <c r="U589" s="148">
        <v>500</v>
      </c>
      <c r="X589" s="148">
        <v>5</v>
      </c>
      <c r="Y589" s="148" t="s">
        <v>230</v>
      </c>
      <c r="AC589" s="148" t="s">
        <v>49</v>
      </c>
      <c r="AD589" s="148" t="s">
        <v>8583</v>
      </c>
      <c r="AE589" s="148">
        <v>53220</v>
      </c>
      <c r="AF589" s="148">
        <v>135</v>
      </c>
      <c r="AH589" s="148" t="s">
        <v>8584</v>
      </c>
      <c r="AJ589" s="148">
        <v>757475338</v>
      </c>
      <c r="AK589" s="148" t="s">
        <v>8585</v>
      </c>
      <c r="AL589" s="148">
        <v>1</v>
      </c>
      <c r="AM589" s="148">
        <v>1</v>
      </c>
    </row>
    <row r="590" spans="1:39">
      <c r="A590" s="148">
        <v>5319707</v>
      </c>
      <c r="B590" s="148" t="s">
        <v>392</v>
      </c>
      <c r="C590" s="148" t="s">
        <v>394</v>
      </c>
      <c r="D590" s="148">
        <v>5319707</v>
      </c>
      <c r="F590" s="149" t="s">
        <v>52</v>
      </c>
      <c r="H590" s="150">
        <v>21693</v>
      </c>
      <c r="I590" s="149" t="s">
        <v>8208</v>
      </c>
      <c r="J590" s="149" t="s">
        <v>8209</v>
      </c>
      <c r="K590" s="149" t="s">
        <v>61</v>
      </c>
      <c r="M590" s="149" t="s">
        <v>46</v>
      </c>
      <c r="N590" s="148">
        <v>12530058</v>
      </c>
      <c r="O590" s="148" t="s">
        <v>945</v>
      </c>
      <c r="Q590" s="148" t="s">
        <v>48</v>
      </c>
      <c r="R590" s="150">
        <v>38658</v>
      </c>
      <c r="S590" s="150">
        <v>45173</v>
      </c>
      <c r="T590" s="148" t="s">
        <v>1006</v>
      </c>
      <c r="U590" s="148">
        <v>500</v>
      </c>
      <c r="X590" s="148">
        <v>5</v>
      </c>
      <c r="Y590" s="148" t="s">
        <v>230</v>
      </c>
      <c r="AC590" s="148" t="s">
        <v>49</v>
      </c>
      <c r="AD590" s="148" t="s">
        <v>3677</v>
      </c>
      <c r="AE590" s="148">
        <v>53000</v>
      </c>
      <c r="AF590" s="148" t="s">
        <v>4120</v>
      </c>
      <c r="AI590" s="148" t="s">
        <v>2938</v>
      </c>
      <c r="AJ590" s="148" t="s">
        <v>2939</v>
      </c>
      <c r="AK590" s="148" t="s">
        <v>1494</v>
      </c>
      <c r="AL590" s="148">
        <v>1</v>
      </c>
      <c r="AM590" s="148">
        <v>1</v>
      </c>
    </row>
    <row r="591" spans="1:39">
      <c r="A591" s="148">
        <v>5326083</v>
      </c>
      <c r="B591" s="148" t="s">
        <v>1022</v>
      </c>
      <c r="C591" s="148" t="s">
        <v>934</v>
      </c>
      <c r="D591" s="148">
        <v>5326083</v>
      </c>
      <c r="E591" s="149" t="s">
        <v>8115</v>
      </c>
      <c r="F591" s="149" t="s">
        <v>52</v>
      </c>
      <c r="H591" s="150">
        <v>37546</v>
      </c>
      <c r="I591" s="149" t="s">
        <v>59</v>
      </c>
      <c r="J591" s="149">
        <v>-40</v>
      </c>
      <c r="K591" s="149" t="s">
        <v>45</v>
      </c>
      <c r="M591" s="149" t="s">
        <v>46</v>
      </c>
      <c r="N591" s="148">
        <v>12538899</v>
      </c>
      <c r="O591" s="148" t="s">
        <v>1231</v>
      </c>
      <c r="P591" s="150">
        <v>45510</v>
      </c>
      <c r="Q591" s="148" t="s">
        <v>962</v>
      </c>
      <c r="R591" s="150">
        <v>42655</v>
      </c>
      <c r="S591" s="150">
        <v>44777</v>
      </c>
      <c r="T591" s="148" t="s">
        <v>2896</v>
      </c>
      <c r="U591" s="148">
        <v>971</v>
      </c>
      <c r="X591" s="148">
        <v>9</v>
      </c>
      <c r="Y591" s="148" t="s">
        <v>230</v>
      </c>
      <c r="AC591" s="148" t="s">
        <v>49</v>
      </c>
      <c r="AD591" s="148" t="s">
        <v>3772</v>
      </c>
      <c r="AE591" s="148">
        <v>53160</v>
      </c>
      <c r="AF591" s="148" t="s">
        <v>4123</v>
      </c>
      <c r="AJ591" s="148" t="s">
        <v>2226</v>
      </c>
      <c r="AK591" s="148" t="s">
        <v>2227</v>
      </c>
      <c r="AL591" s="148">
        <v>0</v>
      </c>
      <c r="AM591" s="148">
        <v>0</v>
      </c>
    </row>
    <row r="592" spans="1:39">
      <c r="A592" s="148">
        <v>5329690</v>
      </c>
      <c r="B592" s="148" t="s">
        <v>8586</v>
      </c>
      <c r="C592" s="148" t="s">
        <v>5329</v>
      </c>
      <c r="D592" s="148">
        <v>5329690</v>
      </c>
      <c r="F592" s="149" t="s">
        <v>43</v>
      </c>
      <c r="H592" s="150">
        <v>41928</v>
      </c>
      <c r="I592" s="149" t="s">
        <v>89</v>
      </c>
      <c r="J592" s="149">
        <v>-11</v>
      </c>
      <c r="K592" s="149" t="s">
        <v>45</v>
      </c>
      <c r="M592" s="149" t="s">
        <v>46</v>
      </c>
      <c r="N592" s="148">
        <v>12530036</v>
      </c>
      <c r="O592" s="148" t="s">
        <v>2030</v>
      </c>
      <c r="Q592" s="148" t="s">
        <v>48</v>
      </c>
      <c r="R592" s="150">
        <v>45399</v>
      </c>
      <c r="T592" s="148" t="s">
        <v>2115</v>
      </c>
      <c r="U592" s="148">
        <v>500</v>
      </c>
      <c r="X592" s="148">
        <v>5</v>
      </c>
      <c r="Y592" s="148" t="s">
        <v>230</v>
      </c>
      <c r="AC592" s="148" t="s">
        <v>49</v>
      </c>
      <c r="AD592" s="148" t="s">
        <v>4013</v>
      </c>
      <c r="AE592" s="148">
        <v>53470</v>
      </c>
      <c r="AF592" s="148" t="s">
        <v>8587</v>
      </c>
      <c r="AK592" s="148" t="s">
        <v>8588</v>
      </c>
      <c r="AL592" s="148">
        <v>0</v>
      </c>
      <c r="AM592" s="148">
        <v>0</v>
      </c>
    </row>
    <row r="593" spans="1:39">
      <c r="A593" s="148">
        <v>5313497</v>
      </c>
      <c r="B593" s="148" t="s">
        <v>1059</v>
      </c>
      <c r="C593" s="148" t="s">
        <v>1013</v>
      </c>
      <c r="D593" s="148">
        <v>5313497</v>
      </c>
      <c r="F593" s="149" t="s">
        <v>52</v>
      </c>
      <c r="H593" s="150">
        <v>27131</v>
      </c>
      <c r="I593" s="149" t="s">
        <v>8109</v>
      </c>
      <c r="J593" s="149" t="s">
        <v>8110</v>
      </c>
      <c r="K593" s="149" t="s">
        <v>45</v>
      </c>
      <c r="M593" s="149" t="s">
        <v>46</v>
      </c>
      <c r="N593" s="148">
        <v>12530059</v>
      </c>
      <c r="O593" s="148" t="s">
        <v>2076</v>
      </c>
      <c r="Q593" s="148" t="s">
        <v>48</v>
      </c>
      <c r="R593" s="150">
        <v>37432</v>
      </c>
      <c r="S593" s="150">
        <v>44092</v>
      </c>
      <c r="T593" s="148" t="s">
        <v>2896</v>
      </c>
      <c r="U593" s="148">
        <v>1190</v>
      </c>
      <c r="X593" s="148">
        <v>11</v>
      </c>
      <c r="Y593" s="148" t="s">
        <v>230</v>
      </c>
      <c r="AC593" s="148" t="s">
        <v>49</v>
      </c>
      <c r="AD593" s="148" t="s">
        <v>4124</v>
      </c>
      <c r="AE593" s="148">
        <v>53970</v>
      </c>
      <c r="AF593" s="148" t="s">
        <v>4125</v>
      </c>
      <c r="AI593" s="148">
        <v>243370365</v>
      </c>
      <c r="AK593" s="148" t="s">
        <v>2940</v>
      </c>
      <c r="AL593" s="148">
        <v>0</v>
      </c>
      <c r="AM593" s="148">
        <v>0</v>
      </c>
    </row>
    <row r="594" spans="1:39">
      <c r="A594" s="148">
        <v>5326284</v>
      </c>
      <c r="B594" s="148" t="s">
        <v>1023</v>
      </c>
      <c r="C594" s="148" t="s">
        <v>5724</v>
      </c>
      <c r="D594" s="148">
        <v>5326284</v>
      </c>
      <c r="E594" s="149" t="s">
        <v>52</v>
      </c>
      <c r="F594" s="149" t="s">
        <v>52</v>
      </c>
      <c r="H594" s="150">
        <v>39466</v>
      </c>
      <c r="I594" s="149" t="s">
        <v>152</v>
      </c>
      <c r="J594" s="149">
        <v>-17</v>
      </c>
      <c r="K594" s="149" t="s">
        <v>45</v>
      </c>
      <c r="M594" s="149" t="s">
        <v>46</v>
      </c>
      <c r="N594" s="148">
        <v>12530017</v>
      </c>
      <c r="O594" s="148" t="s">
        <v>2025</v>
      </c>
      <c r="P594" s="150">
        <v>45526</v>
      </c>
      <c r="Q594" s="148" t="s">
        <v>962</v>
      </c>
      <c r="R594" s="150">
        <v>42820</v>
      </c>
      <c r="T594" s="148" t="s">
        <v>2115</v>
      </c>
      <c r="U594" s="148">
        <v>1527</v>
      </c>
      <c r="X594" s="148">
        <v>15</v>
      </c>
      <c r="Y594" s="148" t="s">
        <v>230</v>
      </c>
      <c r="AC594" s="148" t="s">
        <v>49</v>
      </c>
      <c r="AD594" s="148" t="s">
        <v>3702</v>
      </c>
      <c r="AE594" s="148">
        <v>53500</v>
      </c>
      <c r="AF594" s="148" t="s">
        <v>4126</v>
      </c>
      <c r="AI594" s="148">
        <v>243051110</v>
      </c>
      <c r="AJ594" s="148">
        <v>684975485</v>
      </c>
      <c r="AK594" s="148" t="s">
        <v>1495</v>
      </c>
      <c r="AL594" s="148">
        <v>0</v>
      </c>
      <c r="AM594" s="148">
        <v>0</v>
      </c>
    </row>
    <row r="595" spans="1:39">
      <c r="A595" s="148">
        <v>5329668</v>
      </c>
      <c r="B595" s="148" t="s">
        <v>8589</v>
      </c>
      <c r="C595" s="148" t="s">
        <v>898</v>
      </c>
      <c r="D595" s="148">
        <v>5329668</v>
      </c>
      <c r="F595" s="149" t="s">
        <v>43</v>
      </c>
      <c r="H595" s="150">
        <v>39918</v>
      </c>
      <c r="I595" s="149" t="s">
        <v>70</v>
      </c>
      <c r="J595" s="149">
        <v>-16</v>
      </c>
      <c r="K595" s="149" t="s">
        <v>45</v>
      </c>
      <c r="M595" s="149" t="s">
        <v>46</v>
      </c>
      <c r="N595" s="148">
        <v>12530114</v>
      </c>
      <c r="O595" s="148" t="s">
        <v>47</v>
      </c>
      <c r="Q595" s="148" t="s">
        <v>48</v>
      </c>
      <c r="R595" s="150">
        <v>45335</v>
      </c>
      <c r="T595" s="148" t="s">
        <v>2115</v>
      </c>
      <c r="U595" s="148">
        <v>500</v>
      </c>
      <c r="X595" s="148">
        <v>5</v>
      </c>
      <c r="Y595" s="148" t="s">
        <v>230</v>
      </c>
      <c r="AC595" s="148" t="s">
        <v>49</v>
      </c>
      <c r="AD595" s="148" t="s">
        <v>1328</v>
      </c>
      <c r="AE595" s="148">
        <v>53000</v>
      </c>
      <c r="AF595" s="148" t="s">
        <v>8590</v>
      </c>
      <c r="AG595" s="148" t="s">
        <v>8591</v>
      </c>
      <c r="AI595" s="148" t="s">
        <v>8592</v>
      </c>
      <c r="AK595" s="148" t="s">
        <v>8593</v>
      </c>
      <c r="AL595" s="148">
        <v>0</v>
      </c>
      <c r="AM595" s="148">
        <v>0</v>
      </c>
    </row>
    <row r="596" spans="1:39">
      <c r="A596" s="148">
        <v>5327927</v>
      </c>
      <c r="B596" s="148" t="s">
        <v>1023</v>
      </c>
      <c r="C596" s="148" t="s">
        <v>193</v>
      </c>
      <c r="D596" s="148">
        <v>5327927</v>
      </c>
      <c r="F596" s="149" t="s">
        <v>52</v>
      </c>
      <c r="H596" s="150">
        <v>26127</v>
      </c>
      <c r="I596" s="149" t="s">
        <v>8109</v>
      </c>
      <c r="J596" s="149" t="s">
        <v>8110</v>
      </c>
      <c r="K596" s="149" t="s">
        <v>45</v>
      </c>
      <c r="M596" s="149" t="s">
        <v>46</v>
      </c>
      <c r="N596" s="148">
        <v>12530035</v>
      </c>
      <c r="O596" s="148" t="s">
        <v>2027</v>
      </c>
      <c r="Q596" s="148" t="s">
        <v>48</v>
      </c>
      <c r="R596" s="150">
        <v>44091</v>
      </c>
      <c r="S596" s="150">
        <v>45189</v>
      </c>
      <c r="T596" s="148" t="s">
        <v>1006</v>
      </c>
      <c r="U596" s="148">
        <v>570</v>
      </c>
      <c r="X596" s="148">
        <v>5</v>
      </c>
      <c r="Y596" s="148" t="s">
        <v>230</v>
      </c>
      <c r="AB596" s="150">
        <v>45108</v>
      </c>
      <c r="AC596" s="148" t="s">
        <v>49</v>
      </c>
      <c r="AD596" s="148" t="s">
        <v>1328</v>
      </c>
      <c r="AE596" s="148">
        <v>53000</v>
      </c>
      <c r="AF596" s="148" t="s">
        <v>4127</v>
      </c>
      <c r="AK596" s="148" t="s">
        <v>1496</v>
      </c>
      <c r="AL596" s="148">
        <v>0</v>
      </c>
      <c r="AM596" s="148">
        <v>0</v>
      </c>
    </row>
    <row r="597" spans="1:39">
      <c r="A597" s="148">
        <v>5328850</v>
      </c>
      <c r="B597" s="148" t="s">
        <v>976</v>
      </c>
      <c r="C597" s="148" t="s">
        <v>5725</v>
      </c>
      <c r="D597" s="148">
        <v>5328850</v>
      </c>
      <c r="F597" s="149" t="s">
        <v>43</v>
      </c>
      <c r="H597" s="150">
        <v>30660</v>
      </c>
      <c r="I597" s="149" t="s">
        <v>8113</v>
      </c>
      <c r="J597" s="149" t="s">
        <v>8114</v>
      </c>
      <c r="K597" s="149" t="s">
        <v>61</v>
      </c>
      <c r="M597" s="149" t="s">
        <v>46</v>
      </c>
      <c r="N597" s="148">
        <v>12530058</v>
      </c>
      <c r="O597" s="148" t="s">
        <v>945</v>
      </c>
      <c r="Q597" s="148" t="s">
        <v>48</v>
      </c>
      <c r="R597" s="150">
        <v>44833</v>
      </c>
      <c r="S597" s="150">
        <v>44827</v>
      </c>
      <c r="T597" s="148" t="s">
        <v>2896</v>
      </c>
      <c r="U597" s="148">
        <v>500</v>
      </c>
      <c r="X597" s="148">
        <v>5</v>
      </c>
      <c r="Y597" s="148" t="s">
        <v>230</v>
      </c>
      <c r="AC597" s="148" t="s">
        <v>49</v>
      </c>
      <c r="AD597" s="148" t="s">
        <v>4128</v>
      </c>
      <c r="AE597" s="148">
        <v>53340</v>
      </c>
      <c r="AF597" s="148" t="s">
        <v>4130</v>
      </c>
      <c r="AI597" s="148">
        <v>243984372</v>
      </c>
      <c r="AJ597" s="148">
        <v>630342228</v>
      </c>
      <c r="AK597" s="148" t="s">
        <v>1497</v>
      </c>
      <c r="AL597" s="148">
        <v>0</v>
      </c>
      <c r="AM597" s="148">
        <v>0</v>
      </c>
    </row>
    <row r="598" spans="1:39">
      <c r="A598" s="148">
        <v>5326003</v>
      </c>
      <c r="B598" s="148" t="s">
        <v>976</v>
      </c>
      <c r="C598" s="148" t="s">
        <v>940</v>
      </c>
      <c r="D598" s="148">
        <v>5326003</v>
      </c>
      <c r="F598" s="149" t="s">
        <v>52</v>
      </c>
      <c r="H598" s="150">
        <v>39635</v>
      </c>
      <c r="I598" s="149" t="s">
        <v>152</v>
      </c>
      <c r="J598" s="149">
        <v>-17</v>
      </c>
      <c r="K598" s="149" t="s">
        <v>61</v>
      </c>
      <c r="M598" s="149" t="s">
        <v>46</v>
      </c>
      <c r="N598" s="148">
        <v>12530058</v>
      </c>
      <c r="O598" s="148" t="s">
        <v>945</v>
      </c>
      <c r="Q598" s="148" t="s">
        <v>48</v>
      </c>
      <c r="R598" s="150">
        <v>42646</v>
      </c>
      <c r="T598" s="148" t="s">
        <v>2115</v>
      </c>
      <c r="U598" s="148">
        <v>697</v>
      </c>
      <c r="X598" s="148">
        <v>6</v>
      </c>
      <c r="Y598" s="148" t="s">
        <v>230</v>
      </c>
      <c r="AC598" s="148" t="s">
        <v>49</v>
      </c>
      <c r="AD598" s="148" t="s">
        <v>4128</v>
      </c>
      <c r="AE598" s="148">
        <v>53340</v>
      </c>
      <c r="AF598" s="148" t="s">
        <v>4129</v>
      </c>
      <c r="AI598" s="148">
        <v>243584372</v>
      </c>
      <c r="AJ598" s="148">
        <v>647092918</v>
      </c>
      <c r="AK598" s="148" t="s">
        <v>8594</v>
      </c>
      <c r="AL598" s="148">
        <v>0</v>
      </c>
      <c r="AM598" s="148">
        <v>0</v>
      </c>
    </row>
    <row r="599" spans="1:39">
      <c r="A599" s="148">
        <v>5328286</v>
      </c>
      <c r="B599" s="148" t="s">
        <v>976</v>
      </c>
      <c r="C599" s="148" t="s">
        <v>368</v>
      </c>
      <c r="D599" s="148">
        <v>5328286</v>
      </c>
      <c r="F599" s="149" t="s">
        <v>52</v>
      </c>
      <c r="H599" s="150">
        <v>40797</v>
      </c>
      <c r="I599" s="149" t="s">
        <v>44</v>
      </c>
      <c r="J599" s="149">
        <v>-14</v>
      </c>
      <c r="K599" s="149" t="s">
        <v>61</v>
      </c>
      <c r="M599" s="149" t="s">
        <v>46</v>
      </c>
      <c r="N599" s="148">
        <v>12530058</v>
      </c>
      <c r="O599" s="148" t="s">
        <v>945</v>
      </c>
      <c r="Q599" s="148" t="s">
        <v>48</v>
      </c>
      <c r="R599" s="150">
        <v>44467</v>
      </c>
      <c r="T599" s="148" t="s">
        <v>2115</v>
      </c>
      <c r="U599" s="148">
        <v>500</v>
      </c>
      <c r="X599" s="148">
        <v>5</v>
      </c>
      <c r="Y599" s="148" t="s">
        <v>230</v>
      </c>
      <c r="AC599" s="148" t="s">
        <v>49</v>
      </c>
      <c r="AD599" s="148" t="s">
        <v>4128</v>
      </c>
      <c r="AE599" s="148">
        <v>53340</v>
      </c>
      <c r="AF599" s="148" t="s">
        <v>4130</v>
      </c>
      <c r="AI599" s="148">
        <v>243984372</v>
      </c>
      <c r="AJ599" s="148">
        <v>630342228</v>
      </c>
      <c r="AK599" s="148" t="s">
        <v>1497</v>
      </c>
      <c r="AL599" s="148">
        <v>0</v>
      </c>
      <c r="AM599" s="148">
        <v>0</v>
      </c>
    </row>
    <row r="600" spans="1:39">
      <c r="A600" s="148">
        <v>5325596</v>
      </c>
      <c r="B600" s="148" t="s">
        <v>395</v>
      </c>
      <c r="C600" s="148" t="s">
        <v>169</v>
      </c>
      <c r="D600" s="148">
        <v>5325596</v>
      </c>
      <c r="F600" s="149" t="s">
        <v>43</v>
      </c>
      <c r="H600" s="150">
        <v>20263</v>
      </c>
      <c r="I600" s="149" t="s">
        <v>8208</v>
      </c>
      <c r="J600" s="149" t="s">
        <v>8209</v>
      </c>
      <c r="K600" s="149" t="s">
        <v>45</v>
      </c>
      <c r="M600" s="149" t="s">
        <v>46</v>
      </c>
      <c r="N600" s="148">
        <v>12530017</v>
      </c>
      <c r="O600" s="148" t="s">
        <v>2025</v>
      </c>
      <c r="Q600" s="148" t="s">
        <v>48</v>
      </c>
      <c r="R600" s="150">
        <v>42308</v>
      </c>
      <c r="S600" s="150">
        <v>45212</v>
      </c>
      <c r="T600" s="148" t="s">
        <v>1006</v>
      </c>
      <c r="U600" s="148">
        <v>500</v>
      </c>
      <c r="X600" s="148">
        <v>5</v>
      </c>
      <c r="Y600" s="148" t="s">
        <v>230</v>
      </c>
      <c r="AC600" s="148" t="s">
        <v>49</v>
      </c>
      <c r="AD600" s="148" t="s">
        <v>3669</v>
      </c>
      <c r="AE600" s="148">
        <v>53500</v>
      </c>
      <c r="AF600" s="148" t="s">
        <v>8595</v>
      </c>
      <c r="AJ600" s="148">
        <v>632555777</v>
      </c>
      <c r="AK600" s="148" t="s">
        <v>8596</v>
      </c>
      <c r="AL600" s="148">
        <v>0</v>
      </c>
      <c r="AM600" s="148">
        <v>0</v>
      </c>
    </row>
    <row r="601" spans="1:39">
      <c r="A601" s="148">
        <v>5328020</v>
      </c>
      <c r="B601" s="148" t="s">
        <v>395</v>
      </c>
      <c r="C601" s="148" t="s">
        <v>1290</v>
      </c>
      <c r="D601" s="148">
        <v>5328020</v>
      </c>
      <c r="F601" s="149" t="s">
        <v>52</v>
      </c>
      <c r="H601" s="150">
        <v>40871</v>
      </c>
      <c r="I601" s="149" t="s">
        <v>44</v>
      </c>
      <c r="J601" s="149">
        <v>-14</v>
      </c>
      <c r="K601" s="149" t="s">
        <v>61</v>
      </c>
      <c r="M601" s="149" t="s">
        <v>46</v>
      </c>
      <c r="N601" s="148">
        <v>12530035</v>
      </c>
      <c r="O601" s="148" t="s">
        <v>2027</v>
      </c>
      <c r="Q601" s="148" t="s">
        <v>48</v>
      </c>
      <c r="R601" s="150">
        <v>44113</v>
      </c>
      <c r="T601" s="148" t="s">
        <v>2115</v>
      </c>
      <c r="U601" s="148">
        <v>614</v>
      </c>
      <c r="X601" s="148">
        <v>6</v>
      </c>
      <c r="Y601" s="148" t="s">
        <v>230</v>
      </c>
      <c r="AC601" s="148" t="s">
        <v>49</v>
      </c>
      <c r="AD601" s="148" t="s">
        <v>3885</v>
      </c>
      <c r="AE601" s="148">
        <v>53950</v>
      </c>
      <c r="AF601" s="148" t="s">
        <v>4131</v>
      </c>
      <c r="AI601" s="148">
        <v>243669041</v>
      </c>
      <c r="AJ601" s="148">
        <v>619982541</v>
      </c>
      <c r="AK601" s="148" t="s">
        <v>1499</v>
      </c>
      <c r="AL601" s="148">
        <v>0</v>
      </c>
      <c r="AM601" s="148">
        <v>0</v>
      </c>
    </row>
    <row r="602" spans="1:39">
      <c r="A602" s="148">
        <v>5316245</v>
      </c>
      <c r="B602" s="148" t="s">
        <v>395</v>
      </c>
      <c r="C602" s="148" t="s">
        <v>229</v>
      </c>
      <c r="D602" s="148">
        <v>5316245</v>
      </c>
      <c r="F602" s="149" t="s">
        <v>52</v>
      </c>
      <c r="H602" s="150">
        <v>20474</v>
      </c>
      <c r="I602" s="149" t="s">
        <v>8208</v>
      </c>
      <c r="J602" s="149" t="s">
        <v>8209</v>
      </c>
      <c r="K602" s="149" t="s">
        <v>45</v>
      </c>
      <c r="M602" s="149" t="s">
        <v>46</v>
      </c>
      <c r="N602" s="148">
        <v>12530063</v>
      </c>
      <c r="O602" s="148" t="s">
        <v>265</v>
      </c>
      <c r="Q602" s="148" t="s">
        <v>48</v>
      </c>
      <c r="R602" s="150">
        <v>37432</v>
      </c>
      <c r="S602" s="150">
        <v>45314</v>
      </c>
      <c r="T602" s="148" t="s">
        <v>1006</v>
      </c>
      <c r="U602" s="148">
        <v>605</v>
      </c>
      <c r="X602" s="148">
        <v>6</v>
      </c>
      <c r="Y602" s="148" t="s">
        <v>230</v>
      </c>
      <c r="AC602" s="148" t="s">
        <v>49</v>
      </c>
      <c r="AD602" s="148" t="s">
        <v>3652</v>
      </c>
      <c r="AE602" s="148">
        <v>53220</v>
      </c>
      <c r="AF602" s="148" t="s">
        <v>8597</v>
      </c>
      <c r="AI602" s="148">
        <v>243059555</v>
      </c>
      <c r="AJ602" s="148">
        <v>641450289</v>
      </c>
      <c r="AK602" s="148" t="s">
        <v>8598</v>
      </c>
      <c r="AL602" s="148">
        <v>0</v>
      </c>
      <c r="AM602" s="148">
        <v>0</v>
      </c>
    </row>
    <row r="603" spans="1:39">
      <c r="A603" s="148">
        <v>5316509</v>
      </c>
      <c r="B603" s="148" t="s">
        <v>395</v>
      </c>
      <c r="C603" s="148" t="s">
        <v>124</v>
      </c>
      <c r="D603" s="148">
        <v>5316509</v>
      </c>
      <c r="E603" s="149" t="s">
        <v>8115</v>
      </c>
      <c r="F603" s="149" t="s">
        <v>52</v>
      </c>
      <c r="H603" s="150">
        <v>29383</v>
      </c>
      <c r="I603" s="149" t="s">
        <v>8113</v>
      </c>
      <c r="J603" s="149" t="s">
        <v>8114</v>
      </c>
      <c r="K603" s="149" t="s">
        <v>45</v>
      </c>
      <c r="M603" s="149" t="s">
        <v>46</v>
      </c>
      <c r="N603" s="148">
        <v>12530017</v>
      </c>
      <c r="O603" s="148" t="s">
        <v>2025</v>
      </c>
      <c r="P603" s="150">
        <v>45481</v>
      </c>
      <c r="Q603" s="148" t="s">
        <v>962</v>
      </c>
      <c r="R603" s="150">
        <v>37432</v>
      </c>
      <c r="S603" s="150">
        <v>45362</v>
      </c>
      <c r="T603" s="148" t="s">
        <v>1006</v>
      </c>
      <c r="U603" s="148">
        <v>1254</v>
      </c>
      <c r="X603" s="148">
        <v>12</v>
      </c>
      <c r="Y603" s="148" t="s">
        <v>230</v>
      </c>
      <c r="AC603" s="148" t="s">
        <v>49</v>
      </c>
      <c r="AD603" s="148" t="s">
        <v>3669</v>
      </c>
      <c r="AE603" s="148">
        <v>53500</v>
      </c>
      <c r="AF603" s="148" t="s">
        <v>8599</v>
      </c>
      <c r="AI603" s="148" t="s">
        <v>2941</v>
      </c>
      <c r="AK603" s="148" t="s">
        <v>1500</v>
      </c>
      <c r="AL603" s="148">
        <v>0</v>
      </c>
      <c r="AM603" s="148">
        <v>1</v>
      </c>
    </row>
    <row r="604" spans="1:39">
      <c r="A604" s="148">
        <v>5329748</v>
      </c>
      <c r="B604" s="148" t="s">
        <v>395</v>
      </c>
      <c r="C604" s="148" t="s">
        <v>2224</v>
      </c>
      <c r="D604" s="148">
        <v>5329748</v>
      </c>
      <c r="E604" s="149" t="s">
        <v>43</v>
      </c>
      <c r="H604" s="150">
        <v>41997</v>
      </c>
      <c r="I604" s="149" t="s">
        <v>89</v>
      </c>
      <c r="J604" s="149">
        <v>-11</v>
      </c>
      <c r="K604" s="149" t="s">
        <v>45</v>
      </c>
      <c r="M604" s="149" t="s">
        <v>46</v>
      </c>
      <c r="N604" s="148">
        <v>12530017</v>
      </c>
      <c r="O604" s="148" t="s">
        <v>2025</v>
      </c>
      <c r="P604" s="150">
        <v>45527</v>
      </c>
      <c r="Q604" s="148" t="s">
        <v>962</v>
      </c>
      <c r="R604" s="150">
        <v>45527</v>
      </c>
      <c r="T604" s="148" t="s">
        <v>2115</v>
      </c>
      <c r="U604" s="148">
        <v>500</v>
      </c>
      <c r="X604" s="148">
        <v>5</v>
      </c>
      <c r="Y604" s="148" t="s">
        <v>230</v>
      </c>
      <c r="AC604" s="148" t="s">
        <v>49</v>
      </c>
      <c r="AD604" s="148" t="s">
        <v>3753</v>
      </c>
      <c r="AE604" s="148">
        <v>53220</v>
      </c>
      <c r="AF604" s="148" t="s">
        <v>8600</v>
      </c>
      <c r="AI604" s="148">
        <v>647462179</v>
      </c>
      <c r="AK604" s="148" t="s">
        <v>8601</v>
      </c>
      <c r="AL604" s="148">
        <v>0</v>
      </c>
      <c r="AM604" s="148">
        <v>0</v>
      </c>
    </row>
    <row r="605" spans="1:39">
      <c r="A605" s="148">
        <v>5317934</v>
      </c>
      <c r="B605" s="148" t="s">
        <v>395</v>
      </c>
      <c r="C605" s="148" t="s">
        <v>8602</v>
      </c>
      <c r="D605" s="148">
        <v>5317934</v>
      </c>
      <c r="F605" s="149" t="s">
        <v>52</v>
      </c>
      <c r="H605" s="150">
        <v>32255</v>
      </c>
      <c r="I605" s="149" t="s">
        <v>59</v>
      </c>
      <c r="J605" s="149">
        <v>-40</v>
      </c>
      <c r="K605" s="149" t="s">
        <v>45</v>
      </c>
      <c r="M605" s="149" t="s">
        <v>46</v>
      </c>
      <c r="N605" s="148">
        <v>12530068</v>
      </c>
      <c r="O605" s="148" t="s">
        <v>192</v>
      </c>
      <c r="Q605" s="148" t="s">
        <v>48</v>
      </c>
      <c r="R605" s="150">
        <v>37589</v>
      </c>
      <c r="S605" s="150">
        <v>45300</v>
      </c>
      <c r="T605" s="148" t="s">
        <v>1006</v>
      </c>
      <c r="U605" s="148">
        <v>1340</v>
      </c>
      <c r="X605" s="148">
        <v>13</v>
      </c>
      <c r="Y605" s="148" t="s">
        <v>230</v>
      </c>
      <c r="AB605" s="150">
        <v>43282</v>
      </c>
      <c r="AC605" s="148" t="s">
        <v>49</v>
      </c>
      <c r="AD605" s="148" t="s">
        <v>3680</v>
      </c>
      <c r="AE605" s="148">
        <v>53220</v>
      </c>
      <c r="AF605" s="148" t="s">
        <v>8603</v>
      </c>
      <c r="AK605" s="148" t="s">
        <v>8604</v>
      </c>
      <c r="AL605" s="148">
        <v>0</v>
      </c>
      <c r="AM605" s="148">
        <v>0</v>
      </c>
    </row>
    <row r="606" spans="1:39">
      <c r="A606" s="148">
        <v>5325331</v>
      </c>
      <c r="B606" s="148" t="s">
        <v>395</v>
      </c>
      <c r="C606" s="148" t="s">
        <v>1282</v>
      </c>
      <c r="D606" s="148">
        <v>5325331</v>
      </c>
      <c r="E606" s="149" t="s">
        <v>8115</v>
      </c>
      <c r="F606" s="149" t="s">
        <v>52</v>
      </c>
      <c r="H606" s="150">
        <v>26335</v>
      </c>
      <c r="I606" s="149" t="s">
        <v>8109</v>
      </c>
      <c r="J606" s="149" t="s">
        <v>8110</v>
      </c>
      <c r="K606" s="149" t="s">
        <v>45</v>
      </c>
      <c r="M606" s="149" t="s">
        <v>46</v>
      </c>
      <c r="N606" s="148">
        <v>12530121</v>
      </c>
      <c r="O606" s="148" t="s">
        <v>142</v>
      </c>
      <c r="P606" s="150">
        <v>45494</v>
      </c>
      <c r="Q606" s="148" t="s">
        <v>962</v>
      </c>
      <c r="R606" s="150">
        <v>42268</v>
      </c>
      <c r="S606" s="150">
        <v>45196</v>
      </c>
      <c r="T606" s="148" t="s">
        <v>1006</v>
      </c>
      <c r="U606" s="148">
        <v>571</v>
      </c>
      <c r="X606" s="148">
        <v>5</v>
      </c>
      <c r="Y606" s="148" t="s">
        <v>230</v>
      </c>
      <c r="AC606" s="148" t="s">
        <v>49</v>
      </c>
      <c r="AD606" s="148" t="s">
        <v>3669</v>
      </c>
      <c r="AE606" s="148">
        <v>53500</v>
      </c>
      <c r="AF606" s="148" t="s">
        <v>4132</v>
      </c>
      <c r="AJ606" s="148" t="s">
        <v>2228</v>
      </c>
      <c r="AK606" s="148" t="s">
        <v>2229</v>
      </c>
      <c r="AL606" s="148">
        <v>1</v>
      </c>
      <c r="AM606" s="148">
        <v>0</v>
      </c>
    </row>
    <row r="607" spans="1:39">
      <c r="A607" s="148">
        <v>5326203</v>
      </c>
      <c r="B607" s="148" t="s">
        <v>8605</v>
      </c>
      <c r="C607" s="148" t="s">
        <v>332</v>
      </c>
      <c r="D607" s="148">
        <v>5326203</v>
      </c>
      <c r="F607" s="149" t="s">
        <v>52</v>
      </c>
      <c r="H607" s="150">
        <v>39748</v>
      </c>
      <c r="I607" s="149" t="s">
        <v>152</v>
      </c>
      <c r="J607" s="149">
        <v>-17</v>
      </c>
      <c r="K607" s="149" t="s">
        <v>45</v>
      </c>
      <c r="M607" s="149" t="s">
        <v>46</v>
      </c>
      <c r="N607" s="148">
        <v>12530055</v>
      </c>
      <c r="O607" s="148" t="s">
        <v>240</v>
      </c>
      <c r="Q607" s="148" t="s">
        <v>48</v>
      </c>
      <c r="R607" s="150">
        <v>42709</v>
      </c>
      <c r="T607" s="148" t="s">
        <v>2115</v>
      </c>
      <c r="U607" s="148">
        <v>538</v>
      </c>
      <c r="X607" s="148">
        <v>5</v>
      </c>
      <c r="Y607" s="148" t="s">
        <v>230</v>
      </c>
      <c r="AC607" s="148" t="s">
        <v>49</v>
      </c>
      <c r="AD607" s="148" t="s">
        <v>3748</v>
      </c>
      <c r="AE607" s="148">
        <v>53380</v>
      </c>
      <c r="AF607" s="148" t="s">
        <v>8606</v>
      </c>
      <c r="AI607" s="148">
        <v>243984720</v>
      </c>
      <c r="AJ607" s="148">
        <v>645526325</v>
      </c>
      <c r="AK607" s="148" t="s">
        <v>8607</v>
      </c>
      <c r="AL607" s="148">
        <v>0</v>
      </c>
      <c r="AM607" s="148">
        <v>0</v>
      </c>
    </row>
    <row r="608" spans="1:39">
      <c r="A608" s="148">
        <v>5329325</v>
      </c>
      <c r="B608" s="148" t="s">
        <v>8608</v>
      </c>
      <c r="C608" s="148" t="s">
        <v>387</v>
      </c>
      <c r="D608" s="148">
        <v>5329325</v>
      </c>
      <c r="F608" s="149" t="s">
        <v>52</v>
      </c>
      <c r="H608" s="150">
        <v>41503</v>
      </c>
      <c r="I608" s="149" t="s">
        <v>54</v>
      </c>
      <c r="J608" s="149">
        <v>-12</v>
      </c>
      <c r="K608" s="149" t="s">
        <v>45</v>
      </c>
      <c r="M608" s="149" t="s">
        <v>46</v>
      </c>
      <c r="N608" s="148">
        <v>12530079</v>
      </c>
      <c r="O608" s="148" t="s">
        <v>106</v>
      </c>
      <c r="Q608" s="148" t="s">
        <v>48</v>
      </c>
      <c r="R608" s="150">
        <v>45190</v>
      </c>
      <c r="T608" s="148" t="s">
        <v>2115</v>
      </c>
      <c r="U608" s="148">
        <v>514</v>
      </c>
      <c r="X608" s="148">
        <v>5</v>
      </c>
      <c r="Y608" s="148" t="s">
        <v>230</v>
      </c>
      <c r="AC608" s="148" t="s">
        <v>49</v>
      </c>
      <c r="AD608" s="148" t="s">
        <v>8609</v>
      </c>
      <c r="AE608" s="148">
        <v>53120</v>
      </c>
      <c r="AF608" s="148" t="s">
        <v>8610</v>
      </c>
      <c r="AI608" s="148">
        <v>243051304</v>
      </c>
      <c r="AJ608" s="148">
        <v>670259513</v>
      </c>
      <c r="AK608" s="148" t="s">
        <v>8611</v>
      </c>
      <c r="AL608" s="148">
        <v>0</v>
      </c>
      <c r="AM608" s="148">
        <v>0</v>
      </c>
    </row>
    <row r="609" spans="1:39">
      <c r="A609" s="148">
        <v>943191</v>
      </c>
      <c r="B609" s="148" t="s">
        <v>2230</v>
      </c>
      <c r="C609" s="148" t="s">
        <v>254</v>
      </c>
      <c r="D609" s="148">
        <v>943191</v>
      </c>
      <c r="F609" s="149" t="s">
        <v>52</v>
      </c>
      <c r="H609" s="150">
        <v>26208</v>
      </c>
      <c r="I609" s="149" t="s">
        <v>8109</v>
      </c>
      <c r="J609" s="149" t="s">
        <v>8110</v>
      </c>
      <c r="K609" s="149" t="s">
        <v>45</v>
      </c>
      <c r="M609" s="149" t="s">
        <v>46</v>
      </c>
      <c r="N609" s="148">
        <v>12530022</v>
      </c>
      <c r="O609" s="148" t="s">
        <v>51</v>
      </c>
      <c r="Q609" s="148" t="s">
        <v>48</v>
      </c>
      <c r="R609" s="150">
        <v>37432</v>
      </c>
      <c r="S609" s="150">
        <v>44498</v>
      </c>
      <c r="T609" s="148" t="s">
        <v>2896</v>
      </c>
      <c r="U609" s="148">
        <v>868</v>
      </c>
      <c r="X609" s="148">
        <v>8</v>
      </c>
      <c r="Y609" s="148" t="s">
        <v>230</v>
      </c>
      <c r="AB609" s="150">
        <v>45474</v>
      </c>
      <c r="AC609" s="148" t="s">
        <v>49</v>
      </c>
      <c r="AD609" s="148" t="s">
        <v>3699</v>
      </c>
      <c r="AE609" s="148">
        <v>53320</v>
      </c>
      <c r="AF609" s="148" t="s">
        <v>4134</v>
      </c>
      <c r="AI609" s="148">
        <v>660676932</v>
      </c>
      <c r="AK609" s="148" t="s">
        <v>2231</v>
      </c>
      <c r="AL609" s="148">
        <v>0</v>
      </c>
      <c r="AM609" s="148">
        <v>0</v>
      </c>
    </row>
    <row r="610" spans="1:39">
      <c r="A610" s="148">
        <v>5324410</v>
      </c>
      <c r="B610" s="148" t="s">
        <v>2230</v>
      </c>
      <c r="C610" s="148" t="s">
        <v>116</v>
      </c>
      <c r="D610" s="148">
        <v>5324410</v>
      </c>
      <c r="F610" s="149" t="s">
        <v>52</v>
      </c>
      <c r="H610" s="150">
        <v>39763</v>
      </c>
      <c r="I610" s="149" t="s">
        <v>152</v>
      </c>
      <c r="J610" s="149">
        <v>-17</v>
      </c>
      <c r="K610" s="149" t="s">
        <v>45</v>
      </c>
      <c r="M610" s="149" t="s">
        <v>46</v>
      </c>
      <c r="N610" s="148">
        <v>12530022</v>
      </c>
      <c r="O610" s="148" t="s">
        <v>51</v>
      </c>
      <c r="Q610" s="148" t="s">
        <v>48</v>
      </c>
      <c r="R610" s="150">
        <v>41551</v>
      </c>
      <c r="T610" s="148" t="s">
        <v>2115</v>
      </c>
      <c r="U610" s="148">
        <v>1074</v>
      </c>
      <c r="X610" s="148">
        <v>10</v>
      </c>
      <c r="Y610" s="148" t="s">
        <v>230</v>
      </c>
      <c r="AB610" s="150">
        <v>45474</v>
      </c>
      <c r="AC610" s="148" t="s">
        <v>49</v>
      </c>
      <c r="AD610" s="148" t="s">
        <v>3699</v>
      </c>
      <c r="AE610" s="148">
        <v>53320</v>
      </c>
      <c r="AF610" s="148" t="s">
        <v>4134</v>
      </c>
      <c r="AI610" s="148">
        <v>787431048</v>
      </c>
      <c r="AJ610" s="148">
        <v>660676932</v>
      </c>
      <c r="AK610" s="148" t="s">
        <v>2231</v>
      </c>
      <c r="AL610" s="148">
        <v>1</v>
      </c>
      <c r="AM610" s="148">
        <v>0</v>
      </c>
    </row>
    <row r="611" spans="1:39">
      <c r="A611" s="148">
        <v>5329578</v>
      </c>
      <c r="B611" s="148" t="s">
        <v>8612</v>
      </c>
      <c r="C611" s="148" t="s">
        <v>186</v>
      </c>
      <c r="D611" s="148">
        <v>5329578</v>
      </c>
      <c r="F611" s="149" t="s">
        <v>43</v>
      </c>
      <c r="H611" s="150">
        <v>41393</v>
      </c>
      <c r="I611" s="149" t="s">
        <v>54</v>
      </c>
      <c r="J611" s="149">
        <v>-12</v>
      </c>
      <c r="K611" s="149" t="s">
        <v>45</v>
      </c>
      <c r="M611" s="149" t="s">
        <v>46</v>
      </c>
      <c r="N611" s="148">
        <v>12530078</v>
      </c>
      <c r="O611" s="148" t="s">
        <v>105</v>
      </c>
      <c r="Q611" s="148" t="s">
        <v>48</v>
      </c>
      <c r="R611" s="150">
        <v>45263</v>
      </c>
      <c r="T611" s="148" t="s">
        <v>2115</v>
      </c>
      <c r="U611" s="148">
        <v>500</v>
      </c>
      <c r="X611" s="148">
        <v>5</v>
      </c>
      <c r="Y611" s="148" t="s">
        <v>230</v>
      </c>
      <c r="AC611" s="148" t="s">
        <v>49</v>
      </c>
      <c r="AD611" s="148" t="s">
        <v>3998</v>
      </c>
      <c r="AE611" s="148">
        <v>53170</v>
      </c>
      <c r="AF611" s="148" t="s">
        <v>8613</v>
      </c>
      <c r="AK611" s="148" t="s">
        <v>8614</v>
      </c>
      <c r="AL611" s="148">
        <v>0</v>
      </c>
      <c r="AM611" s="148">
        <v>0</v>
      </c>
    </row>
    <row r="612" spans="1:39">
      <c r="A612" s="148">
        <v>5317762</v>
      </c>
      <c r="B612" s="148" t="s">
        <v>397</v>
      </c>
      <c r="C612" s="148" t="s">
        <v>2057</v>
      </c>
      <c r="D612" s="148">
        <v>5317762</v>
      </c>
      <c r="F612" s="149" t="s">
        <v>52</v>
      </c>
      <c r="H612" s="150">
        <v>26327</v>
      </c>
      <c r="I612" s="149" t="s">
        <v>8109</v>
      </c>
      <c r="J612" s="149" t="s">
        <v>8110</v>
      </c>
      <c r="K612" s="149" t="s">
        <v>45</v>
      </c>
      <c r="M612" s="149" t="s">
        <v>46</v>
      </c>
      <c r="N612" s="148">
        <v>12530042</v>
      </c>
      <c r="O612" s="148" t="s">
        <v>119</v>
      </c>
      <c r="Q612" s="148" t="s">
        <v>48</v>
      </c>
      <c r="R612" s="150">
        <v>37539</v>
      </c>
      <c r="S612" s="150">
        <v>44098</v>
      </c>
      <c r="T612" s="148" t="s">
        <v>2896</v>
      </c>
      <c r="U612" s="148">
        <v>761</v>
      </c>
      <c r="X612" s="148">
        <v>7</v>
      </c>
      <c r="Y612" s="148" t="s">
        <v>230</v>
      </c>
      <c r="AC612" s="148" t="s">
        <v>49</v>
      </c>
      <c r="AD612" s="148" t="s">
        <v>3684</v>
      </c>
      <c r="AE612" s="148">
        <v>53230</v>
      </c>
      <c r="AF612" s="148" t="s">
        <v>4135</v>
      </c>
      <c r="AI612" s="148">
        <v>243985428</v>
      </c>
      <c r="AK612" s="148" t="s">
        <v>1746</v>
      </c>
      <c r="AL612" s="148">
        <v>0</v>
      </c>
      <c r="AM612" s="148">
        <v>0</v>
      </c>
    </row>
    <row r="613" spans="1:39">
      <c r="A613" s="148">
        <v>5328031</v>
      </c>
      <c r="B613" s="148" t="s">
        <v>1291</v>
      </c>
      <c r="C613" s="148" t="s">
        <v>1317</v>
      </c>
      <c r="D613" s="148">
        <v>5328031</v>
      </c>
      <c r="F613" s="149" t="s">
        <v>52</v>
      </c>
      <c r="H613" s="150">
        <v>41564</v>
      </c>
      <c r="I613" s="149" t="s">
        <v>54</v>
      </c>
      <c r="J613" s="149">
        <v>-12</v>
      </c>
      <c r="K613" s="149" t="s">
        <v>45</v>
      </c>
      <c r="M613" s="149" t="s">
        <v>46</v>
      </c>
      <c r="N613" s="148">
        <v>12530055</v>
      </c>
      <c r="O613" s="148" t="s">
        <v>240</v>
      </c>
      <c r="Q613" s="148" t="s">
        <v>48</v>
      </c>
      <c r="R613" s="150">
        <v>44117</v>
      </c>
      <c r="T613" s="148" t="s">
        <v>2115</v>
      </c>
      <c r="U613" s="148">
        <v>500</v>
      </c>
      <c r="X613" s="148">
        <v>5</v>
      </c>
      <c r="Y613" s="148" t="s">
        <v>230</v>
      </c>
      <c r="AC613" s="148" t="s">
        <v>49</v>
      </c>
      <c r="AD613" s="148" t="s">
        <v>3840</v>
      </c>
      <c r="AE613" s="148">
        <v>53410</v>
      </c>
      <c r="AF613" s="148" t="s">
        <v>4136</v>
      </c>
      <c r="AH613" s="148" t="s">
        <v>4137</v>
      </c>
      <c r="AJ613" s="148">
        <v>675365322</v>
      </c>
      <c r="AK613" s="148" t="s">
        <v>1501</v>
      </c>
      <c r="AL613" s="148">
        <v>0</v>
      </c>
      <c r="AM613" s="148">
        <v>0</v>
      </c>
    </row>
    <row r="614" spans="1:39">
      <c r="A614" s="148">
        <v>5327967</v>
      </c>
      <c r="B614" s="148" t="s">
        <v>398</v>
      </c>
      <c r="C614" s="148" t="s">
        <v>1292</v>
      </c>
      <c r="D614" s="148">
        <v>5327967</v>
      </c>
      <c r="F614" s="149" t="s">
        <v>52</v>
      </c>
      <c r="H614" s="150">
        <v>40068</v>
      </c>
      <c r="I614" s="149" t="s">
        <v>70</v>
      </c>
      <c r="J614" s="149">
        <v>-16</v>
      </c>
      <c r="K614" s="149" t="s">
        <v>45</v>
      </c>
      <c r="M614" s="149" t="s">
        <v>46</v>
      </c>
      <c r="N614" s="148">
        <v>12530035</v>
      </c>
      <c r="O614" s="148" t="s">
        <v>2027</v>
      </c>
      <c r="Q614" s="148" t="s">
        <v>48</v>
      </c>
      <c r="R614" s="150">
        <v>44102</v>
      </c>
      <c r="T614" s="148" t="s">
        <v>2115</v>
      </c>
      <c r="U614" s="148">
        <v>593</v>
      </c>
      <c r="X614" s="148">
        <v>5</v>
      </c>
      <c r="Y614" s="148" t="s">
        <v>230</v>
      </c>
      <c r="AC614" s="148" t="s">
        <v>49</v>
      </c>
      <c r="AD614" s="148" t="s">
        <v>3885</v>
      </c>
      <c r="AE614" s="148">
        <v>53950</v>
      </c>
      <c r="AF614" s="148" t="s">
        <v>4138</v>
      </c>
      <c r="AJ614" s="148">
        <v>619960374</v>
      </c>
      <c r="AK614" s="148" t="s">
        <v>8615</v>
      </c>
      <c r="AL614" s="148">
        <v>0</v>
      </c>
      <c r="AM614" s="148">
        <v>0</v>
      </c>
    </row>
    <row r="615" spans="1:39">
      <c r="A615" s="148">
        <v>5312749</v>
      </c>
      <c r="B615" s="148" t="s">
        <v>399</v>
      </c>
      <c r="C615" s="148" t="s">
        <v>254</v>
      </c>
      <c r="D615" s="148">
        <v>5312749</v>
      </c>
      <c r="E615" s="149" t="s">
        <v>8115</v>
      </c>
      <c r="F615" s="149" t="s">
        <v>52</v>
      </c>
      <c r="H615" s="150">
        <v>23573</v>
      </c>
      <c r="I615" s="149" t="s">
        <v>8138</v>
      </c>
      <c r="J615" s="149" t="s">
        <v>8139</v>
      </c>
      <c r="K615" s="149" t="s">
        <v>45</v>
      </c>
      <c r="M615" s="149" t="s">
        <v>46</v>
      </c>
      <c r="N615" s="148">
        <v>12530059</v>
      </c>
      <c r="O615" s="148" t="s">
        <v>2076</v>
      </c>
      <c r="P615" s="150">
        <v>45479</v>
      </c>
      <c r="Q615" s="148" t="s">
        <v>962</v>
      </c>
      <c r="R615" s="150">
        <v>37432</v>
      </c>
      <c r="S615" s="150">
        <v>44749</v>
      </c>
      <c r="T615" s="148" t="s">
        <v>2896</v>
      </c>
      <c r="U615" s="148">
        <v>831</v>
      </c>
      <c r="X615" s="148">
        <v>8</v>
      </c>
      <c r="Y615" s="148" t="s">
        <v>230</v>
      </c>
      <c r="AC615" s="148" t="s">
        <v>49</v>
      </c>
      <c r="AD615" s="148" t="s">
        <v>4139</v>
      </c>
      <c r="AE615" s="148">
        <v>53940</v>
      </c>
      <c r="AF615" s="148" t="s">
        <v>4140</v>
      </c>
      <c r="AI615" s="148" t="s">
        <v>3330</v>
      </c>
      <c r="AK615" s="148" t="s">
        <v>5727</v>
      </c>
      <c r="AL615" s="148">
        <v>0</v>
      </c>
      <c r="AM615" s="148">
        <v>0</v>
      </c>
    </row>
    <row r="616" spans="1:39">
      <c r="A616" s="148">
        <v>3512681</v>
      </c>
      <c r="B616" s="148" t="s">
        <v>399</v>
      </c>
      <c r="C616" s="148" t="s">
        <v>184</v>
      </c>
      <c r="D616" s="148">
        <v>3512681</v>
      </c>
      <c r="F616" s="149" t="s">
        <v>52</v>
      </c>
      <c r="H616" s="150">
        <v>23486</v>
      </c>
      <c r="I616" s="149" t="s">
        <v>8138</v>
      </c>
      <c r="J616" s="149" t="s">
        <v>8139</v>
      </c>
      <c r="K616" s="149" t="s">
        <v>45</v>
      </c>
      <c r="M616" s="149" t="s">
        <v>46</v>
      </c>
      <c r="N616" s="148">
        <v>12530090</v>
      </c>
      <c r="O616" s="148" t="s">
        <v>5392</v>
      </c>
      <c r="Q616" s="148" t="s">
        <v>48</v>
      </c>
      <c r="R616" s="150">
        <v>37432</v>
      </c>
      <c r="S616" s="150">
        <v>44736</v>
      </c>
      <c r="T616" s="148" t="s">
        <v>2896</v>
      </c>
      <c r="U616" s="148">
        <v>692</v>
      </c>
      <c r="X616" s="148">
        <v>6</v>
      </c>
      <c r="Y616" s="148" t="s">
        <v>230</v>
      </c>
      <c r="AC616" s="148" t="s">
        <v>49</v>
      </c>
      <c r="AD616" s="148" t="s">
        <v>5728</v>
      </c>
      <c r="AE616" s="148">
        <v>53200</v>
      </c>
      <c r="AF616" s="148" t="s">
        <v>5729</v>
      </c>
      <c r="AI616" s="148" t="s">
        <v>3331</v>
      </c>
      <c r="AJ616" s="148" t="s">
        <v>3331</v>
      </c>
      <c r="AK616" s="148" t="s">
        <v>1502</v>
      </c>
      <c r="AL616" s="148">
        <v>0</v>
      </c>
      <c r="AM616" s="148">
        <v>0</v>
      </c>
    </row>
    <row r="617" spans="1:39">
      <c r="A617" s="148">
        <v>5327505</v>
      </c>
      <c r="B617" s="148" t="s">
        <v>401</v>
      </c>
      <c r="C617" s="148" t="s">
        <v>116</v>
      </c>
      <c r="D617" s="148">
        <v>5327505</v>
      </c>
      <c r="F617" s="149" t="s">
        <v>52</v>
      </c>
      <c r="H617" s="150">
        <v>38039</v>
      </c>
      <c r="I617" s="149" t="s">
        <v>59</v>
      </c>
      <c r="J617" s="149">
        <v>-40</v>
      </c>
      <c r="K617" s="149" t="s">
        <v>45</v>
      </c>
      <c r="M617" s="149" t="s">
        <v>46</v>
      </c>
      <c r="N617" s="148">
        <v>12530025</v>
      </c>
      <c r="O617" s="148" t="s">
        <v>2051</v>
      </c>
      <c r="Q617" s="148" t="s">
        <v>48</v>
      </c>
      <c r="R617" s="150">
        <v>43731</v>
      </c>
      <c r="S617" s="150">
        <v>44825</v>
      </c>
      <c r="T617" s="148" t="s">
        <v>2896</v>
      </c>
      <c r="U617" s="148">
        <v>824</v>
      </c>
      <c r="X617" s="148">
        <v>8</v>
      </c>
      <c r="Y617" s="148" t="s">
        <v>230</v>
      </c>
      <c r="AB617" s="150">
        <v>45453</v>
      </c>
      <c r="AC617" s="148" t="s">
        <v>49</v>
      </c>
      <c r="AD617" s="148" t="s">
        <v>4047</v>
      </c>
      <c r="AE617" s="148">
        <v>53360</v>
      </c>
      <c r="AF617" s="148" t="s">
        <v>4141</v>
      </c>
      <c r="AJ617" s="148">
        <v>685949617</v>
      </c>
      <c r="AK617" s="148" t="s">
        <v>1503</v>
      </c>
      <c r="AL617" s="148">
        <v>0</v>
      </c>
      <c r="AM617" s="148">
        <v>0</v>
      </c>
    </row>
    <row r="618" spans="1:39">
      <c r="A618" s="148">
        <v>5329216</v>
      </c>
      <c r="B618" s="148" t="s">
        <v>401</v>
      </c>
      <c r="C618" s="148" t="s">
        <v>8616</v>
      </c>
      <c r="D618" s="148">
        <v>5329216</v>
      </c>
      <c r="F618" s="149" t="s">
        <v>43</v>
      </c>
      <c r="H618" s="150">
        <v>42314</v>
      </c>
      <c r="I618" s="149" t="s">
        <v>57</v>
      </c>
      <c r="J618" s="149">
        <v>-10</v>
      </c>
      <c r="K618" s="149" t="s">
        <v>45</v>
      </c>
      <c r="M618" s="149" t="s">
        <v>46</v>
      </c>
      <c r="N618" s="148">
        <v>12530060</v>
      </c>
      <c r="O618" s="148" t="s">
        <v>2031</v>
      </c>
      <c r="Q618" s="148" t="s">
        <v>48</v>
      </c>
      <c r="R618" s="150">
        <v>45178</v>
      </c>
      <c r="T618" s="148" t="s">
        <v>2115</v>
      </c>
      <c r="U618" s="148">
        <v>500</v>
      </c>
      <c r="X618" s="148">
        <v>5</v>
      </c>
      <c r="Y618" s="148" t="s">
        <v>230</v>
      </c>
      <c r="AC618" s="148" t="s">
        <v>49</v>
      </c>
      <c r="AD618" s="148" t="s">
        <v>3637</v>
      </c>
      <c r="AE618" s="148">
        <v>53810</v>
      </c>
      <c r="AF618" s="148" t="s">
        <v>8617</v>
      </c>
      <c r="AJ618" s="148">
        <v>650729700</v>
      </c>
      <c r="AK618" s="148" t="s">
        <v>8618</v>
      </c>
      <c r="AL618" s="148">
        <v>0</v>
      </c>
      <c r="AM618" s="148">
        <v>0</v>
      </c>
    </row>
    <row r="619" spans="1:39">
      <c r="A619" s="148">
        <v>5318608</v>
      </c>
      <c r="B619" s="148" t="s">
        <v>401</v>
      </c>
      <c r="C619" s="148" t="s">
        <v>165</v>
      </c>
      <c r="D619" s="148">
        <v>5318608</v>
      </c>
      <c r="F619" s="149" t="s">
        <v>43</v>
      </c>
      <c r="H619" s="150">
        <v>15775</v>
      </c>
      <c r="I619" s="149" t="s">
        <v>8304</v>
      </c>
      <c r="J619" s="149" t="s">
        <v>2113</v>
      </c>
      <c r="K619" s="149" t="s">
        <v>45</v>
      </c>
      <c r="M619" s="149" t="s">
        <v>46</v>
      </c>
      <c r="N619" s="148">
        <v>12530017</v>
      </c>
      <c r="O619" s="148" t="s">
        <v>2025</v>
      </c>
      <c r="Q619" s="148" t="s">
        <v>48</v>
      </c>
      <c r="R619" s="150">
        <v>37949</v>
      </c>
      <c r="S619" s="150">
        <v>44895</v>
      </c>
      <c r="T619" s="148" t="s">
        <v>1006</v>
      </c>
      <c r="U619" s="148">
        <v>831</v>
      </c>
      <c r="X619" s="148">
        <v>8</v>
      </c>
      <c r="Y619" s="148" t="s">
        <v>230</v>
      </c>
      <c r="AC619" s="148" t="s">
        <v>49</v>
      </c>
      <c r="AD619" s="148" t="s">
        <v>3669</v>
      </c>
      <c r="AE619" s="148">
        <v>53500</v>
      </c>
      <c r="AF619" s="148" t="s">
        <v>4142</v>
      </c>
      <c r="AI619" s="148">
        <v>243057629</v>
      </c>
      <c r="AJ619" s="148">
        <v>689717308</v>
      </c>
      <c r="AK619" s="148" t="s">
        <v>1504</v>
      </c>
      <c r="AL619" s="148">
        <v>0</v>
      </c>
      <c r="AM619" s="148">
        <v>0</v>
      </c>
    </row>
    <row r="620" spans="1:39">
      <c r="A620" s="148">
        <v>5329370</v>
      </c>
      <c r="B620" s="148" t="s">
        <v>401</v>
      </c>
      <c r="C620" s="148" t="s">
        <v>284</v>
      </c>
      <c r="D620" s="148">
        <v>5329370</v>
      </c>
      <c r="F620" s="149" t="s">
        <v>52</v>
      </c>
      <c r="H620" s="150">
        <v>41477</v>
      </c>
      <c r="I620" s="149" t="s">
        <v>54</v>
      </c>
      <c r="J620" s="149">
        <v>-12</v>
      </c>
      <c r="K620" s="149" t="s">
        <v>45</v>
      </c>
      <c r="M620" s="149" t="s">
        <v>46</v>
      </c>
      <c r="N620" s="148">
        <v>12530095</v>
      </c>
      <c r="O620" s="148" t="s">
        <v>944</v>
      </c>
      <c r="Q620" s="148" t="s">
        <v>48</v>
      </c>
      <c r="R620" s="150">
        <v>45196</v>
      </c>
      <c r="T620" s="148" t="s">
        <v>2115</v>
      </c>
      <c r="U620" s="148">
        <v>500</v>
      </c>
      <c r="X620" s="148">
        <v>5</v>
      </c>
      <c r="Y620" s="148" t="s">
        <v>230</v>
      </c>
      <c r="AC620" s="148" t="s">
        <v>49</v>
      </c>
      <c r="AD620" s="148" t="s">
        <v>8619</v>
      </c>
      <c r="AE620" s="148">
        <v>53320</v>
      </c>
      <c r="AF620" s="148" t="s">
        <v>8620</v>
      </c>
      <c r="AJ620" s="148">
        <v>630418417</v>
      </c>
      <c r="AK620" s="148" t="s">
        <v>8621</v>
      </c>
      <c r="AL620" s="148">
        <v>0</v>
      </c>
      <c r="AM620" s="148">
        <v>0</v>
      </c>
    </row>
    <row r="621" spans="1:39">
      <c r="A621" s="148">
        <v>5327988</v>
      </c>
      <c r="B621" s="148" t="s">
        <v>401</v>
      </c>
      <c r="C621" s="148" t="s">
        <v>3183</v>
      </c>
      <c r="D621" s="148">
        <v>5327988</v>
      </c>
      <c r="F621" s="149" t="s">
        <v>52</v>
      </c>
      <c r="H621" s="150">
        <v>39511</v>
      </c>
      <c r="I621" s="149" t="s">
        <v>152</v>
      </c>
      <c r="J621" s="149">
        <v>-17</v>
      </c>
      <c r="K621" s="149" t="s">
        <v>45</v>
      </c>
      <c r="M621" s="149" t="s">
        <v>46</v>
      </c>
      <c r="N621" s="148">
        <v>12530016</v>
      </c>
      <c r="O621" s="148" t="s">
        <v>2152</v>
      </c>
      <c r="Q621" s="148" t="s">
        <v>48</v>
      </c>
      <c r="R621" s="150">
        <v>44104</v>
      </c>
      <c r="T621" s="148" t="s">
        <v>2115</v>
      </c>
      <c r="U621" s="148">
        <v>595</v>
      </c>
      <c r="X621" s="148">
        <v>5</v>
      </c>
      <c r="Y621" s="148" t="s">
        <v>230</v>
      </c>
      <c r="AC621" s="148" t="s">
        <v>49</v>
      </c>
      <c r="AD621" s="148" t="s">
        <v>4524</v>
      </c>
      <c r="AE621" s="148">
        <v>53160</v>
      </c>
      <c r="AF621" s="148" t="s">
        <v>5730</v>
      </c>
      <c r="AI621" s="148">
        <v>243906864</v>
      </c>
      <c r="AJ621" s="148">
        <v>638528388</v>
      </c>
      <c r="AK621" s="148" t="s">
        <v>1505</v>
      </c>
      <c r="AL621" s="148">
        <v>0</v>
      </c>
      <c r="AM621" s="148">
        <v>0</v>
      </c>
    </row>
    <row r="622" spans="1:39">
      <c r="A622" s="148">
        <v>5329455</v>
      </c>
      <c r="B622" s="148" t="s">
        <v>401</v>
      </c>
      <c r="C622" s="148" t="s">
        <v>56</v>
      </c>
      <c r="D622" s="148">
        <v>5329455</v>
      </c>
      <c r="F622" s="149" t="s">
        <v>52</v>
      </c>
      <c r="H622" s="150">
        <v>41203</v>
      </c>
      <c r="I622" s="149" t="s">
        <v>53</v>
      </c>
      <c r="J622" s="149">
        <v>-13</v>
      </c>
      <c r="K622" s="149" t="s">
        <v>45</v>
      </c>
      <c r="M622" s="149" t="s">
        <v>46</v>
      </c>
      <c r="N622" s="148">
        <v>12530018</v>
      </c>
      <c r="O622" s="148" t="s">
        <v>2023</v>
      </c>
      <c r="Q622" s="148" t="s">
        <v>48</v>
      </c>
      <c r="R622" s="150">
        <v>45204</v>
      </c>
      <c r="T622" s="148" t="s">
        <v>2115</v>
      </c>
      <c r="U622" s="148">
        <v>517</v>
      </c>
      <c r="X622" s="148">
        <v>5</v>
      </c>
      <c r="Y622" s="148" t="s">
        <v>230</v>
      </c>
      <c r="AC622" s="148" t="s">
        <v>49</v>
      </c>
      <c r="AD622" s="148" t="s">
        <v>3646</v>
      </c>
      <c r="AE622" s="148">
        <v>53200</v>
      </c>
      <c r="AF622" s="148" t="s">
        <v>8622</v>
      </c>
      <c r="AJ622" s="148" t="s">
        <v>8623</v>
      </c>
      <c r="AK622" s="148" t="s">
        <v>8624</v>
      </c>
      <c r="AL622" s="148">
        <v>0</v>
      </c>
      <c r="AM622" s="148">
        <v>0</v>
      </c>
    </row>
    <row r="623" spans="1:39">
      <c r="A623" s="148">
        <v>5327504</v>
      </c>
      <c r="B623" s="148" t="s">
        <v>401</v>
      </c>
      <c r="C623" s="148" t="s">
        <v>497</v>
      </c>
      <c r="D623" s="148">
        <v>5327504</v>
      </c>
      <c r="E623" s="149" t="s">
        <v>8115</v>
      </c>
      <c r="F623" s="149" t="s">
        <v>52</v>
      </c>
      <c r="H623" s="150">
        <v>28732</v>
      </c>
      <c r="I623" s="149" t="s">
        <v>8147</v>
      </c>
      <c r="J623" s="149" t="s">
        <v>8148</v>
      </c>
      <c r="K623" s="149" t="s">
        <v>45</v>
      </c>
      <c r="M623" s="149" t="s">
        <v>46</v>
      </c>
      <c r="N623" s="148">
        <v>12530088</v>
      </c>
      <c r="O623" s="148" t="s">
        <v>2074</v>
      </c>
      <c r="P623" s="150">
        <v>45477</v>
      </c>
      <c r="Q623" s="148" t="s">
        <v>962</v>
      </c>
      <c r="R623" s="150">
        <v>43731</v>
      </c>
      <c r="S623" s="150">
        <v>44825</v>
      </c>
      <c r="T623" s="148" t="s">
        <v>2896</v>
      </c>
      <c r="U623" s="148">
        <v>550</v>
      </c>
      <c r="X623" s="148">
        <v>5</v>
      </c>
      <c r="Y623" s="148" t="s">
        <v>230</v>
      </c>
      <c r="AC623" s="148" t="s">
        <v>49</v>
      </c>
      <c r="AD623" s="148" t="s">
        <v>4047</v>
      </c>
      <c r="AE623" s="148">
        <v>53360</v>
      </c>
      <c r="AF623" s="148" t="s">
        <v>4141</v>
      </c>
      <c r="AI623" s="148" t="s">
        <v>3332</v>
      </c>
      <c r="AJ623" s="148" t="s">
        <v>3333</v>
      </c>
      <c r="AK623" s="148" t="s">
        <v>1503</v>
      </c>
      <c r="AL623" s="148">
        <v>1</v>
      </c>
      <c r="AM623" s="148">
        <v>1</v>
      </c>
    </row>
    <row r="624" spans="1:39">
      <c r="A624" s="148">
        <v>5320958</v>
      </c>
      <c r="B624" s="148" t="s">
        <v>402</v>
      </c>
      <c r="C624" s="148" t="s">
        <v>130</v>
      </c>
      <c r="D624" s="148">
        <v>5320958</v>
      </c>
      <c r="F624" s="149" t="s">
        <v>43</v>
      </c>
      <c r="H624" s="150">
        <v>21314</v>
      </c>
      <c r="I624" s="149" t="s">
        <v>8208</v>
      </c>
      <c r="J624" s="149" t="s">
        <v>8209</v>
      </c>
      <c r="K624" s="149" t="s">
        <v>45</v>
      </c>
      <c r="M624" s="149" t="s">
        <v>46</v>
      </c>
      <c r="N624" s="148">
        <v>12530017</v>
      </c>
      <c r="O624" s="148" t="s">
        <v>2025</v>
      </c>
      <c r="Q624" s="148" t="s">
        <v>48</v>
      </c>
      <c r="R624" s="150">
        <v>39472</v>
      </c>
      <c r="S624" s="150">
        <v>45126</v>
      </c>
      <c r="T624" s="148" t="s">
        <v>1006</v>
      </c>
      <c r="U624" s="148">
        <v>500</v>
      </c>
      <c r="X624" s="148">
        <v>5</v>
      </c>
      <c r="Y624" s="148" t="s">
        <v>230</v>
      </c>
      <c r="AC624" s="148" t="s">
        <v>49</v>
      </c>
      <c r="AD624" s="148" t="s">
        <v>1328</v>
      </c>
      <c r="AE624" s="148">
        <v>53000</v>
      </c>
      <c r="AF624" s="148" t="s">
        <v>4143</v>
      </c>
      <c r="AK624" s="148" t="s">
        <v>1506</v>
      </c>
      <c r="AL624" s="148">
        <v>0</v>
      </c>
      <c r="AM624" s="148">
        <v>0</v>
      </c>
    </row>
    <row r="625" spans="1:39">
      <c r="A625" s="148">
        <v>5310700</v>
      </c>
      <c r="B625" s="148" t="s">
        <v>402</v>
      </c>
      <c r="C625" s="148" t="s">
        <v>58</v>
      </c>
      <c r="D625" s="148">
        <v>5310700</v>
      </c>
      <c r="E625" s="149" t="s">
        <v>52</v>
      </c>
      <c r="F625" s="149" t="s">
        <v>52</v>
      </c>
      <c r="H625" s="150">
        <v>29224</v>
      </c>
      <c r="I625" s="149" t="s">
        <v>8113</v>
      </c>
      <c r="J625" s="149" t="s">
        <v>8114</v>
      </c>
      <c r="K625" s="149" t="s">
        <v>45</v>
      </c>
      <c r="M625" s="149" t="s">
        <v>46</v>
      </c>
      <c r="N625" s="148">
        <v>12530022</v>
      </c>
      <c r="O625" s="148" t="s">
        <v>51</v>
      </c>
      <c r="P625" s="150">
        <v>45532</v>
      </c>
      <c r="Q625" s="148" t="s">
        <v>962</v>
      </c>
      <c r="R625" s="150">
        <v>37432</v>
      </c>
      <c r="S625" s="150">
        <v>45492</v>
      </c>
      <c r="T625" s="148" t="s">
        <v>1006</v>
      </c>
      <c r="U625" s="148">
        <v>1326</v>
      </c>
      <c r="X625" s="148">
        <v>13</v>
      </c>
      <c r="Y625" s="148" t="s">
        <v>230</v>
      </c>
      <c r="AC625" s="148" t="s">
        <v>49</v>
      </c>
      <c r="AD625" s="148" t="s">
        <v>4144</v>
      </c>
      <c r="AE625" s="148">
        <v>53170</v>
      </c>
      <c r="AF625" s="148" t="s">
        <v>4145</v>
      </c>
      <c r="AI625" s="148">
        <v>622934488</v>
      </c>
      <c r="AK625" s="148" t="s">
        <v>1507</v>
      </c>
      <c r="AL625" s="148">
        <v>0</v>
      </c>
      <c r="AM625" s="148">
        <v>0</v>
      </c>
    </row>
    <row r="626" spans="1:39">
      <c r="A626" s="148">
        <v>5316522</v>
      </c>
      <c r="B626" s="148" t="s">
        <v>402</v>
      </c>
      <c r="C626" s="148" t="s">
        <v>6672</v>
      </c>
      <c r="D626" s="148">
        <v>5316522</v>
      </c>
      <c r="F626" s="149" t="s">
        <v>52</v>
      </c>
      <c r="H626" s="150">
        <v>25157</v>
      </c>
      <c r="I626" s="149" t="s">
        <v>8130</v>
      </c>
      <c r="J626" s="149" t="s">
        <v>8131</v>
      </c>
      <c r="K626" s="149" t="s">
        <v>45</v>
      </c>
      <c r="M626" s="149" t="s">
        <v>46</v>
      </c>
      <c r="N626" s="148">
        <v>12530046</v>
      </c>
      <c r="O626" s="148" t="s">
        <v>2050</v>
      </c>
      <c r="Q626" s="148" t="s">
        <v>48</v>
      </c>
      <c r="R626" s="150">
        <v>37432</v>
      </c>
      <c r="S626" s="150">
        <v>45168</v>
      </c>
      <c r="T626" s="148" t="s">
        <v>1006</v>
      </c>
      <c r="U626" s="148">
        <v>753</v>
      </c>
      <c r="X626" s="148">
        <v>7</v>
      </c>
      <c r="Y626" s="148" t="s">
        <v>230</v>
      </c>
      <c r="AC626" s="148" t="s">
        <v>49</v>
      </c>
      <c r="AD626" s="148" t="s">
        <v>3803</v>
      </c>
      <c r="AE626" s="148">
        <v>53600</v>
      </c>
      <c r="AF626" s="148" t="s">
        <v>4147</v>
      </c>
      <c r="AI626" s="148">
        <v>243019345</v>
      </c>
      <c r="AJ626" s="148">
        <v>673948251</v>
      </c>
      <c r="AK626" s="148" t="s">
        <v>1508</v>
      </c>
      <c r="AL626" s="148">
        <v>0</v>
      </c>
      <c r="AM626" s="148">
        <v>0</v>
      </c>
    </row>
    <row r="627" spans="1:39">
      <c r="A627" s="148">
        <v>5329376</v>
      </c>
      <c r="B627" s="148" t="s">
        <v>8625</v>
      </c>
      <c r="C627" s="148" t="s">
        <v>210</v>
      </c>
      <c r="D627" s="148">
        <v>5329376</v>
      </c>
      <c r="F627" s="149" t="s">
        <v>52</v>
      </c>
      <c r="H627" s="150">
        <v>31176</v>
      </c>
      <c r="I627" s="149" t="s">
        <v>59</v>
      </c>
      <c r="J627" s="149">
        <v>-40</v>
      </c>
      <c r="K627" s="149" t="s">
        <v>45</v>
      </c>
      <c r="M627" s="149" t="s">
        <v>46</v>
      </c>
      <c r="N627" s="148">
        <v>12530143</v>
      </c>
      <c r="O627" s="148" t="s">
        <v>3251</v>
      </c>
      <c r="Q627" s="148" t="s">
        <v>48</v>
      </c>
      <c r="R627" s="150">
        <v>45197</v>
      </c>
      <c r="S627" s="150">
        <v>45189</v>
      </c>
      <c r="T627" s="148" t="s">
        <v>1006</v>
      </c>
      <c r="U627" s="148">
        <v>500</v>
      </c>
      <c r="X627" s="148">
        <v>5</v>
      </c>
      <c r="Y627" s="148" t="s">
        <v>230</v>
      </c>
      <c r="AC627" s="148" t="s">
        <v>49</v>
      </c>
      <c r="AD627" s="148" t="s">
        <v>5639</v>
      </c>
      <c r="AE627" s="148">
        <v>53200</v>
      </c>
      <c r="AF627" s="148" t="s">
        <v>8626</v>
      </c>
      <c r="AJ627" s="148">
        <v>674323886</v>
      </c>
      <c r="AK627" s="148" t="s">
        <v>8627</v>
      </c>
      <c r="AL627" s="148">
        <v>0</v>
      </c>
      <c r="AM627" s="148">
        <v>0</v>
      </c>
    </row>
    <row r="628" spans="1:39">
      <c r="A628" s="148">
        <v>7210490</v>
      </c>
      <c r="B628" s="148" t="s">
        <v>8628</v>
      </c>
      <c r="C628" s="148" t="s">
        <v>220</v>
      </c>
      <c r="D628" s="148">
        <v>7210490</v>
      </c>
      <c r="E628" s="149" t="s">
        <v>52</v>
      </c>
      <c r="F628" s="149" t="s">
        <v>52</v>
      </c>
      <c r="H628" s="150">
        <v>32822</v>
      </c>
      <c r="I628" s="149" t="s">
        <v>59</v>
      </c>
      <c r="J628" s="149">
        <v>-40</v>
      </c>
      <c r="K628" s="149" t="s">
        <v>45</v>
      </c>
      <c r="M628" s="149" t="s">
        <v>46</v>
      </c>
      <c r="N628" s="148">
        <v>12530114</v>
      </c>
      <c r="O628" s="148" t="s">
        <v>47</v>
      </c>
      <c r="P628" s="150">
        <v>45523</v>
      </c>
      <c r="Q628" s="148" t="s">
        <v>962</v>
      </c>
      <c r="R628" s="150">
        <v>37882</v>
      </c>
      <c r="S628" s="150">
        <v>45201</v>
      </c>
      <c r="T628" s="148" t="s">
        <v>2896</v>
      </c>
      <c r="U628" s="148">
        <v>625</v>
      </c>
      <c r="X628" s="148">
        <v>6</v>
      </c>
      <c r="Y628" s="148" t="s">
        <v>230</v>
      </c>
      <c r="AC628" s="148" t="s">
        <v>49</v>
      </c>
      <c r="AD628" s="148" t="s">
        <v>1328</v>
      </c>
      <c r="AE628" s="148">
        <v>53000</v>
      </c>
      <c r="AF628" s="148" t="s">
        <v>8629</v>
      </c>
      <c r="AJ628" s="148" t="s">
        <v>8630</v>
      </c>
      <c r="AK628" s="148" t="s">
        <v>8631</v>
      </c>
      <c r="AL628" s="148">
        <v>0</v>
      </c>
      <c r="AM628" s="148">
        <v>0</v>
      </c>
    </row>
    <row r="629" spans="1:39">
      <c r="A629" s="148">
        <v>5313206</v>
      </c>
      <c r="B629" s="148" t="s">
        <v>8632</v>
      </c>
      <c r="C629" s="148" t="s">
        <v>393</v>
      </c>
      <c r="D629" s="148">
        <v>5313206</v>
      </c>
      <c r="F629" s="149" t="s">
        <v>52</v>
      </c>
      <c r="H629" s="150">
        <v>31228</v>
      </c>
      <c r="I629" s="149" t="s">
        <v>59</v>
      </c>
      <c r="J629" s="149">
        <v>-40</v>
      </c>
      <c r="K629" s="149" t="s">
        <v>45</v>
      </c>
      <c r="M629" s="149" t="s">
        <v>46</v>
      </c>
      <c r="N629" s="148">
        <v>12530114</v>
      </c>
      <c r="O629" s="148" t="s">
        <v>47</v>
      </c>
      <c r="Q629" s="148" t="s">
        <v>48</v>
      </c>
      <c r="R629" s="150">
        <v>37432</v>
      </c>
      <c r="S629" s="150">
        <v>45159</v>
      </c>
      <c r="T629" s="148" t="s">
        <v>1006</v>
      </c>
      <c r="U629" s="148">
        <v>1864</v>
      </c>
      <c r="X629" s="148">
        <v>18</v>
      </c>
      <c r="Y629" s="148" t="s">
        <v>230</v>
      </c>
      <c r="AB629" s="150">
        <v>43282</v>
      </c>
      <c r="AC629" s="148" t="s">
        <v>49</v>
      </c>
      <c r="AD629" s="148" t="s">
        <v>1328</v>
      </c>
      <c r="AE629" s="148">
        <v>53000</v>
      </c>
      <c r="AF629" s="148" t="s">
        <v>8633</v>
      </c>
      <c r="AJ629" s="148">
        <v>781998067</v>
      </c>
      <c r="AK629" s="148" t="s">
        <v>8634</v>
      </c>
      <c r="AL629" s="148">
        <v>0</v>
      </c>
      <c r="AM629" s="148">
        <v>0</v>
      </c>
    </row>
    <row r="630" spans="1:39">
      <c r="A630" s="148">
        <v>8517455</v>
      </c>
      <c r="B630" s="148" t="s">
        <v>1145</v>
      </c>
      <c r="C630" s="148" t="s">
        <v>168</v>
      </c>
      <c r="D630" s="148">
        <v>8517455</v>
      </c>
      <c r="F630" s="149" t="s">
        <v>52</v>
      </c>
      <c r="H630" s="150">
        <v>23999</v>
      </c>
      <c r="I630" s="149" t="s">
        <v>8130</v>
      </c>
      <c r="J630" s="149" t="s">
        <v>8131</v>
      </c>
      <c r="K630" s="149" t="s">
        <v>45</v>
      </c>
      <c r="M630" s="149" t="s">
        <v>46</v>
      </c>
      <c r="N630" s="148">
        <v>12530048</v>
      </c>
      <c r="O630" s="148" t="s">
        <v>2028</v>
      </c>
      <c r="Q630" s="148" t="s">
        <v>48</v>
      </c>
      <c r="R630" s="150">
        <v>37523</v>
      </c>
      <c r="T630" s="148" t="s">
        <v>2896</v>
      </c>
      <c r="U630" s="148">
        <v>1138</v>
      </c>
      <c r="X630" s="148">
        <v>11</v>
      </c>
      <c r="Y630" s="148" t="s">
        <v>230</v>
      </c>
      <c r="AC630" s="148" t="s">
        <v>49</v>
      </c>
      <c r="AD630" s="148" t="s">
        <v>4148</v>
      </c>
      <c r="AE630" s="148">
        <v>53140</v>
      </c>
      <c r="AF630" s="148" t="s">
        <v>4149</v>
      </c>
      <c r="AI630" s="148">
        <v>962615705</v>
      </c>
      <c r="AJ630" s="148">
        <v>677250351</v>
      </c>
      <c r="AK630" s="148" t="s">
        <v>1509</v>
      </c>
      <c r="AL630" s="148">
        <v>0</v>
      </c>
      <c r="AM630" s="148">
        <v>0</v>
      </c>
    </row>
    <row r="631" spans="1:39">
      <c r="A631" s="148">
        <v>5329611</v>
      </c>
      <c r="B631" s="148" t="s">
        <v>8635</v>
      </c>
      <c r="C631" s="148" t="s">
        <v>6026</v>
      </c>
      <c r="D631" s="148">
        <v>5329611</v>
      </c>
      <c r="F631" s="149" t="s">
        <v>52</v>
      </c>
      <c r="H631" s="150">
        <v>41115</v>
      </c>
      <c r="I631" s="149" t="s">
        <v>53</v>
      </c>
      <c r="J631" s="149">
        <v>-13</v>
      </c>
      <c r="K631" s="149" t="s">
        <v>61</v>
      </c>
      <c r="M631" s="149" t="s">
        <v>46</v>
      </c>
      <c r="N631" s="148">
        <v>12530058</v>
      </c>
      <c r="O631" s="148" t="s">
        <v>945</v>
      </c>
      <c r="Q631" s="148" t="s">
        <v>48</v>
      </c>
      <c r="R631" s="150">
        <v>45293</v>
      </c>
      <c r="S631" s="150">
        <v>45257</v>
      </c>
      <c r="T631" s="148" t="s">
        <v>1006</v>
      </c>
      <c r="U631" s="148">
        <v>500</v>
      </c>
      <c r="X631" s="148">
        <v>5</v>
      </c>
      <c r="Y631" s="148" t="s">
        <v>230</v>
      </c>
      <c r="AC631" s="148" t="s">
        <v>49</v>
      </c>
      <c r="AD631" s="148" t="s">
        <v>8636</v>
      </c>
      <c r="AE631" s="148">
        <v>53940</v>
      </c>
      <c r="AF631" s="148" t="s">
        <v>8637</v>
      </c>
      <c r="AK631" s="148" t="s">
        <v>8638</v>
      </c>
      <c r="AL631" s="148">
        <v>0</v>
      </c>
      <c r="AM631" s="148">
        <v>0</v>
      </c>
    </row>
    <row r="632" spans="1:39">
      <c r="A632" s="148">
        <v>5329538</v>
      </c>
      <c r="B632" s="148" t="s">
        <v>8635</v>
      </c>
      <c r="C632" s="148" t="s">
        <v>8639</v>
      </c>
      <c r="D632" s="148">
        <v>5329538</v>
      </c>
      <c r="F632" s="149" t="s">
        <v>52</v>
      </c>
      <c r="H632" s="150">
        <v>41520</v>
      </c>
      <c r="I632" s="149" t="s">
        <v>54</v>
      </c>
      <c r="J632" s="149">
        <v>-12</v>
      </c>
      <c r="K632" s="149" t="s">
        <v>61</v>
      </c>
      <c r="M632" s="149" t="s">
        <v>46</v>
      </c>
      <c r="N632" s="148">
        <v>12530058</v>
      </c>
      <c r="O632" s="148" t="s">
        <v>945</v>
      </c>
      <c r="Q632" s="148" t="s">
        <v>48</v>
      </c>
      <c r="R632" s="150">
        <v>45242</v>
      </c>
      <c r="T632" s="148" t="s">
        <v>2115</v>
      </c>
      <c r="U632" s="148">
        <v>500</v>
      </c>
      <c r="X632" s="148">
        <v>5</v>
      </c>
      <c r="Y632" s="148" t="s">
        <v>230</v>
      </c>
      <c r="AC632" s="148" t="s">
        <v>49</v>
      </c>
      <c r="AD632" s="148" t="s">
        <v>3941</v>
      </c>
      <c r="AE632" s="148">
        <v>53940</v>
      </c>
      <c r="AF632" s="148" t="s">
        <v>8640</v>
      </c>
      <c r="AJ632" s="148">
        <v>767908744</v>
      </c>
      <c r="AK632" s="148" t="s">
        <v>8638</v>
      </c>
      <c r="AL632" s="148">
        <v>1</v>
      </c>
      <c r="AM632" s="148">
        <v>1</v>
      </c>
    </row>
    <row r="633" spans="1:39">
      <c r="A633" s="148">
        <v>5317627</v>
      </c>
      <c r="B633" s="148" t="s">
        <v>405</v>
      </c>
      <c r="C633" s="148" t="s">
        <v>254</v>
      </c>
      <c r="D633" s="148">
        <v>5317627</v>
      </c>
      <c r="E633" s="149" t="s">
        <v>8115</v>
      </c>
      <c r="F633" s="149" t="s">
        <v>52</v>
      </c>
      <c r="H633" s="150">
        <v>24914</v>
      </c>
      <c r="I633" s="149" t="s">
        <v>8130</v>
      </c>
      <c r="J633" s="149" t="s">
        <v>8131</v>
      </c>
      <c r="K633" s="149" t="s">
        <v>45</v>
      </c>
      <c r="M633" s="149" t="s">
        <v>46</v>
      </c>
      <c r="N633" s="148">
        <v>12530038</v>
      </c>
      <c r="O633" s="148" t="s">
        <v>2058</v>
      </c>
      <c r="P633" s="150">
        <v>45477</v>
      </c>
      <c r="Q633" s="148" t="s">
        <v>962</v>
      </c>
      <c r="R633" s="150">
        <v>37532</v>
      </c>
      <c r="T633" s="148" t="s">
        <v>2022</v>
      </c>
      <c r="U633" s="148">
        <v>1056</v>
      </c>
      <c r="X633" s="148">
        <v>10</v>
      </c>
      <c r="Y633" s="148" t="s">
        <v>230</v>
      </c>
      <c r="AC633" s="148" t="s">
        <v>49</v>
      </c>
      <c r="AD633" s="148" t="s">
        <v>4150</v>
      </c>
      <c r="AE633" s="148">
        <v>53290</v>
      </c>
      <c r="AF633" s="148" t="s">
        <v>4151</v>
      </c>
      <c r="AI633" s="148" t="s">
        <v>2942</v>
      </c>
      <c r="AK633" s="148" t="s">
        <v>1510</v>
      </c>
      <c r="AL633" s="148">
        <v>1</v>
      </c>
      <c r="AM633" s="148">
        <v>0</v>
      </c>
    </row>
    <row r="634" spans="1:39">
      <c r="A634" s="148">
        <v>5319165</v>
      </c>
      <c r="B634" s="148" t="s">
        <v>1157</v>
      </c>
      <c r="C634" s="148" t="s">
        <v>87</v>
      </c>
      <c r="D634" s="148">
        <v>5319165</v>
      </c>
      <c r="E634" s="149" t="s">
        <v>8115</v>
      </c>
      <c r="F634" s="149" t="s">
        <v>52</v>
      </c>
      <c r="H634" s="150">
        <v>35303</v>
      </c>
      <c r="I634" s="149" t="s">
        <v>59</v>
      </c>
      <c r="J634" s="149">
        <v>-40</v>
      </c>
      <c r="K634" s="149" t="s">
        <v>45</v>
      </c>
      <c r="M634" s="149" t="s">
        <v>46</v>
      </c>
      <c r="N634" s="148">
        <v>12530058</v>
      </c>
      <c r="O634" s="148" t="s">
        <v>945</v>
      </c>
      <c r="P634" s="150">
        <v>45488</v>
      </c>
      <c r="Q634" s="148" t="s">
        <v>962</v>
      </c>
      <c r="R634" s="150">
        <v>38316</v>
      </c>
      <c r="S634" s="150">
        <v>44460</v>
      </c>
      <c r="T634" s="148" t="s">
        <v>2896</v>
      </c>
      <c r="U634" s="148">
        <v>1100</v>
      </c>
      <c r="X634" s="148">
        <v>11</v>
      </c>
      <c r="Y634" s="148" t="s">
        <v>230</v>
      </c>
      <c r="AC634" s="148" t="s">
        <v>49</v>
      </c>
      <c r="AD634" s="148" t="s">
        <v>3674</v>
      </c>
      <c r="AE634" s="148">
        <v>53940</v>
      </c>
      <c r="AF634" s="148" t="s">
        <v>4152</v>
      </c>
      <c r="AI634" s="148" t="s">
        <v>3334</v>
      </c>
      <c r="AJ634" s="148" t="s">
        <v>3334</v>
      </c>
      <c r="AK634" s="148" t="s">
        <v>8641</v>
      </c>
      <c r="AL634" s="148">
        <v>0</v>
      </c>
      <c r="AM634" s="148">
        <v>0</v>
      </c>
    </row>
    <row r="635" spans="1:39">
      <c r="A635" s="148">
        <v>5327179</v>
      </c>
      <c r="B635" s="148" t="s">
        <v>1157</v>
      </c>
      <c r="C635" s="148" t="s">
        <v>2292</v>
      </c>
      <c r="D635" s="148">
        <v>5327179</v>
      </c>
      <c r="F635" s="149" t="s">
        <v>52</v>
      </c>
      <c r="H635" s="150">
        <v>24935</v>
      </c>
      <c r="I635" s="149" t="s">
        <v>8130</v>
      </c>
      <c r="J635" s="149" t="s">
        <v>8131</v>
      </c>
      <c r="K635" s="149" t="s">
        <v>61</v>
      </c>
      <c r="M635" s="149" t="s">
        <v>46</v>
      </c>
      <c r="N635" s="148">
        <v>12530018</v>
      </c>
      <c r="O635" s="148" t="s">
        <v>2023</v>
      </c>
      <c r="Q635" s="148" t="s">
        <v>48</v>
      </c>
      <c r="R635" s="150">
        <v>43392</v>
      </c>
      <c r="S635" s="150">
        <v>44818</v>
      </c>
      <c r="T635" s="148" t="s">
        <v>1006</v>
      </c>
      <c r="U635" s="148">
        <v>500</v>
      </c>
      <c r="X635" s="148">
        <v>5</v>
      </c>
      <c r="Y635" s="148" t="s">
        <v>230</v>
      </c>
      <c r="AC635" s="148" t="s">
        <v>49</v>
      </c>
      <c r="AD635" s="148" t="s">
        <v>3644</v>
      </c>
      <c r="AE635" s="148">
        <v>53200</v>
      </c>
      <c r="AF635" s="148" t="s">
        <v>4153</v>
      </c>
      <c r="AJ635" s="148">
        <v>611414465</v>
      </c>
      <c r="AK635" s="148" t="s">
        <v>1511</v>
      </c>
      <c r="AL635" s="148">
        <v>0</v>
      </c>
      <c r="AM635" s="148">
        <v>0</v>
      </c>
    </row>
    <row r="636" spans="1:39">
      <c r="A636" s="148">
        <v>5328295</v>
      </c>
      <c r="B636" s="148" t="s">
        <v>1157</v>
      </c>
      <c r="C636" s="148" t="s">
        <v>2150</v>
      </c>
      <c r="D636" s="148">
        <v>5328295</v>
      </c>
      <c r="F636" s="149" t="s">
        <v>52</v>
      </c>
      <c r="H636" s="150">
        <v>26459</v>
      </c>
      <c r="I636" s="149" t="s">
        <v>8109</v>
      </c>
      <c r="J636" s="149" t="s">
        <v>8110</v>
      </c>
      <c r="K636" s="149" t="s">
        <v>45</v>
      </c>
      <c r="M636" s="149" t="s">
        <v>46</v>
      </c>
      <c r="N636" s="148">
        <v>12530058</v>
      </c>
      <c r="O636" s="148" t="s">
        <v>945</v>
      </c>
      <c r="Q636" s="148" t="s">
        <v>48</v>
      </c>
      <c r="R636" s="150">
        <v>44468</v>
      </c>
      <c r="S636" s="150">
        <v>44457</v>
      </c>
      <c r="T636" s="148" t="s">
        <v>2896</v>
      </c>
      <c r="U636" s="148">
        <v>693</v>
      </c>
      <c r="X636" s="148">
        <v>6</v>
      </c>
      <c r="Y636" s="148" t="s">
        <v>230</v>
      </c>
      <c r="AC636" s="148" t="s">
        <v>49</v>
      </c>
      <c r="AD636" s="148" t="s">
        <v>3674</v>
      </c>
      <c r="AE636" s="148">
        <v>53940</v>
      </c>
      <c r="AF636" s="148" t="s">
        <v>4152</v>
      </c>
      <c r="AJ636" s="148">
        <v>685564209</v>
      </c>
      <c r="AK636" s="148" t="s">
        <v>2943</v>
      </c>
      <c r="AL636" s="148">
        <v>0</v>
      </c>
      <c r="AM636" s="148">
        <v>0</v>
      </c>
    </row>
    <row r="637" spans="1:39">
      <c r="A637" s="148">
        <v>5328296</v>
      </c>
      <c r="B637" s="148" t="s">
        <v>1157</v>
      </c>
      <c r="C637" s="148" t="s">
        <v>125</v>
      </c>
      <c r="D637" s="148">
        <v>5328296</v>
      </c>
      <c r="F637" s="149" t="s">
        <v>52</v>
      </c>
      <c r="H637" s="150">
        <v>38672</v>
      </c>
      <c r="I637" s="149" t="s">
        <v>59</v>
      </c>
      <c r="J637" s="149">
        <v>-40</v>
      </c>
      <c r="K637" s="149" t="s">
        <v>45</v>
      </c>
      <c r="M637" s="149" t="s">
        <v>46</v>
      </c>
      <c r="N637" s="148">
        <v>12530058</v>
      </c>
      <c r="O637" s="148" t="s">
        <v>945</v>
      </c>
      <c r="Q637" s="148" t="s">
        <v>48</v>
      </c>
      <c r="R637" s="150">
        <v>44468</v>
      </c>
      <c r="T637" s="148" t="s">
        <v>2115</v>
      </c>
      <c r="U637" s="148">
        <v>1029</v>
      </c>
      <c r="X637" s="148">
        <v>10</v>
      </c>
      <c r="Y637" s="148" t="s">
        <v>230</v>
      </c>
      <c r="AC637" s="148" t="s">
        <v>49</v>
      </c>
      <c r="AD637" s="148" t="s">
        <v>3674</v>
      </c>
      <c r="AE637" s="148">
        <v>53940</v>
      </c>
      <c r="AF637" s="148" t="s">
        <v>4152</v>
      </c>
      <c r="AJ637" s="148">
        <v>695579160</v>
      </c>
      <c r="AK637" s="148" t="s">
        <v>8642</v>
      </c>
      <c r="AL637" s="148">
        <v>0</v>
      </c>
      <c r="AM637" s="148">
        <v>0</v>
      </c>
    </row>
    <row r="638" spans="1:39">
      <c r="A638" s="148">
        <v>5329648</v>
      </c>
      <c r="B638" s="148" t="s">
        <v>2232</v>
      </c>
      <c r="C638" s="148" t="s">
        <v>275</v>
      </c>
      <c r="D638" s="148">
        <v>5329648</v>
      </c>
      <c r="F638" s="149" t="s">
        <v>5338</v>
      </c>
      <c r="H638" s="150">
        <v>31555</v>
      </c>
      <c r="I638" s="149" t="s">
        <v>59</v>
      </c>
      <c r="J638" s="149">
        <v>-40</v>
      </c>
      <c r="K638" s="149" t="s">
        <v>61</v>
      </c>
      <c r="M638" s="149" t="s">
        <v>46</v>
      </c>
      <c r="N638" s="148">
        <v>12530017</v>
      </c>
      <c r="O638" s="148" t="s">
        <v>2025</v>
      </c>
      <c r="Q638" s="148" t="s">
        <v>48</v>
      </c>
      <c r="R638" s="150">
        <v>45316</v>
      </c>
      <c r="T638" s="148" t="s">
        <v>2896</v>
      </c>
      <c r="U638" s="148">
        <v>500</v>
      </c>
      <c r="X638" s="148">
        <v>5</v>
      </c>
      <c r="Y638" s="148" t="s">
        <v>230</v>
      </c>
      <c r="AC638" s="148" t="s">
        <v>49</v>
      </c>
      <c r="AD638" s="148" t="s">
        <v>3669</v>
      </c>
      <c r="AE638" s="148">
        <v>53500</v>
      </c>
      <c r="AF638" s="148" t="s">
        <v>8643</v>
      </c>
      <c r="AI638" s="148">
        <v>616117396</v>
      </c>
      <c r="AK638" s="148" t="s">
        <v>1920</v>
      </c>
      <c r="AL638" s="148">
        <v>0</v>
      </c>
      <c r="AM638" s="148">
        <v>0</v>
      </c>
    </row>
    <row r="639" spans="1:39">
      <c r="A639" s="148">
        <v>5328182</v>
      </c>
      <c r="B639" s="148" t="s">
        <v>2232</v>
      </c>
      <c r="C639" s="148" t="s">
        <v>329</v>
      </c>
      <c r="D639" s="148">
        <v>5328182</v>
      </c>
      <c r="F639" s="149" t="s">
        <v>52</v>
      </c>
      <c r="H639" s="150">
        <v>40809</v>
      </c>
      <c r="I639" s="149" t="s">
        <v>44</v>
      </c>
      <c r="J639" s="149">
        <v>-14</v>
      </c>
      <c r="K639" s="149" t="s">
        <v>45</v>
      </c>
      <c r="M639" s="149" t="s">
        <v>46</v>
      </c>
      <c r="N639" s="148">
        <v>12530025</v>
      </c>
      <c r="O639" s="148" t="s">
        <v>2051</v>
      </c>
      <c r="Q639" s="148" t="s">
        <v>48</v>
      </c>
      <c r="R639" s="150">
        <v>44455</v>
      </c>
      <c r="T639" s="148" t="s">
        <v>2115</v>
      </c>
      <c r="U639" s="148">
        <v>501</v>
      </c>
      <c r="X639" s="148">
        <v>5</v>
      </c>
      <c r="Y639" s="148" t="s">
        <v>230</v>
      </c>
      <c r="AC639" s="148" t="s">
        <v>49</v>
      </c>
      <c r="AD639" s="148" t="s">
        <v>3979</v>
      </c>
      <c r="AE639" s="148">
        <v>53200</v>
      </c>
      <c r="AF639" s="148" t="s">
        <v>4154</v>
      </c>
      <c r="AJ639" s="148">
        <v>684015466</v>
      </c>
      <c r="AK639" s="148" t="s">
        <v>2233</v>
      </c>
      <c r="AL639" s="148">
        <v>0</v>
      </c>
      <c r="AM639" s="148">
        <v>0</v>
      </c>
    </row>
    <row r="640" spans="1:39">
      <c r="A640" s="148">
        <v>534878</v>
      </c>
      <c r="B640" s="148" t="s">
        <v>406</v>
      </c>
      <c r="C640" s="148" t="s">
        <v>342</v>
      </c>
      <c r="D640" s="148">
        <v>534878</v>
      </c>
      <c r="E640" s="149" t="s">
        <v>8115</v>
      </c>
      <c r="F640" s="149" t="s">
        <v>52</v>
      </c>
      <c r="H640" s="150">
        <v>23550</v>
      </c>
      <c r="I640" s="149" t="s">
        <v>8138</v>
      </c>
      <c r="J640" s="149" t="s">
        <v>8139</v>
      </c>
      <c r="K640" s="149" t="s">
        <v>45</v>
      </c>
      <c r="M640" s="149" t="s">
        <v>46</v>
      </c>
      <c r="N640" s="148">
        <v>12530098</v>
      </c>
      <c r="O640" s="148" t="s">
        <v>149</v>
      </c>
      <c r="P640" s="150">
        <v>45496</v>
      </c>
      <c r="Q640" s="148" t="s">
        <v>962</v>
      </c>
      <c r="R640" s="150">
        <v>37432</v>
      </c>
      <c r="T640" s="148" t="s">
        <v>2022</v>
      </c>
      <c r="U640" s="148">
        <v>694</v>
      </c>
      <c r="X640" s="148">
        <v>6</v>
      </c>
      <c r="Y640" s="148" t="s">
        <v>230</v>
      </c>
      <c r="AC640" s="148" t="s">
        <v>49</v>
      </c>
      <c r="AD640" s="148" t="s">
        <v>4155</v>
      </c>
      <c r="AE640" s="148">
        <v>53500</v>
      </c>
      <c r="AF640" s="148" t="s">
        <v>4156</v>
      </c>
      <c r="AI640" s="148" t="s">
        <v>3335</v>
      </c>
      <c r="AJ640" s="148" t="s">
        <v>3336</v>
      </c>
      <c r="AK640" s="148" t="s">
        <v>2118</v>
      </c>
      <c r="AL640" s="148">
        <v>0</v>
      </c>
      <c r="AM640" s="148">
        <v>0</v>
      </c>
    </row>
    <row r="641" spans="1:39">
      <c r="A641" s="148">
        <v>5328261</v>
      </c>
      <c r="B641" s="148" t="s">
        <v>406</v>
      </c>
      <c r="C641" s="148" t="s">
        <v>60</v>
      </c>
      <c r="D641" s="148">
        <v>5328261</v>
      </c>
      <c r="F641" s="149" t="s">
        <v>52</v>
      </c>
      <c r="H641" s="150">
        <v>34312</v>
      </c>
      <c r="I641" s="149" t="s">
        <v>59</v>
      </c>
      <c r="J641" s="149">
        <v>-40</v>
      </c>
      <c r="K641" s="149" t="s">
        <v>45</v>
      </c>
      <c r="M641" s="149" t="s">
        <v>46</v>
      </c>
      <c r="N641" s="148">
        <v>12530063</v>
      </c>
      <c r="O641" s="148" t="s">
        <v>265</v>
      </c>
      <c r="Q641" s="148" t="s">
        <v>48</v>
      </c>
      <c r="R641" s="150">
        <v>44463</v>
      </c>
      <c r="S641" s="150">
        <v>44460</v>
      </c>
      <c r="T641" s="148" t="s">
        <v>2896</v>
      </c>
      <c r="U641" s="148">
        <v>500</v>
      </c>
      <c r="X641" s="148">
        <v>5</v>
      </c>
      <c r="Y641" s="148" t="s">
        <v>230</v>
      </c>
      <c r="AC641" s="148" t="s">
        <v>49</v>
      </c>
      <c r="AD641" s="148" t="s">
        <v>4157</v>
      </c>
      <c r="AE641" s="148">
        <v>53500</v>
      </c>
      <c r="AF641" s="148" t="s">
        <v>4158</v>
      </c>
      <c r="AJ641" s="148">
        <v>670494107</v>
      </c>
      <c r="AK641" s="148" t="s">
        <v>3337</v>
      </c>
      <c r="AL641" s="148">
        <v>0</v>
      </c>
      <c r="AM641" s="148">
        <v>0</v>
      </c>
    </row>
    <row r="642" spans="1:39">
      <c r="A642" s="148">
        <v>5319551</v>
      </c>
      <c r="B642" s="148" t="s">
        <v>406</v>
      </c>
      <c r="C642" s="148" t="s">
        <v>407</v>
      </c>
      <c r="D642" s="148">
        <v>5319551</v>
      </c>
      <c r="F642" s="149" t="s">
        <v>52</v>
      </c>
      <c r="H642" s="150">
        <v>35588</v>
      </c>
      <c r="I642" s="149" t="s">
        <v>59</v>
      </c>
      <c r="J642" s="149">
        <v>-40</v>
      </c>
      <c r="K642" s="149" t="s">
        <v>45</v>
      </c>
      <c r="M642" s="149" t="s">
        <v>46</v>
      </c>
      <c r="N642" s="148">
        <v>12530060</v>
      </c>
      <c r="O642" s="148" t="s">
        <v>2031</v>
      </c>
      <c r="Q642" s="148" t="s">
        <v>48</v>
      </c>
      <c r="R642" s="150">
        <v>38630</v>
      </c>
      <c r="S642" s="150">
        <v>44469</v>
      </c>
      <c r="T642" s="148" t="s">
        <v>2896</v>
      </c>
      <c r="U642" s="148">
        <v>1727</v>
      </c>
      <c r="X642" s="148">
        <v>17</v>
      </c>
      <c r="Y642" s="148" t="s">
        <v>230</v>
      </c>
      <c r="AC642" s="148" t="s">
        <v>49</v>
      </c>
      <c r="AD642" s="148" t="s">
        <v>3738</v>
      </c>
      <c r="AE642" s="148">
        <v>53170</v>
      </c>
      <c r="AF642" s="148" t="s">
        <v>4159</v>
      </c>
      <c r="AJ642" s="148">
        <v>611027773</v>
      </c>
      <c r="AK642" s="148" t="s">
        <v>2944</v>
      </c>
      <c r="AL642" s="148">
        <v>0</v>
      </c>
      <c r="AM642" s="148">
        <v>0</v>
      </c>
    </row>
    <row r="643" spans="1:39">
      <c r="A643" s="148">
        <v>5328434</v>
      </c>
      <c r="B643" s="148" t="s">
        <v>1146</v>
      </c>
      <c r="C643" s="148" t="s">
        <v>87</v>
      </c>
      <c r="D643" s="148">
        <v>5328434</v>
      </c>
      <c r="F643" s="149" t="s">
        <v>52</v>
      </c>
      <c r="H643" s="150">
        <v>40912</v>
      </c>
      <c r="I643" s="149" t="s">
        <v>53</v>
      </c>
      <c r="J643" s="149">
        <v>-13</v>
      </c>
      <c r="K643" s="149" t="s">
        <v>45</v>
      </c>
      <c r="M643" s="149" t="s">
        <v>46</v>
      </c>
      <c r="N643" s="148">
        <v>12530147</v>
      </c>
      <c r="O643" s="148" t="s">
        <v>966</v>
      </c>
      <c r="Q643" s="148" t="s">
        <v>48</v>
      </c>
      <c r="R643" s="150">
        <v>44484</v>
      </c>
      <c r="T643" s="148" t="s">
        <v>2115</v>
      </c>
      <c r="U643" s="148">
        <v>506</v>
      </c>
      <c r="X643" s="148">
        <v>5</v>
      </c>
      <c r="Y643" s="148" t="s">
        <v>230</v>
      </c>
      <c r="AC643" s="148" t="s">
        <v>49</v>
      </c>
      <c r="AD643" s="148" t="s">
        <v>4160</v>
      </c>
      <c r="AE643" s="148">
        <v>53500</v>
      </c>
      <c r="AF643" s="148" t="s">
        <v>4161</v>
      </c>
      <c r="AJ643" s="148">
        <v>615204757</v>
      </c>
      <c r="AK643" s="148" t="s">
        <v>1539</v>
      </c>
      <c r="AL643" s="148">
        <v>0</v>
      </c>
      <c r="AM643" s="148">
        <v>0</v>
      </c>
    </row>
    <row r="644" spans="1:39">
      <c r="A644" s="148">
        <v>5326899</v>
      </c>
      <c r="B644" s="148" t="s">
        <v>1146</v>
      </c>
      <c r="C644" s="148" t="s">
        <v>123</v>
      </c>
      <c r="D644" s="148">
        <v>5326899</v>
      </c>
      <c r="F644" s="149" t="s">
        <v>52</v>
      </c>
      <c r="H644" s="150">
        <v>30483</v>
      </c>
      <c r="I644" s="149" t="s">
        <v>8113</v>
      </c>
      <c r="J644" s="149" t="s">
        <v>8114</v>
      </c>
      <c r="K644" s="149" t="s">
        <v>45</v>
      </c>
      <c r="M644" s="149" t="s">
        <v>46</v>
      </c>
      <c r="N644" s="148">
        <v>12530098</v>
      </c>
      <c r="O644" s="148" t="s">
        <v>149</v>
      </c>
      <c r="Q644" s="148" t="s">
        <v>48</v>
      </c>
      <c r="R644" s="150">
        <v>43363</v>
      </c>
      <c r="S644" s="150">
        <v>44455</v>
      </c>
      <c r="T644" s="148" t="s">
        <v>2896</v>
      </c>
      <c r="U644" s="148">
        <v>563</v>
      </c>
      <c r="X644" s="148">
        <v>5</v>
      </c>
      <c r="Y644" s="148" t="s">
        <v>230</v>
      </c>
      <c r="AC644" s="148" t="s">
        <v>49</v>
      </c>
      <c r="AD644" s="148" t="s">
        <v>4070</v>
      </c>
      <c r="AE644" s="148">
        <v>53500</v>
      </c>
      <c r="AF644" s="148" t="s">
        <v>4162</v>
      </c>
      <c r="AI644" s="148">
        <v>243047545</v>
      </c>
      <c r="AJ644" s="148">
        <v>615991534</v>
      </c>
      <c r="AK644" s="148" t="s">
        <v>1512</v>
      </c>
      <c r="AL644" s="148">
        <v>0</v>
      </c>
      <c r="AM644" s="148">
        <v>0</v>
      </c>
    </row>
    <row r="645" spans="1:39">
      <c r="A645" s="148">
        <v>5328040</v>
      </c>
      <c r="B645" s="148" t="s">
        <v>1146</v>
      </c>
      <c r="C645" s="148" t="s">
        <v>2080</v>
      </c>
      <c r="D645" s="148">
        <v>5328040</v>
      </c>
      <c r="F645" s="149" t="s">
        <v>52</v>
      </c>
      <c r="H645" s="150">
        <v>30533</v>
      </c>
      <c r="I645" s="149" t="s">
        <v>8113</v>
      </c>
      <c r="J645" s="149" t="s">
        <v>8114</v>
      </c>
      <c r="K645" s="149" t="s">
        <v>61</v>
      </c>
      <c r="M645" s="149" t="s">
        <v>46</v>
      </c>
      <c r="N645" s="148">
        <v>12530098</v>
      </c>
      <c r="O645" s="148" t="s">
        <v>149</v>
      </c>
      <c r="Q645" s="148" t="s">
        <v>48</v>
      </c>
      <c r="R645" s="150">
        <v>44118</v>
      </c>
      <c r="S645" s="150">
        <v>45113</v>
      </c>
      <c r="T645" s="148" t="s">
        <v>1006</v>
      </c>
      <c r="U645" s="148">
        <v>500</v>
      </c>
      <c r="X645" s="148">
        <v>5</v>
      </c>
      <c r="Y645" s="148" t="s">
        <v>230</v>
      </c>
      <c r="AC645" s="148" t="s">
        <v>49</v>
      </c>
      <c r="AD645" s="148" t="s">
        <v>4066</v>
      </c>
      <c r="AE645" s="148">
        <v>53500</v>
      </c>
      <c r="AF645" s="148" t="s">
        <v>4163</v>
      </c>
      <c r="AI645" s="148">
        <v>243047545</v>
      </c>
      <c r="AK645" s="148" t="s">
        <v>1512</v>
      </c>
      <c r="AL645" s="148">
        <v>0</v>
      </c>
      <c r="AM645" s="148">
        <v>0</v>
      </c>
    </row>
    <row r="646" spans="1:39">
      <c r="A646" s="148">
        <v>5328899</v>
      </c>
      <c r="B646" s="148" t="s">
        <v>1146</v>
      </c>
      <c r="C646" s="148" t="s">
        <v>2085</v>
      </c>
      <c r="D646" s="148">
        <v>5328899</v>
      </c>
      <c r="F646" s="149" t="s">
        <v>52</v>
      </c>
      <c r="H646" s="150">
        <v>39588</v>
      </c>
      <c r="I646" s="149" t="s">
        <v>152</v>
      </c>
      <c r="J646" s="149">
        <v>-17</v>
      </c>
      <c r="K646" s="149" t="s">
        <v>61</v>
      </c>
      <c r="M646" s="149" t="s">
        <v>46</v>
      </c>
      <c r="N646" s="148">
        <v>12530147</v>
      </c>
      <c r="O646" s="148" t="s">
        <v>966</v>
      </c>
      <c r="Q646" s="148" t="s">
        <v>48</v>
      </c>
      <c r="R646" s="150">
        <v>44839</v>
      </c>
      <c r="T646" s="148" t="s">
        <v>2115</v>
      </c>
      <c r="U646" s="148">
        <v>500</v>
      </c>
      <c r="X646" s="148">
        <v>5</v>
      </c>
      <c r="Y646" s="148" t="s">
        <v>230</v>
      </c>
      <c r="AC646" s="148" t="s">
        <v>49</v>
      </c>
      <c r="AD646" s="148" t="s">
        <v>5731</v>
      </c>
      <c r="AE646" s="148">
        <v>53500</v>
      </c>
      <c r="AF646" s="148" t="s">
        <v>5732</v>
      </c>
      <c r="AJ646" s="148">
        <v>615204757</v>
      </c>
      <c r="AK646" s="148" t="s">
        <v>5733</v>
      </c>
      <c r="AL646" s="148">
        <v>0</v>
      </c>
      <c r="AM646" s="148">
        <v>0</v>
      </c>
    </row>
    <row r="647" spans="1:39">
      <c r="A647" s="148">
        <v>5318861</v>
      </c>
      <c r="B647" s="148" t="s">
        <v>5734</v>
      </c>
      <c r="C647" s="148" t="s">
        <v>353</v>
      </c>
      <c r="D647" s="148">
        <v>5318861</v>
      </c>
      <c r="F647" s="149" t="s">
        <v>52</v>
      </c>
      <c r="H647" s="150">
        <v>30094</v>
      </c>
      <c r="I647" s="149" t="s">
        <v>8113</v>
      </c>
      <c r="J647" s="149" t="s">
        <v>8114</v>
      </c>
      <c r="K647" s="149" t="s">
        <v>45</v>
      </c>
      <c r="M647" s="149" t="s">
        <v>46</v>
      </c>
      <c r="N647" s="148">
        <v>12530059</v>
      </c>
      <c r="O647" s="148" t="s">
        <v>2076</v>
      </c>
      <c r="Q647" s="148" t="s">
        <v>48</v>
      </c>
      <c r="R647" s="150">
        <v>38257</v>
      </c>
      <c r="S647" s="150">
        <v>44855</v>
      </c>
      <c r="T647" s="148" t="s">
        <v>2896</v>
      </c>
      <c r="U647" s="148">
        <v>604</v>
      </c>
      <c r="X647" s="148">
        <v>6</v>
      </c>
      <c r="Y647" s="148" t="s">
        <v>230</v>
      </c>
      <c r="AC647" s="148" t="s">
        <v>49</v>
      </c>
      <c r="AD647" s="148" t="s">
        <v>5735</v>
      </c>
      <c r="AE647" s="148">
        <v>53940</v>
      </c>
      <c r="AF647" s="148" t="s">
        <v>5736</v>
      </c>
      <c r="AJ647" s="148">
        <v>614419136</v>
      </c>
      <c r="AK647" s="148" t="s">
        <v>5737</v>
      </c>
      <c r="AL647" s="148">
        <v>0</v>
      </c>
      <c r="AM647" s="148">
        <v>0</v>
      </c>
    </row>
    <row r="648" spans="1:39">
      <c r="A648" s="148">
        <v>5329245</v>
      </c>
      <c r="B648" s="148" t="s">
        <v>8644</v>
      </c>
      <c r="C648" s="148" t="s">
        <v>115</v>
      </c>
      <c r="D648" s="148">
        <v>5329245</v>
      </c>
      <c r="E648" s="149" t="s">
        <v>52</v>
      </c>
      <c r="F648" s="149" t="s">
        <v>52</v>
      </c>
      <c r="H648" s="150">
        <v>34369</v>
      </c>
      <c r="I648" s="149" t="s">
        <v>59</v>
      </c>
      <c r="J648" s="149">
        <v>-40</v>
      </c>
      <c r="K648" s="149" t="s">
        <v>45</v>
      </c>
      <c r="M648" s="149" t="s">
        <v>46</v>
      </c>
      <c r="N648" s="148">
        <v>12530020</v>
      </c>
      <c r="O648" s="148" t="s">
        <v>127</v>
      </c>
      <c r="P648" s="150">
        <v>45536</v>
      </c>
      <c r="Q648" s="148" t="s">
        <v>962</v>
      </c>
      <c r="R648" s="150">
        <v>45181</v>
      </c>
      <c r="S648" s="150">
        <v>45180</v>
      </c>
      <c r="T648" s="148" t="s">
        <v>2896</v>
      </c>
      <c r="U648" s="148">
        <v>760</v>
      </c>
      <c r="X648" s="148">
        <v>7</v>
      </c>
      <c r="Y648" s="148" t="s">
        <v>230</v>
      </c>
      <c r="AC648" s="148" t="s">
        <v>49</v>
      </c>
      <c r="AD648" s="148" t="s">
        <v>3677</v>
      </c>
      <c r="AE648" s="148">
        <v>53000</v>
      </c>
      <c r="AF648" s="148" t="s">
        <v>8645</v>
      </c>
      <c r="AJ648" s="148">
        <v>628716223</v>
      </c>
      <c r="AK648" s="148" t="s">
        <v>8646</v>
      </c>
      <c r="AL648" s="148">
        <v>0</v>
      </c>
      <c r="AM648" s="148">
        <v>0</v>
      </c>
    </row>
    <row r="649" spans="1:39">
      <c r="A649" s="148">
        <v>5317785</v>
      </c>
      <c r="B649" s="148" t="s">
        <v>408</v>
      </c>
      <c r="C649" s="148" t="s">
        <v>6428</v>
      </c>
      <c r="D649" s="148">
        <v>5317785</v>
      </c>
      <c r="E649" s="149" t="s">
        <v>8115</v>
      </c>
      <c r="F649" s="149" t="s">
        <v>52</v>
      </c>
      <c r="H649" s="150">
        <v>26530</v>
      </c>
      <c r="I649" s="149" t="s">
        <v>8109</v>
      </c>
      <c r="J649" s="149" t="s">
        <v>8110</v>
      </c>
      <c r="K649" s="149" t="s">
        <v>45</v>
      </c>
      <c r="M649" s="149" t="s">
        <v>46</v>
      </c>
      <c r="N649" s="148">
        <v>12530064</v>
      </c>
      <c r="O649" s="148" t="s">
        <v>2020</v>
      </c>
      <c r="P649" s="150">
        <v>45482</v>
      </c>
      <c r="Q649" s="148" t="s">
        <v>962</v>
      </c>
      <c r="R649" s="150">
        <v>37544</v>
      </c>
      <c r="S649" s="150">
        <v>44754</v>
      </c>
      <c r="T649" s="148" t="s">
        <v>2896</v>
      </c>
      <c r="U649" s="148">
        <v>974</v>
      </c>
      <c r="X649" s="148">
        <v>9</v>
      </c>
      <c r="Y649" s="148" t="s">
        <v>230</v>
      </c>
      <c r="AC649" s="148" t="s">
        <v>49</v>
      </c>
      <c r="AD649" s="148" t="s">
        <v>4164</v>
      </c>
      <c r="AE649" s="148">
        <v>53410</v>
      </c>
      <c r="AF649" s="148" t="s">
        <v>4165</v>
      </c>
      <c r="AI649" s="148" t="s">
        <v>3338</v>
      </c>
      <c r="AJ649" s="148" t="s">
        <v>3339</v>
      </c>
      <c r="AK649" s="148" t="s">
        <v>1513</v>
      </c>
      <c r="AL649" s="148">
        <v>0</v>
      </c>
      <c r="AM649" s="148">
        <v>0</v>
      </c>
    </row>
    <row r="650" spans="1:39">
      <c r="A650" s="148">
        <v>5320312</v>
      </c>
      <c r="B650" s="148" t="s">
        <v>5738</v>
      </c>
      <c r="C650" s="148" t="s">
        <v>67</v>
      </c>
      <c r="D650" s="148">
        <v>5320312</v>
      </c>
      <c r="F650" s="149" t="s">
        <v>52</v>
      </c>
      <c r="H650" s="150">
        <v>35682</v>
      </c>
      <c r="I650" s="149" t="s">
        <v>59</v>
      </c>
      <c r="J650" s="149">
        <v>-40</v>
      </c>
      <c r="K650" s="149" t="s">
        <v>45</v>
      </c>
      <c r="M650" s="149" t="s">
        <v>46</v>
      </c>
      <c r="N650" s="148">
        <v>12538904</v>
      </c>
      <c r="O650" s="148" t="s">
        <v>137</v>
      </c>
      <c r="Q650" s="148" t="s">
        <v>48</v>
      </c>
      <c r="R650" s="150">
        <v>39031</v>
      </c>
      <c r="S650" s="150">
        <v>45062</v>
      </c>
      <c r="T650" s="148" t="s">
        <v>1006</v>
      </c>
      <c r="U650" s="148">
        <v>1331</v>
      </c>
      <c r="X650" s="148">
        <v>13</v>
      </c>
      <c r="Y650" s="148" t="s">
        <v>230</v>
      </c>
      <c r="AC650" s="148" t="s">
        <v>49</v>
      </c>
      <c r="AD650" s="148" t="s">
        <v>3658</v>
      </c>
      <c r="AE650" s="148">
        <v>53100</v>
      </c>
      <c r="AF650" s="148" t="s">
        <v>5739</v>
      </c>
      <c r="AI650" s="148">
        <v>243009912</v>
      </c>
      <c r="AK650" s="148" t="s">
        <v>5740</v>
      </c>
      <c r="AL650" s="148">
        <v>0</v>
      </c>
      <c r="AM650" s="148">
        <v>0</v>
      </c>
    </row>
    <row r="651" spans="1:39">
      <c r="A651" s="148">
        <v>5329277</v>
      </c>
      <c r="B651" s="148" t="s">
        <v>8647</v>
      </c>
      <c r="C651" s="148" t="s">
        <v>87</v>
      </c>
      <c r="D651" s="148">
        <v>5329277</v>
      </c>
      <c r="F651" s="149" t="s">
        <v>5338</v>
      </c>
      <c r="H651" s="150">
        <v>37854</v>
      </c>
      <c r="I651" s="149" t="s">
        <v>59</v>
      </c>
      <c r="J651" s="149">
        <v>-40</v>
      </c>
      <c r="K651" s="149" t="s">
        <v>45</v>
      </c>
      <c r="M651" s="149" t="s">
        <v>46</v>
      </c>
      <c r="N651" s="148">
        <v>12530114</v>
      </c>
      <c r="O651" s="148" t="s">
        <v>47</v>
      </c>
      <c r="Q651" s="148" t="s">
        <v>48</v>
      </c>
      <c r="R651" s="150">
        <v>45186</v>
      </c>
      <c r="T651" s="148" t="s">
        <v>2896</v>
      </c>
      <c r="U651" s="148">
        <v>500</v>
      </c>
      <c r="X651" s="148">
        <v>5</v>
      </c>
      <c r="Y651" s="148" t="s">
        <v>230</v>
      </c>
      <c r="AC651" s="148" t="s">
        <v>49</v>
      </c>
      <c r="AD651" s="148" t="s">
        <v>1328</v>
      </c>
      <c r="AE651" s="148">
        <v>53000</v>
      </c>
      <c r="AF651" s="148" t="s">
        <v>8648</v>
      </c>
      <c r="AK651" s="148" t="s">
        <v>8649</v>
      </c>
      <c r="AL651" s="148">
        <v>0</v>
      </c>
      <c r="AM651" s="148">
        <v>0</v>
      </c>
    </row>
    <row r="652" spans="1:39">
      <c r="A652" s="148">
        <v>5329660</v>
      </c>
      <c r="B652" s="148" t="s">
        <v>8647</v>
      </c>
      <c r="C652" s="148" t="s">
        <v>8650</v>
      </c>
      <c r="D652" s="148">
        <v>5329660</v>
      </c>
      <c r="F652" s="149" t="s">
        <v>43</v>
      </c>
      <c r="H652" s="150">
        <v>41437</v>
      </c>
      <c r="I652" s="149" t="s">
        <v>54</v>
      </c>
      <c r="J652" s="149">
        <v>-12</v>
      </c>
      <c r="K652" s="149" t="s">
        <v>61</v>
      </c>
      <c r="M652" s="149" t="s">
        <v>46</v>
      </c>
      <c r="N652" s="148">
        <v>12530114</v>
      </c>
      <c r="O652" s="148" t="s">
        <v>47</v>
      </c>
      <c r="Q652" s="148" t="s">
        <v>48</v>
      </c>
      <c r="R652" s="150">
        <v>45328</v>
      </c>
      <c r="T652" s="148" t="s">
        <v>2115</v>
      </c>
      <c r="U652" s="148">
        <v>500</v>
      </c>
      <c r="X652" s="148">
        <v>5</v>
      </c>
      <c r="Y652" s="148" t="s">
        <v>230</v>
      </c>
      <c r="AC652" s="148" t="s">
        <v>49</v>
      </c>
      <c r="AD652" s="148" t="s">
        <v>4124</v>
      </c>
      <c r="AE652" s="148">
        <v>53970</v>
      </c>
      <c r="AF652" s="148" t="s">
        <v>8651</v>
      </c>
      <c r="AI652" s="148">
        <v>243641285</v>
      </c>
      <c r="AK652" s="148" t="s">
        <v>6302</v>
      </c>
      <c r="AL652" s="148">
        <v>0</v>
      </c>
      <c r="AM652" s="148">
        <v>0</v>
      </c>
    </row>
    <row r="653" spans="1:39">
      <c r="A653" s="148">
        <v>5329294</v>
      </c>
      <c r="B653" s="148" t="s">
        <v>8652</v>
      </c>
      <c r="C653" s="148" t="s">
        <v>5963</v>
      </c>
      <c r="D653" s="148">
        <v>5329294</v>
      </c>
      <c r="F653" s="149" t="s">
        <v>52</v>
      </c>
      <c r="H653" s="150">
        <v>41619</v>
      </c>
      <c r="I653" s="149" t="s">
        <v>54</v>
      </c>
      <c r="J653" s="149">
        <v>-12</v>
      </c>
      <c r="K653" s="149" t="s">
        <v>61</v>
      </c>
      <c r="M653" s="149" t="s">
        <v>46</v>
      </c>
      <c r="N653" s="148">
        <v>12530022</v>
      </c>
      <c r="O653" s="148" t="s">
        <v>51</v>
      </c>
      <c r="Q653" s="148" t="s">
        <v>48</v>
      </c>
      <c r="R653" s="150">
        <v>45187</v>
      </c>
      <c r="T653" s="148" t="s">
        <v>2115</v>
      </c>
      <c r="U653" s="148">
        <v>500</v>
      </c>
      <c r="X653" s="148">
        <v>5</v>
      </c>
      <c r="Y653" s="148" t="s">
        <v>230</v>
      </c>
      <c r="AC653" s="148" t="s">
        <v>49</v>
      </c>
      <c r="AD653" s="148" t="s">
        <v>1328</v>
      </c>
      <c r="AE653" s="148">
        <v>53000</v>
      </c>
      <c r="AF653" s="148" t="s">
        <v>8653</v>
      </c>
      <c r="AJ653" s="148">
        <v>661931954</v>
      </c>
      <c r="AK653" s="148" t="s">
        <v>8654</v>
      </c>
      <c r="AL653" s="148">
        <v>0</v>
      </c>
      <c r="AM653" s="148">
        <v>0</v>
      </c>
    </row>
    <row r="654" spans="1:39">
      <c r="A654" s="148">
        <v>5326521</v>
      </c>
      <c r="B654" s="148" t="s">
        <v>1094</v>
      </c>
      <c r="C654" s="148" t="s">
        <v>187</v>
      </c>
      <c r="D654" s="148">
        <v>5326521</v>
      </c>
      <c r="E654" s="149" t="s">
        <v>43</v>
      </c>
      <c r="F654" s="149" t="s">
        <v>43</v>
      </c>
      <c r="H654" s="150">
        <v>19621</v>
      </c>
      <c r="I654" s="149" t="s">
        <v>8116</v>
      </c>
      <c r="J654" s="149" t="s">
        <v>8117</v>
      </c>
      <c r="K654" s="149" t="s">
        <v>45</v>
      </c>
      <c r="M654" s="149" t="s">
        <v>46</v>
      </c>
      <c r="N654" s="148">
        <v>12530060</v>
      </c>
      <c r="O654" s="148" t="s">
        <v>2031</v>
      </c>
      <c r="P654" s="150">
        <v>45483</v>
      </c>
      <c r="Q654" s="148" t="s">
        <v>962</v>
      </c>
      <c r="R654" s="150">
        <v>43012</v>
      </c>
      <c r="S654" s="150">
        <v>44823</v>
      </c>
      <c r="T654" s="148" t="s">
        <v>2896</v>
      </c>
      <c r="U654" s="148">
        <v>500</v>
      </c>
      <c r="X654" s="148">
        <v>5</v>
      </c>
      <c r="Y654" s="148" t="s">
        <v>230</v>
      </c>
      <c r="AC654" s="148" t="s">
        <v>49</v>
      </c>
      <c r="AD654" s="148" t="s">
        <v>3725</v>
      </c>
      <c r="AE654" s="148">
        <v>53810</v>
      </c>
      <c r="AF654" s="148" t="s">
        <v>4166</v>
      </c>
      <c r="AK654" s="148" t="s">
        <v>1514</v>
      </c>
      <c r="AL654" s="148">
        <v>0</v>
      </c>
      <c r="AM654" s="148">
        <v>0</v>
      </c>
    </row>
    <row r="655" spans="1:39">
      <c r="A655" s="148">
        <v>5328831</v>
      </c>
      <c r="B655" s="148" t="s">
        <v>5742</v>
      </c>
      <c r="C655" s="148" t="s">
        <v>5743</v>
      </c>
      <c r="D655" s="148">
        <v>5328831</v>
      </c>
      <c r="F655" s="149" t="s">
        <v>43</v>
      </c>
      <c r="H655" s="150">
        <v>41177</v>
      </c>
      <c r="I655" s="149" t="s">
        <v>53</v>
      </c>
      <c r="J655" s="149">
        <v>-13</v>
      </c>
      <c r="K655" s="149" t="s">
        <v>45</v>
      </c>
      <c r="M655" s="149" t="s">
        <v>46</v>
      </c>
      <c r="N655" s="148">
        <v>12530023</v>
      </c>
      <c r="O655" s="148" t="s">
        <v>2026</v>
      </c>
      <c r="Q655" s="148" t="s">
        <v>48</v>
      </c>
      <c r="R655" s="150">
        <v>44832</v>
      </c>
      <c r="T655" s="148" t="s">
        <v>2115</v>
      </c>
      <c r="U655" s="148">
        <v>500</v>
      </c>
      <c r="X655" s="148">
        <v>5</v>
      </c>
      <c r="Y655" s="148" t="s">
        <v>230</v>
      </c>
      <c r="AC655" s="148" t="s">
        <v>49</v>
      </c>
      <c r="AD655" s="148" t="s">
        <v>4031</v>
      </c>
      <c r="AE655" s="148">
        <v>53160</v>
      </c>
      <c r="AF655" s="148" t="s">
        <v>5744</v>
      </c>
      <c r="AJ655" s="148">
        <v>631771941</v>
      </c>
      <c r="AK655" s="148" t="s">
        <v>5745</v>
      </c>
      <c r="AL655" s="148">
        <v>0</v>
      </c>
      <c r="AM655" s="148">
        <v>0</v>
      </c>
    </row>
    <row r="656" spans="1:39">
      <c r="A656" s="148">
        <v>5323265</v>
      </c>
      <c r="B656" s="148" t="s">
        <v>409</v>
      </c>
      <c r="C656" s="148" t="s">
        <v>81</v>
      </c>
      <c r="D656" s="148">
        <v>5323265</v>
      </c>
      <c r="F656" s="149" t="s">
        <v>52</v>
      </c>
      <c r="H656" s="150">
        <v>37353</v>
      </c>
      <c r="I656" s="149" t="s">
        <v>59</v>
      </c>
      <c r="J656" s="149">
        <v>-40</v>
      </c>
      <c r="K656" s="149" t="s">
        <v>45</v>
      </c>
      <c r="M656" s="149" t="s">
        <v>46</v>
      </c>
      <c r="N656" s="148">
        <v>12530018</v>
      </c>
      <c r="O656" s="148" t="s">
        <v>2023</v>
      </c>
      <c r="Q656" s="148" t="s">
        <v>48</v>
      </c>
      <c r="R656" s="150">
        <v>40827</v>
      </c>
      <c r="S656" s="150">
        <v>44819</v>
      </c>
      <c r="T656" s="148" t="s">
        <v>1006</v>
      </c>
      <c r="U656" s="148">
        <v>1021</v>
      </c>
      <c r="X656" s="148">
        <v>10</v>
      </c>
      <c r="Y656" s="148" t="s">
        <v>230</v>
      </c>
      <c r="AC656" s="148" t="s">
        <v>49</v>
      </c>
      <c r="AD656" s="148" t="s">
        <v>4167</v>
      </c>
      <c r="AE656" s="148">
        <v>53200</v>
      </c>
      <c r="AF656" s="148" t="s">
        <v>5747</v>
      </c>
      <c r="AI656" s="148">
        <v>243062782</v>
      </c>
      <c r="AJ656" s="148">
        <v>635918577</v>
      </c>
      <c r="AK656" s="148" t="s">
        <v>5748</v>
      </c>
      <c r="AL656" s="148">
        <v>0</v>
      </c>
      <c r="AM656" s="148">
        <v>0</v>
      </c>
    </row>
    <row r="657" spans="1:39">
      <c r="A657" s="148">
        <v>5325691</v>
      </c>
      <c r="B657" s="148" t="s">
        <v>409</v>
      </c>
      <c r="C657" s="148" t="s">
        <v>223</v>
      </c>
      <c r="D657" s="148">
        <v>5325691</v>
      </c>
      <c r="F657" s="149" t="s">
        <v>52</v>
      </c>
      <c r="H657" s="150">
        <v>22961</v>
      </c>
      <c r="I657" s="149" t="s">
        <v>8138</v>
      </c>
      <c r="J657" s="149" t="s">
        <v>8139</v>
      </c>
      <c r="K657" s="149" t="s">
        <v>45</v>
      </c>
      <c r="M657" s="149" t="s">
        <v>46</v>
      </c>
      <c r="N657" s="148">
        <v>12530018</v>
      </c>
      <c r="O657" s="148" t="s">
        <v>2023</v>
      </c>
      <c r="Q657" s="148" t="s">
        <v>48</v>
      </c>
      <c r="R657" s="150">
        <v>42390</v>
      </c>
      <c r="S657" s="150">
        <v>44819</v>
      </c>
      <c r="T657" s="148" t="s">
        <v>1006</v>
      </c>
      <c r="U657" s="148">
        <v>500</v>
      </c>
      <c r="X657" s="148">
        <v>5</v>
      </c>
      <c r="Y657" s="148" t="s">
        <v>230</v>
      </c>
      <c r="AC657" s="148" t="s">
        <v>49</v>
      </c>
      <c r="AD657" s="148" t="s">
        <v>4167</v>
      </c>
      <c r="AE657" s="148">
        <v>53200</v>
      </c>
      <c r="AF657" s="148" t="s">
        <v>4168</v>
      </c>
      <c r="AI657" s="148">
        <v>243062782</v>
      </c>
      <c r="AJ657" s="148">
        <v>684012632</v>
      </c>
      <c r="AK657" s="148" t="s">
        <v>1515</v>
      </c>
      <c r="AL657" s="148">
        <v>0</v>
      </c>
      <c r="AM657" s="148">
        <v>0</v>
      </c>
    </row>
    <row r="658" spans="1:39">
      <c r="A658" s="148">
        <v>5329144</v>
      </c>
      <c r="B658" s="148" t="s">
        <v>5749</v>
      </c>
      <c r="C658" s="148" t="s">
        <v>72</v>
      </c>
      <c r="D658" s="148">
        <v>5329144</v>
      </c>
      <c r="F658" s="149" t="s">
        <v>43</v>
      </c>
      <c r="H658" s="150">
        <v>41792</v>
      </c>
      <c r="I658" s="149" t="s">
        <v>89</v>
      </c>
      <c r="J658" s="149">
        <v>-11</v>
      </c>
      <c r="K658" s="149" t="s">
        <v>45</v>
      </c>
      <c r="M658" s="149" t="s">
        <v>46</v>
      </c>
      <c r="N658" s="148">
        <v>12530060</v>
      </c>
      <c r="O658" s="148" t="s">
        <v>2031</v>
      </c>
      <c r="Q658" s="148" t="s">
        <v>48</v>
      </c>
      <c r="R658" s="150">
        <v>45125</v>
      </c>
      <c r="T658" s="148" t="s">
        <v>2115</v>
      </c>
      <c r="U658" s="148">
        <v>500</v>
      </c>
      <c r="X658" s="148">
        <v>5</v>
      </c>
      <c r="Y658" s="148" t="s">
        <v>230</v>
      </c>
      <c r="AC658" s="148" t="s">
        <v>49</v>
      </c>
      <c r="AD658" s="148" t="s">
        <v>3637</v>
      </c>
      <c r="AE658" s="148">
        <v>53810</v>
      </c>
      <c r="AF658" s="148" t="s">
        <v>5750</v>
      </c>
      <c r="AJ658" s="148">
        <v>603040229</v>
      </c>
      <c r="AK658" s="148" t="s">
        <v>5751</v>
      </c>
      <c r="AL658" s="148">
        <v>0</v>
      </c>
      <c r="AM658" s="148">
        <v>0</v>
      </c>
    </row>
    <row r="659" spans="1:39">
      <c r="A659" s="148">
        <v>5320961</v>
      </c>
      <c r="B659" s="148" t="s">
        <v>410</v>
      </c>
      <c r="C659" s="148" t="s">
        <v>388</v>
      </c>
      <c r="D659" s="148">
        <v>5320961</v>
      </c>
      <c r="E659" s="149" t="s">
        <v>52</v>
      </c>
      <c r="F659" s="149" t="s">
        <v>52</v>
      </c>
      <c r="H659" s="150">
        <v>35947</v>
      </c>
      <c r="I659" s="149" t="s">
        <v>59</v>
      </c>
      <c r="J659" s="149">
        <v>-40</v>
      </c>
      <c r="K659" s="149" t="s">
        <v>61</v>
      </c>
      <c r="M659" s="149" t="s">
        <v>46</v>
      </c>
      <c r="N659" s="148">
        <v>12530070</v>
      </c>
      <c r="O659" s="148" t="s">
        <v>145</v>
      </c>
      <c r="P659" s="150">
        <v>45535</v>
      </c>
      <c r="Q659" s="148" t="s">
        <v>962</v>
      </c>
      <c r="R659" s="150">
        <v>39476</v>
      </c>
      <c r="S659" s="150">
        <v>45146</v>
      </c>
      <c r="T659" s="148" t="s">
        <v>2896</v>
      </c>
      <c r="U659" s="148">
        <v>803</v>
      </c>
      <c r="X659" s="148">
        <v>8</v>
      </c>
      <c r="Y659" s="148" t="s">
        <v>230</v>
      </c>
      <c r="AC659" s="148" t="s">
        <v>49</v>
      </c>
      <c r="AD659" s="148" t="s">
        <v>3670</v>
      </c>
      <c r="AE659" s="148">
        <v>53320</v>
      </c>
      <c r="AF659" s="148" t="s">
        <v>4169</v>
      </c>
      <c r="AK659" s="148" t="s">
        <v>2945</v>
      </c>
      <c r="AL659" s="148">
        <v>0</v>
      </c>
      <c r="AM659" s="148">
        <v>0</v>
      </c>
    </row>
    <row r="660" spans="1:39">
      <c r="A660" s="148">
        <v>5324098</v>
      </c>
      <c r="B660" s="148" t="s">
        <v>8655</v>
      </c>
      <c r="C660" s="148" t="s">
        <v>241</v>
      </c>
      <c r="D660" s="148">
        <v>5324098</v>
      </c>
      <c r="F660" s="149" t="s">
        <v>52</v>
      </c>
      <c r="H660" s="150">
        <v>37181</v>
      </c>
      <c r="I660" s="149" t="s">
        <v>59</v>
      </c>
      <c r="J660" s="149">
        <v>-40</v>
      </c>
      <c r="K660" s="149" t="s">
        <v>45</v>
      </c>
      <c r="M660" s="149" t="s">
        <v>46</v>
      </c>
      <c r="N660" s="148">
        <v>12530020</v>
      </c>
      <c r="O660" s="148" t="s">
        <v>127</v>
      </c>
      <c r="Q660" s="148" t="s">
        <v>48</v>
      </c>
      <c r="R660" s="150">
        <v>41283</v>
      </c>
      <c r="S660" s="150">
        <v>45199</v>
      </c>
      <c r="T660" s="148" t="s">
        <v>1006</v>
      </c>
      <c r="U660" s="148">
        <v>636</v>
      </c>
      <c r="X660" s="148">
        <v>6</v>
      </c>
      <c r="Y660" s="148" t="s">
        <v>230</v>
      </c>
      <c r="AC660" s="148" t="s">
        <v>49</v>
      </c>
      <c r="AD660" s="148" t="s">
        <v>4198</v>
      </c>
      <c r="AE660" s="148">
        <v>53320</v>
      </c>
      <c r="AF660" s="148" t="s">
        <v>8656</v>
      </c>
      <c r="AJ660" s="148">
        <v>782757977</v>
      </c>
      <c r="AK660" s="148" t="s">
        <v>8657</v>
      </c>
      <c r="AL660" s="148">
        <v>0</v>
      </c>
      <c r="AM660" s="148">
        <v>0</v>
      </c>
    </row>
    <row r="661" spans="1:39">
      <c r="A661" s="148">
        <v>5329271</v>
      </c>
      <c r="B661" s="148" t="s">
        <v>8658</v>
      </c>
      <c r="C661" s="148" t="s">
        <v>6919</v>
      </c>
      <c r="D661" s="148">
        <v>5329271</v>
      </c>
      <c r="F661" s="149" t="s">
        <v>43</v>
      </c>
      <c r="H661" s="150">
        <v>41552</v>
      </c>
      <c r="I661" s="149" t="s">
        <v>54</v>
      </c>
      <c r="J661" s="149">
        <v>-12</v>
      </c>
      <c r="K661" s="149" t="s">
        <v>61</v>
      </c>
      <c r="M661" s="149" t="s">
        <v>46</v>
      </c>
      <c r="N661" s="148">
        <v>12530036</v>
      </c>
      <c r="O661" s="148" t="s">
        <v>2030</v>
      </c>
      <c r="Q661" s="148" t="s">
        <v>48</v>
      </c>
      <c r="R661" s="150">
        <v>45184</v>
      </c>
      <c r="T661" s="148" t="s">
        <v>2115</v>
      </c>
      <c r="U661" s="148">
        <v>500</v>
      </c>
      <c r="X661" s="148">
        <v>5</v>
      </c>
      <c r="Y661" s="148" t="s">
        <v>230</v>
      </c>
      <c r="AC661" s="148" t="s">
        <v>49</v>
      </c>
      <c r="AD661" s="148" t="s">
        <v>3923</v>
      </c>
      <c r="AE661" s="148">
        <v>53100</v>
      </c>
      <c r="AF661" s="148" t="s">
        <v>8659</v>
      </c>
      <c r="AI661" s="148">
        <v>689470704</v>
      </c>
      <c r="AJ661" s="148">
        <v>659525670</v>
      </c>
      <c r="AK661" s="148" t="s">
        <v>8660</v>
      </c>
      <c r="AL661" s="148">
        <v>0</v>
      </c>
      <c r="AM661" s="148">
        <v>0</v>
      </c>
    </row>
    <row r="662" spans="1:39">
      <c r="A662" s="148">
        <v>534752</v>
      </c>
      <c r="B662" s="148" t="s">
        <v>411</v>
      </c>
      <c r="C662" s="148" t="s">
        <v>169</v>
      </c>
      <c r="D662" s="148">
        <v>534752</v>
      </c>
      <c r="F662" s="149" t="s">
        <v>52</v>
      </c>
      <c r="H662" s="150">
        <v>18323</v>
      </c>
      <c r="I662" s="149" t="s">
        <v>8116</v>
      </c>
      <c r="J662" s="149" t="s">
        <v>8117</v>
      </c>
      <c r="K662" s="149" t="s">
        <v>45</v>
      </c>
      <c r="M662" s="149" t="s">
        <v>46</v>
      </c>
      <c r="N662" s="148">
        <v>12530120</v>
      </c>
      <c r="O662" s="148" t="s">
        <v>1150</v>
      </c>
      <c r="Q662" s="148" t="s">
        <v>48</v>
      </c>
      <c r="R662" s="150">
        <v>37432</v>
      </c>
      <c r="S662" s="150">
        <v>44806</v>
      </c>
      <c r="T662" s="148" t="s">
        <v>2896</v>
      </c>
      <c r="U662" s="148">
        <v>664</v>
      </c>
      <c r="X662" s="148">
        <v>6</v>
      </c>
      <c r="Y662" s="148" t="s">
        <v>230</v>
      </c>
      <c r="AC662" s="148" t="s">
        <v>49</v>
      </c>
      <c r="AD662" s="148" t="s">
        <v>3714</v>
      </c>
      <c r="AE662" s="148">
        <v>53940</v>
      </c>
      <c r="AF662" s="148" t="s">
        <v>4170</v>
      </c>
      <c r="AI662" s="148">
        <v>243024594</v>
      </c>
      <c r="AJ662" s="148">
        <v>762728325</v>
      </c>
      <c r="AK662" s="148" t="s">
        <v>5752</v>
      </c>
      <c r="AL662" s="148">
        <v>0</v>
      </c>
      <c r="AM662" s="148">
        <v>0</v>
      </c>
    </row>
    <row r="663" spans="1:39">
      <c r="A663" s="148">
        <v>5312167</v>
      </c>
      <c r="B663" s="148" t="s">
        <v>411</v>
      </c>
      <c r="C663" s="148" t="s">
        <v>141</v>
      </c>
      <c r="D663" s="148">
        <v>5312167</v>
      </c>
      <c r="F663" s="149" t="s">
        <v>52</v>
      </c>
      <c r="H663" s="150">
        <v>30714</v>
      </c>
      <c r="I663" s="149" t="s">
        <v>8113</v>
      </c>
      <c r="J663" s="149" t="s">
        <v>8114</v>
      </c>
      <c r="K663" s="149" t="s">
        <v>45</v>
      </c>
      <c r="M663" s="149" t="s">
        <v>46</v>
      </c>
      <c r="N663" s="148">
        <v>12530038</v>
      </c>
      <c r="O663" s="148" t="s">
        <v>2058</v>
      </c>
      <c r="Q663" s="148" t="s">
        <v>48</v>
      </c>
      <c r="R663" s="150">
        <v>37432</v>
      </c>
      <c r="S663" s="150">
        <v>44480</v>
      </c>
      <c r="T663" s="148" t="s">
        <v>2896</v>
      </c>
      <c r="U663" s="148">
        <v>688</v>
      </c>
      <c r="X663" s="148">
        <v>6</v>
      </c>
      <c r="Y663" s="148" t="s">
        <v>230</v>
      </c>
      <c r="AC663" s="148" t="s">
        <v>49</v>
      </c>
      <c r="AD663" s="148" t="s">
        <v>3820</v>
      </c>
      <c r="AE663" s="148">
        <v>53200</v>
      </c>
      <c r="AF663" s="148" t="s">
        <v>8661</v>
      </c>
      <c r="AJ663" s="148">
        <v>788391971</v>
      </c>
      <c r="AK663" s="148" t="s">
        <v>8662</v>
      </c>
      <c r="AL663" s="148">
        <v>0</v>
      </c>
      <c r="AM663" s="148">
        <v>0</v>
      </c>
    </row>
    <row r="664" spans="1:39">
      <c r="A664" s="148">
        <v>5322687</v>
      </c>
      <c r="B664" s="148" t="s">
        <v>411</v>
      </c>
      <c r="C664" s="148" t="s">
        <v>412</v>
      </c>
      <c r="D664" s="148">
        <v>5322687</v>
      </c>
      <c r="F664" s="149" t="s">
        <v>43</v>
      </c>
      <c r="H664" s="150">
        <v>18075</v>
      </c>
      <c r="I664" s="149" t="s">
        <v>8212</v>
      </c>
      <c r="J664" s="149" t="s">
        <v>8213</v>
      </c>
      <c r="K664" s="149" t="s">
        <v>45</v>
      </c>
      <c r="M664" s="149" t="s">
        <v>46</v>
      </c>
      <c r="N664" s="148">
        <v>12530060</v>
      </c>
      <c r="O664" s="148" t="s">
        <v>2031</v>
      </c>
      <c r="Q664" s="148" t="s">
        <v>48</v>
      </c>
      <c r="R664" s="150">
        <v>40487</v>
      </c>
      <c r="S664" s="150">
        <v>44768</v>
      </c>
      <c r="T664" s="148" t="s">
        <v>2896</v>
      </c>
      <c r="U664" s="148">
        <v>500</v>
      </c>
      <c r="X664" s="148">
        <v>5</v>
      </c>
      <c r="Y664" s="148" t="s">
        <v>230</v>
      </c>
      <c r="AC664" s="148" t="s">
        <v>49</v>
      </c>
      <c r="AD664" s="148" t="s">
        <v>3725</v>
      </c>
      <c r="AE664" s="148">
        <v>53810</v>
      </c>
      <c r="AF664" s="148" t="s">
        <v>4171</v>
      </c>
      <c r="AI664" s="148">
        <v>243566966</v>
      </c>
      <c r="AK664" s="148" t="s">
        <v>1516</v>
      </c>
      <c r="AL664" s="148">
        <v>0</v>
      </c>
      <c r="AM664" s="148">
        <v>0</v>
      </c>
    </row>
    <row r="665" spans="1:39">
      <c r="A665" s="148">
        <v>5329454</v>
      </c>
      <c r="B665" s="148" t="s">
        <v>411</v>
      </c>
      <c r="C665" s="148" t="s">
        <v>1293</v>
      </c>
      <c r="D665" s="148">
        <v>5329454</v>
      </c>
      <c r="F665" s="149" t="s">
        <v>43</v>
      </c>
      <c r="H665" s="150">
        <v>40850</v>
      </c>
      <c r="I665" s="149" t="s">
        <v>44</v>
      </c>
      <c r="J665" s="149">
        <v>-14</v>
      </c>
      <c r="K665" s="149" t="s">
        <v>45</v>
      </c>
      <c r="M665" s="149" t="s">
        <v>46</v>
      </c>
      <c r="N665" s="148">
        <v>12530008</v>
      </c>
      <c r="O665" s="148" t="s">
        <v>146</v>
      </c>
      <c r="Q665" s="148" t="s">
        <v>48</v>
      </c>
      <c r="R665" s="150">
        <v>45204</v>
      </c>
      <c r="S665" s="150">
        <v>45175</v>
      </c>
      <c r="T665" s="148" t="s">
        <v>1006</v>
      </c>
      <c r="U665" s="148">
        <v>500</v>
      </c>
      <c r="X665" s="148">
        <v>5</v>
      </c>
      <c r="Y665" s="148" t="s">
        <v>230</v>
      </c>
      <c r="AC665" s="148" t="s">
        <v>49</v>
      </c>
      <c r="AD665" s="148" t="s">
        <v>3861</v>
      </c>
      <c r="AE665" s="148">
        <v>53410</v>
      </c>
      <c r="AF665" s="148" t="s">
        <v>8663</v>
      </c>
      <c r="AJ665" s="148">
        <v>633602376</v>
      </c>
      <c r="AK665" s="148" t="s">
        <v>8664</v>
      </c>
      <c r="AL665" s="148">
        <v>0</v>
      </c>
      <c r="AM665" s="148">
        <v>0</v>
      </c>
    </row>
    <row r="666" spans="1:39">
      <c r="A666" s="148">
        <v>5329299</v>
      </c>
      <c r="B666" s="148" t="s">
        <v>411</v>
      </c>
      <c r="C666" s="148" t="s">
        <v>107</v>
      </c>
      <c r="D666" s="148">
        <v>5329299</v>
      </c>
      <c r="F666" s="149" t="s">
        <v>52</v>
      </c>
      <c r="H666" s="150">
        <v>36102</v>
      </c>
      <c r="I666" s="149" t="s">
        <v>59</v>
      </c>
      <c r="J666" s="149">
        <v>-40</v>
      </c>
      <c r="K666" s="149" t="s">
        <v>45</v>
      </c>
      <c r="M666" s="149" t="s">
        <v>46</v>
      </c>
      <c r="N666" s="148">
        <v>12530147</v>
      </c>
      <c r="O666" s="148" t="s">
        <v>966</v>
      </c>
      <c r="Q666" s="148" t="s">
        <v>48</v>
      </c>
      <c r="R666" s="150">
        <v>45188</v>
      </c>
      <c r="S666" s="150">
        <v>45146</v>
      </c>
      <c r="T666" s="148" t="s">
        <v>1006</v>
      </c>
      <c r="U666" s="148">
        <v>502</v>
      </c>
      <c r="X666" s="148">
        <v>5</v>
      </c>
      <c r="Y666" s="148" t="s">
        <v>230</v>
      </c>
      <c r="AC666" s="148" t="s">
        <v>49</v>
      </c>
      <c r="AD666" s="148" t="s">
        <v>8665</v>
      </c>
      <c r="AE666" s="148">
        <v>53100</v>
      </c>
      <c r="AF666" s="148" t="s">
        <v>8666</v>
      </c>
      <c r="AJ666" s="148">
        <v>678403547</v>
      </c>
      <c r="AK666" s="148" t="s">
        <v>1539</v>
      </c>
      <c r="AL666" s="148">
        <v>0</v>
      </c>
      <c r="AM666" s="148">
        <v>0</v>
      </c>
    </row>
    <row r="667" spans="1:39">
      <c r="A667" s="148">
        <v>5319354</v>
      </c>
      <c r="B667" s="148" t="s">
        <v>879</v>
      </c>
      <c r="C667" s="148" t="s">
        <v>235</v>
      </c>
      <c r="D667" s="148">
        <v>5319354</v>
      </c>
      <c r="F667" s="149" t="s">
        <v>52</v>
      </c>
      <c r="H667" s="150">
        <v>33462</v>
      </c>
      <c r="I667" s="149" t="s">
        <v>59</v>
      </c>
      <c r="J667" s="149">
        <v>-40</v>
      </c>
      <c r="K667" s="149" t="s">
        <v>45</v>
      </c>
      <c r="M667" s="149" t="s">
        <v>46</v>
      </c>
      <c r="N667" s="148">
        <v>12538900</v>
      </c>
      <c r="O667" s="148" t="s">
        <v>1281</v>
      </c>
      <c r="Q667" s="148" t="s">
        <v>48</v>
      </c>
      <c r="R667" s="150">
        <v>38615</v>
      </c>
      <c r="S667" s="150">
        <v>45183</v>
      </c>
      <c r="T667" s="148" t="s">
        <v>1006</v>
      </c>
      <c r="U667" s="148">
        <v>1133</v>
      </c>
      <c r="X667" s="148">
        <v>11</v>
      </c>
      <c r="Y667" s="148" t="s">
        <v>230</v>
      </c>
      <c r="AB667" s="150">
        <v>45108</v>
      </c>
      <c r="AC667" s="148" t="s">
        <v>49</v>
      </c>
      <c r="AD667" s="148" t="s">
        <v>3885</v>
      </c>
      <c r="AE667" s="148">
        <v>53950</v>
      </c>
      <c r="AF667" s="148" t="s">
        <v>4172</v>
      </c>
      <c r="AI667" s="148">
        <v>243378198</v>
      </c>
      <c r="AK667" s="148" t="s">
        <v>2946</v>
      </c>
      <c r="AL667" s="148">
        <v>0</v>
      </c>
      <c r="AM667" s="148">
        <v>0</v>
      </c>
    </row>
    <row r="668" spans="1:39">
      <c r="A668" s="148">
        <v>5323134</v>
      </c>
      <c r="B668" s="148" t="s">
        <v>5753</v>
      </c>
      <c r="C668" s="148" t="s">
        <v>348</v>
      </c>
      <c r="D668" s="148">
        <v>5323134</v>
      </c>
      <c r="E668" s="149" t="s">
        <v>52</v>
      </c>
      <c r="F668" s="149" t="s">
        <v>52</v>
      </c>
      <c r="H668" s="150">
        <v>35468</v>
      </c>
      <c r="I668" s="149" t="s">
        <v>59</v>
      </c>
      <c r="J668" s="149">
        <v>-40</v>
      </c>
      <c r="K668" s="149" t="s">
        <v>45</v>
      </c>
      <c r="M668" s="149" t="s">
        <v>46</v>
      </c>
      <c r="N668" s="148">
        <v>12530005</v>
      </c>
      <c r="O668" s="148" t="s">
        <v>5391</v>
      </c>
      <c r="P668" s="150">
        <v>45531</v>
      </c>
      <c r="Q668" s="148" t="s">
        <v>962</v>
      </c>
      <c r="R668" s="150">
        <v>40815</v>
      </c>
      <c r="S668" s="150">
        <v>44770</v>
      </c>
      <c r="T668" s="148" t="s">
        <v>2896</v>
      </c>
      <c r="U668" s="148">
        <v>585</v>
      </c>
      <c r="X668" s="148">
        <v>5</v>
      </c>
      <c r="Y668" s="148" t="s">
        <v>230</v>
      </c>
      <c r="AC668" s="148" t="s">
        <v>49</v>
      </c>
      <c r="AD668" s="148" t="s">
        <v>3888</v>
      </c>
      <c r="AE668" s="148">
        <v>53350</v>
      </c>
      <c r="AF668" s="148" t="s">
        <v>5754</v>
      </c>
      <c r="AI668" s="148">
        <v>243066272</v>
      </c>
      <c r="AK668" s="148" t="s">
        <v>5755</v>
      </c>
      <c r="AL668" s="148">
        <v>0</v>
      </c>
      <c r="AM668" s="148">
        <v>0</v>
      </c>
    </row>
    <row r="669" spans="1:39">
      <c r="A669" s="148">
        <v>755352</v>
      </c>
      <c r="B669" s="148" t="s">
        <v>413</v>
      </c>
      <c r="C669" s="148" t="s">
        <v>2057</v>
      </c>
      <c r="D669" s="148">
        <v>755352</v>
      </c>
      <c r="F669" s="149" t="s">
        <v>52</v>
      </c>
      <c r="H669" s="150">
        <v>24664</v>
      </c>
      <c r="I669" s="149" t="s">
        <v>8130</v>
      </c>
      <c r="J669" s="149" t="s">
        <v>8131</v>
      </c>
      <c r="K669" s="149" t="s">
        <v>45</v>
      </c>
      <c r="M669" s="149" t="s">
        <v>46</v>
      </c>
      <c r="N669" s="148">
        <v>12530060</v>
      </c>
      <c r="O669" s="148" t="s">
        <v>2031</v>
      </c>
      <c r="Q669" s="148" t="s">
        <v>48</v>
      </c>
      <c r="R669" s="150">
        <v>37432</v>
      </c>
      <c r="T669" s="148" t="s">
        <v>2022</v>
      </c>
      <c r="U669" s="148">
        <v>1376</v>
      </c>
      <c r="X669" s="148">
        <v>13</v>
      </c>
      <c r="Y669" s="148" t="s">
        <v>230</v>
      </c>
      <c r="AC669" s="148" t="s">
        <v>49</v>
      </c>
      <c r="AD669" s="148" t="s">
        <v>3725</v>
      </c>
      <c r="AE669" s="148">
        <v>53810</v>
      </c>
      <c r="AF669" s="148" t="s">
        <v>4173</v>
      </c>
      <c r="AI669" s="148">
        <v>243597628</v>
      </c>
      <c r="AJ669" s="148">
        <v>686660793</v>
      </c>
      <c r="AK669" s="148" t="s">
        <v>1517</v>
      </c>
      <c r="AL669" s="148">
        <v>0</v>
      </c>
      <c r="AM669" s="148">
        <v>0</v>
      </c>
    </row>
    <row r="670" spans="1:39">
      <c r="A670" s="148">
        <v>5328760</v>
      </c>
      <c r="B670" s="148" t="s">
        <v>5756</v>
      </c>
      <c r="C670" s="148" t="s">
        <v>900</v>
      </c>
      <c r="D670" s="148">
        <v>5328760</v>
      </c>
      <c r="F670" s="149" t="s">
        <v>43</v>
      </c>
      <c r="H670" s="150">
        <v>34950</v>
      </c>
      <c r="I670" s="149" t="s">
        <v>59</v>
      </c>
      <c r="J670" s="149">
        <v>-40</v>
      </c>
      <c r="K670" s="149" t="s">
        <v>45</v>
      </c>
      <c r="M670" s="149" t="s">
        <v>46</v>
      </c>
      <c r="N670" s="148">
        <v>12530079</v>
      </c>
      <c r="O670" s="148" t="s">
        <v>106</v>
      </c>
      <c r="Q670" s="148" t="s">
        <v>48</v>
      </c>
      <c r="R670" s="150">
        <v>44824</v>
      </c>
      <c r="S670" s="150">
        <v>44715</v>
      </c>
      <c r="T670" s="148" t="s">
        <v>2896</v>
      </c>
      <c r="U670" s="148">
        <v>500</v>
      </c>
      <c r="X670" s="148">
        <v>5</v>
      </c>
      <c r="Y670" s="148" t="s">
        <v>230</v>
      </c>
      <c r="AC670" s="148" t="s">
        <v>49</v>
      </c>
      <c r="AD670" s="148" t="s">
        <v>3781</v>
      </c>
      <c r="AE670" s="148">
        <v>53120</v>
      </c>
      <c r="AF670" s="148" t="s">
        <v>5593</v>
      </c>
      <c r="AG670" s="148" t="s">
        <v>5594</v>
      </c>
      <c r="AI670" s="148">
        <v>243084140</v>
      </c>
      <c r="AK670" s="148" t="s">
        <v>5595</v>
      </c>
      <c r="AL670" s="148">
        <v>0</v>
      </c>
      <c r="AM670" s="148">
        <v>0</v>
      </c>
    </row>
    <row r="671" spans="1:39">
      <c r="A671" s="148">
        <v>5319373</v>
      </c>
      <c r="B671" s="148" t="s">
        <v>414</v>
      </c>
      <c r="C671" s="148" t="s">
        <v>223</v>
      </c>
      <c r="D671" s="148">
        <v>5319373</v>
      </c>
      <c r="F671" s="149" t="s">
        <v>52</v>
      </c>
      <c r="H671" s="150">
        <v>25917</v>
      </c>
      <c r="I671" s="149" t="s">
        <v>8109</v>
      </c>
      <c r="J671" s="149" t="s">
        <v>8110</v>
      </c>
      <c r="K671" s="149" t="s">
        <v>45</v>
      </c>
      <c r="M671" s="149" t="s">
        <v>46</v>
      </c>
      <c r="N671" s="148">
        <v>12530144</v>
      </c>
      <c r="O671" s="148" t="s">
        <v>2070</v>
      </c>
      <c r="Q671" s="148" t="s">
        <v>48</v>
      </c>
      <c r="R671" s="150">
        <v>38616</v>
      </c>
      <c r="S671" s="150">
        <v>44447</v>
      </c>
      <c r="T671" s="148" t="s">
        <v>2896</v>
      </c>
      <c r="U671" s="148">
        <v>777</v>
      </c>
      <c r="X671" s="148">
        <v>7</v>
      </c>
      <c r="Y671" s="148" t="s">
        <v>230</v>
      </c>
      <c r="AC671" s="148" t="s">
        <v>49</v>
      </c>
      <c r="AD671" s="148" t="s">
        <v>3631</v>
      </c>
      <c r="AE671" s="148">
        <v>53290</v>
      </c>
      <c r="AF671" s="148" t="s">
        <v>4174</v>
      </c>
      <c r="AK671" s="148" t="s">
        <v>1518</v>
      </c>
      <c r="AL671" s="148">
        <v>0</v>
      </c>
      <c r="AM671" s="148">
        <v>0</v>
      </c>
    </row>
    <row r="672" spans="1:39">
      <c r="A672" s="148">
        <v>5322411</v>
      </c>
      <c r="B672" s="148" t="s">
        <v>415</v>
      </c>
      <c r="C672" s="148" t="s">
        <v>113</v>
      </c>
      <c r="D672" s="148">
        <v>5322411</v>
      </c>
      <c r="F672" s="149" t="s">
        <v>52</v>
      </c>
      <c r="H672" s="150">
        <v>36473</v>
      </c>
      <c r="I672" s="149" t="s">
        <v>59</v>
      </c>
      <c r="J672" s="149">
        <v>-40</v>
      </c>
      <c r="K672" s="149" t="s">
        <v>45</v>
      </c>
      <c r="M672" s="149" t="s">
        <v>46</v>
      </c>
      <c r="N672" s="148">
        <v>12530058</v>
      </c>
      <c r="O672" s="148" t="s">
        <v>945</v>
      </c>
      <c r="Q672" s="148" t="s">
        <v>48</v>
      </c>
      <c r="R672" s="150">
        <v>40443</v>
      </c>
      <c r="S672" s="150">
        <v>44453</v>
      </c>
      <c r="T672" s="148" t="s">
        <v>2896</v>
      </c>
      <c r="U672" s="148">
        <v>1010</v>
      </c>
      <c r="X672" s="148">
        <v>10</v>
      </c>
      <c r="Y672" s="148" t="s">
        <v>230</v>
      </c>
      <c r="AC672" s="148" t="s">
        <v>49</v>
      </c>
      <c r="AD672" s="148" t="s">
        <v>4144</v>
      </c>
      <c r="AE672" s="148">
        <v>53170</v>
      </c>
      <c r="AF672" s="148" t="s">
        <v>8667</v>
      </c>
      <c r="AI672" s="148">
        <v>243905161</v>
      </c>
      <c r="AJ672" s="148">
        <v>786925853</v>
      </c>
      <c r="AK672" s="148" t="s">
        <v>1519</v>
      </c>
      <c r="AL672" s="148">
        <v>0</v>
      </c>
      <c r="AM672" s="148">
        <v>0</v>
      </c>
    </row>
    <row r="673" spans="1:39">
      <c r="A673" s="148">
        <v>5329760</v>
      </c>
      <c r="B673" s="148" t="s">
        <v>10385</v>
      </c>
      <c r="C673" s="148" t="s">
        <v>2132</v>
      </c>
      <c r="D673" s="148">
        <v>5329760</v>
      </c>
      <c r="E673" s="149" t="s">
        <v>43</v>
      </c>
      <c r="H673" s="150">
        <v>41991</v>
      </c>
      <c r="I673" s="149" t="s">
        <v>89</v>
      </c>
      <c r="J673" s="149">
        <v>-11</v>
      </c>
      <c r="K673" s="149" t="s">
        <v>45</v>
      </c>
      <c r="M673" s="149" t="s">
        <v>46</v>
      </c>
      <c r="N673" s="148">
        <v>12530017</v>
      </c>
      <c r="O673" s="148" t="s">
        <v>2025</v>
      </c>
      <c r="P673" s="150">
        <v>45535</v>
      </c>
      <c r="Q673" s="148" t="s">
        <v>962</v>
      </c>
      <c r="R673" s="150">
        <v>45535</v>
      </c>
      <c r="T673" s="148" t="s">
        <v>2115</v>
      </c>
      <c r="U673" s="148">
        <v>500</v>
      </c>
      <c r="X673" s="148">
        <v>5</v>
      </c>
      <c r="Y673" s="148" t="s">
        <v>230</v>
      </c>
      <c r="AC673" s="148" t="s">
        <v>49</v>
      </c>
      <c r="AD673" s="148" t="s">
        <v>5250</v>
      </c>
      <c r="AE673" s="148">
        <v>53220</v>
      </c>
      <c r="AF673" s="148" t="s">
        <v>10386</v>
      </c>
      <c r="AK673" s="148" t="s">
        <v>10387</v>
      </c>
      <c r="AL673" s="148">
        <v>0</v>
      </c>
      <c r="AM673" s="148">
        <v>0</v>
      </c>
    </row>
    <row r="674" spans="1:39">
      <c r="A674" s="148">
        <v>539567</v>
      </c>
      <c r="B674" s="148" t="s">
        <v>416</v>
      </c>
      <c r="C674" s="148" t="s">
        <v>93</v>
      </c>
      <c r="D674" s="148">
        <v>539567</v>
      </c>
      <c r="F674" s="149" t="s">
        <v>43</v>
      </c>
      <c r="H674" s="150">
        <v>18692</v>
      </c>
      <c r="I674" s="149" t="s">
        <v>8116</v>
      </c>
      <c r="J674" s="149" t="s">
        <v>8117</v>
      </c>
      <c r="K674" s="149" t="s">
        <v>45</v>
      </c>
      <c r="M674" s="149" t="s">
        <v>46</v>
      </c>
      <c r="N674" s="148">
        <v>12530060</v>
      </c>
      <c r="O674" s="148" t="s">
        <v>2031</v>
      </c>
      <c r="Q674" s="148" t="s">
        <v>48</v>
      </c>
      <c r="R674" s="150">
        <v>37432</v>
      </c>
      <c r="S674" s="150">
        <v>44839</v>
      </c>
      <c r="T674" s="148" t="s">
        <v>2896</v>
      </c>
      <c r="U674" s="148">
        <v>602</v>
      </c>
      <c r="X674" s="148">
        <v>6</v>
      </c>
      <c r="Y674" s="148" t="s">
        <v>230</v>
      </c>
      <c r="AC674" s="148" t="s">
        <v>49</v>
      </c>
      <c r="AD674" s="148" t="s">
        <v>3725</v>
      </c>
      <c r="AE674" s="148">
        <v>53810</v>
      </c>
      <c r="AF674" s="148" t="s">
        <v>4176</v>
      </c>
      <c r="AI674" s="148">
        <v>243560835</v>
      </c>
      <c r="AK674" s="148" t="s">
        <v>1520</v>
      </c>
      <c r="AL674" s="148">
        <v>0</v>
      </c>
      <c r="AM674" s="148">
        <v>0</v>
      </c>
    </row>
    <row r="675" spans="1:39">
      <c r="A675" s="148">
        <v>5329313</v>
      </c>
      <c r="B675" s="148" t="s">
        <v>8668</v>
      </c>
      <c r="C675" s="148" t="s">
        <v>72</v>
      </c>
      <c r="D675" s="148">
        <v>5329313</v>
      </c>
      <c r="F675" s="149" t="s">
        <v>52</v>
      </c>
      <c r="H675" s="150">
        <v>39872</v>
      </c>
      <c r="I675" s="149" t="s">
        <v>70</v>
      </c>
      <c r="J675" s="149">
        <v>-16</v>
      </c>
      <c r="K675" s="149" t="s">
        <v>45</v>
      </c>
      <c r="M675" s="149" t="s">
        <v>46</v>
      </c>
      <c r="N675" s="148">
        <v>12530036</v>
      </c>
      <c r="O675" s="148" t="s">
        <v>2030</v>
      </c>
      <c r="Q675" s="148" t="s">
        <v>48</v>
      </c>
      <c r="R675" s="150">
        <v>45189</v>
      </c>
      <c r="T675" s="148" t="s">
        <v>2115</v>
      </c>
      <c r="U675" s="148">
        <v>500</v>
      </c>
      <c r="X675" s="148">
        <v>5</v>
      </c>
      <c r="Y675" s="148" t="s">
        <v>230</v>
      </c>
      <c r="AC675" s="148" t="s">
        <v>49</v>
      </c>
      <c r="AD675" s="148" t="s">
        <v>3658</v>
      </c>
      <c r="AE675" s="148">
        <v>53100</v>
      </c>
      <c r="AF675" s="148" t="s">
        <v>8669</v>
      </c>
      <c r="AI675" s="148">
        <v>680873456</v>
      </c>
      <c r="AJ675" s="148">
        <v>621647117</v>
      </c>
      <c r="AK675" s="148" t="s">
        <v>8670</v>
      </c>
      <c r="AL675" s="148">
        <v>0</v>
      </c>
      <c r="AM675" s="148">
        <v>0</v>
      </c>
    </row>
    <row r="676" spans="1:39">
      <c r="A676" s="148">
        <v>5329312</v>
      </c>
      <c r="B676" s="148" t="s">
        <v>8668</v>
      </c>
      <c r="C676" s="148" t="s">
        <v>262</v>
      </c>
      <c r="D676" s="148">
        <v>5329312</v>
      </c>
      <c r="F676" s="149" t="s">
        <v>43</v>
      </c>
      <c r="H676" s="150">
        <v>41467</v>
      </c>
      <c r="I676" s="149" t="s">
        <v>54</v>
      </c>
      <c r="J676" s="149">
        <v>-12</v>
      </c>
      <c r="K676" s="149" t="s">
        <v>61</v>
      </c>
      <c r="M676" s="149" t="s">
        <v>46</v>
      </c>
      <c r="N676" s="148">
        <v>12530036</v>
      </c>
      <c r="O676" s="148" t="s">
        <v>2030</v>
      </c>
      <c r="Q676" s="148" t="s">
        <v>48</v>
      </c>
      <c r="R676" s="150">
        <v>45189</v>
      </c>
      <c r="T676" s="148" t="s">
        <v>2115</v>
      </c>
      <c r="U676" s="148">
        <v>500</v>
      </c>
      <c r="X676" s="148">
        <v>5</v>
      </c>
      <c r="Y676" s="148" t="s">
        <v>230</v>
      </c>
      <c r="AC676" s="148" t="s">
        <v>49</v>
      </c>
      <c r="AD676" s="148" t="s">
        <v>3658</v>
      </c>
      <c r="AE676" s="148">
        <v>53100</v>
      </c>
      <c r="AF676" s="148" t="s">
        <v>8669</v>
      </c>
      <c r="AI676" s="148">
        <v>680833456</v>
      </c>
      <c r="AJ676" s="148">
        <v>621647117</v>
      </c>
      <c r="AK676" s="148" t="s">
        <v>8670</v>
      </c>
      <c r="AL676" s="148">
        <v>0</v>
      </c>
      <c r="AM676" s="148">
        <v>0</v>
      </c>
    </row>
    <row r="677" spans="1:39">
      <c r="A677" s="148">
        <v>5318440</v>
      </c>
      <c r="B677" s="148" t="s">
        <v>417</v>
      </c>
      <c r="C677" s="148" t="s">
        <v>317</v>
      </c>
      <c r="D677" s="148">
        <v>5318440</v>
      </c>
      <c r="F677" s="149" t="s">
        <v>52</v>
      </c>
      <c r="H677" s="150">
        <v>18694</v>
      </c>
      <c r="I677" s="149" t="s">
        <v>8116</v>
      </c>
      <c r="J677" s="149" t="s">
        <v>8117</v>
      </c>
      <c r="K677" s="149" t="s">
        <v>45</v>
      </c>
      <c r="M677" s="149" t="s">
        <v>46</v>
      </c>
      <c r="N677" s="148">
        <v>12530093</v>
      </c>
      <c r="O677" s="148" t="s">
        <v>185</v>
      </c>
      <c r="Q677" s="148" t="s">
        <v>48</v>
      </c>
      <c r="R677" s="150">
        <v>37902</v>
      </c>
      <c r="S677" s="150">
        <v>44428</v>
      </c>
      <c r="T677" s="148" t="s">
        <v>2896</v>
      </c>
      <c r="U677" s="148">
        <v>511</v>
      </c>
      <c r="X677" s="148">
        <v>5</v>
      </c>
      <c r="Y677" s="148" t="s">
        <v>230</v>
      </c>
      <c r="AC677" s="148" t="s">
        <v>49</v>
      </c>
      <c r="AD677" s="148" t="s">
        <v>4041</v>
      </c>
      <c r="AE677" s="148">
        <v>53440</v>
      </c>
      <c r="AF677" s="148" t="s">
        <v>4177</v>
      </c>
      <c r="AK677" s="148" t="s">
        <v>2234</v>
      </c>
      <c r="AL677" s="148">
        <v>0</v>
      </c>
      <c r="AM677" s="148">
        <v>0</v>
      </c>
    </row>
    <row r="678" spans="1:39">
      <c r="A678" s="148">
        <v>5322880</v>
      </c>
      <c r="B678" s="148" t="s">
        <v>417</v>
      </c>
      <c r="C678" s="148" t="s">
        <v>125</v>
      </c>
      <c r="D678" s="148">
        <v>5322880</v>
      </c>
      <c r="E678" s="149" t="s">
        <v>52</v>
      </c>
      <c r="F678" s="149" t="s">
        <v>52</v>
      </c>
      <c r="H678" s="150">
        <v>35233</v>
      </c>
      <c r="I678" s="149" t="s">
        <v>59</v>
      </c>
      <c r="J678" s="149">
        <v>-40</v>
      </c>
      <c r="K678" s="149" t="s">
        <v>45</v>
      </c>
      <c r="M678" s="149" t="s">
        <v>46</v>
      </c>
      <c r="N678" s="148">
        <v>12530023</v>
      </c>
      <c r="O678" s="148" t="s">
        <v>2026</v>
      </c>
      <c r="P678" s="150">
        <v>45483</v>
      </c>
      <c r="Q678" s="148" t="s">
        <v>962</v>
      </c>
      <c r="R678" s="150">
        <v>40798</v>
      </c>
      <c r="S678" s="150">
        <v>44825</v>
      </c>
      <c r="T678" s="148" t="s">
        <v>2896</v>
      </c>
      <c r="U678" s="148">
        <v>750</v>
      </c>
      <c r="X678" s="148">
        <v>7</v>
      </c>
      <c r="Y678" s="148" t="s">
        <v>230</v>
      </c>
      <c r="AC678" s="148" t="s">
        <v>49</v>
      </c>
      <c r="AD678" s="148" t="s">
        <v>5757</v>
      </c>
      <c r="AE678" s="148">
        <v>72130</v>
      </c>
      <c r="AF678" s="148" t="s">
        <v>5758</v>
      </c>
      <c r="AJ678" s="148">
        <v>688162948</v>
      </c>
      <c r="AK678" s="148" t="s">
        <v>5759</v>
      </c>
      <c r="AL678" s="148">
        <v>0</v>
      </c>
      <c r="AM678" s="148">
        <v>0</v>
      </c>
    </row>
    <row r="679" spans="1:39">
      <c r="A679" s="148">
        <v>5328209</v>
      </c>
      <c r="B679" s="148" t="s">
        <v>2235</v>
      </c>
      <c r="C679" s="148" t="s">
        <v>1301</v>
      </c>
      <c r="D679" s="148">
        <v>5328209</v>
      </c>
      <c r="F679" s="149" t="s">
        <v>52</v>
      </c>
      <c r="H679" s="150">
        <v>40446</v>
      </c>
      <c r="I679" s="149" t="s">
        <v>97</v>
      </c>
      <c r="J679" s="149">
        <v>-15</v>
      </c>
      <c r="K679" s="149" t="s">
        <v>45</v>
      </c>
      <c r="M679" s="149" t="s">
        <v>46</v>
      </c>
      <c r="N679" s="148">
        <v>12530064</v>
      </c>
      <c r="O679" s="148" t="s">
        <v>2020</v>
      </c>
      <c r="Q679" s="148" t="s">
        <v>48</v>
      </c>
      <c r="R679" s="150">
        <v>44459</v>
      </c>
      <c r="T679" s="148" t="s">
        <v>2115</v>
      </c>
      <c r="U679" s="148">
        <v>625</v>
      </c>
      <c r="X679" s="148">
        <v>6</v>
      </c>
      <c r="Y679" s="148" t="s">
        <v>230</v>
      </c>
      <c r="AC679" s="148" t="s">
        <v>49</v>
      </c>
      <c r="AD679" s="148" t="s">
        <v>3634</v>
      </c>
      <c r="AE679" s="148">
        <v>53320</v>
      </c>
      <c r="AF679" s="148" t="s">
        <v>4178</v>
      </c>
      <c r="AI679" s="148">
        <v>243013621</v>
      </c>
      <c r="AJ679" s="148">
        <v>681687065</v>
      </c>
      <c r="AK679" s="148" t="s">
        <v>2236</v>
      </c>
      <c r="AL679" s="148">
        <v>0</v>
      </c>
      <c r="AM679" s="148">
        <v>0</v>
      </c>
    </row>
    <row r="680" spans="1:39">
      <c r="A680" s="148">
        <v>5317707</v>
      </c>
      <c r="B680" s="148" t="s">
        <v>8671</v>
      </c>
      <c r="C680" s="148" t="s">
        <v>1275</v>
      </c>
      <c r="D680" s="148">
        <v>5317707</v>
      </c>
      <c r="E680" s="149" t="s">
        <v>8115</v>
      </c>
      <c r="F680" s="149" t="s">
        <v>52</v>
      </c>
      <c r="H680" s="150">
        <v>27447</v>
      </c>
      <c r="I680" s="149" t="s">
        <v>8147</v>
      </c>
      <c r="J680" s="149" t="s">
        <v>8148</v>
      </c>
      <c r="K680" s="149" t="s">
        <v>45</v>
      </c>
      <c r="M680" s="149" t="s">
        <v>46</v>
      </c>
      <c r="N680" s="148">
        <v>12530090</v>
      </c>
      <c r="O680" s="148" t="s">
        <v>5392</v>
      </c>
      <c r="P680" s="150">
        <v>45495</v>
      </c>
      <c r="Q680" s="148" t="s">
        <v>962</v>
      </c>
      <c r="R680" s="150">
        <v>37536</v>
      </c>
      <c r="S680" s="150">
        <v>45189</v>
      </c>
      <c r="T680" s="148" t="s">
        <v>2896</v>
      </c>
      <c r="U680" s="148">
        <v>772</v>
      </c>
      <c r="X680" s="148">
        <v>7</v>
      </c>
      <c r="Y680" s="148" t="s">
        <v>230</v>
      </c>
      <c r="AC680" s="148" t="s">
        <v>49</v>
      </c>
      <c r="AD680" s="148" t="s">
        <v>8672</v>
      </c>
      <c r="AE680" s="148">
        <v>53200</v>
      </c>
      <c r="AF680" s="148" t="s">
        <v>8673</v>
      </c>
      <c r="AI680" s="148">
        <v>677780687</v>
      </c>
      <c r="AK680" s="148" t="s">
        <v>8674</v>
      </c>
      <c r="AL680" s="148">
        <v>0</v>
      </c>
      <c r="AM680" s="148">
        <v>0</v>
      </c>
    </row>
    <row r="681" spans="1:39">
      <c r="A681" s="148">
        <v>5329763</v>
      </c>
      <c r="B681" s="148" t="s">
        <v>10388</v>
      </c>
      <c r="C681" s="148" t="s">
        <v>331</v>
      </c>
      <c r="D681" s="148">
        <v>5329763</v>
      </c>
      <c r="E681" s="149" t="s">
        <v>43</v>
      </c>
      <c r="H681" s="150">
        <v>42152</v>
      </c>
      <c r="I681" s="149" t="s">
        <v>57</v>
      </c>
      <c r="J681" s="149">
        <v>-10</v>
      </c>
      <c r="K681" s="149" t="s">
        <v>45</v>
      </c>
      <c r="M681" s="149" t="s">
        <v>46</v>
      </c>
      <c r="N681" s="148">
        <v>12530020</v>
      </c>
      <c r="O681" s="148" t="s">
        <v>127</v>
      </c>
      <c r="P681" s="150">
        <v>45536</v>
      </c>
      <c r="Q681" s="148" t="s">
        <v>962</v>
      </c>
      <c r="R681" s="150">
        <v>45536</v>
      </c>
      <c r="S681" s="150">
        <v>45468</v>
      </c>
      <c r="T681" s="148" t="s">
        <v>1006</v>
      </c>
      <c r="U681" s="148">
        <v>500</v>
      </c>
      <c r="X681" s="148">
        <v>5</v>
      </c>
      <c r="Y681" s="148" t="s">
        <v>230</v>
      </c>
      <c r="AC681" s="148" t="s">
        <v>49</v>
      </c>
      <c r="AD681" s="148" t="s">
        <v>4072</v>
      </c>
      <c r="AE681" s="148">
        <v>53960</v>
      </c>
      <c r="AF681" s="148" t="s">
        <v>10389</v>
      </c>
      <c r="AJ681" s="148">
        <v>623827006</v>
      </c>
      <c r="AK681" s="148" t="s">
        <v>10390</v>
      </c>
      <c r="AL681" s="148">
        <v>0</v>
      </c>
      <c r="AM681" s="148">
        <v>0</v>
      </c>
    </row>
    <row r="682" spans="1:39">
      <c r="A682" s="148">
        <v>6711972</v>
      </c>
      <c r="B682" s="148" t="s">
        <v>8675</v>
      </c>
      <c r="C682" s="148" t="s">
        <v>2186</v>
      </c>
      <c r="D682" s="148">
        <v>6711972</v>
      </c>
      <c r="F682" s="149" t="s">
        <v>52</v>
      </c>
      <c r="H682" s="150">
        <v>28967</v>
      </c>
      <c r="I682" s="149" t="s">
        <v>8147</v>
      </c>
      <c r="J682" s="149" t="s">
        <v>8148</v>
      </c>
      <c r="K682" s="149" t="s">
        <v>45</v>
      </c>
      <c r="M682" s="149" t="s">
        <v>46</v>
      </c>
      <c r="N682" s="148">
        <v>12530061</v>
      </c>
      <c r="O682" s="148" t="s">
        <v>90</v>
      </c>
      <c r="Q682" s="148" t="s">
        <v>48</v>
      </c>
      <c r="R682" s="150">
        <v>37432</v>
      </c>
      <c r="S682" s="150">
        <v>45009</v>
      </c>
      <c r="T682" s="148" t="s">
        <v>1006</v>
      </c>
      <c r="U682" s="148">
        <v>1188</v>
      </c>
      <c r="X682" s="148">
        <v>11</v>
      </c>
      <c r="Y682" s="148" t="s">
        <v>230</v>
      </c>
      <c r="AC682" s="148" t="s">
        <v>49</v>
      </c>
      <c r="AD682" s="148" t="s">
        <v>8676</v>
      </c>
      <c r="AE682" s="148">
        <v>49520</v>
      </c>
      <c r="AF682" s="148" t="s">
        <v>8677</v>
      </c>
      <c r="AI682" s="148">
        <v>668509707</v>
      </c>
      <c r="AJ682" s="148">
        <v>658053760</v>
      </c>
      <c r="AK682" s="148" t="s">
        <v>8678</v>
      </c>
      <c r="AL682" s="148">
        <v>0</v>
      </c>
      <c r="AM682" s="148">
        <v>0</v>
      </c>
    </row>
    <row r="683" spans="1:39">
      <c r="A683" s="148">
        <v>5329430</v>
      </c>
      <c r="B683" s="148" t="s">
        <v>8679</v>
      </c>
      <c r="C683" s="148" t="s">
        <v>1323</v>
      </c>
      <c r="D683" s="148">
        <v>5329430</v>
      </c>
      <c r="F683" s="149" t="s">
        <v>52</v>
      </c>
      <c r="H683" s="150">
        <v>39325</v>
      </c>
      <c r="I683" s="149" t="s">
        <v>68</v>
      </c>
      <c r="J683" s="149">
        <v>-18</v>
      </c>
      <c r="K683" s="149" t="s">
        <v>45</v>
      </c>
      <c r="M683" s="149" t="s">
        <v>46</v>
      </c>
      <c r="N683" s="148">
        <v>12530054</v>
      </c>
      <c r="O683" s="148" t="s">
        <v>94</v>
      </c>
      <c r="Q683" s="148" t="s">
        <v>48</v>
      </c>
      <c r="R683" s="150">
        <v>45204</v>
      </c>
      <c r="S683" s="150">
        <v>45203</v>
      </c>
      <c r="T683" s="148" t="s">
        <v>1006</v>
      </c>
      <c r="U683" s="148">
        <v>500</v>
      </c>
      <c r="X683" s="148">
        <v>5</v>
      </c>
      <c r="Y683" s="148" t="s">
        <v>230</v>
      </c>
      <c r="AC683" s="148" t="s">
        <v>49</v>
      </c>
      <c r="AD683" s="148" t="s">
        <v>3769</v>
      </c>
      <c r="AE683" s="148">
        <v>53400</v>
      </c>
      <c r="AF683" s="148" t="s">
        <v>8680</v>
      </c>
      <c r="AJ683" s="148">
        <v>780474701</v>
      </c>
      <c r="AK683" s="148" t="s">
        <v>8681</v>
      </c>
      <c r="AL683" s="148">
        <v>0</v>
      </c>
      <c r="AM683" s="148">
        <v>0</v>
      </c>
    </row>
    <row r="684" spans="1:39">
      <c r="A684" s="148">
        <v>5314550</v>
      </c>
      <c r="B684" s="148" t="s">
        <v>1060</v>
      </c>
      <c r="C684" s="148" t="s">
        <v>861</v>
      </c>
      <c r="D684" s="148">
        <v>5314550</v>
      </c>
      <c r="E684" s="149" t="s">
        <v>8115</v>
      </c>
      <c r="F684" s="149" t="s">
        <v>52</v>
      </c>
      <c r="H684" s="150">
        <v>27501</v>
      </c>
      <c r="I684" s="149" t="s">
        <v>8147</v>
      </c>
      <c r="J684" s="149" t="s">
        <v>8148</v>
      </c>
      <c r="K684" s="149" t="s">
        <v>45</v>
      </c>
      <c r="M684" s="149" t="s">
        <v>46</v>
      </c>
      <c r="N684" s="148">
        <v>12530124</v>
      </c>
      <c r="O684" s="148" t="s">
        <v>112</v>
      </c>
      <c r="P684" s="150">
        <v>45485</v>
      </c>
      <c r="Q684" s="148" t="s">
        <v>962</v>
      </c>
      <c r="R684" s="150">
        <v>37432</v>
      </c>
      <c r="T684" s="148" t="s">
        <v>2022</v>
      </c>
      <c r="U684" s="148">
        <v>657</v>
      </c>
      <c r="X684" s="148">
        <v>6</v>
      </c>
      <c r="Y684" s="148" t="s">
        <v>230</v>
      </c>
      <c r="AC684" s="148" t="s">
        <v>49</v>
      </c>
      <c r="AD684" s="148" t="s">
        <v>4180</v>
      </c>
      <c r="AE684" s="148">
        <v>53160</v>
      </c>
      <c r="AF684" s="148" t="s">
        <v>4181</v>
      </c>
      <c r="AJ684" s="148">
        <v>612687124</v>
      </c>
      <c r="AK684" s="148" t="s">
        <v>3340</v>
      </c>
      <c r="AL684" s="148">
        <v>0</v>
      </c>
      <c r="AM684" s="148">
        <v>0</v>
      </c>
    </row>
    <row r="685" spans="1:39">
      <c r="A685" s="148">
        <v>5326455</v>
      </c>
      <c r="B685" s="148" t="s">
        <v>1095</v>
      </c>
      <c r="C685" s="148" t="s">
        <v>686</v>
      </c>
      <c r="D685" s="148">
        <v>5326455</v>
      </c>
      <c r="F685" s="149" t="s">
        <v>52</v>
      </c>
      <c r="H685" s="150">
        <v>26450</v>
      </c>
      <c r="I685" s="149" t="s">
        <v>8109</v>
      </c>
      <c r="J685" s="149" t="s">
        <v>8110</v>
      </c>
      <c r="K685" s="149" t="s">
        <v>45</v>
      </c>
      <c r="M685" s="149" t="s">
        <v>46</v>
      </c>
      <c r="N685" s="148">
        <v>12538909</v>
      </c>
      <c r="O685" s="148" t="s">
        <v>2038</v>
      </c>
      <c r="Q685" s="148" t="s">
        <v>48</v>
      </c>
      <c r="R685" s="150">
        <v>43003</v>
      </c>
      <c r="S685" s="150">
        <v>45177</v>
      </c>
      <c r="T685" s="148" t="s">
        <v>1006</v>
      </c>
      <c r="U685" s="148">
        <v>685</v>
      </c>
      <c r="X685" s="148">
        <v>6</v>
      </c>
      <c r="Y685" s="148" t="s">
        <v>230</v>
      </c>
      <c r="AC685" s="148" t="s">
        <v>49</v>
      </c>
      <c r="AD685" s="148" t="s">
        <v>4182</v>
      </c>
      <c r="AE685" s="148">
        <v>53230</v>
      </c>
      <c r="AF685" s="148" t="s">
        <v>4183</v>
      </c>
      <c r="AK685" s="148" t="s">
        <v>1903</v>
      </c>
      <c r="AL685" s="148">
        <v>0</v>
      </c>
      <c r="AM685" s="148">
        <v>0</v>
      </c>
    </row>
    <row r="686" spans="1:39">
      <c r="A686" s="148">
        <v>7639612</v>
      </c>
      <c r="B686" s="148" t="s">
        <v>8682</v>
      </c>
      <c r="C686" s="148" t="s">
        <v>87</v>
      </c>
      <c r="D686" s="148">
        <v>7639612</v>
      </c>
      <c r="F686" s="149" t="s">
        <v>52</v>
      </c>
      <c r="H686" s="150">
        <v>35381</v>
      </c>
      <c r="I686" s="149" t="s">
        <v>59</v>
      </c>
      <c r="J686" s="149">
        <v>-40</v>
      </c>
      <c r="K686" s="149" t="s">
        <v>45</v>
      </c>
      <c r="M686" s="149" t="s">
        <v>46</v>
      </c>
      <c r="N686" s="148">
        <v>12530058</v>
      </c>
      <c r="O686" s="148" t="s">
        <v>945</v>
      </c>
      <c r="Q686" s="148" t="s">
        <v>48</v>
      </c>
      <c r="R686" s="150">
        <v>42279</v>
      </c>
      <c r="S686" s="150">
        <v>45240</v>
      </c>
      <c r="T686" s="148" t="s">
        <v>1006</v>
      </c>
      <c r="U686" s="148">
        <v>816</v>
      </c>
      <c r="X686" s="148">
        <v>8</v>
      </c>
      <c r="Y686" s="148" t="s">
        <v>230</v>
      </c>
      <c r="AC686" s="148" t="s">
        <v>49</v>
      </c>
      <c r="AD686" s="148" t="s">
        <v>1328</v>
      </c>
      <c r="AE686" s="148">
        <v>53000</v>
      </c>
      <c r="AF686" s="148" t="s">
        <v>8683</v>
      </c>
      <c r="AJ686" s="148">
        <v>761925624</v>
      </c>
      <c r="AK686" s="148" t="s">
        <v>8684</v>
      </c>
      <c r="AL686" s="148">
        <v>0</v>
      </c>
      <c r="AM686" s="148">
        <v>0</v>
      </c>
    </row>
    <row r="687" spans="1:39">
      <c r="A687" s="148">
        <v>5315666</v>
      </c>
      <c r="B687" s="148" t="s">
        <v>418</v>
      </c>
      <c r="C687" s="148" t="s">
        <v>123</v>
      </c>
      <c r="D687" s="148">
        <v>5315666</v>
      </c>
      <c r="F687" s="149" t="s">
        <v>52</v>
      </c>
      <c r="H687" s="150">
        <v>27600</v>
      </c>
      <c r="I687" s="149" t="s">
        <v>8147</v>
      </c>
      <c r="J687" s="149" t="s">
        <v>8148</v>
      </c>
      <c r="K687" s="149" t="s">
        <v>45</v>
      </c>
      <c r="M687" s="149" t="s">
        <v>46</v>
      </c>
      <c r="N687" s="148">
        <v>12530022</v>
      </c>
      <c r="O687" s="148" t="s">
        <v>51</v>
      </c>
      <c r="Q687" s="148" t="s">
        <v>48</v>
      </c>
      <c r="R687" s="150">
        <v>37432</v>
      </c>
      <c r="S687" s="150">
        <v>44781</v>
      </c>
      <c r="T687" s="148" t="s">
        <v>2896</v>
      </c>
      <c r="U687" s="148">
        <v>1676</v>
      </c>
      <c r="X687" s="148">
        <v>16</v>
      </c>
      <c r="Y687" s="148" t="s">
        <v>230</v>
      </c>
      <c r="AC687" s="148" t="s">
        <v>49</v>
      </c>
      <c r="AD687" s="148" t="s">
        <v>3635</v>
      </c>
      <c r="AE687" s="148">
        <v>53950</v>
      </c>
      <c r="AF687" s="148" t="s">
        <v>5760</v>
      </c>
      <c r="AI687" s="148" t="s">
        <v>5761</v>
      </c>
      <c r="AJ687" s="148" t="s">
        <v>5762</v>
      </c>
      <c r="AK687" s="148" t="s">
        <v>1521</v>
      </c>
      <c r="AL687" s="148">
        <v>0</v>
      </c>
      <c r="AM687" s="148">
        <v>0</v>
      </c>
    </row>
    <row r="688" spans="1:39">
      <c r="A688" s="148">
        <v>5327023</v>
      </c>
      <c r="B688" s="148" t="s">
        <v>419</v>
      </c>
      <c r="C688" s="148" t="s">
        <v>1016</v>
      </c>
      <c r="D688" s="148">
        <v>5327023</v>
      </c>
      <c r="F688" s="149" t="s">
        <v>52</v>
      </c>
      <c r="H688" s="150">
        <v>40891</v>
      </c>
      <c r="I688" s="149" t="s">
        <v>44</v>
      </c>
      <c r="J688" s="149">
        <v>-14</v>
      </c>
      <c r="K688" s="149" t="s">
        <v>45</v>
      </c>
      <c r="M688" s="149" t="s">
        <v>46</v>
      </c>
      <c r="N688" s="148">
        <v>12530060</v>
      </c>
      <c r="O688" s="148" t="s">
        <v>2031</v>
      </c>
      <c r="Q688" s="148" t="s">
        <v>48</v>
      </c>
      <c r="R688" s="150">
        <v>43372</v>
      </c>
      <c r="T688" s="148" t="s">
        <v>2115</v>
      </c>
      <c r="U688" s="148">
        <v>975</v>
      </c>
      <c r="X688" s="148">
        <v>9</v>
      </c>
      <c r="Y688" s="148" t="s">
        <v>230</v>
      </c>
      <c r="AC688" s="148" t="s">
        <v>49</v>
      </c>
      <c r="AD688" s="148" t="s">
        <v>3885</v>
      </c>
      <c r="AE688" s="148">
        <v>53950</v>
      </c>
      <c r="AF688" s="148" t="s">
        <v>4186</v>
      </c>
      <c r="AI688" s="148">
        <v>243670338</v>
      </c>
      <c r="AK688" s="148" t="s">
        <v>2948</v>
      </c>
      <c r="AL688" s="148">
        <v>0</v>
      </c>
      <c r="AM688" s="148">
        <v>0</v>
      </c>
    </row>
    <row r="689" spans="1:39">
      <c r="A689" s="148">
        <v>5318323</v>
      </c>
      <c r="B689" s="148" t="s">
        <v>419</v>
      </c>
      <c r="C689" s="148" t="s">
        <v>63</v>
      </c>
      <c r="D689" s="148">
        <v>5318323</v>
      </c>
      <c r="E689" s="149" t="s">
        <v>52</v>
      </c>
      <c r="F689" s="149" t="s">
        <v>52</v>
      </c>
      <c r="H689" s="150">
        <v>33432</v>
      </c>
      <c r="I689" s="149" t="s">
        <v>59</v>
      </c>
      <c r="J689" s="149">
        <v>-40</v>
      </c>
      <c r="K689" s="149" t="s">
        <v>45</v>
      </c>
      <c r="M689" s="149" t="s">
        <v>46</v>
      </c>
      <c r="N689" s="148">
        <v>12530016</v>
      </c>
      <c r="O689" s="148" t="s">
        <v>2152</v>
      </c>
      <c r="P689" s="150">
        <v>45484</v>
      </c>
      <c r="Q689" s="148" t="s">
        <v>962</v>
      </c>
      <c r="R689" s="150">
        <v>37895</v>
      </c>
      <c r="S689" s="150">
        <v>44715</v>
      </c>
      <c r="T689" s="148" t="s">
        <v>2896</v>
      </c>
      <c r="U689" s="148">
        <v>897</v>
      </c>
      <c r="X689" s="148">
        <v>8</v>
      </c>
      <c r="Y689" s="148" t="s">
        <v>230</v>
      </c>
      <c r="AC689" s="148" t="s">
        <v>49</v>
      </c>
      <c r="AD689" s="148" t="s">
        <v>4457</v>
      </c>
      <c r="AE689" s="148">
        <v>53150</v>
      </c>
      <c r="AF689" s="148" t="s">
        <v>4187</v>
      </c>
      <c r="AJ689" s="148">
        <v>677462181</v>
      </c>
      <c r="AK689" s="148" t="s">
        <v>1522</v>
      </c>
      <c r="AL689" s="148">
        <v>0</v>
      </c>
      <c r="AM689" s="148">
        <v>0</v>
      </c>
    </row>
    <row r="690" spans="1:39">
      <c r="A690" s="148">
        <v>5328118</v>
      </c>
      <c r="B690" s="148" t="s">
        <v>419</v>
      </c>
      <c r="C690" s="148" t="s">
        <v>8685</v>
      </c>
      <c r="D690" s="148">
        <v>5328118</v>
      </c>
      <c r="E690" s="149" t="s">
        <v>8115</v>
      </c>
      <c r="F690" s="149" t="s">
        <v>52</v>
      </c>
      <c r="H690" s="150">
        <v>28876</v>
      </c>
      <c r="I690" s="149" t="s">
        <v>8147</v>
      </c>
      <c r="J690" s="149" t="s">
        <v>8148</v>
      </c>
      <c r="K690" s="149" t="s">
        <v>61</v>
      </c>
      <c r="M690" s="149" t="s">
        <v>46</v>
      </c>
      <c r="N690" s="148">
        <v>12530060</v>
      </c>
      <c r="O690" s="148" t="s">
        <v>2031</v>
      </c>
      <c r="P690" s="150">
        <v>45480</v>
      </c>
      <c r="Q690" s="148" t="s">
        <v>962</v>
      </c>
      <c r="R690" s="150">
        <v>44440</v>
      </c>
      <c r="T690" s="148" t="s">
        <v>2022</v>
      </c>
      <c r="U690" s="148">
        <v>500</v>
      </c>
      <c r="X690" s="148">
        <v>5</v>
      </c>
      <c r="Y690" s="148" t="s">
        <v>230</v>
      </c>
      <c r="AC690" s="148" t="s">
        <v>49</v>
      </c>
      <c r="AD690" s="148" t="s">
        <v>3635</v>
      </c>
      <c r="AE690" s="148">
        <v>53950</v>
      </c>
      <c r="AF690" s="148" t="s">
        <v>4184</v>
      </c>
      <c r="AJ690" s="148" t="s">
        <v>2947</v>
      </c>
      <c r="AK690" s="148" t="s">
        <v>2948</v>
      </c>
      <c r="AL690" s="148">
        <v>0</v>
      </c>
      <c r="AM690" s="148">
        <v>0</v>
      </c>
    </row>
    <row r="691" spans="1:39">
      <c r="A691" s="148">
        <v>5327386</v>
      </c>
      <c r="B691" s="148" t="s">
        <v>419</v>
      </c>
      <c r="C691" s="148" t="s">
        <v>453</v>
      </c>
      <c r="D691" s="148">
        <v>5327386</v>
      </c>
      <c r="F691" s="149" t="s">
        <v>52</v>
      </c>
      <c r="H691" s="150">
        <v>39630</v>
      </c>
      <c r="I691" s="149" t="s">
        <v>152</v>
      </c>
      <c r="J691" s="149">
        <v>-17</v>
      </c>
      <c r="K691" s="149" t="s">
        <v>45</v>
      </c>
      <c r="M691" s="149" t="s">
        <v>46</v>
      </c>
      <c r="N691" s="148">
        <v>12530060</v>
      </c>
      <c r="O691" s="148" t="s">
        <v>2031</v>
      </c>
      <c r="Q691" s="148" t="s">
        <v>48</v>
      </c>
      <c r="R691" s="150">
        <v>43717</v>
      </c>
      <c r="T691" s="148" t="s">
        <v>2115</v>
      </c>
      <c r="U691" s="148">
        <v>526</v>
      </c>
      <c r="X691" s="148">
        <v>5</v>
      </c>
      <c r="Y691" s="148" t="s">
        <v>230</v>
      </c>
      <c r="AC691" s="148" t="s">
        <v>49</v>
      </c>
      <c r="AD691" s="148" t="s">
        <v>3885</v>
      </c>
      <c r="AE691" s="148">
        <v>53950</v>
      </c>
      <c r="AF691" s="148" t="s">
        <v>8686</v>
      </c>
      <c r="AJ691" s="148">
        <v>243670338</v>
      </c>
      <c r="AK691" s="148" t="s">
        <v>2948</v>
      </c>
      <c r="AL691" s="148">
        <v>0</v>
      </c>
      <c r="AM691" s="148">
        <v>0</v>
      </c>
    </row>
    <row r="692" spans="1:39">
      <c r="A692" s="148">
        <v>533214</v>
      </c>
      <c r="B692" s="148" t="s">
        <v>419</v>
      </c>
      <c r="C692" s="148" t="s">
        <v>75</v>
      </c>
      <c r="D692" s="148">
        <v>533214</v>
      </c>
      <c r="F692" s="149" t="s">
        <v>52</v>
      </c>
      <c r="H692" s="150">
        <v>19843</v>
      </c>
      <c r="I692" s="149" t="s">
        <v>8116</v>
      </c>
      <c r="J692" s="149" t="s">
        <v>8117</v>
      </c>
      <c r="K692" s="149" t="s">
        <v>45</v>
      </c>
      <c r="M692" s="149" t="s">
        <v>46</v>
      </c>
      <c r="N692" s="148">
        <v>12530050</v>
      </c>
      <c r="O692" s="148" t="s">
        <v>2049</v>
      </c>
      <c r="Q692" s="148" t="s">
        <v>48</v>
      </c>
      <c r="R692" s="150">
        <v>37432</v>
      </c>
      <c r="S692" s="150">
        <v>44483</v>
      </c>
      <c r="T692" s="148" t="s">
        <v>2896</v>
      </c>
      <c r="U692" s="148">
        <v>577</v>
      </c>
      <c r="X692" s="148">
        <v>5</v>
      </c>
      <c r="Y692" s="148" t="s">
        <v>230</v>
      </c>
      <c r="AC692" s="148" t="s">
        <v>49</v>
      </c>
      <c r="AD692" s="148" t="s">
        <v>3801</v>
      </c>
      <c r="AE692" s="148">
        <v>53210</v>
      </c>
      <c r="AF692" s="148" t="s">
        <v>4188</v>
      </c>
      <c r="AI692" s="148">
        <v>243373585</v>
      </c>
      <c r="AJ692" s="148">
        <v>616980312</v>
      </c>
      <c r="AK692" s="148" t="s">
        <v>1523</v>
      </c>
      <c r="AL692" s="148">
        <v>0</v>
      </c>
      <c r="AM692" s="148">
        <v>0</v>
      </c>
    </row>
    <row r="693" spans="1:39">
      <c r="A693" s="148">
        <v>5329725</v>
      </c>
      <c r="B693" s="148" t="s">
        <v>8687</v>
      </c>
      <c r="C693" s="148" t="s">
        <v>8688</v>
      </c>
      <c r="D693" s="148">
        <v>5329725</v>
      </c>
      <c r="E693" s="149" t="s">
        <v>43</v>
      </c>
      <c r="H693" s="150">
        <v>42157</v>
      </c>
      <c r="I693" s="149" t="s">
        <v>57</v>
      </c>
      <c r="J693" s="149">
        <v>-10</v>
      </c>
      <c r="K693" s="149" t="s">
        <v>45</v>
      </c>
      <c r="M693" s="149" t="s">
        <v>46</v>
      </c>
      <c r="N693" s="148">
        <v>12530022</v>
      </c>
      <c r="O693" s="148" t="s">
        <v>51</v>
      </c>
      <c r="P693" s="150">
        <v>45502</v>
      </c>
      <c r="Q693" s="148" t="s">
        <v>962</v>
      </c>
      <c r="R693" s="150">
        <v>45502</v>
      </c>
      <c r="T693" s="148" t="s">
        <v>2115</v>
      </c>
      <c r="U693" s="148">
        <v>500</v>
      </c>
      <c r="X693" s="148">
        <v>5</v>
      </c>
      <c r="Y693" s="148" t="s">
        <v>230</v>
      </c>
      <c r="AC693" s="148" t="s">
        <v>49</v>
      </c>
      <c r="AD693" s="148" t="s">
        <v>1328</v>
      </c>
      <c r="AE693" s="148">
        <v>53000</v>
      </c>
      <c r="AF693" s="148" t="s">
        <v>8689</v>
      </c>
      <c r="AH693" s="148" t="s">
        <v>8690</v>
      </c>
      <c r="AK693" s="148" t="s">
        <v>8691</v>
      </c>
      <c r="AL693" s="148">
        <v>0</v>
      </c>
      <c r="AM693" s="148">
        <v>0</v>
      </c>
    </row>
    <row r="694" spans="1:39">
      <c r="A694" s="148">
        <v>5329607</v>
      </c>
      <c r="B694" s="148" t="s">
        <v>8692</v>
      </c>
      <c r="C694" s="148" t="s">
        <v>8693</v>
      </c>
      <c r="D694" s="148">
        <v>5329607</v>
      </c>
      <c r="F694" s="149" t="s">
        <v>43</v>
      </c>
      <c r="H694" s="150">
        <v>41149</v>
      </c>
      <c r="I694" s="149" t="s">
        <v>53</v>
      </c>
      <c r="J694" s="149">
        <v>-13</v>
      </c>
      <c r="K694" s="149" t="s">
        <v>61</v>
      </c>
      <c r="M694" s="149" t="s">
        <v>46</v>
      </c>
      <c r="N694" s="148">
        <v>12530054</v>
      </c>
      <c r="O694" s="148" t="s">
        <v>94</v>
      </c>
      <c r="Q694" s="148" t="s">
        <v>48</v>
      </c>
      <c r="R694" s="150">
        <v>45280</v>
      </c>
      <c r="T694" s="148" t="s">
        <v>2115</v>
      </c>
      <c r="U694" s="148">
        <v>500</v>
      </c>
      <c r="X694" s="148">
        <v>5</v>
      </c>
      <c r="Y694" s="148" t="s">
        <v>230</v>
      </c>
      <c r="AC694" s="148" t="s">
        <v>49</v>
      </c>
      <c r="AD694" s="148" t="s">
        <v>3769</v>
      </c>
      <c r="AE694" s="148">
        <v>53400</v>
      </c>
      <c r="AF694" s="148" t="s">
        <v>8694</v>
      </c>
      <c r="AK694" s="148" t="s">
        <v>8695</v>
      </c>
      <c r="AL694" s="148">
        <v>0</v>
      </c>
      <c r="AM694" s="148">
        <v>0</v>
      </c>
    </row>
    <row r="695" spans="1:39">
      <c r="A695" s="148">
        <v>5329142</v>
      </c>
      <c r="B695" s="148" t="s">
        <v>5765</v>
      </c>
      <c r="C695" s="148" t="s">
        <v>387</v>
      </c>
      <c r="D695" s="148">
        <v>5329142</v>
      </c>
      <c r="F695" s="149" t="s">
        <v>5338</v>
      </c>
      <c r="H695" s="150">
        <v>42352</v>
      </c>
      <c r="I695" s="149" t="s">
        <v>57</v>
      </c>
      <c r="J695" s="149">
        <v>-10</v>
      </c>
      <c r="K695" s="149" t="s">
        <v>45</v>
      </c>
      <c r="M695" s="149" t="s">
        <v>46</v>
      </c>
      <c r="N695" s="148">
        <v>12530060</v>
      </c>
      <c r="O695" s="148" t="s">
        <v>2031</v>
      </c>
      <c r="Q695" s="148" t="s">
        <v>48</v>
      </c>
      <c r="R695" s="150">
        <v>45124</v>
      </c>
      <c r="T695" s="148" t="s">
        <v>2115</v>
      </c>
      <c r="U695" s="148">
        <v>500</v>
      </c>
      <c r="X695" s="148">
        <v>5</v>
      </c>
      <c r="Y695" s="148" t="s">
        <v>230</v>
      </c>
      <c r="AC695" s="148" t="s">
        <v>49</v>
      </c>
      <c r="AD695" s="148" t="s">
        <v>5766</v>
      </c>
      <c r="AE695" s="148">
        <v>56880</v>
      </c>
      <c r="AF695" s="148" t="s">
        <v>5767</v>
      </c>
      <c r="AJ695" s="148">
        <v>664786683</v>
      </c>
      <c r="AK695" s="148" t="s">
        <v>5768</v>
      </c>
      <c r="AL695" s="148">
        <v>0</v>
      </c>
      <c r="AM695" s="148">
        <v>0</v>
      </c>
    </row>
    <row r="696" spans="1:39">
      <c r="A696" s="148">
        <v>5328610</v>
      </c>
      <c r="B696" s="148" t="s">
        <v>2949</v>
      </c>
      <c r="C696" s="148" t="s">
        <v>2950</v>
      </c>
      <c r="D696" s="148">
        <v>5328610</v>
      </c>
      <c r="F696" s="149" t="s">
        <v>43</v>
      </c>
      <c r="H696" s="150">
        <v>41755</v>
      </c>
      <c r="I696" s="149" t="s">
        <v>89</v>
      </c>
      <c r="J696" s="149">
        <v>-11</v>
      </c>
      <c r="K696" s="149" t="s">
        <v>61</v>
      </c>
      <c r="M696" s="149" t="s">
        <v>46</v>
      </c>
      <c r="N696" s="148">
        <v>12530036</v>
      </c>
      <c r="O696" s="148" t="s">
        <v>2030</v>
      </c>
      <c r="Q696" s="148" t="s">
        <v>48</v>
      </c>
      <c r="R696" s="150">
        <v>44693</v>
      </c>
      <c r="T696" s="148" t="s">
        <v>2115</v>
      </c>
      <c r="U696" s="148">
        <v>500</v>
      </c>
      <c r="X696" s="148">
        <v>5</v>
      </c>
      <c r="Y696" s="148" t="s">
        <v>230</v>
      </c>
      <c r="AC696" s="148" t="s">
        <v>49</v>
      </c>
      <c r="AD696" s="148" t="s">
        <v>3658</v>
      </c>
      <c r="AE696" s="148">
        <v>53100</v>
      </c>
      <c r="AF696" s="148" t="s">
        <v>4189</v>
      </c>
      <c r="AJ696" s="148">
        <v>695449479</v>
      </c>
      <c r="AK696" s="148" t="s">
        <v>2951</v>
      </c>
      <c r="AL696" s="148">
        <v>0</v>
      </c>
      <c r="AM696" s="148">
        <v>0</v>
      </c>
    </row>
    <row r="697" spans="1:39">
      <c r="A697" s="148">
        <v>534324</v>
      </c>
      <c r="B697" s="148" t="s">
        <v>5769</v>
      </c>
      <c r="C697" s="148" t="s">
        <v>420</v>
      </c>
      <c r="D697" s="148">
        <v>534324</v>
      </c>
      <c r="F697" s="149" t="s">
        <v>52</v>
      </c>
      <c r="H697" s="150">
        <v>18504</v>
      </c>
      <c r="I697" s="149" t="s">
        <v>8116</v>
      </c>
      <c r="J697" s="149" t="s">
        <v>8117</v>
      </c>
      <c r="K697" s="149" t="s">
        <v>45</v>
      </c>
      <c r="M697" s="149" t="s">
        <v>46</v>
      </c>
      <c r="N697" s="148">
        <v>12530050</v>
      </c>
      <c r="O697" s="148" t="s">
        <v>2049</v>
      </c>
      <c r="Q697" s="148" t="s">
        <v>48</v>
      </c>
      <c r="R697" s="150">
        <v>37432</v>
      </c>
      <c r="S697" s="150">
        <v>44827</v>
      </c>
      <c r="T697" s="148" t="s">
        <v>2896</v>
      </c>
      <c r="U697" s="148">
        <v>517</v>
      </c>
      <c r="X697" s="148">
        <v>5</v>
      </c>
      <c r="Y697" s="148" t="s">
        <v>230</v>
      </c>
      <c r="AC697" s="148" t="s">
        <v>49</v>
      </c>
      <c r="AD697" s="148" t="s">
        <v>3801</v>
      </c>
      <c r="AE697" s="148">
        <v>53210</v>
      </c>
      <c r="AF697" s="148" t="s">
        <v>5770</v>
      </c>
      <c r="AI697" s="148">
        <v>243373298</v>
      </c>
      <c r="AJ697" s="148">
        <v>686040532</v>
      </c>
      <c r="AK697" s="148" t="s">
        <v>5771</v>
      </c>
      <c r="AL697" s="148">
        <v>0</v>
      </c>
      <c r="AM697" s="148">
        <v>0</v>
      </c>
    </row>
    <row r="698" spans="1:39">
      <c r="A698" s="148">
        <v>5328370</v>
      </c>
      <c r="B698" s="148" t="s">
        <v>8696</v>
      </c>
      <c r="C698" s="148" t="s">
        <v>8697</v>
      </c>
      <c r="D698" s="148">
        <v>5328370</v>
      </c>
      <c r="E698" s="149" t="s">
        <v>52</v>
      </c>
      <c r="F698" s="149" t="s">
        <v>52</v>
      </c>
      <c r="H698" s="150">
        <v>28318</v>
      </c>
      <c r="I698" s="149" t="s">
        <v>8147</v>
      </c>
      <c r="J698" s="149" t="s">
        <v>8148</v>
      </c>
      <c r="K698" s="149" t="s">
        <v>45</v>
      </c>
      <c r="M698" s="149" t="s">
        <v>46</v>
      </c>
      <c r="N698" s="148">
        <v>12530060</v>
      </c>
      <c r="O698" s="148" t="s">
        <v>2031</v>
      </c>
      <c r="P698" s="150">
        <v>45483</v>
      </c>
      <c r="Q698" s="148" t="s">
        <v>962</v>
      </c>
      <c r="R698" s="150">
        <v>44476</v>
      </c>
      <c r="S698" s="150">
        <v>45195</v>
      </c>
      <c r="T698" s="148" t="s">
        <v>2896</v>
      </c>
      <c r="U698" s="148">
        <v>519</v>
      </c>
      <c r="X698" s="148">
        <v>5</v>
      </c>
      <c r="Y698" s="148" t="s">
        <v>230</v>
      </c>
      <c r="AC698" s="148" t="s">
        <v>49</v>
      </c>
      <c r="AD698" s="148" t="s">
        <v>4190</v>
      </c>
      <c r="AE698" s="148">
        <v>53470</v>
      </c>
      <c r="AF698" s="148" t="s">
        <v>8698</v>
      </c>
      <c r="AJ698" s="148">
        <v>612069124</v>
      </c>
      <c r="AK698" s="148" t="s">
        <v>8699</v>
      </c>
      <c r="AL698" s="148">
        <v>0</v>
      </c>
      <c r="AM698" s="148">
        <v>0</v>
      </c>
    </row>
    <row r="699" spans="1:39">
      <c r="A699" s="148">
        <v>5326942</v>
      </c>
      <c r="B699" s="148" t="s">
        <v>2952</v>
      </c>
      <c r="C699" s="148" t="s">
        <v>150</v>
      </c>
      <c r="D699" s="148">
        <v>5326942</v>
      </c>
      <c r="F699" s="149" t="s">
        <v>52</v>
      </c>
      <c r="H699" s="150">
        <v>39784</v>
      </c>
      <c r="I699" s="149" t="s">
        <v>152</v>
      </c>
      <c r="J699" s="149">
        <v>-17</v>
      </c>
      <c r="K699" s="149" t="s">
        <v>61</v>
      </c>
      <c r="M699" s="149" t="s">
        <v>46</v>
      </c>
      <c r="N699" s="148">
        <v>12530060</v>
      </c>
      <c r="O699" s="148" t="s">
        <v>2031</v>
      </c>
      <c r="Q699" s="148" t="s">
        <v>48</v>
      </c>
      <c r="R699" s="150">
        <v>43367</v>
      </c>
      <c r="T699" s="148" t="s">
        <v>2115</v>
      </c>
      <c r="U699" s="148">
        <v>810</v>
      </c>
      <c r="X699" s="148">
        <v>8</v>
      </c>
      <c r="Y699" s="148" t="s">
        <v>230</v>
      </c>
      <c r="AC699" s="148" t="s">
        <v>49</v>
      </c>
      <c r="AD699" s="148" t="s">
        <v>3677</v>
      </c>
      <c r="AE699" s="148">
        <v>53000</v>
      </c>
      <c r="AF699" s="148" t="s">
        <v>4191</v>
      </c>
      <c r="AI699" s="148">
        <v>661037832</v>
      </c>
      <c r="AJ699" s="148">
        <v>243657031</v>
      </c>
      <c r="AK699" s="148" t="s">
        <v>1524</v>
      </c>
      <c r="AL699" s="148">
        <v>0</v>
      </c>
      <c r="AM699" s="148">
        <v>0</v>
      </c>
    </row>
    <row r="700" spans="1:39">
      <c r="A700" s="148">
        <v>5329727</v>
      </c>
      <c r="B700" s="148" t="s">
        <v>8700</v>
      </c>
      <c r="C700" s="148" t="s">
        <v>8701</v>
      </c>
      <c r="D700" s="148">
        <v>5329727</v>
      </c>
      <c r="E700" s="149" t="s">
        <v>43</v>
      </c>
      <c r="H700" s="150">
        <v>42632</v>
      </c>
      <c r="I700" s="149" t="s">
        <v>43</v>
      </c>
      <c r="J700" s="149">
        <v>-9</v>
      </c>
      <c r="K700" s="149" t="s">
        <v>45</v>
      </c>
      <c r="M700" s="149" t="s">
        <v>46</v>
      </c>
      <c r="N700" s="148">
        <v>12530022</v>
      </c>
      <c r="O700" s="148" t="s">
        <v>51</v>
      </c>
      <c r="P700" s="150">
        <v>45502</v>
      </c>
      <c r="Q700" s="148" t="s">
        <v>962</v>
      </c>
      <c r="R700" s="150">
        <v>45502</v>
      </c>
      <c r="T700" s="148" t="s">
        <v>2115</v>
      </c>
      <c r="U700" s="148">
        <v>500</v>
      </c>
      <c r="X700" s="148">
        <v>5</v>
      </c>
      <c r="Y700" s="148" t="s">
        <v>230</v>
      </c>
      <c r="AC700" s="148" t="s">
        <v>49</v>
      </c>
      <c r="AD700" s="148" t="s">
        <v>1328</v>
      </c>
      <c r="AE700" s="148">
        <v>53000</v>
      </c>
      <c r="AF700" s="148" t="s">
        <v>8702</v>
      </c>
      <c r="AK700" s="148" t="s">
        <v>8703</v>
      </c>
      <c r="AL700" s="148">
        <v>1</v>
      </c>
      <c r="AM700" s="148">
        <v>0</v>
      </c>
    </row>
    <row r="701" spans="1:39">
      <c r="A701" s="148">
        <v>5322468</v>
      </c>
      <c r="B701" s="148" t="s">
        <v>8704</v>
      </c>
      <c r="C701" s="148" t="s">
        <v>81</v>
      </c>
      <c r="D701" s="148">
        <v>5322468</v>
      </c>
      <c r="F701" s="149" t="s">
        <v>52</v>
      </c>
      <c r="H701" s="150">
        <v>36207</v>
      </c>
      <c r="I701" s="149" t="s">
        <v>59</v>
      </c>
      <c r="J701" s="149">
        <v>-40</v>
      </c>
      <c r="K701" s="149" t="s">
        <v>45</v>
      </c>
      <c r="M701" s="149" t="s">
        <v>46</v>
      </c>
      <c r="N701" s="148">
        <v>12530068</v>
      </c>
      <c r="O701" s="148" t="s">
        <v>192</v>
      </c>
      <c r="Q701" s="148" t="s">
        <v>48</v>
      </c>
      <c r="R701" s="150">
        <v>40445</v>
      </c>
      <c r="S701" s="150">
        <v>45188</v>
      </c>
      <c r="T701" s="148" t="s">
        <v>1006</v>
      </c>
      <c r="U701" s="148">
        <v>998</v>
      </c>
      <c r="X701" s="148">
        <v>9</v>
      </c>
      <c r="Y701" s="148" t="s">
        <v>230</v>
      </c>
      <c r="AB701" s="150">
        <v>45474</v>
      </c>
      <c r="AC701" s="148" t="s">
        <v>49</v>
      </c>
      <c r="AD701" s="148" t="s">
        <v>4192</v>
      </c>
      <c r="AE701" s="148">
        <v>53380</v>
      </c>
      <c r="AF701" s="148" t="s">
        <v>8705</v>
      </c>
      <c r="AJ701" s="148">
        <v>782407707</v>
      </c>
      <c r="AK701" s="148" t="s">
        <v>8706</v>
      </c>
      <c r="AL701" s="148">
        <v>0</v>
      </c>
      <c r="AM701" s="148">
        <v>0</v>
      </c>
    </row>
    <row r="702" spans="1:39">
      <c r="A702" s="148">
        <v>5329170</v>
      </c>
      <c r="B702" s="148" t="s">
        <v>5772</v>
      </c>
      <c r="C702" s="148" t="s">
        <v>2334</v>
      </c>
      <c r="D702" s="148">
        <v>5329170</v>
      </c>
      <c r="F702" s="149" t="s">
        <v>52</v>
      </c>
      <c r="H702" s="150">
        <v>40891</v>
      </c>
      <c r="I702" s="149" t="s">
        <v>44</v>
      </c>
      <c r="J702" s="149">
        <v>-14</v>
      </c>
      <c r="K702" s="149" t="s">
        <v>45</v>
      </c>
      <c r="M702" s="149" t="s">
        <v>46</v>
      </c>
      <c r="N702" s="148">
        <v>12530054</v>
      </c>
      <c r="O702" s="148" t="s">
        <v>94</v>
      </c>
      <c r="Q702" s="148" t="s">
        <v>48</v>
      </c>
      <c r="R702" s="150">
        <v>45168</v>
      </c>
      <c r="T702" s="148" t="s">
        <v>2115</v>
      </c>
      <c r="U702" s="148">
        <v>646</v>
      </c>
      <c r="X702" s="148">
        <v>6</v>
      </c>
      <c r="Y702" s="148" t="s">
        <v>230</v>
      </c>
      <c r="AC702" s="148" t="s">
        <v>49</v>
      </c>
      <c r="AD702" s="148" t="s">
        <v>3769</v>
      </c>
      <c r="AE702" s="148">
        <v>53400</v>
      </c>
      <c r="AF702" s="148" t="s">
        <v>5773</v>
      </c>
      <c r="AK702" s="148" t="s">
        <v>5774</v>
      </c>
      <c r="AL702" s="148">
        <v>0</v>
      </c>
      <c r="AM702" s="148">
        <v>0</v>
      </c>
    </row>
    <row r="703" spans="1:39">
      <c r="A703" s="148">
        <v>725281</v>
      </c>
      <c r="B703" s="148" t="s">
        <v>946</v>
      </c>
      <c r="C703" s="148" t="s">
        <v>341</v>
      </c>
      <c r="D703" s="148">
        <v>725281</v>
      </c>
      <c r="F703" s="149" t="s">
        <v>52</v>
      </c>
      <c r="H703" s="150">
        <v>32313</v>
      </c>
      <c r="I703" s="149" t="s">
        <v>59</v>
      </c>
      <c r="J703" s="149">
        <v>-40</v>
      </c>
      <c r="K703" s="149" t="s">
        <v>45</v>
      </c>
      <c r="M703" s="149" t="s">
        <v>46</v>
      </c>
      <c r="N703" s="148">
        <v>12530036</v>
      </c>
      <c r="O703" s="148" t="s">
        <v>2030</v>
      </c>
      <c r="Q703" s="148" t="s">
        <v>48</v>
      </c>
      <c r="R703" s="150">
        <v>37432</v>
      </c>
      <c r="S703" s="150">
        <v>44764</v>
      </c>
      <c r="T703" s="148" t="s">
        <v>2896</v>
      </c>
      <c r="U703" s="148">
        <v>1483</v>
      </c>
      <c r="X703" s="148">
        <v>14</v>
      </c>
      <c r="Y703" s="148" t="s">
        <v>230</v>
      </c>
      <c r="AC703" s="148" t="s">
        <v>49</v>
      </c>
      <c r="AD703" s="148" t="s">
        <v>3658</v>
      </c>
      <c r="AE703" s="148">
        <v>53100</v>
      </c>
      <c r="AF703" s="148" t="s">
        <v>4193</v>
      </c>
      <c r="AJ703" s="148">
        <v>647149194</v>
      </c>
      <c r="AK703" s="148" t="s">
        <v>1525</v>
      </c>
      <c r="AL703" s="148">
        <v>0</v>
      </c>
      <c r="AM703" s="148">
        <v>0</v>
      </c>
    </row>
    <row r="704" spans="1:39">
      <c r="A704" s="148">
        <v>2810137</v>
      </c>
      <c r="B704" s="148" t="s">
        <v>5775</v>
      </c>
      <c r="C704" s="148" t="s">
        <v>6428</v>
      </c>
      <c r="D704" s="148">
        <v>2810137</v>
      </c>
      <c r="F704" s="149" t="s">
        <v>52</v>
      </c>
      <c r="H704" s="150">
        <v>33992</v>
      </c>
      <c r="I704" s="149" t="s">
        <v>59</v>
      </c>
      <c r="J704" s="149">
        <v>-40</v>
      </c>
      <c r="K704" s="149" t="s">
        <v>45</v>
      </c>
      <c r="M704" s="149" t="s">
        <v>46</v>
      </c>
      <c r="N704" s="148">
        <v>12530018</v>
      </c>
      <c r="O704" s="148" t="s">
        <v>2023</v>
      </c>
      <c r="Q704" s="148" t="s">
        <v>48</v>
      </c>
      <c r="R704" s="150">
        <v>39020</v>
      </c>
      <c r="S704" s="150">
        <v>44852</v>
      </c>
      <c r="T704" s="148" t="s">
        <v>1006</v>
      </c>
      <c r="U704" s="148">
        <v>953</v>
      </c>
      <c r="X704" s="148">
        <v>9</v>
      </c>
      <c r="Y704" s="148" t="s">
        <v>230</v>
      </c>
      <c r="AB704" s="150">
        <v>45108</v>
      </c>
      <c r="AC704" s="148" t="s">
        <v>49</v>
      </c>
      <c r="AD704" s="148" t="s">
        <v>5776</v>
      </c>
      <c r="AE704" s="148">
        <v>56890</v>
      </c>
      <c r="AF704" s="148" t="s">
        <v>5777</v>
      </c>
      <c r="AJ704" s="148">
        <v>642076075</v>
      </c>
      <c r="AK704" s="148" t="s">
        <v>5778</v>
      </c>
      <c r="AL704" s="148">
        <v>0</v>
      </c>
      <c r="AM704" s="148">
        <v>0</v>
      </c>
    </row>
    <row r="705" spans="1:39">
      <c r="A705" s="148">
        <v>5328792</v>
      </c>
      <c r="B705" s="148" t="s">
        <v>5779</v>
      </c>
      <c r="C705" s="148" t="s">
        <v>5780</v>
      </c>
      <c r="D705" s="148">
        <v>5328792</v>
      </c>
      <c r="F705" s="149" t="s">
        <v>52</v>
      </c>
      <c r="H705" s="150">
        <v>41133</v>
      </c>
      <c r="I705" s="149" t="s">
        <v>53</v>
      </c>
      <c r="J705" s="149">
        <v>-13</v>
      </c>
      <c r="K705" s="149" t="s">
        <v>45</v>
      </c>
      <c r="M705" s="149" t="s">
        <v>46</v>
      </c>
      <c r="N705" s="148">
        <v>12530018</v>
      </c>
      <c r="O705" s="148" t="s">
        <v>2023</v>
      </c>
      <c r="Q705" s="148" t="s">
        <v>48</v>
      </c>
      <c r="R705" s="150">
        <v>44826</v>
      </c>
      <c r="T705" s="148" t="s">
        <v>2115</v>
      </c>
      <c r="U705" s="148">
        <v>520</v>
      </c>
      <c r="X705" s="148">
        <v>5</v>
      </c>
      <c r="Y705" s="148" t="s">
        <v>230</v>
      </c>
      <c r="AC705" s="148" t="s">
        <v>49</v>
      </c>
      <c r="AD705" s="148" t="s">
        <v>3646</v>
      </c>
      <c r="AE705" s="148">
        <v>53200</v>
      </c>
      <c r="AF705" s="148" t="s">
        <v>5781</v>
      </c>
      <c r="AJ705" s="148">
        <v>644194596</v>
      </c>
      <c r="AK705" s="148" t="s">
        <v>5782</v>
      </c>
      <c r="AL705" s="148">
        <v>0</v>
      </c>
      <c r="AM705" s="148">
        <v>0</v>
      </c>
    </row>
    <row r="706" spans="1:39">
      <c r="A706" s="148">
        <v>5329631</v>
      </c>
      <c r="B706" s="148" t="s">
        <v>8707</v>
      </c>
      <c r="C706" s="148" t="s">
        <v>150</v>
      </c>
      <c r="D706" s="148">
        <v>5329631</v>
      </c>
      <c r="F706" s="149" t="s">
        <v>5338</v>
      </c>
      <c r="H706" s="150">
        <v>42805</v>
      </c>
      <c r="I706" s="149" t="s">
        <v>43</v>
      </c>
      <c r="J706" s="149">
        <v>-9</v>
      </c>
      <c r="K706" s="149" t="s">
        <v>61</v>
      </c>
      <c r="M706" s="149" t="s">
        <v>46</v>
      </c>
      <c r="N706" s="148">
        <v>12530017</v>
      </c>
      <c r="O706" s="148" t="s">
        <v>2025</v>
      </c>
      <c r="Q706" s="148" t="s">
        <v>48</v>
      </c>
      <c r="R706" s="150">
        <v>45313</v>
      </c>
      <c r="T706" s="148" t="s">
        <v>2115</v>
      </c>
      <c r="U706" s="148">
        <v>500</v>
      </c>
      <c r="X706" s="148">
        <v>5</v>
      </c>
      <c r="Y706" s="148" t="s">
        <v>230</v>
      </c>
      <c r="AC706" s="148" t="s">
        <v>49</v>
      </c>
      <c r="AD706" s="148" t="s">
        <v>5250</v>
      </c>
      <c r="AE706" s="148">
        <v>53220</v>
      </c>
      <c r="AF706" s="148" t="s">
        <v>8708</v>
      </c>
      <c r="AK706" s="148" t="s">
        <v>8709</v>
      </c>
      <c r="AL706" s="148">
        <v>0</v>
      </c>
      <c r="AM706" s="148">
        <v>0</v>
      </c>
    </row>
    <row r="707" spans="1:39">
      <c r="A707" s="148">
        <v>5329632</v>
      </c>
      <c r="B707" s="148" t="s">
        <v>8707</v>
      </c>
      <c r="C707" s="148" t="s">
        <v>8710</v>
      </c>
      <c r="D707" s="148">
        <v>5329632</v>
      </c>
      <c r="F707" s="149" t="s">
        <v>5338</v>
      </c>
      <c r="H707" s="150">
        <v>41903</v>
      </c>
      <c r="I707" s="149" t="s">
        <v>89</v>
      </c>
      <c r="J707" s="149">
        <v>-11</v>
      </c>
      <c r="K707" s="149" t="s">
        <v>45</v>
      </c>
      <c r="M707" s="149" t="s">
        <v>46</v>
      </c>
      <c r="N707" s="148">
        <v>12530017</v>
      </c>
      <c r="O707" s="148" t="s">
        <v>2025</v>
      </c>
      <c r="Q707" s="148" t="s">
        <v>48</v>
      </c>
      <c r="R707" s="150">
        <v>45313</v>
      </c>
      <c r="T707" s="148" t="s">
        <v>2115</v>
      </c>
      <c r="U707" s="148">
        <v>500</v>
      </c>
      <c r="X707" s="148">
        <v>5</v>
      </c>
      <c r="Y707" s="148" t="s">
        <v>230</v>
      </c>
      <c r="AC707" s="148" t="s">
        <v>49</v>
      </c>
      <c r="AD707" s="148" t="s">
        <v>5250</v>
      </c>
      <c r="AE707" s="148">
        <v>53220</v>
      </c>
      <c r="AF707" s="148" t="s">
        <v>8711</v>
      </c>
      <c r="AK707" s="148" t="s">
        <v>8712</v>
      </c>
      <c r="AL707" s="148">
        <v>0</v>
      </c>
      <c r="AM707" s="148">
        <v>0</v>
      </c>
    </row>
    <row r="708" spans="1:39">
      <c r="A708" s="148">
        <v>5329698</v>
      </c>
      <c r="B708" s="148" t="s">
        <v>8713</v>
      </c>
      <c r="C708" s="148" t="s">
        <v>8714</v>
      </c>
      <c r="D708" s="148">
        <v>5329698</v>
      </c>
      <c r="F708" s="149" t="s">
        <v>5338</v>
      </c>
      <c r="H708" s="150">
        <v>40859</v>
      </c>
      <c r="I708" s="149" t="s">
        <v>44</v>
      </c>
      <c r="J708" s="149">
        <v>-14</v>
      </c>
      <c r="K708" s="149" t="s">
        <v>45</v>
      </c>
      <c r="M708" s="149" t="s">
        <v>46</v>
      </c>
      <c r="N708" s="148">
        <v>12530022</v>
      </c>
      <c r="O708" s="148" t="s">
        <v>51</v>
      </c>
      <c r="Q708" s="148" t="s">
        <v>48</v>
      </c>
      <c r="R708" s="150">
        <v>45445</v>
      </c>
      <c r="T708" s="148" t="s">
        <v>2115</v>
      </c>
      <c r="U708" s="148">
        <v>500</v>
      </c>
      <c r="X708" s="148">
        <v>5</v>
      </c>
      <c r="Y708" s="148" t="s">
        <v>230</v>
      </c>
      <c r="AC708" s="148" t="s">
        <v>49</v>
      </c>
      <c r="AD708" s="148" t="s">
        <v>4202</v>
      </c>
      <c r="AE708" s="148">
        <v>53</v>
      </c>
      <c r="AF708" s="148" t="s">
        <v>8715</v>
      </c>
      <c r="AJ708" s="148">
        <v>633821692</v>
      </c>
      <c r="AK708" s="148" t="s">
        <v>2185</v>
      </c>
      <c r="AL708" s="148">
        <v>0</v>
      </c>
      <c r="AM708" s="148">
        <v>0</v>
      </c>
    </row>
    <row r="709" spans="1:39">
      <c r="A709" s="148">
        <v>5328987</v>
      </c>
      <c r="B709" s="148" t="s">
        <v>5783</v>
      </c>
      <c r="C709" s="148" t="s">
        <v>64</v>
      </c>
      <c r="D709" s="148">
        <v>5328987</v>
      </c>
      <c r="E709" s="149" t="s">
        <v>52</v>
      </c>
      <c r="F709" s="149" t="s">
        <v>52</v>
      </c>
      <c r="H709" s="150">
        <v>22416</v>
      </c>
      <c r="I709" s="149" t="s">
        <v>8138</v>
      </c>
      <c r="J709" s="149" t="s">
        <v>8139</v>
      </c>
      <c r="K709" s="149" t="s">
        <v>45</v>
      </c>
      <c r="M709" s="149" t="s">
        <v>46</v>
      </c>
      <c r="N709" s="148">
        <v>12530108</v>
      </c>
      <c r="O709" s="148" t="s">
        <v>2037</v>
      </c>
      <c r="P709" s="150">
        <v>45535</v>
      </c>
      <c r="Q709" s="148" t="s">
        <v>962</v>
      </c>
      <c r="R709" s="150">
        <v>44860</v>
      </c>
      <c r="S709" s="150">
        <v>44860</v>
      </c>
      <c r="T709" s="148" t="s">
        <v>2896</v>
      </c>
      <c r="U709" s="148">
        <v>535</v>
      </c>
      <c r="X709" s="148">
        <v>5</v>
      </c>
      <c r="Y709" s="148" t="s">
        <v>230</v>
      </c>
      <c r="AC709" s="148" t="s">
        <v>49</v>
      </c>
      <c r="AD709" s="148" t="s">
        <v>3758</v>
      </c>
      <c r="AE709" s="148">
        <v>53800</v>
      </c>
      <c r="AF709" s="148" t="s">
        <v>5784</v>
      </c>
      <c r="AJ709" s="148" t="s">
        <v>5785</v>
      </c>
      <c r="AK709" s="148" t="s">
        <v>5786</v>
      </c>
      <c r="AL709" s="148">
        <v>0</v>
      </c>
      <c r="AM709" s="148">
        <v>0</v>
      </c>
    </row>
    <row r="710" spans="1:39">
      <c r="A710" s="148">
        <v>5326534</v>
      </c>
      <c r="B710" s="148" t="s">
        <v>1025</v>
      </c>
      <c r="C710" s="148" t="s">
        <v>144</v>
      </c>
      <c r="D710" s="148">
        <v>5326534</v>
      </c>
      <c r="F710" s="149" t="s">
        <v>52</v>
      </c>
      <c r="H710" s="150">
        <v>26523</v>
      </c>
      <c r="I710" s="149" t="s">
        <v>8109</v>
      </c>
      <c r="J710" s="149" t="s">
        <v>8110</v>
      </c>
      <c r="K710" s="149" t="s">
        <v>45</v>
      </c>
      <c r="M710" s="149" t="s">
        <v>46</v>
      </c>
      <c r="N710" s="148">
        <v>12530008</v>
      </c>
      <c r="O710" s="148" t="s">
        <v>146</v>
      </c>
      <c r="Q710" s="148" t="s">
        <v>48</v>
      </c>
      <c r="R710" s="150">
        <v>43013</v>
      </c>
      <c r="S710" s="150">
        <v>44824</v>
      </c>
      <c r="T710" s="148" t="s">
        <v>2896</v>
      </c>
      <c r="U710" s="148">
        <v>718</v>
      </c>
      <c r="X710" s="148">
        <v>7</v>
      </c>
      <c r="Y710" s="148" t="s">
        <v>230</v>
      </c>
      <c r="AC710" s="148" t="s">
        <v>49</v>
      </c>
      <c r="AD710" s="148" t="s">
        <v>3815</v>
      </c>
      <c r="AE710" s="148">
        <v>53410</v>
      </c>
      <c r="AF710" s="148" t="s">
        <v>4194</v>
      </c>
      <c r="AJ710" s="148">
        <v>619208393</v>
      </c>
      <c r="AK710" s="148" t="s">
        <v>1526</v>
      </c>
      <c r="AL710" s="148">
        <v>0</v>
      </c>
      <c r="AM710" s="148">
        <v>0</v>
      </c>
    </row>
    <row r="711" spans="1:39">
      <c r="A711" s="148">
        <v>5325996</v>
      </c>
      <c r="B711" s="148" t="s">
        <v>5787</v>
      </c>
      <c r="C711" s="148" t="s">
        <v>1026</v>
      </c>
      <c r="D711" s="148">
        <v>5325996</v>
      </c>
      <c r="F711" s="149" t="s">
        <v>52</v>
      </c>
      <c r="H711" s="150">
        <v>39330</v>
      </c>
      <c r="I711" s="149" t="s">
        <v>68</v>
      </c>
      <c r="J711" s="149">
        <v>-18</v>
      </c>
      <c r="K711" s="149" t="s">
        <v>45</v>
      </c>
      <c r="M711" s="149" t="s">
        <v>46</v>
      </c>
      <c r="N711" s="148">
        <v>12530059</v>
      </c>
      <c r="O711" s="148" t="s">
        <v>2076</v>
      </c>
      <c r="Q711" s="148" t="s">
        <v>48</v>
      </c>
      <c r="R711" s="150">
        <v>42645</v>
      </c>
      <c r="T711" s="148" t="s">
        <v>2115</v>
      </c>
      <c r="U711" s="148">
        <v>903</v>
      </c>
      <c r="X711" s="148">
        <v>9</v>
      </c>
      <c r="Y711" s="148" t="s">
        <v>230</v>
      </c>
      <c r="AB711" s="150">
        <v>44013</v>
      </c>
      <c r="AC711" s="148" t="s">
        <v>49</v>
      </c>
      <c r="AD711" s="148" t="s">
        <v>4202</v>
      </c>
      <c r="AE711" s="148">
        <v>53970</v>
      </c>
      <c r="AF711" s="148" t="s">
        <v>5788</v>
      </c>
      <c r="AJ711" s="148" t="s">
        <v>8716</v>
      </c>
      <c r="AK711" s="148" t="s">
        <v>5789</v>
      </c>
      <c r="AL711" s="148">
        <v>0</v>
      </c>
      <c r="AM711" s="148">
        <v>0</v>
      </c>
    </row>
    <row r="712" spans="1:39">
      <c r="A712" s="148">
        <v>728386</v>
      </c>
      <c r="B712" s="148" t="s">
        <v>2119</v>
      </c>
      <c r="C712" s="148" t="s">
        <v>863</v>
      </c>
      <c r="D712" s="148">
        <v>728386</v>
      </c>
      <c r="F712" s="149" t="s">
        <v>52</v>
      </c>
      <c r="H712" s="150">
        <v>30682</v>
      </c>
      <c r="I712" s="149" t="s">
        <v>8113</v>
      </c>
      <c r="J712" s="149" t="s">
        <v>8114</v>
      </c>
      <c r="K712" s="149" t="s">
        <v>45</v>
      </c>
      <c r="M712" s="149" t="s">
        <v>46</v>
      </c>
      <c r="N712" s="148">
        <v>12530070</v>
      </c>
      <c r="O712" s="148" t="s">
        <v>145</v>
      </c>
      <c r="Q712" s="148" t="s">
        <v>48</v>
      </c>
      <c r="R712" s="150">
        <v>37432</v>
      </c>
      <c r="S712" s="150">
        <v>45182</v>
      </c>
      <c r="T712" s="148" t="s">
        <v>1006</v>
      </c>
      <c r="U712" s="148">
        <v>1317</v>
      </c>
      <c r="X712" s="148">
        <v>13</v>
      </c>
      <c r="Y712" s="148" t="s">
        <v>230</v>
      </c>
      <c r="AB712" s="150">
        <v>44378</v>
      </c>
      <c r="AC712" s="148" t="s">
        <v>49</v>
      </c>
      <c r="AD712" s="148" t="s">
        <v>4195</v>
      </c>
      <c r="AE712" s="148">
        <v>53230</v>
      </c>
      <c r="AF712" s="148" t="s">
        <v>4196</v>
      </c>
      <c r="AJ712" s="148">
        <v>662937941</v>
      </c>
      <c r="AK712" s="148" t="s">
        <v>2168</v>
      </c>
      <c r="AL712" s="148">
        <v>0</v>
      </c>
      <c r="AM712" s="148">
        <v>0</v>
      </c>
    </row>
    <row r="713" spans="1:39">
      <c r="A713" s="148">
        <v>5328984</v>
      </c>
      <c r="B713" s="148" t="s">
        <v>422</v>
      </c>
      <c r="C713" s="148" t="s">
        <v>430</v>
      </c>
      <c r="D713" s="148">
        <v>5328984</v>
      </c>
      <c r="E713" s="149" t="s">
        <v>52</v>
      </c>
      <c r="F713" s="149" t="s">
        <v>52</v>
      </c>
      <c r="H713" s="150">
        <v>42192</v>
      </c>
      <c r="I713" s="149" t="s">
        <v>57</v>
      </c>
      <c r="J713" s="149">
        <v>-10</v>
      </c>
      <c r="K713" s="149" t="s">
        <v>45</v>
      </c>
      <c r="M713" s="149" t="s">
        <v>46</v>
      </c>
      <c r="N713" s="148">
        <v>12530016</v>
      </c>
      <c r="O713" s="148" t="s">
        <v>2152</v>
      </c>
      <c r="P713" s="150">
        <v>45533</v>
      </c>
      <c r="Q713" s="148" t="s">
        <v>962</v>
      </c>
      <c r="R713" s="150">
        <v>44857</v>
      </c>
      <c r="S713" s="150">
        <v>45467</v>
      </c>
      <c r="T713" s="148" t="s">
        <v>1006</v>
      </c>
      <c r="U713" s="148">
        <v>502</v>
      </c>
      <c r="X713" s="148">
        <v>5</v>
      </c>
      <c r="Y713" s="148" t="s">
        <v>230</v>
      </c>
      <c r="AC713" s="148" t="s">
        <v>49</v>
      </c>
      <c r="AD713" s="148" t="s">
        <v>4457</v>
      </c>
      <c r="AE713" s="148">
        <v>53150</v>
      </c>
      <c r="AF713" s="148" t="s">
        <v>5790</v>
      </c>
      <c r="AI713" s="148">
        <v>682063728</v>
      </c>
      <c r="AJ713" s="148">
        <v>688285939</v>
      </c>
      <c r="AK713" s="148" t="s">
        <v>5791</v>
      </c>
      <c r="AL713" s="148">
        <v>0</v>
      </c>
      <c r="AM713" s="148">
        <v>0</v>
      </c>
    </row>
    <row r="714" spans="1:39">
      <c r="A714" s="148">
        <v>5328652</v>
      </c>
      <c r="B714" s="148" t="s">
        <v>422</v>
      </c>
      <c r="C714" s="148" t="s">
        <v>2320</v>
      </c>
      <c r="D714" s="148">
        <v>5328652</v>
      </c>
      <c r="E714" s="149" t="s">
        <v>52</v>
      </c>
      <c r="F714" s="149" t="s">
        <v>52</v>
      </c>
      <c r="H714" s="150">
        <v>31584</v>
      </c>
      <c r="I714" s="149" t="s">
        <v>59</v>
      </c>
      <c r="J714" s="149">
        <v>-40</v>
      </c>
      <c r="K714" s="149" t="s">
        <v>45</v>
      </c>
      <c r="M714" s="149" t="s">
        <v>46</v>
      </c>
      <c r="N714" s="148">
        <v>12538899</v>
      </c>
      <c r="O714" s="148" t="s">
        <v>1231</v>
      </c>
      <c r="P714" s="150">
        <v>45510</v>
      </c>
      <c r="Q714" s="148" t="s">
        <v>962</v>
      </c>
      <c r="R714" s="150">
        <v>44807</v>
      </c>
      <c r="S714" s="150">
        <v>44798</v>
      </c>
      <c r="T714" s="148" t="s">
        <v>2896</v>
      </c>
      <c r="U714" s="148">
        <v>500</v>
      </c>
      <c r="X714" s="148">
        <v>5</v>
      </c>
      <c r="Y714" s="148" t="s">
        <v>230</v>
      </c>
      <c r="AC714" s="148" t="s">
        <v>49</v>
      </c>
      <c r="AD714" s="148" t="s">
        <v>4306</v>
      </c>
      <c r="AE714" s="148">
        <v>53600</v>
      </c>
      <c r="AF714" s="148" t="s">
        <v>5792</v>
      </c>
      <c r="AJ714" s="148" t="s">
        <v>5793</v>
      </c>
      <c r="AK714" s="148" t="s">
        <v>5794</v>
      </c>
      <c r="AL714" s="148">
        <v>0</v>
      </c>
      <c r="AM714" s="148">
        <v>0</v>
      </c>
    </row>
    <row r="715" spans="1:39">
      <c r="A715" s="148">
        <v>5319887</v>
      </c>
      <c r="B715" s="148" t="s">
        <v>422</v>
      </c>
      <c r="C715" s="148" t="s">
        <v>60</v>
      </c>
      <c r="D715" s="148">
        <v>5319887</v>
      </c>
      <c r="F715" s="149" t="s">
        <v>52</v>
      </c>
      <c r="H715" s="150">
        <v>34352</v>
      </c>
      <c r="I715" s="149" t="s">
        <v>59</v>
      </c>
      <c r="J715" s="149">
        <v>-40</v>
      </c>
      <c r="K715" s="149" t="s">
        <v>45</v>
      </c>
      <c r="M715" s="149" t="s">
        <v>46</v>
      </c>
      <c r="N715" s="148">
        <v>12530025</v>
      </c>
      <c r="O715" s="148" t="s">
        <v>2051</v>
      </c>
      <c r="Q715" s="148" t="s">
        <v>48</v>
      </c>
      <c r="R715" s="150">
        <v>38964</v>
      </c>
      <c r="S715" s="150">
        <v>44833</v>
      </c>
      <c r="T715" s="148" t="s">
        <v>2896</v>
      </c>
      <c r="U715" s="148">
        <v>957</v>
      </c>
      <c r="X715" s="148">
        <v>9</v>
      </c>
      <c r="Y715" s="148" t="s">
        <v>230</v>
      </c>
      <c r="AB715" s="150">
        <v>44743</v>
      </c>
      <c r="AC715" s="148" t="s">
        <v>49</v>
      </c>
      <c r="AD715" s="148" t="s">
        <v>3769</v>
      </c>
      <c r="AE715" s="148">
        <v>53400</v>
      </c>
      <c r="AF715" s="148" t="s">
        <v>4197</v>
      </c>
      <c r="AJ715" s="148">
        <v>642632646</v>
      </c>
      <c r="AK715" s="148" t="s">
        <v>1527</v>
      </c>
      <c r="AL715" s="148">
        <v>0</v>
      </c>
      <c r="AM715" s="148">
        <v>0</v>
      </c>
    </row>
    <row r="716" spans="1:39">
      <c r="A716" s="148">
        <v>5321109</v>
      </c>
      <c r="B716" s="148" t="s">
        <v>8717</v>
      </c>
      <c r="C716" s="148" t="s">
        <v>2081</v>
      </c>
      <c r="D716" s="148">
        <v>5321109</v>
      </c>
      <c r="F716" s="149" t="s">
        <v>52</v>
      </c>
      <c r="H716" s="150">
        <v>36046</v>
      </c>
      <c r="I716" s="149" t="s">
        <v>59</v>
      </c>
      <c r="J716" s="149">
        <v>-40</v>
      </c>
      <c r="K716" s="149" t="s">
        <v>45</v>
      </c>
      <c r="M716" s="149" t="s">
        <v>46</v>
      </c>
      <c r="N716" s="148">
        <v>12530087</v>
      </c>
      <c r="O716" s="148" t="s">
        <v>1341</v>
      </c>
      <c r="Q716" s="148" t="s">
        <v>48</v>
      </c>
      <c r="R716" s="150">
        <v>39713</v>
      </c>
      <c r="S716" s="150">
        <v>45174</v>
      </c>
      <c r="T716" s="148" t="s">
        <v>1006</v>
      </c>
      <c r="U716" s="148">
        <v>1052</v>
      </c>
      <c r="X716" s="148">
        <v>10</v>
      </c>
      <c r="Y716" s="148" t="s">
        <v>230</v>
      </c>
      <c r="AC716" s="148" t="s">
        <v>49</v>
      </c>
      <c r="AD716" s="148" t="s">
        <v>4198</v>
      </c>
      <c r="AE716" s="148">
        <v>53320</v>
      </c>
      <c r="AF716" s="148" t="s">
        <v>8718</v>
      </c>
      <c r="AI716" s="148">
        <v>243020967</v>
      </c>
      <c r="AK716" s="148" t="s">
        <v>8719</v>
      </c>
      <c r="AL716" s="148">
        <v>0</v>
      </c>
      <c r="AM716" s="148">
        <v>0</v>
      </c>
    </row>
    <row r="717" spans="1:39">
      <c r="A717" s="148">
        <v>5328636</v>
      </c>
      <c r="B717" s="148" t="s">
        <v>5795</v>
      </c>
      <c r="C717" s="148" t="s">
        <v>5796</v>
      </c>
      <c r="D717" s="148">
        <v>5328636</v>
      </c>
      <c r="F717" s="149" t="s">
        <v>52</v>
      </c>
      <c r="H717" s="150">
        <v>40376</v>
      </c>
      <c r="I717" s="149" t="s">
        <v>97</v>
      </c>
      <c r="J717" s="149">
        <v>-15</v>
      </c>
      <c r="K717" s="149" t="s">
        <v>45</v>
      </c>
      <c r="M717" s="149" t="s">
        <v>46</v>
      </c>
      <c r="N717" s="148">
        <v>12530033</v>
      </c>
      <c r="O717" s="148" t="s">
        <v>2147</v>
      </c>
      <c r="Q717" s="148" t="s">
        <v>48</v>
      </c>
      <c r="R717" s="150">
        <v>44802</v>
      </c>
      <c r="T717" s="148" t="s">
        <v>2115</v>
      </c>
      <c r="U717" s="148">
        <v>500</v>
      </c>
      <c r="X717" s="148">
        <v>5</v>
      </c>
      <c r="Y717" s="148" t="s">
        <v>230</v>
      </c>
      <c r="AC717" s="148" t="s">
        <v>49</v>
      </c>
      <c r="AD717" s="148" t="s">
        <v>5797</v>
      </c>
      <c r="AE717" s="148">
        <v>53190</v>
      </c>
      <c r="AF717" s="148">
        <v>0</v>
      </c>
      <c r="AH717" s="148" t="s">
        <v>5798</v>
      </c>
      <c r="AK717" s="148" t="s">
        <v>5799</v>
      </c>
      <c r="AL717" s="148">
        <v>0</v>
      </c>
      <c r="AM717" s="148">
        <v>0</v>
      </c>
    </row>
    <row r="718" spans="1:39">
      <c r="A718" s="148">
        <v>539121</v>
      </c>
      <c r="B718" s="148" t="s">
        <v>5795</v>
      </c>
      <c r="C718" s="148" t="s">
        <v>325</v>
      </c>
      <c r="D718" s="148">
        <v>539121</v>
      </c>
      <c r="E718" s="149" t="s">
        <v>52</v>
      </c>
      <c r="F718" s="149" t="s">
        <v>52</v>
      </c>
      <c r="H718" s="150">
        <v>27895</v>
      </c>
      <c r="I718" s="149" t="s">
        <v>8147</v>
      </c>
      <c r="J718" s="149" t="s">
        <v>8148</v>
      </c>
      <c r="K718" s="149" t="s">
        <v>45</v>
      </c>
      <c r="M718" s="149" t="s">
        <v>46</v>
      </c>
      <c r="N718" s="148">
        <v>12530033</v>
      </c>
      <c r="O718" s="148" t="s">
        <v>2147</v>
      </c>
      <c r="P718" s="150">
        <v>45535</v>
      </c>
      <c r="Q718" s="148" t="s">
        <v>962</v>
      </c>
      <c r="R718" s="150">
        <v>37432</v>
      </c>
      <c r="S718" s="150">
        <v>44796</v>
      </c>
      <c r="T718" s="148" t="s">
        <v>2896</v>
      </c>
      <c r="U718" s="148">
        <v>1081</v>
      </c>
      <c r="X718" s="148">
        <v>10</v>
      </c>
      <c r="Y718" s="148" t="s">
        <v>230</v>
      </c>
      <c r="AC718" s="148" t="s">
        <v>49</v>
      </c>
      <c r="AD718" s="148" t="s">
        <v>4242</v>
      </c>
      <c r="AE718" s="148">
        <v>53190</v>
      </c>
      <c r="AF718" s="148" t="s">
        <v>5800</v>
      </c>
      <c r="AI718" s="148">
        <v>243055447</v>
      </c>
      <c r="AJ718" s="148">
        <v>677750063</v>
      </c>
      <c r="AK718" s="148" t="s">
        <v>5801</v>
      </c>
      <c r="AL718" s="148">
        <v>0</v>
      </c>
      <c r="AM718" s="148">
        <v>0</v>
      </c>
    </row>
    <row r="719" spans="1:39">
      <c r="A719" s="148">
        <v>5323628</v>
      </c>
      <c r="B719" s="148" t="s">
        <v>423</v>
      </c>
      <c r="C719" s="148" t="s">
        <v>67</v>
      </c>
      <c r="D719" s="148">
        <v>5323628</v>
      </c>
      <c r="E719" s="149" t="s">
        <v>52</v>
      </c>
      <c r="F719" s="149" t="s">
        <v>52</v>
      </c>
      <c r="H719" s="150">
        <v>35886</v>
      </c>
      <c r="I719" s="149" t="s">
        <v>59</v>
      </c>
      <c r="J719" s="149">
        <v>-40</v>
      </c>
      <c r="K719" s="149" t="s">
        <v>45</v>
      </c>
      <c r="M719" s="149" t="s">
        <v>46</v>
      </c>
      <c r="N719" s="148">
        <v>12530081</v>
      </c>
      <c r="O719" s="148" t="s">
        <v>201</v>
      </c>
      <c r="P719" s="150">
        <v>45479</v>
      </c>
      <c r="Q719" s="148" t="s">
        <v>962</v>
      </c>
      <c r="R719" s="150">
        <v>41172</v>
      </c>
      <c r="S719" s="150">
        <v>44454</v>
      </c>
      <c r="T719" s="148" t="s">
        <v>2896</v>
      </c>
      <c r="U719" s="148">
        <v>500</v>
      </c>
      <c r="X719" s="148">
        <v>5</v>
      </c>
      <c r="Y719" s="148" t="s">
        <v>230</v>
      </c>
      <c r="AC719" s="148" t="s">
        <v>49</v>
      </c>
      <c r="AD719" s="148" t="s">
        <v>4199</v>
      </c>
      <c r="AE719" s="148">
        <v>49500</v>
      </c>
      <c r="AF719" s="148" t="s">
        <v>4200</v>
      </c>
      <c r="AJ719" s="148">
        <v>616104692</v>
      </c>
      <c r="AK719" s="148" t="s">
        <v>3341</v>
      </c>
      <c r="AL719" s="148">
        <v>0</v>
      </c>
      <c r="AM719" s="148">
        <v>0</v>
      </c>
    </row>
    <row r="720" spans="1:39">
      <c r="A720" s="148">
        <v>537205</v>
      </c>
      <c r="B720" s="148" t="s">
        <v>423</v>
      </c>
      <c r="C720" s="148" t="s">
        <v>138</v>
      </c>
      <c r="D720" s="148">
        <v>537205</v>
      </c>
      <c r="F720" s="149" t="s">
        <v>52</v>
      </c>
      <c r="H720" s="150">
        <v>25441</v>
      </c>
      <c r="I720" s="149" t="s">
        <v>8130</v>
      </c>
      <c r="J720" s="149" t="s">
        <v>8131</v>
      </c>
      <c r="K720" s="149" t="s">
        <v>45</v>
      </c>
      <c r="M720" s="149" t="s">
        <v>46</v>
      </c>
      <c r="N720" s="148">
        <v>12530003</v>
      </c>
      <c r="O720" s="148" t="s">
        <v>2024</v>
      </c>
      <c r="Q720" s="148" t="s">
        <v>48</v>
      </c>
      <c r="R720" s="150">
        <v>37432</v>
      </c>
      <c r="S720" s="150">
        <v>45190</v>
      </c>
      <c r="T720" s="148" t="s">
        <v>1006</v>
      </c>
      <c r="U720" s="148">
        <v>852</v>
      </c>
      <c r="X720" s="148">
        <v>8</v>
      </c>
      <c r="Y720" s="148" t="s">
        <v>230</v>
      </c>
      <c r="AC720" s="148" t="s">
        <v>49</v>
      </c>
      <c r="AD720" s="148" t="s">
        <v>4078</v>
      </c>
      <c r="AE720" s="148">
        <v>53200</v>
      </c>
      <c r="AF720" s="148" t="s">
        <v>4201</v>
      </c>
      <c r="AI720" s="148">
        <v>243703784</v>
      </c>
      <c r="AK720" s="148" t="s">
        <v>1528</v>
      </c>
      <c r="AL720" s="148">
        <v>0</v>
      </c>
      <c r="AM720" s="148">
        <v>0</v>
      </c>
    </row>
    <row r="721" spans="1:39">
      <c r="A721" s="148">
        <v>5318589</v>
      </c>
      <c r="B721" s="148" t="s">
        <v>423</v>
      </c>
      <c r="C721" s="148" t="s">
        <v>383</v>
      </c>
      <c r="D721" s="148">
        <v>5318589</v>
      </c>
      <c r="E721" s="149" t="s">
        <v>52</v>
      </c>
      <c r="F721" s="149" t="s">
        <v>52</v>
      </c>
      <c r="H721" s="150">
        <v>33756</v>
      </c>
      <c r="I721" s="149" t="s">
        <v>59</v>
      </c>
      <c r="J721" s="149">
        <v>-40</v>
      </c>
      <c r="K721" s="149" t="s">
        <v>45</v>
      </c>
      <c r="M721" s="149" t="s">
        <v>46</v>
      </c>
      <c r="N721" s="148">
        <v>12530061</v>
      </c>
      <c r="O721" s="148" t="s">
        <v>90</v>
      </c>
      <c r="P721" s="150">
        <v>45520</v>
      </c>
      <c r="Q721" s="148" t="s">
        <v>962</v>
      </c>
      <c r="R721" s="150">
        <v>37942</v>
      </c>
      <c r="S721" s="150">
        <v>45189</v>
      </c>
      <c r="T721" s="148" t="s">
        <v>2896</v>
      </c>
      <c r="U721" s="148">
        <v>1517</v>
      </c>
      <c r="X721" s="148">
        <v>15</v>
      </c>
      <c r="Y721" s="148" t="s">
        <v>230</v>
      </c>
      <c r="AC721" s="148" t="s">
        <v>49</v>
      </c>
      <c r="AD721" s="148" t="s">
        <v>4023</v>
      </c>
      <c r="AE721" s="148">
        <v>53400</v>
      </c>
      <c r="AF721" s="148" t="s">
        <v>8720</v>
      </c>
      <c r="AJ721" s="148" t="s">
        <v>8721</v>
      </c>
      <c r="AK721" s="148" t="s">
        <v>8722</v>
      </c>
      <c r="AL721" s="148">
        <v>1</v>
      </c>
      <c r="AM721" s="148">
        <v>0</v>
      </c>
    </row>
    <row r="722" spans="1:39">
      <c r="A722" s="148">
        <v>5323676</v>
      </c>
      <c r="B722" s="148" t="s">
        <v>424</v>
      </c>
      <c r="C722" s="148" t="s">
        <v>125</v>
      </c>
      <c r="D722" s="148">
        <v>5323676</v>
      </c>
      <c r="E722" s="149" t="s">
        <v>52</v>
      </c>
      <c r="F722" s="149" t="s">
        <v>52</v>
      </c>
      <c r="H722" s="150">
        <v>33151</v>
      </c>
      <c r="I722" s="149" t="s">
        <v>59</v>
      </c>
      <c r="J722" s="149">
        <v>-40</v>
      </c>
      <c r="K722" s="149" t="s">
        <v>45</v>
      </c>
      <c r="M722" s="149" t="s">
        <v>46</v>
      </c>
      <c r="N722" s="148">
        <v>12530055</v>
      </c>
      <c r="O722" s="148" t="s">
        <v>240</v>
      </c>
      <c r="P722" s="150">
        <v>45489</v>
      </c>
      <c r="Q722" s="148" t="s">
        <v>962</v>
      </c>
      <c r="R722" s="150">
        <v>41177</v>
      </c>
      <c r="S722" s="150">
        <v>44754</v>
      </c>
      <c r="T722" s="148" t="s">
        <v>2896</v>
      </c>
      <c r="U722" s="148">
        <v>805</v>
      </c>
      <c r="X722" s="148">
        <v>8</v>
      </c>
      <c r="Y722" s="148" t="s">
        <v>230</v>
      </c>
      <c r="AC722" s="148" t="s">
        <v>49</v>
      </c>
      <c r="AD722" s="148" t="s">
        <v>3861</v>
      </c>
      <c r="AE722" s="148">
        <v>53410</v>
      </c>
      <c r="AF722" s="148" t="s">
        <v>5802</v>
      </c>
      <c r="AJ722" s="148">
        <v>628510548</v>
      </c>
      <c r="AK722" s="148" t="s">
        <v>1529</v>
      </c>
      <c r="AL722" s="148">
        <v>0</v>
      </c>
      <c r="AM722" s="148">
        <v>0</v>
      </c>
    </row>
    <row r="723" spans="1:39">
      <c r="A723" s="148">
        <v>5325989</v>
      </c>
      <c r="B723" s="148" t="s">
        <v>5803</v>
      </c>
      <c r="C723" s="148" t="s">
        <v>172</v>
      </c>
      <c r="D723" s="148">
        <v>5325989</v>
      </c>
      <c r="E723" s="149" t="s">
        <v>8115</v>
      </c>
      <c r="F723" s="149" t="s">
        <v>52</v>
      </c>
      <c r="H723" s="150">
        <v>20957</v>
      </c>
      <c r="I723" s="149" t="s">
        <v>8208</v>
      </c>
      <c r="J723" s="149" t="s">
        <v>8209</v>
      </c>
      <c r="K723" s="149" t="s">
        <v>45</v>
      </c>
      <c r="M723" s="149" t="s">
        <v>46</v>
      </c>
      <c r="N723" s="148">
        <v>12530038</v>
      </c>
      <c r="O723" s="148" t="s">
        <v>2058</v>
      </c>
      <c r="P723" s="150">
        <v>45477</v>
      </c>
      <c r="Q723" s="148" t="s">
        <v>962</v>
      </c>
      <c r="R723" s="150">
        <v>42644</v>
      </c>
      <c r="S723" s="150">
        <v>45478</v>
      </c>
      <c r="T723" s="148" t="s">
        <v>1006</v>
      </c>
      <c r="U723" s="148">
        <v>662</v>
      </c>
      <c r="X723" s="148">
        <v>6</v>
      </c>
      <c r="Y723" s="148" t="s">
        <v>230</v>
      </c>
      <c r="AC723" s="148" t="s">
        <v>49</v>
      </c>
      <c r="AD723" s="148" t="s">
        <v>3646</v>
      </c>
      <c r="AE723" s="148">
        <v>53200</v>
      </c>
      <c r="AF723" s="148" t="s">
        <v>4203</v>
      </c>
      <c r="AI723" s="148" t="s">
        <v>3342</v>
      </c>
      <c r="AJ723" s="148" t="s">
        <v>3343</v>
      </c>
      <c r="AK723" s="148" t="s">
        <v>1530</v>
      </c>
      <c r="AL723" s="148">
        <v>0</v>
      </c>
      <c r="AM723" s="148">
        <v>0</v>
      </c>
    </row>
    <row r="724" spans="1:39">
      <c r="A724" s="148">
        <v>3514561</v>
      </c>
      <c r="B724" s="148" t="s">
        <v>425</v>
      </c>
      <c r="C724" s="148" t="s">
        <v>1051</v>
      </c>
      <c r="D724" s="148">
        <v>3514561</v>
      </c>
      <c r="F724" s="149" t="s">
        <v>52</v>
      </c>
      <c r="H724" s="150">
        <v>29797</v>
      </c>
      <c r="I724" s="149" t="s">
        <v>8113</v>
      </c>
      <c r="J724" s="149" t="s">
        <v>8114</v>
      </c>
      <c r="K724" s="149" t="s">
        <v>45</v>
      </c>
      <c r="M724" s="149" t="s">
        <v>46</v>
      </c>
      <c r="N724" s="148">
        <v>12530064</v>
      </c>
      <c r="O724" s="148" t="s">
        <v>2020</v>
      </c>
      <c r="Q724" s="148" t="s">
        <v>48</v>
      </c>
      <c r="R724" s="150">
        <v>37432</v>
      </c>
      <c r="S724" s="150">
        <v>44805</v>
      </c>
      <c r="T724" s="148" t="s">
        <v>2896</v>
      </c>
      <c r="U724" s="148">
        <v>1026</v>
      </c>
      <c r="X724" s="148">
        <v>10</v>
      </c>
      <c r="Y724" s="148" t="s">
        <v>230</v>
      </c>
      <c r="AC724" s="148" t="s">
        <v>49</v>
      </c>
      <c r="AD724" s="148" t="s">
        <v>3699</v>
      </c>
      <c r="AE724" s="148">
        <v>53320</v>
      </c>
      <c r="AF724" s="148" t="s">
        <v>4204</v>
      </c>
      <c r="AI724" s="148">
        <v>623238285</v>
      </c>
      <c r="AJ724" s="148">
        <v>675847347</v>
      </c>
      <c r="AK724" s="148" t="s">
        <v>1531</v>
      </c>
      <c r="AL724" s="148">
        <v>0</v>
      </c>
      <c r="AM724" s="148">
        <v>0</v>
      </c>
    </row>
    <row r="725" spans="1:39">
      <c r="A725" s="148">
        <v>9237083</v>
      </c>
      <c r="B725" s="148" t="s">
        <v>425</v>
      </c>
      <c r="C725" s="148" t="s">
        <v>1027</v>
      </c>
      <c r="D725" s="148">
        <v>9237083</v>
      </c>
      <c r="F725" s="149" t="s">
        <v>43</v>
      </c>
      <c r="H725" s="150">
        <v>27230</v>
      </c>
      <c r="I725" s="149" t="s">
        <v>8109</v>
      </c>
      <c r="J725" s="149" t="s">
        <v>8110</v>
      </c>
      <c r="K725" s="149" t="s">
        <v>61</v>
      </c>
      <c r="M725" s="149" t="s">
        <v>46</v>
      </c>
      <c r="N725" s="148">
        <v>12530060</v>
      </c>
      <c r="O725" s="148" t="s">
        <v>2031</v>
      </c>
      <c r="Q725" s="148" t="s">
        <v>48</v>
      </c>
      <c r="R725" s="150">
        <v>39341</v>
      </c>
      <c r="S725" s="150">
        <v>44824</v>
      </c>
      <c r="T725" s="148" t="s">
        <v>2896</v>
      </c>
      <c r="U725" s="148">
        <v>500</v>
      </c>
      <c r="X725" s="148">
        <v>5</v>
      </c>
      <c r="Y725" s="148" t="s">
        <v>230</v>
      </c>
      <c r="AC725" s="148" t="s">
        <v>49</v>
      </c>
      <c r="AD725" s="148" t="s">
        <v>3725</v>
      </c>
      <c r="AE725" s="148">
        <v>53810</v>
      </c>
      <c r="AF725" s="148" t="s">
        <v>4205</v>
      </c>
      <c r="AJ725" s="148">
        <v>614896710</v>
      </c>
      <c r="AK725" s="148" t="s">
        <v>1442</v>
      </c>
      <c r="AL725" s="148">
        <v>0</v>
      </c>
      <c r="AM725" s="148">
        <v>0</v>
      </c>
    </row>
    <row r="726" spans="1:39">
      <c r="A726" s="148">
        <v>539259</v>
      </c>
      <c r="B726" s="148" t="s">
        <v>425</v>
      </c>
      <c r="C726" s="148" t="s">
        <v>93</v>
      </c>
      <c r="D726" s="148">
        <v>539259</v>
      </c>
      <c r="E726" s="149" t="s">
        <v>8115</v>
      </c>
      <c r="F726" s="149" t="s">
        <v>52</v>
      </c>
      <c r="H726" s="150">
        <v>16184</v>
      </c>
      <c r="I726" s="149" t="s">
        <v>8304</v>
      </c>
      <c r="J726" s="149" t="s">
        <v>2113</v>
      </c>
      <c r="K726" s="149" t="s">
        <v>45</v>
      </c>
      <c r="M726" s="149" t="s">
        <v>46</v>
      </c>
      <c r="N726" s="148">
        <v>12530108</v>
      </c>
      <c r="O726" s="148" t="s">
        <v>2037</v>
      </c>
      <c r="P726" s="150">
        <v>45478</v>
      </c>
      <c r="Q726" s="148" t="s">
        <v>962</v>
      </c>
      <c r="R726" s="150">
        <v>37432</v>
      </c>
      <c r="S726" s="150">
        <v>44439</v>
      </c>
      <c r="T726" s="148" t="s">
        <v>2896</v>
      </c>
      <c r="U726" s="148">
        <v>500</v>
      </c>
      <c r="X726" s="148">
        <v>5</v>
      </c>
      <c r="Y726" s="148" t="s">
        <v>230</v>
      </c>
      <c r="AC726" s="148" t="s">
        <v>49</v>
      </c>
      <c r="AD726" s="148" t="s">
        <v>3758</v>
      </c>
      <c r="AE726" s="148">
        <v>53800</v>
      </c>
      <c r="AF726" s="148" t="s">
        <v>4206</v>
      </c>
      <c r="AI726" s="148" t="s">
        <v>3344</v>
      </c>
      <c r="AK726" s="148" t="s">
        <v>2120</v>
      </c>
      <c r="AL726" s="148">
        <v>0</v>
      </c>
      <c r="AM726" s="148">
        <v>0</v>
      </c>
    </row>
    <row r="727" spans="1:39">
      <c r="A727" s="148">
        <v>534753</v>
      </c>
      <c r="B727" s="148" t="s">
        <v>425</v>
      </c>
      <c r="C727" s="148" t="s">
        <v>64</v>
      </c>
      <c r="D727" s="148">
        <v>534753</v>
      </c>
      <c r="F727" s="149" t="s">
        <v>52</v>
      </c>
      <c r="H727" s="150">
        <v>20943</v>
      </c>
      <c r="I727" s="149" t="s">
        <v>8208</v>
      </c>
      <c r="J727" s="149" t="s">
        <v>8209</v>
      </c>
      <c r="K727" s="149" t="s">
        <v>45</v>
      </c>
      <c r="M727" s="149" t="s">
        <v>46</v>
      </c>
      <c r="N727" s="148">
        <v>12530058</v>
      </c>
      <c r="O727" s="148" t="s">
        <v>945</v>
      </c>
      <c r="Q727" s="148" t="s">
        <v>48</v>
      </c>
      <c r="R727" s="150">
        <v>37432</v>
      </c>
      <c r="S727" s="150">
        <v>44775</v>
      </c>
      <c r="T727" s="148" t="s">
        <v>1006</v>
      </c>
      <c r="U727" s="148">
        <v>728</v>
      </c>
      <c r="X727" s="148">
        <v>7</v>
      </c>
      <c r="Y727" s="148" t="s">
        <v>230</v>
      </c>
      <c r="AC727" s="148" t="s">
        <v>49</v>
      </c>
      <c r="AD727" s="148" t="s">
        <v>3714</v>
      </c>
      <c r="AE727" s="148">
        <v>53940</v>
      </c>
      <c r="AF727" s="148" t="s">
        <v>4207</v>
      </c>
      <c r="AI727" s="148">
        <v>243690226</v>
      </c>
      <c r="AJ727" s="148">
        <v>603793147</v>
      </c>
      <c r="AK727" s="148" t="s">
        <v>1532</v>
      </c>
      <c r="AL727" s="148">
        <v>0</v>
      </c>
      <c r="AM727" s="148">
        <v>0</v>
      </c>
    </row>
    <row r="728" spans="1:39">
      <c r="A728" s="148">
        <v>5325177</v>
      </c>
      <c r="B728" s="148" t="s">
        <v>7298</v>
      </c>
      <c r="C728" s="148" t="s">
        <v>58</v>
      </c>
      <c r="D728" s="148">
        <v>5325177</v>
      </c>
      <c r="E728" s="149" t="s">
        <v>52</v>
      </c>
      <c r="F728" s="149" t="s">
        <v>52</v>
      </c>
      <c r="H728" s="150">
        <v>28543</v>
      </c>
      <c r="I728" s="149" t="s">
        <v>8147</v>
      </c>
      <c r="J728" s="149" t="s">
        <v>8148</v>
      </c>
      <c r="K728" s="149" t="s">
        <v>45</v>
      </c>
      <c r="M728" s="149" t="s">
        <v>46</v>
      </c>
      <c r="N728" s="148">
        <v>12538910</v>
      </c>
      <c r="O728" s="148" t="s">
        <v>2072</v>
      </c>
      <c r="P728" s="150">
        <v>45478</v>
      </c>
      <c r="Q728" s="148" t="s">
        <v>962</v>
      </c>
      <c r="R728" s="150">
        <v>42251</v>
      </c>
      <c r="S728" s="150">
        <v>45170</v>
      </c>
      <c r="T728" s="148" t="s">
        <v>2896</v>
      </c>
      <c r="U728" s="148">
        <v>684</v>
      </c>
      <c r="X728" s="148">
        <v>6</v>
      </c>
      <c r="Y728" s="148" t="s">
        <v>230</v>
      </c>
      <c r="AC728" s="148" t="s">
        <v>49</v>
      </c>
      <c r="AD728" s="148" t="s">
        <v>4026</v>
      </c>
      <c r="AE728" s="148">
        <v>53440</v>
      </c>
      <c r="AF728" s="148" t="s">
        <v>7299</v>
      </c>
      <c r="AJ728" s="148">
        <v>652930604</v>
      </c>
      <c r="AK728" s="148" t="s">
        <v>7300</v>
      </c>
      <c r="AL728" s="148">
        <v>0</v>
      </c>
      <c r="AM728" s="148">
        <v>0</v>
      </c>
    </row>
    <row r="729" spans="1:39">
      <c r="A729" s="148">
        <v>5328634</v>
      </c>
      <c r="B729" s="148" t="s">
        <v>426</v>
      </c>
      <c r="C729" s="148" t="s">
        <v>87</v>
      </c>
      <c r="D729" s="148">
        <v>5328634</v>
      </c>
      <c r="F729" s="149" t="s">
        <v>52</v>
      </c>
      <c r="H729" s="150">
        <v>34790</v>
      </c>
      <c r="I729" s="149" t="s">
        <v>59</v>
      </c>
      <c r="J729" s="149">
        <v>-40</v>
      </c>
      <c r="K729" s="149" t="s">
        <v>45</v>
      </c>
      <c r="M729" s="149" t="s">
        <v>46</v>
      </c>
      <c r="N729" s="148">
        <v>12530042</v>
      </c>
      <c r="O729" s="148" t="s">
        <v>119</v>
      </c>
      <c r="Q729" s="148" t="s">
        <v>48</v>
      </c>
      <c r="R729" s="150">
        <v>44799</v>
      </c>
      <c r="S729" s="150">
        <v>44769</v>
      </c>
      <c r="T729" s="148" t="s">
        <v>2896</v>
      </c>
      <c r="U729" s="148">
        <v>672</v>
      </c>
      <c r="X729" s="148">
        <v>6</v>
      </c>
      <c r="Y729" s="148" t="s">
        <v>230</v>
      </c>
      <c r="AC729" s="148" t="s">
        <v>49</v>
      </c>
      <c r="AD729" s="148" t="s">
        <v>4208</v>
      </c>
      <c r="AE729" s="148">
        <v>49500</v>
      </c>
      <c r="AF729" s="148" t="s">
        <v>4209</v>
      </c>
      <c r="AK729" s="148" t="s">
        <v>4210</v>
      </c>
      <c r="AL729" s="148">
        <v>0</v>
      </c>
      <c r="AM729" s="148">
        <v>0</v>
      </c>
    </row>
    <row r="730" spans="1:39">
      <c r="A730" s="148">
        <v>5321874</v>
      </c>
      <c r="B730" s="148" t="s">
        <v>426</v>
      </c>
      <c r="C730" s="148" t="s">
        <v>1051</v>
      </c>
      <c r="D730" s="148">
        <v>5321874</v>
      </c>
      <c r="E730" s="149" t="s">
        <v>8115</v>
      </c>
      <c r="F730" s="149" t="s">
        <v>52</v>
      </c>
      <c r="H730" s="150">
        <v>34914</v>
      </c>
      <c r="I730" s="149" t="s">
        <v>59</v>
      </c>
      <c r="J730" s="149">
        <v>-40</v>
      </c>
      <c r="K730" s="149" t="s">
        <v>45</v>
      </c>
      <c r="M730" s="149" t="s">
        <v>46</v>
      </c>
      <c r="N730" s="148">
        <v>12530042</v>
      </c>
      <c r="O730" s="148" t="s">
        <v>119</v>
      </c>
      <c r="P730" s="150">
        <v>45478</v>
      </c>
      <c r="Q730" s="148" t="s">
        <v>962</v>
      </c>
      <c r="R730" s="150">
        <v>40086</v>
      </c>
      <c r="S730" s="150">
        <v>45474</v>
      </c>
      <c r="T730" s="148" t="s">
        <v>1006</v>
      </c>
      <c r="U730" s="148">
        <v>641</v>
      </c>
      <c r="X730" s="148">
        <v>6</v>
      </c>
      <c r="Y730" s="148" t="s">
        <v>230</v>
      </c>
      <c r="AC730" s="148" t="s">
        <v>49</v>
      </c>
      <c r="AD730" s="148" t="s">
        <v>3824</v>
      </c>
      <c r="AE730" s="148">
        <v>53400</v>
      </c>
      <c r="AF730" s="148" t="s">
        <v>4211</v>
      </c>
      <c r="AK730" s="148" t="s">
        <v>4212</v>
      </c>
      <c r="AL730" s="148">
        <v>0</v>
      </c>
      <c r="AM730" s="148">
        <v>0</v>
      </c>
    </row>
    <row r="731" spans="1:39">
      <c r="A731" s="148">
        <v>5321875</v>
      </c>
      <c r="B731" s="148" t="s">
        <v>426</v>
      </c>
      <c r="C731" s="148" t="s">
        <v>247</v>
      </c>
      <c r="D731" s="148">
        <v>5321875</v>
      </c>
      <c r="E731" s="149" t="s">
        <v>52</v>
      </c>
      <c r="F731" s="149" t="s">
        <v>52</v>
      </c>
      <c r="H731" s="150">
        <v>25089</v>
      </c>
      <c r="I731" s="149" t="s">
        <v>8130</v>
      </c>
      <c r="J731" s="149" t="s">
        <v>8131</v>
      </c>
      <c r="K731" s="149" t="s">
        <v>45</v>
      </c>
      <c r="M731" s="149" t="s">
        <v>46</v>
      </c>
      <c r="N731" s="148">
        <v>12530042</v>
      </c>
      <c r="O731" s="148" t="s">
        <v>119</v>
      </c>
      <c r="P731" s="150">
        <v>45521</v>
      </c>
      <c r="Q731" s="148" t="s">
        <v>962</v>
      </c>
      <c r="R731" s="150">
        <v>40086</v>
      </c>
      <c r="S731" s="150">
        <v>44447</v>
      </c>
      <c r="T731" s="148" t="s">
        <v>2896</v>
      </c>
      <c r="U731" s="148">
        <v>744</v>
      </c>
      <c r="X731" s="148">
        <v>7</v>
      </c>
      <c r="Y731" s="148" t="s">
        <v>230</v>
      </c>
      <c r="AC731" s="148" t="s">
        <v>49</v>
      </c>
      <c r="AD731" s="148" t="s">
        <v>3824</v>
      </c>
      <c r="AE731" s="148">
        <v>53400</v>
      </c>
      <c r="AF731" s="148" t="s">
        <v>4213</v>
      </c>
      <c r="AK731" s="148" t="s">
        <v>1746</v>
      </c>
      <c r="AL731" s="148">
        <v>0</v>
      </c>
      <c r="AM731" s="148">
        <v>0</v>
      </c>
    </row>
    <row r="732" spans="1:39">
      <c r="A732" s="148">
        <v>5326808</v>
      </c>
      <c r="B732" s="148" t="s">
        <v>8723</v>
      </c>
      <c r="C732" s="148" t="s">
        <v>87</v>
      </c>
      <c r="D732" s="148">
        <v>5326808</v>
      </c>
      <c r="F732" s="149" t="s">
        <v>52</v>
      </c>
      <c r="H732" s="150">
        <v>38932</v>
      </c>
      <c r="I732" s="149" t="s">
        <v>2335</v>
      </c>
      <c r="J732" s="149">
        <v>-19</v>
      </c>
      <c r="K732" s="149" t="s">
        <v>45</v>
      </c>
      <c r="M732" s="149" t="s">
        <v>46</v>
      </c>
      <c r="N732" s="148">
        <v>12538908</v>
      </c>
      <c r="O732" s="148" t="s">
        <v>2075</v>
      </c>
      <c r="Q732" s="148" t="s">
        <v>48</v>
      </c>
      <c r="R732" s="150">
        <v>43204</v>
      </c>
      <c r="T732" s="148" t="s">
        <v>2115</v>
      </c>
      <c r="U732" s="148">
        <v>500</v>
      </c>
      <c r="X732" s="148">
        <v>5</v>
      </c>
      <c r="Y732" s="148" t="s">
        <v>230</v>
      </c>
      <c r="AC732" s="148" t="s">
        <v>49</v>
      </c>
      <c r="AD732" s="148" t="s">
        <v>3842</v>
      </c>
      <c r="AE732" s="148">
        <v>53240</v>
      </c>
      <c r="AF732" s="148" t="s">
        <v>8724</v>
      </c>
      <c r="AJ732" s="148">
        <v>675831787</v>
      </c>
      <c r="AK732" s="148" t="s">
        <v>8725</v>
      </c>
      <c r="AL732" s="148">
        <v>0</v>
      </c>
      <c r="AM732" s="148">
        <v>0</v>
      </c>
    </row>
    <row r="733" spans="1:39">
      <c r="A733" s="148">
        <v>5329232</v>
      </c>
      <c r="B733" s="148" t="s">
        <v>8723</v>
      </c>
      <c r="C733" s="148" t="s">
        <v>277</v>
      </c>
      <c r="D733" s="148">
        <v>5329232</v>
      </c>
      <c r="E733" s="149" t="s">
        <v>52</v>
      </c>
      <c r="F733" s="149" t="s">
        <v>43</v>
      </c>
      <c r="H733" s="150">
        <v>42190</v>
      </c>
      <c r="I733" s="149" t="s">
        <v>57</v>
      </c>
      <c r="J733" s="149">
        <v>-10</v>
      </c>
      <c r="K733" s="149" t="s">
        <v>45</v>
      </c>
      <c r="M733" s="149" t="s">
        <v>46</v>
      </c>
      <c r="N733" s="148">
        <v>12530017</v>
      </c>
      <c r="O733" s="148" t="s">
        <v>2025</v>
      </c>
      <c r="P733" s="150">
        <v>45535</v>
      </c>
      <c r="Q733" s="148" t="s">
        <v>962</v>
      </c>
      <c r="R733" s="150">
        <v>45180</v>
      </c>
      <c r="T733" s="148" t="s">
        <v>2115</v>
      </c>
      <c r="U733" s="148">
        <v>500</v>
      </c>
      <c r="X733" s="148">
        <v>5</v>
      </c>
      <c r="Y733" s="148" t="s">
        <v>230</v>
      </c>
      <c r="AC733" s="148" t="s">
        <v>49</v>
      </c>
      <c r="AD733" s="148" t="s">
        <v>3669</v>
      </c>
      <c r="AE733" s="148">
        <v>53500</v>
      </c>
      <c r="AF733" s="148" t="s">
        <v>8726</v>
      </c>
      <c r="AJ733" s="148">
        <v>681302891</v>
      </c>
      <c r="AK733" s="148" t="s">
        <v>8727</v>
      </c>
      <c r="AL733" s="148">
        <v>0</v>
      </c>
      <c r="AM733" s="148">
        <v>0</v>
      </c>
    </row>
    <row r="734" spans="1:39">
      <c r="A734" s="148">
        <v>5329428</v>
      </c>
      <c r="B734" s="148" t="s">
        <v>8728</v>
      </c>
      <c r="C734" s="148" t="s">
        <v>3518</v>
      </c>
      <c r="D734" s="148">
        <v>5329428</v>
      </c>
      <c r="E734" s="149" t="s">
        <v>52</v>
      </c>
      <c r="F734" s="149" t="s">
        <v>52</v>
      </c>
      <c r="H734" s="150">
        <v>21956</v>
      </c>
      <c r="I734" s="149" t="s">
        <v>8138</v>
      </c>
      <c r="J734" s="149" t="s">
        <v>8139</v>
      </c>
      <c r="K734" s="149" t="s">
        <v>45</v>
      </c>
      <c r="M734" s="149" t="s">
        <v>46</v>
      </c>
      <c r="N734" s="148">
        <v>12530127</v>
      </c>
      <c r="O734" s="148" t="s">
        <v>305</v>
      </c>
      <c r="P734" s="150">
        <v>45524</v>
      </c>
      <c r="Q734" s="148" t="s">
        <v>962</v>
      </c>
      <c r="R734" s="150">
        <v>45203</v>
      </c>
      <c r="S734" s="150">
        <v>45197</v>
      </c>
      <c r="T734" s="148" t="s">
        <v>2896</v>
      </c>
      <c r="U734" s="148">
        <v>500</v>
      </c>
      <c r="X734" s="148">
        <v>5</v>
      </c>
      <c r="Y734" s="148" t="s">
        <v>230</v>
      </c>
      <c r="AC734" s="148" t="s">
        <v>49</v>
      </c>
      <c r="AD734" s="148" t="s">
        <v>3665</v>
      </c>
      <c r="AE734" s="148">
        <v>53100</v>
      </c>
      <c r="AF734" s="148" t="s">
        <v>8729</v>
      </c>
      <c r="AK734" s="148" t="s">
        <v>8730</v>
      </c>
      <c r="AL734" s="148">
        <v>0</v>
      </c>
      <c r="AM734" s="148">
        <v>0</v>
      </c>
    </row>
    <row r="735" spans="1:39">
      <c r="A735" s="148">
        <v>5325606</v>
      </c>
      <c r="B735" s="148" t="s">
        <v>897</v>
      </c>
      <c r="C735" s="148" t="s">
        <v>5804</v>
      </c>
      <c r="D735" s="148">
        <v>5325606</v>
      </c>
      <c r="E735" s="149" t="s">
        <v>8115</v>
      </c>
      <c r="F735" s="149" t="s">
        <v>52</v>
      </c>
      <c r="H735" s="150">
        <v>25782</v>
      </c>
      <c r="I735" s="149" t="s">
        <v>8109</v>
      </c>
      <c r="J735" s="149" t="s">
        <v>8110</v>
      </c>
      <c r="K735" s="149" t="s">
        <v>61</v>
      </c>
      <c r="M735" s="149" t="s">
        <v>46</v>
      </c>
      <c r="N735" s="148">
        <v>12530018</v>
      </c>
      <c r="O735" s="148" t="s">
        <v>2023</v>
      </c>
      <c r="P735" s="150">
        <v>45487</v>
      </c>
      <c r="Q735" s="148" t="s">
        <v>962</v>
      </c>
      <c r="R735" s="150">
        <v>42313</v>
      </c>
      <c r="T735" s="148" t="s">
        <v>2022</v>
      </c>
      <c r="U735" s="148">
        <v>500</v>
      </c>
      <c r="X735" s="148">
        <v>5</v>
      </c>
      <c r="Y735" s="148" t="s">
        <v>230</v>
      </c>
      <c r="AC735" s="148" t="s">
        <v>49</v>
      </c>
      <c r="AD735" s="148" t="s">
        <v>3646</v>
      </c>
      <c r="AE735" s="148">
        <v>53200</v>
      </c>
      <c r="AF735" s="148" t="s">
        <v>4214</v>
      </c>
      <c r="AJ735" s="148" t="s">
        <v>2954</v>
      </c>
      <c r="AK735" s="148" t="s">
        <v>1533</v>
      </c>
      <c r="AL735" s="148">
        <v>0</v>
      </c>
      <c r="AM735" s="148">
        <v>0</v>
      </c>
    </row>
    <row r="736" spans="1:39">
      <c r="A736" s="148">
        <v>5325292</v>
      </c>
      <c r="B736" s="148" t="s">
        <v>897</v>
      </c>
      <c r="C736" s="148" t="s">
        <v>136</v>
      </c>
      <c r="D736" s="148">
        <v>5325292</v>
      </c>
      <c r="F736" s="149" t="s">
        <v>52</v>
      </c>
      <c r="H736" s="150">
        <v>25799</v>
      </c>
      <c r="I736" s="149" t="s">
        <v>8109</v>
      </c>
      <c r="J736" s="149" t="s">
        <v>8110</v>
      </c>
      <c r="K736" s="149" t="s">
        <v>45</v>
      </c>
      <c r="M736" s="149" t="s">
        <v>46</v>
      </c>
      <c r="N736" s="148">
        <v>12530018</v>
      </c>
      <c r="O736" s="148" t="s">
        <v>2023</v>
      </c>
      <c r="Q736" s="148" t="s">
        <v>48</v>
      </c>
      <c r="R736" s="150">
        <v>42265</v>
      </c>
      <c r="S736" s="150">
        <v>45190</v>
      </c>
      <c r="T736" s="148" t="s">
        <v>1006</v>
      </c>
      <c r="U736" s="148">
        <v>649</v>
      </c>
      <c r="X736" s="148">
        <v>6</v>
      </c>
      <c r="Y736" s="148" t="s">
        <v>230</v>
      </c>
      <c r="AC736" s="148" t="s">
        <v>49</v>
      </c>
      <c r="AD736" s="148" t="s">
        <v>3644</v>
      </c>
      <c r="AE736" s="148">
        <v>53200</v>
      </c>
      <c r="AF736" s="148" t="s">
        <v>4215</v>
      </c>
      <c r="AI736" s="148">
        <v>243706690</v>
      </c>
      <c r="AJ736" s="148">
        <v>626697869</v>
      </c>
      <c r="AK736" s="148" t="s">
        <v>1533</v>
      </c>
      <c r="AL736" s="148">
        <v>0</v>
      </c>
      <c r="AM736" s="148">
        <v>0</v>
      </c>
    </row>
    <row r="737" spans="1:39">
      <c r="A737" s="148">
        <v>534638</v>
      </c>
      <c r="B737" s="148" t="s">
        <v>897</v>
      </c>
      <c r="C737" s="148" t="s">
        <v>685</v>
      </c>
      <c r="D737" s="148">
        <v>534638</v>
      </c>
      <c r="E737" s="149" t="s">
        <v>52</v>
      </c>
      <c r="F737" s="149" t="s">
        <v>52</v>
      </c>
      <c r="H737" s="150">
        <v>19409</v>
      </c>
      <c r="I737" s="149" t="s">
        <v>8116</v>
      </c>
      <c r="J737" s="149" t="s">
        <v>8117</v>
      </c>
      <c r="K737" s="149" t="s">
        <v>45</v>
      </c>
      <c r="M737" s="149" t="s">
        <v>46</v>
      </c>
      <c r="N737" s="148">
        <v>12530022</v>
      </c>
      <c r="O737" s="148" t="s">
        <v>51</v>
      </c>
      <c r="P737" s="150">
        <v>45502</v>
      </c>
      <c r="Q737" s="148" t="s">
        <v>962</v>
      </c>
      <c r="R737" s="150">
        <v>37432</v>
      </c>
      <c r="S737" s="150">
        <v>44840</v>
      </c>
      <c r="T737" s="148" t="s">
        <v>2896</v>
      </c>
      <c r="U737" s="148">
        <v>863</v>
      </c>
      <c r="X737" s="148">
        <v>8</v>
      </c>
      <c r="Y737" s="148" t="s">
        <v>230</v>
      </c>
      <c r="AC737" s="148" t="s">
        <v>49</v>
      </c>
      <c r="AD737" s="148" t="s">
        <v>1328</v>
      </c>
      <c r="AE737" s="148">
        <v>53000</v>
      </c>
      <c r="AF737" s="148" t="s">
        <v>5805</v>
      </c>
      <c r="AG737" s="148" t="s">
        <v>5806</v>
      </c>
      <c r="AI737" s="148">
        <v>243673769</v>
      </c>
      <c r="AJ737" s="148">
        <v>613568482</v>
      </c>
      <c r="AK737" s="148" t="s">
        <v>5807</v>
      </c>
      <c r="AL737" s="148">
        <v>1</v>
      </c>
      <c r="AM737" s="148">
        <v>0</v>
      </c>
    </row>
    <row r="738" spans="1:39">
      <c r="A738" s="148">
        <v>5324279</v>
      </c>
      <c r="B738" s="148" t="s">
        <v>897</v>
      </c>
      <c r="C738" s="148" t="s">
        <v>532</v>
      </c>
      <c r="D738" s="148">
        <v>5324279</v>
      </c>
      <c r="F738" s="149" t="s">
        <v>52</v>
      </c>
      <c r="H738" s="150">
        <v>38264</v>
      </c>
      <c r="I738" s="149" t="s">
        <v>59</v>
      </c>
      <c r="J738" s="149">
        <v>-40</v>
      </c>
      <c r="K738" s="149" t="s">
        <v>45</v>
      </c>
      <c r="M738" s="149" t="s">
        <v>46</v>
      </c>
      <c r="N738" s="148">
        <v>12530022</v>
      </c>
      <c r="O738" s="148" t="s">
        <v>51</v>
      </c>
      <c r="Q738" s="148" t="s">
        <v>48</v>
      </c>
      <c r="R738" s="150">
        <v>41541</v>
      </c>
      <c r="S738" s="150">
        <v>44676</v>
      </c>
      <c r="T738" s="148" t="s">
        <v>2896</v>
      </c>
      <c r="U738" s="148">
        <v>1679</v>
      </c>
      <c r="X738" s="148">
        <v>16</v>
      </c>
      <c r="Y738" s="148" t="s">
        <v>230</v>
      </c>
      <c r="AB738" s="150">
        <v>43647</v>
      </c>
      <c r="AC738" s="148" t="s">
        <v>49</v>
      </c>
      <c r="AD738" s="148" t="s">
        <v>3646</v>
      </c>
      <c r="AE738" s="148">
        <v>53200</v>
      </c>
      <c r="AF738" s="148" t="s">
        <v>4214</v>
      </c>
      <c r="AJ738" s="148" t="s">
        <v>5808</v>
      </c>
      <c r="AK738" s="148" t="s">
        <v>1533</v>
      </c>
      <c r="AL738" s="148">
        <v>0</v>
      </c>
      <c r="AM738" s="148">
        <v>0</v>
      </c>
    </row>
    <row r="739" spans="1:39">
      <c r="A739" s="148">
        <v>5329344</v>
      </c>
      <c r="B739" s="148" t="s">
        <v>8731</v>
      </c>
      <c r="C739" s="148" t="s">
        <v>1171</v>
      </c>
      <c r="D739" s="148">
        <v>5329344</v>
      </c>
      <c r="F739" s="149" t="s">
        <v>43</v>
      </c>
      <c r="H739" s="150">
        <v>42332</v>
      </c>
      <c r="I739" s="149" t="s">
        <v>57</v>
      </c>
      <c r="J739" s="149">
        <v>-10</v>
      </c>
      <c r="K739" s="149" t="s">
        <v>45</v>
      </c>
      <c r="M739" s="149" t="s">
        <v>46</v>
      </c>
      <c r="N739" s="148">
        <v>12538908</v>
      </c>
      <c r="O739" s="148" t="s">
        <v>2075</v>
      </c>
      <c r="Q739" s="148" t="s">
        <v>48</v>
      </c>
      <c r="R739" s="150">
        <v>45191</v>
      </c>
      <c r="T739" s="148" t="s">
        <v>2115</v>
      </c>
      <c r="U739" s="148">
        <v>500</v>
      </c>
      <c r="X739" s="148">
        <v>5</v>
      </c>
      <c r="Y739" s="148" t="s">
        <v>230</v>
      </c>
      <c r="AC739" s="148" t="s">
        <v>49</v>
      </c>
      <c r="AD739" s="148" t="s">
        <v>8525</v>
      </c>
      <c r="AE739" s="148">
        <v>53240</v>
      </c>
      <c r="AF739" s="148" t="s">
        <v>8732</v>
      </c>
      <c r="AJ739" s="148">
        <v>678583794</v>
      </c>
      <c r="AK739" s="148" t="s">
        <v>8733</v>
      </c>
      <c r="AL739" s="148">
        <v>0</v>
      </c>
      <c r="AM739" s="148">
        <v>0</v>
      </c>
    </row>
    <row r="740" spans="1:39">
      <c r="A740" s="148">
        <v>5328453</v>
      </c>
      <c r="B740" s="148" t="s">
        <v>2955</v>
      </c>
      <c r="C740" s="148" t="s">
        <v>332</v>
      </c>
      <c r="D740" s="148">
        <v>5328453</v>
      </c>
      <c r="E740" s="149" t="s">
        <v>52</v>
      </c>
      <c r="F740" s="149" t="s">
        <v>52</v>
      </c>
      <c r="H740" s="150">
        <v>40568</v>
      </c>
      <c r="I740" s="149" t="s">
        <v>44</v>
      </c>
      <c r="J740" s="149">
        <v>-14</v>
      </c>
      <c r="K740" s="149" t="s">
        <v>45</v>
      </c>
      <c r="M740" s="149" t="s">
        <v>46</v>
      </c>
      <c r="N740" s="148">
        <v>12530058</v>
      </c>
      <c r="O740" s="148" t="s">
        <v>945</v>
      </c>
      <c r="P740" s="150">
        <v>45535</v>
      </c>
      <c r="Q740" s="148" t="s">
        <v>962</v>
      </c>
      <c r="R740" s="150">
        <v>44488</v>
      </c>
      <c r="T740" s="148" t="s">
        <v>2115</v>
      </c>
      <c r="U740" s="148">
        <v>557</v>
      </c>
      <c r="X740" s="148">
        <v>5</v>
      </c>
      <c r="Y740" s="148" t="s">
        <v>230</v>
      </c>
      <c r="AC740" s="148" t="s">
        <v>49</v>
      </c>
      <c r="AD740" s="148" t="s">
        <v>3674</v>
      </c>
      <c r="AE740" s="148">
        <v>53940</v>
      </c>
      <c r="AF740" s="148" t="s">
        <v>4216</v>
      </c>
      <c r="AI740" s="148">
        <v>243699421</v>
      </c>
      <c r="AJ740" s="148">
        <v>631690034</v>
      </c>
      <c r="AK740" s="148" t="s">
        <v>2956</v>
      </c>
      <c r="AL740" s="148">
        <v>0</v>
      </c>
      <c r="AM740" s="148">
        <v>0</v>
      </c>
    </row>
    <row r="741" spans="1:39">
      <c r="A741" s="148">
        <v>5327154</v>
      </c>
      <c r="B741" s="148" t="s">
        <v>1158</v>
      </c>
      <c r="C741" s="148" t="s">
        <v>1214</v>
      </c>
      <c r="D741" s="148">
        <v>5327154</v>
      </c>
      <c r="F741" s="149" t="s">
        <v>43</v>
      </c>
      <c r="H741" s="150">
        <v>40812</v>
      </c>
      <c r="I741" s="149" t="s">
        <v>44</v>
      </c>
      <c r="J741" s="149">
        <v>-14</v>
      </c>
      <c r="K741" s="149" t="s">
        <v>45</v>
      </c>
      <c r="M741" s="149" t="s">
        <v>46</v>
      </c>
      <c r="N741" s="148">
        <v>12530078</v>
      </c>
      <c r="O741" s="148" t="s">
        <v>105</v>
      </c>
      <c r="Q741" s="148" t="s">
        <v>48</v>
      </c>
      <c r="R741" s="150">
        <v>43389</v>
      </c>
      <c r="S741" s="150">
        <v>45226</v>
      </c>
      <c r="T741" s="148" t="s">
        <v>1006</v>
      </c>
      <c r="U741" s="148">
        <v>500</v>
      </c>
      <c r="X741" s="148">
        <v>5</v>
      </c>
      <c r="Y741" s="148" t="s">
        <v>230</v>
      </c>
      <c r="AC741" s="148" t="s">
        <v>49</v>
      </c>
      <c r="AD741" s="148" t="s">
        <v>4217</v>
      </c>
      <c r="AE741" s="148">
        <v>53170</v>
      </c>
      <c r="AF741" s="148" t="s">
        <v>4218</v>
      </c>
      <c r="AK741" s="148" t="s">
        <v>5809</v>
      </c>
      <c r="AL741" s="148">
        <v>0</v>
      </c>
      <c r="AM741" s="148">
        <v>0</v>
      </c>
    </row>
    <row r="742" spans="1:39">
      <c r="A742" s="148">
        <v>5328623</v>
      </c>
      <c r="B742" s="148" t="s">
        <v>4219</v>
      </c>
      <c r="C742" s="148" t="s">
        <v>532</v>
      </c>
      <c r="D742" s="148">
        <v>5328623</v>
      </c>
      <c r="F742" s="149" t="s">
        <v>43</v>
      </c>
      <c r="H742" s="150">
        <v>41504</v>
      </c>
      <c r="I742" s="149" t="s">
        <v>54</v>
      </c>
      <c r="J742" s="149">
        <v>-12</v>
      </c>
      <c r="K742" s="149" t="s">
        <v>45</v>
      </c>
      <c r="M742" s="149" t="s">
        <v>46</v>
      </c>
      <c r="N742" s="148">
        <v>12530087</v>
      </c>
      <c r="O742" s="148" t="s">
        <v>1341</v>
      </c>
      <c r="Q742" s="148" t="s">
        <v>48</v>
      </c>
      <c r="R742" s="150">
        <v>44789</v>
      </c>
      <c r="T742" s="148" t="s">
        <v>2115</v>
      </c>
      <c r="U742" s="148">
        <v>500</v>
      </c>
      <c r="X742" s="148">
        <v>5</v>
      </c>
      <c r="Y742" s="148" t="s">
        <v>230</v>
      </c>
      <c r="AC742" s="148" t="s">
        <v>49</v>
      </c>
      <c r="AD742" s="148" t="s">
        <v>1341</v>
      </c>
      <c r="AE742" s="148">
        <v>53230</v>
      </c>
      <c r="AF742" s="148" t="s">
        <v>4220</v>
      </c>
      <c r="AJ742" s="148">
        <v>688522632</v>
      </c>
      <c r="AK742" s="148" t="s">
        <v>4221</v>
      </c>
      <c r="AL742" s="148">
        <v>0</v>
      </c>
      <c r="AM742" s="148">
        <v>0</v>
      </c>
    </row>
    <row r="743" spans="1:39">
      <c r="A743" s="148">
        <v>5329594</v>
      </c>
      <c r="B743" s="148" t="s">
        <v>8734</v>
      </c>
      <c r="C743" s="148" t="s">
        <v>8735</v>
      </c>
      <c r="D743" s="148">
        <v>5329594</v>
      </c>
      <c r="F743" s="149" t="s">
        <v>5338</v>
      </c>
      <c r="H743" s="150">
        <v>29790</v>
      </c>
      <c r="I743" s="149" t="s">
        <v>8113</v>
      </c>
      <c r="J743" s="149" t="s">
        <v>8114</v>
      </c>
      <c r="K743" s="149" t="s">
        <v>61</v>
      </c>
      <c r="M743" s="149" t="s">
        <v>46</v>
      </c>
      <c r="N743" s="148">
        <v>12530070</v>
      </c>
      <c r="O743" s="148" t="s">
        <v>145</v>
      </c>
      <c r="Q743" s="148" t="s">
        <v>48</v>
      </c>
      <c r="R743" s="150">
        <v>45276</v>
      </c>
      <c r="T743" s="148" t="s">
        <v>2896</v>
      </c>
      <c r="U743" s="148">
        <v>500</v>
      </c>
      <c r="X743" s="148">
        <v>5</v>
      </c>
      <c r="Y743" s="148" t="s">
        <v>230</v>
      </c>
      <c r="AC743" s="148" t="s">
        <v>49</v>
      </c>
      <c r="AD743" s="148" t="s">
        <v>8736</v>
      </c>
      <c r="AE743" s="148">
        <v>53320</v>
      </c>
      <c r="AF743" s="148" t="s">
        <v>4414</v>
      </c>
      <c r="AJ743" s="148" t="s">
        <v>8737</v>
      </c>
      <c r="AK743" s="148" t="s">
        <v>2998</v>
      </c>
      <c r="AL743" s="148">
        <v>0</v>
      </c>
      <c r="AM743" s="148">
        <v>0</v>
      </c>
    </row>
    <row r="744" spans="1:39">
      <c r="A744" s="148">
        <v>5329239</v>
      </c>
      <c r="B744" s="148" t="s">
        <v>8738</v>
      </c>
      <c r="C744" s="148" t="s">
        <v>162</v>
      </c>
      <c r="D744" s="148">
        <v>5329239</v>
      </c>
      <c r="F744" s="149" t="s">
        <v>5338</v>
      </c>
      <c r="H744" s="150">
        <v>40840</v>
      </c>
      <c r="I744" s="149" t="s">
        <v>44</v>
      </c>
      <c r="J744" s="149">
        <v>-14</v>
      </c>
      <c r="K744" s="149" t="s">
        <v>45</v>
      </c>
      <c r="M744" s="149" t="s">
        <v>46</v>
      </c>
      <c r="N744" s="148">
        <v>12530144</v>
      </c>
      <c r="O744" s="148" t="s">
        <v>2070</v>
      </c>
      <c r="Q744" s="148" t="s">
        <v>48</v>
      </c>
      <c r="R744" s="150">
        <v>45181</v>
      </c>
      <c r="T744" s="148" t="s">
        <v>2115</v>
      </c>
      <c r="U744" s="148">
        <v>500</v>
      </c>
      <c r="X744" s="148">
        <v>5</v>
      </c>
      <c r="Y744" s="148" t="s">
        <v>230</v>
      </c>
      <c r="AC744" s="148" t="s">
        <v>49</v>
      </c>
      <c r="AD744" s="148" t="s">
        <v>8739</v>
      </c>
      <c r="AE744" s="148">
        <v>53290</v>
      </c>
      <c r="AF744" s="148" t="s">
        <v>8740</v>
      </c>
      <c r="AJ744" s="148">
        <v>686744951</v>
      </c>
      <c r="AK744" s="148" t="s">
        <v>8741</v>
      </c>
      <c r="AL744" s="148">
        <v>0</v>
      </c>
      <c r="AM744" s="148">
        <v>0</v>
      </c>
    </row>
    <row r="745" spans="1:39">
      <c r="A745" s="148">
        <v>5329174</v>
      </c>
      <c r="B745" s="148" t="s">
        <v>7301</v>
      </c>
      <c r="C745" s="148" t="s">
        <v>482</v>
      </c>
      <c r="D745" s="148">
        <v>5329174</v>
      </c>
      <c r="F745" s="149" t="s">
        <v>5338</v>
      </c>
      <c r="H745" s="150">
        <v>42396</v>
      </c>
      <c r="I745" s="149" t="s">
        <v>43</v>
      </c>
      <c r="J745" s="149">
        <v>-9</v>
      </c>
      <c r="K745" s="149" t="s">
        <v>45</v>
      </c>
      <c r="M745" s="149" t="s">
        <v>46</v>
      </c>
      <c r="N745" s="148">
        <v>12530061</v>
      </c>
      <c r="O745" s="148" t="s">
        <v>90</v>
      </c>
      <c r="Q745" s="148" t="s">
        <v>48</v>
      </c>
      <c r="R745" s="150">
        <v>45171</v>
      </c>
      <c r="T745" s="148" t="s">
        <v>2115</v>
      </c>
      <c r="U745" s="148">
        <v>500</v>
      </c>
      <c r="X745" s="148">
        <v>5</v>
      </c>
      <c r="Y745" s="148" t="s">
        <v>230</v>
      </c>
      <c r="AC745" s="148" t="s">
        <v>49</v>
      </c>
      <c r="AD745" s="148" t="s">
        <v>3733</v>
      </c>
      <c r="AE745" s="148">
        <v>53400</v>
      </c>
      <c r="AF745" s="148" t="s">
        <v>7302</v>
      </c>
      <c r="AK745" s="148" t="s">
        <v>6155</v>
      </c>
      <c r="AL745" s="148">
        <v>0</v>
      </c>
      <c r="AM745" s="148">
        <v>0</v>
      </c>
    </row>
    <row r="746" spans="1:39">
      <c r="A746" s="148">
        <v>5324783</v>
      </c>
      <c r="B746" s="148" t="s">
        <v>427</v>
      </c>
      <c r="C746" s="148" t="s">
        <v>1317</v>
      </c>
      <c r="D746" s="148">
        <v>5324783</v>
      </c>
      <c r="F746" s="149" t="s">
        <v>52</v>
      </c>
      <c r="H746" s="150">
        <v>39134</v>
      </c>
      <c r="I746" s="149" t="s">
        <v>68</v>
      </c>
      <c r="J746" s="149">
        <v>-18</v>
      </c>
      <c r="K746" s="149" t="s">
        <v>45</v>
      </c>
      <c r="M746" s="149" t="s">
        <v>46</v>
      </c>
      <c r="N746" s="148">
        <v>12530144</v>
      </c>
      <c r="O746" s="148" t="s">
        <v>2070</v>
      </c>
      <c r="Q746" s="148" t="s">
        <v>48</v>
      </c>
      <c r="R746" s="150">
        <v>41901</v>
      </c>
      <c r="T746" s="148" t="s">
        <v>2115</v>
      </c>
      <c r="U746" s="148">
        <v>718</v>
      </c>
      <c r="X746" s="148">
        <v>7</v>
      </c>
      <c r="Y746" s="148" t="s">
        <v>230</v>
      </c>
      <c r="AC746" s="148" t="s">
        <v>49</v>
      </c>
      <c r="AD746" s="148" t="s">
        <v>3631</v>
      </c>
      <c r="AE746" s="148">
        <v>53290</v>
      </c>
      <c r="AF746" s="148" t="s">
        <v>4223</v>
      </c>
      <c r="AI746" s="148">
        <v>243705852</v>
      </c>
      <c r="AJ746" s="148">
        <v>630372043</v>
      </c>
      <c r="AK746" s="148" t="s">
        <v>1534</v>
      </c>
      <c r="AL746" s="148">
        <v>0</v>
      </c>
      <c r="AM746" s="148">
        <v>0</v>
      </c>
    </row>
    <row r="747" spans="1:39">
      <c r="A747" s="148">
        <v>5321711</v>
      </c>
      <c r="B747" s="148" t="s">
        <v>429</v>
      </c>
      <c r="C747" s="148" t="s">
        <v>487</v>
      </c>
      <c r="D747" s="148">
        <v>5321711</v>
      </c>
      <c r="F747" s="149" t="s">
        <v>43</v>
      </c>
      <c r="H747" s="150">
        <v>36472</v>
      </c>
      <c r="I747" s="149" t="s">
        <v>59</v>
      </c>
      <c r="J747" s="149">
        <v>-40</v>
      </c>
      <c r="K747" s="149" t="s">
        <v>45</v>
      </c>
      <c r="M747" s="149" t="s">
        <v>46</v>
      </c>
      <c r="N747" s="148">
        <v>12530114</v>
      </c>
      <c r="O747" s="148" t="s">
        <v>47</v>
      </c>
      <c r="Q747" s="148" t="s">
        <v>48</v>
      </c>
      <c r="R747" s="150">
        <v>40073</v>
      </c>
      <c r="S747" s="150">
        <v>44132</v>
      </c>
      <c r="T747" s="148" t="s">
        <v>2896</v>
      </c>
      <c r="U747" s="148">
        <v>1262</v>
      </c>
      <c r="X747" s="148">
        <v>12</v>
      </c>
      <c r="Y747" s="148" t="s">
        <v>230</v>
      </c>
      <c r="AC747" s="148" t="s">
        <v>49</v>
      </c>
      <c r="AD747" s="148" t="s">
        <v>1328</v>
      </c>
      <c r="AE747" s="148">
        <v>53000</v>
      </c>
      <c r="AF747" s="148" t="s">
        <v>5812</v>
      </c>
      <c r="AI747" s="148" t="s">
        <v>2957</v>
      </c>
      <c r="AK747" s="148" t="s">
        <v>1535</v>
      </c>
      <c r="AL747" s="148">
        <v>0</v>
      </c>
      <c r="AM747" s="148">
        <v>0</v>
      </c>
    </row>
    <row r="748" spans="1:39">
      <c r="A748" s="148">
        <v>5323025</v>
      </c>
      <c r="B748" s="148" t="s">
        <v>429</v>
      </c>
      <c r="C748" s="148" t="s">
        <v>220</v>
      </c>
      <c r="D748" s="148">
        <v>5323025</v>
      </c>
      <c r="E748" s="149" t="s">
        <v>52</v>
      </c>
      <c r="F748" s="149" t="s">
        <v>52</v>
      </c>
      <c r="H748" s="150">
        <v>22927</v>
      </c>
      <c r="I748" s="149" t="s">
        <v>8138</v>
      </c>
      <c r="J748" s="149" t="s">
        <v>8139</v>
      </c>
      <c r="K748" s="149" t="s">
        <v>45</v>
      </c>
      <c r="M748" s="149" t="s">
        <v>46</v>
      </c>
      <c r="N748" s="148">
        <v>12530114</v>
      </c>
      <c r="O748" s="148" t="s">
        <v>47</v>
      </c>
      <c r="P748" s="150">
        <v>45529</v>
      </c>
      <c r="Q748" s="148" t="s">
        <v>962</v>
      </c>
      <c r="R748" s="150">
        <v>40809</v>
      </c>
      <c r="S748" s="150">
        <v>45163</v>
      </c>
      <c r="T748" s="148" t="s">
        <v>2896</v>
      </c>
      <c r="U748" s="148">
        <v>502</v>
      </c>
      <c r="X748" s="148">
        <v>5</v>
      </c>
      <c r="Y748" s="148" t="s">
        <v>230</v>
      </c>
      <c r="AC748" s="148" t="s">
        <v>49</v>
      </c>
      <c r="AD748" s="148" t="s">
        <v>1328</v>
      </c>
      <c r="AE748" s="148">
        <v>53000</v>
      </c>
      <c r="AF748" s="148" t="s">
        <v>4224</v>
      </c>
      <c r="AI748" s="148" t="s">
        <v>2957</v>
      </c>
      <c r="AJ748" s="148" t="s">
        <v>3345</v>
      </c>
      <c r="AK748" s="148" t="s">
        <v>1535</v>
      </c>
      <c r="AL748" s="148">
        <v>0</v>
      </c>
      <c r="AM748" s="148">
        <v>0</v>
      </c>
    </row>
    <row r="749" spans="1:39">
      <c r="A749" s="148">
        <v>5327121</v>
      </c>
      <c r="B749" s="148" t="s">
        <v>432</v>
      </c>
      <c r="C749" s="148" t="s">
        <v>136</v>
      </c>
      <c r="D749" s="148">
        <v>5327121</v>
      </c>
      <c r="E749" s="149" t="s">
        <v>8115</v>
      </c>
      <c r="F749" s="149" t="s">
        <v>52</v>
      </c>
      <c r="H749" s="150">
        <v>29208</v>
      </c>
      <c r="I749" s="149" t="s">
        <v>8147</v>
      </c>
      <c r="J749" s="149" t="s">
        <v>8148</v>
      </c>
      <c r="K749" s="149" t="s">
        <v>45</v>
      </c>
      <c r="M749" s="149" t="s">
        <v>46</v>
      </c>
      <c r="N749" s="148">
        <v>12538909</v>
      </c>
      <c r="O749" s="148" t="s">
        <v>2038</v>
      </c>
      <c r="P749" s="150">
        <v>45483</v>
      </c>
      <c r="Q749" s="148" t="s">
        <v>962</v>
      </c>
      <c r="R749" s="150">
        <v>43384</v>
      </c>
      <c r="S749" s="150">
        <v>44460</v>
      </c>
      <c r="T749" s="148" t="s">
        <v>2896</v>
      </c>
      <c r="U749" s="148">
        <v>723</v>
      </c>
      <c r="X749" s="148">
        <v>7</v>
      </c>
      <c r="Y749" s="148" t="s">
        <v>230</v>
      </c>
      <c r="AC749" s="148" t="s">
        <v>49</v>
      </c>
      <c r="AD749" s="148" t="s">
        <v>4225</v>
      </c>
      <c r="AE749" s="148">
        <v>53230</v>
      </c>
      <c r="AF749" s="148" t="s">
        <v>4226</v>
      </c>
      <c r="AJ749" s="148" t="s">
        <v>5813</v>
      </c>
      <c r="AK749" s="148" t="s">
        <v>5814</v>
      </c>
      <c r="AL749" s="148">
        <v>0</v>
      </c>
      <c r="AM749" s="148">
        <v>0</v>
      </c>
    </row>
    <row r="750" spans="1:39">
      <c r="A750" s="148">
        <v>538011</v>
      </c>
      <c r="B750" s="148" t="s">
        <v>432</v>
      </c>
      <c r="C750" s="148" t="s">
        <v>64</v>
      </c>
      <c r="D750" s="148">
        <v>538011</v>
      </c>
      <c r="F750" s="149" t="s">
        <v>52</v>
      </c>
      <c r="H750" s="150">
        <v>25067</v>
      </c>
      <c r="I750" s="149" t="s">
        <v>8130</v>
      </c>
      <c r="J750" s="149" t="s">
        <v>8131</v>
      </c>
      <c r="K750" s="149" t="s">
        <v>45</v>
      </c>
      <c r="M750" s="149" t="s">
        <v>46</v>
      </c>
      <c r="N750" s="148">
        <v>12530046</v>
      </c>
      <c r="O750" s="148" t="s">
        <v>2050</v>
      </c>
      <c r="Q750" s="148" t="s">
        <v>48</v>
      </c>
      <c r="R750" s="150">
        <v>37432</v>
      </c>
      <c r="S750" s="150">
        <v>45110</v>
      </c>
      <c r="T750" s="148" t="s">
        <v>1006</v>
      </c>
      <c r="U750" s="148">
        <v>866</v>
      </c>
      <c r="X750" s="148">
        <v>8</v>
      </c>
      <c r="Y750" s="148" t="s">
        <v>230</v>
      </c>
      <c r="AC750" s="148" t="s">
        <v>49</v>
      </c>
      <c r="AD750" s="148" t="s">
        <v>3803</v>
      </c>
      <c r="AE750" s="148">
        <v>53600</v>
      </c>
      <c r="AF750" s="148" t="s">
        <v>4227</v>
      </c>
      <c r="AI750" s="148">
        <v>243372819</v>
      </c>
      <c r="AJ750" s="148">
        <v>617475265</v>
      </c>
      <c r="AK750" s="148" t="s">
        <v>1536</v>
      </c>
      <c r="AL750" s="148">
        <v>0</v>
      </c>
      <c r="AM750" s="148">
        <v>0</v>
      </c>
    </row>
    <row r="751" spans="1:39">
      <c r="A751" s="148">
        <v>5329644</v>
      </c>
      <c r="B751" s="148" t="s">
        <v>8742</v>
      </c>
      <c r="C751" s="148" t="s">
        <v>73</v>
      </c>
      <c r="D751" s="148">
        <v>5329644</v>
      </c>
      <c r="F751" s="149" t="s">
        <v>5338</v>
      </c>
      <c r="H751" s="150">
        <v>41907</v>
      </c>
      <c r="I751" s="149" t="s">
        <v>89</v>
      </c>
      <c r="J751" s="149">
        <v>-11</v>
      </c>
      <c r="K751" s="149" t="s">
        <v>45</v>
      </c>
      <c r="M751" s="149" t="s">
        <v>46</v>
      </c>
      <c r="N751" s="148">
        <v>12530017</v>
      </c>
      <c r="O751" s="148" t="s">
        <v>2025</v>
      </c>
      <c r="Q751" s="148" t="s">
        <v>48</v>
      </c>
      <c r="R751" s="150">
        <v>45315</v>
      </c>
      <c r="T751" s="148" t="s">
        <v>2115</v>
      </c>
      <c r="U751" s="148">
        <v>500</v>
      </c>
      <c r="X751" s="148">
        <v>5</v>
      </c>
      <c r="Y751" s="148" t="s">
        <v>230</v>
      </c>
      <c r="AC751" s="148" t="s">
        <v>49</v>
      </c>
      <c r="AD751" s="148" t="s">
        <v>3669</v>
      </c>
      <c r="AE751" s="148">
        <v>53500</v>
      </c>
      <c r="AF751" s="148" t="s">
        <v>8743</v>
      </c>
      <c r="AI751" s="148">
        <v>616117396</v>
      </c>
      <c r="AK751" s="148" t="s">
        <v>8744</v>
      </c>
      <c r="AL751" s="148">
        <v>0</v>
      </c>
      <c r="AM751" s="148">
        <v>0</v>
      </c>
    </row>
    <row r="752" spans="1:39">
      <c r="A752" s="148">
        <v>5324766</v>
      </c>
      <c r="B752" s="148" t="s">
        <v>907</v>
      </c>
      <c r="C752" s="148" t="s">
        <v>1324</v>
      </c>
      <c r="D752" s="148">
        <v>5324766</v>
      </c>
      <c r="E752" s="149" t="s">
        <v>52</v>
      </c>
      <c r="F752" s="149" t="s">
        <v>52</v>
      </c>
      <c r="H752" s="150">
        <v>26111</v>
      </c>
      <c r="I752" s="149" t="s">
        <v>8109</v>
      </c>
      <c r="J752" s="149" t="s">
        <v>8110</v>
      </c>
      <c r="K752" s="149" t="s">
        <v>45</v>
      </c>
      <c r="M752" s="149" t="s">
        <v>46</v>
      </c>
      <c r="N752" s="148">
        <v>12530127</v>
      </c>
      <c r="O752" s="148" t="s">
        <v>305</v>
      </c>
      <c r="P752" s="150">
        <v>45524</v>
      </c>
      <c r="Q752" s="148" t="s">
        <v>962</v>
      </c>
      <c r="R752" s="150">
        <v>41900</v>
      </c>
      <c r="S752" s="150">
        <v>44817</v>
      </c>
      <c r="T752" s="148" t="s">
        <v>2896</v>
      </c>
      <c r="U752" s="148">
        <v>816</v>
      </c>
      <c r="X752" s="148">
        <v>8</v>
      </c>
      <c r="Y752" s="148" t="s">
        <v>230</v>
      </c>
      <c r="AC752" s="148" t="s">
        <v>49</v>
      </c>
      <c r="AD752" s="148" t="s">
        <v>4041</v>
      </c>
      <c r="AE752" s="148">
        <v>53440</v>
      </c>
      <c r="AF752" s="148" t="s">
        <v>4228</v>
      </c>
      <c r="AI752" s="148">
        <v>243044494</v>
      </c>
      <c r="AJ752" s="148">
        <v>677814148</v>
      </c>
      <c r="AK752" s="148" t="s">
        <v>1537</v>
      </c>
      <c r="AL752" s="148">
        <v>0</v>
      </c>
      <c r="AM752" s="148">
        <v>0</v>
      </c>
    </row>
    <row r="753" spans="1:39">
      <c r="A753" s="148">
        <v>5326186</v>
      </c>
      <c r="B753" s="148" t="s">
        <v>907</v>
      </c>
      <c r="C753" s="148" t="s">
        <v>2148</v>
      </c>
      <c r="D753" s="148">
        <v>5326186</v>
      </c>
      <c r="E753" s="149" t="s">
        <v>8115</v>
      </c>
      <c r="F753" s="149" t="s">
        <v>52</v>
      </c>
      <c r="H753" s="150">
        <v>30035</v>
      </c>
      <c r="I753" s="149" t="s">
        <v>8113</v>
      </c>
      <c r="J753" s="149" t="s">
        <v>8114</v>
      </c>
      <c r="K753" s="149" t="s">
        <v>45</v>
      </c>
      <c r="M753" s="149" t="s">
        <v>46</v>
      </c>
      <c r="N753" s="148">
        <v>12530072</v>
      </c>
      <c r="O753" s="148" t="s">
        <v>2032</v>
      </c>
      <c r="P753" s="150">
        <v>45481</v>
      </c>
      <c r="Q753" s="148" t="s">
        <v>962</v>
      </c>
      <c r="R753" s="150">
        <v>42699</v>
      </c>
      <c r="S753" s="150">
        <v>45495</v>
      </c>
      <c r="T753" s="148" t="s">
        <v>1006</v>
      </c>
      <c r="U753" s="148">
        <v>1049</v>
      </c>
      <c r="X753" s="148">
        <v>10</v>
      </c>
      <c r="Y753" s="148" t="s">
        <v>230</v>
      </c>
      <c r="AC753" s="148" t="s">
        <v>49</v>
      </c>
      <c r="AD753" s="148" t="s">
        <v>3642</v>
      </c>
      <c r="AE753" s="148">
        <v>53470</v>
      </c>
      <c r="AF753" s="148" t="s">
        <v>4229</v>
      </c>
      <c r="AI753" s="148" t="s">
        <v>2958</v>
      </c>
      <c r="AJ753" s="148" t="s">
        <v>2958</v>
      </c>
      <c r="AK753" s="148" t="s">
        <v>2143</v>
      </c>
      <c r="AL753" s="148">
        <v>0</v>
      </c>
      <c r="AM753" s="148">
        <v>0</v>
      </c>
    </row>
    <row r="754" spans="1:39">
      <c r="A754" s="148">
        <v>5326925</v>
      </c>
      <c r="B754" s="148" t="s">
        <v>907</v>
      </c>
      <c r="C754" s="148" t="s">
        <v>1149</v>
      </c>
      <c r="D754" s="148">
        <v>5326925</v>
      </c>
      <c r="E754" s="149" t="s">
        <v>52</v>
      </c>
      <c r="F754" s="149" t="s">
        <v>52</v>
      </c>
      <c r="H754" s="150">
        <v>41336</v>
      </c>
      <c r="I754" s="149" t="s">
        <v>54</v>
      </c>
      <c r="J754" s="149">
        <v>-12</v>
      </c>
      <c r="K754" s="149" t="s">
        <v>45</v>
      </c>
      <c r="M754" s="149" t="s">
        <v>46</v>
      </c>
      <c r="N754" s="148">
        <v>12530072</v>
      </c>
      <c r="O754" s="148" t="s">
        <v>2032</v>
      </c>
      <c r="P754" s="150">
        <v>45532</v>
      </c>
      <c r="Q754" s="148" t="s">
        <v>962</v>
      </c>
      <c r="R754" s="150">
        <v>43365</v>
      </c>
      <c r="S754" s="150">
        <v>45525</v>
      </c>
      <c r="T754" s="148" t="s">
        <v>1006</v>
      </c>
      <c r="U754" s="148">
        <v>508</v>
      </c>
      <c r="X754" s="148">
        <v>5</v>
      </c>
      <c r="Y754" s="148" t="s">
        <v>230</v>
      </c>
      <c r="AC754" s="148" t="s">
        <v>49</v>
      </c>
      <c r="AD754" s="148" t="s">
        <v>4030</v>
      </c>
      <c r="AE754" s="148">
        <v>53470</v>
      </c>
      <c r="AF754" s="148" t="s">
        <v>4230</v>
      </c>
      <c r="AJ754" s="148">
        <v>634255333</v>
      </c>
      <c r="AK754" s="148" t="s">
        <v>1538</v>
      </c>
      <c r="AL754" s="148">
        <v>0</v>
      </c>
      <c r="AM754" s="148">
        <v>0</v>
      </c>
    </row>
    <row r="755" spans="1:39">
      <c r="A755" s="148">
        <v>5312241</v>
      </c>
      <c r="B755" s="148" t="s">
        <v>433</v>
      </c>
      <c r="C755" s="148" t="s">
        <v>317</v>
      </c>
      <c r="D755" s="148">
        <v>5312241</v>
      </c>
      <c r="F755" s="149" t="s">
        <v>52</v>
      </c>
      <c r="H755" s="150">
        <v>25907</v>
      </c>
      <c r="I755" s="149" t="s">
        <v>8109</v>
      </c>
      <c r="J755" s="149" t="s">
        <v>8110</v>
      </c>
      <c r="K755" s="149" t="s">
        <v>45</v>
      </c>
      <c r="M755" s="149" t="s">
        <v>46</v>
      </c>
      <c r="N755" s="148">
        <v>12530046</v>
      </c>
      <c r="O755" s="148" t="s">
        <v>2050</v>
      </c>
      <c r="Q755" s="148" t="s">
        <v>48</v>
      </c>
      <c r="R755" s="150">
        <v>37432</v>
      </c>
      <c r="S755" s="150">
        <v>45156</v>
      </c>
      <c r="T755" s="148" t="s">
        <v>1006</v>
      </c>
      <c r="U755" s="148">
        <v>737</v>
      </c>
      <c r="X755" s="148">
        <v>7</v>
      </c>
      <c r="Y755" s="148" t="s">
        <v>230</v>
      </c>
      <c r="AC755" s="148" t="s">
        <v>49</v>
      </c>
      <c r="AD755" s="148" t="s">
        <v>4231</v>
      </c>
      <c r="AE755" s="148">
        <v>53300</v>
      </c>
      <c r="AF755" s="148" t="s">
        <v>8745</v>
      </c>
      <c r="AI755" s="148">
        <v>243046256</v>
      </c>
      <c r="AJ755" s="148">
        <v>614652191</v>
      </c>
      <c r="AK755" s="148" t="s">
        <v>3346</v>
      </c>
      <c r="AL755" s="148">
        <v>0</v>
      </c>
      <c r="AM755" s="148">
        <v>0</v>
      </c>
    </row>
    <row r="756" spans="1:39">
      <c r="A756" s="148">
        <v>533876</v>
      </c>
      <c r="B756" s="148" t="s">
        <v>433</v>
      </c>
      <c r="C756" s="148" t="s">
        <v>66</v>
      </c>
      <c r="D756" s="148">
        <v>533876</v>
      </c>
      <c r="F756" s="149" t="s">
        <v>52</v>
      </c>
      <c r="H756" s="150">
        <v>18605</v>
      </c>
      <c r="I756" s="149" t="s">
        <v>8116</v>
      </c>
      <c r="J756" s="149" t="s">
        <v>8117</v>
      </c>
      <c r="K756" s="149" t="s">
        <v>45</v>
      </c>
      <c r="M756" s="149" t="s">
        <v>46</v>
      </c>
      <c r="N756" s="148">
        <v>12530147</v>
      </c>
      <c r="O756" s="148" t="s">
        <v>966</v>
      </c>
      <c r="Q756" s="148" t="s">
        <v>48</v>
      </c>
      <c r="R756" s="150">
        <v>37432</v>
      </c>
      <c r="S756" s="150">
        <v>44802</v>
      </c>
      <c r="T756" s="148" t="s">
        <v>2896</v>
      </c>
      <c r="U756" s="148">
        <v>1232</v>
      </c>
      <c r="X756" s="148">
        <v>12</v>
      </c>
      <c r="Y756" s="148" t="s">
        <v>230</v>
      </c>
      <c r="AC756" s="148" t="s">
        <v>49</v>
      </c>
      <c r="AD756" s="148" t="s">
        <v>4232</v>
      </c>
      <c r="AE756" s="148">
        <v>53100</v>
      </c>
      <c r="AF756" s="148" t="s">
        <v>4233</v>
      </c>
      <c r="AI756" s="148" t="s">
        <v>2959</v>
      </c>
      <c r="AJ756" s="148" t="s">
        <v>2960</v>
      </c>
      <c r="AK756" s="148" t="s">
        <v>1539</v>
      </c>
      <c r="AL756" s="148">
        <v>0</v>
      </c>
      <c r="AM756" s="148">
        <v>0</v>
      </c>
    </row>
    <row r="757" spans="1:39">
      <c r="A757" s="148">
        <v>5322905</v>
      </c>
      <c r="B757" s="148" t="s">
        <v>433</v>
      </c>
      <c r="C757" s="148" t="s">
        <v>327</v>
      </c>
      <c r="D757" s="148">
        <v>5322905</v>
      </c>
      <c r="E757" s="149" t="s">
        <v>52</v>
      </c>
      <c r="F757" s="149" t="s">
        <v>52</v>
      </c>
      <c r="H757" s="150">
        <v>38188</v>
      </c>
      <c r="I757" s="149" t="s">
        <v>59</v>
      </c>
      <c r="J757" s="149">
        <v>-40</v>
      </c>
      <c r="K757" s="149" t="s">
        <v>45</v>
      </c>
      <c r="M757" s="149" t="s">
        <v>46</v>
      </c>
      <c r="N757" s="148">
        <v>12530072</v>
      </c>
      <c r="O757" s="148" t="s">
        <v>2032</v>
      </c>
      <c r="P757" s="150">
        <v>45532</v>
      </c>
      <c r="Q757" s="148" t="s">
        <v>962</v>
      </c>
      <c r="R757" s="150">
        <v>40800</v>
      </c>
      <c r="S757" s="150">
        <v>44762</v>
      </c>
      <c r="T757" s="148" t="s">
        <v>2896</v>
      </c>
      <c r="U757" s="148">
        <v>792</v>
      </c>
      <c r="X757" s="148">
        <v>7</v>
      </c>
      <c r="Y757" s="148" t="s">
        <v>230</v>
      </c>
      <c r="AB757" s="150">
        <v>45108</v>
      </c>
      <c r="AC757" s="148" t="s">
        <v>49</v>
      </c>
      <c r="AD757" s="148" t="s">
        <v>5815</v>
      </c>
      <c r="AE757" s="148">
        <v>53240</v>
      </c>
      <c r="AF757" s="148" t="s">
        <v>5816</v>
      </c>
      <c r="AI757" s="148">
        <v>243686661</v>
      </c>
      <c r="AJ757" s="148">
        <v>785797903</v>
      </c>
      <c r="AK757" s="148" t="s">
        <v>8746</v>
      </c>
      <c r="AL757" s="148">
        <v>0</v>
      </c>
      <c r="AM757" s="148">
        <v>0</v>
      </c>
    </row>
    <row r="758" spans="1:39">
      <c r="A758" s="148">
        <v>2813983</v>
      </c>
      <c r="B758" s="148" t="s">
        <v>1097</v>
      </c>
      <c r="C758" s="148" t="s">
        <v>213</v>
      </c>
      <c r="D758" s="148">
        <v>2813983</v>
      </c>
      <c r="E758" s="149" t="s">
        <v>52</v>
      </c>
      <c r="F758" s="149" t="s">
        <v>52</v>
      </c>
      <c r="H758" s="150">
        <v>33396</v>
      </c>
      <c r="I758" s="149" t="s">
        <v>59</v>
      </c>
      <c r="J758" s="149">
        <v>-40</v>
      </c>
      <c r="K758" s="149" t="s">
        <v>61</v>
      </c>
      <c r="M758" s="149" t="s">
        <v>46</v>
      </c>
      <c r="N758" s="148">
        <v>12530022</v>
      </c>
      <c r="O758" s="148" t="s">
        <v>51</v>
      </c>
      <c r="P758" s="150">
        <v>45521</v>
      </c>
      <c r="Q758" s="148" t="s">
        <v>962</v>
      </c>
      <c r="R758" s="150">
        <v>42018</v>
      </c>
      <c r="S758" s="150">
        <v>45093</v>
      </c>
      <c r="T758" s="148" t="s">
        <v>2896</v>
      </c>
      <c r="U758" s="148">
        <v>845</v>
      </c>
      <c r="X758" s="148">
        <v>8</v>
      </c>
      <c r="Y758" s="148" t="s">
        <v>230</v>
      </c>
      <c r="AC758" s="148" t="s">
        <v>49</v>
      </c>
      <c r="AD758" s="148" t="s">
        <v>1328</v>
      </c>
      <c r="AE758" s="148">
        <v>53000</v>
      </c>
      <c r="AF758" s="148" t="s">
        <v>4235</v>
      </c>
      <c r="AJ758" s="148">
        <v>659547122</v>
      </c>
      <c r="AK758" s="148" t="s">
        <v>1540</v>
      </c>
      <c r="AL758" s="148">
        <v>0</v>
      </c>
      <c r="AM758" s="148">
        <v>0</v>
      </c>
    </row>
    <row r="759" spans="1:39">
      <c r="A759" s="148">
        <v>5328835</v>
      </c>
      <c r="B759" s="148" t="s">
        <v>5817</v>
      </c>
      <c r="C759" s="148" t="s">
        <v>5818</v>
      </c>
      <c r="D759" s="148">
        <v>5328835</v>
      </c>
      <c r="F759" s="149" t="s">
        <v>52</v>
      </c>
      <c r="H759" s="150">
        <v>38328</v>
      </c>
      <c r="I759" s="149" t="s">
        <v>59</v>
      </c>
      <c r="J759" s="149">
        <v>-40</v>
      </c>
      <c r="K759" s="149" t="s">
        <v>45</v>
      </c>
      <c r="M759" s="149" t="s">
        <v>46</v>
      </c>
      <c r="N759" s="148">
        <v>12530061</v>
      </c>
      <c r="O759" s="148" t="s">
        <v>90</v>
      </c>
      <c r="Q759" s="148" t="s">
        <v>48</v>
      </c>
      <c r="R759" s="150">
        <v>44832</v>
      </c>
      <c r="S759" s="150">
        <v>45205</v>
      </c>
      <c r="T759" s="148" t="s">
        <v>1006</v>
      </c>
      <c r="U759" s="148">
        <v>500</v>
      </c>
      <c r="X759" s="148">
        <v>5</v>
      </c>
      <c r="Y759" s="148" t="s">
        <v>230</v>
      </c>
      <c r="AC759" s="148" t="s">
        <v>49</v>
      </c>
      <c r="AD759" s="148" t="s">
        <v>4039</v>
      </c>
      <c r="AE759" s="148">
        <v>53800</v>
      </c>
      <c r="AF759" s="148" t="s">
        <v>5819</v>
      </c>
      <c r="AJ759" s="148">
        <v>643600281</v>
      </c>
      <c r="AK759" s="148" t="s">
        <v>5820</v>
      </c>
      <c r="AL759" s="148">
        <v>0</v>
      </c>
      <c r="AM759" s="148">
        <v>0</v>
      </c>
    </row>
    <row r="760" spans="1:39">
      <c r="A760" s="148">
        <v>5329754</v>
      </c>
      <c r="B760" s="148" t="s">
        <v>10391</v>
      </c>
      <c r="C760" s="148" t="s">
        <v>10392</v>
      </c>
      <c r="D760" s="148">
        <v>5329754</v>
      </c>
      <c r="E760" s="149" t="s">
        <v>43</v>
      </c>
      <c r="H760" s="150">
        <v>21453</v>
      </c>
      <c r="I760" s="149" t="s">
        <v>8208</v>
      </c>
      <c r="J760" s="149" t="s">
        <v>8209</v>
      </c>
      <c r="K760" s="149" t="s">
        <v>61</v>
      </c>
      <c r="M760" s="149" t="s">
        <v>46</v>
      </c>
      <c r="N760" s="148">
        <v>12530070</v>
      </c>
      <c r="O760" s="148" t="s">
        <v>145</v>
      </c>
      <c r="P760" s="150">
        <v>45535</v>
      </c>
      <c r="Q760" s="148" t="s">
        <v>962</v>
      </c>
      <c r="R760" s="150">
        <v>45535</v>
      </c>
      <c r="S760" s="150">
        <v>45502</v>
      </c>
      <c r="T760" s="148" t="s">
        <v>1006</v>
      </c>
      <c r="U760" s="148">
        <v>500</v>
      </c>
      <c r="X760" s="148">
        <v>5</v>
      </c>
      <c r="Y760" s="148" t="s">
        <v>230</v>
      </c>
      <c r="AC760" s="148" t="s">
        <v>49</v>
      </c>
      <c r="AD760" s="148" t="s">
        <v>3670</v>
      </c>
      <c r="AE760" s="148">
        <v>53320</v>
      </c>
      <c r="AF760" s="148" t="s">
        <v>10393</v>
      </c>
      <c r="AJ760" s="148" t="s">
        <v>10394</v>
      </c>
      <c r="AK760" s="148" t="s">
        <v>10395</v>
      </c>
      <c r="AL760" s="148">
        <v>0</v>
      </c>
      <c r="AM760" s="148">
        <v>0</v>
      </c>
    </row>
    <row r="761" spans="1:39">
      <c r="A761" s="148">
        <v>5320391</v>
      </c>
      <c r="B761" s="148" t="s">
        <v>435</v>
      </c>
      <c r="C761" s="148" t="s">
        <v>186</v>
      </c>
      <c r="D761" s="148">
        <v>5320391</v>
      </c>
      <c r="F761" s="149" t="s">
        <v>52</v>
      </c>
      <c r="H761" s="150">
        <v>36990</v>
      </c>
      <c r="I761" s="149" t="s">
        <v>59</v>
      </c>
      <c r="J761" s="149">
        <v>-40</v>
      </c>
      <c r="K761" s="149" t="s">
        <v>45</v>
      </c>
      <c r="M761" s="149" t="s">
        <v>46</v>
      </c>
      <c r="N761" s="148">
        <v>12530036</v>
      </c>
      <c r="O761" s="148" t="s">
        <v>2030</v>
      </c>
      <c r="Q761" s="148" t="s">
        <v>48</v>
      </c>
      <c r="R761" s="150">
        <v>39118</v>
      </c>
      <c r="S761" s="150">
        <v>44809</v>
      </c>
      <c r="T761" s="148" t="s">
        <v>2896</v>
      </c>
      <c r="U761" s="148">
        <v>1391</v>
      </c>
      <c r="X761" s="148">
        <v>13</v>
      </c>
      <c r="Y761" s="148" t="s">
        <v>230</v>
      </c>
      <c r="AC761" s="148" t="s">
        <v>49</v>
      </c>
      <c r="AD761" s="148" t="s">
        <v>3658</v>
      </c>
      <c r="AE761" s="148">
        <v>53100</v>
      </c>
      <c r="AF761" s="148" t="s">
        <v>4236</v>
      </c>
      <c r="AJ761" s="148" t="s">
        <v>5821</v>
      </c>
      <c r="AK761" s="148" t="s">
        <v>2169</v>
      </c>
      <c r="AL761" s="148">
        <v>0</v>
      </c>
      <c r="AM761" s="148">
        <v>0</v>
      </c>
    </row>
    <row r="762" spans="1:39">
      <c r="A762" s="148">
        <v>5329643</v>
      </c>
      <c r="B762" s="148" t="s">
        <v>8747</v>
      </c>
      <c r="C762" s="148" t="s">
        <v>434</v>
      </c>
      <c r="D762" s="148">
        <v>5329643</v>
      </c>
      <c r="F762" s="149" t="s">
        <v>5338</v>
      </c>
      <c r="H762" s="150">
        <v>32679</v>
      </c>
      <c r="I762" s="149" t="s">
        <v>59</v>
      </c>
      <c r="J762" s="149">
        <v>-40</v>
      </c>
      <c r="K762" s="149" t="s">
        <v>61</v>
      </c>
      <c r="M762" s="149" t="s">
        <v>46</v>
      </c>
      <c r="N762" s="148">
        <v>12530017</v>
      </c>
      <c r="O762" s="148" t="s">
        <v>2025</v>
      </c>
      <c r="Q762" s="148" t="s">
        <v>48</v>
      </c>
      <c r="R762" s="150">
        <v>45315</v>
      </c>
      <c r="T762" s="148" t="s">
        <v>2896</v>
      </c>
      <c r="U762" s="148">
        <v>500</v>
      </c>
      <c r="X762" s="148">
        <v>5</v>
      </c>
      <c r="Y762" s="148" t="s">
        <v>230</v>
      </c>
      <c r="AC762" s="148" t="s">
        <v>49</v>
      </c>
      <c r="AD762" s="148" t="s">
        <v>3669</v>
      </c>
      <c r="AE762" s="148">
        <v>53500</v>
      </c>
      <c r="AF762" s="148" t="s">
        <v>8748</v>
      </c>
      <c r="AI762" s="148">
        <v>616117396</v>
      </c>
      <c r="AK762" s="148" t="s">
        <v>8749</v>
      </c>
      <c r="AL762" s="148">
        <v>0</v>
      </c>
      <c r="AM762" s="148">
        <v>0</v>
      </c>
    </row>
    <row r="763" spans="1:39">
      <c r="A763" s="148">
        <v>5328851</v>
      </c>
      <c r="B763" s="148" t="s">
        <v>436</v>
      </c>
      <c r="C763" s="148" t="s">
        <v>5822</v>
      </c>
      <c r="D763" s="148">
        <v>5328851</v>
      </c>
      <c r="F763" s="149" t="s">
        <v>43</v>
      </c>
      <c r="H763" s="150">
        <v>26624</v>
      </c>
      <c r="I763" s="149" t="s">
        <v>8109</v>
      </c>
      <c r="J763" s="149" t="s">
        <v>8110</v>
      </c>
      <c r="K763" s="149" t="s">
        <v>45</v>
      </c>
      <c r="M763" s="149" t="s">
        <v>46</v>
      </c>
      <c r="N763" s="148">
        <v>12530060</v>
      </c>
      <c r="O763" s="148" t="s">
        <v>2031</v>
      </c>
      <c r="Q763" s="148" t="s">
        <v>48</v>
      </c>
      <c r="R763" s="150">
        <v>44833</v>
      </c>
      <c r="S763" s="150">
        <v>44831</v>
      </c>
      <c r="T763" s="148" t="s">
        <v>2896</v>
      </c>
      <c r="U763" s="148">
        <v>500</v>
      </c>
      <c r="X763" s="148">
        <v>5</v>
      </c>
      <c r="Y763" s="148" t="s">
        <v>230</v>
      </c>
      <c r="AC763" s="148" t="s">
        <v>49</v>
      </c>
      <c r="AD763" s="148" t="s">
        <v>3677</v>
      </c>
      <c r="AE763" s="148">
        <v>53000</v>
      </c>
      <c r="AF763" s="148" t="s">
        <v>5823</v>
      </c>
      <c r="AJ763" s="148">
        <v>670281101</v>
      </c>
      <c r="AK763" s="148" t="s">
        <v>5824</v>
      </c>
      <c r="AL763" s="148">
        <v>0</v>
      </c>
      <c r="AM763" s="148">
        <v>0</v>
      </c>
    </row>
    <row r="764" spans="1:39">
      <c r="A764" s="148">
        <v>5324666</v>
      </c>
      <c r="B764" s="148" t="s">
        <v>436</v>
      </c>
      <c r="C764" s="148" t="s">
        <v>210</v>
      </c>
      <c r="D764" s="148">
        <v>5324666</v>
      </c>
      <c r="F764" s="149" t="s">
        <v>52</v>
      </c>
      <c r="H764" s="150">
        <v>39784</v>
      </c>
      <c r="I764" s="149" t="s">
        <v>152</v>
      </c>
      <c r="J764" s="149">
        <v>-17</v>
      </c>
      <c r="K764" s="149" t="s">
        <v>45</v>
      </c>
      <c r="M764" s="149" t="s">
        <v>46</v>
      </c>
      <c r="N764" s="148">
        <v>12530070</v>
      </c>
      <c r="O764" s="148" t="s">
        <v>145</v>
      </c>
      <c r="Q764" s="148" t="s">
        <v>48</v>
      </c>
      <c r="R764" s="150">
        <v>41781</v>
      </c>
      <c r="T764" s="148" t="s">
        <v>2115</v>
      </c>
      <c r="U764" s="148">
        <v>1152</v>
      </c>
      <c r="X764" s="148">
        <v>11</v>
      </c>
      <c r="Y764" s="148" t="s">
        <v>230</v>
      </c>
      <c r="AC764" s="148" t="s">
        <v>49</v>
      </c>
      <c r="AD764" s="148" t="s">
        <v>3670</v>
      </c>
      <c r="AE764" s="148">
        <v>53320</v>
      </c>
      <c r="AF764" s="148" t="s">
        <v>4237</v>
      </c>
      <c r="AI764" s="148">
        <v>243989678</v>
      </c>
      <c r="AK764" s="148" t="s">
        <v>1541</v>
      </c>
      <c r="AL764" s="148">
        <v>0</v>
      </c>
      <c r="AM764" s="148">
        <v>0</v>
      </c>
    </row>
    <row r="765" spans="1:39">
      <c r="A765" s="148">
        <v>5329363</v>
      </c>
      <c r="B765" s="148" t="s">
        <v>8750</v>
      </c>
      <c r="C765" s="148" t="s">
        <v>8751</v>
      </c>
      <c r="D765" s="148">
        <v>5329363</v>
      </c>
      <c r="F765" s="149" t="s">
        <v>52</v>
      </c>
      <c r="H765" s="150">
        <v>41078</v>
      </c>
      <c r="I765" s="149" t="s">
        <v>53</v>
      </c>
      <c r="J765" s="149">
        <v>-13</v>
      </c>
      <c r="K765" s="149" t="s">
        <v>45</v>
      </c>
      <c r="M765" s="149" t="s">
        <v>46</v>
      </c>
      <c r="N765" s="148">
        <v>12530018</v>
      </c>
      <c r="O765" s="148" t="s">
        <v>2023</v>
      </c>
      <c r="Q765" s="148" t="s">
        <v>48</v>
      </c>
      <c r="R765" s="150">
        <v>45195</v>
      </c>
      <c r="T765" s="148" t="s">
        <v>2115</v>
      </c>
      <c r="U765" s="148">
        <v>500</v>
      </c>
      <c r="X765" s="148">
        <v>5</v>
      </c>
      <c r="Y765" s="148" t="s">
        <v>230</v>
      </c>
      <c r="AC765" s="148" t="s">
        <v>49</v>
      </c>
      <c r="AD765" s="148" t="s">
        <v>8324</v>
      </c>
      <c r="AE765" s="148">
        <v>53200</v>
      </c>
      <c r="AF765" s="148" t="s">
        <v>8752</v>
      </c>
      <c r="AI765" s="148" t="s">
        <v>8753</v>
      </c>
      <c r="AJ765" s="148" t="s">
        <v>8754</v>
      </c>
      <c r="AK765" s="148" t="s">
        <v>8755</v>
      </c>
      <c r="AL765" s="148">
        <v>0</v>
      </c>
      <c r="AM765" s="148">
        <v>0</v>
      </c>
    </row>
    <row r="766" spans="1:39">
      <c r="A766" s="148">
        <v>5325475</v>
      </c>
      <c r="B766" s="148" t="s">
        <v>927</v>
      </c>
      <c r="C766" s="148" t="s">
        <v>396</v>
      </c>
      <c r="D766" s="148">
        <v>5325475</v>
      </c>
      <c r="F766" s="149" t="s">
        <v>52</v>
      </c>
      <c r="H766" s="150">
        <v>39424</v>
      </c>
      <c r="I766" s="149" t="s">
        <v>68</v>
      </c>
      <c r="J766" s="149">
        <v>-18</v>
      </c>
      <c r="K766" s="149" t="s">
        <v>45</v>
      </c>
      <c r="M766" s="149" t="s">
        <v>46</v>
      </c>
      <c r="N766" s="148">
        <v>12530079</v>
      </c>
      <c r="O766" s="148" t="s">
        <v>106</v>
      </c>
      <c r="Q766" s="148" t="s">
        <v>48</v>
      </c>
      <c r="R766" s="150">
        <v>42283</v>
      </c>
      <c r="T766" s="148" t="s">
        <v>2115</v>
      </c>
      <c r="U766" s="148">
        <v>1177</v>
      </c>
      <c r="X766" s="148">
        <v>11</v>
      </c>
      <c r="Y766" s="148" t="s">
        <v>230</v>
      </c>
      <c r="AC766" s="148" t="s">
        <v>49</v>
      </c>
      <c r="AD766" s="148" t="s">
        <v>4238</v>
      </c>
      <c r="AE766" s="148">
        <v>53120</v>
      </c>
      <c r="AF766" s="148" t="s">
        <v>4239</v>
      </c>
      <c r="AI766" s="148">
        <v>243030998</v>
      </c>
      <c r="AJ766" s="148">
        <v>632704793</v>
      </c>
      <c r="AK766" s="148" t="s">
        <v>1542</v>
      </c>
      <c r="AL766" s="148">
        <v>0</v>
      </c>
      <c r="AM766" s="148">
        <v>0</v>
      </c>
    </row>
    <row r="767" spans="1:39">
      <c r="A767" s="148">
        <v>5329380</v>
      </c>
      <c r="B767" s="148" t="s">
        <v>8756</v>
      </c>
      <c r="C767" s="148" t="s">
        <v>50</v>
      </c>
      <c r="D767" s="148">
        <v>5329380</v>
      </c>
      <c r="F767" s="149" t="s">
        <v>43</v>
      </c>
      <c r="H767" s="150">
        <v>40763</v>
      </c>
      <c r="I767" s="149" t="s">
        <v>44</v>
      </c>
      <c r="J767" s="149">
        <v>-14</v>
      </c>
      <c r="K767" s="149" t="s">
        <v>45</v>
      </c>
      <c r="M767" s="149" t="s">
        <v>46</v>
      </c>
      <c r="N767" s="148">
        <v>12530016</v>
      </c>
      <c r="O767" s="148" t="s">
        <v>2152</v>
      </c>
      <c r="Q767" s="148" t="s">
        <v>48</v>
      </c>
      <c r="R767" s="150">
        <v>45197</v>
      </c>
      <c r="T767" s="148" t="s">
        <v>2115</v>
      </c>
      <c r="U767" s="148">
        <v>500</v>
      </c>
      <c r="X767" s="148">
        <v>5</v>
      </c>
      <c r="Y767" s="148" t="s">
        <v>230</v>
      </c>
      <c r="AC767" s="148" t="s">
        <v>49</v>
      </c>
      <c r="AD767" s="148" t="s">
        <v>4363</v>
      </c>
      <c r="AE767" s="148">
        <v>53480</v>
      </c>
      <c r="AF767" s="148" t="s">
        <v>8757</v>
      </c>
      <c r="AH767" s="148" t="s">
        <v>8758</v>
      </c>
      <c r="AJ767" s="148">
        <v>621353036</v>
      </c>
      <c r="AK767" s="148" t="s">
        <v>8759</v>
      </c>
      <c r="AL767" s="148">
        <v>0</v>
      </c>
      <c r="AM767" s="148">
        <v>0</v>
      </c>
    </row>
    <row r="768" spans="1:39">
      <c r="A768" s="148">
        <v>5326169</v>
      </c>
      <c r="B768" s="148" t="s">
        <v>1028</v>
      </c>
      <c r="C768" s="148" t="s">
        <v>93</v>
      </c>
      <c r="D768" s="148">
        <v>5326169</v>
      </c>
      <c r="E768" s="149" t="s">
        <v>8115</v>
      </c>
      <c r="F768" s="149" t="s">
        <v>52</v>
      </c>
      <c r="H768" s="150">
        <v>20603</v>
      </c>
      <c r="I768" s="149" t="s">
        <v>8208</v>
      </c>
      <c r="J768" s="149" t="s">
        <v>8209</v>
      </c>
      <c r="K768" s="149" t="s">
        <v>45</v>
      </c>
      <c r="M768" s="149" t="s">
        <v>46</v>
      </c>
      <c r="N768" s="148">
        <v>12538903</v>
      </c>
      <c r="O768" s="148" t="s">
        <v>166</v>
      </c>
      <c r="P768" s="150">
        <v>45495</v>
      </c>
      <c r="Q768" s="148" t="s">
        <v>962</v>
      </c>
      <c r="R768" s="150">
        <v>42688</v>
      </c>
      <c r="S768" s="150">
        <v>45015</v>
      </c>
      <c r="T768" s="148" t="s">
        <v>2896</v>
      </c>
      <c r="U768" s="148">
        <v>588</v>
      </c>
      <c r="X768" s="148">
        <v>5</v>
      </c>
      <c r="Y768" s="148" t="s">
        <v>230</v>
      </c>
      <c r="AC768" s="148" t="s">
        <v>49</v>
      </c>
      <c r="AD768" s="148" t="s">
        <v>4240</v>
      </c>
      <c r="AE768" s="148">
        <v>53110</v>
      </c>
      <c r="AF768" s="148" t="s">
        <v>8760</v>
      </c>
      <c r="AI768" s="148" t="s">
        <v>3347</v>
      </c>
      <c r="AJ768" s="148" t="s">
        <v>3347</v>
      </c>
      <c r="AK768" s="148" t="s">
        <v>1543</v>
      </c>
      <c r="AL768" s="148">
        <v>0</v>
      </c>
      <c r="AM768" s="148">
        <v>0</v>
      </c>
    </row>
    <row r="769" spans="1:39">
      <c r="A769" s="148">
        <v>5329688</v>
      </c>
      <c r="B769" s="148" t="s">
        <v>8761</v>
      </c>
      <c r="C769" s="148" t="s">
        <v>172</v>
      </c>
      <c r="D769" s="148">
        <v>5329688</v>
      </c>
      <c r="F769" s="149" t="s">
        <v>43</v>
      </c>
      <c r="H769" s="150">
        <v>22035</v>
      </c>
      <c r="I769" s="149" t="s">
        <v>8138</v>
      </c>
      <c r="J769" s="149" t="s">
        <v>8139</v>
      </c>
      <c r="K769" s="149" t="s">
        <v>45</v>
      </c>
      <c r="M769" s="149" t="s">
        <v>46</v>
      </c>
      <c r="N769" s="148">
        <v>12530114</v>
      </c>
      <c r="O769" s="148" t="s">
        <v>47</v>
      </c>
      <c r="Q769" s="148" t="s">
        <v>48</v>
      </c>
      <c r="R769" s="150">
        <v>45395</v>
      </c>
      <c r="S769" s="150">
        <v>45397</v>
      </c>
      <c r="T769" s="148" t="s">
        <v>1006</v>
      </c>
      <c r="U769" s="148">
        <v>500</v>
      </c>
      <c r="X769" s="148">
        <v>5</v>
      </c>
      <c r="Y769" s="148" t="s">
        <v>230</v>
      </c>
      <c r="AC769" s="148" t="s">
        <v>49</v>
      </c>
      <c r="AD769" s="148" t="s">
        <v>6700</v>
      </c>
      <c r="AE769" s="148">
        <v>53360</v>
      </c>
      <c r="AF769" s="148" t="s">
        <v>8762</v>
      </c>
      <c r="AJ769" s="148" t="s">
        <v>8763</v>
      </c>
      <c r="AK769" s="148" t="s">
        <v>8764</v>
      </c>
      <c r="AL769" s="148">
        <v>0</v>
      </c>
      <c r="AM769" s="148">
        <v>0</v>
      </c>
    </row>
    <row r="770" spans="1:39">
      <c r="A770" s="148">
        <v>5326439</v>
      </c>
      <c r="B770" s="148" t="s">
        <v>1098</v>
      </c>
      <c r="C770" s="148" t="s">
        <v>115</v>
      </c>
      <c r="D770" s="148">
        <v>5326439</v>
      </c>
      <c r="F770" s="149" t="s">
        <v>52</v>
      </c>
      <c r="H770" s="150">
        <v>38468</v>
      </c>
      <c r="I770" s="149" t="s">
        <v>59</v>
      </c>
      <c r="J770" s="149">
        <v>-40</v>
      </c>
      <c r="K770" s="149" t="s">
        <v>45</v>
      </c>
      <c r="M770" s="149" t="s">
        <v>46</v>
      </c>
      <c r="N770" s="148">
        <v>12530064</v>
      </c>
      <c r="O770" s="148" t="s">
        <v>2020</v>
      </c>
      <c r="Q770" s="148" t="s">
        <v>48</v>
      </c>
      <c r="R770" s="150">
        <v>43001</v>
      </c>
      <c r="S770" s="150">
        <v>45156</v>
      </c>
      <c r="T770" s="148" t="s">
        <v>1006</v>
      </c>
      <c r="U770" s="148">
        <v>580</v>
      </c>
      <c r="X770" s="148">
        <v>5</v>
      </c>
      <c r="Y770" s="148" t="s">
        <v>230</v>
      </c>
      <c r="AC770" s="148" t="s">
        <v>49</v>
      </c>
      <c r="AD770" s="148" t="s">
        <v>3699</v>
      </c>
      <c r="AE770" s="148">
        <v>53320</v>
      </c>
      <c r="AF770" s="148" t="s">
        <v>4241</v>
      </c>
      <c r="AI770" s="148">
        <v>243911632</v>
      </c>
      <c r="AJ770" s="148">
        <v>642024549</v>
      </c>
      <c r="AK770" s="148" t="s">
        <v>8765</v>
      </c>
      <c r="AL770" s="148">
        <v>0</v>
      </c>
      <c r="AM770" s="148">
        <v>0</v>
      </c>
    </row>
    <row r="771" spans="1:39">
      <c r="A771" s="148">
        <v>5315617</v>
      </c>
      <c r="B771" s="148" t="s">
        <v>3348</v>
      </c>
      <c r="C771" s="148" t="s">
        <v>420</v>
      </c>
      <c r="D771" s="148">
        <v>5315617</v>
      </c>
      <c r="F771" s="149" t="s">
        <v>52</v>
      </c>
      <c r="H771" s="150">
        <v>21057</v>
      </c>
      <c r="I771" s="149" t="s">
        <v>8208</v>
      </c>
      <c r="J771" s="149" t="s">
        <v>8209</v>
      </c>
      <c r="K771" s="149" t="s">
        <v>45</v>
      </c>
      <c r="M771" s="149" t="s">
        <v>46</v>
      </c>
      <c r="N771" s="148">
        <v>12530079</v>
      </c>
      <c r="O771" s="148" t="s">
        <v>106</v>
      </c>
      <c r="Q771" s="148" t="s">
        <v>48</v>
      </c>
      <c r="R771" s="150">
        <v>37432</v>
      </c>
      <c r="S771" s="150">
        <v>44376</v>
      </c>
      <c r="T771" s="148" t="s">
        <v>2896</v>
      </c>
      <c r="U771" s="148">
        <v>718</v>
      </c>
      <c r="X771" s="148">
        <v>7</v>
      </c>
      <c r="Y771" s="148" t="s">
        <v>230</v>
      </c>
      <c r="AC771" s="148" t="s">
        <v>49</v>
      </c>
      <c r="AD771" s="148" t="s">
        <v>4242</v>
      </c>
      <c r="AE771" s="148">
        <v>53190</v>
      </c>
      <c r="AF771" s="148" t="s">
        <v>4243</v>
      </c>
      <c r="AJ771" s="148">
        <v>757082130</v>
      </c>
      <c r="AK771" s="148" t="s">
        <v>3349</v>
      </c>
      <c r="AL771" s="148">
        <v>0</v>
      </c>
      <c r="AM771" s="148">
        <v>0</v>
      </c>
    </row>
    <row r="772" spans="1:39">
      <c r="A772" s="148">
        <v>5310032</v>
      </c>
      <c r="B772" s="148" t="s">
        <v>439</v>
      </c>
      <c r="C772" s="148" t="s">
        <v>144</v>
      </c>
      <c r="D772" s="148">
        <v>5310032</v>
      </c>
      <c r="F772" s="149" t="s">
        <v>52</v>
      </c>
      <c r="H772" s="150">
        <v>26740</v>
      </c>
      <c r="I772" s="149" t="s">
        <v>8109</v>
      </c>
      <c r="J772" s="149" t="s">
        <v>8110</v>
      </c>
      <c r="K772" s="149" t="s">
        <v>45</v>
      </c>
      <c r="M772" s="149" t="s">
        <v>46</v>
      </c>
      <c r="N772" s="148">
        <v>12530068</v>
      </c>
      <c r="O772" s="148" t="s">
        <v>192</v>
      </c>
      <c r="Q772" s="148" t="s">
        <v>48</v>
      </c>
      <c r="R772" s="150">
        <v>37432</v>
      </c>
      <c r="S772" s="150">
        <v>44875</v>
      </c>
      <c r="T772" s="148" t="s">
        <v>1006</v>
      </c>
      <c r="U772" s="148">
        <v>922</v>
      </c>
      <c r="X772" s="148">
        <v>9</v>
      </c>
      <c r="Y772" s="148" t="s">
        <v>230</v>
      </c>
      <c r="AC772" s="148" t="s">
        <v>49</v>
      </c>
      <c r="AD772" s="148" t="s">
        <v>3680</v>
      </c>
      <c r="AE772" s="148">
        <v>53220</v>
      </c>
      <c r="AF772" s="148" t="s">
        <v>4244</v>
      </c>
      <c r="AK772" s="148" t="s">
        <v>2961</v>
      </c>
      <c r="AL772" s="148">
        <v>0</v>
      </c>
      <c r="AM772" s="148">
        <v>0</v>
      </c>
    </row>
    <row r="773" spans="1:39">
      <c r="A773" s="148">
        <v>3535538</v>
      </c>
      <c r="B773" s="148" t="s">
        <v>439</v>
      </c>
      <c r="C773" s="148" t="s">
        <v>108</v>
      </c>
      <c r="D773" s="148">
        <v>3535538</v>
      </c>
      <c r="F773" s="149" t="s">
        <v>52</v>
      </c>
      <c r="H773" s="150">
        <v>37876</v>
      </c>
      <c r="I773" s="149" t="s">
        <v>59</v>
      </c>
      <c r="J773" s="149">
        <v>-40</v>
      </c>
      <c r="K773" s="149" t="s">
        <v>45</v>
      </c>
      <c r="M773" s="149" t="s">
        <v>46</v>
      </c>
      <c r="N773" s="148">
        <v>12530068</v>
      </c>
      <c r="O773" s="148" t="s">
        <v>192</v>
      </c>
      <c r="Q773" s="148" t="s">
        <v>48</v>
      </c>
      <c r="R773" s="150">
        <v>42282</v>
      </c>
      <c r="S773" s="150">
        <v>44826</v>
      </c>
      <c r="T773" s="148" t="s">
        <v>1006</v>
      </c>
      <c r="U773" s="148">
        <v>862</v>
      </c>
      <c r="X773" s="148">
        <v>8</v>
      </c>
      <c r="Y773" s="148" t="s">
        <v>230</v>
      </c>
      <c r="AB773" s="150">
        <v>43282</v>
      </c>
      <c r="AC773" s="148" t="s">
        <v>49</v>
      </c>
      <c r="AD773" s="148" t="s">
        <v>4245</v>
      </c>
      <c r="AE773" s="148">
        <v>35133</v>
      </c>
      <c r="AF773" s="148" t="s">
        <v>4246</v>
      </c>
      <c r="AI773" s="148">
        <v>299953719</v>
      </c>
      <c r="AJ773" s="148">
        <v>687765061</v>
      </c>
      <c r="AK773" s="148" t="s">
        <v>1544</v>
      </c>
      <c r="AL773" s="148">
        <v>0</v>
      </c>
      <c r="AM773" s="148">
        <v>0</v>
      </c>
    </row>
    <row r="774" spans="1:39">
      <c r="A774" s="148">
        <v>5311109</v>
      </c>
      <c r="B774" s="148" t="s">
        <v>439</v>
      </c>
      <c r="C774" s="148" t="s">
        <v>193</v>
      </c>
      <c r="D774" s="148">
        <v>5311109</v>
      </c>
      <c r="E774" s="149" t="s">
        <v>8115</v>
      </c>
      <c r="F774" s="149" t="s">
        <v>52</v>
      </c>
      <c r="H774" s="150">
        <v>25635</v>
      </c>
      <c r="I774" s="149" t="s">
        <v>8109</v>
      </c>
      <c r="J774" s="149" t="s">
        <v>8110</v>
      </c>
      <c r="K774" s="149" t="s">
        <v>45</v>
      </c>
      <c r="M774" s="149" t="s">
        <v>46</v>
      </c>
      <c r="N774" s="148">
        <v>12530068</v>
      </c>
      <c r="O774" s="148" t="s">
        <v>192</v>
      </c>
      <c r="P774" s="150">
        <v>45496</v>
      </c>
      <c r="Q774" s="148" t="s">
        <v>962</v>
      </c>
      <c r="R774" s="150">
        <v>37432</v>
      </c>
      <c r="S774" s="150">
        <v>44806</v>
      </c>
      <c r="T774" s="148" t="s">
        <v>2896</v>
      </c>
      <c r="U774" s="148">
        <v>966</v>
      </c>
      <c r="X774" s="148">
        <v>9</v>
      </c>
      <c r="Y774" s="148" t="s">
        <v>230</v>
      </c>
      <c r="AC774" s="148" t="s">
        <v>49</v>
      </c>
      <c r="AD774" s="148" t="s">
        <v>5825</v>
      </c>
      <c r="AE774" s="148">
        <v>35133</v>
      </c>
      <c r="AF774" s="148" t="s">
        <v>5826</v>
      </c>
      <c r="AI774" s="148" t="s">
        <v>5827</v>
      </c>
      <c r="AJ774" s="148" t="s">
        <v>5828</v>
      </c>
      <c r="AK774" s="148" t="s">
        <v>1544</v>
      </c>
      <c r="AL774" s="148">
        <v>0</v>
      </c>
      <c r="AM774" s="148">
        <v>0</v>
      </c>
    </row>
    <row r="775" spans="1:39">
      <c r="A775" s="148">
        <v>5327592</v>
      </c>
      <c r="B775" s="148" t="s">
        <v>1209</v>
      </c>
      <c r="C775" s="148" t="s">
        <v>81</v>
      </c>
      <c r="D775" s="148">
        <v>5327592</v>
      </c>
      <c r="F775" s="149" t="s">
        <v>52</v>
      </c>
      <c r="H775" s="150">
        <v>39319</v>
      </c>
      <c r="I775" s="149" t="s">
        <v>68</v>
      </c>
      <c r="J775" s="149">
        <v>-18</v>
      </c>
      <c r="K775" s="149" t="s">
        <v>45</v>
      </c>
      <c r="M775" s="149" t="s">
        <v>46</v>
      </c>
      <c r="N775" s="148">
        <v>12530050</v>
      </c>
      <c r="O775" s="148" t="s">
        <v>2049</v>
      </c>
      <c r="Q775" s="148" t="s">
        <v>48</v>
      </c>
      <c r="R775" s="150">
        <v>43737</v>
      </c>
      <c r="T775" s="148" t="s">
        <v>2115</v>
      </c>
      <c r="U775" s="148">
        <v>557</v>
      </c>
      <c r="X775" s="148">
        <v>5</v>
      </c>
      <c r="Y775" s="148" t="s">
        <v>230</v>
      </c>
      <c r="AC775" s="148" t="s">
        <v>49</v>
      </c>
      <c r="AD775" s="148" t="s">
        <v>3801</v>
      </c>
      <c r="AE775" s="148">
        <v>53210</v>
      </c>
      <c r="AF775" s="148" t="s">
        <v>4247</v>
      </c>
      <c r="AK775" s="148" t="s">
        <v>3350</v>
      </c>
      <c r="AL775" s="148">
        <v>0</v>
      </c>
      <c r="AM775" s="148">
        <v>0</v>
      </c>
    </row>
    <row r="776" spans="1:39">
      <c r="A776" s="148">
        <v>5328801</v>
      </c>
      <c r="B776" s="148" t="s">
        <v>1210</v>
      </c>
      <c r="C776" s="148" t="s">
        <v>5829</v>
      </c>
      <c r="D776" s="148">
        <v>5328801</v>
      </c>
      <c r="F776" s="149" t="s">
        <v>52</v>
      </c>
      <c r="H776" s="150">
        <v>41196</v>
      </c>
      <c r="I776" s="149" t="s">
        <v>53</v>
      </c>
      <c r="J776" s="149">
        <v>-13</v>
      </c>
      <c r="K776" s="149" t="s">
        <v>45</v>
      </c>
      <c r="M776" s="149" t="s">
        <v>46</v>
      </c>
      <c r="N776" s="148">
        <v>12530144</v>
      </c>
      <c r="O776" s="148" t="s">
        <v>2070</v>
      </c>
      <c r="Q776" s="148" t="s">
        <v>48</v>
      </c>
      <c r="R776" s="150">
        <v>44826</v>
      </c>
      <c r="T776" s="148" t="s">
        <v>2115</v>
      </c>
      <c r="U776" s="148">
        <v>500</v>
      </c>
      <c r="X776" s="148">
        <v>5</v>
      </c>
      <c r="Y776" s="148" t="s">
        <v>230</v>
      </c>
      <c r="AC776" s="148" t="s">
        <v>49</v>
      </c>
      <c r="AD776" s="148" t="s">
        <v>5353</v>
      </c>
      <c r="AE776" s="148">
        <v>53290</v>
      </c>
      <c r="AF776" s="148" t="s">
        <v>5830</v>
      </c>
      <c r="AJ776" s="148">
        <v>670639899</v>
      </c>
      <c r="AK776" s="148" t="s">
        <v>1545</v>
      </c>
      <c r="AL776" s="148">
        <v>0</v>
      </c>
      <c r="AM776" s="148">
        <v>0</v>
      </c>
    </row>
    <row r="777" spans="1:39">
      <c r="A777" s="148">
        <v>5327449</v>
      </c>
      <c r="B777" s="148" t="s">
        <v>1210</v>
      </c>
      <c r="C777" s="148" t="s">
        <v>1211</v>
      </c>
      <c r="D777" s="148">
        <v>5327449</v>
      </c>
      <c r="F777" s="149" t="s">
        <v>52</v>
      </c>
      <c r="H777" s="150">
        <v>29007</v>
      </c>
      <c r="I777" s="149" t="s">
        <v>8147</v>
      </c>
      <c r="J777" s="149" t="s">
        <v>8148</v>
      </c>
      <c r="K777" s="149" t="s">
        <v>45</v>
      </c>
      <c r="M777" s="149" t="s">
        <v>46</v>
      </c>
      <c r="N777" s="148">
        <v>12530144</v>
      </c>
      <c r="O777" s="148" t="s">
        <v>2070</v>
      </c>
      <c r="Q777" s="148" t="s">
        <v>48</v>
      </c>
      <c r="R777" s="150">
        <v>43726</v>
      </c>
      <c r="S777" s="150">
        <v>44813</v>
      </c>
      <c r="T777" s="148" t="s">
        <v>2896</v>
      </c>
      <c r="U777" s="148">
        <v>500</v>
      </c>
      <c r="X777" s="148">
        <v>5</v>
      </c>
      <c r="Y777" s="148" t="s">
        <v>230</v>
      </c>
      <c r="AC777" s="148" t="s">
        <v>49</v>
      </c>
      <c r="AD777" s="148" t="s">
        <v>3631</v>
      </c>
      <c r="AE777" s="148">
        <v>53290</v>
      </c>
      <c r="AF777" s="148" t="s">
        <v>4248</v>
      </c>
      <c r="AJ777" s="148">
        <v>670639899</v>
      </c>
      <c r="AK777" s="148" t="s">
        <v>1545</v>
      </c>
      <c r="AL777" s="148">
        <v>0</v>
      </c>
      <c r="AM777" s="148">
        <v>0</v>
      </c>
    </row>
    <row r="778" spans="1:39">
      <c r="A778" s="148">
        <v>5327761</v>
      </c>
      <c r="B778" s="148" t="s">
        <v>8766</v>
      </c>
      <c r="C778" s="148" t="s">
        <v>8767</v>
      </c>
      <c r="D778" s="148">
        <v>5327761</v>
      </c>
      <c r="F778" s="149" t="s">
        <v>43</v>
      </c>
      <c r="H778" s="150">
        <v>39071</v>
      </c>
      <c r="I778" s="149" t="s">
        <v>2335</v>
      </c>
      <c r="J778" s="149">
        <v>-19</v>
      </c>
      <c r="K778" s="149" t="s">
        <v>45</v>
      </c>
      <c r="M778" s="149" t="s">
        <v>46</v>
      </c>
      <c r="N778" s="148">
        <v>12530144</v>
      </c>
      <c r="O778" s="148" t="s">
        <v>2070</v>
      </c>
      <c r="Q778" s="148" t="s">
        <v>48</v>
      </c>
      <c r="R778" s="150">
        <v>43759</v>
      </c>
      <c r="T778" s="148" t="s">
        <v>2115</v>
      </c>
      <c r="U778" s="148">
        <v>500</v>
      </c>
      <c r="X778" s="148">
        <v>5</v>
      </c>
      <c r="Y778" s="148" t="s">
        <v>230</v>
      </c>
      <c r="AC778" s="148" t="s">
        <v>49</v>
      </c>
      <c r="AD778" s="148" t="s">
        <v>4468</v>
      </c>
      <c r="AE778" s="148">
        <v>53290</v>
      </c>
      <c r="AF778" s="148" t="s">
        <v>8768</v>
      </c>
      <c r="AI778" s="148">
        <v>249801253</v>
      </c>
      <c r="AJ778" s="148">
        <v>630816018</v>
      </c>
      <c r="AK778" s="148" t="s">
        <v>8769</v>
      </c>
      <c r="AL778" s="148">
        <v>0</v>
      </c>
      <c r="AM778" s="148">
        <v>0</v>
      </c>
    </row>
    <row r="779" spans="1:39">
      <c r="A779" s="148" t="s">
        <v>5831</v>
      </c>
      <c r="B779" s="148" t="s">
        <v>5832</v>
      </c>
      <c r="C779" s="148" t="s">
        <v>124</v>
      </c>
      <c r="D779" s="148" t="s">
        <v>5831</v>
      </c>
      <c r="E779" s="149" t="s">
        <v>52</v>
      </c>
      <c r="F779" s="149" t="s">
        <v>52</v>
      </c>
      <c r="H779" s="150">
        <v>23277</v>
      </c>
      <c r="I779" s="149" t="s">
        <v>8138</v>
      </c>
      <c r="J779" s="149" t="s">
        <v>8139</v>
      </c>
      <c r="K779" s="149" t="s">
        <v>45</v>
      </c>
      <c r="M779" s="149" t="s">
        <v>46</v>
      </c>
      <c r="N779" s="148">
        <v>12530074</v>
      </c>
      <c r="O779" s="148" t="s">
        <v>218</v>
      </c>
      <c r="P779" s="150">
        <v>45479</v>
      </c>
      <c r="Q779" s="148" t="s">
        <v>962</v>
      </c>
      <c r="R779" s="150">
        <v>41564</v>
      </c>
      <c r="S779" s="150">
        <v>44852</v>
      </c>
      <c r="T779" s="148" t="s">
        <v>2896</v>
      </c>
      <c r="U779" s="148">
        <v>1090</v>
      </c>
      <c r="X779" s="148">
        <v>10</v>
      </c>
      <c r="Y779" s="148" t="s">
        <v>230</v>
      </c>
      <c r="AC779" s="148" t="s">
        <v>49</v>
      </c>
      <c r="AD779" s="148" t="s">
        <v>4057</v>
      </c>
      <c r="AE779" s="148">
        <v>53200</v>
      </c>
      <c r="AF779" s="148" t="s">
        <v>5833</v>
      </c>
      <c r="AH779" s="148" t="s">
        <v>4324</v>
      </c>
      <c r="AI779" s="148">
        <v>666780976</v>
      </c>
      <c r="AK779" s="148" t="s">
        <v>5834</v>
      </c>
      <c r="AL779" s="148">
        <v>0</v>
      </c>
      <c r="AM779" s="148">
        <v>0</v>
      </c>
    </row>
    <row r="780" spans="1:39">
      <c r="A780" s="148">
        <v>5329618</v>
      </c>
      <c r="B780" s="148" t="s">
        <v>8770</v>
      </c>
      <c r="C780" s="148" t="s">
        <v>931</v>
      </c>
      <c r="D780" s="148">
        <v>5329618</v>
      </c>
      <c r="F780" s="149" t="s">
        <v>5338</v>
      </c>
      <c r="H780" s="150">
        <v>41244</v>
      </c>
      <c r="I780" s="149" t="s">
        <v>53</v>
      </c>
      <c r="J780" s="149">
        <v>-13</v>
      </c>
      <c r="K780" s="149" t="s">
        <v>45</v>
      </c>
      <c r="M780" s="149" t="s">
        <v>46</v>
      </c>
      <c r="N780" s="148">
        <v>12530017</v>
      </c>
      <c r="O780" s="148" t="s">
        <v>2025</v>
      </c>
      <c r="Q780" s="148" t="s">
        <v>48</v>
      </c>
      <c r="R780" s="150">
        <v>45304</v>
      </c>
      <c r="T780" s="148" t="s">
        <v>2115</v>
      </c>
      <c r="U780" s="148">
        <v>500</v>
      </c>
      <c r="X780" s="148">
        <v>5</v>
      </c>
      <c r="Y780" s="148" t="s">
        <v>230</v>
      </c>
      <c r="AC780" s="148" t="s">
        <v>49</v>
      </c>
      <c r="AD780" s="148" t="s">
        <v>3669</v>
      </c>
      <c r="AE780" s="148">
        <v>53500</v>
      </c>
      <c r="AF780" s="148" t="s">
        <v>8771</v>
      </c>
      <c r="AI780" s="148">
        <v>616117396</v>
      </c>
      <c r="AJ780" s="148">
        <v>634519331</v>
      </c>
      <c r="AK780" s="148" t="s">
        <v>1920</v>
      </c>
      <c r="AL780" s="148">
        <v>0</v>
      </c>
      <c r="AM780" s="148">
        <v>0</v>
      </c>
    </row>
    <row r="781" spans="1:39">
      <c r="A781" s="148">
        <v>5329616</v>
      </c>
      <c r="B781" s="148" t="s">
        <v>3351</v>
      </c>
      <c r="C781" s="148" t="s">
        <v>67</v>
      </c>
      <c r="D781" s="148">
        <v>5329616</v>
      </c>
      <c r="F781" s="149" t="s">
        <v>52</v>
      </c>
      <c r="H781" s="150">
        <v>40327</v>
      </c>
      <c r="I781" s="149" t="s">
        <v>97</v>
      </c>
      <c r="J781" s="149">
        <v>-15</v>
      </c>
      <c r="K781" s="149" t="s">
        <v>45</v>
      </c>
      <c r="M781" s="149" t="s">
        <v>46</v>
      </c>
      <c r="N781" s="148">
        <v>12530079</v>
      </c>
      <c r="O781" s="148" t="s">
        <v>106</v>
      </c>
      <c r="Q781" s="148" t="s">
        <v>48</v>
      </c>
      <c r="R781" s="150">
        <v>45301</v>
      </c>
      <c r="T781" s="148" t="s">
        <v>2115</v>
      </c>
      <c r="U781" s="148">
        <v>530</v>
      </c>
      <c r="X781" s="148">
        <v>5</v>
      </c>
      <c r="Y781" s="148" t="s">
        <v>230</v>
      </c>
      <c r="AC781" s="148" t="s">
        <v>49</v>
      </c>
      <c r="AD781" s="148" t="s">
        <v>4294</v>
      </c>
      <c r="AE781" s="148">
        <v>53120</v>
      </c>
      <c r="AF781" s="148" t="s">
        <v>8772</v>
      </c>
      <c r="AI781" s="148">
        <v>243041536</v>
      </c>
      <c r="AJ781" s="148">
        <v>606817287</v>
      </c>
      <c r="AK781" s="148" t="s">
        <v>8773</v>
      </c>
      <c r="AL781" s="148">
        <v>0</v>
      </c>
      <c r="AM781" s="148">
        <v>0</v>
      </c>
    </row>
    <row r="782" spans="1:39">
      <c r="A782" s="148">
        <v>5329615</v>
      </c>
      <c r="B782" s="148" t="s">
        <v>3351</v>
      </c>
      <c r="C782" s="148" t="s">
        <v>3050</v>
      </c>
      <c r="D782" s="148">
        <v>5329615</v>
      </c>
      <c r="F782" s="149" t="s">
        <v>5338</v>
      </c>
      <c r="H782" s="150">
        <v>28270</v>
      </c>
      <c r="I782" s="149" t="s">
        <v>8147</v>
      </c>
      <c r="J782" s="149" t="s">
        <v>8148</v>
      </c>
      <c r="K782" s="149" t="s">
        <v>45</v>
      </c>
      <c r="M782" s="149" t="s">
        <v>46</v>
      </c>
      <c r="N782" s="148">
        <v>12530079</v>
      </c>
      <c r="O782" s="148" t="s">
        <v>106</v>
      </c>
      <c r="Q782" s="148" t="s">
        <v>48</v>
      </c>
      <c r="R782" s="150">
        <v>45301</v>
      </c>
      <c r="T782" s="148" t="s">
        <v>2896</v>
      </c>
      <c r="U782" s="148">
        <v>500</v>
      </c>
      <c r="X782" s="148">
        <v>5</v>
      </c>
      <c r="Y782" s="148" t="s">
        <v>230</v>
      </c>
      <c r="AC782" s="148" t="s">
        <v>49</v>
      </c>
      <c r="AD782" s="148" t="s">
        <v>8774</v>
      </c>
      <c r="AE782" s="148">
        <v>53120</v>
      </c>
      <c r="AF782" s="148" t="s">
        <v>8772</v>
      </c>
      <c r="AI782" s="148">
        <v>243041536</v>
      </c>
      <c r="AJ782" s="148">
        <v>606817287</v>
      </c>
      <c r="AK782" s="148" t="s">
        <v>8773</v>
      </c>
      <c r="AL782" s="148">
        <v>0</v>
      </c>
      <c r="AM782" s="148">
        <v>0</v>
      </c>
    </row>
    <row r="783" spans="1:39">
      <c r="A783" s="148">
        <v>5324806</v>
      </c>
      <c r="B783" s="148" t="s">
        <v>3351</v>
      </c>
      <c r="C783" s="148" t="s">
        <v>261</v>
      </c>
      <c r="D783" s="148">
        <v>5324806</v>
      </c>
      <c r="F783" s="149" t="s">
        <v>52</v>
      </c>
      <c r="H783" s="150">
        <v>36580</v>
      </c>
      <c r="I783" s="149" t="s">
        <v>59</v>
      </c>
      <c r="J783" s="149">
        <v>-40</v>
      </c>
      <c r="K783" s="149" t="s">
        <v>45</v>
      </c>
      <c r="M783" s="149" t="s">
        <v>46</v>
      </c>
      <c r="N783" s="148">
        <v>12530035</v>
      </c>
      <c r="O783" s="148" t="s">
        <v>2027</v>
      </c>
      <c r="Q783" s="148" t="s">
        <v>48</v>
      </c>
      <c r="R783" s="150">
        <v>41905</v>
      </c>
      <c r="S783" s="150">
        <v>44476</v>
      </c>
      <c r="T783" s="148" t="s">
        <v>2896</v>
      </c>
      <c r="U783" s="148">
        <v>1199</v>
      </c>
      <c r="X783" s="148">
        <v>11</v>
      </c>
      <c r="Y783" s="148" t="s">
        <v>230</v>
      </c>
      <c r="AC783" s="148" t="s">
        <v>49</v>
      </c>
      <c r="AD783" s="148" t="s">
        <v>4812</v>
      </c>
      <c r="AE783" s="148">
        <v>53230</v>
      </c>
      <c r="AF783" s="148" t="s">
        <v>4250</v>
      </c>
      <c r="AJ783" s="148" t="s">
        <v>8775</v>
      </c>
      <c r="AK783" s="148" t="s">
        <v>3352</v>
      </c>
      <c r="AL783" s="148">
        <v>0</v>
      </c>
      <c r="AM783" s="148">
        <v>0</v>
      </c>
    </row>
    <row r="784" spans="1:39">
      <c r="A784" s="148">
        <v>3529292</v>
      </c>
      <c r="B784" s="148" t="s">
        <v>5835</v>
      </c>
      <c r="C784" s="148" t="s">
        <v>1228</v>
      </c>
      <c r="D784" s="148">
        <v>3529292</v>
      </c>
      <c r="F784" s="149" t="s">
        <v>52</v>
      </c>
      <c r="H784" s="150">
        <v>37307</v>
      </c>
      <c r="I784" s="149" t="s">
        <v>59</v>
      </c>
      <c r="J784" s="149">
        <v>-40</v>
      </c>
      <c r="K784" s="149" t="s">
        <v>61</v>
      </c>
      <c r="M784" s="149" t="s">
        <v>46</v>
      </c>
      <c r="N784" s="148">
        <v>12530064</v>
      </c>
      <c r="O784" s="148" t="s">
        <v>2020</v>
      </c>
      <c r="Q784" s="148" t="s">
        <v>48</v>
      </c>
      <c r="R784" s="150">
        <v>40109</v>
      </c>
      <c r="S784" s="150">
        <v>44838</v>
      </c>
      <c r="T784" s="148" t="s">
        <v>2896</v>
      </c>
      <c r="U784" s="148">
        <v>571</v>
      </c>
      <c r="X784" s="148">
        <v>5</v>
      </c>
      <c r="Y784" s="148" t="s">
        <v>230</v>
      </c>
      <c r="AC784" s="148" t="s">
        <v>49</v>
      </c>
      <c r="AD784" s="148" t="s">
        <v>4555</v>
      </c>
      <c r="AE784" s="148">
        <v>53940</v>
      </c>
      <c r="AF784" s="148" t="s">
        <v>5836</v>
      </c>
      <c r="AI784" s="148">
        <v>782822770</v>
      </c>
      <c r="AK784" s="148" t="s">
        <v>5837</v>
      </c>
      <c r="AL784" s="148">
        <v>0</v>
      </c>
      <c r="AM784" s="148">
        <v>0</v>
      </c>
    </row>
    <row r="785" spans="1:39">
      <c r="A785" s="148">
        <v>5326444</v>
      </c>
      <c r="B785" s="148" t="s">
        <v>1099</v>
      </c>
      <c r="C785" s="148" t="s">
        <v>188</v>
      </c>
      <c r="D785" s="148">
        <v>5326444</v>
      </c>
      <c r="F785" s="149" t="s">
        <v>52</v>
      </c>
      <c r="H785" s="150">
        <v>28986</v>
      </c>
      <c r="I785" s="149" t="s">
        <v>8147</v>
      </c>
      <c r="J785" s="149" t="s">
        <v>8148</v>
      </c>
      <c r="K785" s="149" t="s">
        <v>45</v>
      </c>
      <c r="M785" s="149" t="s">
        <v>46</v>
      </c>
      <c r="N785" s="148">
        <v>12530068</v>
      </c>
      <c r="O785" s="148" t="s">
        <v>192</v>
      </c>
      <c r="Q785" s="148" t="s">
        <v>48</v>
      </c>
      <c r="R785" s="150">
        <v>43002</v>
      </c>
      <c r="S785" s="150">
        <v>44826</v>
      </c>
      <c r="T785" s="148" t="s">
        <v>2896</v>
      </c>
      <c r="U785" s="148">
        <v>858</v>
      </c>
      <c r="X785" s="148">
        <v>8</v>
      </c>
      <c r="Y785" s="148" t="s">
        <v>230</v>
      </c>
      <c r="AC785" s="148" t="s">
        <v>49</v>
      </c>
      <c r="AD785" s="148" t="s">
        <v>3753</v>
      </c>
      <c r="AE785" s="148">
        <v>53220</v>
      </c>
      <c r="AF785" s="148" t="s">
        <v>4251</v>
      </c>
      <c r="AJ785" s="148">
        <v>682971733</v>
      </c>
      <c r="AK785" s="148" t="s">
        <v>1546</v>
      </c>
      <c r="AL785" s="148">
        <v>0</v>
      </c>
      <c r="AM785" s="148">
        <v>0</v>
      </c>
    </row>
    <row r="786" spans="1:39">
      <c r="A786" s="148">
        <v>5329605</v>
      </c>
      <c r="B786" s="148" t="s">
        <v>8776</v>
      </c>
      <c r="C786" s="148" t="s">
        <v>107</v>
      </c>
      <c r="D786" s="148">
        <v>5329605</v>
      </c>
      <c r="F786" s="149" t="s">
        <v>43</v>
      </c>
      <c r="H786" s="150">
        <v>40631</v>
      </c>
      <c r="I786" s="149" t="s">
        <v>44</v>
      </c>
      <c r="J786" s="149">
        <v>-14</v>
      </c>
      <c r="K786" s="149" t="s">
        <v>45</v>
      </c>
      <c r="M786" s="149" t="s">
        <v>46</v>
      </c>
      <c r="N786" s="148">
        <v>12530078</v>
      </c>
      <c r="O786" s="148" t="s">
        <v>105</v>
      </c>
      <c r="Q786" s="148" t="s">
        <v>48</v>
      </c>
      <c r="R786" s="150">
        <v>45279</v>
      </c>
      <c r="T786" s="148" t="s">
        <v>2115</v>
      </c>
      <c r="U786" s="148">
        <v>500</v>
      </c>
      <c r="X786" s="148">
        <v>5</v>
      </c>
      <c r="Y786" s="148" t="s">
        <v>230</v>
      </c>
      <c r="AC786" s="148" t="s">
        <v>49</v>
      </c>
      <c r="AD786" s="148" t="s">
        <v>8777</v>
      </c>
      <c r="AE786" s="148">
        <v>53170</v>
      </c>
      <c r="AF786" s="148" t="s">
        <v>8778</v>
      </c>
      <c r="AK786" s="148" t="s">
        <v>8779</v>
      </c>
      <c r="AL786" s="148">
        <v>0</v>
      </c>
      <c r="AM786" s="148">
        <v>0</v>
      </c>
    </row>
    <row r="787" spans="1:39">
      <c r="A787" s="148">
        <v>5317528</v>
      </c>
      <c r="B787" s="148" t="s">
        <v>5838</v>
      </c>
      <c r="C787" s="148" t="s">
        <v>254</v>
      </c>
      <c r="D787" s="148">
        <v>5317528</v>
      </c>
      <c r="F787" s="149" t="s">
        <v>52</v>
      </c>
      <c r="H787" s="150">
        <v>26236</v>
      </c>
      <c r="I787" s="149" t="s">
        <v>8109</v>
      </c>
      <c r="J787" s="149" t="s">
        <v>8110</v>
      </c>
      <c r="K787" s="149" t="s">
        <v>45</v>
      </c>
      <c r="M787" s="149" t="s">
        <v>46</v>
      </c>
      <c r="N787" s="148">
        <v>12530063</v>
      </c>
      <c r="O787" s="148" t="s">
        <v>265</v>
      </c>
      <c r="Q787" s="148" t="s">
        <v>48</v>
      </c>
      <c r="R787" s="150">
        <v>37524</v>
      </c>
      <c r="S787" s="150">
        <v>44832</v>
      </c>
      <c r="T787" s="148" t="s">
        <v>2896</v>
      </c>
      <c r="U787" s="148">
        <v>680</v>
      </c>
      <c r="X787" s="148">
        <v>6</v>
      </c>
      <c r="Y787" s="148" t="s">
        <v>230</v>
      </c>
      <c r="AC787" s="148" t="s">
        <v>49</v>
      </c>
      <c r="AD787" s="148" t="s">
        <v>4160</v>
      </c>
      <c r="AE787" s="148">
        <v>53500</v>
      </c>
      <c r="AF787" s="148" t="s">
        <v>5839</v>
      </c>
      <c r="AI787" s="148">
        <v>243043142</v>
      </c>
      <c r="AK787" s="148" t="s">
        <v>5840</v>
      </c>
      <c r="AL787" s="148">
        <v>0</v>
      </c>
      <c r="AM787" s="148">
        <v>0</v>
      </c>
    </row>
    <row r="788" spans="1:39">
      <c r="A788" s="148">
        <v>5328678</v>
      </c>
      <c r="B788" s="148" t="s">
        <v>5841</v>
      </c>
      <c r="C788" s="148" t="s">
        <v>387</v>
      </c>
      <c r="D788" s="148">
        <v>5328678</v>
      </c>
      <c r="E788" s="149" t="s">
        <v>52</v>
      </c>
      <c r="F788" s="149" t="s">
        <v>52</v>
      </c>
      <c r="H788" s="150">
        <v>37527</v>
      </c>
      <c r="I788" s="149" t="s">
        <v>59</v>
      </c>
      <c r="J788" s="149">
        <v>-40</v>
      </c>
      <c r="K788" s="149" t="s">
        <v>45</v>
      </c>
      <c r="M788" s="149" t="s">
        <v>46</v>
      </c>
      <c r="N788" s="148">
        <v>12530055</v>
      </c>
      <c r="O788" s="148" t="s">
        <v>240</v>
      </c>
      <c r="P788" s="150">
        <v>45534</v>
      </c>
      <c r="Q788" s="148" t="s">
        <v>962</v>
      </c>
      <c r="R788" s="150">
        <v>44812</v>
      </c>
      <c r="S788" s="150">
        <v>44812</v>
      </c>
      <c r="T788" s="148" t="s">
        <v>2896</v>
      </c>
      <c r="U788" s="148">
        <v>582</v>
      </c>
      <c r="X788" s="148">
        <v>5</v>
      </c>
      <c r="Y788" s="148" t="s">
        <v>230</v>
      </c>
      <c r="AC788" s="148" t="s">
        <v>49</v>
      </c>
      <c r="AD788" s="148" t="s">
        <v>3972</v>
      </c>
      <c r="AE788" s="148">
        <v>53380</v>
      </c>
      <c r="AF788" s="148" t="s">
        <v>5842</v>
      </c>
      <c r="AJ788" s="148">
        <v>656864925</v>
      </c>
      <c r="AK788" s="148" t="s">
        <v>5843</v>
      </c>
      <c r="AL788" s="148">
        <v>1</v>
      </c>
      <c r="AM788" s="148">
        <v>1</v>
      </c>
    </row>
    <row r="789" spans="1:39">
      <c r="A789" s="148">
        <v>5329651</v>
      </c>
      <c r="B789" s="148" t="s">
        <v>8780</v>
      </c>
      <c r="C789" s="148" t="s">
        <v>5361</v>
      </c>
      <c r="D789" s="148">
        <v>5329651</v>
      </c>
      <c r="F789" s="149" t="s">
        <v>43</v>
      </c>
      <c r="H789" s="150">
        <v>40647</v>
      </c>
      <c r="I789" s="149" t="s">
        <v>44</v>
      </c>
      <c r="J789" s="149">
        <v>-14</v>
      </c>
      <c r="K789" s="149" t="s">
        <v>45</v>
      </c>
      <c r="M789" s="149" t="s">
        <v>46</v>
      </c>
      <c r="N789" s="148">
        <v>12530054</v>
      </c>
      <c r="O789" s="148" t="s">
        <v>94</v>
      </c>
      <c r="Q789" s="148" t="s">
        <v>48</v>
      </c>
      <c r="R789" s="150">
        <v>45320</v>
      </c>
      <c r="T789" s="148" t="s">
        <v>2115</v>
      </c>
      <c r="U789" s="148">
        <v>500</v>
      </c>
      <c r="X789" s="148">
        <v>5</v>
      </c>
      <c r="Y789" s="148" t="s">
        <v>230</v>
      </c>
      <c r="AC789" s="148" t="s">
        <v>49</v>
      </c>
      <c r="AD789" s="148" t="s">
        <v>3769</v>
      </c>
      <c r="AE789" s="148">
        <v>53400</v>
      </c>
      <c r="AF789" s="148" t="s">
        <v>8781</v>
      </c>
      <c r="AK789" s="148" t="s">
        <v>8782</v>
      </c>
      <c r="AL789" s="148">
        <v>0</v>
      </c>
      <c r="AM789" s="148">
        <v>0</v>
      </c>
    </row>
    <row r="790" spans="1:39">
      <c r="A790" s="148">
        <v>5329558</v>
      </c>
      <c r="B790" s="148" t="s">
        <v>8780</v>
      </c>
      <c r="C790" s="148" t="s">
        <v>140</v>
      </c>
      <c r="D790" s="148">
        <v>5329558</v>
      </c>
      <c r="F790" s="149" t="s">
        <v>52</v>
      </c>
      <c r="H790" s="150">
        <v>28756</v>
      </c>
      <c r="I790" s="149" t="s">
        <v>8147</v>
      </c>
      <c r="J790" s="149" t="s">
        <v>8148</v>
      </c>
      <c r="K790" s="149" t="s">
        <v>45</v>
      </c>
      <c r="M790" s="149" t="s">
        <v>46</v>
      </c>
      <c r="N790" s="148">
        <v>12530054</v>
      </c>
      <c r="O790" s="148" t="s">
        <v>94</v>
      </c>
      <c r="Q790" s="148" t="s">
        <v>48</v>
      </c>
      <c r="R790" s="150">
        <v>45249</v>
      </c>
      <c r="S790" s="150">
        <v>45211</v>
      </c>
      <c r="T790" s="148" t="s">
        <v>1006</v>
      </c>
      <c r="U790" s="148">
        <v>579</v>
      </c>
      <c r="X790" s="148">
        <v>5</v>
      </c>
      <c r="Y790" s="148" t="s">
        <v>230</v>
      </c>
      <c r="AC790" s="148" t="s">
        <v>49</v>
      </c>
      <c r="AD790" s="148" t="s">
        <v>3824</v>
      </c>
      <c r="AE790" s="148">
        <v>53400</v>
      </c>
      <c r="AF790" s="148" t="s">
        <v>8783</v>
      </c>
      <c r="AK790" s="148" t="s">
        <v>8784</v>
      </c>
      <c r="AL790" s="148">
        <v>0</v>
      </c>
      <c r="AM790" s="148">
        <v>0</v>
      </c>
    </row>
    <row r="791" spans="1:39">
      <c r="A791" s="148">
        <v>5328206</v>
      </c>
      <c r="B791" s="148" t="s">
        <v>978</v>
      </c>
      <c r="C791" s="148" t="s">
        <v>115</v>
      </c>
      <c r="D791" s="148">
        <v>5328206</v>
      </c>
      <c r="F791" s="149" t="s">
        <v>52</v>
      </c>
      <c r="H791" s="150">
        <v>39692</v>
      </c>
      <c r="I791" s="149" t="s">
        <v>152</v>
      </c>
      <c r="J791" s="149">
        <v>-17</v>
      </c>
      <c r="K791" s="149" t="s">
        <v>45</v>
      </c>
      <c r="M791" s="149" t="s">
        <v>46</v>
      </c>
      <c r="N791" s="148">
        <v>12530017</v>
      </c>
      <c r="O791" s="148" t="s">
        <v>2025</v>
      </c>
      <c r="Q791" s="148" t="s">
        <v>48</v>
      </c>
      <c r="R791" s="150">
        <v>44458</v>
      </c>
      <c r="T791" s="148" t="s">
        <v>2115</v>
      </c>
      <c r="U791" s="148">
        <v>732</v>
      </c>
      <c r="X791" s="148">
        <v>7</v>
      </c>
      <c r="Y791" s="148" t="s">
        <v>230</v>
      </c>
      <c r="AC791" s="148" t="s">
        <v>49</v>
      </c>
      <c r="AD791" s="148" t="s">
        <v>3669</v>
      </c>
      <c r="AE791" s="148">
        <v>53500</v>
      </c>
      <c r="AF791" s="148" t="s">
        <v>4252</v>
      </c>
      <c r="AJ791" s="148" t="s">
        <v>2238</v>
      </c>
      <c r="AK791" s="148" t="s">
        <v>2239</v>
      </c>
      <c r="AL791" s="148">
        <v>0</v>
      </c>
      <c r="AM791" s="148">
        <v>0</v>
      </c>
    </row>
    <row r="792" spans="1:39">
      <c r="A792" s="148">
        <v>5313398</v>
      </c>
      <c r="B792" s="148" t="s">
        <v>978</v>
      </c>
      <c r="C792" s="148" t="s">
        <v>1282</v>
      </c>
      <c r="D792" s="148">
        <v>5313398</v>
      </c>
      <c r="F792" s="149" t="s">
        <v>52</v>
      </c>
      <c r="H792" s="150">
        <v>29122</v>
      </c>
      <c r="I792" s="149" t="s">
        <v>8147</v>
      </c>
      <c r="J792" s="149" t="s">
        <v>8148</v>
      </c>
      <c r="K792" s="149" t="s">
        <v>45</v>
      </c>
      <c r="M792" s="149" t="s">
        <v>46</v>
      </c>
      <c r="N792" s="148">
        <v>12538900</v>
      </c>
      <c r="O792" s="148" t="s">
        <v>1281</v>
      </c>
      <c r="Q792" s="148" t="s">
        <v>48</v>
      </c>
      <c r="R792" s="150">
        <v>37432</v>
      </c>
      <c r="S792" s="150">
        <v>45167</v>
      </c>
      <c r="T792" s="148" t="s">
        <v>1006</v>
      </c>
      <c r="U792" s="148">
        <v>500</v>
      </c>
      <c r="X792" s="148">
        <v>5</v>
      </c>
      <c r="Y792" s="148" t="s">
        <v>230</v>
      </c>
      <c r="AC792" s="148" t="s">
        <v>49</v>
      </c>
      <c r="AD792" s="148" t="s">
        <v>8785</v>
      </c>
      <c r="AE792" s="148">
        <v>53170</v>
      </c>
      <c r="AF792" s="148" t="s">
        <v>8786</v>
      </c>
      <c r="AK792" s="148" t="s">
        <v>8787</v>
      </c>
      <c r="AL792" s="148">
        <v>0</v>
      </c>
      <c r="AM792" s="148">
        <v>0</v>
      </c>
    </row>
    <row r="793" spans="1:39">
      <c r="A793" s="148">
        <v>5329699</v>
      </c>
      <c r="B793" s="148" t="s">
        <v>8788</v>
      </c>
      <c r="C793" s="148" t="s">
        <v>8789</v>
      </c>
      <c r="D793" s="148">
        <v>5329699</v>
      </c>
      <c r="E793" s="149" t="s">
        <v>8115</v>
      </c>
      <c r="H793" s="150">
        <v>29311</v>
      </c>
      <c r="I793" s="149" t="s">
        <v>8113</v>
      </c>
      <c r="J793" s="149" t="s">
        <v>8114</v>
      </c>
      <c r="K793" s="149" t="s">
        <v>61</v>
      </c>
      <c r="M793" s="149" t="s">
        <v>46</v>
      </c>
      <c r="N793" s="148">
        <v>12530144</v>
      </c>
      <c r="O793" s="148" t="s">
        <v>2070</v>
      </c>
      <c r="P793" s="150">
        <v>45477</v>
      </c>
      <c r="Q793" s="148" t="s">
        <v>962</v>
      </c>
      <c r="R793" s="150">
        <v>45477</v>
      </c>
      <c r="T793" s="148" t="s">
        <v>2022</v>
      </c>
      <c r="U793" s="148">
        <v>500</v>
      </c>
      <c r="X793" s="148">
        <v>5</v>
      </c>
      <c r="Y793" s="148" t="s">
        <v>230</v>
      </c>
      <c r="AC793" s="148" t="s">
        <v>49</v>
      </c>
      <c r="AD793" s="148" t="s">
        <v>4108</v>
      </c>
      <c r="AE793" s="148">
        <v>53290</v>
      </c>
      <c r="AF793" s="148" t="s">
        <v>8790</v>
      </c>
      <c r="AI793" s="148">
        <v>683882547</v>
      </c>
      <c r="AJ793" s="148">
        <v>683882547</v>
      </c>
      <c r="AK793" s="148" t="s">
        <v>1669</v>
      </c>
      <c r="AL793" s="148">
        <v>0</v>
      </c>
      <c r="AM793" s="148">
        <v>0</v>
      </c>
    </row>
    <row r="794" spans="1:39">
      <c r="A794" s="148">
        <v>5328427</v>
      </c>
      <c r="B794" s="148" t="s">
        <v>2962</v>
      </c>
      <c r="C794" s="148" t="s">
        <v>182</v>
      </c>
      <c r="D794" s="148">
        <v>5328427</v>
      </c>
      <c r="F794" s="149" t="s">
        <v>52</v>
      </c>
      <c r="H794" s="150">
        <v>41198</v>
      </c>
      <c r="I794" s="149" t="s">
        <v>53</v>
      </c>
      <c r="J794" s="149">
        <v>-13</v>
      </c>
      <c r="K794" s="149" t="s">
        <v>45</v>
      </c>
      <c r="M794" s="149" t="s">
        <v>46</v>
      </c>
      <c r="N794" s="148">
        <v>12530114</v>
      </c>
      <c r="O794" s="148" t="s">
        <v>47</v>
      </c>
      <c r="Q794" s="148" t="s">
        <v>48</v>
      </c>
      <c r="R794" s="150">
        <v>44483</v>
      </c>
      <c r="T794" s="148" t="s">
        <v>2115</v>
      </c>
      <c r="U794" s="148">
        <v>500</v>
      </c>
      <c r="X794" s="148">
        <v>5</v>
      </c>
      <c r="Y794" s="148" t="s">
        <v>230</v>
      </c>
      <c r="AC794" s="148" t="s">
        <v>49</v>
      </c>
      <c r="AD794" s="148" t="s">
        <v>1328</v>
      </c>
      <c r="AE794" s="148">
        <v>53000</v>
      </c>
      <c r="AF794" s="148" t="s">
        <v>4253</v>
      </c>
      <c r="AJ794" s="148" t="s">
        <v>2963</v>
      </c>
      <c r="AK794" s="148" t="s">
        <v>2964</v>
      </c>
      <c r="AL794" s="148">
        <v>0</v>
      </c>
      <c r="AM794" s="148">
        <v>0</v>
      </c>
    </row>
    <row r="795" spans="1:39">
      <c r="A795" s="148">
        <v>5328482</v>
      </c>
      <c r="B795" s="148" t="s">
        <v>3353</v>
      </c>
      <c r="C795" s="148" t="s">
        <v>93</v>
      </c>
      <c r="D795" s="148">
        <v>5328482</v>
      </c>
      <c r="F795" s="149" t="s">
        <v>52</v>
      </c>
      <c r="H795" s="150">
        <v>25788</v>
      </c>
      <c r="I795" s="149" t="s">
        <v>8109</v>
      </c>
      <c r="J795" s="149" t="s">
        <v>8110</v>
      </c>
      <c r="K795" s="149" t="s">
        <v>45</v>
      </c>
      <c r="M795" s="149" t="s">
        <v>46</v>
      </c>
      <c r="N795" s="148">
        <v>12530059</v>
      </c>
      <c r="O795" s="148" t="s">
        <v>2076</v>
      </c>
      <c r="Q795" s="148" t="s">
        <v>48</v>
      </c>
      <c r="R795" s="150">
        <v>44492</v>
      </c>
      <c r="S795" s="150">
        <v>44484</v>
      </c>
      <c r="T795" s="148" t="s">
        <v>2896</v>
      </c>
      <c r="U795" s="148">
        <v>525</v>
      </c>
      <c r="X795" s="148">
        <v>5</v>
      </c>
      <c r="Y795" s="148" t="s">
        <v>230</v>
      </c>
      <c r="AC795" s="148" t="s">
        <v>49</v>
      </c>
      <c r="AD795" s="148" t="s">
        <v>4202</v>
      </c>
      <c r="AE795" s="148">
        <v>53970</v>
      </c>
      <c r="AF795" s="148" t="s">
        <v>4254</v>
      </c>
      <c r="AK795" s="148" t="s">
        <v>3354</v>
      </c>
      <c r="AL795" s="148">
        <v>0</v>
      </c>
      <c r="AM795" s="148">
        <v>0</v>
      </c>
    </row>
    <row r="796" spans="1:39">
      <c r="A796" s="148">
        <v>5328943</v>
      </c>
      <c r="B796" s="148" t="s">
        <v>5844</v>
      </c>
      <c r="C796" s="148" t="s">
        <v>364</v>
      </c>
      <c r="D796" s="148">
        <v>5328943</v>
      </c>
      <c r="F796" s="149" t="s">
        <v>52</v>
      </c>
      <c r="H796" s="150">
        <v>39895</v>
      </c>
      <c r="I796" s="149" t="s">
        <v>70</v>
      </c>
      <c r="J796" s="149">
        <v>-16</v>
      </c>
      <c r="K796" s="149" t="s">
        <v>45</v>
      </c>
      <c r="M796" s="149" t="s">
        <v>46</v>
      </c>
      <c r="N796" s="148">
        <v>12530117</v>
      </c>
      <c r="O796" s="148" t="s">
        <v>181</v>
      </c>
      <c r="Q796" s="148" t="s">
        <v>48</v>
      </c>
      <c r="R796" s="150">
        <v>44847</v>
      </c>
      <c r="T796" s="148" t="s">
        <v>2115</v>
      </c>
      <c r="U796" s="148">
        <v>500</v>
      </c>
      <c r="X796" s="148">
        <v>5</v>
      </c>
      <c r="Y796" s="148" t="s">
        <v>230</v>
      </c>
      <c r="AC796" s="148" t="s">
        <v>49</v>
      </c>
      <c r="AD796" s="148" t="s">
        <v>3835</v>
      </c>
      <c r="AE796" s="148">
        <v>53370</v>
      </c>
      <c r="AF796" s="148" t="s">
        <v>5845</v>
      </c>
      <c r="AJ796" s="148">
        <v>640243014</v>
      </c>
      <c r="AK796" s="148" t="s">
        <v>5846</v>
      </c>
      <c r="AL796" s="148">
        <v>0</v>
      </c>
      <c r="AM796" s="148">
        <v>0</v>
      </c>
    </row>
    <row r="797" spans="1:39">
      <c r="A797" s="148">
        <v>5328272</v>
      </c>
      <c r="B797" s="148" t="s">
        <v>2965</v>
      </c>
      <c r="C797" s="148" t="s">
        <v>232</v>
      </c>
      <c r="D797" s="148">
        <v>5328272</v>
      </c>
      <c r="F797" s="149" t="s">
        <v>43</v>
      </c>
      <c r="H797" s="150">
        <v>42194</v>
      </c>
      <c r="I797" s="149" t="s">
        <v>57</v>
      </c>
      <c r="J797" s="149">
        <v>-10</v>
      </c>
      <c r="K797" s="149" t="s">
        <v>61</v>
      </c>
      <c r="M797" s="149" t="s">
        <v>46</v>
      </c>
      <c r="N797" s="148">
        <v>12530070</v>
      </c>
      <c r="O797" s="148" t="s">
        <v>145</v>
      </c>
      <c r="Q797" s="148" t="s">
        <v>48</v>
      </c>
      <c r="R797" s="150">
        <v>44466</v>
      </c>
      <c r="T797" s="148" t="s">
        <v>2115</v>
      </c>
      <c r="U797" s="148">
        <v>500</v>
      </c>
      <c r="X797" s="148">
        <v>5</v>
      </c>
      <c r="Y797" s="148" t="s">
        <v>230</v>
      </c>
      <c r="AC797" s="148" t="s">
        <v>49</v>
      </c>
      <c r="AD797" s="148" t="s">
        <v>4036</v>
      </c>
      <c r="AE797" s="148">
        <v>53320</v>
      </c>
      <c r="AF797" s="148" t="s">
        <v>4257</v>
      </c>
      <c r="AJ797" s="148">
        <v>679398531</v>
      </c>
      <c r="AK797" s="148" t="s">
        <v>2966</v>
      </c>
      <c r="AL797" s="148">
        <v>0</v>
      </c>
      <c r="AM797" s="148">
        <v>0</v>
      </c>
    </row>
    <row r="798" spans="1:39">
      <c r="A798" s="148">
        <v>5329135</v>
      </c>
      <c r="B798" s="148" t="s">
        <v>5847</v>
      </c>
      <c r="C798" s="148" t="s">
        <v>1016</v>
      </c>
      <c r="D798" s="148">
        <v>5329135</v>
      </c>
      <c r="F798" s="149" t="s">
        <v>5338</v>
      </c>
      <c r="H798" s="150">
        <v>40099</v>
      </c>
      <c r="I798" s="149" t="s">
        <v>70</v>
      </c>
      <c r="J798" s="149">
        <v>-16</v>
      </c>
      <c r="K798" s="149" t="s">
        <v>45</v>
      </c>
      <c r="M798" s="149" t="s">
        <v>46</v>
      </c>
      <c r="N798" s="148">
        <v>12530060</v>
      </c>
      <c r="O798" s="148" t="s">
        <v>2031</v>
      </c>
      <c r="Q798" s="148" t="s">
        <v>48</v>
      </c>
      <c r="R798" s="150">
        <v>45114</v>
      </c>
      <c r="T798" s="148" t="s">
        <v>2115</v>
      </c>
      <c r="U798" s="148">
        <v>500</v>
      </c>
      <c r="X798" s="148">
        <v>5</v>
      </c>
      <c r="Y798" s="148" t="s">
        <v>230</v>
      </c>
      <c r="AC798" s="148" t="s">
        <v>49</v>
      </c>
      <c r="AD798" s="148" t="s">
        <v>4231</v>
      </c>
      <c r="AE798" s="148">
        <v>53300</v>
      </c>
      <c r="AF798" s="148" t="s">
        <v>5848</v>
      </c>
      <c r="AJ798" s="148">
        <v>614874339</v>
      </c>
      <c r="AK798" s="148" t="s">
        <v>5849</v>
      </c>
      <c r="AL798" s="148">
        <v>0</v>
      </c>
      <c r="AM798" s="148">
        <v>0</v>
      </c>
    </row>
    <row r="799" spans="1:39">
      <c r="A799" s="148">
        <v>5327345</v>
      </c>
      <c r="B799" s="148" t="s">
        <v>1194</v>
      </c>
      <c r="C799" s="148" t="s">
        <v>2060</v>
      </c>
      <c r="D799" s="148">
        <v>5327345</v>
      </c>
      <c r="F799" s="149" t="s">
        <v>52</v>
      </c>
      <c r="H799" s="150">
        <v>41059</v>
      </c>
      <c r="I799" s="149" t="s">
        <v>53</v>
      </c>
      <c r="J799" s="149">
        <v>-13</v>
      </c>
      <c r="K799" s="149" t="s">
        <v>45</v>
      </c>
      <c r="M799" s="149" t="s">
        <v>46</v>
      </c>
      <c r="N799" s="148">
        <v>12530060</v>
      </c>
      <c r="O799" s="148" t="s">
        <v>2031</v>
      </c>
      <c r="Q799" s="148" t="s">
        <v>48</v>
      </c>
      <c r="R799" s="150">
        <v>43692</v>
      </c>
      <c r="T799" s="148" t="s">
        <v>2115</v>
      </c>
      <c r="U799" s="148">
        <v>1158</v>
      </c>
      <c r="X799" s="148">
        <v>11</v>
      </c>
      <c r="Y799" s="148" t="s">
        <v>230</v>
      </c>
      <c r="AB799" s="150">
        <v>44098</v>
      </c>
      <c r="AC799" s="148" t="s">
        <v>49</v>
      </c>
      <c r="AD799" s="148" t="s">
        <v>3637</v>
      </c>
      <c r="AE799" s="148">
        <v>53810</v>
      </c>
      <c r="AF799" s="148" t="s">
        <v>5850</v>
      </c>
      <c r="AI799" s="148">
        <v>982306240</v>
      </c>
      <c r="AJ799" s="148">
        <v>610848779</v>
      </c>
      <c r="AK799" s="148" t="s">
        <v>2967</v>
      </c>
      <c r="AL799" s="148">
        <v>0</v>
      </c>
      <c r="AM799" s="148">
        <v>0</v>
      </c>
    </row>
    <row r="800" spans="1:39">
      <c r="A800" s="148">
        <v>5329474</v>
      </c>
      <c r="B800" s="148" t="s">
        <v>8791</v>
      </c>
      <c r="C800" s="148" t="s">
        <v>1015</v>
      </c>
      <c r="D800" s="148">
        <v>5329474</v>
      </c>
      <c r="F800" s="149" t="s">
        <v>52</v>
      </c>
      <c r="H800" s="150">
        <v>29152</v>
      </c>
      <c r="I800" s="149" t="s">
        <v>8147</v>
      </c>
      <c r="J800" s="149" t="s">
        <v>8148</v>
      </c>
      <c r="K800" s="149" t="s">
        <v>61</v>
      </c>
      <c r="M800" s="149" t="s">
        <v>46</v>
      </c>
      <c r="N800" s="148">
        <v>12530008</v>
      </c>
      <c r="O800" s="148" t="s">
        <v>146</v>
      </c>
      <c r="Q800" s="148" t="s">
        <v>48</v>
      </c>
      <c r="R800" s="150">
        <v>45210</v>
      </c>
      <c r="S800" s="150">
        <v>45208</v>
      </c>
      <c r="T800" s="148" t="s">
        <v>1006</v>
      </c>
      <c r="U800" s="148">
        <v>500</v>
      </c>
      <c r="X800" s="148">
        <v>5</v>
      </c>
      <c r="Y800" s="148" t="s">
        <v>230</v>
      </c>
      <c r="AC800" s="148" t="s">
        <v>49</v>
      </c>
      <c r="AD800" s="148" t="s">
        <v>3861</v>
      </c>
      <c r="AE800" s="148">
        <v>53410</v>
      </c>
      <c r="AF800" s="148" t="s">
        <v>8792</v>
      </c>
      <c r="AJ800" s="148">
        <v>664655660</v>
      </c>
      <c r="AK800" s="148" t="s">
        <v>8367</v>
      </c>
      <c r="AL800" s="148">
        <v>0</v>
      </c>
      <c r="AM800" s="148">
        <v>0</v>
      </c>
    </row>
    <row r="801" spans="1:39">
      <c r="A801" s="148">
        <v>5326518</v>
      </c>
      <c r="B801" s="148" t="s">
        <v>1100</v>
      </c>
      <c r="C801" s="148" t="s">
        <v>1101</v>
      </c>
      <c r="D801" s="148">
        <v>5326518</v>
      </c>
      <c r="F801" s="149" t="s">
        <v>52</v>
      </c>
      <c r="H801" s="150">
        <v>41411</v>
      </c>
      <c r="I801" s="149" t="s">
        <v>54</v>
      </c>
      <c r="J801" s="149">
        <v>-12</v>
      </c>
      <c r="K801" s="149" t="s">
        <v>45</v>
      </c>
      <c r="M801" s="149" t="s">
        <v>46</v>
      </c>
      <c r="N801" s="148">
        <v>12530058</v>
      </c>
      <c r="O801" s="148" t="s">
        <v>945</v>
      </c>
      <c r="Q801" s="148" t="s">
        <v>48</v>
      </c>
      <c r="R801" s="150">
        <v>43011</v>
      </c>
      <c r="T801" s="148" t="s">
        <v>2115</v>
      </c>
      <c r="U801" s="148">
        <v>500</v>
      </c>
      <c r="X801" s="148">
        <v>5</v>
      </c>
      <c r="Y801" s="148" t="s">
        <v>230</v>
      </c>
      <c r="AC801" s="148" t="s">
        <v>49</v>
      </c>
      <c r="AD801" s="148" t="s">
        <v>3714</v>
      </c>
      <c r="AE801" s="148">
        <v>53940</v>
      </c>
      <c r="AF801" s="148" t="s">
        <v>4258</v>
      </c>
      <c r="AK801" s="148" t="s">
        <v>1547</v>
      </c>
      <c r="AL801" s="148">
        <v>0</v>
      </c>
      <c r="AM801" s="148">
        <v>0</v>
      </c>
    </row>
    <row r="802" spans="1:39">
      <c r="A802" s="148">
        <v>5328761</v>
      </c>
      <c r="B802" s="148" t="s">
        <v>1102</v>
      </c>
      <c r="C802" s="148" t="s">
        <v>5851</v>
      </c>
      <c r="D802" s="148">
        <v>5328761</v>
      </c>
      <c r="F802" s="149" t="s">
        <v>43</v>
      </c>
      <c r="H802" s="150">
        <v>34596</v>
      </c>
      <c r="I802" s="149" t="s">
        <v>59</v>
      </c>
      <c r="J802" s="149">
        <v>-40</v>
      </c>
      <c r="K802" s="149" t="s">
        <v>45</v>
      </c>
      <c r="M802" s="149" t="s">
        <v>46</v>
      </c>
      <c r="N802" s="148">
        <v>12530079</v>
      </c>
      <c r="O802" s="148" t="s">
        <v>106</v>
      </c>
      <c r="Q802" s="148" t="s">
        <v>48</v>
      </c>
      <c r="R802" s="150">
        <v>44824</v>
      </c>
      <c r="S802" s="150">
        <v>44714</v>
      </c>
      <c r="T802" s="148" t="s">
        <v>2896</v>
      </c>
      <c r="U802" s="148">
        <v>500</v>
      </c>
      <c r="X802" s="148">
        <v>5</v>
      </c>
      <c r="Y802" s="148" t="s">
        <v>230</v>
      </c>
      <c r="AC802" s="148" t="s">
        <v>49</v>
      </c>
      <c r="AD802" s="148" t="s">
        <v>3781</v>
      </c>
      <c r="AE802" s="148">
        <v>53120</v>
      </c>
      <c r="AF802" s="148" t="s">
        <v>5593</v>
      </c>
      <c r="AG802" s="148" t="s">
        <v>5594</v>
      </c>
      <c r="AI802" s="148">
        <v>243084140</v>
      </c>
      <c r="AK802" s="148" t="s">
        <v>5595</v>
      </c>
      <c r="AL802" s="148">
        <v>0</v>
      </c>
      <c r="AM802" s="148">
        <v>0</v>
      </c>
    </row>
    <row r="803" spans="1:39">
      <c r="A803" s="148">
        <v>5329502</v>
      </c>
      <c r="B803" s="148" t="s">
        <v>1102</v>
      </c>
      <c r="C803" s="148" t="s">
        <v>1084</v>
      </c>
      <c r="D803" s="148">
        <v>5329502</v>
      </c>
      <c r="F803" s="149" t="s">
        <v>43</v>
      </c>
      <c r="H803" s="150">
        <v>36488</v>
      </c>
      <c r="I803" s="149" t="s">
        <v>59</v>
      </c>
      <c r="J803" s="149">
        <v>-40</v>
      </c>
      <c r="K803" s="149" t="s">
        <v>61</v>
      </c>
      <c r="M803" s="149" t="s">
        <v>46</v>
      </c>
      <c r="N803" s="148">
        <v>12530079</v>
      </c>
      <c r="O803" s="148" t="s">
        <v>106</v>
      </c>
      <c r="Q803" s="148" t="s">
        <v>48</v>
      </c>
      <c r="R803" s="150">
        <v>45216</v>
      </c>
      <c r="S803" s="150">
        <v>45250</v>
      </c>
      <c r="T803" s="148" t="s">
        <v>1006</v>
      </c>
      <c r="U803" s="148">
        <v>500</v>
      </c>
      <c r="X803" s="148">
        <v>5</v>
      </c>
      <c r="Y803" s="148" t="s">
        <v>230</v>
      </c>
      <c r="AC803" s="148" t="s">
        <v>49</v>
      </c>
      <c r="AD803" s="148" t="s">
        <v>8793</v>
      </c>
      <c r="AE803" s="148">
        <v>53120</v>
      </c>
      <c r="AF803" s="148" t="s">
        <v>8794</v>
      </c>
      <c r="AJ803" s="148">
        <v>658300936</v>
      </c>
      <c r="AK803" s="148" t="s">
        <v>8795</v>
      </c>
      <c r="AL803" s="148">
        <v>0</v>
      </c>
      <c r="AM803" s="148">
        <v>0</v>
      </c>
    </row>
    <row r="804" spans="1:39">
      <c r="A804" s="148">
        <v>5328719</v>
      </c>
      <c r="B804" s="148" t="s">
        <v>5852</v>
      </c>
      <c r="C804" s="148" t="s">
        <v>5853</v>
      </c>
      <c r="D804" s="148">
        <v>5328719</v>
      </c>
      <c r="F804" s="149" t="s">
        <v>52</v>
      </c>
      <c r="H804" s="150">
        <v>41751</v>
      </c>
      <c r="I804" s="149" t="s">
        <v>89</v>
      </c>
      <c r="J804" s="149">
        <v>-11</v>
      </c>
      <c r="K804" s="149" t="s">
        <v>45</v>
      </c>
      <c r="M804" s="149" t="s">
        <v>46</v>
      </c>
      <c r="N804" s="148">
        <v>12530022</v>
      </c>
      <c r="O804" s="148" t="s">
        <v>51</v>
      </c>
      <c r="Q804" s="148" t="s">
        <v>48</v>
      </c>
      <c r="R804" s="150">
        <v>44818</v>
      </c>
      <c r="T804" s="148" t="s">
        <v>2115</v>
      </c>
      <c r="U804" s="148">
        <v>596</v>
      </c>
      <c r="X804" s="148">
        <v>5</v>
      </c>
      <c r="Y804" s="148" t="s">
        <v>230</v>
      </c>
      <c r="AC804" s="148" t="s">
        <v>49</v>
      </c>
      <c r="AD804" s="148" t="s">
        <v>3677</v>
      </c>
      <c r="AE804" s="148">
        <v>53000</v>
      </c>
      <c r="AF804" s="148" t="s">
        <v>5854</v>
      </c>
      <c r="AJ804" s="148">
        <v>621781315</v>
      </c>
      <c r="AK804" s="148" t="s">
        <v>5855</v>
      </c>
      <c r="AL804" s="148">
        <v>0</v>
      </c>
      <c r="AM804" s="148">
        <v>0</v>
      </c>
    </row>
    <row r="805" spans="1:39">
      <c r="A805" s="148">
        <v>5326445</v>
      </c>
      <c r="B805" s="148" t="s">
        <v>1103</v>
      </c>
      <c r="C805" s="148" t="s">
        <v>2148</v>
      </c>
      <c r="D805" s="148">
        <v>5326445</v>
      </c>
      <c r="F805" s="149" t="s">
        <v>52</v>
      </c>
      <c r="H805" s="150">
        <v>28676</v>
      </c>
      <c r="I805" s="149" t="s">
        <v>8147</v>
      </c>
      <c r="J805" s="149" t="s">
        <v>8148</v>
      </c>
      <c r="K805" s="149" t="s">
        <v>45</v>
      </c>
      <c r="M805" s="149" t="s">
        <v>46</v>
      </c>
      <c r="N805" s="148">
        <v>12530068</v>
      </c>
      <c r="O805" s="148" t="s">
        <v>192</v>
      </c>
      <c r="Q805" s="148" t="s">
        <v>48</v>
      </c>
      <c r="R805" s="150">
        <v>43002</v>
      </c>
      <c r="S805" s="150">
        <v>44841</v>
      </c>
      <c r="T805" s="148" t="s">
        <v>1006</v>
      </c>
      <c r="U805" s="148">
        <v>514</v>
      </c>
      <c r="X805" s="148">
        <v>5</v>
      </c>
      <c r="Y805" s="148" t="s">
        <v>230</v>
      </c>
      <c r="AC805" s="148" t="s">
        <v>49</v>
      </c>
      <c r="AD805" s="148" t="s">
        <v>3753</v>
      </c>
      <c r="AE805" s="148">
        <v>53220</v>
      </c>
      <c r="AF805" s="148" t="s">
        <v>4259</v>
      </c>
      <c r="AJ805" s="148">
        <v>684716982</v>
      </c>
      <c r="AK805" s="148" t="s">
        <v>1548</v>
      </c>
      <c r="AL805" s="148">
        <v>0</v>
      </c>
      <c r="AM805" s="148">
        <v>0</v>
      </c>
    </row>
    <row r="806" spans="1:39">
      <c r="A806" s="148">
        <v>5326717</v>
      </c>
      <c r="B806" s="148" t="s">
        <v>8796</v>
      </c>
      <c r="C806" s="148" t="s">
        <v>371</v>
      </c>
      <c r="D806" s="148">
        <v>5326717</v>
      </c>
      <c r="F806" s="149" t="s">
        <v>52</v>
      </c>
      <c r="H806" s="150">
        <v>26581</v>
      </c>
      <c r="I806" s="149" t="s">
        <v>8109</v>
      </c>
      <c r="J806" s="149" t="s">
        <v>8110</v>
      </c>
      <c r="K806" s="149" t="s">
        <v>45</v>
      </c>
      <c r="M806" s="149" t="s">
        <v>46</v>
      </c>
      <c r="N806" s="148">
        <v>12530020</v>
      </c>
      <c r="O806" s="148" t="s">
        <v>127</v>
      </c>
      <c r="Q806" s="148" t="s">
        <v>48</v>
      </c>
      <c r="R806" s="150">
        <v>43069</v>
      </c>
      <c r="S806" s="150">
        <v>45176</v>
      </c>
      <c r="T806" s="148" t="s">
        <v>1006</v>
      </c>
      <c r="U806" s="148">
        <v>500</v>
      </c>
      <c r="X806" s="148">
        <v>5</v>
      </c>
      <c r="Y806" s="148" t="s">
        <v>230</v>
      </c>
      <c r="AC806" s="148" t="s">
        <v>49</v>
      </c>
      <c r="AD806" s="148" t="s">
        <v>8228</v>
      </c>
      <c r="AE806" s="148">
        <v>53960</v>
      </c>
      <c r="AF806" s="148" t="s">
        <v>8797</v>
      </c>
      <c r="AJ806" s="148">
        <v>634406034</v>
      </c>
      <c r="AK806" s="148" t="s">
        <v>8798</v>
      </c>
      <c r="AL806" s="148">
        <v>0</v>
      </c>
      <c r="AM806" s="148">
        <v>0</v>
      </c>
    </row>
    <row r="807" spans="1:39">
      <c r="A807" s="148">
        <v>5329722</v>
      </c>
      <c r="B807" s="148" t="s">
        <v>8799</v>
      </c>
      <c r="C807" s="148" t="s">
        <v>8800</v>
      </c>
      <c r="D807" s="148">
        <v>5329722</v>
      </c>
      <c r="E807" s="149" t="s">
        <v>5338</v>
      </c>
      <c r="H807" s="150">
        <v>41425</v>
      </c>
      <c r="I807" s="149" t="s">
        <v>54</v>
      </c>
      <c r="J807" s="149">
        <v>-12</v>
      </c>
      <c r="K807" s="149" t="s">
        <v>45</v>
      </c>
      <c r="M807" s="149" t="s">
        <v>46</v>
      </c>
      <c r="N807" s="148">
        <v>12530060</v>
      </c>
      <c r="O807" s="148" t="s">
        <v>2031</v>
      </c>
      <c r="P807" s="150">
        <v>45498</v>
      </c>
      <c r="Q807" s="148" t="s">
        <v>962</v>
      </c>
      <c r="R807" s="150">
        <v>45498</v>
      </c>
      <c r="T807" s="148" t="s">
        <v>2115</v>
      </c>
      <c r="U807" s="148">
        <v>500</v>
      </c>
      <c r="X807" s="148">
        <v>5</v>
      </c>
      <c r="Y807" s="148" t="s">
        <v>230</v>
      </c>
      <c r="AC807" s="148" t="s">
        <v>49</v>
      </c>
      <c r="AD807" s="148" t="s">
        <v>3637</v>
      </c>
      <c r="AE807" s="148">
        <v>53810</v>
      </c>
      <c r="AF807" s="148" t="s">
        <v>8801</v>
      </c>
      <c r="AJ807" s="148">
        <v>630296614</v>
      </c>
      <c r="AK807" s="148" t="s">
        <v>8802</v>
      </c>
      <c r="AL807" s="148">
        <v>0</v>
      </c>
      <c r="AM807" s="148">
        <v>0</v>
      </c>
    </row>
    <row r="808" spans="1:39">
      <c r="A808" s="148">
        <v>5329503</v>
      </c>
      <c r="B808" s="148" t="s">
        <v>8803</v>
      </c>
      <c r="C808" s="148" t="s">
        <v>322</v>
      </c>
      <c r="D808" s="148">
        <v>5329503</v>
      </c>
      <c r="F808" s="149" t="s">
        <v>43</v>
      </c>
      <c r="H808" s="150">
        <v>42065</v>
      </c>
      <c r="I808" s="149" t="s">
        <v>57</v>
      </c>
      <c r="J808" s="149">
        <v>-10</v>
      </c>
      <c r="K808" s="149" t="s">
        <v>45</v>
      </c>
      <c r="M808" s="149" t="s">
        <v>46</v>
      </c>
      <c r="N808" s="148">
        <v>12530117</v>
      </c>
      <c r="O808" s="148" t="s">
        <v>181</v>
      </c>
      <c r="Q808" s="148" t="s">
        <v>48</v>
      </c>
      <c r="R808" s="150">
        <v>45217</v>
      </c>
      <c r="S808" s="150">
        <v>45183</v>
      </c>
      <c r="T808" s="148" t="s">
        <v>1006</v>
      </c>
      <c r="U808" s="148">
        <v>500</v>
      </c>
      <c r="X808" s="148">
        <v>5</v>
      </c>
      <c r="Y808" s="148" t="s">
        <v>230</v>
      </c>
      <c r="AC808" s="148" t="s">
        <v>49</v>
      </c>
      <c r="AD808" s="148" t="s">
        <v>8804</v>
      </c>
      <c r="AE808" s="148">
        <v>53370</v>
      </c>
      <c r="AF808" s="148" t="s">
        <v>8805</v>
      </c>
      <c r="AJ808" s="148">
        <v>669910702</v>
      </c>
      <c r="AK808" s="148" t="s">
        <v>8806</v>
      </c>
      <c r="AL808" s="148">
        <v>0</v>
      </c>
      <c r="AM808" s="148">
        <v>0</v>
      </c>
    </row>
    <row r="809" spans="1:39">
      <c r="A809" s="148">
        <v>5329426</v>
      </c>
      <c r="B809" s="148" t="s">
        <v>8807</v>
      </c>
      <c r="C809" s="148" t="s">
        <v>332</v>
      </c>
      <c r="D809" s="148">
        <v>5329426</v>
      </c>
      <c r="F809" s="149" t="s">
        <v>52</v>
      </c>
      <c r="H809" s="150">
        <v>40521</v>
      </c>
      <c r="I809" s="149" t="s">
        <v>97</v>
      </c>
      <c r="J809" s="149">
        <v>-15</v>
      </c>
      <c r="K809" s="149" t="s">
        <v>45</v>
      </c>
      <c r="M809" s="149" t="s">
        <v>46</v>
      </c>
      <c r="N809" s="148">
        <v>12530036</v>
      </c>
      <c r="O809" s="148" t="s">
        <v>2030</v>
      </c>
      <c r="Q809" s="148" t="s">
        <v>48</v>
      </c>
      <c r="R809" s="150">
        <v>45203</v>
      </c>
      <c r="T809" s="148" t="s">
        <v>2115</v>
      </c>
      <c r="U809" s="148">
        <v>500</v>
      </c>
      <c r="X809" s="148">
        <v>5</v>
      </c>
      <c r="Y809" s="148" t="s">
        <v>230</v>
      </c>
      <c r="AC809" s="148" t="s">
        <v>49</v>
      </c>
      <c r="AD809" s="148" t="s">
        <v>4013</v>
      </c>
      <c r="AE809" s="148">
        <v>53470</v>
      </c>
      <c r="AF809" s="148" t="s">
        <v>8808</v>
      </c>
      <c r="AI809" s="148">
        <v>685562636</v>
      </c>
      <c r="AJ809" s="148">
        <v>622280361</v>
      </c>
      <c r="AK809" s="148" t="s">
        <v>8809</v>
      </c>
      <c r="AL809" s="148">
        <v>0</v>
      </c>
      <c r="AM809" s="148">
        <v>0</v>
      </c>
    </row>
    <row r="810" spans="1:39">
      <c r="A810" s="148">
        <v>539942</v>
      </c>
      <c r="B810" s="148" t="s">
        <v>1243</v>
      </c>
      <c r="C810" s="148" t="s">
        <v>863</v>
      </c>
      <c r="D810" s="148">
        <v>539942</v>
      </c>
      <c r="F810" s="149" t="s">
        <v>52</v>
      </c>
      <c r="H810" s="150">
        <v>31067</v>
      </c>
      <c r="I810" s="149" t="s">
        <v>59</v>
      </c>
      <c r="J810" s="149">
        <v>-40</v>
      </c>
      <c r="K810" s="149" t="s">
        <v>45</v>
      </c>
      <c r="M810" s="149" t="s">
        <v>46</v>
      </c>
      <c r="N810" s="148">
        <v>12530035</v>
      </c>
      <c r="O810" s="148" t="s">
        <v>2027</v>
      </c>
      <c r="Q810" s="148" t="s">
        <v>48</v>
      </c>
      <c r="R810" s="150">
        <v>37432</v>
      </c>
      <c r="S810" s="150">
        <v>45184</v>
      </c>
      <c r="T810" s="148" t="s">
        <v>1006</v>
      </c>
      <c r="U810" s="148">
        <v>1126</v>
      </c>
      <c r="X810" s="148">
        <v>11</v>
      </c>
      <c r="Y810" s="148" t="s">
        <v>230</v>
      </c>
      <c r="AC810" s="148" t="s">
        <v>49</v>
      </c>
      <c r="AD810" s="148" t="s">
        <v>4260</v>
      </c>
      <c r="AE810" s="148">
        <v>53950</v>
      </c>
      <c r="AF810" s="148" t="s">
        <v>4261</v>
      </c>
      <c r="AJ810" s="148">
        <v>623933366</v>
      </c>
      <c r="AK810" s="148" t="s">
        <v>1549</v>
      </c>
      <c r="AL810" s="148">
        <v>0</v>
      </c>
      <c r="AM810" s="148">
        <v>0</v>
      </c>
    </row>
    <row r="811" spans="1:39">
      <c r="A811" s="148">
        <v>5329202</v>
      </c>
      <c r="B811" s="148" t="s">
        <v>8810</v>
      </c>
      <c r="C811" s="148" t="s">
        <v>1016</v>
      </c>
      <c r="D811" s="148">
        <v>5329202</v>
      </c>
      <c r="F811" s="149" t="s">
        <v>43</v>
      </c>
      <c r="H811" s="150">
        <v>41542</v>
      </c>
      <c r="I811" s="149" t="s">
        <v>54</v>
      </c>
      <c r="J811" s="149">
        <v>-12</v>
      </c>
      <c r="K811" s="149" t="s">
        <v>45</v>
      </c>
      <c r="M811" s="149" t="s">
        <v>46</v>
      </c>
      <c r="N811" s="148">
        <v>12530010</v>
      </c>
      <c r="O811" s="148" t="s">
        <v>2021</v>
      </c>
      <c r="Q811" s="148" t="s">
        <v>48</v>
      </c>
      <c r="R811" s="150">
        <v>45178</v>
      </c>
      <c r="T811" s="148" t="s">
        <v>2115</v>
      </c>
      <c r="U811" s="148">
        <v>500</v>
      </c>
      <c r="X811" s="148">
        <v>5</v>
      </c>
      <c r="Y811" s="148" t="s">
        <v>230</v>
      </c>
      <c r="AC811" s="148" t="s">
        <v>49</v>
      </c>
      <c r="AD811" s="148" t="s">
        <v>3901</v>
      </c>
      <c r="AE811" s="148">
        <v>53260</v>
      </c>
      <c r="AF811" s="148" t="s">
        <v>8811</v>
      </c>
      <c r="AJ811" s="148">
        <v>671752080</v>
      </c>
      <c r="AK811" s="148" t="s">
        <v>8812</v>
      </c>
      <c r="AL811" s="148">
        <v>0</v>
      </c>
      <c r="AM811" s="148">
        <v>0</v>
      </c>
    </row>
    <row r="812" spans="1:39">
      <c r="A812" s="148">
        <v>5326012</v>
      </c>
      <c r="B812" s="148" t="s">
        <v>5856</v>
      </c>
      <c r="C812" s="148" t="s">
        <v>387</v>
      </c>
      <c r="D812" s="148">
        <v>5326012</v>
      </c>
      <c r="F812" s="149" t="s">
        <v>43</v>
      </c>
      <c r="H812" s="150">
        <v>39850</v>
      </c>
      <c r="I812" s="149" t="s">
        <v>70</v>
      </c>
      <c r="J812" s="149">
        <v>-16</v>
      </c>
      <c r="K812" s="149" t="s">
        <v>45</v>
      </c>
      <c r="M812" s="149" t="s">
        <v>46</v>
      </c>
      <c r="N812" s="148">
        <v>12530022</v>
      </c>
      <c r="O812" s="148" t="s">
        <v>51</v>
      </c>
      <c r="Q812" s="148" t="s">
        <v>48</v>
      </c>
      <c r="R812" s="150">
        <v>42648</v>
      </c>
      <c r="T812" s="148" t="s">
        <v>2115</v>
      </c>
      <c r="U812" s="148">
        <v>500</v>
      </c>
      <c r="X812" s="148">
        <v>5</v>
      </c>
      <c r="Y812" s="148" t="s">
        <v>230</v>
      </c>
      <c r="AC812" s="148" t="s">
        <v>49</v>
      </c>
      <c r="AD812" s="148" t="s">
        <v>3751</v>
      </c>
      <c r="AE812" s="148">
        <v>53420</v>
      </c>
      <c r="AF812" s="148" t="s">
        <v>5857</v>
      </c>
      <c r="AK812" s="148" t="s">
        <v>5858</v>
      </c>
      <c r="AL812" s="148">
        <v>0</v>
      </c>
      <c r="AM812" s="148">
        <v>0</v>
      </c>
    </row>
    <row r="813" spans="1:39">
      <c r="A813" s="148">
        <v>5327021</v>
      </c>
      <c r="B813" s="148" t="s">
        <v>1159</v>
      </c>
      <c r="C813" s="148" t="s">
        <v>1160</v>
      </c>
      <c r="D813" s="148">
        <v>5327021</v>
      </c>
      <c r="F813" s="149" t="s">
        <v>52</v>
      </c>
      <c r="H813" s="150">
        <v>39873</v>
      </c>
      <c r="I813" s="149" t="s">
        <v>70</v>
      </c>
      <c r="J813" s="149">
        <v>-16</v>
      </c>
      <c r="K813" s="149" t="s">
        <v>45</v>
      </c>
      <c r="M813" s="149" t="s">
        <v>46</v>
      </c>
      <c r="N813" s="148">
        <v>12530025</v>
      </c>
      <c r="O813" s="148" t="s">
        <v>2051</v>
      </c>
      <c r="Q813" s="148" t="s">
        <v>48</v>
      </c>
      <c r="R813" s="150">
        <v>43372</v>
      </c>
      <c r="T813" s="148" t="s">
        <v>2115</v>
      </c>
      <c r="U813" s="148">
        <v>510</v>
      </c>
      <c r="X813" s="148">
        <v>5</v>
      </c>
      <c r="Y813" s="148" t="s">
        <v>230</v>
      </c>
      <c r="AC813" s="148" t="s">
        <v>49</v>
      </c>
      <c r="AD813" s="148" t="s">
        <v>4076</v>
      </c>
      <c r="AE813" s="148">
        <v>53200</v>
      </c>
      <c r="AF813" s="148" t="s">
        <v>4262</v>
      </c>
      <c r="AK813" s="148" t="s">
        <v>1550</v>
      </c>
      <c r="AL813" s="148">
        <v>0</v>
      </c>
      <c r="AM813" s="148">
        <v>0</v>
      </c>
    </row>
    <row r="814" spans="1:39">
      <c r="A814" s="148">
        <v>5327022</v>
      </c>
      <c r="B814" s="148" t="s">
        <v>1159</v>
      </c>
      <c r="C814" s="148" t="s">
        <v>389</v>
      </c>
      <c r="D814" s="148">
        <v>5327022</v>
      </c>
      <c r="F814" s="149" t="s">
        <v>52</v>
      </c>
      <c r="H814" s="150">
        <v>39134</v>
      </c>
      <c r="I814" s="149" t="s">
        <v>68</v>
      </c>
      <c r="J814" s="149">
        <v>-18</v>
      </c>
      <c r="K814" s="149" t="s">
        <v>45</v>
      </c>
      <c r="M814" s="149" t="s">
        <v>46</v>
      </c>
      <c r="N814" s="148">
        <v>12530025</v>
      </c>
      <c r="O814" s="148" t="s">
        <v>2051</v>
      </c>
      <c r="Q814" s="148" t="s">
        <v>48</v>
      </c>
      <c r="R814" s="150">
        <v>43372</v>
      </c>
      <c r="T814" s="148" t="s">
        <v>2115</v>
      </c>
      <c r="U814" s="148">
        <v>500</v>
      </c>
      <c r="X814" s="148">
        <v>5</v>
      </c>
      <c r="Y814" s="148" t="s">
        <v>230</v>
      </c>
      <c r="AC814" s="148" t="s">
        <v>49</v>
      </c>
      <c r="AD814" s="148" t="s">
        <v>4076</v>
      </c>
      <c r="AE814" s="148">
        <v>53200</v>
      </c>
      <c r="AF814" s="148" t="s">
        <v>4262</v>
      </c>
      <c r="AK814" s="148" t="s">
        <v>1550</v>
      </c>
      <c r="AL814" s="148">
        <v>0</v>
      </c>
      <c r="AM814" s="148">
        <v>0</v>
      </c>
    </row>
    <row r="815" spans="1:39">
      <c r="A815" s="148">
        <v>5328858</v>
      </c>
      <c r="B815" s="148" t="s">
        <v>443</v>
      </c>
      <c r="C815" s="148" t="s">
        <v>63</v>
      </c>
      <c r="D815" s="148">
        <v>5328858</v>
      </c>
      <c r="F815" s="149" t="s">
        <v>52</v>
      </c>
      <c r="H815" s="150">
        <v>41052</v>
      </c>
      <c r="I815" s="149" t="s">
        <v>53</v>
      </c>
      <c r="J815" s="149">
        <v>-13</v>
      </c>
      <c r="K815" s="149" t="s">
        <v>45</v>
      </c>
      <c r="M815" s="149" t="s">
        <v>46</v>
      </c>
      <c r="N815" s="148">
        <v>12530087</v>
      </c>
      <c r="O815" s="148" t="s">
        <v>1341</v>
      </c>
      <c r="Q815" s="148" t="s">
        <v>48</v>
      </c>
      <c r="R815" s="150">
        <v>44834</v>
      </c>
      <c r="T815" s="148" t="s">
        <v>2115</v>
      </c>
      <c r="U815" s="148">
        <v>500</v>
      </c>
      <c r="X815" s="148">
        <v>5</v>
      </c>
      <c r="Y815" s="148" t="s">
        <v>230</v>
      </c>
      <c r="AC815" s="148" t="s">
        <v>49</v>
      </c>
      <c r="AD815" s="148" t="s">
        <v>4812</v>
      </c>
      <c r="AE815" s="148">
        <v>53230</v>
      </c>
      <c r="AF815" s="148" t="s">
        <v>5859</v>
      </c>
      <c r="AJ815" s="148">
        <v>617367697</v>
      </c>
      <c r="AK815" s="148" t="s">
        <v>5860</v>
      </c>
      <c r="AL815" s="148">
        <v>0</v>
      </c>
      <c r="AM815" s="148">
        <v>0</v>
      </c>
    </row>
    <row r="816" spans="1:39">
      <c r="A816" s="148">
        <v>5325003</v>
      </c>
      <c r="B816" s="148" t="s">
        <v>443</v>
      </c>
      <c r="C816" s="148" t="s">
        <v>450</v>
      </c>
      <c r="D816" s="148">
        <v>5325003</v>
      </c>
      <c r="F816" s="149" t="s">
        <v>52</v>
      </c>
      <c r="H816" s="150">
        <v>37985</v>
      </c>
      <c r="I816" s="149" t="s">
        <v>59</v>
      </c>
      <c r="J816" s="149">
        <v>-40</v>
      </c>
      <c r="K816" s="149" t="s">
        <v>45</v>
      </c>
      <c r="M816" s="149" t="s">
        <v>46</v>
      </c>
      <c r="N816" s="148">
        <v>12530059</v>
      </c>
      <c r="O816" s="148" t="s">
        <v>2076</v>
      </c>
      <c r="Q816" s="148" t="s">
        <v>48</v>
      </c>
      <c r="R816" s="150">
        <v>41935</v>
      </c>
      <c r="S816" s="150">
        <v>45187</v>
      </c>
      <c r="T816" s="148" t="s">
        <v>1006</v>
      </c>
      <c r="U816" s="148">
        <v>500</v>
      </c>
      <c r="X816" s="148">
        <v>5</v>
      </c>
      <c r="Y816" s="148" t="s">
        <v>230</v>
      </c>
      <c r="AC816" s="148" t="s">
        <v>49</v>
      </c>
      <c r="AD816" s="148" t="s">
        <v>3813</v>
      </c>
      <c r="AE816" s="148">
        <v>53970</v>
      </c>
      <c r="AF816" s="148" t="s">
        <v>4263</v>
      </c>
      <c r="AK816" s="148" t="s">
        <v>2940</v>
      </c>
      <c r="AL816" s="148">
        <v>0</v>
      </c>
      <c r="AM816" s="148">
        <v>0</v>
      </c>
    </row>
    <row r="817" spans="1:39">
      <c r="A817" s="148">
        <v>5328277</v>
      </c>
      <c r="B817" s="148" t="s">
        <v>443</v>
      </c>
      <c r="C817" s="148" t="s">
        <v>322</v>
      </c>
      <c r="D817" s="148">
        <v>5328277</v>
      </c>
      <c r="F817" s="149" t="s">
        <v>52</v>
      </c>
      <c r="H817" s="150">
        <v>39925</v>
      </c>
      <c r="I817" s="149" t="s">
        <v>70</v>
      </c>
      <c r="J817" s="149">
        <v>-16</v>
      </c>
      <c r="K817" s="149" t="s">
        <v>45</v>
      </c>
      <c r="M817" s="149" t="s">
        <v>46</v>
      </c>
      <c r="N817" s="148">
        <v>12530087</v>
      </c>
      <c r="O817" s="148" t="s">
        <v>1341</v>
      </c>
      <c r="Q817" s="148" t="s">
        <v>48</v>
      </c>
      <c r="R817" s="150">
        <v>44466</v>
      </c>
      <c r="T817" s="148" t="s">
        <v>2115</v>
      </c>
      <c r="U817" s="148">
        <v>676</v>
      </c>
      <c r="X817" s="148">
        <v>6</v>
      </c>
      <c r="Y817" s="148" t="s">
        <v>230</v>
      </c>
      <c r="AC817" s="148" t="s">
        <v>49</v>
      </c>
      <c r="AD817" s="148" t="s">
        <v>4182</v>
      </c>
      <c r="AE817" s="148">
        <v>53230</v>
      </c>
      <c r="AF817" s="148" t="s">
        <v>4264</v>
      </c>
      <c r="AJ817" s="148">
        <v>658449965</v>
      </c>
      <c r="AK817" s="148" t="s">
        <v>3355</v>
      </c>
      <c r="AL817" s="148">
        <v>0</v>
      </c>
      <c r="AM817" s="148">
        <v>0</v>
      </c>
    </row>
    <row r="818" spans="1:39">
      <c r="A818" s="148">
        <v>5318204</v>
      </c>
      <c r="B818" s="148" t="s">
        <v>443</v>
      </c>
      <c r="C818" s="148" t="s">
        <v>1282</v>
      </c>
      <c r="D818" s="148">
        <v>5318204</v>
      </c>
      <c r="F818" s="149" t="s">
        <v>52</v>
      </c>
      <c r="H818" s="150">
        <v>33527</v>
      </c>
      <c r="I818" s="149" t="s">
        <v>59</v>
      </c>
      <c r="J818" s="149">
        <v>-40</v>
      </c>
      <c r="K818" s="149" t="s">
        <v>45</v>
      </c>
      <c r="M818" s="149" t="s">
        <v>46</v>
      </c>
      <c r="N818" s="148">
        <v>12530050</v>
      </c>
      <c r="O818" s="148" t="s">
        <v>2049</v>
      </c>
      <c r="Q818" s="148" t="s">
        <v>48</v>
      </c>
      <c r="R818" s="150">
        <v>37888</v>
      </c>
      <c r="S818" s="150">
        <v>45189</v>
      </c>
      <c r="T818" s="148" t="s">
        <v>1006</v>
      </c>
      <c r="U818" s="148">
        <v>991</v>
      </c>
      <c r="X818" s="148">
        <v>9</v>
      </c>
      <c r="Y818" s="148" t="s">
        <v>230</v>
      </c>
      <c r="AC818" s="148" t="s">
        <v>49</v>
      </c>
      <c r="AD818" s="148" t="s">
        <v>3801</v>
      </c>
      <c r="AE818" s="148">
        <v>53210</v>
      </c>
      <c r="AF818" s="148" t="s">
        <v>8813</v>
      </c>
      <c r="AK818" s="148" t="s">
        <v>8814</v>
      </c>
      <c r="AL818" s="148">
        <v>0</v>
      </c>
      <c r="AM818" s="148">
        <v>0</v>
      </c>
    </row>
    <row r="819" spans="1:39">
      <c r="A819" s="148">
        <v>5315158</v>
      </c>
      <c r="B819" s="148" t="s">
        <v>2968</v>
      </c>
      <c r="C819" s="148" t="s">
        <v>2041</v>
      </c>
      <c r="D819" s="148">
        <v>5315158</v>
      </c>
      <c r="F819" s="149" t="s">
        <v>52</v>
      </c>
      <c r="H819" s="150">
        <v>28813</v>
      </c>
      <c r="I819" s="149" t="s">
        <v>8147</v>
      </c>
      <c r="J819" s="149" t="s">
        <v>8148</v>
      </c>
      <c r="K819" s="149" t="s">
        <v>45</v>
      </c>
      <c r="M819" s="149" t="s">
        <v>46</v>
      </c>
      <c r="N819" s="148">
        <v>12530038</v>
      </c>
      <c r="O819" s="148" t="s">
        <v>2058</v>
      </c>
      <c r="Q819" s="148" t="s">
        <v>48</v>
      </c>
      <c r="R819" s="150">
        <v>37432</v>
      </c>
      <c r="S819" s="150">
        <v>44566</v>
      </c>
      <c r="T819" s="148" t="s">
        <v>2896</v>
      </c>
      <c r="U819" s="148">
        <v>1202</v>
      </c>
      <c r="X819" s="148">
        <v>12</v>
      </c>
      <c r="Y819" s="148" t="s">
        <v>230</v>
      </c>
      <c r="AC819" s="148" t="s">
        <v>49</v>
      </c>
      <c r="AD819" s="148" t="s">
        <v>4265</v>
      </c>
      <c r="AE819" s="148">
        <v>53170</v>
      </c>
      <c r="AF819" s="148" t="s">
        <v>4266</v>
      </c>
      <c r="AI819" s="148">
        <v>243988885</v>
      </c>
      <c r="AJ819" s="148">
        <v>615406229</v>
      </c>
      <c r="AK819" s="148" t="s">
        <v>2969</v>
      </c>
      <c r="AL819" s="148">
        <v>0</v>
      </c>
      <c r="AM819" s="148">
        <v>0</v>
      </c>
    </row>
    <row r="820" spans="1:39">
      <c r="A820" s="148">
        <v>5328946</v>
      </c>
      <c r="B820" s="148" t="s">
        <v>2968</v>
      </c>
      <c r="C820" s="148" t="s">
        <v>267</v>
      </c>
      <c r="D820" s="148">
        <v>5328946</v>
      </c>
      <c r="F820" s="149" t="s">
        <v>52</v>
      </c>
      <c r="H820" s="150">
        <v>40384</v>
      </c>
      <c r="I820" s="149" t="s">
        <v>97</v>
      </c>
      <c r="J820" s="149">
        <v>-15</v>
      </c>
      <c r="K820" s="149" t="s">
        <v>45</v>
      </c>
      <c r="M820" s="149" t="s">
        <v>46</v>
      </c>
      <c r="N820" s="148">
        <v>12530087</v>
      </c>
      <c r="O820" s="148" t="s">
        <v>1341</v>
      </c>
      <c r="Q820" s="148" t="s">
        <v>48</v>
      </c>
      <c r="R820" s="150">
        <v>44848</v>
      </c>
      <c r="T820" s="148" t="s">
        <v>2115</v>
      </c>
      <c r="U820" s="148">
        <v>530</v>
      </c>
      <c r="X820" s="148">
        <v>5</v>
      </c>
      <c r="Y820" s="148" t="s">
        <v>230</v>
      </c>
      <c r="AC820" s="148" t="s">
        <v>49</v>
      </c>
      <c r="AD820" s="148" t="s">
        <v>4502</v>
      </c>
      <c r="AE820" s="148">
        <v>53360</v>
      </c>
      <c r="AF820" s="148" t="s">
        <v>5861</v>
      </c>
      <c r="AJ820" s="148">
        <v>688139400</v>
      </c>
      <c r="AK820" s="148" t="s">
        <v>5862</v>
      </c>
      <c r="AL820" s="148">
        <v>1</v>
      </c>
      <c r="AM820" s="148">
        <v>1</v>
      </c>
    </row>
    <row r="821" spans="1:39">
      <c r="A821" s="148">
        <v>8518133</v>
      </c>
      <c r="B821" s="148" t="s">
        <v>2121</v>
      </c>
      <c r="C821" s="148" t="s">
        <v>63</v>
      </c>
      <c r="D821" s="148">
        <v>8518133</v>
      </c>
      <c r="E821" s="149" t="s">
        <v>52</v>
      </c>
      <c r="F821" s="149" t="s">
        <v>52</v>
      </c>
      <c r="H821" s="150">
        <v>34226</v>
      </c>
      <c r="I821" s="149" t="s">
        <v>59</v>
      </c>
      <c r="J821" s="149">
        <v>-40</v>
      </c>
      <c r="K821" s="149" t="s">
        <v>45</v>
      </c>
      <c r="M821" s="149" t="s">
        <v>46</v>
      </c>
      <c r="N821" s="148">
        <v>12530095</v>
      </c>
      <c r="O821" s="148" t="s">
        <v>944</v>
      </c>
      <c r="P821" s="150">
        <v>45477</v>
      </c>
      <c r="Q821" s="148" t="s">
        <v>962</v>
      </c>
      <c r="R821" s="150">
        <v>37879</v>
      </c>
      <c r="S821" s="150">
        <v>45483</v>
      </c>
      <c r="T821" s="148" t="s">
        <v>1006</v>
      </c>
      <c r="U821" s="148">
        <v>1821</v>
      </c>
      <c r="X821" s="148">
        <v>18</v>
      </c>
      <c r="Y821" s="148" t="s">
        <v>230</v>
      </c>
      <c r="AB821" s="150">
        <v>45474</v>
      </c>
      <c r="AC821" s="148" t="s">
        <v>49</v>
      </c>
      <c r="AD821" s="148" t="s">
        <v>4269</v>
      </c>
      <c r="AE821" s="148">
        <v>53210</v>
      </c>
      <c r="AF821" s="148" t="s">
        <v>4270</v>
      </c>
      <c r="AI821" s="148">
        <v>623140529</v>
      </c>
      <c r="AK821" s="148" t="s">
        <v>2970</v>
      </c>
      <c r="AL821" s="148">
        <v>0</v>
      </c>
      <c r="AM821" s="148">
        <v>0</v>
      </c>
    </row>
    <row r="822" spans="1:39">
      <c r="A822" s="148">
        <v>3520835</v>
      </c>
      <c r="B822" s="148" t="s">
        <v>880</v>
      </c>
      <c r="C822" s="148" t="s">
        <v>2068</v>
      </c>
      <c r="D822" s="148">
        <v>3520835</v>
      </c>
      <c r="E822" s="149" t="s">
        <v>52</v>
      </c>
      <c r="F822" s="149" t="s">
        <v>52</v>
      </c>
      <c r="H822" s="150">
        <v>33889</v>
      </c>
      <c r="I822" s="149" t="s">
        <v>59</v>
      </c>
      <c r="J822" s="149">
        <v>-40</v>
      </c>
      <c r="K822" s="149" t="s">
        <v>45</v>
      </c>
      <c r="M822" s="149" t="s">
        <v>46</v>
      </c>
      <c r="N822" s="148">
        <v>12530146</v>
      </c>
      <c r="O822" s="148" t="s">
        <v>2034</v>
      </c>
      <c r="P822" s="150">
        <v>45482</v>
      </c>
      <c r="Q822" s="148" t="s">
        <v>962</v>
      </c>
      <c r="R822" s="150">
        <v>37432</v>
      </c>
      <c r="S822" s="150">
        <v>45170</v>
      </c>
      <c r="T822" s="148" t="s">
        <v>2896</v>
      </c>
      <c r="U822" s="148">
        <v>838</v>
      </c>
      <c r="X822" s="148">
        <v>8</v>
      </c>
      <c r="Y822" s="148" t="s">
        <v>230</v>
      </c>
      <c r="AB822" s="150">
        <v>44013</v>
      </c>
      <c r="AC822" s="148" t="s">
        <v>49</v>
      </c>
      <c r="AD822" s="148" t="s">
        <v>4032</v>
      </c>
      <c r="AE822" s="148">
        <v>53400</v>
      </c>
      <c r="AF822" s="148" t="s">
        <v>4271</v>
      </c>
      <c r="AI822" s="148">
        <v>253685699</v>
      </c>
      <c r="AJ822" s="148">
        <v>638576073</v>
      </c>
      <c r="AK822" s="148" t="s">
        <v>1551</v>
      </c>
      <c r="AL822" s="148">
        <v>0</v>
      </c>
      <c r="AM822" s="148">
        <v>0</v>
      </c>
    </row>
    <row r="823" spans="1:39">
      <c r="A823" s="148">
        <v>5326543</v>
      </c>
      <c r="B823" s="148" t="s">
        <v>444</v>
      </c>
      <c r="C823" s="148" t="s">
        <v>487</v>
      </c>
      <c r="D823" s="148">
        <v>5326543</v>
      </c>
      <c r="E823" s="149" t="s">
        <v>52</v>
      </c>
      <c r="F823" s="149" t="s">
        <v>52</v>
      </c>
      <c r="H823" s="150">
        <v>40287</v>
      </c>
      <c r="I823" s="149" t="s">
        <v>97</v>
      </c>
      <c r="J823" s="149">
        <v>-15</v>
      </c>
      <c r="K823" s="149" t="s">
        <v>45</v>
      </c>
      <c r="M823" s="149" t="s">
        <v>46</v>
      </c>
      <c r="N823" s="148">
        <v>12530022</v>
      </c>
      <c r="O823" s="148" t="s">
        <v>51</v>
      </c>
      <c r="P823" s="150">
        <v>45521</v>
      </c>
      <c r="Q823" s="148" t="s">
        <v>962</v>
      </c>
      <c r="R823" s="150">
        <v>43014</v>
      </c>
      <c r="T823" s="148" t="s">
        <v>2115</v>
      </c>
      <c r="U823" s="148">
        <v>1554</v>
      </c>
      <c r="X823" s="148">
        <v>15</v>
      </c>
      <c r="Y823" s="148" t="s">
        <v>230</v>
      </c>
      <c r="AB823" s="150">
        <v>44378</v>
      </c>
      <c r="AC823" s="148" t="s">
        <v>49</v>
      </c>
      <c r="AD823" s="148" t="s">
        <v>4272</v>
      </c>
      <c r="AE823" s="148">
        <v>53150</v>
      </c>
      <c r="AF823" s="148" t="s">
        <v>4273</v>
      </c>
      <c r="AI823" s="148">
        <v>243693148</v>
      </c>
      <c r="AJ823" s="148">
        <v>619553604</v>
      </c>
      <c r="AK823" s="148" t="s">
        <v>1552</v>
      </c>
      <c r="AL823" s="148">
        <v>0</v>
      </c>
      <c r="AM823" s="148">
        <v>0</v>
      </c>
    </row>
    <row r="824" spans="1:39">
      <c r="A824" s="148">
        <v>537152</v>
      </c>
      <c r="B824" s="148" t="s">
        <v>444</v>
      </c>
      <c r="C824" s="148" t="s">
        <v>2083</v>
      </c>
      <c r="D824" s="148">
        <v>537152</v>
      </c>
      <c r="E824" s="149" t="s">
        <v>8115</v>
      </c>
      <c r="F824" s="149" t="s">
        <v>52</v>
      </c>
      <c r="H824" s="150">
        <v>26912</v>
      </c>
      <c r="I824" s="149" t="s">
        <v>8109</v>
      </c>
      <c r="J824" s="149" t="s">
        <v>8110</v>
      </c>
      <c r="K824" s="149" t="s">
        <v>45</v>
      </c>
      <c r="M824" s="149" t="s">
        <v>46</v>
      </c>
      <c r="N824" s="148">
        <v>12530070</v>
      </c>
      <c r="O824" s="148" t="s">
        <v>145</v>
      </c>
      <c r="P824" s="150">
        <v>45481</v>
      </c>
      <c r="Q824" s="148" t="s">
        <v>962</v>
      </c>
      <c r="R824" s="150">
        <v>37432</v>
      </c>
      <c r="T824" s="148" t="s">
        <v>2022</v>
      </c>
      <c r="U824" s="148">
        <v>1128</v>
      </c>
      <c r="X824" s="148">
        <v>11</v>
      </c>
      <c r="Y824" s="148" t="s">
        <v>230</v>
      </c>
      <c r="AC824" s="148" t="s">
        <v>49</v>
      </c>
      <c r="AD824" s="148" t="s">
        <v>3791</v>
      </c>
      <c r="AE824" s="148">
        <v>53100</v>
      </c>
      <c r="AF824" s="148" t="s">
        <v>4274</v>
      </c>
      <c r="AI824" s="148" t="s">
        <v>2971</v>
      </c>
      <c r="AJ824" s="148" t="s">
        <v>2972</v>
      </c>
      <c r="AK824" s="148" t="s">
        <v>1553</v>
      </c>
      <c r="AL824" s="148">
        <v>0</v>
      </c>
      <c r="AM824" s="148">
        <v>0</v>
      </c>
    </row>
    <row r="825" spans="1:39">
      <c r="A825" s="148">
        <v>5328811</v>
      </c>
      <c r="B825" s="148" t="s">
        <v>5863</v>
      </c>
      <c r="C825" s="148" t="s">
        <v>58</v>
      </c>
      <c r="D825" s="148">
        <v>5328811</v>
      </c>
      <c r="F825" s="149" t="s">
        <v>52</v>
      </c>
      <c r="H825" s="150">
        <v>29680</v>
      </c>
      <c r="I825" s="149" t="s">
        <v>8113</v>
      </c>
      <c r="J825" s="149" t="s">
        <v>8114</v>
      </c>
      <c r="K825" s="149" t="s">
        <v>45</v>
      </c>
      <c r="M825" s="149" t="s">
        <v>46</v>
      </c>
      <c r="N825" s="148">
        <v>12530067</v>
      </c>
      <c r="O825" s="148" t="s">
        <v>1277</v>
      </c>
      <c r="Q825" s="148" t="s">
        <v>48</v>
      </c>
      <c r="R825" s="150">
        <v>44829</v>
      </c>
      <c r="S825" s="150">
        <v>44825</v>
      </c>
      <c r="T825" s="148" t="s">
        <v>2896</v>
      </c>
      <c r="U825" s="148">
        <v>611</v>
      </c>
      <c r="X825" s="148">
        <v>6</v>
      </c>
      <c r="Y825" s="148" t="s">
        <v>230</v>
      </c>
      <c r="AC825" s="148" t="s">
        <v>49</v>
      </c>
      <c r="AD825" s="148" t="s">
        <v>4363</v>
      </c>
      <c r="AE825" s="148">
        <v>53480</v>
      </c>
      <c r="AF825" s="148" t="s">
        <v>5864</v>
      </c>
      <c r="AJ825" s="148">
        <v>612672303</v>
      </c>
      <c r="AK825" s="148" t="s">
        <v>5865</v>
      </c>
      <c r="AL825" s="148">
        <v>0</v>
      </c>
      <c r="AM825" s="148">
        <v>0</v>
      </c>
    </row>
    <row r="826" spans="1:39">
      <c r="A826" s="148">
        <v>5313022</v>
      </c>
      <c r="B826" s="148" t="s">
        <v>445</v>
      </c>
      <c r="C826" s="148" t="s">
        <v>123</v>
      </c>
      <c r="D826" s="148">
        <v>5313022</v>
      </c>
      <c r="F826" s="149" t="s">
        <v>52</v>
      </c>
      <c r="H826" s="150">
        <v>29917</v>
      </c>
      <c r="I826" s="149" t="s">
        <v>8113</v>
      </c>
      <c r="J826" s="149" t="s">
        <v>8114</v>
      </c>
      <c r="K826" s="149" t="s">
        <v>45</v>
      </c>
      <c r="M826" s="149" t="s">
        <v>46</v>
      </c>
      <c r="N826" s="148">
        <v>12530068</v>
      </c>
      <c r="O826" s="148" t="s">
        <v>192</v>
      </c>
      <c r="Q826" s="148" t="s">
        <v>48</v>
      </c>
      <c r="R826" s="150">
        <v>37432</v>
      </c>
      <c r="S826" s="150">
        <v>44459</v>
      </c>
      <c r="T826" s="148" t="s">
        <v>2896</v>
      </c>
      <c r="U826" s="148">
        <v>1144</v>
      </c>
      <c r="X826" s="148">
        <v>11</v>
      </c>
      <c r="Y826" s="148" t="s">
        <v>230</v>
      </c>
      <c r="AB826" s="150">
        <v>45456</v>
      </c>
      <c r="AC826" s="148" t="s">
        <v>49</v>
      </c>
      <c r="AD826" s="148" t="s">
        <v>5866</v>
      </c>
      <c r="AE826" s="148">
        <v>53500</v>
      </c>
      <c r="AF826" s="148" t="s">
        <v>5867</v>
      </c>
      <c r="AJ826" s="148" t="s">
        <v>2973</v>
      </c>
      <c r="AK826" s="148" t="s">
        <v>2974</v>
      </c>
      <c r="AL826" s="148">
        <v>0</v>
      </c>
      <c r="AM826" s="148">
        <v>0</v>
      </c>
    </row>
    <row r="827" spans="1:39">
      <c r="A827" s="148">
        <v>5320871</v>
      </c>
      <c r="B827" s="148" t="s">
        <v>445</v>
      </c>
      <c r="C827" s="148" t="s">
        <v>371</v>
      </c>
      <c r="D827" s="148">
        <v>5320871</v>
      </c>
      <c r="F827" s="149" t="s">
        <v>52</v>
      </c>
      <c r="H827" s="150">
        <v>35972</v>
      </c>
      <c r="I827" s="149" t="s">
        <v>59</v>
      </c>
      <c r="J827" s="149">
        <v>-40</v>
      </c>
      <c r="K827" s="149" t="s">
        <v>45</v>
      </c>
      <c r="M827" s="149" t="s">
        <v>46</v>
      </c>
      <c r="N827" s="148">
        <v>12530001</v>
      </c>
      <c r="O827" s="148" t="s">
        <v>2065</v>
      </c>
      <c r="Q827" s="148" t="s">
        <v>48</v>
      </c>
      <c r="R827" s="150">
        <v>39401</v>
      </c>
      <c r="S827" s="150">
        <v>45282</v>
      </c>
      <c r="T827" s="148" t="s">
        <v>1006</v>
      </c>
      <c r="U827" s="148">
        <v>1336</v>
      </c>
      <c r="X827" s="148">
        <v>13</v>
      </c>
      <c r="Y827" s="148" t="s">
        <v>230</v>
      </c>
      <c r="AB827" s="150">
        <v>44013</v>
      </c>
      <c r="AC827" s="148" t="s">
        <v>49</v>
      </c>
      <c r="AD827" s="148" t="s">
        <v>3949</v>
      </c>
      <c r="AE827" s="148">
        <v>53240</v>
      </c>
      <c r="AF827" s="148" t="s">
        <v>8815</v>
      </c>
      <c r="AJ827" s="148">
        <v>782101281</v>
      </c>
      <c r="AK827" s="148" t="s">
        <v>8816</v>
      </c>
      <c r="AL827" s="148">
        <v>0</v>
      </c>
      <c r="AM827" s="148">
        <v>0</v>
      </c>
    </row>
    <row r="828" spans="1:39">
      <c r="A828" s="148">
        <v>5318087</v>
      </c>
      <c r="B828" s="148" t="s">
        <v>445</v>
      </c>
      <c r="C828" s="148" t="s">
        <v>446</v>
      </c>
      <c r="D828" s="148">
        <v>5318087</v>
      </c>
      <c r="F828" s="149" t="s">
        <v>52</v>
      </c>
      <c r="H828" s="150">
        <v>20863</v>
      </c>
      <c r="I828" s="149" t="s">
        <v>8208</v>
      </c>
      <c r="J828" s="149" t="s">
        <v>8209</v>
      </c>
      <c r="K828" s="149" t="s">
        <v>45</v>
      </c>
      <c r="M828" s="149" t="s">
        <v>46</v>
      </c>
      <c r="N828" s="148">
        <v>12530147</v>
      </c>
      <c r="O828" s="148" t="s">
        <v>966</v>
      </c>
      <c r="Q828" s="148" t="s">
        <v>48</v>
      </c>
      <c r="R828" s="150">
        <v>37873</v>
      </c>
      <c r="S828" s="150">
        <v>44768</v>
      </c>
      <c r="T828" s="148" t="s">
        <v>2896</v>
      </c>
      <c r="U828" s="148">
        <v>500</v>
      </c>
      <c r="X828" s="148">
        <v>5</v>
      </c>
      <c r="Y828" s="148" t="s">
        <v>230</v>
      </c>
      <c r="AC828" s="148" t="s">
        <v>49</v>
      </c>
      <c r="AD828" s="148" t="s">
        <v>4062</v>
      </c>
      <c r="AE828" s="148">
        <v>53100</v>
      </c>
      <c r="AF828" s="148" t="s">
        <v>4275</v>
      </c>
      <c r="AI828" s="148">
        <v>243002286</v>
      </c>
      <c r="AJ828" s="148">
        <v>613778671</v>
      </c>
      <c r="AK828" s="148" t="s">
        <v>5868</v>
      </c>
      <c r="AL828" s="148">
        <v>0</v>
      </c>
      <c r="AM828" s="148">
        <v>0</v>
      </c>
    </row>
    <row r="829" spans="1:39">
      <c r="A829" s="148">
        <v>5329151</v>
      </c>
      <c r="B829" s="148" t="s">
        <v>445</v>
      </c>
      <c r="C829" s="148" t="s">
        <v>3132</v>
      </c>
      <c r="D829" s="148">
        <v>5329151</v>
      </c>
      <c r="F829" s="149" t="s">
        <v>5338</v>
      </c>
      <c r="H829" s="150">
        <v>39929</v>
      </c>
      <c r="I829" s="149" t="s">
        <v>70</v>
      </c>
      <c r="J829" s="149">
        <v>-16</v>
      </c>
      <c r="K829" s="149" t="s">
        <v>45</v>
      </c>
      <c r="M829" s="149" t="s">
        <v>46</v>
      </c>
      <c r="N829" s="148">
        <v>12530060</v>
      </c>
      <c r="O829" s="148" t="s">
        <v>2031</v>
      </c>
      <c r="Q829" s="148" t="s">
        <v>48</v>
      </c>
      <c r="R829" s="150">
        <v>45131</v>
      </c>
      <c r="T829" s="148" t="s">
        <v>2115</v>
      </c>
      <c r="U829" s="148">
        <v>500</v>
      </c>
      <c r="X829" s="148">
        <v>5</v>
      </c>
      <c r="Y829" s="148" t="s">
        <v>230</v>
      </c>
      <c r="AC829" s="148" t="s">
        <v>49</v>
      </c>
      <c r="AD829" s="148" t="s">
        <v>4231</v>
      </c>
      <c r="AE829" s="148">
        <v>53300</v>
      </c>
      <c r="AF829" s="148" t="s">
        <v>5869</v>
      </c>
      <c r="AJ829" s="148">
        <v>673600825</v>
      </c>
      <c r="AK829" s="148" t="s">
        <v>5870</v>
      </c>
      <c r="AL829" s="148">
        <v>0</v>
      </c>
      <c r="AM829" s="148">
        <v>0</v>
      </c>
    </row>
    <row r="830" spans="1:39">
      <c r="A830" s="148">
        <v>5329096</v>
      </c>
      <c r="B830" s="148" t="s">
        <v>5871</v>
      </c>
      <c r="C830" s="148" t="s">
        <v>210</v>
      </c>
      <c r="D830" s="148">
        <v>5329096</v>
      </c>
      <c r="F830" s="149" t="s">
        <v>52</v>
      </c>
      <c r="H830" s="150">
        <v>32281</v>
      </c>
      <c r="I830" s="149" t="s">
        <v>59</v>
      </c>
      <c r="J830" s="149">
        <v>-40</v>
      </c>
      <c r="K830" s="149" t="s">
        <v>45</v>
      </c>
      <c r="M830" s="149" t="s">
        <v>46</v>
      </c>
      <c r="N830" s="148">
        <v>12530018</v>
      </c>
      <c r="O830" s="148" t="s">
        <v>2023</v>
      </c>
      <c r="Q830" s="148" t="s">
        <v>48</v>
      </c>
      <c r="R830" s="150">
        <v>44957</v>
      </c>
      <c r="S830" s="150">
        <v>44951</v>
      </c>
      <c r="T830" s="148" t="s">
        <v>1006</v>
      </c>
      <c r="U830" s="148">
        <v>790</v>
      </c>
      <c r="X830" s="148">
        <v>7</v>
      </c>
      <c r="Y830" s="148" t="s">
        <v>230</v>
      </c>
      <c r="AC830" s="148" t="s">
        <v>49</v>
      </c>
      <c r="AD830" s="148" t="s">
        <v>3641</v>
      </c>
      <c r="AE830" s="148">
        <v>53200</v>
      </c>
      <c r="AF830" s="148" t="s">
        <v>5872</v>
      </c>
      <c r="AJ830" s="148">
        <v>625588930</v>
      </c>
      <c r="AK830" s="148" t="s">
        <v>5873</v>
      </c>
      <c r="AL830" s="148">
        <v>0</v>
      </c>
      <c r="AM830" s="148">
        <v>0</v>
      </c>
    </row>
    <row r="831" spans="1:39">
      <c r="A831" s="148">
        <v>4417945</v>
      </c>
      <c r="B831" s="148" t="s">
        <v>3356</v>
      </c>
      <c r="C831" s="148" t="s">
        <v>84</v>
      </c>
      <c r="D831" s="148">
        <v>4417945</v>
      </c>
      <c r="F831" s="149" t="s">
        <v>52</v>
      </c>
      <c r="H831" s="150">
        <v>21025</v>
      </c>
      <c r="I831" s="149" t="s">
        <v>8208</v>
      </c>
      <c r="J831" s="149" t="s">
        <v>8209</v>
      </c>
      <c r="K831" s="149" t="s">
        <v>45</v>
      </c>
      <c r="M831" s="149" t="s">
        <v>46</v>
      </c>
      <c r="N831" s="148">
        <v>12538903</v>
      </c>
      <c r="O831" s="148" t="s">
        <v>166</v>
      </c>
      <c r="Q831" s="148" t="s">
        <v>48</v>
      </c>
      <c r="R831" s="150">
        <v>37432</v>
      </c>
      <c r="S831" s="150">
        <v>44550</v>
      </c>
      <c r="T831" s="148" t="s">
        <v>2896</v>
      </c>
      <c r="U831" s="148">
        <v>808</v>
      </c>
      <c r="X831" s="148">
        <v>8</v>
      </c>
      <c r="Y831" s="148" t="s">
        <v>230</v>
      </c>
      <c r="AB831" s="150">
        <v>44610</v>
      </c>
      <c r="AC831" s="148" t="s">
        <v>49</v>
      </c>
      <c r="AD831" s="148" t="s">
        <v>4276</v>
      </c>
      <c r="AE831" s="148">
        <v>44690</v>
      </c>
      <c r="AF831" s="148" t="s">
        <v>4277</v>
      </c>
      <c r="AI831" s="148">
        <v>251713077</v>
      </c>
      <c r="AJ831" s="148">
        <v>683683032</v>
      </c>
      <c r="AK831" s="148" t="s">
        <v>3357</v>
      </c>
      <c r="AL831" s="148">
        <v>0</v>
      </c>
      <c r="AM831" s="148">
        <v>0</v>
      </c>
    </row>
    <row r="832" spans="1:39">
      <c r="A832" s="148">
        <v>2716950</v>
      </c>
      <c r="B832" s="148" t="s">
        <v>1212</v>
      </c>
      <c r="C832" s="148" t="s">
        <v>237</v>
      </c>
      <c r="D832" s="148">
        <v>2716950</v>
      </c>
      <c r="E832" s="149" t="s">
        <v>52</v>
      </c>
      <c r="F832" s="149" t="s">
        <v>52</v>
      </c>
      <c r="H832" s="150">
        <v>23793</v>
      </c>
      <c r="I832" s="149" t="s">
        <v>8130</v>
      </c>
      <c r="J832" s="149" t="s">
        <v>8131</v>
      </c>
      <c r="K832" s="149" t="s">
        <v>45</v>
      </c>
      <c r="M832" s="149" t="s">
        <v>46</v>
      </c>
      <c r="N832" s="148">
        <v>12530008</v>
      </c>
      <c r="O832" s="148" t="s">
        <v>146</v>
      </c>
      <c r="P832" s="150">
        <v>45517</v>
      </c>
      <c r="Q832" s="148" t="s">
        <v>962</v>
      </c>
      <c r="R832" s="150">
        <v>40477</v>
      </c>
      <c r="S832" s="150">
        <v>44818</v>
      </c>
      <c r="T832" s="148" t="s">
        <v>2896</v>
      </c>
      <c r="U832" s="148">
        <v>913</v>
      </c>
      <c r="X832" s="148">
        <v>9</v>
      </c>
      <c r="Y832" s="148" t="s">
        <v>230</v>
      </c>
      <c r="AC832" s="148" t="s">
        <v>49</v>
      </c>
      <c r="AD832" s="148" t="s">
        <v>3861</v>
      </c>
      <c r="AE832" s="148">
        <v>53410</v>
      </c>
      <c r="AF832" s="148" t="s">
        <v>5874</v>
      </c>
      <c r="AJ832" s="148">
        <v>686554662</v>
      </c>
      <c r="AK832" s="148" t="s">
        <v>5875</v>
      </c>
      <c r="AL832" s="148">
        <v>0</v>
      </c>
      <c r="AM832" s="148">
        <v>0</v>
      </c>
    </row>
    <row r="833" spans="1:39">
      <c r="A833" s="148">
        <v>5328955</v>
      </c>
      <c r="B833" s="148" t="s">
        <v>5876</v>
      </c>
      <c r="C833" s="148" t="s">
        <v>393</v>
      </c>
      <c r="D833" s="148">
        <v>5328955</v>
      </c>
      <c r="F833" s="149" t="s">
        <v>52</v>
      </c>
      <c r="H833" s="150">
        <v>32625</v>
      </c>
      <c r="I833" s="149" t="s">
        <v>59</v>
      </c>
      <c r="J833" s="149">
        <v>-40</v>
      </c>
      <c r="K833" s="149" t="s">
        <v>45</v>
      </c>
      <c r="M833" s="149" t="s">
        <v>46</v>
      </c>
      <c r="N833" s="148">
        <v>12530144</v>
      </c>
      <c r="O833" s="148" t="s">
        <v>2070</v>
      </c>
      <c r="Q833" s="148" t="s">
        <v>48</v>
      </c>
      <c r="R833" s="150">
        <v>44852</v>
      </c>
      <c r="S833" s="150">
        <v>44840</v>
      </c>
      <c r="T833" s="148" t="s">
        <v>2896</v>
      </c>
      <c r="U833" s="148">
        <v>668</v>
      </c>
      <c r="X833" s="148">
        <v>6</v>
      </c>
      <c r="Y833" s="148" t="s">
        <v>230</v>
      </c>
      <c r="AC833" s="148" t="s">
        <v>49</v>
      </c>
      <c r="AD833" s="148" t="s">
        <v>3738</v>
      </c>
      <c r="AE833" s="148">
        <v>53170</v>
      </c>
      <c r="AF833" s="148" t="s">
        <v>5877</v>
      </c>
      <c r="AJ833" s="148">
        <v>674242764</v>
      </c>
      <c r="AK833" s="148" t="s">
        <v>5878</v>
      </c>
      <c r="AL833" s="148">
        <v>0</v>
      </c>
      <c r="AM833" s="148">
        <v>0</v>
      </c>
    </row>
    <row r="834" spans="1:39">
      <c r="A834" s="148">
        <v>797577</v>
      </c>
      <c r="B834" s="148" t="s">
        <v>979</v>
      </c>
      <c r="C834" s="148" t="s">
        <v>2148</v>
      </c>
      <c r="D834" s="148">
        <v>797577</v>
      </c>
      <c r="E834" s="149" t="s">
        <v>8115</v>
      </c>
      <c r="F834" s="149" t="s">
        <v>52</v>
      </c>
      <c r="H834" s="150">
        <v>30480</v>
      </c>
      <c r="I834" s="149" t="s">
        <v>8113</v>
      </c>
      <c r="J834" s="149" t="s">
        <v>8114</v>
      </c>
      <c r="K834" s="149" t="s">
        <v>45</v>
      </c>
      <c r="M834" s="149" t="s">
        <v>46</v>
      </c>
      <c r="N834" s="148">
        <v>12530099</v>
      </c>
      <c r="O834" s="148" t="s">
        <v>2047</v>
      </c>
      <c r="P834" s="150">
        <v>45496</v>
      </c>
      <c r="Q834" s="148" t="s">
        <v>962</v>
      </c>
      <c r="R834" s="150">
        <v>37432</v>
      </c>
      <c r="S834" s="150">
        <v>44791</v>
      </c>
      <c r="T834" s="148" t="s">
        <v>2896</v>
      </c>
      <c r="U834" s="148">
        <v>1123</v>
      </c>
      <c r="X834" s="148">
        <v>11</v>
      </c>
      <c r="Y834" s="148" t="s">
        <v>230</v>
      </c>
      <c r="AC834" s="148" t="s">
        <v>49</v>
      </c>
      <c r="AD834" s="148" t="s">
        <v>4279</v>
      </c>
      <c r="AE834" s="148">
        <v>53400</v>
      </c>
      <c r="AF834" s="148" t="s">
        <v>4280</v>
      </c>
      <c r="AI834" s="148" t="s">
        <v>2977</v>
      </c>
      <c r="AJ834" s="148" t="s">
        <v>2977</v>
      </c>
      <c r="AK834" s="148" t="s">
        <v>1554</v>
      </c>
      <c r="AL834" s="148">
        <v>1</v>
      </c>
      <c r="AM834" s="148">
        <v>1</v>
      </c>
    </row>
    <row r="835" spans="1:39">
      <c r="A835" s="148">
        <v>5328457</v>
      </c>
      <c r="B835" s="148" t="s">
        <v>979</v>
      </c>
      <c r="C835" s="148" t="s">
        <v>280</v>
      </c>
      <c r="D835" s="148">
        <v>5328457</v>
      </c>
      <c r="F835" s="149" t="s">
        <v>52</v>
      </c>
      <c r="H835" s="150">
        <v>42275</v>
      </c>
      <c r="I835" s="149" t="s">
        <v>57</v>
      </c>
      <c r="J835" s="149">
        <v>-10</v>
      </c>
      <c r="K835" s="149" t="s">
        <v>45</v>
      </c>
      <c r="M835" s="149" t="s">
        <v>46</v>
      </c>
      <c r="N835" s="148">
        <v>12530099</v>
      </c>
      <c r="O835" s="148" t="s">
        <v>2047</v>
      </c>
      <c r="Q835" s="148" t="s">
        <v>48</v>
      </c>
      <c r="R835" s="150">
        <v>44488</v>
      </c>
      <c r="T835" s="148" t="s">
        <v>2115</v>
      </c>
      <c r="U835" s="148">
        <v>500</v>
      </c>
      <c r="X835" s="148">
        <v>5</v>
      </c>
      <c r="Y835" s="148" t="s">
        <v>230</v>
      </c>
      <c r="AB835" s="150">
        <v>45474</v>
      </c>
      <c r="AC835" s="148" t="s">
        <v>49</v>
      </c>
      <c r="AD835" s="148" t="s">
        <v>4023</v>
      </c>
      <c r="AE835" s="148">
        <v>53400</v>
      </c>
      <c r="AF835" s="148" t="s">
        <v>4281</v>
      </c>
      <c r="AK835" s="148" t="s">
        <v>1554</v>
      </c>
      <c r="AL835" s="148">
        <v>0</v>
      </c>
      <c r="AM835" s="148">
        <v>0</v>
      </c>
    </row>
    <row r="836" spans="1:39">
      <c r="A836" s="148">
        <v>5326383</v>
      </c>
      <c r="B836" s="148" t="s">
        <v>979</v>
      </c>
      <c r="C836" s="148" t="s">
        <v>770</v>
      </c>
      <c r="D836" s="148">
        <v>5326383</v>
      </c>
      <c r="F836" s="149" t="s">
        <v>52</v>
      </c>
      <c r="H836" s="150">
        <v>40611</v>
      </c>
      <c r="I836" s="149" t="s">
        <v>44</v>
      </c>
      <c r="J836" s="149">
        <v>-14</v>
      </c>
      <c r="K836" s="149" t="s">
        <v>45</v>
      </c>
      <c r="M836" s="149" t="s">
        <v>46</v>
      </c>
      <c r="N836" s="148">
        <v>12530099</v>
      </c>
      <c r="O836" s="148" t="s">
        <v>2047</v>
      </c>
      <c r="Q836" s="148" t="s">
        <v>48</v>
      </c>
      <c r="R836" s="150">
        <v>42994</v>
      </c>
      <c r="T836" s="148" t="s">
        <v>2115</v>
      </c>
      <c r="U836" s="148">
        <v>587</v>
      </c>
      <c r="X836" s="148">
        <v>5</v>
      </c>
      <c r="Y836" s="148" t="s">
        <v>230</v>
      </c>
      <c r="AB836" s="150">
        <v>45474</v>
      </c>
      <c r="AC836" s="148" t="s">
        <v>49</v>
      </c>
      <c r="AD836" s="148" t="s">
        <v>4282</v>
      </c>
      <c r="AE836" s="148">
        <v>53400</v>
      </c>
      <c r="AF836" s="148" t="s">
        <v>4283</v>
      </c>
      <c r="AK836" s="148" t="s">
        <v>1554</v>
      </c>
      <c r="AL836" s="148">
        <v>0</v>
      </c>
      <c r="AM836" s="148">
        <v>0</v>
      </c>
    </row>
    <row r="837" spans="1:39">
      <c r="A837" s="148">
        <v>5326558</v>
      </c>
      <c r="B837" s="148" t="s">
        <v>1072</v>
      </c>
      <c r="C837" s="148" t="s">
        <v>977</v>
      </c>
      <c r="D837" s="148">
        <v>5326558</v>
      </c>
      <c r="E837" s="149" t="s">
        <v>52</v>
      </c>
      <c r="F837" s="149" t="s">
        <v>52</v>
      </c>
      <c r="H837" s="150">
        <v>36761</v>
      </c>
      <c r="I837" s="149" t="s">
        <v>59</v>
      </c>
      <c r="J837" s="149">
        <v>-40</v>
      </c>
      <c r="K837" s="149" t="s">
        <v>45</v>
      </c>
      <c r="M837" s="149" t="s">
        <v>46</v>
      </c>
      <c r="N837" s="148">
        <v>12530119</v>
      </c>
      <c r="O837" s="148" t="s">
        <v>2062</v>
      </c>
      <c r="P837" s="150">
        <v>45524</v>
      </c>
      <c r="Q837" s="148" t="s">
        <v>962</v>
      </c>
      <c r="R837" s="150">
        <v>43016</v>
      </c>
      <c r="S837" s="150">
        <v>45174</v>
      </c>
      <c r="T837" s="148" t="s">
        <v>2896</v>
      </c>
      <c r="U837" s="148">
        <v>781</v>
      </c>
      <c r="X837" s="148">
        <v>7</v>
      </c>
      <c r="Y837" s="148" t="s">
        <v>230</v>
      </c>
      <c r="AC837" s="148" t="s">
        <v>49</v>
      </c>
      <c r="AD837" s="148" t="s">
        <v>3847</v>
      </c>
      <c r="AE837" s="148">
        <v>53200</v>
      </c>
      <c r="AF837" s="148" t="s">
        <v>4284</v>
      </c>
      <c r="AJ837" s="148">
        <v>631801766</v>
      </c>
      <c r="AK837" s="148" t="s">
        <v>1555</v>
      </c>
      <c r="AL837" s="148">
        <v>0</v>
      </c>
      <c r="AM837" s="148">
        <v>0</v>
      </c>
    </row>
    <row r="838" spans="1:39">
      <c r="A838" s="148">
        <v>5329735</v>
      </c>
      <c r="B838" s="148" t="s">
        <v>1072</v>
      </c>
      <c r="C838" s="148" t="s">
        <v>8817</v>
      </c>
      <c r="D838" s="148">
        <v>5329735</v>
      </c>
      <c r="E838" s="149" t="s">
        <v>52</v>
      </c>
      <c r="H838" s="150">
        <v>38505</v>
      </c>
      <c r="I838" s="149" t="s">
        <v>59</v>
      </c>
      <c r="J838" s="149">
        <v>-40</v>
      </c>
      <c r="K838" s="149" t="s">
        <v>61</v>
      </c>
      <c r="M838" s="149" t="s">
        <v>46</v>
      </c>
      <c r="N838" s="148">
        <v>12530108</v>
      </c>
      <c r="O838" s="148" t="s">
        <v>2037</v>
      </c>
      <c r="P838" s="150">
        <v>45516</v>
      </c>
      <c r="Q838" s="148" t="s">
        <v>962</v>
      </c>
      <c r="R838" s="150">
        <v>45516</v>
      </c>
      <c r="S838" s="150">
        <v>45498</v>
      </c>
      <c r="T838" s="148" t="s">
        <v>1006</v>
      </c>
      <c r="U838" s="148">
        <v>500</v>
      </c>
      <c r="X838" s="148">
        <v>5</v>
      </c>
      <c r="Y838" s="148" t="s">
        <v>230</v>
      </c>
      <c r="AC838" s="148" t="s">
        <v>49</v>
      </c>
      <c r="AD838" s="148" t="s">
        <v>3662</v>
      </c>
      <c r="AE838" s="148">
        <v>53800</v>
      </c>
      <c r="AF838" s="148" t="s">
        <v>8818</v>
      </c>
      <c r="AI838" s="148">
        <v>243065372</v>
      </c>
      <c r="AJ838" s="148">
        <v>619746364</v>
      </c>
      <c r="AK838" s="148" t="s">
        <v>8819</v>
      </c>
      <c r="AL838" s="148">
        <v>0</v>
      </c>
      <c r="AM838" s="148">
        <v>0</v>
      </c>
    </row>
    <row r="839" spans="1:39">
      <c r="A839" s="148">
        <v>5326378</v>
      </c>
      <c r="B839" s="148" t="s">
        <v>1072</v>
      </c>
      <c r="C839" s="148" t="s">
        <v>121</v>
      </c>
      <c r="D839" s="148">
        <v>5326378</v>
      </c>
      <c r="E839" s="149" t="s">
        <v>52</v>
      </c>
      <c r="F839" s="149" t="s">
        <v>52</v>
      </c>
      <c r="H839" s="150">
        <v>25052</v>
      </c>
      <c r="I839" s="149" t="s">
        <v>8130</v>
      </c>
      <c r="J839" s="149" t="s">
        <v>8131</v>
      </c>
      <c r="K839" s="149" t="s">
        <v>45</v>
      </c>
      <c r="M839" s="149" t="s">
        <v>46</v>
      </c>
      <c r="N839" s="148">
        <v>12530108</v>
      </c>
      <c r="O839" s="148" t="s">
        <v>2037</v>
      </c>
      <c r="P839" s="150">
        <v>45486</v>
      </c>
      <c r="Q839" s="148" t="s">
        <v>962</v>
      </c>
      <c r="R839" s="150">
        <v>42994</v>
      </c>
      <c r="S839" s="150">
        <v>45163</v>
      </c>
      <c r="T839" s="148" t="s">
        <v>2896</v>
      </c>
      <c r="U839" s="148">
        <v>500</v>
      </c>
      <c r="X839" s="148">
        <v>5</v>
      </c>
      <c r="Y839" s="148" t="s">
        <v>230</v>
      </c>
      <c r="AC839" s="148" t="s">
        <v>49</v>
      </c>
      <c r="AD839" s="148" t="s">
        <v>3662</v>
      </c>
      <c r="AE839" s="148">
        <v>53800</v>
      </c>
      <c r="AF839" s="148" t="s">
        <v>4285</v>
      </c>
      <c r="AI839" s="148">
        <v>243065372</v>
      </c>
      <c r="AK839" s="148" t="s">
        <v>2120</v>
      </c>
      <c r="AL839" s="148">
        <v>0</v>
      </c>
      <c r="AM839" s="148">
        <v>0</v>
      </c>
    </row>
    <row r="840" spans="1:39">
      <c r="A840" s="148">
        <v>5328769</v>
      </c>
      <c r="B840" s="148" t="s">
        <v>1104</v>
      </c>
      <c r="C840" s="148" t="s">
        <v>2288</v>
      </c>
      <c r="D840" s="148">
        <v>5328769</v>
      </c>
      <c r="F840" s="149" t="s">
        <v>52</v>
      </c>
      <c r="H840" s="150">
        <v>37505</v>
      </c>
      <c r="I840" s="149" t="s">
        <v>59</v>
      </c>
      <c r="J840" s="149">
        <v>-40</v>
      </c>
      <c r="K840" s="149" t="s">
        <v>61</v>
      </c>
      <c r="M840" s="149" t="s">
        <v>46</v>
      </c>
      <c r="N840" s="148">
        <v>12530059</v>
      </c>
      <c r="O840" s="148" t="s">
        <v>2076</v>
      </c>
      <c r="Q840" s="148" t="s">
        <v>48</v>
      </c>
      <c r="R840" s="150">
        <v>44825</v>
      </c>
      <c r="S840" s="150">
        <v>44754</v>
      </c>
      <c r="T840" s="148" t="s">
        <v>2896</v>
      </c>
      <c r="U840" s="148">
        <v>500</v>
      </c>
      <c r="X840" s="148">
        <v>5</v>
      </c>
      <c r="Y840" s="148" t="s">
        <v>230</v>
      </c>
      <c r="AC840" s="148" t="s">
        <v>49</v>
      </c>
      <c r="AD840" s="148" t="s">
        <v>4202</v>
      </c>
      <c r="AE840" s="148">
        <v>53970</v>
      </c>
      <c r="AF840" s="148" t="s">
        <v>5879</v>
      </c>
      <c r="AK840" s="148" t="s">
        <v>5880</v>
      </c>
      <c r="AL840" s="148">
        <v>1</v>
      </c>
      <c r="AM840" s="148">
        <v>0</v>
      </c>
    </row>
    <row r="841" spans="1:39">
      <c r="A841" s="148">
        <v>5327077</v>
      </c>
      <c r="B841" s="148" t="s">
        <v>1104</v>
      </c>
      <c r="C841" s="148" t="s">
        <v>162</v>
      </c>
      <c r="D841" s="148">
        <v>5327077</v>
      </c>
      <c r="F841" s="149" t="s">
        <v>52</v>
      </c>
      <c r="H841" s="150">
        <v>38601</v>
      </c>
      <c r="I841" s="149" t="s">
        <v>59</v>
      </c>
      <c r="J841" s="149">
        <v>-40</v>
      </c>
      <c r="K841" s="149" t="s">
        <v>45</v>
      </c>
      <c r="M841" s="149" t="s">
        <v>46</v>
      </c>
      <c r="N841" s="148">
        <v>12530059</v>
      </c>
      <c r="O841" s="148" t="s">
        <v>2076</v>
      </c>
      <c r="Q841" s="148" t="s">
        <v>48</v>
      </c>
      <c r="R841" s="150">
        <v>43379</v>
      </c>
      <c r="S841" s="150">
        <v>44754</v>
      </c>
      <c r="T841" s="148" t="s">
        <v>2896</v>
      </c>
      <c r="U841" s="148">
        <v>531</v>
      </c>
      <c r="X841" s="148">
        <v>5</v>
      </c>
      <c r="Y841" s="148" t="s">
        <v>230</v>
      </c>
      <c r="AB841" s="150">
        <v>44091</v>
      </c>
      <c r="AC841" s="148" t="s">
        <v>49</v>
      </c>
      <c r="AD841" s="148" t="s">
        <v>3801</v>
      </c>
      <c r="AE841" s="148">
        <v>53210</v>
      </c>
      <c r="AF841" s="148" t="s">
        <v>4286</v>
      </c>
      <c r="AJ841" s="148">
        <v>622929406</v>
      </c>
      <c r="AK841" s="148" t="s">
        <v>1556</v>
      </c>
      <c r="AL841" s="148">
        <v>0</v>
      </c>
      <c r="AM841" s="148">
        <v>0</v>
      </c>
    </row>
    <row r="842" spans="1:39">
      <c r="A842" s="148">
        <v>5324576</v>
      </c>
      <c r="B842" s="148" t="s">
        <v>447</v>
      </c>
      <c r="C842" s="148" t="s">
        <v>87</v>
      </c>
      <c r="D842" s="148">
        <v>5324576</v>
      </c>
      <c r="F842" s="149" t="s">
        <v>52</v>
      </c>
      <c r="H842" s="150">
        <v>39185</v>
      </c>
      <c r="I842" s="149" t="s">
        <v>68</v>
      </c>
      <c r="J842" s="149">
        <v>-18</v>
      </c>
      <c r="K842" s="149" t="s">
        <v>45</v>
      </c>
      <c r="M842" s="149" t="s">
        <v>46</v>
      </c>
      <c r="N842" s="148">
        <v>12530079</v>
      </c>
      <c r="O842" s="148" t="s">
        <v>106</v>
      </c>
      <c r="Q842" s="148" t="s">
        <v>48</v>
      </c>
      <c r="R842" s="150">
        <v>41605</v>
      </c>
      <c r="T842" s="148" t="s">
        <v>2115</v>
      </c>
      <c r="U842" s="148">
        <v>1307</v>
      </c>
      <c r="X842" s="148">
        <v>13</v>
      </c>
      <c r="Y842" s="148" t="s">
        <v>230</v>
      </c>
      <c r="AC842" s="148" t="s">
        <v>49</v>
      </c>
      <c r="AD842" s="148" t="s">
        <v>4287</v>
      </c>
      <c r="AE842" s="148">
        <v>53120</v>
      </c>
      <c r="AF842" s="148" t="s">
        <v>4288</v>
      </c>
      <c r="AI842" s="148">
        <v>243036454</v>
      </c>
      <c r="AJ842" s="148">
        <v>683540268</v>
      </c>
      <c r="AK842" s="148" t="s">
        <v>1557</v>
      </c>
      <c r="AL842" s="148">
        <v>0</v>
      </c>
      <c r="AM842" s="148">
        <v>0</v>
      </c>
    </row>
    <row r="843" spans="1:39">
      <c r="A843" s="148">
        <v>534759</v>
      </c>
      <c r="B843" s="148" t="s">
        <v>447</v>
      </c>
      <c r="C843" s="148" t="s">
        <v>153</v>
      </c>
      <c r="D843" s="148">
        <v>534759</v>
      </c>
      <c r="F843" s="149" t="s">
        <v>52</v>
      </c>
      <c r="H843" s="150">
        <v>19118</v>
      </c>
      <c r="I843" s="149" t="s">
        <v>8116</v>
      </c>
      <c r="J843" s="149" t="s">
        <v>8117</v>
      </c>
      <c r="K843" s="149" t="s">
        <v>45</v>
      </c>
      <c r="M843" s="149" t="s">
        <v>46</v>
      </c>
      <c r="N843" s="148">
        <v>12530058</v>
      </c>
      <c r="O843" s="148" t="s">
        <v>945</v>
      </c>
      <c r="Q843" s="148" t="s">
        <v>48</v>
      </c>
      <c r="R843" s="150">
        <v>37432</v>
      </c>
      <c r="S843" s="150">
        <v>45160</v>
      </c>
      <c r="T843" s="148" t="s">
        <v>1006</v>
      </c>
      <c r="U843" s="148">
        <v>1329</v>
      </c>
      <c r="X843" s="148">
        <v>13</v>
      </c>
      <c r="Y843" s="148" t="s">
        <v>230</v>
      </c>
      <c r="AC843" s="148" t="s">
        <v>49</v>
      </c>
      <c r="AD843" s="148" t="s">
        <v>3714</v>
      </c>
      <c r="AE843" s="148">
        <v>53940</v>
      </c>
      <c r="AF843" s="148" t="s">
        <v>4289</v>
      </c>
      <c r="AI843" s="148">
        <v>243690941</v>
      </c>
      <c r="AJ843" s="148">
        <v>626674896</v>
      </c>
      <c r="AK843" s="148" t="s">
        <v>1558</v>
      </c>
      <c r="AL843" s="148">
        <v>0</v>
      </c>
      <c r="AM843" s="148">
        <v>0</v>
      </c>
    </row>
    <row r="844" spans="1:39">
      <c r="A844" s="148">
        <v>535181</v>
      </c>
      <c r="B844" s="148" t="s">
        <v>447</v>
      </c>
      <c r="C844" s="148" t="s">
        <v>126</v>
      </c>
      <c r="D844" s="148">
        <v>535181</v>
      </c>
      <c r="F844" s="149" t="s">
        <v>52</v>
      </c>
      <c r="H844" s="150">
        <v>15299</v>
      </c>
      <c r="I844" s="149" t="s">
        <v>8304</v>
      </c>
      <c r="J844" s="149" t="s">
        <v>2113</v>
      </c>
      <c r="K844" s="149" t="s">
        <v>45</v>
      </c>
      <c r="M844" s="149" t="s">
        <v>46</v>
      </c>
      <c r="N844" s="148">
        <v>12530022</v>
      </c>
      <c r="O844" s="148" t="s">
        <v>51</v>
      </c>
      <c r="Q844" s="148" t="s">
        <v>48</v>
      </c>
      <c r="R844" s="150">
        <v>37432</v>
      </c>
      <c r="S844" s="150">
        <v>45195</v>
      </c>
      <c r="T844" s="148" t="s">
        <v>1006</v>
      </c>
      <c r="U844" s="148">
        <v>851</v>
      </c>
      <c r="X844" s="148">
        <v>8</v>
      </c>
      <c r="Y844" s="148" t="s">
        <v>230</v>
      </c>
      <c r="AC844" s="148" t="s">
        <v>49</v>
      </c>
      <c r="AD844" s="148" t="s">
        <v>1328</v>
      </c>
      <c r="AE844" s="148">
        <v>53000</v>
      </c>
      <c r="AF844" s="148" t="s">
        <v>4290</v>
      </c>
      <c r="AI844" s="148">
        <v>953513531</v>
      </c>
      <c r="AK844" s="148" t="s">
        <v>1559</v>
      </c>
      <c r="AL844" s="148">
        <v>0</v>
      </c>
      <c r="AM844" s="148">
        <v>0</v>
      </c>
    </row>
    <row r="845" spans="1:39">
      <c r="A845" s="148">
        <v>5328783</v>
      </c>
      <c r="B845" s="148" t="s">
        <v>5881</v>
      </c>
      <c r="C845" s="148" t="s">
        <v>5882</v>
      </c>
      <c r="D845" s="148">
        <v>5328783</v>
      </c>
      <c r="F845" s="149" t="s">
        <v>52</v>
      </c>
      <c r="H845" s="150">
        <v>40843</v>
      </c>
      <c r="I845" s="149" t="s">
        <v>44</v>
      </c>
      <c r="J845" s="149">
        <v>-14</v>
      </c>
      <c r="K845" s="149" t="s">
        <v>45</v>
      </c>
      <c r="M845" s="149" t="s">
        <v>46</v>
      </c>
      <c r="N845" s="148">
        <v>12530022</v>
      </c>
      <c r="O845" s="148" t="s">
        <v>51</v>
      </c>
      <c r="Q845" s="148" t="s">
        <v>48</v>
      </c>
      <c r="R845" s="150">
        <v>44826</v>
      </c>
      <c r="T845" s="148" t="s">
        <v>2115</v>
      </c>
      <c r="U845" s="148">
        <v>500</v>
      </c>
      <c r="X845" s="148">
        <v>5</v>
      </c>
      <c r="Y845" s="148" t="s">
        <v>230</v>
      </c>
      <c r="AC845" s="148" t="s">
        <v>49</v>
      </c>
      <c r="AD845" s="148" t="s">
        <v>3677</v>
      </c>
      <c r="AE845" s="148">
        <v>53000</v>
      </c>
      <c r="AF845" s="148" t="s">
        <v>5883</v>
      </c>
      <c r="AK845" s="148" t="s">
        <v>5884</v>
      </c>
      <c r="AL845" s="148">
        <v>0</v>
      </c>
      <c r="AM845" s="148">
        <v>0</v>
      </c>
    </row>
    <row r="846" spans="1:39">
      <c r="A846" s="148">
        <v>5329126</v>
      </c>
      <c r="B846" s="148" t="s">
        <v>447</v>
      </c>
      <c r="C846" s="148" t="s">
        <v>5885</v>
      </c>
      <c r="D846" s="148">
        <v>5329126</v>
      </c>
      <c r="F846" s="149" t="s">
        <v>43</v>
      </c>
      <c r="H846" s="150">
        <v>31071</v>
      </c>
      <c r="I846" s="149" t="s">
        <v>59</v>
      </c>
      <c r="J846" s="149">
        <v>-40</v>
      </c>
      <c r="K846" s="149" t="s">
        <v>61</v>
      </c>
      <c r="M846" s="149" t="s">
        <v>46</v>
      </c>
      <c r="N846" s="148">
        <v>12530036</v>
      </c>
      <c r="O846" s="148" t="s">
        <v>2030</v>
      </c>
      <c r="Q846" s="148" t="s">
        <v>48</v>
      </c>
      <c r="R846" s="150">
        <v>45078</v>
      </c>
      <c r="T846" s="148" t="s">
        <v>2022</v>
      </c>
      <c r="U846" s="148">
        <v>500</v>
      </c>
      <c r="X846" s="148">
        <v>5</v>
      </c>
      <c r="Y846" s="148" t="s">
        <v>230</v>
      </c>
      <c r="AC846" s="148" t="s">
        <v>49</v>
      </c>
      <c r="AD846" s="148" t="s">
        <v>3955</v>
      </c>
      <c r="AE846" s="148">
        <v>53160</v>
      </c>
      <c r="AF846" s="148" t="s">
        <v>4291</v>
      </c>
      <c r="AI846" s="148">
        <v>243303820</v>
      </c>
      <c r="AJ846" s="148">
        <v>643642372</v>
      </c>
      <c r="AK846" s="148" t="s">
        <v>1560</v>
      </c>
      <c r="AL846" s="148">
        <v>0</v>
      </c>
      <c r="AM846" s="148">
        <v>0</v>
      </c>
    </row>
    <row r="847" spans="1:39">
      <c r="A847" s="148">
        <v>5327528</v>
      </c>
      <c r="B847" s="148" t="s">
        <v>447</v>
      </c>
      <c r="C847" s="148" t="s">
        <v>322</v>
      </c>
      <c r="D847" s="148">
        <v>5327528</v>
      </c>
      <c r="E847" s="149" t="s">
        <v>52</v>
      </c>
      <c r="F847" s="149" t="s">
        <v>52</v>
      </c>
      <c r="H847" s="150">
        <v>40028</v>
      </c>
      <c r="I847" s="149" t="s">
        <v>70</v>
      </c>
      <c r="J847" s="149">
        <v>-16</v>
      </c>
      <c r="K847" s="149" t="s">
        <v>45</v>
      </c>
      <c r="M847" s="149" t="s">
        <v>46</v>
      </c>
      <c r="N847" s="148">
        <v>12530022</v>
      </c>
      <c r="O847" s="148" t="s">
        <v>51</v>
      </c>
      <c r="P847" s="150">
        <v>45526</v>
      </c>
      <c r="Q847" s="148" t="s">
        <v>962</v>
      </c>
      <c r="R847" s="150">
        <v>43733</v>
      </c>
      <c r="T847" s="148" t="s">
        <v>2115</v>
      </c>
      <c r="U847" s="148">
        <v>1376</v>
      </c>
      <c r="X847" s="148">
        <v>13</v>
      </c>
      <c r="Y847" s="148" t="s">
        <v>230</v>
      </c>
      <c r="AB847" s="150">
        <v>45474</v>
      </c>
      <c r="AC847" s="148" t="s">
        <v>49</v>
      </c>
      <c r="AD847" s="148" t="s">
        <v>3772</v>
      </c>
      <c r="AE847" s="148">
        <v>53160</v>
      </c>
      <c r="AF847" s="148" t="s">
        <v>4291</v>
      </c>
      <c r="AI847" s="148">
        <v>243642372</v>
      </c>
      <c r="AJ847" s="148">
        <v>643642372</v>
      </c>
      <c r="AK847" s="148" t="s">
        <v>1560</v>
      </c>
      <c r="AL847" s="148">
        <v>0</v>
      </c>
      <c r="AM847" s="148">
        <v>0</v>
      </c>
    </row>
    <row r="848" spans="1:39">
      <c r="A848" s="148">
        <v>5315371</v>
      </c>
      <c r="B848" s="148" t="s">
        <v>447</v>
      </c>
      <c r="C848" s="148" t="s">
        <v>118</v>
      </c>
      <c r="D848" s="148">
        <v>5315371</v>
      </c>
      <c r="E848" s="149" t="s">
        <v>8115</v>
      </c>
      <c r="F848" s="149" t="s">
        <v>52</v>
      </c>
      <c r="H848" s="150">
        <v>21318</v>
      </c>
      <c r="I848" s="149" t="s">
        <v>8208</v>
      </c>
      <c r="J848" s="149" t="s">
        <v>8209</v>
      </c>
      <c r="K848" s="149" t="s">
        <v>45</v>
      </c>
      <c r="M848" s="149" t="s">
        <v>46</v>
      </c>
      <c r="N848" s="148">
        <v>12530143</v>
      </c>
      <c r="O848" s="148" t="s">
        <v>3251</v>
      </c>
      <c r="P848" s="150">
        <v>45483</v>
      </c>
      <c r="Q848" s="148" t="s">
        <v>962</v>
      </c>
      <c r="R848" s="150">
        <v>37432</v>
      </c>
      <c r="T848" s="148" t="s">
        <v>2896</v>
      </c>
      <c r="U848" s="148">
        <v>696</v>
      </c>
      <c r="X848" s="148">
        <v>6</v>
      </c>
      <c r="Y848" s="148" t="s">
        <v>230</v>
      </c>
      <c r="AC848" s="148" t="s">
        <v>49</v>
      </c>
      <c r="AD848" s="148" t="s">
        <v>4292</v>
      </c>
      <c r="AE848" s="148">
        <v>53200</v>
      </c>
      <c r="AF848" s="148" t="s">
        <v>4293</v>
      </c>
      <c r="AI848" s="148" t="s">
        <v>3358</v>
      </c>
      <c r="AJ848" s="148" t="s">
        <v>3358</v>
      </c>
      <c r="AK848" s="148" t="s">
        <v>3359</v>
      </c>
      <c r="AL848" s="148">
        <v>0</v>
      </c>
      <c r="AM848" s="148">
        <v>0</v>
      </c>
    </row>
    <row r="849" spans="1:39">
      <c r="A849" s="148">
        <v>5327529</v>
      </c>
      <c r="B849" s="148" t="s">
        <v>447</v>
      </c>
      <c r="C849" s="148" t="s">
        <v>170</v>
      </c>
      <c r="D849" s="148">
        <v>5327529</v>
      </c>
      <c r="E849" s="149" t="s">
        <v>52</v>
      </c>
      <c r="F849" s="149" t="s">
        <v>52</v>
      </c>
      <c r="H849" s="150">
        <v>40667</v>
      </c>
      <c r="I849" s="149" t="s">
        <v>44</v>
      </c>
      <c r="J849" s="149">
        <v>-14</v>
      </c>
      <c r="K849" s="149" t="s">
        <v>61</v>
      </c>
      <c r="M849" s="149" t="s">
        <v>46</v>
      </c>
      <c r="N849" s="148">
        <v>12530022</v>
      </c>
      <c r="O849" s="148" t="s">
        <v>51</v>
      </c>
      <c r="P849" s="150">
        <v>45526</v>
      </c>
      <c r="Q849" s="148" t="s">
        <v>962</v>
      </c>
      <c r="R849" s="150">
        <v>43733</v>
      </c>
      <c r="T849" s="148" t="s">
        <v>2115</v>
      </c>
      <c r="U849" s="148">
        <v>735</v>
      </c>
      <c r="X849" s="148">
        <v>7</v>
      </c>
      <c r="Y849" s="148" t="s">
        <v>230</v>
      </c>
      <c r="AB849" s="150">
        <v>45474</v>
      </c>
      <c r="AC849" s="148" t="s">
        <v>49</v>
      </c>
      <c r="AD849" s="148" t="s">
        <v>3772</v>
      </c>
      <c r="AE849" s="148">
        <v>53160</v>
      </c>
      <c r="AF849" s="148" t="s">
        <v>4291</v>
      </c>
      <c r="AI849" s="148">
        <v>243303820</v>
      </c>
      <c r="AJ849" s="148">
        <v>643642372</v>
      </c>
      <c r="AK849" s="148" t="s">
        <v>1560</v>
      </c>
      <c r="AL849" s="148">
        <v>0</v>
      </c>
      <c r="AM849" s="148">
        <v>0</v>
      </c>
    </row>
    <row r="850" spans="1:39">
      <c r="A850" s="148">
        <v>5329432</v>
      </c>
      <c r="B850" s="148" t="s">
        <v>447</v>
      </c>
      <c r="C850" s="148" t="s">
        <v>64</v>
      </c>
      <c r="D850" s="148">
        <v>5329432</v>
      </c>
      <c r="F850" s="149" t="s">
        <v>52</v>
      </c>
      <c r="H850" s="150">
        <v>22265</v>
      </c>
      <c r="I850" s="149" t="s">
        <v>8138</v>
      </c>
      <c r="J850" s="149" t="s">
        <v>8139</v>
      </c>
      <c r="K850" s="149" t="s">
        <v>45</v>
      </c>
      <c r="M850" s="149" t="s">
        <v>46</v>
      </c>
      <c r="N850" s="148">
        <v>12530050</v>
      </c>
      <c r="O850" s="148" t="s">
        <v>2049</v>
      </c>
      <c r="Q850" s="148" t="s">
        <v>48</v>
      </c>
      <c r="R850" s="150">
        <v>45204</v>
      </c>
      <c r="S850" s="150">
        <v>45204</v>
      </c>
      <c r="T850" s="148" t="s">
        <v>1006</v>
      </c>
      <c r="U850" s="148">
        <v>542</v>
      </c>
      <c r="X850" s="148">
        <v>5</v>
      </c>
      <c r="Y850" s="148" t="s">
        <v>230</v>
      </c>
      <c r="AC850" s="148" t="s">
        <v>49</v>
      </c>
      <c r="AD850" s="148" t="s">
        <v>8820</v>
      </c>
      <c r="AE850" s="148">
        <v>53210</v>
      </c>
      <c r="AF850" s="148" t="s">
        <v>8821</v>
      </c>
      <c r="AJ850" s="148">
        <v>610664671</v>
      </c>
      <c r="AK850" s="148" t="s">
        <v>8822</v>
      </c>
      <c r="AL850" s="148">
        <v>0</v>
      </c>
      <c r="AM850" s="148">
        <v>0</v>
      </c>
    </row>
    <row r="851" spans="1:39">
      <c r="A851" s="148">
        <v>539444</v>
      </c>
      <c r="B851" s="148" t="s">
        <v>447</v>
      </c>
      <c r="C851" s="148" t="s">
        <v>2186</v>
      </c>
      <c r="D851" s="148">
        <v>539444</v>
      </c>
      <c r="E851" s="149" t="s">
        <v>8115</v>
      </c>
      <c r="F851" s="149" t="s">
        <v>52</v>
      </c>
      <c r="H851" s="150">
        <v>26864</v>
      </c>
      <c r="I851" s="149" t="s">
        <v>8109</v>
      </c>
      <c r="J851" s="149" t="s">
        <v>8110</v>
      </c>
      <c r="K851" s="149" t="s">
        <v>45</v>
      </c>
      <c r="M851" s="149" t="s">
        <v>46</v>
      </c>
      <c r="N851" s="148">
        <v>12530079</v>
      </c>
      <c r="O851" s="148" t="s">
        <v>106</v>
      </c>
      <c r="P851" s="150">
        <v>45477</v>
      </c>
      <c r="Q851" s="148" t="s">
        <v>962</v>
      </c>
      <c r="R851" s="150">
        <v>37432</v>
      </c>
      <c r="S851" s="150">
        <v>44716</v>
      </c>
      <c r="T851" s="148" t="s">
        <v>2896</v>
      </c>
      <c r="U851" s="148">
        <v>1327</v>
      </c>
      <c r="X851" s="148">
        <v>13</v>
      </c>
      <c r="Y851" s="148" t="s">
        <v>230</v>
      </c>
      <c r="AC851" s="148" t="s">
        <v>49</v>
      </c>
      <c r="AD851" s="148" t="s">
        <v>4294</v>
      </c>
      <c r="AE851" s="148">
        <v>53120</v>
      </c>
      <c r="AF851" s="148" t="s">
        <v>4295</v>
      </c>
      <c r="AI851" s="148" t="s">
        <v>4296</v>
      </c>
      <c r="AJ851" s="148" t="s">
        <v>4297</v>
      </c>
      <c r="AK851" s="148" t="s">
        <v>1557</v>
      </c>
      <c r="AL851" s="148">
        <v>1</v>
      </c>
      <c r="AM851" s="148">
        <v>1</v>
      </c>
    </row>
    <row r="852" spans="1:39">
      <c r="A852" s="148">
        <v>5328679</v>
      </c>
      <c r="B852" s="148" t="s">
        <v>447</v>
      </c>
      <c r="C852" s="148" t="s">
        <v>308</v>
      </c>
      <c r="D852" s="148">
        <v>5328679</v>
      </c>
      <c r="F852" s="149" t="s">
        <v>52</v>
      </c>
      <c r="H852" s="150">
        <v>38294</v>
      </c>
      <c r="I852" s="149" t="s">
        <v>59</v>
      </c>
      <c r="J852" s="149">
        <v>-40</v>
      </c>
      <c r="K852" s="149" t="s">
        <v>45</v>
      </c>
      <c r="M852" s="149" t="s">
        <v>46</v>
      </c>
      <c r="N852" s="148">
        <v>12530143</v>
      </c>
      <c r="O852" s="148" t="s">
        <v>3251</v>
      </c>
      <c r="Q852" s="148" t="s">
        <v>48</v>
      </c>
      <c r="R852" s="150">
        <v>44813</v>
      </c>
      <c r="S852" s="150">
        <v>44811</v>
      </c>
      <c r="T852" s="148" t="s">
        <v>2896</v>
      </c>
      <c r="U852" s="148">
        <v>550</v>
      </c>
      <c r="X852" s="148">
        <v>5</v>
      </c>
      <c r="Y852" s="148" t="s">
        <v>230</v>
      </c>
      <c r="AC852" s="148" t="s">
        <v>49</v>
      </c>
      <c r="AD852" s="148" t="s">
        <v>3644</v>
      </c>
      <c r="AE852" s="148">
        <v>53200</v>
      </c>
      <c r="AF852" s="148" t="s">
        <v>5886</v>
      </c>
      <c r="AJ852" s="148">
        <v>626887029</v>
      </c>
      <c r="AK852" s="148" t="s">
        <v>3359</v>
      </c>
      <c r="AL852" s="148">
        <v>0</v>
      </c>
      <c r="AM852" s="148">
        <v>0</v>
      </c>
    </row>
    <row r="853" spans="1:39">
      <c r="A853" s="148">
        <v>5329257</v>
      </c>
      <c r="B853" s="148" t="s">
        <v>8823</v>
      </c>
      <c r="C853" s="148" t="s">
        <v>331</v>
      </c>
      <c r="D853" s="148">
        <v>5329257</v>
      </c>
      <c r="E853" s="149" t="s">
        <v>52</v>
      </c>
      <c r="F853" s="149" t="s">
        <v>52</v>
      </c>
      <c r="H853" s="150">
        <v>37904</v>
      </c>
      <c r="I853" s="149" t="s">
        <v>59</v>
      </c>
      <c r="J853" s="149">
        <v>-40</v>
      </c>
      <c r="K853" s="149" t="s">
        <v>45</v>
      </c>
      <c r="M853" s="149" t="s">
        <v>46</v>
      </c>
      <c r="N853" s="148">
        <v>12530127</v>
      </c>
      <c r="O853" s="148" t="s">
        <v>305</v>
      </c>
      <c r="P853" s="150">
        <v>45524</v>
      </c>
      <c r="Q853" s="148" t="s">
        <v>962</v>
      </c>
      <c r="R853" s="150">
        <v>45182</v>
      </c>
      <c r="S853" s="150">
        <v>45168</v>
      </c>
      <c r="T853" s="148" t="s">
        <v>2896</v>
      </c>
      <c r="U853" s="148">
        <v>591</v>
      </c>
      <c r="X853" s="148">
        <v>5</v>
      </c>
      <c r="Y853" s="148" t="s">
        <v>230</v>
      </c>
      <c r="AC853" s="148" t="s">
        <v>49</v>
      </c>
      <c r="AD853" s="148" t="s">
        <v>8824</v>
      </c>
      <c r="AE853" s="148">
        <v>53970</v>
      </c>
      <c r="AF853" s="148" t="s">
        <v>8825</v>
      </c>
      <c r="AH853" s="148" t="s">
        <v>8826</v>
      </c>
      <c r="AJ853" s="148">
        <v>784245447</v>
      </c>
      <c r="AK853" s="148" t="s">
        <v>8827</v>
      </c>
      <c r="AL853" s="148">
        <v>0</v>
      </c>
      <c r="AM853" s="148">
        <v>0</v>
      </c>
    </row>
    <row r="854" spans="1:39">
      <c r="A854" s="148">
        <v>1311570</v>
      </c>
      <c r="B854" s="148" t="s">
        <v>1244</v>
      </c>
      <c r="C854" s="148" t="s">
        <v>134</v>
      </c>
      <c r="D854" s="148">
        <v>1311570</v>
      </c>
      <c r="E854" s="149" t="s">
        <v>52</v>
      </c>
      <c r="F854" s="149" t="s">
        <v>52</v>
      </c>
      <c r="H854" s="150">
        <v>26239</v>
      </c>
      <c r="I854" s="149" t="s">
        <v>8109</v>
      </c>
      <c r="J854" s="149" t="s">
        <v>8110</v>
      </c>
      <c r="K854" s="149" t="s">
        <v>45</v>
      </c>
      <c r="M854" s="149" t="s">
        <v>46</v>
      </c>
      <c r="N854" s="148">
        <v>12530017</v>
      </c>
      <c r="O854" s="148" t="s">
        <v>2025</v>
      </c>
      <c r="P854" s="150">
        <v>45526</v>
      </c>
      <c r="Q854" s="148" t="s">
        <v>962</v>
      </c>
      <c r="R854" s="150">
        <v>37722</v>
      </c>
      <c r="S854" s="150">
        <v>45490</v>
      </c>
      <c r="T854" s="148" t="s">
        <v>1006</v>
      </c>
      <c r="U854" s="148">
        <v>1408</v>
      </c>
      <c r="X854" s="148">
        <v>14</v>
      </c>
      <c r="Y854" s="148" t="s">
        <v>230</v>
      </c>
      <c r="AC854" s="148" t="s">
        <v>49</v>
      </c>
      <c r="AD854" s="148" t="s">
        <v>4298</v>
      </c>
      <c r="AE854" s="148">
        <v>49100</v>
      </c>
      <c r="AF854" s="148" t="s">
        <v>4299</v>
      </c>
      <c r="AG854" s="148" t="s">
        <v>4300</v>
      </c>
      <c r="AI854" s="148">
        <v>491669201</v>
      </c>
      <c r="AJ854" s="148">
        <v>648999790</v>
      </c>
      <c r="AK854" s="148" t="s">
        <v>4301</v>
      </c>
      <c r="AL854" s="148">
        <v>0</v>
      </c>
      <c r="AM854" s="148">
        <v>0</v>
      </c>
    </row>
    <row r="855" spans="1:39">
      <c r="A855" s="148">
        <v>5329434</v>
      </c>
      <c r="B855" s="148" t="s">
        <v>1244</v>
      </c>
      <c r="C855" s="148" t="s">
        <v>8828</v>
      </c>
      <c r="D855" s="148">
        <v>5329434</v>
      </c>
      <c r="F855" s="149" t="s">
        <v>43</v>
      </c>
      <c r="H855" s="150">
        <v>40670</v>
      </c>
      <c r="I855" s="149" t="s">
        <v>44</v>
      </c>
      <c r="J855" s="149">
        <v>-14</v>
      </c>
      <c r="K855" s="149" t="s">
        <v>61</v>
      </c>
      <c r="M855" s="149" t="s">
        <v>46</v>
      </c>
      <c r="N855" s="148">
        <v>12530022</v>
      </c>
      <c r="O855" s="148" t="s">
        <v>51</v>
      </c>
      <c r="Q855" s="148" t="s">
        <v>48</v>
      </c>
      <c r="R855" s="150">
        <v>45204</v>
      </c>
      <c r="T855" s="148" t="s">
        <v>2115</v>
      </c>
      <c r="U855" s="148">
        <v>500</v>
      </c>
      <c r="X855" s="148">
        <v>5</v>
      </c>
      <c r="Y855" s="148" t="s">
        <v>230</v>
      </c>
      <c r="AC855" s="148" t="s">
        <v>49</v>
      </c>
      <c r="AD855" s="148" t="s">
        <v>1328</v>
      </c>
      <c r="AE855" s="148">
        <v>53000</v>
      </c>
      <c r="AF855" s="148" t="s">
        <v>8829</v>
      </c>
      <c r="AK855" s="148" t="s">
        <v>8830</v>
      </c>
      <c r="AL855" s="148">
        <v>0</v>
      </c>
      <c r="AM855" s="148">
        <v>0</v>
      </c>
    </row>
    <row r="856" spans="1:39">
      <c r="A856" s="148">
        <v>5327119</v>
      </c>
      <c r="B856" s="148" t="s">
        <v>448</v>
      </c>
      <c r="C856" s="148" t="s">
        <v>111</v>
      </c>
      <c r="D856" s="148">
        <v>5327119</v>
      </c>
      <c r="E856" s="149" t="s">
        <v>52</v>
      </c>
      <c r="F856" s="149" t="s">
        <v>52</v>
      </c>
      <c r="H856" s="150">
        <v>23170</v>
      </c>
      <c r="I856" s="149" t="s">
        <v>8138</v>
      </c>
      <c r="J856" s="149" t="s">
        <v>8139</v>
      </c>
      <c r="K856" s="149" t="s">
        <v>45</v>
      </c>
      <c r="M856" s="149" t="s">
        <v>46</v>
      </c>
      <c r="N856" s="148">
        <v>12530016</v>
      </c>
      <c r="O856" s="148" t="s">
        <v>2152</v>
      </c>
      <c r="P856" s="150">
        <v>45485</v>
      </c>
      <c r="Q856" s="148" t="s">
        <v>962</v>
      </c>
      <c r="R856" s="150">
        <v>43383</v>
      </c>
      <c r="S856" s="150">
        <v>45406</v>
      </c>
      <c r="T856" s="148" t="s">
        <v>1006</v>
      </c>
      <c r="U856" s="148">
        <v>947</v>
      </c>
      <c r="X856" s="148">
        <v>9</v>
      </c>
      <c r="Y856" s="148" t="s">
        <v>230</v>
      </c>
      <c r="AC856" s="148" t="s">
        <v>49</v>
      </c>
      <c r="AD856" s="148" t="s">
        <v>3934</v>
      </c>
      <c r="AE856" s="148">
        <v>53160</v>
      </c>
      <c r="AF856" s="148" t="s">
        <v>4302</v>
      </c>
      <c r="AJ856" s="148" t="s">
        <v>3360</v>
      </c>
      <c r="AK856" s="148" t="s">
        <v>1561</v>
      </c>
      <c r="AL856" s="148">
        <v>0</v>
      </c>
      <c r="AM856" s="148">
        <v>0</v>
      </c>
    </row>
    <row r="857" spans="1:39">
      <c r="A857" s="148">
        <v>5328293</v>
      </c>
      <c r="B857" s="148" t="s">
        <v>448</v>
      </c>
      <c r="C857" s="148" t="s">
        <v>387</v>
      </c>
      <c r="D857" s="148">
        <v>5328293</v>
      </c>
      <c r="F857" s="149" t="s">
        <v>52</v>
      </c>
      <c r="H857" s="150">
        <v>40458</v>
      </c>
      <c r="I857" s="149" t="s">
        <v>97</v>
      </c>
      <c r="J857" s="149">
        <v>-15</v>
      </c>
      <c r="K857" s="149" t="s">
        <v>45</v>
      </c>
      <c r="M857" s="149" t="s">
        <v>46</v>
      </c>
      <c r="N857" s="148">
        <v>12530058</v>
      </c>
      <c r="O857" s="148" t="s">
        <v>945</v>
      </c>
      <c r="Q857" s="148" t="s">
        <v>48</v>
      </c>
      <c r="R857" s="150">
        <v>44468</v>
      </c>
      <c r="T857" s="148" t="s">
        <v>2115</v>
      </c>
      <c r="U857" s="148">
        <v>592</v>
      </c>
      <c r="X857" s="148">
        <v>5</v>
      </c>
      <c r="Y857" s="148" t="s">
        <v>230</v>
      </c>
      <c r="AC857" s="148" t="s">
        <v>49</v>
      </c>
      <c r="AD857" s="148" t="s">
        <v>3674</v>
      </c>
      <c r="AE857" s="148">
        <v>53940</v>
      </c>
      <c r="AF857" s="148" t="s">
        <v>4303</v>
      </c>
      <c r="AI857" s="148">
        <v>243021275</v>
      </c>
      <c r="AJ857" s="148">
        <v>679696757</v>
      </c>
      <c r="AK857" s="148" t="s">
        <v>2979</v>
      </c>
      <c r="AL857" s="148">
        <v>0</v>
      </c>
      <c r="AM857" s="148">
        <v>0</v>
      </c>
    </row>
    <row r="858" spans="1:39">
      <c r="A858" s="148">
        <v>5322204</v>
      </c>
      <c r="B858" s="148" t="s">
        <v>448</v>
      </c>
      <c r="C858" s="148" t="s">
        <v>2077</v>
      </c>
      <c r="D858" s="148">
        <v>5322204</v>
      </c>
      <c r="F858" s="149" t="s">
        <v>52</v>
      </c>
      <c r="H858" s="150">
        <v>26415</v>
      </c>
      <c r="I858" s="149" t="s">
        <v>8109</v>
      </c>
      <c r="J858" s="149" t="s">
        <v>8110</v>
      </c>
      <c r="K858" s="149" t="s">
        <v>45</v>
      </c>
      <c r="M858" s="149" t="s">
        <v>46</v>
      </c>
      <c r="N858" s="148">
        <v>12530065</v>
      </c>
      <c r="O858" s="148" t="s">
        <v>2153</v>
      </c>
      <c r="Q858" s="148" t="s">
        <v>48</v>
      </c>
      <c r="R858" s="150">
        <v>40212</v>
      </c>
      <c r="S858" s="150">
        <v>44446</v>
      </c>
      <c r="T858" s="148" t="s">
        <v>2896</v>
      </c>
      <c r="U858" s="148">
        <v>928</v>
      </c>
      <c r="X858" s="148">
        <v>9</v>
      </c>
      <c r="Y858" s="148" t="s">
        <v>230</v>
      </c>
      <c r="AC858" s="148" t="s">
        <v>49</v>
      </c>
      <c r="AD858" s="148" t="s">
        <v>3981</v>
      </c>
      <c r="AE858" s="148">
        <v>53300</v>
      </c>
      <c r="AF858" s="148" t="s">
        <v>4304</v>
      </c>
      <c r="AI858" s="148" t="s">
        <v>3297</v>
      </c>
      <c r="AJ858" s="148" t="s">
        <v>3361</v>
      </c>
      <c r="AK858" s="148" t="s">
        <v>2170</v>
      </c>
      <c r="AL858" s="148">
        <v>1</v>
      </c>
      <c r="AM858" s="148">
        <v>1</v>
      </c>
    </row>
    <row r="859" spans="1:39">
      <c r="A859" s="148">
        <v>5328834</v>
      </c>
      <c r="B859" s="148" t="s">
        <v>448</v>
      </c>
      <c r="C859" s="148" t="s">
        <v>5888</v>
      </c>
      <c r="D859" s="148">
        <v>5328834</v>
      </c>
      <c r="E859" s="149" t="s">
        <v>52</v>
      </c>
      <c r="F859" s="149" t="s">
        <v>52</v>
      </c>
      <c r="H859" s="150">
        <v>39807</v>
      </c>
      <c r="I859" s="149" t="s">
        <v>152</v>
      </c>
      <c r="J859" s="149">
        <v>-17</v>
      </c>
      <c r="K859" s="149" t="s">
        <v>45</v>
      </c>
      <c r="M859" s="149" t="s">
        <v>46</v>
      </c>
      <c r="N859" s="148">
        <v>12530065</v>
      </c>
      <c r="O859" s="148" t="s">
        <v>2153</v>
      </c>
      <c r="P859" s="150">
        <v>45532</v>
      </c>
      <c r="Q859" s="148" t="s">
        <v>962</v>
      </c>
      <c r="R859" s="150">
        <v>44832</v>
      </c>
      <c r="T859" s="148" t="s">
        <v>2115</v>
      </c>
      <c r="U859" s="148">
        <v>557</v>
      </c>
      <c r="X859" s="148">
        <v>5</v>
      </c>
      <c r="Y859" s="148" t="s">
        <v>230</v>
      </c>
      <c r="AC859" s="148" t="s">
        <v>49</v>
      </c>
      <c r="AD859" s="148" t="s">
        <v>5889</v>
      </c>
      <c r="AE859" s="148">
        <v>53300</v>
      </c>
      <c r="AF859" s="148" t="s">
        <v>5890</v>
      </c>
      <c r="AJ859" s="148">
        <v>679030862</v>
      </c>
      <c r="AK859" s="148" t="s">
        <v>2170</v>
      </c>
      <c r="AL859" s="148">
        <v>0</v>
      </c>
      <c r="AM859" s="148">
        <v>0</v>
      </c>
    </row>
    <row r="860" spans="1:39">
      <c r="A860" s="148">
        <v>5329134</v>
      </c>
      <c r="B860" s="148" t="s">
        <v>5891</v>
      </c>
      <c r="C860" s="148" t="s">
        <v>5892</v>
      </c>
      <c r="D860" s="148">
        <v>5329134</v>
      </c>
      <c r="E860" s="149" t="s">
        <v>52</v>
      </c>
      <c r="F860" s="149" t="s">
        <v>43</v>
      </c>
      <c r="H860" s="150">
        <v>42548</v>
      </c>
      <c r="I860" s="149" t="s">
        <v>43</v>
      </c>
      <c r="J860" s="149">
        <v>-9</v>
      </c>
      <c r="K860" s="149" t="s">
        <v>61</v>
      </c>
      <c r="M860" s="149" t="s">
        <v>46</v>
      </c>
      <c r="N860" s="148">
        <v>12530060</v>
      </c>
      <c r="O860" s="148" t="s">
        <v>2031</v>
      </c>
      <c r="P860" s="150">
        <v>45498</v>
      </c>
      <c r="Q860" s="148" t="s">
        <v>962</v>
      </c>
      <c r="R860" s="150">
        <v>45112</v>
      </c>
      <c r="T860" s="148" t="s">
        <v>2115</v>
      </c>
      <c r="U860" s="148">
        <v>500</v>
      </c>
      <c r="X860" s="148">
        <v>5</v>
      </c>
      <c r="Y860" s="148" t="s">
        <v>230</v>
      </c>
      <c r="AC860" s="148" t="s">
        <v>49</v>
      </c>
      <c r="AD860" s="148" t="s">
        <v>3637</v>
      </c>
      <c r="AE860" s="148">
        <v>53810</v>
      </c>
      <c r="AF860" s="148" t="s">
        <v>5893</v>
      </c>
      <c r="AJ860" s="148">
        <v>677209065</v>
      </c>
      <c r="AK860" s="148" t="s">
        <v>5894</v>
      </c>
      <c r="AL860" s="148">
        <v>0</v>
      </c>
      <c r="AM860" s="148">
        <v>0</v>
      </c>
    </row>
    <row r="861" spans="1:39">
      <c r="A861" s="148">
        <v>5316554</v>
      </c>
      <c r="B861" s="148" t="s">
        <v>451</v>
      </c>
      <c r="C861" s="148" t="s">
        <v>351</v>
      </c>
      <c r="D861" s="148">
        <v>5316554</v>
      </c>
      <c r="E861" s="149" t="s">
        <v>52</v>
      </c>
      <c r="F861" s="149" t="s">
        <v>52</v>
      </c>
      <c r="H861" s="150">
        <v>22365</v>
      </c>
      <c r="I861" s="149" t="s">
        <v>8138</v>
      </c>
      <c r="J861" s="149" t="s">
        <v>8139</v>
      </c>
      <c r="K861" s="149" t="s">
        <v>45</v>
      </c>
      <c r="M861" s="149" t="s">
        <v>46</v>
      </c>
      <c r="N861" s="148">
        <v>12530036</v>
      </c>
      <c r="O861" s="148" t="s">
        <v>2030</v>
      </c>
      <c r="P861" s="150">
        <v>45529</v>
      </c>
      <c r="Q861" s="148" t="s">
        <v>962</v>
      </c>
      <c r="R861" s="150">
        <v>37432</v>
      </c>
      <c r="S861" s="150">
        <v>45454</v>
      </c>
      <c r="T861" s="148" t="s">
        <v>1006</v>
      </c>
      <c r="U861" s="148">
        <v>1441</v>
      </c>
      <c r="X861" s="148">
        <v>14</v>
      </c>
      <c r="Y861" s="148" t="s">
        <v>230</v>
      </c>
      <c r="AB861" s="150">
        <v>45108</v>
      </c>
      <c r="AC861" s="148" t="s">
        <v>49</v>
      </c>
      <c r="AD861" s="148" t="s">
        <v>3791</v>
      </c>
      <c r="AE861" s="148">
        <v>53100</v>
      </c>
      <c r="AF861" s="148" t="s">
        <v>4305</v>
      </c>
      <c r="AJ861" s="148" t="s">
        <v>2980</v>
      </c>
      <c r="AK861" s="148" t="s">
        <v>1562</v>
      </c>
      <c r="AL861" s="148">
        <v>0</v>
      </c>
      <c r="AM861" s="148">
        <v>0</v>
      </c>
    </row>
    <row r="862" spans="1:39">
      <c r="A862" s="148">
        <v>5329273</v>
      </c>
      <c r="B862" s="148" t="s">
        <v>8831</v>
      </c>
      <c r="C862" s="148" t="s">
        <v>655</v>
      </c>
      <c r="D862" s="148">
        <v>5329273</v>
      </c>
      <c r="F862" s="149" t="s">
        <v>52</v>
      </c>
      <c r="H862" s="150">
        <v>40875</v>
      </c>
      <c r="I862" s="149" t="s">
        <v>44</v>
      </c>
      <c r="J862" s="149">
        <v>-14</v>
      </c>
      <c r="K862" s="149" t="s">
        <v>45</v>
      </c>
      <c r="M862" s="149" t="s">
        <v>46</v>
      </c>
      <c r="N862" s="148">
        <v>12530058</v>
      </c>
      <c r="O862" s="148" t="s">
        <v>945</v>
      </c>
      <c r="Q862" s="148" t="s">
        <v>48</v>
      </c>
      <c r="R862" s="150">
        <v>45184</v>
      </c>
      <c r="T862" s="148" t="s">
        <v>2115</v>
      </c>
      <c r="U862" s="148">
        <v>500</v>
      </c>
      <c r="X862" s="148">
        <v>5</v>
      </c>
      <c r="Y862" s="148" t="s">
        <v>230</v>
      </c>
      <c r="AC862" s="148" t="s">
        <v>49</v>
      </c>
      <c r="AD862" s="148" t="s">
        <v>3714</v>
      </c>
      <c r="AE862" s="148">
        <v>53940</v>
      </c>
      <c r="AF862" s="148" t="s">
        <v>8832</v>
      </c>
      <c r="AJ862" s="148">
        <v>771627011</v>
      </c>
      <c r="AK862" s="148" t="s">
        <v>8833</v>
      </c>
      <c r="AL862" s="148">
        <v>0</v>
      </c>
      <c r="AM862" s="148">
        <v>0</v>
      </c>
    </row>
    <row r="863" spans="1:39">
      <c r="A863" s="148">
        <v>5314952</v>
      </c>
      <c r="B863" s="148" t="s">
        <v>5895</v>
      </c>
      <c r="C863" s="148" t="s">
        <v>5896</v>
      </c>
      <c r="D863" s="148">
        <v>5314952</v>
      </c>
      <c r="E863" s="149" t="s">
        <v>52</v>
      </c>
      <c r="F863" s="149" t="s">
        <v>52</v>
      </c>
      <c r="H863" s="150">
        <v>26212</v>
      </c>
      <c r="I863" s="149" t="s">
        <v>8109</v>
      </c>
      <c r="J863" s="149" t="s">
        <v>8110</v>
      </c>
      <c r="K863" s="149" t="s">
        <v>61</v>
      </c>
      <c r="M863" s="149" t="s">
        <v>46</v>
      </c>
      <c r="N863" s="148">
        <v>12530017</v>
      </c>
      <c r="O863" s="148" t="s">
        <v>2025</v>
      </c>
      <c r="P863" s="150">
        <v>45535</v>
      </c>
      <c r="Q863" s="148" t="s">
        <v>962</v>
      </c>
      <c r="R863" s="150">
        <v>37432</v>
      </c>
      <c r="S863" s="150">
        <v>44825</v>
      </c>
      <c r="T863" s="148" t="s">
        <v>2896</v>
      </c>
      <c r="U863" s="148">
        <v>500</v>
      </c>
      <c r="X863" s="148">
        <v>5</v>
      </c>
      <c r="Y863" s="148" t="s">
        <v>230</v>
      </c>
      <c r="AC863" s="148" t="s">
        <v>49</v>
      </c>
      <c r="AD863" s="148" t="s">
        <v>3669</v>
      </c>
      <c r="AE863" s="148">
        <v>53500</v>
      </c>
      <c r="AF863" s="148" t="s">
        <v>5897</v>
      </c>
      <c r="AK863" s="148" t="s">
        <v>5898</v>
      </c>
      <c r="AL863" s="148">
        <v>0</v>
      </c>
      <c r="AM863" s="148">
        <v>0</v>
      </c>
    </row>
    <row r="864" spans="1:39">
      <c r="A864" s="148">
        <v>5314787</v>
      </c>
      <c r="B864" s="148" t="s">
        <v>452</v>
      </c>
      <c r="C864" s="148" t="s">
        <v>307</v>
      </c>
      <c r="D864" s="148">
        <v>5314787</v>
      </c>
      <c r="F864" s="149" t="s">
        <v>52</v>
      </c>
      <c r="H864" s="150">
        <v>21240</v>
      </c>
      <c r="I864" s="149" t="s">
        <v>8208</v>
      </c>
      <c r="J864" s="149" t="s">
        <v>8209</v>
      </c>
      <c r="K864" s="149" t="s">
        <v>45</v>
      </c>
      <c r="M864" s="149" t="s">
        <v>46</v>
      </c>
      <c r="N864" s="148">
        <v>12530084</v>
      </c>
      <c r="O864" s="148" t="s">
        <v>198</v>
      </c>
      <c r="Q864" s="148" t="s">
        <v>48</v>
      </c>
      <c r="R864" s="150">
        <v>37432</v>
      </c>
      <c r="S864" s="150">
        <v>45132</v>
      </c>
      <c r="T864" s="148" t="s">
        <v>1006</v>
      </c>
      <c r="U864" s="148">
        <v>737</v>
      </c>
      <c r="X864" s="148">
        <v>7</v>
      </c>
      <c r="Y864" s="148" t="s">
        <v>230</v>
      </c>
      <c r="AC864" s="148" t="s">
        <v>49</v>
      </c>
      <c r="AD864" s="148" t="s">
        <v>5899</v>
      </c>
      <c r="AE864" s="148">
        <v>53600</v>
      </c>
      <c r="AF864" s="148" t="s">
        <v>5900</v>
      </c>
      <c r="AI864" s="148" t="s">
        <v>5901</v>
      </c>
      <c r="AJ864" s="148" t="s">
        <v>5901</v>
      </c>
      <c r="AK864" s="148" t="s">
        <v>1563</v>
      </c>
      <c r="AL864" s="148">
        <v>0</v>
      </c>
      <c r="AM864" s="148">
        <v>0</v>
      </c>
    </row>
    <row r="865" spans="1:39">
      <c r="A865" s="148">
        <v>5329330</v>
      </c>
      <c r="B865" s="148" t="s">
        <v>452</v>
      </c>
      <c r="C865" s="148" t="s">
        <v>868</v>
      </c>
      <c r="D865" s="148">
        <v>5329330</v>
      </c>
      <c r="F865" s="149" t="s">
        <v>43</v>
      </c>
      <c r="H865" s="150">
        <v>41636</v>
      </c>
      <c r="I865" s="149" t="s">
        <v>54</v>
      </c>
      <c r="J865" s="149">
        <v>-12</v>
      </c>
      <c r="K865" s="149" t="s">
        <v>45</v>
      </c>
      <c r="M865" s="149" t="s">
        <v>46</v>
      </c>
      <c r="N865" s="148">
        <v>12538903</v>
      </c>
      <c r="O865" s="148" t="s">
        <v>166</v>
      </c>
      <c r="Q865" s="148" t="s">
        <v>48</v>
      </c>
      <c r="R865" s="150">
        <v>45190</v>
      </c>
      <c r="T865" s="148" t="s">
        <v>2115</v>
      </c>
      <c r="U865" s="148">
        <v>500</v>
      </c>
      <c r="X865" s="148">
        <v>5</v>
      </c>
      <c r="Y865" s="148" t="s">
        <v>230</v>
      </c>
      <c r="AC865" s="148" t="s">
        <v>49</v>
      </c>
      <c r="AD865" s="148" t="s">
        <v>8834</v>
      </c>
      <c r="AE865" s="148">
        <v>53110</v>
      </c>
      <c r="AF865" s="148" t="s">
        <v>8835</v>
      </c>
      <c r="AI865" s="148">
        <v>243009332</v>
      </c>
      <c r="AJ865" s="148">
        <v>683830343</v>
      </c>
      <c r="AK865" s="148" t="s">
        <v>8836</v>
      </c>
      <c r="AL865" s="148">
        <v>0</v>
      </c>
      <c r="AM865" s="148">
        <v>0</v>
      </c>
    </row>
    <row r="866" spans="1:39">
      <c r="A866" s="148">
        <v>5326166</v>
      </c>
      <c r="B866" s="148" t="s">
        <v>8837</v>
      </c>
      <c r="C866" s="148" t="s">
        <v>3040</v>
      </c>
      <c r="D866" s="148">
        <v>5326166</v>
      </c>
      <c r="F866" s="149" t="s">
        <v>52</v>
      </c>
      <c r="H866" s="150">
        <v>37939</v>
      </c>
      <c r="I866" s="149" t="s">
        <v>59</v>
      </c>
      <c r="J866" s="149">
        <v>-40</v>
      </c>
      <c r="K866" s="149" t="s">
        <v>45</v>
      </c>
      <c r="M866" s="149" t="s">
        <v>46</v>
      </c>
      <c r="N866" s="148">
        <v>12530021</v>
      </c>
      <c r="O866" s="148" t="s">
        <v>233</v>
      </c>
      <c r="Q866" s="148" t="s">
        <v>48</v>
      </c>
      <c r="R866" s="150">
        <v>42687</v>
      </c>
      <c r="S866" s="150">
        <v>45201</v>
      </c>
      <c r="T866" s="148" t="s">
        <v>1006</v>
      </c>
      <c r="U866" s="148">
        <v>507</v>
      </c>
      <c r="X866" s="148">
        <v>5</v>
      </c>
      <c r="Y866" s="148" t="s">
        <v>230</v>
      </c>
      <c r="AC866" s="148" t="s">
        <v>49</v>
      </c>
      <c r="AD866" s="148" t="s">
        <v>3910</v>
      </c>
      <c r="AE866" s="148">
        <v>53170</v>
      </c>
      <c r="AF866" s="148" t="s">
        <v>8838</v>
      </c>
      <c r="AK866" s="148" t="s">
        <v>8839</v>
      </c>
      <c r="AL866" s="148">
        <v>0</v>
      </c>
      <c r="AM866" s="148">
        <v>0</v>
      </c>
    </row>
    <row r="867" spans="1:39">
      <c r="A867" s="148">
        <v>5326167</v>
      </c>
      <c r="B867" s="148" t="s">
        <v>8837</v>
      </c>
      <c r="C867" s="148" t="s">
        <v>931</v>
      </c>
      <c r="D867" s="148">
        <v>5326167</v>
      </c>
      <c r="F867" s="149" t="s">
        <v>43</v>
      </c>
      <c r="H867" s="150">
        <v>39014</v>
      </c>
      <c r="I867" s="149" t="s">
        <v>2335</v>
      </c>
      <c r="J867" s="149">
        <v>-19</v>
      </c>
      <c r="K867" s="149" t="s">
        <v>45</v>
      </c>
      <c r="M867" s="149" t="s">
        <v>46</v>
      </c>
      <c r="N867" s="148">
        <v>12530021</v>
      </c>
      <c r="O867" s="148" t="s">
        <v>233</v>
      </c>
      <c r="Q867" s="148" t="s">
        <v>48</v>
      </c>
      <c r="R867" s="150">
        <v>42687</v>
      </c>
      <c r="T867" s="148" t="s">
        <v>2115</v>
      </c>
      <c r="U867" s="148">
        <v>500</v>
      </c>
      <c r="X867" s="148">
        <v>5</v>
      </c>
      <c r="Y867" s="148" t="s">
        <v>230</v>
      </c>
      <c r="AC867" s="148" t="s">
        <v>49</v>
      </c>
      <c r="AD867" s="148" t="s">
        <v>3910</v>
      </c>
      <c r="AE867" s="148">
        <v>53170</v>
      </c>
      <c r="AF867" s="148" t="s">
        <v>8840</v>
      </c>
      <c r="AK867" s="148" t="s">
        <v>8841</v>
      </c>
      <c r="AL867" s="148">
        <v>0</v>
      </c>
      <c r="AM867" s="148">
        <v>0</v>
      </c>
    </row>
    <row r="868" spans="1:39">
      <c r="A868" s="148">
        <v>5319419</v>
      </c>
      <c r="B868" s="148" t="s">
        <v>1105</v>
      </c>
      <c r="C868" s="148" t="s">
        <v>2084</v>
      </c>
      <c r="D868" s="148">
        <v>5319419</v>
      </c>
      <c r="F868" s="149" t="s">
        <v>52</v>
      </c>
      <c r="H868" s="150">
        <v>32681</v>
      </c>
      <c r="I868" s="149" t="s">
        <v>59</v>
      </c>
      <c r="J868" s="149">
        <v>-40</v>
      </c>
      <c r="K868" s="149" t="s">
        <v>45</v>
      </c>
      <c r="M868" s="149" t="s">
        <v>46</v>
      </c>
      <c r="N868" s="148">
        <v>12530035</v>
      </c>
      <c r="O868" s="148" t="s">
        <v>2027</v>
      </c>
      <c r="Q868" s="148" t="s">
        <v>48</v>
      </c>
      <c r="R868" s="150">
        <v>38621</v>
      </c>
      <c r="S868" s="150">
        <v>44821</v>
      </c>
      <c r="T868" s="148" t="s">
        <v>2896</v>
      </c>
      <c r="U868" s="148">
        <v>1106</v>
      </c>
      <c r="X868" s="148">
        <v>11</v>
      </c>
      <c r="Y868" s="148" t="s">
        <v>230</v>
      </c>
      <c r="AC868" s="148" t="s">
        <v>49</v>
      </c>
      <c r="AD868" s="148" t="s">
        <v>3806</v>
      </c>
      <c r="AE868" s="148">
        <v>53240</v>
      </c>
      <c r="AF868" s="148" t="s">
        <v>4307</v>
      </c>
      <c r="AI868" s="148">
        <v>243100661</v>
      </c>
      <c r="AJ868" s="148">
        <v>635241859</v>
      </c>
      <c r="AK868" s="148" t="s">
        <v>1564</v>
      </c>
      <c r="AL868" s="148">
        <v>0</v>
      </c>
      <c r="AM868" s="148">
        <v>0</v>
      </c>
    </row>
    <row r="869" spans="1:39">
      <c r="A869" s="148">
        <v>5328669</v>
      </c>
      <c r="B869" s="148" t="s">
        <v>5902</v>
      </c>
      <c r="C869" s="148" t="s">
        <v>1260</v>
      </c>
      <c r="D869" s="148">
        <v>5328669</v>
      </c>
      <c r="F869" s="149" t="s">
        <v>43</v>
      </c>
      <c r="H869" s="150">
        <v>41649</v>
      </c>
      <c r="I869" s="149" t="s">
        <v>89</v>
      </c>
      <c r="J869" s="149">
        <v>-11</v>
      </c>
      <c r="K869" s="149" t="s">
        <v>61</v>
      </c>
      <c r="M869" s="149" t="s">
        <v>46</v>
      </c>
      <c r="N869" s="148">
        <v>12530021</v>
      </c>
      <c r="O869" s="148" t="s">
        <v>233</v>
      </c>
      <c r="Q869" s="148" t="s">
        <v>48</v>
      </c>
      <c r="R869" s="150">
        <v>44810</v>
      </c>
      <c r="T869" s="148" t="s">
        <v>2115</v>
      </c>
      <c r="U869" s="148">
        <v>500</v>
      </c>
      <c r="X869" s="148">
        <v>5</v>
      </c>
      <c r="Y869" s="148" t="s">
        <v>230</v>
      </c>
      <c r="AC869" s="148" t="s">
        <v>49</v>
      </c>
      <c r="AD869" s="148" t="s">
        <v>5345</v>
      </c>
      <c r="AE869" s="148">
        <v>53170</v>
      </c>
      <c r="AF869" s="148" t="s">
        <v>5903</v>
      </c>
      <c r="AJ869" s="148">
        <v>630451440</v>
      </c>
      <c r="AK869" s="148" t="s">
        <v>5904</v>
      </c>
      <c r="AL869" s="148">
        <v>0</v>
      </c>
      <c r="AM869" s="148">
        <v>0</v>
      </c>
    </row>
    <row r="870" spans="1:39">
      <c r="A870" s="148">
        <v>5328668</v>
      </c>
      <c r="B870" s="148" t="s">
        <v>5902</v>
      </c>
      <c r="C870" s="148" t="s">
        <v>5905</v>
      </c>
      <c r="D870" s="148">
        <v>5328668</v>
      </c>
      <c r="F870" s="149" t="s">
        <v>43</v>
      </c>
      <c r="H870" s="150">
        <v>40355</v>
      </c>
      <c r="I870" s="149" t="s">
        <v>97</v>
      </c>
      <c r="J870" s="149">
        <v>-15</v>
      </c>
      <c r="K870" s="149" t="s">
        <v>61</v>
      </c>
      <c r="M870" s="149" t="s">
        <v>46</v>
      </c>
      <c r="N870" s="148">
        <v>12530021</v>
      </c>
      <c r="O870" s="148" t="s">
        <v>233</v>
      </c>
      <c r="Q870" s="148" t="s">
        <v>48</v>
      </c>
      <c r="R870" s="150">
        <v>44810</v>
      </c>
      <c r="T870" s="148" t="s">
        <v>2115</v>
      </c>
      <c r="U870" s="148">
        <v>500</v>
      </c>
      <c r="X870" s="148">
        <v>5</v>
      </c>
      <c r="Y870" s="148" t="s">
        <v>230</v>
      </c>
      <c r="AC870" s="148" t="s">
        <v>49</v>
      </c>
      <c r="AD870" s="148" t="s">
        <v>5345</v>
      </c>
      <c r="AE870" s="148">
        <v>53170</v>
      </c>
      <c r="AF870" s="148" t="s">
        <v>5903</v>
      </c>
      <c r="AJ870" s="148">
        <v>630451440</v>
      </c>
      <c r="AK870" s="148" t="s">
        <v>5904</v>
      </c>
      <c r="AL870" s="148">
        <v>0</v>
      </c>
      <c r="AM870" s="148">
        <v>0</v>
      </c>
    </row>
    <row r="871" spans="1:39">
      <c r="A871" s="148">
        <v>5329694</v>
      </c>
      <c r="B871" s="148" t="s">
        <v>8842</v>
      </c>
      <c r="C871" s="148" t="s">
        <v>8843</v>
      </c>
      <c r="D871" s="148">
        <v>5329694</v>
      </c>
      <c r="F871" s="149" t="s">
        <v>5338</v>
      </c>
      <c r="H871" s="150">
        <v>41591</v>
      </c>
      <c r="I871" s="149" t="s">
        <v>54</v>
      </c>
      <c r="J871" s="149">
        <v>-12</v>
      </c>
      <c r="K871" s="149" t="s">
        <v>61</v>
      </c>
      <c r="M871" s="149" t="s">
        <v>46</v>
      </c>
      <c r="N871" s="148">
        <v>12530095</v>
      </c>
      <c r="O871" s="148" t="s">
        <v>944</v>
      </c>
      <c r="Q871" s="148" t="s">
        <v>48</v>
      </c>
      <c r="R871" s="150">
        <v>45435</v>
      </c>
      <c r="T871" s="148" t="s">
        <v>2115</v>
      </c>
      <c r="U871" s="148">
        <v>500</v>
      </c>
      <c r="X871" s="148">
        <v>5</v>
      </c>
      <c r="Y871" s="148" t="s">
        <v>230</v>
      </c>
      <c r="AC871" s="148" t="s">
        <v>49</v>
      </c>
      <c r="AD871" s="148" t="s">
        <v>8564</v>
      </c>
      <c r="AE871" s="148">
        <v>53410</v>
      </c>
      <c r="AF871" s="148" t="s">
        <v>8844</v>
      </c>
      <c r="AJ871" s="148">
        <v>634468320</v>
      </c>
      <c r="AK871" s="148" t="s">
        <v>8845</v>
      </c>
      <c r="AL871" s="148">
        <v>0</v>
      </c>
      <c r="AM871" s="148">
        <v>0</v>
      </c>
    </row>
    <row r="872" spans="1:39">
      <c r="A872" s="148">
        <v>722190</v>
      </c>
      <c r="B872" s="148" t="s">
        <v>454</v>
      </c>
      <c r="C872" s="148" t="s">
        <v>3050</v>
      </c>
      <c r="D872" s="148">
        <v>722190</v>
      </c>
      <c r="F872" s="149" t="s">
        <v>52</v>
      </c>
      <c r="H872" s="150">
        <v>29460</v>
      </c>
      <c r="I872" s="149" t="s">
        <v>8113</v>
      </c>
      <c r="J872" s="149" t="s">
        <v>8114</v>
      </c>
      <c r="K872" s="149" t="s">
        <v>45</v>
      </c>
      <c r="M872" s="149" t="s">
        <v>46</v>
      </c>
      <c r="N872" s="148">
        <v>12530016</v>
      </c>
      <c r="O872" s="148" t="s">
        <v>2152</v>
      </c>
      <c r="Q872" s="148" t="s">
        <v>48</v>
      </c>
      <c r="R872" s="150">
        <v>37432</v>
      </c>
      <c r="S872" s="150">
        <v>44781</v>
      </c>
      <c r="T872" s="148" t="s">
        <v>2896</v>
      </c>
      <c r="U872" s="148">
        <v>926</v>
      </c>
      <c r="X872" s="148">
        <v>9</v>
      </c>
      <c r="Y872" s="148" t="s">
        <v>230</v>
      </c>
      <c r="AC872" s="148" t="s">
        <v>49</v>
      </c>
      <c r="AD872" s="148" t="s">
        <v>5906</v>
      </c>
      <c r="AE872" s="148">
        <v>53600</v>
      </c>
      <c r="AF872" s="148" t="s">
        <v>5907</v>
      </c>
      <c r="AJ872" s="148">
        <v>618362267</v>
      </c>
      <c r="AK872" s="148" t="s">
        <v>1565</v>
      </c>
      <c r="AL872" s="148">
        <v>1</v>
      </c>
      <c r="AM872" s="148">
        <v>0</v>
      </c>
    </row>
    <row r="873" spans="1:39">
      <c r="A873" s="148">
        <v>5321516</v>
      </c>
      <c r="B873" s="148" t="s">
        <v>455</v>
      </c>
      <c r="C873" s="148" t="s">
        <v>1013</v>
      </c>
      <c r="D873" s="148">
        <v>5321516</v>
      </c>
      <c r="E873" s="149" t="s">
        <v>52</v>
      </c>
      <c r="F873" s="149" t="s">
        <v>52</v>
      </c>
      <c r="H873" s="150">
        <v>26782</v>
      </c>
      <c r="I873" s="149" t="s">
        <v>8109</v>
      </c>
      <c r="J873" s="149" t="s">
        <v>8110</v>
      </c>
      <c r="K873" s="149" t="s">
        <v>45</v>
      </c>
      <c r="M873" s="149" t="s">
        <v>46</v>
      </c>
      <c r="N873" s="148">
        <v>12530011</v>
      </c>
      <c r="O873" s="148" t="s">
        <v>2082</v>
      </c>
      <c r="P873" s="150">
        <v>45488</v>
      </c>
      <c r="Q873" s="148" t="s">
        <v>962</v>
      </c>
      <c r="R873" s="150">
        <v>39773</v>
      </c>
      <c r="S873" s="150">
        <v>45162</v>
      </c>
      <c r="T873" s="148" t="s">
        <v>2896</v>
      </c>
      <c r="U873" s="148">
        <v>939</v>
      </c>
      <c r="X873" s="148">
        <v>9</v>
      </c>
      <c r="Y873" s="148" t="s">
        <v>230</v>
      </c>
      <c r="AC873" s="148" t="s">
        <v>49</v>
      </c>
      <c r="AD873" s="148" t="s">
        <v>4308</v>
      </c>
      <c r="AE873" s="148">
        <v>53390</v>
      </c>
      <c r="AF873" s="148" t="s">
        <v>4309</v>
      </c>
      <c r="AK873" s="148" t="s">
        <v>5908</v>
      </c>
      <c r="AL873" s="148">
        <v>0</v>
      </c>
      <c r="AM873" s="148">
        <v>0</v>
      </c>
    </row>
    <row r="874" spans="1:39">
      <c r="A874" s="148">
        <v>537705</v>
      </c>
      <c r="B874" s="148" t="s">
        <v>456</v>
      </c>
      <c r="C874" s="148" t="s">
        <v>101</v>
      </c>
      <c r="D874" s="148">
        <v>537705</v>
      </c>
      <c r="E874" s="149" t="s">
        <v>8115</v>
      </c>
      <c r="F874" s="149" t="s">
        <v>52</v>
      </c>
      <c r="H874" s="150">
        <v>19304</v>
      </c>
      <c r="I874" s="149" t="s">
        <v>8116</v>
      </c>
      <c r="J874" s="149" t="s">
        <v>8117</v>
      </c>
      <c r="K874" s="149" t="s">
        <v>45</v>
      </c>
      <c r="M874" s="149" t="s">
        <v>46</v>
      </c>
      <c r="N874" s="148">
        <v>12530062</v>
      </c>
      <c r="O874" s="148" t="s">
        <v>132</v>
      </c>
      <c r="P874" s="150">
        <v>45495</v>
      </c>
      <c r="Q874" s="148" t="s">
        <v>962</v>
      </c>
      <c r="R874" s="150">
        <v>37432</v>
      </c>
      <c r="S874" s="150">
        <v>45181</v>
      </c>
      <c r="T874" s="148" t="s">
        <v>1006</v>
      </c>
      <c r="U874" s="148">
        <v>795</v>
      </c>
      <c r="X874" s="148">
        <v>7</v>
      </c>
      <c r="Y874" s="148" t="s">
        <v>230</v>
      </c>
      <c r="AC874" s="148" t="s">
        <v>49</v>
      </c>
      <c r="AD874" s="148" t="s">
        <v>4310</v>
      </c>
      <c r="AE874" s="148">
        <v>53950</v>
      </c>
      <c r="AF874" s="148" t="s">
        <v>4311</v>
      </c>
      <c r="AI874" s="148" t="s">
        <v>3362</v>
      </c>
      <c r="AK874" s="148" t="s">
        <v>1566</v>
      </c>
      <c r="AL874" s="148">
        <v>0</v>
      </c>
      <c r="AM874" s="148">
        <v>0</v>
      </c>
    </row>
    <row r="875" spans="1:39">
      <c r="A875" s="148">
        <v>5325753</v>
      </c>
      <c r="B875" s="148" t="s">
        <v>2171</v>
      </c>
      <c r="C875" s="148" t="s">
        <v>926</v>
      </c>
      <c r="D875" s="148">
        <v>5325753</v>
      </c>
      <c r="E875" s="149" t="s">
        <v>52</v>
      </c>
      <c r="F875" s="149" t="s">
        <v>43</v>
      </c>
      <c r="H875" s="150">
        <v>40280</v>
      </c>
      <c r="I875" s="149" t="s">
        <v>97</v>
      </c>
      <c r="J875" s="149">
        <v>-15</v>
      </c>
      <c r="K875" s="149" t="s">
        <v>45</v>
      </c>
      <c r="M875" s="149" t="s">
        <v>46</v>
      </c>
      <c r="N875" s="148">
        <v>12530008</v>
      </c>
      <c r="O875" s="148" t="s">
        <v>146</v>
      </c>
      <c r="P875" s="150">
        <v>45496</v>
      </c>
      <c r="Q875" s="148" t="s">
        <v>962</v>
      </c>
      <c r="R875" s="150">
        <v>42621</v>
      </c>
      <c r="S875" s="150">
        <v>45483</v>
      </c>
      <c r="T875" s="148" t="s">
        <v>1006</v>
      </c>
      <c r="U875" s="148">
        <v>500</v>
      </c>
      <c r="X875" s="148">
        <v>5</v>
      </c>
      <c r="Y875" s="148" t="s">
        <v>230</v>
      </c>
      <c r="AC875" s="148" t="s">
        <v>49</v>
      </c>
      <c r="AD875" s="148" t="s">
        <v>3815</v>
      </c>
      <c r="AE875" s="148">
        <v>53410</v>
      </c>
      <c r="AF875" s="148" t="s">
        <v>4312</v>
      </c>
      <c r="AI875" s="148">
        <v>954000055</v>
      </c>
      <c r="AJ875" s="148">
        <v>781850959</v>
      </c>
      <c r="AK875" s="148" t="s">
        <v>2173</v>
      </c>
      <c r="AL875" s="148">
        <v>0</v>
      </c>
      <c r="AM875" s="148">
        <v>0</v>
      </c>
    </row>
    <row r="876" spans="1:39">
      <c r="A876" s="148">
        <v>5314853</v>
      </c>
      <c r="B876" s="148" t="s">
        <v>2171</v>
      </c>
      <c r="C876" s="148" t="s">
        <v>2172</v>
      </c>
      <c r="D876" s="148">
        <v>5314853</v>
      </c>
      <c r="E876" s="149" t="s">
        <v>52</v>
      </c>
      <c r="F876" s="149" t="s">
        <v>52</v>
      </c>
      <c r="H876" s="150">
        <v>31375</v>
      </c>
      <c r="I876" s="149" t="s">
        <v>59</v>
      </c>
      <c r="J876" s="149">
        <v>-40</v>
      </c>
      <c r="K876" s="149" t="s">
        <v>45</v>
      </c>
      <c r="M876" s="149" t="s">
        <v>46</v>
      </c>
      <c r="N876" s="148">
        <v>12530008</v>
      </c>
      <c r="O876" s="148" t="s">
        <v>146</v>
      </c>
      <c r="P876" s="150">
        <v>45491</v>
      </c>
      <c r="Q876" s="148" t="s">
        <v>962</v>
      </c>
      <c r="R876" s="150">
        <v>37432</v>
      </c>
      <c r="S876" s="150">
        <v>45475</v>
      </c>
      <c r="T876" s="148" t="s">
        <v>1006</v>
      </c>
      <c r="U876" s="148">
        <v>893</v>
      </c>
      <c r="X876" s="148">
        <v>8</v>
      </c>
      <c r="Y876" s="148" t="s">
        <v>230</v>
      </c>
      <c r="AC876" s="148" t="s">
        <v>49</v>
      </c>
      <c r="AD876" s="148" t="s">
        <v>3815</v>
      </c>
      <c r="AE876" s="148">
        <v>53410</v>
      </c>
      <c r="AF876" s="148" t="s">
        <v>4312</v>
      </c>
      <c r="AI876" s="148">
        <v>954000055</v>
      </c>
      <c r="AJ876" s="148">
        <v>683977865</v>
      </c>
      <c r="AK876" s="148" t="s">
        <v>2173</v>
      </c>
      <c r="AL876" s="148">
        <v>0</v>
      </c>
      <c r="AM876" s="148">
        <v>0</v>
      </c>
    </row>
    <row r="877" spans="1:39">
      <c r="A877" s="148">
        <v>5329149</v>
      </c>
      <c r="B877" s="148" t="s">
        <v>457</v>
      </c>
      <c r="C877" s="148" t="s">
        <v>332</v>
      </c>
      <c r="D877" s="148">
        <v>5329149</v>
      </c>
      <c r="F877" s="149" t="s">
        <v>52</v>
      </c>
      <c r="H877" s="150">
        <v>41578</v>
      </c>
      <c r="I877" s="149" t="s">
        <v>54</v>
      </c>
      <c r="J877" s="149">
        <v>-12</v>
      </c>
      <c r="K877" s="149" t="s">
        <v>45</v>
      </c>
      <c r="M877" s="149" t="s">
        <v>46</v>
      </c>
      <c r="N877" s="148">
        <v>12530060</v>
      </c>
      <c r="O877" s="148" t="s">
        <v>2031</v>
      </c>
      <c r="Q877" s="148" t="s">
        <v>48</v>
      </c>
      <c r="R877" s="150">
        <v>45131</v>
      </c>
      <c r="T877" s="148" t="s">
        <v>2115</v>
      </c>
      <c r="U877" s="148">
        <v>554</v>
      </c>
      <c r="X877" s="148">
        <v>5</v>
      </c>
      <c r="Y877" s="148" t="s">
        <v>230</v>
      </c>
      <c r="AC877" s="148" t="s">
        <v>49</v>
      </c>
      <c r="AD877" s="148" t="s">
        <v>5909</v>
      </c>
      <c r="AE877" s="148">
        <v>53240</v>
      </c>
      <c r="AF877" s="148" t="s">
        <v>5910</v>
      </c>
      <c r="AJ877" s="148">
        <v>633584508</v>
      </c>
      <c r="AK877" s="148" t="s">
        <v>5911</v>
      </c>
      <c r="AL877" s="148">
        <v>0</v>
      </c>
      <c r="AM877" s="148">
        <v>0</v>
      </c>
    </row>
    <row r="878" spans="1:39">
      <c r="A878" s="148">
        <v>5324503</v>
      </c>
      <c r="B878" s="148" t="s">
        <v>457</v>
      </c>
      <c r="C878" s="148" t="s">
        <v>50</v>
      </c>
      <c r="D878" s="148">
        <v>5324503</v>
      </c>
      <c r="F878" s="149" t="s">
        <v>52</v>
      </c>
      <c r="H878" s="150">
        <v>39280</v>
      </c>
      <c r="I878" s="149" t="s">
        <v>68</v>
      </c>
      <c r="J878" s="149">
        <v>-18</v>
      </c>
      <c r="K878" s="149" t="s">
        <v>45</v>
      </c>
      <c r="M878" s="149" t="s">
        <v>46</v>
      </c>
      <c r="N878" s="148">
        <v>12530017</v>
      </c>
      <c r="O878" s="148" t="s">
        <v>2025</v>
      </c>
      <c r="Q878" s="148" t="s">
        <v>48</v>
      </c>
      <c r="R878" s="150">
        <v>41565</v>
      </c>
      <c r="T878" s="148" t="s">
        <v>2115</v>
      </c>
      <c r="U878" s="148">
        <v>1535</v>
      </c>
      <c r="X878" s="148">
        <v>15</v>
      </c>
      <c r="Y878" s="148" t="s">
        <v>230</v>
      </c>
      <c r="AC878" s="148" t="s">
        <v>49</v>
      </c>
      <c r="AD878" s="148" t="s">
        <v>4070</v>
      </c>
      <c r="AE878" s="148">
        <v>53500</v>
      </c>
      <c r="AF878" s="148" t="s">
        <v>4313</v>
      </c>
      <c r="AI878" s="148">
        <v>243005982</v>
      </c>
      <c r="AJ878" s="148">
        <v>783991142</v>
      </c>
      <c r="AK878" s="148" t="s">
        <v>8846</v>
      </c>
      <c r="AL878" s="148">
        <v>0</v>
      </c>
      <c r="AM878" s="148">
        <v>0</v>
      </c>
    </row>
    <row r="879" spans="1:39">
      <c r="A879" s="148">
        <v>5318899</v>
      </c>
      <c r="B879" s="148" t="s">
        <v>457</v>
      </c>
      <c r="C879" s="148" t="s">
        <v>2057</v>
      </c>
      <c r="D879" s="148">
        <v>5318899</v>
      </c>
      <c r="F879" s="149" t="s">
        <v>52</v>
      </c>
      <c r="H879" s="150">
        <v>29797</v>
      </c>
      <c r="I879" s="149" t="s">
        <v>8113</v>
      </c>
      <c r="J879" s="149" t="s">
        <v>8114</v>
      </c>
      <c r="K879" s="149" t="s">
        <v>45</v>
      </c>
      <c r="M879" s="149" t="s">
        <v>46</v>
      </c>
      <c r="N879" s="148">
        <v>12530063</v>
      </c>
      <c r="O879" s="148" t="s">
        <v>265</v>
      </c>
      <c r="Q879" s="148" t="s">
        <v>48</v>
      </c>
      <c r="R879" s="150">
        <v>38259</v>
      </c>
      <c r="S879" s="150">
        <v>44457</v>
      </c>
      <c r="T879" s="148" t="s">
        <v>2896</v>
      </c>
      <c r="U879" s="148">
        <v>500</v>
      </c>
      <c r="X879" s="148">
        <v>5</v>
      </c>
      <c r="Y879" s="148" t="s">
        <v>230</v>
      </c>
      <c r="AC879" s="148" t="s">
        <v>49</v>
      </c>
      <c r="AD879" s="148" t="s">
        <v>4070</v>
      </c>
      <c r="AE879" s="148">
        <v>53500</v>
      </c>
      <c r="AF879" s="148" t="s">
        <v>4314</v>
      </c>
      <c r="AI879" s="148">
        <v>244291621</v>
      </c>
      <c r="AJ879" s="148">
        <v>623942565</v>
      </c>
      <c r="AK879" s="148" t="s">
        <v>1567</v>
      </c>
      <c r="AL879" s="148">
        <v>1</v>
      </c>
      <c r="AM879" s="148">
        <v>0</v>
      </c>
    </row>
    <row r="880" spans="1:39">
      <c r="A880" s="148">
        <v>538228</v>
      </c>
      <c r="B880" s="148" t="s">
        <v>457</v>
      </c>
      <c r="C880" s="148" t="s">
        <v>151</v>
      </c>
      <c r="D880" s="148">
        <v>538228</v>
      </c>
      <c r="F880" s="149" t="s">
        <v>52</v>
      </c>
      <c r="H880" s="150">
        <v>29129</v>
      </c>
      <c r="I880" s="149" t="s">
        <v>8147</v>
      </c>
      <c r="J880" s="149" t="s">
        <v>8148</v>
      </c>
      <c r="K880" s="149" t="s">
        <v>45</v>
      </c>
      <c r="M880" s="149" t="s">
        <v>46</v>
      </c>
      <c r="N880" s="148">
        <v>12530055</v>
      </c>
      <c r="O880" s="148" t="s">
        <v>240</v>
      </c>
      <c r="Q880" s="148" t="s">
        <v>48</v>
      </c>
      <c r="R880" s="150">
        <v>37432</v>
      </c>
      <c r="S880" s="150">
        <v>45188</v>
      </c>
      <c r="T880" s="148" t="s">
        <v>1006</v>
      </c>
      <c r="U880" s="148">
        <v>912</v>
      </c>
      <c r="X880" s="148">
        <v>9</v>
      </c>
      <c r="Y880" s="148" t="s">
        <v>230</v>
      </c>
      <c r="AC880" s="148" t="s">
        <v>49</v>
      </c>
      <c r="AD880" s="148" t="s">
        <v>4070</v>
      </c>
      <c r="AE880" s="148">
        <v>53500</v>
      </c>
      <c r="AF880" s="148" t="s">
        <v>3839</v>
      </c>
      <c r="AJ880" s="148">
        <v>621829277</v>
      </c>
      <c r="AK880" s="148" t="s">
        <v>1568</v>
      </c>
      <c r="AL880" s="148">
        <v>0</v>
      </c>
      <c r="AM880" s="148">
        <v>0</v>
      </c>
    </row>
    <row r="881" spans="1:39">
      <c r="A881" s="148">
        <v>5322438</v>
      </c>
      <c r="B881" s="148" t="s">
        <v>459</v>
      </c>
      <c r="C881" s="148" t="s">
        <v>2243</v>
      </c>
      <c r="D881" s="148">
        <v>5322438</v>
      </c>
      <c r="E881" s="149" t="s">
        <v>52</v>
      </c>
      <c r="F881" s="149" t="s">
        <v>52</v>
      </c>
      <c r="H881" s="150">
        <v>37133</v>
      </c>
      <c r="I881" s="149" t="s">
        <v>59</v>
      </c>
      <c r="J881" s="149">
        <v>-40</v>
      </c>
      <c r="K881" s="149" t="s">
        <v>61</v>
      </c>
      <c r="M881" s="149" t="s">
        <v>46</v>
      </c>
      <c r="N881" s="148">
        <v>12530095</v>
      </c>
      <c r="O881" s="148" t="s">
        <v>944</v>
      </c>
      <c r="P881" s="150">
        <v>45477</v>
      </c>
      <c r="Q881" s="148" t="s">
        <v>962</v>
      </c>
      <c r="R881" s="150">
        <v>40444</v>
      </c>
      <c r="S881" s="150">
        <v>45135</v>
      </c>
      <c r="T881" s="148" t="s">
        <v>2896</v>
      </c>
      <c r="U881" s="148">
        <v>1233</v>
      </c>
      <c r="X881" s="148">
        <v>12</v>
      </c>
      <c r="Y881" s="148" t="s">
        <v>230</v>
      </c>
      <c r="AB881" s="150">
        <v>45474</v>
      </c>
      <c r="AC881" s="148" t="s">
        <v>49</v>
      </c>
      <c r="AD881" s="148" t="s">
        <v>3795</v>
      </c>
      <c r="AE881" s="148">
        <v>53410</v>
      </c>
      <c r="AF881" s="148" t="s">
        <v>4315</v>
      </c>
      <c r="AI881" s="148">
        <v>243018487</v>
      </c>
      <c r="AJ881" s="148">
        <v>676764112</v>
      </c>
      <c r="AK881" s="148" t="s">
        <v>2981</v>
      </c>
      <c r="AL881" s="148">
        <v>0</v>
      </c>
      <c r="AM881" s="148">
        <v>0</v>
      </c>
    </row>
    <row r="882" spans="1:39">
      <c r="A882" s="148">
        <v>5329710</v>
      </c>
      <c r="B882" s="148" t="s">
        <v>8847</v>
      </c>
      <c r="C882" s="148" t="s">
        <v>58</v>
      </c>
      <c r="D882" s="148">
        <v>5329710</v>
      </c>
      <c r="E882" s="149" t="s">
        <v>52</v>
      </c>
      <c r="H882" s="150">
        <v>30058</v>
      </c>
      <c r="I882" s="149" t="s">
        <v>8113</v>
      </c>
      <c r="J882" s="149" t="s">
        <v>8114</v>
      </c>
      <c r="K882" s="149" t="s">
        <v>45</v>
      </c>
      <c r="M882" s="149" t="s">
        <v>46</v>
      </c>
      <c r="N882" s="148">
        <v>12530008</v>
      </c>
      <c r="O882" s="148" t="s">
        <v>146</v>
      </c>
      <c r="P882" s="150">
        <v>45491</v>
      </c>
      <c r="Q882" s="148" t="s">
        <v>962</v>
      </c>
      <c r="R882" s="150">
        <v>45491</v>
      </c>
      <c r="S882" s="150">
        <v>45469</v>
      </c>
      <c r="T882" s="148" t="s">
        <v>1006</v>
      </c>
      <c r="U882" s="148">
        <v>500</v>
      </c>
      <c r="X882" s="148">
        <v>5</v>
      </c>
      <c r="Y882" s="148" t="s">
        <v>230</v>
      </c>
      <c r="AC882" s="148" t="s">
        <v>49</v>
      </c>
      <c r="AD882" s="148" t="s">
        <v>8848</v>
      </c>
      <c r="AE882" s="148">
        <v>53410</v>
      </c>
      <c r="AF882" s="148" t="s">
        <v>8849</v>
      </c>
      <c r="AJ882" s="148">
        <v>782184449</v>
      </c>
      <c r="AK882" s="148" t="s">
        <v>8850</v>
      </c>
      <c r="AL882" s="148">
        <v>0</v>
      </c>
      <c r="AM882" s="148">
        <v>0</v>
      </c>
    </row>
    <row r="883" spans="1:39">
      <c r="A883" s="148">
        <v>5328897</v>
      </c>
      <c r="B883" s="148" t="s">
        <v>460</v>
      </c>
      <c r="C883" s="148" t="s">
        <v>5912</v>
      </c>
      <c r="D883" s="148">
        <v>5328897</v>
      </c>
      <c r="F883" s="149" t="s">
        <v>52</v>
      </c>
      <c r="H883" s="150">
        <v>40946</v>
      </c>
      <c r="I883" s="149" t="s">
        <v>53</v>
      </c>
      <c r="J883" s="149">
        <v>-13</v>
      </c>
      <c r="K883" s="149" t="s">
        <v>45</v>
      </c>
      <c r="M883" s="149" t="s">
        <v>46</v>
      </c>
      <c r="N883" s="148">
        <v>12530036</v>
      </c>
      <c r="O883" s="148" t="s">
        <v>2030</v>
      </c>
      <c r="Q883" s="148" t="s">
        <v>48</v>
      </c>
      <c r="R883" s="150">
        <v>44839</v>
      </c>
      <c r="S883" s="150">
        <v>45175</v>
      </c>
      <c r="T883" s="148" t="s">
        <v>1006</v>
      </c>
      <c r="U883" s="148">
        <v>500</v>
      </c>
      <c r="X883" s="148">
        <v>5</v>
      </c>
      <c r="Y883" s="148" t="s">
        <v>230</v>
      </c>
      <c r="AC883" s="148" t="s">
        <v>49</v>
      </c>
      <c r="AD883" s="148" t="s">
        <v>4094</v>
      </c>
      <c r="AE883" s="148">
        <v>53440</v>
      </c>
      <c r="AF883" s="148" t="s">
        <v>5913</v>
      </c>
      <c r="AI883" s="148">
        <v>253770346</v>
      </c>
      <c r="AJ883" s="148">
        <v>626496266</v>
      </c>
      <c r="AK883" s="148" t="s">
        <v>5914</v>
      </c>
      <c r="AL883" s="148">
        <v>0</v>
      </c>
      <c r="AM883" s="148">
        <v>0</v>
      </c>
    </row>
    <row r="884" spans="1:39">
      <c r="A884" s="148">
        <v>5326397</v>
      </c>
      <c r="B884" s="148" t="s">
        <v>460</v>
      </c>
      <c r="C884" s="148" t="s">
        <v>1293</v>
      </c>
      <c r="D884" s="148">
        <v>5326397</v>
      </c>
      <c r="F884" s="149" t="s">
        <v>52</v>
      </c>
      <c r="H884" s="150">
        <v>39951</v>
      </c>
      <c r="I884" s="149" t="s">
        <v>70</v>
      </c>
      <c r="J884" s="149">
        <v>-16</v>
      </c>
      <c r="K884" s="149" t="s">
        <v>45</v>
      </c>
      <c r="M884" s="149" t="s">
        <v>46</v>
      </c>
      <c r="N884" s="148">
        <v>12530060</v>
      </c>
      <c r="O884" s="148" t="s">
        <v>2031</v>
      </c>
      <c r="Q884" s="148" t="s">
        <v>48</v>
      </c>
      <c r="R884" s="150">
        <v>42996</v>
      </c>
      <c r="T884" s="148" t="s">
        <v>2115</v>
      </c>
      <c r="U884" s="148">
        <v>628</v>
      </c>
      <c r="X884" s="148">
        <v>6</v>
      </c>
      <c r="Y884" s="148" t="s">
        <v>230</v>
      </c>
      <c r="AC884" s="148" t="s">
        <v>49</v>
      </c>
      <c r="AD884" s="148" t="s">
        <v>3725</v>
      </c>
      <c r="AE884" s="148">
        <v>53810</v>
      </c>
      <c r="AF884" s="148" t="s">
        <v>8851</v>
      </c>
      <c r="AI884" s="148">
        <v>638786272</v>
      </c>
      <c r="AJ884" s="148">
        <v>681264081</v>
      </c>
      <c r="AK884" s="148" t="s">
        <v>1569</v>
      </c>
      <c r="AL884" s="148">
        <v>0</v>
      </c>
      <c r="AM884" s="148">
        <v>0</v>
      </c>
    </row>
    <row r="885" spans="1:39">
      <c r="A885" s="148">
        <v>5328382</v>
      </c>
      <c r="B885" s="148" t="s">
        <v>460</v>
      </c>
      <c r="C885" s="148" t="s">
        <v>770</v>
      </c>
      <c r="D885" s="148">
        <v>5328382</v>
      </c>
      <c r="E885" s="149" t="s">
        <v>52</v>
      </c>
      <c r="F885" s="149" t="s">
        <v>52</v>
      </c>
      <c r="H885" s="150">
        <v>41411</v>
      </c>
      <c r="I885" s="149" t="s">
        <v>54</v>
      </c>
      <c r="J885" s="149">
        <v>-12</v>
      </c>
      <c r="K885" s="149" t="s">
        <v>45</v>
      </c>
      <c r="M885" s="149" t="s">
        <v>46</v>
      </c>
      <c r="N885" s="148">
        <v>12530060</v>
      </c>
      <c r="O885" s="148" t="s">
        <v>2031</v>
      </c>
      <c r="P885" s="150">
        <v>45483</v>
      </c>
      <c r="Q885" s="148" t="s">
        <v>962</v>
      </c>
      <c r="R885" s="150">
        <v>44477</v>
      </c>
      <c r="T885" s="148" t="s">
        <v>2115</v>
      </c>
      <c r="U885" s="148">
        <v>696</v>
      </c>
      <c r="X885" s="148">
        <v>6</v>
      </c>
      <c r="Y885" s="148" t="s">
        <v>230</v>
      </c>
      <c r="AC885" s="148" t="s">
        <v>49</v>
      </c>
      <c r="AD885" s="148" t="s">
        <v>3637</v>
      </c>
      <c r="AE885" s="148">
        <v>53810</v>
      </c>
      <c r="AF885" s="148" t="s">
        <v>4316</v>
      </c>
      <c r="AJ885" s="148">
        <v>638786272</v>
      </c>
      <c r="AK885" s="148" t="s">
        <v>1569</v>
      </c>
      <c r="AL885" s="148">
        <v>0</v>
      </c>
      <c r="AM885" s="148">
        <v>0</v>
      </c>
    </row>
    <row r="886" spans="1:39">
      <c r="A886" s="148">
        <v>5329719</v>
      </c>
      <c r="B886" s="148" t="s">
        <v>8852</v>
      </c>
      <c r="C886" s="148" t="s">
        <v>3084</v>
      </c>
      <c r="D886" s="148">
        <v>5329719</v>
      </c>
      <c r="E886" s="149" t="s">
        <v>5338</v>
      </c>
      <c r="H886" s="150">
        <v>42704</v>
      </c>
      <c r="I886" s="149" t="s">
        <v>43</v>
      </c>
      <c r="J886" s="149">
        <v>-9</v>
      </c>
      <c r="K886" s="149" t="s">
        <v>45</v>
      </c>
      <c r="M886" s="149" t="s">
        <v>46</v>
      </c>
      <c r="N886" s="148">
        <v>12530060</v>
      </c>
      <c r="O886" s="148" t="s">
        <v>2031</v>
      </c>
      <c r="P886" s="150">
        <v>45498</v>
      </c>
      <c r="Q886" s="148" t="s">
        <v>962</v>
      </c>
      <c r="R886" s="150">
        <v>45498</v>
      </c>
      <c r="T886" s="148" t="s">
        <v>2115</v>
      </c>
      <c r="U886" s="148">
        <v>500</v>
      </c>
      <c r="X886" s="148">
        <v>5</v>
      </c>
      <c r="Y886" s="148" t="s">
        <v>230</v>
      </c>
      <c r="AC886" s="148" t="s">
        <v>49</v>
      </c>
      <c r="AD886" s="148" t="s">
        <v>3637</v>
      </c>
      <c r="AE886" s="148">
        <v>53810</v>
      </c>
      <c r="AF886" s="148" t="s">
        <v>8801</v>
      </c>
      <c r="AJ886" s="148">
        <v>630296614</v>
      </c>
      <c r="AK886" s="148" t="s">
        <v>8802</v>
      </c>
      <c r="AL886" s="148">
        <v>0</v>
      </c>
      <c r="AM886" s="148">
        <v>0</v>
      </c>
    </row>
    <row r="887" spans="1:39">
      <c r="A887" s="148">
        <v>538736</v>
      </c>
      <c r="B887" s="148" t="s">
        <v>1106</v>
      </c>
      <c r="C887" s="148" t="s">
        <v>2043</v>
      </c>
      <c r="D887" s="148">
        <v>538736</v>
      </c>
      <c r="E887" s="149" t="s">
        <v>52</v>
      </c>
      <c r="F887" s="149" t="s">
        <v>52</v>
      </c>
      <c r="H887" s="150">
        <v>21503</v>
      </c>
      <c r="I887" s="149" t="s">
        <v>8208</v>
      </c>
      <c r="J887" s="149" t="s">
        <v>8209</v>
      </c>
      <c r="K887" s="149" t="s">
        <v>45</v>
      </c>
      <c r="M887" s="149" t="s">
        <v>46</v>
      </c>
      <c r="N887" s="148">
        <v>12530058</v>
      </c>
      <c r="O887" s="148" t="s">
        <v>945</v>
      </c>
      <c r="P887" s="150">
        <v>45535</v>
      </c>
      <c r="Q887" s="148" t="s">
        <v>962</v>
      </c>
      <c r="R887" s="150">
        <v>37432</v>
      </c>
      <c r="S887" s="150">
        <v>45492</v>
      </c>
      <c r="T887" s="148" t="s">
        <v>1006</v>
      </c>
      <c r="U887" s="148">
        <v>569</v>
      </c>
      <c r="X887" s="148">
        <v>5</v>
      </c>
      <c r="Y887" s="148" t="s">
        <v>230</v>
      </c>
      <c r="AC887" s="148" t="s">
        <v>49</v>
      </c>
      <c r="AD887" s="148" t="s">
        <v>3714</v>
      </c>
      <c r="AE887" s="148">
        <v>53940</v>
      </c>
      <c r="AF887" s="148" t="s">
        <v>4317</v>
      </c>
      <c r="AI887" s="148">
        <v>243683546</v>
      </c>
      <c r="AJ887" s="148">
        <v>652336256</v>
      </c>
      <c r="AK887" s="148" t="s">
        <v>1570</v>
      </c>
      <c r="AL887" s="148">
        <v>0</v>
      </c>
      <c r="AM887" s="148">
        <v>0</v>
      </c>
    </row>
    <row r="888" spans="1:39">
      <c r="A888" s="148">
        <v>5314584</v>
      </c>
      <c r="B888" s="148" t="s">
        <v>1106</v>
      </c>
      <c r="C888" s="148" t="s">
        <v>348</v>
      </c>
      <c r="D888" s="148">
        <v>5314584</v>
      </c>
      <c r="E888" s="149" t="s">
        <v>52</v>
      </c>
      <c r="F888" s="149" t="s">
        <v>52</v>
      </c>
      <c r="H888" s="150">
        <v>32415</v>
      </c>
      <c r="I888" s="149" t="s">
        <v>59</v>
      </c>
      <c r="J888" s="149">
        <v>-40</v>
      </c>
      <c r="K888" s="149" t="s">
        <v>45</v>
      </c>
      <c r="M888" s="149" t="s">
        <v>46</v>
      </c>
      <c r="N888" s="148">
        <v>12530074</v>
      </c>
      <c r="O888" s="148" t="s">
        <v>218</v>
      </c>
      <c r="P888" s="150">
        <v>45533</v>
      </c>
      <c r="Q888" s="148" t="s">
        <v>962</v>
      </c>
      <c r="R888" s="150">
        <v>37432</v>
      </c>
      <c r="S888" s="150">
        <v>44817</v>
      </c>
      <c r="T888" s="148" t="s">
        <v>2896</v>
      </c>
      <c r="U888" s="148">
        <v>1052</v>
      </c>
      <c r="X888" s="148">
        <v>10</v>
      </c>
      <c r="Y888" s="148" t="s">
        <v>230</v>
      </c>
      <c r="AC888" s="148" t="s">
        <v>49</v>
      </c>
      <c r="AD888" s="148" t="s">
        <v>3848</v>
      </c>
      <c r="AE888" s="148">
        <v>53200</v>
      </c>
      <c r="AF888" s="148" t="s">
        <v>4318</v>
      </c>
      <c r="AJ888" s="148">
        <v>681547707</v>
      </c>
      <c r="AK888" s="148" t="s">
        <v>1571</v>
      </c>
      <c r="AL888" s="148">
        <v>0</v>
      </c>
      <c r="AM888" s="148">
        <v>0</v>
      </c>
    </row>
    <row r="889" spans="1:39">
      <c r="A889" s="148">
        <v>5325743</v>
      </c>
      <c r="B889" s="148" t="s">
        <v>1268</v>
      </c>
      <c r="C889" s="148" t="s">
        <v>113</v>
      </c>
      <c r="D889" s="148">
        <v>5325743</v>
      </c>
      <c r="F889" s="149" t="s">
        <v>52</v>
      </c>
      <c r="H889" s="150">
        <v>39717</v>
      </c>
      <c r="I889" s="149" t="s">
        <v>152</v>
      </c>
      <c r="J889" s="149">
        <v>-17</v>
      </c>
      <c r="K889" s="149" t="s">
        <v>45</v>
      </c>
      <c r="M889" s="149" t="s">
        <v>46</v>
      </c>
      <c r="N889" s="148">
        <v>12530060</v>
      </c>
      <c r="O889" s="148" t="s">
        <v>2031</v>
      </c>
      <c r="Q889" s="148" t="s">
        <v>48</v>
      </c>
      <c r="R889" s="150">
        <v>42619</v>
      </c>
      <c r="T889" s="148" t="s">
        <v>2115</v>
      </c>
      <c r="U889" s="148">
        <v>972</v>
      </c>
      <c r="X889" s="148">
        <v>9</v>
      </c>
      <c r="Y889" s="148" t="s">
        <v>230</v>
      </c>
      <c r="AC889" s="148" t="s">
        <v>49</v>
      </c>
      <c r="AD889" s="148" t="s">
        <v>3725</v>
      </c>
      <c r="AE889" s="148">
        <v>53810</v>
      </c>
      <c r="AF889" s="148" t="s">
        <v>4319</v>
      </c>
      <c r="AI889" s="148">
        <v>243560579</v>
      </c>
      <c r="AJ889" s="148">
        <v>684141502</v>
      </c>
      <c r="AK889" s="148" t="s">
        <v>1572</v>
      </c>
      <c r="AL889" s="148">
        <v>0</v>
      </c>
      <c r="AM889" s="148">
        <v>0</v>
      </c>
    </row>
    <row r="890" spans="1:39">
      <c r="A890" s="148">
        <v>5329700</v>
      </c>
      <c r="B890" s="148" t="s">
        <v>8853</v>
      </c>
      <c r="C890" s="148" t="s">
        <v>277</v>
      </c>
      <c r="D890" s="148">
        <v>5329700</v>
      </c>
      <c r="E890" s="149" t="s">
        <v>43</v>
      </c>
      <c r="H890" s="150">
        <v>42233</v>
      </c>
      <c r="I890" s="149" t="s">
        <v>57</v>
      </c>
      <c r="J890" s="149">
        <v>-10</v>
      </c>
      <c r="K890" s="149" t="s">
        <v>45</v>
      </c>
      <c r="M890" s="149" t="s">
        <v>46</v>
      </c>
      <c r="N890" s="148">
        <v>12530114</v>
      </c>
      <c r="O890" s="148" t="s">
        <v>47</v>
      </c>
      <c r="P890" s="150">
        <v>45480</v>
      </c>
      <c r="Q890" s="148" t="s">
        <v>962</v>
      </c>
      <c r="R890" s="150">
        <v>45480</v>
      </c>
      <c r="T890" s="148" t="s">
        <v>2115</v>
      </c>
      <c r="U890" s="148">
        <v>500</v>
      </c>
      <c r="X890" s="148">
        <v>5</v>
      </c>
      <c r="Y890" s="148" t="s">
        <v>230</v>
      </c>
      <c r="AC890" s="148" t="s">
        <v>49</v>
      </c>
      <c r="AD890" s="148" t="s">
        <v>1328</v>
      </c>
      <c r="AE890" s="148">
        <v>53000</v>
      </c>
      <c r="AF890" s="148" t="s">
        <v>8854</v>
      </c>
      <c r="AI890" s="148" t="s">
        <v>8855</v>
      </c>
      <c r="AJ890" s="148" t="s">
        <v>8856</v>
      </c>
      <c r="AK890" s="148" t="s">
        <v>8857</v>
      </c>
      <c r="AL890" s="148">
        <v>1</v>
      </c>
      <c r="AM890" s="148">
        <v>0</v>
      </c>
    </row>
    <row r="891" spans="1:39">
      <c r="A891" s="148">
        <v>3716508</v>
      </c>
      <c r="B891" s="148" t="s">
        <v>1294</v>
      </c>
      <c r="C891" s="148" t="s">
        <v>144</v>
      </c>
      <c r="D891" s="148">
        <v>3716508</v>
      </c>
      <c r="E891" s="149" t="s">
        <v>52</v>
      </c>
      <c r="F891" s="149" t="s">
        <v>52</v>
      </c>
      <c r="H891" s="150">
        <v>25229</v>
      </c>
      <c r="I891" s="149" t="s">
        <v>8130</v>
      </c>
      <c r="J891" s="149" t="s">
        <v>8131</v>
      </c>
      <c r="K891" s="149" t="s">
        <v>45</v>
      </c>
      <c r="M891" s="149" t="s">
        <v>46</v>
      </c>
      <c r="N891" s="148">
        <v>12538910</v>
      </c>
      <c r="O891" s="148" t="s">
        <v>2072</v>
      </c>
      <c r="P891" s="150">
        <v>45518</v>
      </c>
      <c r="Q891" s="148" t="s">
        <v>962</v>
      </c>
      <c r="R891" s="150">
        <v>37965</v>
      </c>
      <c r="S891" s="150">
        <v>45099</v>
      </c>
      <c r="T891" s="148" t="s">
        <v>2896</v>
      </c>
      <c r="U891" s="148">
        <v>567</v>
      </c>
      <c r="X891" s="148">
        <v>5</v>
      </c>
      <c r="Y891" s="148" t="s">
        <v>230</v>
      </c>
      <c r="AC891" s="148" t="s">
        <v>49</v>
      </c>
      <c r="AD891" s="148" t="s">
        <v>4320</v>
      </c>
      <c r="AE891" s="148">
        <v>35000</v>
      </c>
      <c r="AF891" s="148" t="s">
        <v>4321</v>
      </c>
      <c r="AJ891" s="148">
        <v>663283604</v>
      </c>
      <c r="AK891" s="148" t="s">
        <v>1573</v>
      </c>
      <c r="AL891" s="148">
        <v>0</v>
      </c>
      <c r="AM891" s="148">
        <v>0</v>
      </c>
    </row>
    <row r="892" spans="1:39">
      <c r="A892" s="148">
        <v>5324092</v>
      </c>
      <c r="B892" s="148" t="s">
        <v>1295</v>
      </c>
      <c r="C892" s="148" t="s">
        <v>2086</v>
      </c>
      <c r="D892" s="148">
        <v>5324092</v>
      </c>
      <c r="F892" s="149" t="s">
        <v>52</v>
      </c>
      <c r="H892" s="150">
        <v>18709</v>
      </c>
      <c r="I892" s="149" t="s">
        <v>8116</v>
      </c>
      <c r="J892" s="149" t="s">
        <v>8117</v>
      </c>
      <c r="K892" s="149" t="s">
        <v>45</v>
      </c>
      <c r="M892" s="149" t="s">
        <v>46</v>
      </c>
      <c r="N892" s="148">
        <v>12530035</v>
      </c>
      <c r="O892" s="148" t="s">
        <v>2027</v>
      </c>
      <c r="Q892" s="148" t="s">
        <v>48</v>
      </c>
      <c r="R892" s="150">
        <v>41261</v>
      </c>
      <c r="S892" s="150">
        <v>45147</v>
      </c>
      <c r="T892" s="148" t="s">
        <v>1006</v>
      </c>
      <c r="U892" s="148">
        <v>767</v>
      </c>
      <c r="X892" s="148">
        <v>7</v>
      </c>
      <c r="Y892" s="148" t="s">
        <v>230</v>
      </c>
      <c r="AC892" s="148" t="s">
        <v>160</v>
      </c>
      <c r="AD892" s="148" t="s">
        <v>1328</v>
      </c>
      <c r="AE892" s="148">
        <v>53000</v>
      </c>
      <c r="AF892" s="148" t="s">
        <v>4322</v>
      </c>
      <c r="AJ892" s="148">
        <v>613952574</v>
      </c>
      <c r="AK892" s="148" t="s">
        <v>8858</v>
      </c>
      <c r="AL892" s="148">
        <v>0</v>
      </c>
      <c r="AM892" s="148">
        <v>0</v>
      </c>
    </row>
    <row r="893" spans="1:39">
      <c r="A893" s="148">
        <v>7213342</v>
      </c>
      <c r="B893" s="148" t="s">
        <v>5915</v>
      </c>
      <c r="C893" s="148" t="s">
        <v>124</v>
      </c>
      <c r="D893" s="148">
        <v>7213342</v>
      </c>
      <c r="F893" s="149" t="s">
        <v>52</v>
      </c>
      <c r="H893" s="150">
        <v>28680</v>
      </c>
      <c r="I893" s="149" t="s">
        <v>8147</v>
      </c>
      <c r="J893" s="149" t="s">
        <v>8148</v>
      </c>
      <c r="K893" s="149" t="s">
        <v>45</v>
      </c>
      <c r="M893" s="149" t="s">
        <v>46</v>
      </c>
      <c r="N893" s="148">
        <v>12530144</v>
      </c>
      <c r="O893" s="148" t="s">
        <v>2070</v>
      </c>
      <c r="Q893" s="148" t="s">
        <v>48</v>
      </c>
      <c r="R893" s="150">
        <v>39353</v>
      </c>
      <c r="S893" s="150">
        <v>44464</v>
      </c>
      <c r="T893" s="148" t="s">
        <v>2896</v>
      </c>
      <c r="U893" s="148">
        <v>704</v>
      </c>
      <c r="X893" s="148">
        <v>7</v>
      </c>
      <c r="Y893" s="148" t="s">
        <v>230</v>
      </c>
      <c r="AB893" s="150">
        <v>44743</v>
      </c>
      <c r="AC893" s="148" t="s">
        <v>49</v>
      </c>
      <c r="AD893" s="148" t="s">
        <v>4818</v>
      </c>
      <c r="AE893" s="148">
        <v>72300</v>
      </c>
      <c r="AF893" s="148" t="s">
        <v>5916</v>
      </c>
      <c r="AI893" s="148">
        <v>642524294</v>
      </c>
      <c r="AJ893" s="148">
        <v>642524294</v>
      </c>
      <c r="AK893" s="148" t="s">
        <v>5917</v>
      </c>
      <c r="AL893" s="148">
        <v>0</v>
      </c>
      <c r="AM893" s="148">
        <v>0</v>
      </c>
    </row>
    <row r="894" spans="1:39">
      <c r="A894" s="148">
        <v>5329131</v>
      </c>
      <c r="B894" s="148" t="s">
        <v>5918</v>
      </c>
      <c r="C894" s="148" t="s">
        <v>3114</v>
      </c>
      <c r="D894" s="148">
        <v>5329131</v>
      </c>
      <c r="F894" s="149" t="s">
        <v>5338</v>
      </c>
      <c r="H894" s="150">
        <v>42146</v>
      </c>
      <c r="I894" s="149" t="s">
        <v>57</v>
      </c>
      <c r="J894" s="149">
        <v>-10</v>
      </c>
      <c r="K894" s="149" t="s">
        <v>45</v>
      </c>
      <c r="M894" s="149" t="s">
        <v>46</v>
      </c>
      <c r="N894" s="148">
        <v>12530060</v>
      </c>
      <c r="O894" s="148" t="s">
        <v>2031</v>
      </c>
      <c r="Q894" s="148" t="s">
        <v>48</v>
      </c>
      <c r="R894" s="150">
        <v>45112</v>
      </c>
      <c r="T894" s="148" t="s">
        <v>2115</v>
      </c>
      <c r="U894" s="148">
        <v>500</v>
      </c>
      <c r="X894" s="148">
        <v>5</v>
      </c>
      <c r="Y894" s="148" t="s">
        <v>230</v>
      </c>
      <c r="AC894" s="148" t="s">
        <v>49</v>
      </c>
      <c r="AD894" s="148" t="s">
        <v>3637</v>
      </c>
      <c r="AE894" s="148">
        <v>53810</v>
      </c>
      <c r="AF894" s="148" t="s">
        <v>5919</v>
      </c>
      <c r="AJ894" s="148">
        <v>678857297</v>
      </c>
      <c r="AK894" s="148" t="s">
        <v>5920</v>
      </c>
      <c r="AL894" s="148">
        <v>0</v>
      </c>
      <c r="AM894" s="148">
        <v>0</v>
      </c>
    </row>
    <row r="895" spans="1:39">
      <c r="A895" s="148">
        <v>5329265</v>
      </c>
      <c r="B895" s="148" t="s">
        <v>8859</v>
      </c>
      <c r="C895" s="148" t="s">
        <v>8860</v>
      </c>
      <c r="D895" s="148">
        <v>5329265</v>
      </c>
      <c r="F895" s="149" t="s">
        <v>52</v>
      </c>
      <c r="H895" s="150">
        <v>34720</v>
      </c>
      <c r="I895" s="149" t="s">
        <v>59</v>
      </c>
      <c r="J895" s="149">
        <v>-40</v>
      </c>
      <c r="K895" s="149" t="s">
        <v>61</v>
      </c>
      <c r="M895" s="149" t="s">
        <v>46</v>
      </c>
      <c r="N895" s="148">
        <v>12530090</v>
      </c>
      <c r="O895" s="148" t="s">
        <v>5392</v>
      </c>
      <c r="Q895" s="148" t="s">
        <v>48</v>
      </c>
      <c r="R895" s="150">
        <v>45183</v>
      </c>
      <c r="S895" s="150">
        <v>45180</v>
      </c>
      <c r="T895" s="148" t="s">
        <v>1006</v>
      </c>
      <c r="U895" s="148">
        <v>509</v>
      </c>
      <c r="X895" s="148">
        <v>5</v>
      </c>
      <c r="Y895" s="148" t="s">
        <v>230</v>
      </c>
      <c r="AC895" s="148" t="s">
        <v>49</v>
      </c>
      <c r="AD895" s="148" t="s">
        <v>8861</v>
      </c>
      <c r="AE895" s="148">
        <v>53200</v>
      </c>
      <c r="AF895" s="148" t="s">
        <v>8862</v>
      </c>
      <c r="AK895" s="148" t="s">
        <v>8863</v>
      </c>
      <c r="AL895" s="148">
        <v>0</v>
      </c>
      <c r="AM895" s="148">
        <v>0</v>
      </c>
    </row>
    <row r="896" spans="1:39">
      <c r="A896" s="148">
        <v>5323011</v>
      </c>
      <c r="B896" s="148" t="s">
        <v>462</v>
      </c>
      <c r="C896" s="148" t="s">
        <v>5922</v>
      </c>
      <c r="D896" s="148">
        <v>5323011</v>
      </c>
      <c r="F896" s="149" t="s">
        <v>52</v>
      </c>
      <c r="H896" s="150">
        <v>18593</v>
      </c>
      <c r="I896" s="149" t="s">
        <v>8116</v>
      </c>
      <c r="J896" s="149" t="s">
        <v>8117</v>
      </c>
      <c r="K896" s="149" t="s">
        <v>45</v>
      </c>
      <c r="M896" s="149" t="s">
        <v>46</v>
      </c>
      <c r="N896" s="148">
        <v>12530018</v>
      </c>
      <c r="O896" s="148" t="s">
        <v>2023</v>
      </c>
      <c r="Q896" s="148" t="s">
        <v>48</v>
      </c>
      <c r="R896" s="150">
        <v>40808</v>
      </c>
      <c r="S896" s="150">
        <v>44819</v>
      </c>
      <c r="T896" s="148" t="s">
        <v>1006</v>
      </c>
      <c r="U896" s="148">
        <v>629</v>
      </c>
      <c r="X896" s="148">
        <v>6</v>
      </c>
      <c r="Y896" s="148" t="s">
        <v>230</v>
      </c>
      <c r="AC896" s="148" t="s">
        <v>49</v>
      </c>
      <c r="AD896" s="148" t="s">
        <v>3648</v>
      </c>
      <c r="AE896" s="148">
        <v>53200</v>
      </c>
      <c r="AF896" s="148" t="s">
        <v>4323</v>
      </c>
      <c r="AI896" s="148">
        <v>243095081</v>
      </c>
      <c r="AJ896" s="148">
        <v>684439924</v>
      </c>
      <c r="AK896" s="148" t="s">
        <v>1574</v>
      </c>
      <c r="AL896" s="148">
        <v>0</v>
      </c>
      <c r="AM896" s="148">
        <v>0</v>
      </c>
    </row>
    <row r="897" spans="1:39">
      <c r="A897" s="148">
        <v>5329025</v>
      </c>
      <c r="B897" s="148" t="s">
        <v>463</v>
      </c>
      <c r="C897" s="148" t="s">
        <v>3121</v>
      </c>
      <c r="D897" s="148">
        <v>5329025</v>
      </c>
      <c r="F897" s="149" t="s">
        <v>43</v>
      </c>
      <c r="H897" s="150">
        <v>41177</v>
      </c>
      <c r="I897" s="149" t="s">
        <v>53</v>
      </c>
      <c r="J897" s="149">
        <v>-13</v>
      </c>
      <c r="K897" s="149" t="s">
        <v>45</v>
      </c>
      <c r="M897" s="149" t="s">
        <v>46</v>
      </c>
      <c r="N897" s="148">
        <v>12530008</v>
      </c>
      <c r="O897" s="148" t="s">
        <v>146</v>
      </c>
      <c r="Q897" s="148" t="s">
        <v>48</v>
      </c>
      <c r="R897" s="150">
        <v>44881</v>
      </c>
      <c r="T897" s="148" t="s">
        <v>2115</v>
      </c>
      <c r="U897" s="148">
        <v>500</v>
      </c>
      <c r="X897" s="148">
        <v>5</v>
      </c>
      <c r="Y897" s="148" t="s">
        <v>230</v>
      </c>
      <c r="AC897" s="148" t="s">
        <v>49</v>
      </c>
      <c r="AD897" s="148" t="s">
        <v>3815</v>
      </c>
      <c r="AE897" s="148">
        <v>53410</v>
      </c>
      <c r="AF897" s="148" t="s">
        <v>8864</v>
      </c>
      <c r="AJ897" s="148">
        <v>622662340</v>
      </c>
      <c r="AK897" s="148" t="s">
        <v>5923</v>
      </c>
      <c r="AL897" s="148">
        <v>0</v>
      </c>
      <c r="AM897" s="148">
        <v>0</v>
      </c>
    </row>
    <row r="898" spans="1:39">
      <c r="A898" s="148">
        <v>5310068</v>
      </c>
      <c r="B898" s="148" t="s">
        <v>463</v>
      </c>
      <c r="C898" s="148" t="s">
        <v>1282</v>
      </c>
      <c r="D898" s="148">
        <v>5310068</v>
      </c>
      <c r="E898" s="149" t="s">
        <v>8115</v>
      </c>
      <c r="F898" s="149" t="s">
        <v>52</v>
      </c>
      <c r="H898" s="150">
        <v>26783</v>
      </c>
      <c r="I898" s="149" t="s">
        <v>8109</v>
      </c>
      <c r="J898" s="149" t="s">
        <v>8110</v>
      </c>
      <c r="K898" s="149" t="s">
        <v>45</v>
      </c>
      <c r="M898" s="149" t="s">
        <v>46</v>
      </c>
      <c r="N898" s="148">
        <v>12530005</v>
      </c>
      <c r="O898" s="148" t="s">
        <v>5391</v>
      </c>
      <c r="P898" s="150">
        <v>45485</v>
      </c>
      <c r="Q898" s="148" t="s">
        <v>962</v>
      </c>
      <c r="R898" s="150">
        <v>37432</v>
      </c>
      <c r="S898" s="150">
        <v>45189</v>
      </c>
      <c r="T898" s="148" t="s">
        <v>2896</v>
      </c>
      <c r="U898" s="148">
        <v>958</v>
      </c>
      <c r="X898" s="148">
        <v>9</v>
      </c>
      <c r="Y898" s="148" t="s">
        <v>230</v>
      </c>
      <c r="AC898" s="148" t="s">
        <v>49</v>
      </c>
      <c r="AD898" s="148" t="s">
        <v>4325</v>
      </c>
      <c r="AE898" s="148">
        <v>53800</v>
      </c>
      <c r="AF898" s="148" t="s">
        <v>4326</v>
      </c>
      <c r="AI898" s="148" t="s">
        <v>4327</v>
      </c>
      <c r="AJ898" s="148" t="s">
        <v>4327</v>
      </c>
      <c r="AK898" s="148" t="s">
        <v>1575</v>
      </c>
      <c r="AL898" s="148">
        <v>0</v>
      </c>
      <c r="AM898" s="148">
        <v>0</v>
      </c>
    </row>
    <row r="899" spans="1:39">
      <c r="A899" s="148">
        <v>5329327</v>
      </c>
      <c r="B899" s="148" t="s">
        <v>8865</v>
      </c>
      <c r="C899" s="148" t="s">
        <v>108</v>
      </c>
      <c r="D899" s="148">
        <v>5329327</v>
      </c>
      <c r="F899" s="149" t="s">
        <v>5338</v>
      </c>
      <c r="H899" s="150">
        <v>33653</v>
      </c>
      <c r="I899" s="149" t="s">
        <v>59</v>
      </c>
      <c r="J899" s="149">
        <v>-40</v>
      </c>
      <c r="K899" s="149" t="s">
        <v>45</v>
      </c>
      <c r="M899" s="149" t="s">
        <v>46</v>
      </c>
      <c r="N899" s="148">
        <v>12530079</v>
      </c>
      <c r="O899" s="148" t="s">
        <v>106</v>
      </c>
      <c r="Q899" s="148" t="s">
        <v>48</v>
      </c>
      <c r="R899" s="150">
        <v>45190</v>
      </c>
      <c r="T899" s="148" t="s">
        <v>2896</v>
      </c>
      <c r="U899" s="148">
        <v>500</v>
      </c>
      <c r="X899" s="148">
        <v>5</v>
      </c>
      <c r="Y899" s="148" t="s">
        <v>230</v>
      </c>
      <c r="AC899" s="148" t="s">
        <v>49</v>
      </c>
      <c r="AD899" s="148" t="s">
        <v>3781</v>
      </c>
      <c r="AE899" s="148">
        <v>53120</v>
      </c>
      <c r="AF899" s="148" t="s">
        <v>8866</v>
      </c>
      <c r="AJ899" s="148">
        <v>673760213</v>
      </c>
      <c r="AK899" s="148" t="s">
        <v>1557</v>
      </c>
      <c r="AL899" s="148">
        <v>0</v>
      </c>
      <c r="AM899" s="148">
        <v>0</v>
      </c>
    </row>
    <row r="900" spans="1:39">
      <c r="A900" s="148">
        <v>5329078</v>
      </c>
      <c r="B900" s="148" t="s">
        <v>5924</v>
      </c>
      <c r="C900" s="148" t="s">
        <v>5925</v>
      </c>
      <c r="D900" s="148">
        <v>5329078</v>
      </c>
      <c r="F900" s="149" t="s">
        <v>43</v>
      </c>
      <c r="H900" s="150">
        <v>40038</v>
      </c>
      <c r="I900" s="149" t="s">
        <v>70</v>
      </c>
      <c r="J900" s="149">
        <v>-16</v>
      </c>
      <c r="K900" s="149" t="s">
        <v>45</v>
      </c>
      <c r="M900" s="149" t="s">
        <v>46</v>
      </c>
      <c r="N900" s="148">
        <v>12530074</v>
      </c>
      <c r="O900" s="148" t="s">
        <v>218</v>
      </c>
      <c r="Q900" s="148" t="s">
        <v>48</v>
      </c>
      <c r="R900" s="150">
        <v>44935</v>
      </c>
      <c r="T900" s="148" t="s">
        <v>2115</v>
      </c>
      <c r="U900" s="148">
        <v>500</v>
      </c>
      <c r="X900" s="148">
        <v>5</v>
      </c>
      <c r="Y900" s="148" t="s">
        <v>230</v>
      </c>
      <c r="AC900" s="148" t="s">
        <v>49</v>
      </c>
      <c r="AD900" s="148" t="s">
        <v>8867</v>
      </c>
      <c r="AE900" s="148">
        <v>53290</v>
      </c>
      <c r="AF900" s="148" t="s">
        <v>5926</v>
      </c>
      <c r="AH900" s="148" t="s">
        <v>8868</v>
      </c>
      <c r="AI900" s="148">
        <v>243122979</v>
      </c>
      <c r="AJ900" s="148">
        <v>634291121</v>
      </c>
      <c r="AK900" s="148" t="s">
        <v>5927</v>
      </c>
      <c r="AL900" s="148">
        <v>0</v>
      </c>
      <c r="AM900" s="148">
        <v>0</v>
      </c>
    </row>
    <row r="901" spans="1:39">
      <c r="A901" s="148">
        <v>536080</v>
      </c>
      <c r="B901" s="148" t="s">
        <v>464</v>
      </c>
      <c r="C901" s="148" t="s">
        <v>5099</v>
      </c>
      <c r="D901" s="148">
        <v>536080</v>
      </c>
      <c r="F901" s="149" t="s">
        <v>52</v>
      </c>
      <c r="H901" s="150">
        <v>23468</v>
      </c>
      <c r="I901" s="149" t="s">
        <v>8138</v>
      </c>
      <c r="J901" s="149" t="s">
        <v>8139</v>
      </c>
      <c r="K901" s="149" t="s">
        <v>45</v>
      </c>
      <c r="M901" s="149" t="s">
        <v>46</v>
      </c>
      <c r="N901" s="148">
        <v>12530005</v>
      </c>
      <c r="O901" s="148" t="s">
        <v>5391</v>
      </c>
      <c r="Q901" s="148" t="s">
        <v>48</v>
      </c>
      <c r="R901" s="150">
        <v>37432</v>
      </c>
      <c r="S901" s="150">
        <v>44816</v>
      </c>
      <c r="T901" s="148" t="s">
        <v>2896</v>
      </c>
      <c r="U901" s="148">
        <v>838</v>
      </c>
      <c r="X901" s="148">
        <v>8</v>
      </c>
      <c r="Y901" s="148" t="s">
        <v>230</v>
      </c>
      <c r="AB901" s="150">
        <v>44743</v>
      </c>
      <c r="AC901" s="148" t="s">
        <v>49</v>
      </c>
      <c r="AD901" s="148" t="s">
        <v>4328</v>
      </c>
      <c r="AE901" s="148">
        <v>53230</v>
      </c>
      <c r="AF901" s="148" t="s">
        <v>4329</v>
      </c>
      <c r="AI901" s="148">
        <v>243989637</v>
      </c>
      <c r="AK901" s="148" t="s">
        <v>1576</v>
      </c>
      <c r="AL901" s="148">
        <v>0</v>
      </c>
      <c r="AM901" s="148">
        <v>0</v>
      </c>
    </row>
    <row r="902" spans="1:39">
      <c r="A902" s="148">
        <v>5328062</v>
      </c>
      <c r="B902" s="148" t="s">
        <v>8869</v>
      </c>
      <c r="C902" s="148" t="s">
        <v>868</v>
      </c>
      <c r="D902" s="148">
        <v>5328062</v>
      </c>
      <c r="F902" s="149" t="s">
        <v>52</v>
      </c>
      <c r="H902" s="150">
        <v>40792</v>
      </c>
      <c r="I902" s="149" t="s">
        <v>44</v>
      </c>
      <c r="J902" s="149">
        <v>-14</v>
      </c>
      <c r="K902" s="149" t="s">
        <v>45</v>
      </c>
      <c r="M902" s="149" t="s">
        <v>46</v>
      </c>
      <c r="N902" s="148">
        <v>12530087</v>
      </c>
      <c r="O902" s="148" t="s">
        <v>1341</v>
      </c>
      <c r="Q902" s="148" t="s">
        <v>48</v>
      </c>
      <c r="R902" s="150">
        <v>44122</v>
      </c>
      <c r="T902" s="148" t="s">
        <v>2115</v>
      </c>
      <c r="U902" s="148">
        <v>500</v>
      </c>
      <c r="X902" s="148">
        <v>5</v>
      </c>
      <c r="Y902" s="148" t="s">
        <v>230</v>
      </c>
      <c r="AC902" s="148" t="s">
        <v>49</v>
      </c>
      <c r="AD902" s="148" t="s">
        <v>4255</v>
      </c>
      <c r="AE902" s="148">
        <v>53230</v>
      </c>
      <c r="AF902" s="148" t="s">
        <v>8870</v>
      </c>
      <c r="AK902" s="148" t="s">
        <v>8871</v>
      </c>
      <c r="AL902" s="148">
        <v>0</v>
      </c>
      <c r="AM902" s="148">
        <v>0</v>
      </c>
    </row>
    <row r="903" spans="1:39">
      <c r="A903" s="148">
        <v>5329515</v>
      </c>
      <c r="B903" s="148" t="s">
        <v>8872</v>
      </c>
      <c r="C903" s="148" t="s">
        <v>1014</v>
      </c>
      <c r="D903" s="148">
        <v>5329515</v>
      </c>
      <c r="F903" s="149" t="s">
        <v>43</v>
      </c>
      <c r="H903" s="150">
        <v>40574</v>
      </c>
      <c r="I903" s="149" t="s">
        <v>44</v>
      </c>
      <c r="J903" s="149">
        <v>-14</v>
      </c>
      <c r="K903" s="149" t="s">
        <v>45</v>
      </c>
      <c r="M903" s="149" t="s">
        <v>46</v>
      </c>
      <c r="N903" s="148">
        <v>12530136</v>
      </c>
      <c r="O903" s="148" t="s">
        <v>55</v>
      </c>
      <c r="Q903" s="148" t="s">
        <v>48</v>
      </c>
      <c r="R903" s="150">
        <v>45219</v>
      </c>
      <c r="T903" s="148" t="s">
        <v>2115</v>
      </c>
      <c r="U903" s="148">
        <v>500</v>
      </c>
      <c r="X903" s="148">
        <v>5</v>
      </c>
      <c r="Y903" s="148" t="s">
        <v>230</v>
      </c>
      <c r="AC903" s="148" t="s">
        <v>49</v>
      </c>
      <c r="AD903" s="148" t="s">
        <v>4867</v>
      </c>
      <c r="AE903" s="148">
        <v>53100</v>
      </c>
      <c r="AF903" s="148" t="s">
        <v>8873</v>
      </c>
      <c r="AK903" s="148" t="s">
        <v>3613</v>
      </c>
      <c r="AL903" s="148">
        <v>0</v>
      </c>
      <c r="AM903" s="148">
        <v>0</v>
      </c>
    </row>
    <row r="904" spans="1:39">
      <c r="A904" s="148">
        <v>534726</v>
      </c>
      <c r="B904" s="148" t="s">
        <v>465</v>
      </c>
      <c r="C904" s="148" t="s">
        <v>84</v>
      </c>
      <c r="D904" s="148">
        <v>534726</v>
      </c>
      <c r="E904" s="149" t="s">
        <v>52</v>
      </c>
      <c r="F904" s="149" t="s">
        <v>52</v>
      </c>
      <c r="H904" s="150">
        <v>25407</v>
      </c>
      <c r="I904" s="149" t="s">
        <v>8130</v>
      </c>
      <c r="J904" s="149" t="s">
        <v>8131</v>
      </c>
      <c r="K904" s="149" t="s">
        <v>45</v>
      </c>
      <c r="M904" s="149" t="s">
        <v>46</v>
      </c>
      <c r="N904" s="148">
        <v>12530036</v>
      </c>
      <c r="O904" s="148" t="s">
        <v>2030</v>
      </c>
      <c r="P904" s="150">
        <v>45529</v>
      </c>
      <c r="Q904" s="148" t="s">
        <v>962</v>
      </c>
      <c r="R904" s="150">
        <v>37432</v>
      </c>
      <c r="S904" s="150">
        <v>44834</v>
      </c>
      <c r="T904" s="148" t="s">
        <v>2896</v>
      </c>
      <c r="U904" s="148">
        <v>1057</v>
      </c>
      <c r="X904" s="148">
        <v>10</v>
      </c>
      <c r="Y904" s="148" t="s">
        <v>230</v>
      </c>
      <c r="AC904" s="148" t="s">
        <v>49</v>
      </c>
      <c r="AD904" s="148" t="s">
        <v>3669</v>
      </c>
      <c r="AE904" s="148">
        <v>53500</v>
      </c>
      <c r="AF904" s="148" t="s">
        <v>4330</v>
      </c>
      <c r="AJ904" s="148">
        <v>687431633</v>
      </c>
      <c r="AK904" s="148" t="s">
        <v>1577</v>
      </c>
      <c r="AL904" s="148">
        <v>1</v>
      </c>
      <c r="AM904" s="148">
        <v>1</v>
      </c>
    </row>
    <row r="905" spans="1:39">
      <c r="A905" s="148">
        <v>5329397</v>
      </c>
      <c r="B905" s="148" t="s">
        <v>8874</v>
      </c>
      <c r="C905" s="148" t="s">
        <v>96</v>
      </c>
      <c r="D905" s="148">
        <v>5329397</v>
      </c>
      <c r="E905" s="149" t="s">
        <v>43</v>
      </c>
      <c r="F905" s="149" t="s">
        <v>43</v>
      </c>
      <c r="H905" s="150">
        <v>40703</v>
      </c>
      <c r="I905" s="149" t="s">
        <v>44</v>
      </c>
      <c r="J905" s="149">
        <v>-14</v>
      </c>
      <c r="K905" s="149" t="s">
        <v>45</v>
      </c>
      <c r="M905" s="149" t="s">
        <v>46</v>
      </c>
      <c r="N905" s="148">
        <v>12530087</v>
      </c>
      <c r="O905" s="148" t="s">
        <v>1341</v>
      </c>
      <c r="P905" s="150">
        <v>45536</v>
      </c>
      <c r="Q905" s="148" t="s">
        <v>962</v>
      </c>
      <c r="R905" s="150">
        <v>45200</v>
      </c>
      <c r="T905" s="148" t="s">
        <v>2115</v>
      </c>
      <c r="U905" s="148">
        <v>500</v>
      </c>
      <c r="X905" s="148">
        <v>5</v>
      </c>
      <c r="Y905" s="148" t="s">
        <v>230</v>
      </c>
      <c r="AC905" s="148" t="s">
        <v>49</v>
      </c>
      <c r="AD905" s="148" t="s">
        <v>4328</v>
      </c>
      <c r="AE905" s="148">
        <v>53230</v>
      </c>
      <c r="AF905" s="148" t="s">
        <v>8875</v>
      </c>
      <c r="AJ905" s="148">
        <v>651660259</v>
      </c>
      <c r="AK905" s="148" t="s">
        <v>8876</v>
      </c>
      <c r="AL905" s="148">
        <v>0</v>
      </c>
      <c r="AM905" s="148">
        <v>0</v>
      </c>
    </row>
    <row r="906" spans="1:39">
      <c r="A906" s="148">
        <v>5328265</v>
      </c>
      <c r="B906" s="148" t="s">
        <v>947</v>
      </c>
      <c r="C906" s="148" t="s">
        <v>123</v>
      </c>
      <c r="D906" s="148">
        <v>5328265</v>
      </c>
      <c r="F906" s="149" t="s">
        <v>52</v>
      </c>
      <c r="H906" s="150">
        <v>28317</v>
      </c>
      <c r="I906" s="149" t="s">
        <v>8147</v>
      </c>
      <c r="J906" s="149" t="s">
        <v>8148</v>
      </c>
      <c r="K906" s="149" t="s">
        <v>45</v>
      </c>
      <c r="M906" s="149" t="s">
        <v>46</v>
      </c>
      <c r="N906" s="148">
        <v>12538899</v>
      </c>
      <c r="O906" s="148" t="s">
        <v>1231</v>
      </c>
      <c r="Q906" s="148" t="s">
        <v>48</v>
      </c>
      <c r="R906" s="150">
        <v>44464</v>
      </c>
      <c r="S906" s="150">
        <v>44457</v>
      </c>
      <c r="T906" s="148" t="s">
        <v>2896</v>
      </c>
      <c r="U906" s="148">
        <v>577</v>
      </c>
      <c r="X906" s="148">
        <v>5</v>
      </c>
      <c r="Y906" s="148" t="s">
        <v>230</v>
      </c>
      <c r="AC906" s="148" t="s">
        <v>49</v>
      </c>
      <c r="AD906" s="148" t="s">
        <v>3665</v>
      </c>
      <c r="AE906" s="148">
        <v>53100</v>
      </c>
      <c r="AF906" s="148" t="s">
        <v>4331</v>
      </c>
      <c r="AJ906" s="148" t="s">
        <v>3363</v>
      </c>
      <c r="AK906" s="148" t="s">
        <v>3364</v>
      </c>
      <c r="AL906" s="148">
        <v>0</v>
      </c>
      <c r="AM906" s="148">
        <v>0</v>
      </c>
    </row>
    <row r="907" spans="1:39">
      <c r="A907" s="148">
        <v>5328228</v>
      </c>
      <c r="B907" s="148" t="s">
        <v>947</v>
      </c>
      <c r="C907" s="148" t="s">
        <v>453</v>
      </c>
      <c r="D907" s="148">
        <v>5328228</v>
      </c>
      <c r="F907" s="149" t="s">
        <v>52</v>
      </c>
      <c r="H907" s="150">
        <v>39028</v>
      </c>
      <c r="I907" s="149" t="s">
        <v>2335</v>
      </c>
      <c r="J907" s="149">
        <v>-19</v>
      </c>
      <c r="K907" s="149" t="s">
        <v>45</v>
      </c>
      <c r="M907" s="149" t="s">
        <v>46</v>
      </c>
      <c r="N907" s="148">
        <v>12530016</v>
      </c>
      <c r="O907" s="148" t="s">
        <v>2152</v>
      </c>
      <c r="Q907" s="148" t="s">
        <v>48</v>
      </c>
      <c r="R907" s="150">
        <v>44461</v>
      </c>
      <c r="T907" s="148" t="s">
        <v>2115</v>
      </c>
      <c r="U907" s="148">
        <v>500</v>
      </c>
      <c r="X907" s="148">
        <v>5</v>
      </c>
      <c r="Y907" s="148" t="s">
        <v>230</v>
      </c>
      <c r="AC907" s="148" t="s">
        <v>49</v>
      </c>
      <c r="AD907" s="148" t="s">
        <v>4332</v>
      </c>
      <c r="AE907" s="148">
        <v>53600</v>
      </c>
      <c r="AF907" s="148" t="s">
        <v>5928</v>
      </c>
      <c r="AI907" s="148">
        <v>243686976</v>
      </c>
      <c r="AJ907" s="148">
        <v>684204559</v>
      </c>
      <c r="AK907" s="148" t="s">
        <v>3365</v>
      </c>
      <c r="AL907" s="148">
        <v>0</v>
      </c>
      <c r="AM907" s="148">
        <v>0</v>
      </c>
    </row>
    <row r="908" spans="1:39">
      <c r="A908" s="148">
        <v>5328342</v>
      </c>
      <c r="B908" s="148" t="s">
        <v>3366</v>
      </c>
      <c r="C908" s="148" t="s">
        <v>322</v>
      </c>
      <c r="D908" s="148">
        <v>5328342</v>
      </c>
      <c r="F908" s="149" t="s">
        <v>52</v>
      </c>
      <c r="H908" s="150">
        <v>39903</v>
      </c>
      <c r="I908" s="149" t="s">
        <v>70</v>
      </c>
      <c r="J908" s="149">
        <v>-16</v>
      </c>
      <c r="K908" s="149" t="s">
        <v>45</v>
      </c>
      <c r="M908" s="149" t="s">
        <v>46</v>
      </c>
      <c r="N908" s="148">
        <v>12530017</v>
      </c>
      <c r="O908" s="148" t="s">
        <v>2025</v>
      </c>
      <c r="Q908" s="148" t="s">
        <v>48</v>
      </c>
      <c r="R908" s="150">
        <v>44472</v>
      </c>
      <c r="T908" s="148" t="s">
        <v>2115</v>
      </c>
      <c r="U908" s="148">
        <v>500</v>
      </c>
      <c r="X908" s="148">
        <v>5</v>
      </c>
      <c r="Y908" s="148" t="s">
        <v>230</v>
      </c>
      <c r="AC908" s="148" t="s">
        <v>49</v>
      </c>
      <c r="AD908" s="148" t="s">
        <v>4333</v>
      </c>
      <c r="AE908" s="148">
        <v>53380</v>
      </c>
      <c r="AF908" s="148" t="s">
        <v>4334</v>
      </c>
      <c r="AK908" s="148" t="s">
        <v>3367</v>
      </c>
      <c r="AL908" s="148">
        <v>0</v>
      </c>
      <c r="AM908" s="148">
        <v>0</v>
      </c>
    </row>
    <row r="909" spans="1:39">
      <c r="A909" s="148">
        <v>5322269</v>
      </c>
      <c r="B909" s="148" t="s">
        <v>980</v>
      </c>
      <c r="C909" s="148" t="s">
        <v>2104</v>
      </c>
      <c r="D909" s="148">
        <v>5322269</v>
      </c>
      <c r="F909" s="149" t="s">
        <v>52</v>
      </c>
      <c r="H909" s="150">
        <v>28397</v>
      </c>
      <c r="I909" s="149" t="s">
        <v>8147</v>
      </c>
      <c r="J909" s="149" t="s">
        <v>8148</v>
      </c>
      <c r="K909" s="149" t="s">
        <v>45</v>
      </c>
      <c r="M909" s="149" t="s">
        <v>46</v>
      </c>
      <c r="N909" s="148">
        <v>12538909</v>
      </c>
      <c r="O909" s="148" t="s">
        <v>2038</v>
      </c>
      <c r="Q909" s="148" t="s">
        <v>48</v>
      </c>
      <c r="R909" s="150">
        <v>40427</v>
      </c>
      <c r="S909" s="150">
        <v>44818</v>
      </c>
      <c r="T909" s="148" t="s">
        <v>2896</v>
      </c>
      <c r="U909" s="148">
        <v>866</v>
      </c>
      <c r="X909" s="148">
        <v>8</v>
      </c>
      <c r="Y909" s="148" t="s">
        <v>230</v>
      </c>
      <c r="AC909" s="148" t="s">
        <v>49</v>
      </c>
      <c r="AD909" s="148" t="s">
        <v>4328</v>
      </c>
      <c r="AE909" s="148">
        <v>53230</v>
      </c>
      <c r="AF909" s="148" t="s">
        <v>4336</v>
      </c>
      <c r="AI909" s="148">
        <v>243988855</v>
      </c>
      <c r="AK909" s="148" t="s">
        <v>5457</v>
      </c>
      <c r="AL909" s="148">
        <v>0</v>
      </c>
      <c r="AM909" s="148">
        <v>0</v>
      </c>
    </row>
    <row r="910" spans="1:39">
      <c r="A910" s="148">
        <v>5323425</v>
      </c>
      <c r="B910" s="148" t="s">
        <v>466</v>
      </c>
      <c r="C910" s="148" t="s">
        <v>56</v>
      </c>
      <c r="D910" s="148">
        <v>5323425</v>
      </c>
      <c r="F910" s="149" t="s">
        <v>52</v>
      </c>
      <c r="H910" s="150">
        <v>37747</v>
      </c>
      <c r="I910" s="149" t="s">
        <v>59</v>
      </c>
      <c r="J910" s="149">
        <v>-40</v>
      </c>
      <c r="K910" s="149" t="s">
        <v>45</v>
      </c>
      <c r="M910" s="149" t="s">
        <v>46</v>
      </c>
      <c r="N910" s="148">
        <v>12530060</v>
      </c>
      <c r="O910" s="148" t="s">
        <v>2031</v>
      </c>
      <c r="Q910" s="148" t="s">
        <v>48</v>
      </c>
      <c r="R910" s="150">
        <v>40913</v>
      </c>
      <c r="S910" s="150">
        <v>44795</v>
      </c>
      <c r="T910" s="148" t="s">
        <v>2896</v>
      </c>
      <c r="U910" s="148">
        <v>1873</v>
      </c>
      <c r="X910" s="148">
        <v>18</v>
      </c>
      <c r="Y910" s="148" t="s">
        <v>230</v>
      </c>
      <c r="AB910" s="150">
        <v>43282</v>
      </c>
      <c r="AC910" s="148" t="s">
        <v>49</v>
      </c>
      <c r="AD910" s="148" t="s">
        <v>4260</v>
      </c>
      <c r="AE910" s="148">
        <v>53950</v>
      </c>
      <c r="AF910" s="148" t="s">
        <v>4337</v>
      </c>
      <c r="AI910" s="148">
        <v>243262720</v>
      </c>
      <c r="AJ910" s="148" t="s">
        <v>8877</v>
      </c>
      <c r="AK910" s="148" t="s">
        <v>1578</v>
      </c>
      <c r="AL910" s="148">
        <v>0</v>
      </c>
      <c r="AM910" s="148">
        <v>0</v>
      </c>
    </row>
    <row r="911" spans="1:39">
      <c r="A911" s="148">
        <v>5329193</v>
      </c>
      <c r="B911" s="148" t="s">
        <v>8878</v>
      </c>
      <c r="C911" s="148" t="s">
        <v>8879</v>
      </c>
      <c r="D911" s="148">
        <v>5329193</v>
      </c>
      <c r="F911" s="149" t="s">
        <v>43</v>
      </c>
      <c r="H911" s="150">
        <v>39304</v>
      </c>
      <c r="I911" s="149" t="s">
        <v>68</v>
      </c>
      <c r="J911" s="149">
        <v>-18</v>
      </c>
      <c r="K911" s="149" t="s">
        <v>61</v>
      </c>
      <c r="M911" s="149" t="s">
        <v>46</v>
      </c>
      <c r="N911" s="148">
        <v>12530114</v>
      </c>
      <c r="O911" s="148" t="s">
        <v>47</v>
      </c>
      <c r="Q911" s="148" t="s">
        <v>48</v>
      </c>
      <c r="R911" s="150">
        <v>45176</v>
      </c>
      <c r="T911" s="148" t="s">
        <v>2115</v>
      </c>
      <c r="U911" s="148">
        <v>500</v>
      </c>
      <c r="X911" s="148">
        <v>5</v>
      </c>
      <c r="Y911" s="148" t="s">
        <v>230</v>
      </c>
      <c r="AC911" s="148" t="s">
        <v>49</v>
      </c>
      <c r="AD911" s="148" t="s">
        <v>1328</v>
      </c>
      <c r="AE911" s="148">
        <v>53000</v>
      </c>
      <c r="AF911" s="148" t="s">
        <v>8880</v>
      </c>
      <c r="AI911" s="148" t="s">
        <v>8881</v>
      </c>
      <c r="AJ911" s="148" t="s">
        <v>8882</v>
      </c>
      <c r="AK911" s="148" t="s">
        <v>8883</v>
      </c>
      <c r="AL911" s="148">
        <v>0</v>
      </c>
      <c r="AM911" s="148">
        <v>0</v>
      </c>
    </row>
    <row r="912" spans="1:39">
      <c r="A912" s="148">
        <v>5329261</v>
      </c>
      <c r="B912" s="148" t="s">
        <v>8884</v>
      </c>
      <c r="C912" s="148" t="s">
        <v>8885</v>
      </c>
      <c r="D912" s="148">
        <v>5329261</v>
      </c>
      <c r="F912" s="149" t="s">
        <v>52</v>
      </c>
      <c r="H912" s="150">
        <v>41734</v>
      </c>
      <c r="I912" s="149" t="s">
        <v>89</v>
      </c>
      <c r="J912" s="149">
        <v>-11</v>
      </c>
      <c r="K912" s="149" t="s">
        <v>45</v>
      </c>
      <c r="M912" s="149" t="s">
        <v>46</v>
      </c>
      <c r="N912" s="148">
        <v>12530114</v>
      </c>
      <c r="O912" s="148" t="s">
        <v>47</v>
      </c>
      <c r="Q912" s="148" t="s">
        <v>48</v>
      </c>
      <c r="R912" s="150">
        <v>45183</v>
      </c>
      <c r="T912" s="148" t="s">
        <v>2115</v>
      </c>
      <c r="U912" s="148">
        <v>617</v>
      </c>
      <c r="X912" s="148">
        <v>6</v>
      </c>
      <c r="Y912" s="148" t="s">
        <v>230</v>
      </c>
      <c r="AC912" s="148" t="s">
        <v>49</v>
      </c>
      <c r="AD912" s="148" t="s">
        <v>1328</v>
      </c>
      <c r="AE912" s="148">
        <v>53000</v>
      </c>
      <c r="AF912" s="148" t="s">
        <v>5359</v>
      </c>
      <c r="AJ912" s="148" t="s">
        <v>8886</v>
      </c>
      <c r="AK912" s="148" t="s">
        <v>8887</v>
      </c>
      <c r="AL912" s="148">
        <v>0</v>
      </c>
      <c r="AM912" s="148">
        <v>0</v>
      </c>
    </row>
    <row r="913" spans="1:39">
      <c r="A913" s="148">
        <v>5327957</v>
      </c>
      <c r="B913" s="148" t="s">
        <v>1296</v>
      </c>
      <c r="C913" s="148" t="s">
        <v>2088</v>
      </c>
      <c r="D913" s="148">
        <v>5327957</v>
      </c>
      <c r="F913" s="149" t="s">
        <v>52</v>
      </c>
      <c r="H913" s="150">
        <v>31399</v>
      </c>
      <c r="I913" s="149" t="s">
        <v>59</v>
      </c>
      <c r="J913" s="149">
        <v>-40</v>
      </c>
      <c r="K913" s="149" t="s">
        <v>45</v>
      </c>
      <c r="M913" s="149" t="s">
        <v>46</v>
      </c>
      <c r="N913" s="148">
        <v>12530010</v>
      </c>
      <c r="O913" s="148" t="s">
        <v>2021</v>
      </c>
      <c r="Q913" s="148" t="s">
        <v>48</v>
      </c>
      <c r="R913" s="150">
        <v>44100</v>
      </c>
      <c r="S913" s="150">
        <v>45149</v>
      </c>
      <c r="T913" s="148" t="s">
        <v>1006</v>
      </c>
      <c r="U913" s="148">
        <v>500</v>
      </c>
      <c r="X913" s="148">
        <v>5</v>
      </c>
      <c r="Y913" s="148" t="s">
        <v>230</v>
      </c>
      <c r="AC913" s="148" t="s">
        <v>49</v>
      </c>
      <c r="AD913" s="148" t="s">
        <v>4089</v>
      </c>
      <c r="AE913" s="148">
        <v>53260</v>
      </c>
      <c r="AF913" s="148" t="s">
        <v>8888</v>
      </c>
      <c r="AJ913" s="148">
        <v>630497537</v>
      </c>
      <c r="AK913" s="148" t="s">
        <v>1580</v>
      </c>
      <c r="AL913" s="148">
        <v>0</v>
      </c>
      <c r="AM913" s="148">
        <v>0</v>
      </c>
    </row>
    <row r="914" spans="1:39">
      <c r="A914" s="148">
        <v>5328451</v>
      </c>
      <c r="B914" s="148" t="s">
        <v>1296</v>
      </c>
      <c r="C914" s="148" t="s">
        <v>2982</v>
      </c>
      <c r="D914" s="148">
        <v>5328451</v>
      </c>
      <c r="F914" s="149" t="s">
        <v>43</v>
      </c>
      <c r="H914" s="150">
        <v>41797</v>
      </c>
      <c r="I914" s="149" t="s">
        <v>89</v>
      </c>
      <c r="J914" s="149">
        <v>-11</v>
      </c>
      <c r="K914" s="149" t="s">
        <v>45</v>
      </c>
      <c r="M914" s="149" t="s">
        <v>46</v>
      </c>
      <c r="N914" s="148">
        <v>12530010</v>
      </c>
      <c r="O914" s="148" t="s">
        <v>2021</v>
      </c>
      <c r="Q914" s="148" t="s">
        <v>48</v>
      </c>
      <c r="R914" s="150">
        <v>44487</v>
      </c>
      <c r="T914" s="148" t="s">
        <v>2115</v>
      </c>
      <c r="U914" s="148">
        <v>500</v>
      </c>
      <c r="X914" s="148">
        <v>5</v>
      </c>
      <c r="Y914" s="148" t="s">
        <v>230</v>
      </c>
      <c r="AC914" s="148" t="s">
        <v>49</v>
      </c>
      <c r="AD914" s="148" t="s">
        <v>3901</v>
      </c>
      <c r="AE914" s="148">
        <v>53260</v>
      </c>
      <c r="AF914" s="148" t="s">
        <v>4338</v>
      </c>
      <c r="AJ914" s="148">
        <v>630497537</v>
      </c>
      <c r="AK914" s="148" t="s">
        <v>1580</v>
      </c>
      <c r="AL914" s="148">
        <v>0</v>
      </c>
      <c r="AM914" s="148">
        <v>0</v>
      </c>
    </row>
    <row r="915" spans="1:39">
      <c r="A915" s="148">
        <v>5329304</v>
      </c>
      <c r="B915" s="148" t="s">
        <v>8889</v>
      </c>
      <c r="C915" s="148" t="s">
        <v>6766</v>
      </c>
      <c r="D915" s="148">
        <v>5329304</v>
      </c>
      <c r="F915" s="149" t="s">
        <v>43</v>
      </c>
      <c r="H915" s="150">
        <v>42430</v>
      </c>
      <c r="I915" s="149" t="s">
        <v>43</v>
      </c>
      <c r="J915" s="149">
        <v>-9</v>
      </c>
      <c r="K915" s="149" t="s">
        <v>45</v>
      </c>
      <c r="M915" s="149" t="s">
        <v>46</v>
      </c>
      <c r="N915" s="148">
        <v>12530099</v>
      </c>
      <c r="O915" s="148" t="s">
        <v>2047</v>
      </c>
      <c r="Q915" s="148" t="s">
        <v>48</v>
      </c>
      <c r="R915" s="150">
        <v>45189</v>
      </c>
      <c r="T915" s="148" t="s">
        <v>2115</v>
      </c>
      <c r="U915" s="148">
        <v>500</v>
      </c>
      <c r="X915" s="148">
        <v>5</v>
      </c>
      <c r="Y915" s="148" t="s">
        <v>230</v>
      </c>
      <c r="AC915" s="148" t="s">
        <v>49</v>
      </c>
      <c r="AD915" s="148" t="s">
        <v>5404</v>
      </c>
      <c r="AE915" s="148">
        <v>53400</v>
      </c>
      <c r="AF915" s="148" t="s">
        <v>8890</v>
      </c>
      <c r="AJ915" s="148">
        <v>686336119</v>
      </c>
      <c r="AK915" s="148" t="s">
        <v>8891</v>
      </c>
      <c r="AL915" s="148">
        <v>0</v>
      </c>
      <c r="AM915" s="148">
        <v>0</v>
      </c>
    </row>
    <row r="916" spans="1:39">
      <c r="A916" s="148">
        <v>5329192</v>
      </c>
      <c r="B916" s="148" t="s">
        <v>467</v>
      </c>
      <c r="C916" s="148" t="s">
        <v>176</v>
      </c>
      <c r="D916" s="148">
        <v>5329192</v>
      </c>
      <c r="F916" s="149" t="s">
        <v>52</v>
      </c>
      <c r="H916" s="150">
        <v>40297</v>
      </c>
      <c r="I916" s="149" t="s">
        <v>97</v>
      </c>
      <c r="J916" s="149">
        <v>-15</v>
      </c>
      <c r="K916" s="149" t="s">
        <v>45</v>
      </c>
      <c r="M916" s="149" t="s">
        <v>46</v>
      </c>
      <c r="N916" s="148">
        <v>12530114</v>
      </c>
      <c r="O916" s="148" t="s">
        <v>47</v>
      </c>
      <c r="Q916" s="148" t="s">
        <v>48</v>
      </c>
      <c r="R916" s="150">
        <v>45176</v>
      </c>
      <c r="T916" s="148" t="s">
        <v>2115</v>
      </c>
      <c r="U916" s="148">
        <v>500</v>
      </c>
      <c r="X916" s="148">
        <v>5</v>
      </c>
      <c r="Y916" s="148" t="s">
        <v>230</v>
      </c>
      <c r="AC916" s="148" t="s">
        <v>49</v>
      </c>
      <c r="AD916" s="148" t="s">
        <v>1328</v>
      </c>
      <c r="AE916" s="148">
        <v>53000</v>
      </c>
      <c r="AF916" s="148" t="s">
        <v>8892</v>
      </c>
      <c r="AJ916" s="148" t="s">
        <v>8893</v>
      </c>
      <c r="AK916" s="148" t="s">
        <v>8894</v>
      </c>
      <c r="AL916" s="148">
        <v>0</v>
      </c>
      <c r="AM916" s="148">
        <v>0</v>
      </c>
    </row>
    <row r="917" spans="1:39">
      <c r="A917" s="148">
        <v>5320357</v>
      </c>
      <c r="B917" s="148" t="s">
        <v>467</v>
      </c>
      <c r="C917" s="148" t="s">
        <v>248</v>
      </c>
      <c r="D917" s="148">
        <v>5320357</v>
      </c>
      <c r="E917" s="149" t="s">
        <v>52</v>
      </c>
      <c r="F917" s="149" t="s">
        <v>52</v>
      </c>
      <c r="H917" s="150">
        <v>34789</v>
      </c>
      <c r="I917" s="149" t="s">
        <v>59</v>
      </c>
      <c r="J917" s="149">
        <v>-40</v>
      </c>
      <c r="K917" s="149" t="s">
        <v>45</v>
      </c>
      <c r="M917" s="149" t="s">
        <v>46</v>
      </c>
      <c r="N917" s="148">
        <v>12530017</v>
      </c>
      <c r="O917" s="148" t="s">
        <v>2025</v>
      </c>
      <c r="P917" s="150">
        <v>45533</v>
      </c>
      <c r="Q917" s="148" t="s">
        <v>962</v>
      </c>
      <c r="R917" s="150">
        <v>39057</v>
      </c>
      <c r="S917" s="150">
        <v>44791</v>
      </c>
      <c r="T917" s="148" t="s">
        <v>2896</v>
      </c>
      <c r="U917" s="148">
        <v>1384</v>
      </c>
      <c r="X917" s="148">
        <v>13</v>
      </c>
      <c r="Y917" s="148" t="s">
        <v>230</v>
      </c>
      <c r="AB917" s="150">
        <v>45108</v>
      </c>
      <c r="AC917" s="148" t="s">
        <v>49</v>
      </c>
      <c r="AD917" s="148" t="s">
        <v>5929</v>
      </c>
      <c r="AE917" s="148">
        <v>53120</v>
      </c>
      <c r="AF917" s="148" t="s">
        <v>5930</v>
      </c>
      <c r="AK917" s="148" t="s">
        <v>2983</v>
      </c>
      <c r="AL917" s="148">
        <v>0</v>
      </c>
      <c r="AM917" s="148">
        <v>0</v>
      </c>
    </row>
    <row r="918" spans="1:39">
      <c r="A918" s="148">
        <v>5323036</v>
      </c>
      <c r="B918" s="148" t="s">
        <v>467</v>
      </c>
      <c r="C918" s="148" t="s">
        <v>210</v>
      </c>
      <c r="D918" s="148">
        <v>5323036</v>
      </c>
      <c r="F918" s="149" t="s">
        <v>52</v>
      </c>
      <c r="H918" s="150">
        <v>33758</v>
      </c>
      <c r="I918" s="149" t="s">
        <v>59</v>
      </c>
      <c r="J918" s="149">
        <v>-40</v>
      </c>
      <c r="K918" s="149" t="s">
        <v>45</v>
      </c>
      <c r="M918" s="149" t="s">
        <v>46</v>
      </c>
      <c r="N918" s="148">
        <v>12530147</v>
      </c>
      <c r="O918" s="148" t="s">
        <v>966</v>
      </c>
      <c r="Q918" s="148" t="s">
        <v>48</v>
      </c>
      <c r="R918" s="150">
        <v>40809</v>
      </c>
      <c r="S918" s="150">
        <v>44461</v>
      </c>
      <c r="T918" s="148" t="s">
        <v>2896</v>
      </c>
      <c r="U918" s="148">
        <v>500</v>
      </c>
      <c r="X918" s="148">
        <v>5</v>
      </c>
      <c r="Y918" s="148" t="s">
        <v>230</v>
      </c>
      <c r="AC918" s="148" t="s">
        <v>49</v>
      </c>
      <c r="AD918" s="148" t="s">
        <v>4231</v>
      </c>
      <c r="AE918" s="148">
        <v>53300</v>
      </c>
      <c r="AF918" s="148" t="s">
        <v>4339</v>
      </c>
      <c r="AI918" s="148">
        <v>243051696</v>
      </c>
      <c r="AJ918" s="148">
        <v>631508258</v>
      </c>
      <c r="AK918" s="148" t="s">
        <v>3368</v>
      </c>
      <c r="AL918" s="148">
        <v>0</v>
      </c>
      <c r="AM918" s="148">
        <v>0</v>
      </c>
    </row>
    <row r="919" spans="1:39">
      <c r="A919" s="148">
        <v>5328501</v>
      </c>
      <c r="B919" s="148" t="s">
        <v>3369</v>
      </c>
      <c r="C919" s="148" t="s">
        <v>331</v>
      </c>
      <c r="D919" s="148">
        <v>5328501</v>
      </c>
      <c r="F919" s="149" t="s">
        <v>52</v>
      </c>
      <c r="H919" s="150">
        <v>40043</v>
      </c>
      <c r="I919" s="149" t="s">
        <v>70</v>
      </c>
      <c r="J919" s="149">
        <v>-16</v>
      </c>
      <c r="K919" s="149" t="s">
        <v>45</v>
      </c>
      <c r="M919" s="149" t="s">
        <v>46</v>
      </c>
      <c r="N919" s="148">
        <v>12530023</v>
      </c>
      <c r="O919" s="148" t="s">
        <v>2026</v>
      </c>
      <c r="Q919" s="148" t="s">
        <v>48</v>
      </c>
      <c r="R919" s="150">
        <v>44504</v>
      </c>
      <c r="T919" s="148" t="s">
        <v>2115</v>
      </c>
      <c r="U919" s="148">
        <v>500</v>
      </c>
      <c r="X919" s="148">
        <v>5</v>
      </c>
      <c r="Y919" s="148" t="s">
        <v>230</v>
      </c>
      <c r="AC919" s="148" t="s">
        <v>49</v>
      </c>
      <c r="AD919" s="148" t="s">
        <v>4340</v>
      </c>
      <c r="AE919" s="148">
        <v>53700</v>
      </c>
      <c r="AF919" s="148" t="s">
        <v>4341</v>
      </c>
      <c r="AI919" s="148">
        <v>243034712</v>
      </c>
      <c r="AJ919" s="148">
        <v>631433389</v>
      </c>
      <c r="AK919" s="148" t="s">
        <v>3370</v>
      </c>
      <c r="AL919" s="148">
        <v>0</v>
      </c>
      <c r="AM919" s="148">
        <v>0</v>
      </c>
    </row>
    <row r="920" spans="1:39">
      <c r="A920" s="148">
        <v>535568</v>
      </c>
      <c r="B920" s="148" t="s">
        <v>469</v>
      </c>
      <c r="C920" s="148" t="s">
        <v>307</v>
      </c>
      <c r="D920" s="148">
        <v>535568</v>
      </c>
      <c r="F920" s="149" t="s">
        <v>52</v>
      </c>
      <c r="H920" s="150">
        <v>21214</v>
      </c>
      <c r="I920" s="149" t="s">
        <v>8208</v>
      </c>
      <c r="J920" s="149" t="s">
        <v>8209</v>
      </c>
      <c r="K920" s="149" t="s">
        <v>45</v>
      </c>
      <c r="M920" s="149" t="s">
        <v>46</v>
      </c>
      <c r="N920" s="148">
        <v>12530117</v>
      </c>
      <c r="O920" s="148" t="s">
        <v>181</v>
      </c>
      <c r="Q920" s="148" t="s">
        <v>48</v>
      </c>
      <c r="R920" s="150">
        <v>37432</v>
      </c>
      <c r="T920" s="148" t="s">
        <v>2022</v>
      </c>
      <c r="U920" s="148">
        <v>1241</v>
      </c>
      <c r="X920" s="148">
        <v>12</v>
      </c>
      <c r="Y920" s="148" t="s">
        <v>230</v>
      </c>
      <c r="AC920" s="148" t="s">
        <v>49</v>
      </c>
      <c r="AD920" s="148" t="s">
        <v>4342</v>
      </c>
      <c r="AE920" s="148">
        <v>61250</v>
      </c>
      <c r="AF920" s="148" t="s">
        <v>4343</v>
      </c>
      <c r="AI920" s="148" t="s">
        <v>2984</v>
      </c>
      <c r="AJ920" s="148" t="s">
        <v>2985</v>
      </c>
      <c r="AK920" s="148" t="s">
        <v>1581</v>
      </c>
      <c r="AL920" s="148">
        <v>1</v>
      </c>
      <c r="AM920" s="148">
        <v>1</v>
      </c>
    </row>
    <row r="921" spans="1:39">
      <c r="A921" s="148">
        <v>535381</v>
      </c>
      <c r="B921" s="148" t="s">
        <v>469</v>
      </c>
      <c r="C921" s="148" t="s">
        <v>66</v>
      </c>
      <c r="D921" s="148">
        <v>535381</v>
      </c>
      <c r="F921" s="149" t="s">
        <v>52</v>
      </c>
      <c r="H921" s="150">
        <v>19882</v>
      </c>
      <c r="I921" s="149" t="s">
        <v>8116</v>
      </c>
      <c r="J921" s="149" t="s">
        <v>8117</v>
      </c>
      <c r="K921" s="149" t="s">
        <v>45</v>
      </c>
      <c r="M921" s="149" t="s">
        <v>46</v>
      </c>
      <c r="N921" s="148">
        <v>12530063</v>
      </c>
      <c r="O921" s="148" t="s">
        <v>265</v>
      </c>
      <c r="Q921" s="148" t="s">
        <v>48</v>
      </c>
      <c r="R921" s="150">
        <v>37432</v>
      </c>
      <c r="S921" s="150">
        <v>45155</v>
      </c>
      <c r="T921" s="148" t="s">
        <v>1006</v>
      </c>
      <c r="U921" s="148">
        <v>500</v>
      </c>
      <c r="X921" s="148">
        <v>5</v>
      </c>
      <c r="Y921" s="148" t="s">
        <v>230</v>
      </c>
      <c r="AC921" s="148" t="s">
        <v>49</v>
      </c>
      <c r="AD921" s="148" t="s">
        <v>4070</v>
      </c>
      <c r="AE921" s="148">
        <v>53500</v>
      </c>
      <c r="AF921" s="148" t="s">
        <v>3853</v>
      </c>
      <c r="AK921" s="148" t="s">
        <v>1849</v>
      </c>
      <c r="AL921" s="148">
        <v>0</v>
      </c>
      <c r="AM921" s="148">
        <v>0</v>
      </c>
    </row>
    <row r="922" spans="1:39">
      <c r="A922" s="148">
        <v>2930151</v>
      </c>
      <c r="B922" s="148" t="s">
        <v>2089</v>
      </c>
      <c r="C922" s="148" t="s">
        <v>188</v>
      </c>
      <c r="D922" s="148">
        <v>2930151</v>
      </c>
      <c r="E922" s="149" t="s">
        <v>52</v>
      </c>
      <c r="F922" s="149" t="s">
        <v>52</v>
      </c>
      <c r="H922" s="150">
        <v>32423</v>
      </c>
      <c r="I922" s="149" t="s">
        <v>59</v>
      </c>
      <c r="J922" s="149">
        <v>-40</v>
      </c>
      <c r="K922" s="149" t="s">
        <v>45</v>
      </c>
      <c r="M922" s="149" t="s">
        <v>46</v>
      </c>
      <c r="N922" s="148">
        <v>12530022</v>
      </c>
      <c r="O922" s="148" t="s">
        <v>51</v>
      </c>
      <c r="P922" s="150">
        <v>45521</v>
      </c>
      <c r="Q922" s="148" t="s">
        <v>962</v>
      </c>
      <c r="R922" s="150">
        <v>40067</v>
      </c>
      <c r="S922" s="150">
        <v>44812</v>
      </c>
      <c r="T922" s="148" t="s">
        <v>2896</v>
      </c>
      <c r="U922" s="148">
        <v>2014</v>
      </c>
      <c r="X922" s="148">
        <v>20</v>
      </c>
      <c r="Y922" s="148" t="s">
        <v>230</v>
      </c>
      <c r="AC922" s="148" t="s">
        <v>49</v>
      </c>
      <c r="AD922" s="148" t="s">
        <v>1341</v>
      </c>
      <c r="AE922" s="148">
        <v>53230</v>
      </c>
      <c r="AF922" s="148" t="s">
        <v>4344</v>
      </c>
      <c r="AJ922" s="148">
        <v>684269981</v>
      </c>
      <c r="AK922" s="148" t="s">
        <v>1582</v>
      </c>
      <c r="AL922" s="148">
        <v>0</v>
      </c>
      <c r="AM922" s="148">
        <v>0</v>
      </c>
    </row>
    <row r="923" spans="1:39">
      <c r="A923" s="148">
        <v>8529637</v>
      </c>
      <c r="B923" s="148" t="s">
        <v>1269</v>
      </c>
      <c r="C923" s="148" t="s">
        <v>138</v>
      </c>
      <c r="D923" s="148">
        <v>8529637</v>
      </c>
      <c r="F923" s="149" t="s">
        <v>52</v>
      </c>
      <c r="H923" s="150">
        <v>24216</v>
      </c>
      <c r="I923" s="149" t="s">
        <v>8130</v>
      </c>
      <c r="J923" s="149" t="s">
        <v>8131</v>
      </c>
      <c r="K923" s="149" t="s">
        <v>45</v>
      </c>
      <c r="M923" s="149" t="s">
        <v>46</v>
      </c>
      <c r="N923" s="148">
        <v>12530035</v>
      </c>
      <c r="O923" s="148" t="s">
        <v>2027</v>
      </c>
      <c r="Q923" s="148" t="s">
        <v>48</v>
      </c>
      <c r="R923" s="150">
        <v>43719</v>
      </c>
      <c r="S923" s="150">
        <v>45190</v>
      </c>
      <c r="T923" s="148" t="s">
        <v>1006</v>
      </c>
      <c r="U923" s="148">
        <v>501</v>
      </c>
      <c r="X923" s="148">
        <v>5</v>
      </c>
      <c r="Y923" s="148" t="s">
        <v>230</v>
      </c>
      <c r="AB923" s="150">
        <v>45108</v>
      </c>
      <c r="AC923" s="148" t="s">
        <v>49</v>
      </c>
      <c r="AD923" s="148" t="s">
        <v>1328</v>
      </c>
      <c r="AE923" s="148">
        <v>53000</v>
      </c>
      <c r="AF923" s="148" t="s">
        <v>4345</v>
      </c>
      <c r="AJ923" s="148">
        <v>622636843</v>
      </c>
      <c r="AK923" s="148" t="s">
        <v>1583</v>
      </c>
      <c r="AL923" s="148">
        <v>0</v>
      </c>
      <c r="AM923" s="148">
        <v>0</v>
      </c>
    </row>
    <row r="924" spans="1:39">
      <c r="A924" s="148">
        <v>5329547</v>
      </c>
      <c r="B924" s="148" t="s">
        <v>2987</v>
      </c>
      <c r="C924" s="148" t="s">
        <v>256</v>
      </c>
      <c r="D924" s="148">
        <v>5329547</v>
      </c>
      <c r="F924" s="149" t="s">
        <v>43</v>
      </c>
      <c r="H924" s="150">
        <v>41623</v>
      </c>
      <c r="I924" s="149" t="s">
        <v>54</v>
      </c>
      <c r="J924" s="149">
        <v>-12</v>
      </c>
      <c r="K924" s="149" t="s">
        <v>45</v>
      </c>
      <c r="M924" s="149" t="s">
        <v>46</v>
      </c>
      <c r="N924" s="148">
        <v>12530121</v>
      </c>
      <c r="O924" s="148" t="s">
        <v>142</v>
      </c>
      <c r="Q924" s="148" t="s">
        <v>48</v>
      </c>
      <c r="R924" s="150">
        <v>45243</v>
      </c>
      <c r="T924" s="148" t="s">
        <v>2115</v>
      </c>
      <c r="U924" s="148">
        <v>500</v>
      </c>
      <c r="X924" s="148">
        <v>5</v>
      </c>
      <c r="Y924" s="148" t="s">
        <v>230</v>
      </c>
      <c r="AC924" s="148" t="s">
        <v>49</v>
      </c>
      <c r="AD924" s="148" t="s">
        <v>4472</v>
      </c>
      <c r="AE924" s="148">
        <v>53500</v>
      </c>
      <c r="AF924" s="148" t="s">
        <v>8895</v>
      </c>
      <c r="AJ924" s="148">
        <v>684526401</v>
      </c>
      <c r="AK924" s="148" t="s">
        <v>8896</v>
      </c>
      <c r="AL924" s="148">
        <v>0</v>
      </c>
      <c r="AM924" s="148">
        <v>0</v>
      </c>
    </row>
    <row r="925" spans="1:39">
      <c r="A925" s="148">
        <v>5328469</v>
      </c>
      <c r="B925" s="148" t="s">
        <v>2987</v>
      </c>
      <c r="C925" s="148" t="s">
        <v>63</v>
      </c>
      <c r="D925" s="148">
        <v>5328469</v>
      </c>
      <c r="F925" s="149" t="s">
        <v>52</v>
      </c>
      <c r="H925" s="150">
        <v>31296</v>
      </c>
      <c r="I925" s="149" t="s">
        <v>59</v>
      </c>
      <c r="J925" s="149">
        <v>-40</v>
      </c>
      <c r="K925" s="149" t="s">
        <v>45</v>
      </c>
      <c r="M925" s="149" t="s">
        <v>46</v>
      </c>
      <c r="N925" s="148">
        <v>12530048</v>
      </c>
      <c r="O925" s="148" t="s">
        <v>2028</v>
      </c>
      <c r="Q925" s="148" t="s">
        <v>48</v>
      </c>
      <c r="R925" s="150">
        <v>44490</v>
      </c>
      <c r="S925" s="150">
        <v>44811</v>
      </c>
      <c r="T925" s="148" t="s">
        <v>2896</v>
      </c>
      <c r="U925" s="148">
        <v>706</v>
      </c>
      <c r="X925" s="148">
        <v>7</v>
      </c>
      <c r="Y925" s="148" t="s">
        <v>230</v>
      </c>
      <c r="AC925" s="148" t="s">
        <v>49</v>
      </c>
      <c r="AD925" s="148" t="s">
        <v>4346</v>
      </c>
      <c r="AE925" s="148">
        <v>53250</v>
      </c>
      <c r="AF925" s="148" t="s">
        <v>4347</v>
      </c>
      <c r="AJ925" s="148">
        <v>625636455</v>
      </c>
      <c r="AK925" s="148" t="s">
        <v>1396</v>
      </c>
      <c r="AL925" s="148">
        <v>0</v>
      </c>
      <c r="AM925" s="148">
        <v>0</v>
      </c>
    </row>
    <row r="926" spans="1:39">
      <c r="A926" s="148">
        <v>5328470</v>
      </c>
      <c r="B926" s="148" t="s">
        <v>2987</v>
      </c>
      <c r="C926" s="148" t="s">
        <v>2988</v>
      </c>
      <c r="D926" s="148">
        <v>5328470</v>
      </c>
      <c r="F926" s="149" t="s">
        <v>52</v>
      </c>
      <c r="H926" s="150">
        <v>40286</v>
      </c>
      <c r="I926" s="149" t="s">
        <v>97</v>
      </c>
      <c r="J926" s="149">
        <v>-15</v>
      </c>
      <c r="K926" s="149" t="s">
        <v>45</v>
      </c>
      <c r="M926" s="149" t="s">
        <v>46</v>
      </c>
      <c r="N926" s="148">
        <v>12530048</v>
      </c>
      <c r="O926" s="148" t="s">
        <v>2028</v>
      </c>
      <c r="Q926" s="148" t="s">
        <v>48</v>
      </c>
      <c r="R926" s="150">
        <v>44490</v>
      </c>
      <c r="T926" s="148" t="s">
        <v>2115</v>
      </c>
      <c r="U926" s="148">
        <v>649</v>
      </c>
      <c r="X926" s="148">
        <v>6</v>
      </c>
      <c r="Y926" s="148" t="s">
        <v>230</v>
      </c>
      <c r="AC926" s="148" t="s">
        <v>49</v>
      </c>
      <c r="AD926" s="148" t="s">
        <v>4346</v>
      </c>
      <c r="AE926" s="148">
        <v>53250</v>
      </c>
      <c r="AF926" s="148" t="s">
        <v>4347</v>
      </c>
      <c r="AJ926" s="148">
        <v>625636455</v>
      </c>
      <c r="AK926" s="148" t="s">
        <v>1396</v>
      </c>
      <c r="AL926" s="148">
        <v>0</v>
      </c>
      <c r="AM926" s="148">
        <v>0</v>
      </c>
    </row>
    <row r="927" spans="1:39">
      <c r="A927" s="148">
        <v>5327549</v>
      </c>
      <c r="B927" s="148" t="s">
        <v>1213</v>
      </c>
      <c r="C927" s="148" t="s">
        <v>868</v>
      </c>
      <c r="D927" s="148">
        <v>5327549</v>
      </c>
      <c r="F927" s="149" t="s">
        <v>52</v>
      </c>
      <c r="H927" s="150">
        <v>39983</v>
      </c>
      <c r="I927" s="149" t="s">
        <v>70</v>
      </c>
      <c r="J927" s="149">
        <v>-16</v>
      </c>
      <c r="K927" s="149" t="s">
        <v>45</v>
      </c>
      <c r="M927" s="149" t="s">
        <v>46</v>
      </c>
      <c r="N927" s="148">
        <v>12530035</v>
      </c>
      <c r="O927" s="148" t="s">
        <v>2027</v>
      </c>
      <c r="Q927" s="148" t="s">
        <v>48</v>
      </c>
      <c r="R927" s="150">
        <v>43733</v>
      </c>
      <c r="T927" s="148" t="s">
        <v>2115</v>
      </c>
      <c r="U927" s="148">
        <v>697</v>
      </c>
      <c r="X927" s="148">
        <v>6</v>
      </c>
      <c r="Y927" s="148" t="s">
        <v>230</v>
      </c>
      <c r="AC927" s="148" t="s">
        <v>49</v>
      </c>
      <c r="AD927" s="148" t="s">
        <v>3885</v>
      </c>
      <c r="AE927" s="148">
        <v>53950</v>
      </c>
      <c r="AF927" s="148" t="s">
        <v>4348</v>
      </c>
      <c r="AJ927" s="148">
        <v>634157075</v>
      </c>
      <c r="AK927" s="148" t="s">
        <v>1584</v>
      </c>
      <c r="AL927" s="148">
        <v>0</v>
      </c>
      <c r="AM927" s="148">
        <v>0</v>
      </c>
    </row>
    <row r="928" spans="1:39">
      <c r="A928" s="148">
        <v>5329301</v>
      </c>
      <c r="B928" s="148" t="s">
        <v>471</v>
      </c>
      <c r="C928" s="148" t="s">
        <v>6112</v>
      </c>
      <c r="D928" s="148">
        <v>5329301</v>
      </c>
      <c r="F928" s="149" t="s">
        <v>52</v>
      </c>
      <c r="H928" s="150">
        <v>40260</v>
      </c>
      <c r="I928" s="149" t="s">
        <v>97</v>
      </c>
      <c r="J928" s="149">
        <v>-15</v>
      </c>
      <c r="K928" s="149" t="s">
        <v>61</v>
      </c>
      <c r="M928" s="149" t="s">
        <v>46</v>
      </c>
      <c r="N928" s="148">
        <v>12530058</v>
      </c>
      <c r="O928" s="148" t="s">
        <v>945</v>
      </c>
      <c r="Q928" s="148" t="s">
        <v>48</v>
      </c>
      <c r="R928" s="150">
        <v>45188</v>
      </c>
      <c r="T928" s="148" t="s">
        <v>2115</v>
      </c>
      <c r="U928" s="148">
        <v>500</v>
      </c>
      <c r="X928" s="148">
        <v>5</v>
      </c>
      <c r="Y928" s="148" t="s">
        <v>230</v>
      </c>
      <c r="AC928" s="148" t="s">
        <v>49</v>
      </c>
      <c r="AD928" s="148" t="s">
        <v>8897</v>
      </c>
      <c r="AE928" s="148">
        <v>53340</v>
      </c>
      <c r="AF928" s="148" t="s">
        <v>8898</v>
      </c>
      <c r="AJ928" s="148">
        <v>603025956</v>
      </c>
      <c r="AK928" s="148" t="s">
        <v>8899</v>
      </c>
      <c r="AL928" s="148">
        <v>0</v>
      </c>
      <c r="AM928" s="148">
        <v>0</v>
      </c>
    </row>
    <row r="929" spans="1:39">
      <c r="A929" s="148">
        <v>5323297</v>
      </c>
      <c r="B929" s="148" t="s">
        <v>471</v>
      </c>
      <c r="C929" s="148" t="s">
        <v>307</v>
      </c>
      <c r="D929" s="148">
        <v>5323297</v>
      </c>
      <c r="F929" s="149" t="s">
        <v>43</v>
      </c>
      <c r="H929" s="150">
        <v>18693</v>
      </c>
      <c r="I929" s="149" t="s">
        <v>8116</v>
      </c>
      <c r="J929" s="149" t="s">
        <v>8117</v>
      </c>
      <c r="K929" s="149" t="s">
        <v>45</v>
      </c>
      <c r="M929" s="149" t="s">
        <v>46</v>
      </c>
      <c r="N929" s="148">
        <v>12530017</v>
      </c>
      <c r="O929" s="148" t="s">
        <v>2025</v>
      </c>
      <c r="Q929" s="148" t="s">
        <v>48</v>
      </c>
      <c r="R929" s="150">
        <v>40833</v>
      </c>
      <c r="S929" s="150">
        <v>45187</v>
      </c>
      <c r="T929" s="148" t="s">
        <v>1006</v>
      </c>
      <c r="U929" s="148">
        <v>500</v>
      </c>
      <c r="X929" s="148">
        <v>5</v>
      </c>
      <c r="Y929" s="148" t="s">
        <v>230</v>
      </c>
      <c r="AC929" s="148" t="s">
        <v>49</v>
      </c>
      <c r="AD929" s="148" t="s">
        <v>3669</v>
      </c>
      <c r="AE929" s="148">
        <v>53500</v>
      </c>
      <c r="AF929" s="148" t="s">
        <v>4349</v>
      </c>
      <c r="AI929" s="148">
        <v>243052474</v>
      </c>
      <c r="AK929" s="148" t="s">
        <v>1920</v>
      </c>
      <c r="AL929" s="148">
        <v>0</v>
      </c>
      <c r="AM929" s="148">
        <v>0</v>
      </c>
    </row>
    <row r="930" spans="1:39">
      <c r="A930" s="148">
        <v>534049</v>
      </c>
      <c r="B930" s="148" t="s">
        <v>471</v>
      </c>
      <c r="C930" s="148" t="s">
        <v>393</v>
      </c>
      <c r="D930" s="148">
        <v>534049</v>
      </c>
      <c r="F930" s="149" t="s">
        <v>52</v>
      </c>
      <c r="H930" s="150">
        <v>26358</v>
      </c>
      <c r="I930" s="149" t="s">
        <v>8109</v>
      </c>
      <c r="J930" s="149" t="s">
        <v>8110</v>
      </c>
      <c r="K930" s="149" t="s">
        <v>45</v>
      </c>
      <c r="M930" s="149" t="s">
        <v>46</v>
      </c>
      <c r="N930" s="148">
        <v>12530124</v>
      </c>
      <c r="O930" s="148" t="s">
        <v>112</v>
      </c>
      <c r="Q930" s="148" t="s">
        <v>48</v>
      </c>
      <c r="R930" s="150">
        <v>37432</v>
      </c>
      <c r="S930" s="150">
        <v>45188</v>
      </c>
      <c r="T930" s="148" t="s">
        <v>1006</v>
      </c>
      <c r="U930" s="148">
        <v>1146</v>
      </c>
      <c r="X930" s="148">
        <v>11</v>
      </c>
      <c r="Y930" s="148" t="s">
        <v>230</v>
      </c>
      <c r="AC930" s="148" t="s">
        <v>49</v>
      </c>
      <c r="AD930" s="148" t="s">
        <v>3762</v>
      </c>
      <c r="AE930" s="148">
        <v>53600</v>
      </c>
      <c r="AF930" s="148" t="s">
        <v>4350</v>
      </c>
      <c r="AI930" s="148">
        <v>243019769</v>
      </c>
      <c r="AK930" s="148" t="s">
        <v>1936</v>
      </c>
      <c r="AL930" s="148">
        <v>0</v>
      </c>
      <c r="AM930" s="148">
        <v>0</v>
      </c>
    </row>
    <row r="931" spans="1:39">
      <c r="A931" s="148">
        <v>5319935</v>
      </c>
      <c r="B931" s="148" t="s">
        <v>471</v>
      </c>
      <c r="C931" s="148" t="s">
        <v>341</v>
      </c>
      <c r="D931" s="148">
        <v>5319935</v>
      </c>
      <c r="F931" s="149" t="s">
        <v>52</v>
      </c>
      <c r="H931" s="150">
        <v>34184</v>
      </c>
      <c r="I931" s="149" t="s">
        <v>59</v>
      </c>
      <c r="J931" s="149">
        <v>-40</v>
      </c>
      <c r="K931" s="149" t="s">
        <v>45</v>
      </c>
      <c r="M931" s="149" t="s">
        <v>46</v>
      </c>
      <c r="N931" s="148">
        <v>12530035</v>
      </c>
      <c r="O931" s="148" t="s">
        <v>2027</v>
      </c>
      <c r="Q931" s="148" t="s">
        <v>48</v>
      </c>
      <c r="R931" s="150">
        <v>38974</v>
      </c>
      <c r="S931" s="150">
        <v>44819</v>
      </c>
      <c r="T931" s="148" t="s">
        <v>2896</v>
      </c>
      <c r="U931" s="148">
        <v>1140</v>
      </c>
      <c r="X931" s="148">
        <v>11</v>
      </c>
      <c r="Y931" s="148" t="s">
        <v>230</v>
      </c>
      <c r="AC931" s="148" t="s">
        <v>49</v>
      </c>
      <c r="AD931" s="148" t="s">
        <v>3637</v>
      </c>
      <c r="AE931" s="148">
        <v>53810</v>
      </c>
      <c r="AF931" s="148" t="s">
        <v>4351</v>
      </c>
      <c r="AJ931" s="148">
        <v>766859578</v>
      </c>
      <c r="AK931" s="148" t="s">
        <v>1585</v>
      </c>
      <c r="AL931" s="148">
        <v>0</v>
      </c>
      <c r="AM931" s="148">
        <v>0</v>
      </c>
    </row>
    <row r="932" spans="1:39">
      <c r="A932" s="148">
        <v>5324187</v>
      </c>
      <c r="B932" s="148" t="s">
        <v>471</v>
      </c>
      <c r="C932" s="148" t="s">
        <v>881</v>
      </c>
      <c r="D932" s="148">
        <v>5324187</v>
      </c>
      <c r="F932" s="149" t="s">
        <v>52</v>
      </c>
      <c r="H932" s="150">
        <v>20066</v>
      </c>
      <c r="I932" s="149" t="s">
        <v>8116</v>
      </c>
      <c r="J932" s="149" t="s">
        <v>8117</v>
      </c>
      <c r="K932" s="149" t="s">
        <v>61</v>
      </c>
      <c r="M932" s="149" t="s">
        <v>46</v>
      </c>
      <c r="N932" s="148">
        <v>12530018</v>
      </c>
      <c r="O932" s="148" t="s">
        <v>2023</v>
      </c>
      <c r="Q932" s="148" t="s">
        <v>48</v>
      </c>
      <c r="R932" s="150">
        <v>41533</v>
      </c>
      <c r="S932" s="150">
        <v>44806</v>
      </c>
      <c r="T932" s="148" t="s">
        <v>1006</v>
      </c>
      <c r="U932" s="148">
        <v>676</v>
      </c>
      <c r="X932" s="148">
        <v>6</v>
      </c>
      <c r="Y932" s="148" t="s">
        <v>230</v>
      </c>
      <c r="AC932" s="148" t="s">
        <v>49</v>
      </c>
      <c r="AD932" s="148" t="s">
        <v>3847</v>
      </c>
      <c r="AE932" s="148">
        <v>53200</v>
      </c>
      <c r="AF932" s="148" t="s">
        <v>4352</v>
      </c>
      <c r="AI932" s="148">
        <v>243701066</v>
      </c>
      <c r="AK932" s="148" t="s">
        <v>1586</v>
      </c>
      <c r="AL932" s="148">
        <v>0</v>
      </c>
      <c r="AM932" s="148">
        <v>0</v>
      </c>
    </row>
    <row r="933" spans="1:39">
      <c r="A933" s="148">
        <v>5324188</v>
      </c>
      <c r="B933" s="148" t="s">
        <v>471</v>
      </c>
      <c r="C933" s="148" t="s">
        <v>93</v>
      </c>
      <c r="D933" s="148">
        <v>5324188</v>
      </c>
      <c r="F933" s="149" t="s">
        <v>52</v>
      </c>
      <c r="H933" s="150">
        <v>16919</v>
      </c>
      <c r="I933" s="149" t="s">
        <v>8212</v>
      </c>
      <c r="J933" s="149" t="s">
        <v>8213</v>
      </c>
      <c r="K933" s="149" t="s">
        <v>45</v>
      </c>
      <c r="M933" s="149" t="s">
        <v>46</v>
      </c>
      <c r="N933" s="148">
        <v>12530018</v>
      </c>
      <c r="O933" s="148" t="s">
        <v>2023</v>
      </c>
      <c r="Q933" s="148" t="s">
        <v>48</v>
      </c>
      <c r="R933" s="150">
        <v>41533</v>
      </c>
      <c r="S933" s="150">
        <v>44806</v>
      </c>
      <c r="T933" s="148" t="s">
        <v>1006</v>
      </c>
      <c r="U933" s="148">
        <v>524</v>
      </c>
      <c r="X933" s="148">
        <v>5</v>
      </c>
      <c r="Y933" s="148" t="s">
        <v>230</v>
      </c>
      <c r="AC933" s="148" t="s">
        <v>49</v>
      </c>
      <c r="AD933" s="148" t="s">
        <v>3847</v>
      </c>
      <c r="AE933" s="148">
        <v>53200</v>
      </c>
      <c r="AF933" s="148" t="s">
        <v>4352</v>
      </c>
      <c r="AI933" s="148">
        <v>243701066</v>
      </c>
      <c r="AK933" s="148" t="s">
        <v>1586</v>
      </c>
      <c r="AL933" s="148">
        <v>0</v>
      </c>
      <c r="AM933" s="148">
        <v>0</v>
      </c>
    </row>
    <row r="934" spans="1:39">
      <c r="A934" s="148">
        <v>5312183</v>
      </c>
      <c r="B934" s="148" t="s">
        <v>472</v>
      </c>
      <c r="C934" s="148" t="s">
        <v>220</v>
      </c>
      <c r="D934" s="148">
        <v>5312183</v>
      </c>
      <c r="F934" s="149" t="s">
        <v>52</v>
      </c>
      <c r="H934" s="150">
        <v>24738</v>
      </c>
      <c r="I934" s="149" t="s">
        <v>8130</v>
      </c>
      <c r="J934" s="149" t="s">
        <v>8131</v>
      </c>
      <c r="K934" s="149" t="s">
        <v>45</v>
      </c>
      <c r="M934" s="149" t="s">
        <v>46</v>
      </c>
      <c r="N934" s="148">
        <v>12530017</v>
      </c>
      <c r="O934" s="148" t="s">
        <v>2025</v>
      </c>
      <c r="Q934" s="148" t="s">
        <v>48</v>
      </c>
      <c r="R934" s="150">
        <v>37432</v>
      </c>
      <c r="S934" s="150">
        <v>45155</v>
      </c>
      <c r="T934" s="148" t="s">
        <v>1006</v>
      </c>
      <c r="U934" s="148">
        <v>1328</v>
      </c>
      <c r="X934" s="148">
        <v>13</v>
      </c>
      <c r="Y934" s="148" t="s">
        <v>230</v>
      </c>
      <c r="AC934" s="148" t="s">
        <v>49</v>
      </c>
      <c r="AD934" s="148" t="s">
        <v>3669</v>
      </c>
      <c r="AE934" s="148">
        <v>53500</v>
      </c>
      <c r="AF934" s="148" t="s">
        <v>4353</v>
      </c>
      <c r="AI934" s="148">
        <v>243005327</v>
      </c>
      <c r="AJ934" s="148">
        <v>679783192</v>
      </c>
      <c r="AK934" s="148" t="s">
        <v>5931</v>
      </c>
      <c r="AL934" s="148">
        <v>0</v>
      </c>
      <c r="AM934" s="148">
        <v>0</v>
      </c>
    </row>
    <row r="935" spans="1:39">
      <c r="A935" s="148">
        <v>5317564</v>
      </c>
      <c r="B935" s="148" t="s">
        <v>473</v>
      </c>
      <c r="C935" s="148" t="s">
        <v>231</v>
      </c>
      <c r="D935" s="148">
        <v>5317564</v>
      </c>
      <c r="F935" s="149" t="s">
        <v>52</v>
      </c>
      <c r="H935" s="150">
        <v>32664</v>
      </c>
      <c r="I935" s="149" t="s">
        <v>59</v>
      </c>
      <c r="J935" s="149">
        <v>-40</v>
      </c>
      <c r="K935" s="149" t="s">
        <v>45</v>
      </c>
      <c r="M935" s="149" t="s">
        <v>46</v>
      </c>
      <c r="N935" s="148">
        <v>12530063</v>
      </c>
      <c r="O935" s="148" t="s">
        <v>265</v>
      </c>
      <c r="Q935" s="148" t="s">
        <v>48</v>
      </c>
      <c r="R935" s="150">
        <v>37526</v>
      </c>
      <c r="S935" s="150">
        <v>45107</v>
      </c>
      <c r="T935" s="148" t="s">
        <v>1006</v>
      </c>
      <c r="U935" s="148">
        <v>1032</v>
      </c>
      <c r="X935" s="148">
        <v>10</v>
      </c>
      <c r="Y935" s="148" t="s">
        <v>230</v>
      </c>
      <c r="AB935" s="150">
        <v>44103</v>
      </c>
      <c r="AC935" s="148" t="s">
        <v>49</v>
      </c>
      <c r="AD935" s="148" t="s">
        <v>4070</v>
      </c>
      <c r="AE935" s="148">
        <v>53500</v>
      </c>
      <c r="AF935" s="148" t="s">
        <v>4354</v>
      </c>
      <c r="AI935" s="148">
        <v>610739172</v>
      </c>
      <c r="AJ935" s="148">
        <v>610739172</v>
      </c>
      <c r="AK935" s="148" t="s">
        <v>3371</v>
      </c>
      <c r="AL935" s="148">
        <v>0</v>
      </c>
      <c r="AM935" s="148">
        <v>0</v>
      </c>
    </row>
    <row r="936" spans="1:39">
      <c r="A936" s="148">
        <v>5311246</v>
      </c>
      <c r="B936" s="148" t="s">
        <v>473</v>
      </c>
      <c r="C936" s="148" t="s">
        <v>247</v>
      </c>
      <c r="D936" s="148">
        <v>5311246</v>
      </c>
      <c r="F936" s="149" t="s">
        <v>52</v>
      </c>
      <c r="H936" s="150">
        <v>21187</v>
      </c>
      <c r="I936" s="149" t="s">
        <v>8208</v>
      </c>
      <c r="J936" s="149" t="s">
        <v>8209</v>
      </c>
      <c r="K936" s="149" t="s">
        <v>45</v>
      </c>
      <c r="M936" s="149" t="s">
        <v>46</v>
      </c>
      <c r="N936" s="148">
        <v>12530054</v>
      </c>
      <c r="O936" s="148" t="s">
        <v>94</v>
      </c>
      <c r="Q936" s="148" t="s">
        <v>48</v>
      </c>
      <c r="R936" s="150">
        <v>37432</v>
      </c>
      <c r="S936" s="150">
        <v>44432</v>
      </c>
      <c r="T936" s="148" t="s">
        <v>2896</v>
      </c>
      <c r="U936" s="148">
        <v>639</v>
      </c>
      <c r="X936" s="148">
        <v>6</v>
      </c>
      <c r="Y936" s="148" t="s">
        <v>230</v>
      </c>
      <c r="AC936" s="148" t="s">
        <v>49</v>
      </c>
      <c r="AD936" s="148" t="s">
        <v>3769</v>
      </c>
      <c r="AE936" s="148">
        <v>53400</v>
      </c>
      <c r="AF936" s="148" t="s">
        <v>4355</v>
      </c>
      <c r="AK936" s="148" t="s">
        <v>3372</v>
      </c>
      <c r="AL936" s="148">
        <v>0</v>
      </c>
      <c r="AM936" s="148">
        <v>0</v>
      </c>
    </row>
    <row r="937" spans="1:39">
      <c r="A937" s="148">
        <v>5329603</v>
      </c>
      <c r="B937" s="148" t="s">
        <v>473</v>
      </c>
      <c r="C937" s="148" t="s">
        <v>322</v>
      </c>
      <c r="D937" s="148">
        <v>5329603</v>
      </c>
      <c r="F937" s="149" t="s">
        <v>43</v>
      </c>
      <c r="H937" s="150">
        <v>40757</v>
      </c>
      <c r="I937" s="149" t="s">
        <v>44</v>
      </c>
      <c r="J937" s="149">
        <v>-14</v>
      </c>
      <c r="K937" s="149" t="s">
        <v>45</v>
      </c>
      <c r="M937" s="149" t="s">
        <v>46</v>
      </c>
      <c r="N937" s="148">
        <v>12538909</v>
      </c>
      <c r="O937" s="148" t="s">
        <v>2038</v>
      </c>
      <c r="Q937" s="148" t="s">
        <v>48</v>
      </c>
      <c r="R937" s="150">
        <v>45277</v>
      </c>
      <c r="T937" s="148" t="s">
        <v>2115</v>
      </c>
      <c r="U937" s="148">
        <v>500</v>
      </c>
      <c r="X937" s="148">
        <v>5</v>
      </c>
      <c r="Y937" s="148" t="s">
        <v>230</v>
      </c>
      <c r="AC937" s="148" t="s">
        <v>49</v>
      </c>
      <c r="AD937" s="148" t="s">
        <v>4328</v>
      </c>
      <c r="AE937" s="148">
        <v>53230</v>
      </c>
      <c r="AF937" s="148" t="s">
        <v>8900</v>
      </c>
      <c r="AK937" s="148" t="s">
        <v>8901</v>
      </c>
      <c r="AL937" s="148">
        <v>0</v>
      </c>
      <c r="AM937" s="148">
        <v>0</v>
      </c>
    </row>
    <row r="938" spans="1:39">
      <c r="A938" s="148">
        <v>5329378</v>
      </c>
      <c r="B938" s="148" t="s">
        <v>473</v>
      </c>
      <c r="C938" s="148" t="s">
        <v>73</v>
      </c>
      <c r="D938" s="148">
        <v>5329378</v>
      </c>
      <c r="F938" s="149" t="s">
        <v>52</v>
      </c>
      <c r="H938" s="150">
        <v>40728</v>
      </c>
      <c r="I938" s="149" t="s">
        <v>44</v>
      </c>
      <c r="J938" s="149">
        <v>-14</v>
      </c>
      <c r="K938" s="149" t="s">
        <v>45</v>
      </c>
      <c r="M938" s="149" t="s">
        <v>46</v>
      </c>
      <c r="N938" s="148">
        <v>12530054</v>
      </c>
      <c r="O938" s="148" t="s">
        <v>94</v>
      </c>
      <c r="Q938" s="148" t="s">
        <v>48</v>
      </c>
      <c r="R938" s="150">
        <v>45197</v>
      </c>
      <c r="T938" s="148" t="s">
        <v>2115</v>
      </c>
      <c r="U938" s="148">
        <v>534</v>
      </c>
      <c r="X938" s="148">
        <v>5</v>
      </c>
      <c r="Y938" s="148" t="s">
        <v>230</v>
      </c>
      <c r="AC938" s="148" t="s">
        <v>49</v>
      </c>
      <c r="AD938" s="148" t="s">
        <v>3690</v>
      </c>
      <c r="AE938" s="148">
        <v>53400</v>
      </c>
      <c r="AF938" s="148" t="s">
        <v>8902</v>
      </c>
      <c r="AK938" s="148" t="s">
        <v>8903</v>
      </c>
      <c r="AL938" s="148">
        <v>0</v>
      </c>
      <c r="AM938" s="148">
        <v>0</v>
      </c>
    </row>
    <row r="939" spans="1:39">
      <c r="A939" s="148">
        <v>5326317</v>
      </c>
      <c r="B939" s="148" t="s">
        <v>473</v>
      </c>
      <c r="C939" s="148" t="s">
        <v>84</v>
      </c>
      <c r="D939" s="148">
        <v>5326317</v>
      </c>
      <c r="E939" s="149" t="s">
        <v>8115</v>
      </c>
      <c r="F939" s="149" t="s">
        <v>52</v>
      </c>
      <c r="H939" s="150">
        <v>26140</v>
      </c>
      <c r="I939" s="149" t="s">
        <v>8109</v>
      </c>
      <c r="J939" s="149" t="s">
        <v>8110</v>
      </c>
      <c r="K939" s="149" t="s">
        <v>45</v>
      </c>
      <c r="M939" s="149" t="s">
        <v>46</v>
      </c>
      <c r="N939" s="148">
        <v>12530087</v>
      </c>
      <c r="O939" s="148" t="s">
        <v>1341</v>
      </c>
      <c r="P939" s="150">
        <v>45495</v>
      </c>
      <c r="Q939" s="148" t="s">
        <v>962</v>
      </c>
      <c r="R939" s="150">
        <v>42987</v>
      </c>
      <c r="T939" s="148" t="s">
        <v>2022</v>
      </c>
      <c r="U939" s="148">
        <v>841</v>
      </c>
      <c r="X939" s="148">
        <v>8</v>
      </c>
      <c r="Y939" s="148" t="s">
        <v>230</v>
      </c>
      <c r="AC939" s="148" t="s">
        <v>49</v>
      </c>
      <c r="AD939" s="148" t="s">
        <v>3812</v>
      </c>
      <c r="AE939" s="148">
        <v>53230</v>
      </c>
      <c r="AF939" s="148" t="s">
        <v>4356</v>
      </c>
      <c r="AK939" s="148" t="s">
        <v>1587</v>
      </c>
      <c r="AL939" s="148">
        <v>0</v>
      </c>
      <c r="AM939" s="148">
        <v>0</v>
      </c>
    </row>
    <row r="940" spans="1:39">
      <c r="A940" s="148">
        <v>536263</v>
      </c>
      <c r="B940" s="148" t="s">
        <v>474</v>
      </c>
      <c r="C940" s="148" t="s">
        <v>475</v>
      </c>
      <c r="D940" s="148">
        <v>536263</v>
      </c>
      <c r="E940" s="149" t="s">
        <v>52</v>
      </c>
      <c r="F940" s="149" t="s">
        <v>52</v>
      </c>
      <c r="H940" s="150">
        <v>27762</v>
      </c>
      <c r="I940" s="149" t="s">
        <v>8147</v>
      </c>
      <c r="J940" s="149" t="s">
        <v>8148</v>
      </c>
      <c r="K940" s="149" t="s">
        <v>45</v>
      </c>
      <c r="M940" s="149" t="s">
        <v>46</v>
      </c>
      <c r="N940" s="148">
        <v>12530022</v>
      </c>
      <c r="O940" s="148" t="s">
        <v>51</v>
      </c>
      <c r="P940" s="150">
        <v>45502</v>
      </c>
      <c r="Q940" s="148" t="s">
        <v>962</v>
      </c>
      <c r="R940" s="150">
        <v>37432</v>
      </c>
      <c r="S940" s="150">
        <v>45481</v>
      </c>
      <c r="T940" s="148" t="s">
        <v>1006</v>
      </c>
      <c r="U940" s="148">
        <v>1654</v>
      </c>
      <c r="X940" s="148">
        <v>16</v>
      </c>
      <c r="Y940" s="148" t="s">
        <v>230</v>
      </c>
      <c r="AB940" s="150">
        <v>45474</v>
      </c>
      <c r="AC940" s="148" t="s">
        <v>49</v>
      </c>
      <c r="AD940" s="148" t="s">
        <v>4357</v>
      </c>
      <c r="AE940" s="148">
        <v>53960</v>
      </c>
      <c r="AF940" s="148" t="s">
        <v>4358</v>
      </c>
      <c r="AJ940" s="148">
        <v>684401503</v>
      </c>
      <c r="AK940" s="148" t="s">
        <v>1588</v>
      </c>
      <c r="AL940" s="148">
        <v>0</v>
      </c>
      <c r="AM940" s="148">
        <v>0</v>
      </c>
    </row>
    <row r="941" spans="1:39">
      <c r="A941" s="148">
        <v>5327556</v>
      </c>
      <c r="B941" s="148" t="s">
        <v>474</v>
      </c>
      <c r="C941" s="148" t="s">
        <v>60</v>
      </c>
      <c r="D941" s="148">
        <v>5327556</v>
      </c>
      <c r="F941" s="149" t="s">
        <v>52</v>
      </c>
      <c r="H941" s="150">
        <v>39137</v>
      </c>
      <c r="I941" s="149" t="s">
        <v>68</v>
      </c>
      <c r="J941" s="149">
        <v>-18</v>
      </c>
      <c r="K941" s="149" t="s">
        <v>45</v>
      </c>
      <c r="M941" s="149" t="s">
        <v>46</v>
      </c>
      <c r="N941" s="148">
        <v>12530022</v>
      </c>
      <c r="O941" s="148" t="s">
        <v>51</v>
      </c>
      <c r="Q941" s="148" t="s">
        <v>48</v>
      </c>
      <c r="R941" s="150">
        <v>43733</v>
      </c>
      <c r="T941" s="148" t="s">
        <v>2115</v>
      </c>
      <c r="U941" s="148">
        <v>1584</v>
      </c>
      <c r="X941" s="148">
        <v>15</v>
      </c>
      <c r="Y941" s="148" t="s">
        <v>230</v>
      </c>
      <c r="AB941" s="150">
        <v>45456</v>
      </c>
      <c r="AC941" s="148" t="s">
        <v>49</v>
      </c>
      <c r="AD941" s="148" t="s">
        <v>4260</v>
      </c>
      <c r="AE941" s="148">
        <v>53950</v>
      </c>
      <c r="AF941" s="148" t="s">
        <v>4359</v>
      </c>
      <c r="AJ941" s="148">
        <v>783569403</v>
      </c>
      <c r="AK941" s="148" t="s">
        <v>2989</v>
      </c>
      <c r="AL941" s="148">
        <v>1</v>
      </c>
      <c r="AM941" s="148">
        <v>0</v>
      </c>
    </row>
    <row r="942" spans="1:39">
      <c r="A942" s="148">
        <v>5317234</v>
      </c>
      <c r="B942" s="148" t="s">
        <v>476</v>
      </c>
      <c r="C942" s="148" t="s">
        <v>111</v>
      </c>
      <c r="D942" s="148">
        <v>5317234</v>
      </c>
      <c r="F942" s="149" t="s">
        <v>52</v>
      </c>
      <c r="H942" s="150">
        <v>33556</v>
      </c>
      <c r="I942" s="149" t="s">
        <v>59</v>
      </c>
      <c r="J942" s="149">
        <v>-40</v>
      </c>
      <c r="K942" s="149" t="s">
        <v>45</v>
      </c>
      <c r="M942" s="149" t="s">
        <v>46</v>
      </c>
      <c r="N942" s="148">
        <v>12530144</v>
      </c>
      <c r="O942" s="148" t="s">
        <v>2070</v>
      </c>
      <c r="Q942" s="148" t="s">
        <v>48</v>
      </c>
      <c r="R942" s="150">
        <v>37432</v>
      </c>
      <c r="S942" s="150">
        <v>44825</v>
      </c>
      <c r="T942" s="148" t="s">
        <v>2896</v>
      </c>
      <c r="U942" s="148">
        <v>1086</v>
      </c>
      <c r="X942" s="148">
        <v>10</v>
      </c>
      <c r="Y942" s="148" t="s">
        <v>230</v>
      </c>
      <c r="AC942" s="148" t="s">
        <v>49</v>
      </c>
      <c r="AD942" s="148" t="s">
        <v>4133</v>
      </c>
      <c r="AE942" s="148">
        <v>53210</v>
      </c>
      <c r="AF942" s="148" t="s">
        <v>4360</v>
      </c>
      <c r="AJ942" s="148">
        <v>618482246</v>
      </c>
      <c r="AK942" s="148" t="s">
        <v>1589</v>
      </c>
      <c r="AL942" s="148">
        <v>0</v>
      </c>
      <c r="AM942" s="148">
        <v>0</v>
      </c>
    </row>
    <row r="943" spans="1:39">
      <c r="A943" s="148">
        <v>5325023</v>
      </c>
      <c r="B943" s="148" t="s">
        <v>5932</v>
      </c>
      <c r="C943" s="148" t="s">
        <v>5933</v>
      </c>
      <c r="D943" s="148">
        <v>5325023</v>
      </c>
      <c r="E943" s="149" t="s">
        <v>52</v>
      </c>
      <c r="F943" s="149" t="s">
        <v>52</v>
      </c>
      <c r="H943" s="150">
        <v>39431</v>
      </c>
      <c r="I943" s="149" t="s">
        <v>68</v>
      </c>
      <c r="J943" s="149">
        <v>-18</v>
      </c>
      <c r="K943" s="149" t="s">
        <v>45</v>
      </c>
      <c r="M943" s="149" t="s">
        <v>46</v>
      </c>
      <c r="N943" s="148">
        <v>12530127</v>
      </c>
      <c r="O943" s="148" t="s">
        <v>305</v>
      </c>
      <c r="P943" s="150">
        <v>45524</v>
      </c>
      <c r="Q943" s="148" t="s">
        <v>962</v>
      </c>
      <c r="R943" s="150">
        <v>41948</v>
      </c>
      <c r="T943" s="148" t="s">
        <v>2115</v>
      </c>
      <c r="U943" s="148">
        <v>1245</v>
      </c>
      <c r="X943" s="148">
        <v>12</v>
      </c>
      <c r="Y943" s="148" t="s">
        <v>230</v>
      </c>
      <c r="AB943" s="150">
        <v>43282</v>
      </c>
      <c r="AC943" s="148" t="s">
        <v>49</v>
      </c>
      <c r="AD943" s="148" t="s">
        <v>4026</v>
      </c>
      <c r="AE943" s="148">
        <v>53440</v>
      </c>
      <c r="AF943" s="148" t="s">
        <v>5934</v>
      </c>
      <c r="AI943" s="148">
        <v>243009533</v>
      </c>
      <c r="AJ943" s="148">
        <v>667147181</v>
      </c>
      <c r="AK943" s="148" t="s">
        <v>5935</v>
      </c>
      <c r="AL943" s="148">
        <v>0</v>
      </c>
      <c r="AM943" s="148">
        <v>0</v>
      </c>
    </row>
    <row r="944" spans="1:39">
      <c r="A944" s="148">
        <v>5316970</v>
      </c>
      <c r="B944" s="148" t="s">
        <v>477</v>
      </c>
      <c r="C944" s="148" t="s">
        <v>421</v>
      </c>
      <c r="D944" s="148">
        <v>5316970</v>
      </c>
      <c r="F944" s="149" t="s">
        <v>43</v>
      </c>
      <c r="H944" s="150">
        <v>14359</v>
      </c>
      <c r="I944" s="149" t="s">
        <v>8179</v>
      </c>
      <c r="J944" s="149" t="s">
        <v>8180</v>
      </c>
      <c r="K944" s="149" t="s">
        <v>45</v>
      </c>
      <c r="M944" s="149" t="s">
        <v>46</v>
      </c>
      <c r="N944" s="148">
        <v>12530017</v>
      </c>
      <c r="O944" s="148" t="s">
        <v>2025</v>
      </c>
      <c r="Q944" s="148" t="s">
        <v>48</v>
      </c>
      <c r="R944" s="150">
        <v>37432</v>
      </c>
      <c r="S944" s="150">
        <v>44894</v>
      </c>
      <c r="T944" s="148" t="s">
        <v>2896</v>
      </c>
      <c r="U944" s="148">
        <v>878</v>
      </c>
      <c r="X944" s="148">
        <v>8</v>
      </c>
      <c r="Y944" s="148" t="s">
        <v>230</v>
      </c>
      <c r="AC944" s="148" t="s">
        <v>49</v>
      </c>
      <c r="AD944" s="148" t="s">
        <v>3724</v>
      </c>
      <c r="AE944" s="148">
        <v>53500</v>
      </c>
      <c r="AF944" s="148" t="s">
        <v>4361</v>
      </c>
      <c r="AI944" s="148">
        <v>243051208</v>
      </c>
      <c r="AK944" s="148" t="s">
        <v>1920</v>
      </c>
      <c r="AL944" s="148">
        <v>0</v>
      </c>
      <c r="AM944" s="148">
        <v>0</v>
      </c>
    </row>
    <row r="945" spans="1:39">
      <c r="A945" s="148">
        <v>5326081</v>
      </c>
      <c r="B945" s="148" t="s">
        <v>949</v>
      </c>
      <c r="C945" s="148" t="s">
        <v>3570</v>
      </c>
      <c r="D945" s="148">
        <v>5326081</v>
      </c>
      <c r="E945" s="149" t="s">
        <v>52</v>
      </c>
      <c r="F945" s="149" t="s">
        <v>52</v>
      </c>
      <c r="H945" s="150">
        <v>27182</v>
      </c>
      <c r="I945" s="149" t="s">
        <v>8109</v>
      </c>
      <c r="J945" s="149" t="s">
        <v>8110</v>
      </c>
      <c r="K945" s="149" t="s">
        <v>45</v>
      </c>
      <c r="M945" s="149" t="s">
        <v>46</v>
      </c>
      <c r="N945" s="148">
        <v>12530016</v>
      </c>
      <c r="O945" s="148" t="s">
        <v>2152</v>
      </c>
      <c r="P945" s="150">
        <v>45484</v>
      </c>
      <c r="Q945" s="148" t="s">
        <v>962</v>
      </c>
      <c r="R945" s="150">
        <v>42655</v>
      </c>
      <c r="S945" s="150">
        <v>44441</v>
      </c>
      <c r="T945" s="148" t="s">
        <v>2896</v>
      </c>
      <c r="U945" s="148">
        <v>632</v>
      </c>
      <c r="X945" s="148">
        <v>6</v>
      </c>
      <c r="Y945" s="148" t="s">
        <v>230</v>
      </c>
      <c r="AC945" s="148" t="s">
        <v>49</v>
      </c>
      <c r="AD945" s="148" t="s">
        <v>4306</v>
      </c>
      <c r="AE945" s="148">
        <v>53600</v>
      </c>
      <c r="AF945" s="148" t="s">
        <v>5936</v>
      </c>
      <c r="AI945" s="148">
        <v>243374263</v>
      </c>
      <c r="AJ945" s="148">
        <v>622405433</v>
      </c>
      <c r="AK945" s="148" t="s">
        <v>1590</v>
      </c>
      <c r="AL945" s="148">
        <v>0</v>
      </c>
      <c r="AM945" s="148">
        <v>0</v>
      </c>
    </row>
    <row r="946" spans="1:39">
      <c r="A946" s="148">
        <v>5329322</v>
      </c>
      <c r="B946" s="148" t="s">
        <v>8904</v>
      </c>
      <c r="C946" s="148" t="s">
        <v>56</v>
      </c>
      <c r="D946" s="148">
        <v>5329322</v>
      </c>
      <c r="F946" s="149" t="s">
        <v>52</v>
      </c>
      <c r="H946" s="150">
        <v>40301</v>
      </c>
      <c r="I946" s="149" t="s">
        <v>97</v>
      </c>
      <c r="J946" s="149">
        <v>-15</v>
      </c>
      <c r="K946" s="149" t="s">
        <v>45</v>
      </c>
      <c r="M946" s="149" t="s">
        <v>46</v>
      </c>
      <c r="N946" s="148">
        <v>12538909</v>
      </c>
      <c r="O946" s="148" t="s">
        <v>2038</v>
      </c>
      <c r="Q946" s="148" t="s">
        <v>48</v>
      </c>
      <c r="R946" s="150">
        <v>45190</v>
      </c>
      <c r="T946" s="148" t="s">
        <v>2115</v>
      </c>
      <c r="U946" s="148">
        <v>500</v>
      </c>
      <c r="X946" s="148">
        <v>5</v>
      </c>
      <c r="Y946" s="148" t="s">
        <v>230</v>
      </c>
      <c r="AC946" s="148" t="s">
        <v>49</v>
      </c>
      <c r="AD946" s="148" t="s">
        <v>5485</v>
      </c>
      <c r="AE946" s="148">
        <v>53230</v>
      </c>
      <c r="AF946" s="148" t="s">
        <v>8905</v>
      </c>
      <c r="AK946" s="148" t="s">
        <v>7349</v>
      </c>
      <c r="AL946" s="148">
        <v>0</v>
      </c>
      <c r="AM946" s="148">
        <v>0</v>
      </c>
    </row>
    <row r="947" spans="1:39">
      <c r="A947" s="148">
        <v>5327974</v>
      </c>
      <c r="B947" s="148" t="s">
        <v>1297</v>
      </c>
      <c r="C947" s="148" t="s">
        <v>1065</v>
      </c>
      <c r="D947" s="148">
        <v>5327974</v>
      </c>
      <c r="F947" s="149" t="s">
        <v>43</v>
      </c>
      <c r="H947" s="150">
        <v>40937</v>
      </c>
      <c r="I947" s="149" t="s">
        <v>53</v>
      </c>
      <c r="J947" s="149">
        <v>-13</v>
      </c>
      <c r="K947" s="149" t="s">
        <v>61</v>
      </c>
      <c r="M947" s="149" t="s">
        <v>46</v>
      </c>
      <c r="N947" s="148">
        <v>12530054</v>
      </c>
      <c r="O947" s="148" t="s">
        <v>94</v>
      </c>
      <c r="Q947" s="148" t="s">
        <v>48</v>
      </c>
      <c r="R947" s="150">
        <v>44104</v>
      </c>
      <c r="S947" s="150">
        <v>45176</v>
      </c>
      <c r="T947" s="148" t="s">
        <v>1006</v>
      </c>
      <c r="U947" s="148">
        <v>500</v>
      </c>
      <c r="X947" s="148">
        <v>5</v>
      </c>
      <c r="Y947" s="148" t="s">
        <v>230</v>
      </c>
      <c r="AC947" s="148" t="s">
        <v>49</v>
      </c>
      <c r="AD947" s="148" t="s">
        <v>3769</v>
      </c>
      <c r="AE947" s="148">
        <v>53400</v>
      </c>
      <c r="AF947" s="148" t="s">
        <v>4362</v>
      </c>
      <c r="AK947" s="148" t="s">
        <v>2990</v>
      </c>
      <c r="AL947" s="148">
        <v>0</v>
      </c>
      <c r="AM947" s="148">
        <v>0</v>
      </c>
    </row>
    <row r="948" spans="1:39">
      <c r="A948" s="148">
        <v>5328977</v>
      </c>
      <c r="B948" s="148" t="s">
        <v>5937</v>
      </c>
      <c r="C948" s="148" t="s">
        <v>2210</v>
      </c>
      <c r="D948" s="148">
        <v>5328977</v>
      </c>
      <c r="F948" s="149" t="s">
        <v>43</v>
      </c>
      <c r="H948" s="150">
        <v>26849</v>
      </c>
      <c r="I948" s="149" t="s">
        <v>8109</v>
      </c>
      <c r="J948" s="149" t="s">
        <v>8110</v>
      </c>
      <c r="K948" s="149" t="s">
        <v>45</v>
      </c>
      <c r="M948" s="149" t="s">
        <v>46</v>
      </c>
      <c r="N948" s="148">
        <v>12530060</v>
      </c>
      <c r="O948" s="148" t="s">
        <v>2031</v>
      </c>
      <c r="Q948" s="148" t="s">
        <v>48</v>
      </c>
      <c r="R948" s="150">
        <v>44854</v>
      </c>
      <c r="S948" s="150">
        <v>44848</v>
      </c>
      <c r="T948" s="148" t="s">
        <v>2896</v>
      </c>
      <c r="U948" s="148">
        <v>500</v>
      </c>
      <c r="X948" s="148">
        <v>5</v>
      </c>
      <c r="Y948" s="148" t="s">
        <v>230</v>
      </c>
      <c r="AC948" s="148" t="s">
        <v>49</v>
      </c>
      <c r="AD948" s="148" t="s">
        <v>3677</v>
      </c>
      <c r="AE948" s="148">
        <v>53000</v>
      </c>
      <c r="AF948" s="148" t="s">
        <v>5938</v>
      </c>
      <c r="AJ948" s="148">
        <v>686797409</v>
      </c>
      <c r="AK948" s="148" t="s">
        <v>5939</v>
      </c>
      <c r="AL948" s="148">
        <v>0</v>
      </c>
      <c r="AM948" s="148">
        <v>0</v>
      </c>
    </row>
    <row r="949" spans="1:39">
      <c r="A949" s="148">
        <v>5327594</v>
      </c>
      <c r="B949" s="148" t="s">
        <v>478</v>
      </c>
      <c r="C949" s="148" t="s">
        <v>8906</v>
      </c>
      <c r="D949" s="148">
        <v>5327594</v>
      </c>
      <c r="F949" s="149" t="s">
        <v>52</v>
      </c>
      <c r="H949" s="150">
        <v>40235</v>
      </c>
      <c r="I949" s="149" t="s">
        <v>97</v>
      </c>
      <c r="J949" s="149">
        <v>-15</v>
      </c>
      <c r="K949" s="149" t="s">
        <v>45</v>
      </c>
      <c r="M949" s="149" t="s">
        <v>46</v>
      </c>
      <c r="N949" s="148">
        <v>12530050</v>
      </c>
      <c r="O949" s="148" t="s">
        <v>2049</v>
      </c>
      <c r="Q949" s="148" t="s">
        <v>48</v>
      </c>
      <c r="R949" s="150">
        <v>43737</v>
      </c>
      <c r="T949" s="148" t="s">
        <v>2115</v>
      </c>
      <c r="U949" s="148">
        <v>513</v>
      </c>
      <c r="X949" s="148">
        <v>5</v>
      </c>
      <c r="Y949" s="148" t="s">
        <v>230</v>
      </c>
      <c r="AC949" s="148" t="s">
        <v>49</v>
      </c>
      <c r="AD949" s="148" t="s">
        <v>3801</v>
      </c>
      <c r="AE949" s="148">
        <v>53210</v>
      </c>
      <c r="AF949" s="148" t="s">
        <v>8907</v>
      </c>
      <c r="AK949" s="148" t="s">
        <v>7297</v>
      </c>
      <c r="AL949" s="148">
        <v>0</v>
      </c>
      <c r="AM949" s="148">
        <v>0</v>
      </c>
    </row>
    <row r="950" spans="1:39">
      <c r="A950" s="148">
        <v>5312322</v>
      </c>
      <c r="B950" s="148" t="s">
        <v>478</v>
      </c>
      <c r="C950" s="148" t="s">
        <v>8908</v>
      </c>
      <c r="D950" s="148">
        <v>5312322</v>
      </c>
      <c r="E950" s="149" t="s">
        <v>52</v>
      </c>
      <c r="H950" s="150">
        <v>23431</v>
      </c>
      <c r="I950" s="149" t="s">
        <v>8138</v>
      </c>
      <c r="J950" s="149" t="s">
        <v>8139</v>
      </c>
      <c r="K950" s="149" t="s">
        <v>61</v>
      </c>
      <c r="M950" s="149" t="s">
        <v>46</v>
      </c>
      <c r="N950" s="148">
        <v>12530146</v>
      </c>
      <c r="O950" s="148" t="s">
        <v>2034</v>
      </c>
      <c r="P950" s="150">
        <v>45482</v>
      </c>
      <c r="Q950" s="148" t="s">
        <v>962</v>
      </c>
      <c r="R950" s="150">
        <v>37432</v>
      </c>
      <c r="S950" s="150">
        <v>45471</v>
      </c>
      <c r="T950" s="148" t="s">
        <v>1006</v>
      </c>
      <c r="U950" s="148">
        <v>746</v>
      </c>
      <c r="X950" s="148">
        <v>7</v>
      </c>
      <c r="Y950" s="148" t="s">
        <v>230</v>
      </c>
      <c r="AC950" s="148" t="s">
        <v>49</v>
      </c>
      <c r="AD950" s="148" t="s">
        <v>3736</v>
      </c>
      <c r="AE950" s="148">
        <v>53360</v>
      </c>
      <c r="AF950" s="148" t="s">
        <v>8909</v>
      </c>
      <c r="AI950" s="148">
        <v>243988822</v>
      </c>
      <c r="AJ950" s="148">
        <v>672974776</v>
      </c>
      <c r="AK950" s="148" t="s">
        <v>8910</v>
      </c>
      <c r="AL950" s="148">
        <v>0</v>
      </c>
      <c r="AM950" s="148">
        <v>0</v>
      </c>
    </row>
    <row r="951" spans="1:39">
      <c r="A951" s="148">
        <v>5329703</v>
      </c>
      <c r="B951" s="148" t="s">
        <v>478</v>
      </c>
      <c r="C951" s="148" t="s">
        <v>1115</v>
      </c>
      <c r="D951" s="148">
        <v>5329703</v>
      </c>
      <c r="E951" s="149" t="s">
        <v>52</v>
      </c>
      <c r="H951" s="150">
        <v>26503</v>
      </c>
      <c r="I951" s="149" t="s">
        <v>8109</v>
      </c>
      <c r="J951" s="149" t="s">
        <v>8110</v>
      </c>
      <c r="K951" s="149" t="s">
        <v>45</v>
      </c>
      <c r="M951" s="149" t="s">
        <v>46</v>
      </c>
      <c r="N951" s="148">
        <v>12530146</v>
      </c>
      <c r="O951" s="148" t="s">
        <v>2034</v>
      </c>
      <c r="P951" s="150">
        <v>45488</v>
      </c>
      <c r="Q951" s="148" t="s">
        <v>962</v>
      </c>
      <c r="R951" s="150">
        <v>45488</v>
      </c>
      <c r="S951" s="150">
        <v>45471</v>
      </c>
      <c r="T951" s="148" t="s">
        <v>1006</v>
      </c>
      <c r="U951" s="148">
        <v>500</v>
      </c>
      <c r="X951" s="148">
        <v>5</v>
      </c>
      <c r="Y951" s="148" t="s">
        <v>230</v>
      </c>
      <c r="AC951" s="148" t="s">
        <v>49</v>
      </c>
      <c r="AD951" s="148" t="s">
        <v>8911</v>
      </c>
      <c r="AE951" s="148">
        <v>53800</v>
      </c>
      <c r="AF951" s="148" t="s">
        <v>8912</v>
      </c>
      <c r="AJ951" s="148" t="s">
        <v>8913</v>
      </c>
      <c r="AK951" s="148" t="s">
        <v>8914</v>
      </c>
      <c r="AL951" s="148">
        <v>0</v>
      </c>
      <c r="AM951" s="148">
        <v>0</v>
      </c>
    </row>
    <row r="952" spans="1:39">
      <c r="A952" s="148">
        <v>5329630</v>
      </c>
      <c r="B952" s="148" t="s">
        <v>478</v>
      </c>
      <c r="C952" s="148" t="s">
        <v>8915</v>
      </c>
      <c r="D952" s="148">
        <v>5329630</v>
      </c>
      <c r="F952" s="149" t="s">
        <v>5338</v>
      </c>
      <c r="H952" s="150">
        <v>27945</v>
      </c>
      <c r="I952" s="149" t="s">
        <v>8147</v>
      </c>
      <c r="J952" s="149" t="s">
        <v>8148</v>
      </c>
      <c r="K952" s="149" t="s">
        <v>61</v>
      </c>
      <c r="M952" s="149" t="s">
        <v>46</v>
      </c>
      <c r="N952" s="148">
        <v>12530017</v>
      </c>
      <c r="O952" s="148" t="s">
        <v>2025</v>
      </c>
      <c r="Q952" s="148" t="s">
        <v>48</v>
      </c>
      <c r="R952" s="150">
        <v>45313</v>
      </c>
      <c r="T952" s="148" t="s">
        <v>2896</v>
      </c>
      <c r="U952" s="148">
        <v>500</v>
      </c>
      <c r="X952" s="148">
        <v>5</v>
      </c>
      <c r="Y952" s="148" t="s">
        <v>230</v>
      </c>
      <c r="AC952" s="148" t="s">
        <v>49</v>
      </c>
      <c r="AD952" s="148" t="s">
        <v>5252</v>
      </c>
      <c r="AE952" s="148">
        <v>53220</v>
      </c>
      <c r="AF952" s="148" t="s">
        <v>8916</v>
      </c>
      <c r="AI952" s="148">
        <v>647462179</v>
      </c>
      <c r="AK952" s="148" t="s">
        <v>1799</v>
      </c>
      <c r="AL952" s="148">
        <v>0</v>
      </c>
      <c r="AM952" s="148">
        <v>0</v>
      </c>
    </row>
    <row r="953" spans="1:39">
      <c r="A953" s="148">
        <v>534184</v>
      </c>
      <c r="B953" s="148" t="s">
        <v>478</v>
      </c>
      <c r="C953" s="148" t="s">
        <v>64</v>
      </c>
      <c r="D953" s="148">
        <v>534184</v>
      </c>
      <c r="F953" s="149" t="s">
        <v>52</v>
      </c>
      <c r="H953" s="150">
        <v>21686</v>
      </c>
      <c r="I953" s="149" t="s">
        <v>8208</v>
      </c>
      <c r="J953" s="149" t="s">
        <v>8209</v>
      </c>
      <c r="K953" s="149" t="s">
        <v>45</v>
      </c>
      <c r="M953" s="149" t="s">
        <v>46</v>
      </c>
      <c r="N953" s="148">
        <v>12530099</v>
      </c>
      <c r="O953" s="148" t="s">
        <v>2047</v>
      </c>
      <c r="Q953" s="148" t="s">
        <v>48</v>
      </c>
      <c r="R953" s="150">
        <v>37432</v>
      </c>
      <c r="S953" s="150">
        <v>45103</v>
      </c>
      <c r="T953" s="148" t="s">
        <v>1006</v>
      </c>
      <c r="U953" s="148">
        <v>608</v>
      </c>
      <c r="X953" s="148">
        <v>6</v>
      </c>
      <c r="Y953" s="148" t="s">
        <v>230</v>
      </c>
      <c r="AC953" s="148" t="s">
        <v>49</v>
      </c>
      <c r="AD953" s="148" t="s">
        <v>4023</v>
      </c>
      <c r="AE953" s="148">
        <v>53400</v>
      </c>
      <c r="AF953" s="148" t="s">
        <v>4364</v>
      </c>
      <c r="AI953" s="148">
        <v>787599100</v>
      </c>
      <c r="AK953" s="148" t="s">
        <v>1554</v>
      </c>
      <c r="AL953" s="148">
        <v>1</v>
      </c>
      <c r="AM953" s="148">
        <v>1</v>
      </c>
    </row>
    <row r="954" spans="1:39">
      <c r="A954" s="148">
        <v>5328680</v>
      </c>
      <c r="B954" s="148" t="s">
        <v>478</v>
      </c>
      <c r="C954" s="148" t="s">
        <v>383</v>
      </c>
      <c r="D954" s="148">
        <v>5328680</v>
      </c>
      <c r="F954" s="149" t="s">
        <v>52</v>
      </c>
      <c r="H954" s="150">
        <v>32870</v>
      </c>
      <c r="I954" s="149" t="s">
        <v>59</v>
      </c>
      <c r="J954" s="149">
        <v>-40</v>
      </c>
      <c r="K954" s="149" t="s">
        <v>45</v>
      </c>
      <c r="M954" s="149" t="s">
        <v>46</v>
      </c>
      <c r="N954" s="148">
        <v>12530038</v>
      </c>
      <c r="O954" s="148" t="s">
        <v>2058</v>
      </c>
      <c r="Q954" s="148" t="s">
        <v>48</v>
      </c>
      <c r="R954" s="150">
        <v>44813</v>
      </c>
      <c r="S954" s="150">
        <v>44804</v>
      </c>
      <c r="T954" s="148" t="s">
        <v>2896</v>
      </c>
      <c r="U954" s="148">
        <v>500</v>
      </c>
      <c r="X954" s="148">
        <v>5</v>
      </c>
      <c r="Y954" s="148" t="s">
        <v>230</v>
      </c>
      <c r="AC954" s="148" t="s">
        <v>49</v>
      </c>
      <c r="AD954" s="148" t="s">
        <v>5940</v>
      </c>
      <c r="AE954" s="148">
        <v>53170</v>
      </c>
      <c r="AF954" s="148" t="s">
        <v>5941</v>
      </c>
      <c r="AJ954" s="148">
        <v>643573256</v>
      </c>
      <c r="AK954" s="148" t="s">
        <v>5942</v>
      </c>
      <c r="AL954" s="148">
        <v>0</v>
      </c>
      <c r="AM954" s="148">
        <v>0</v>
      </c>
    </row>
    <row r="955" spans="1:39">
      <c r="A955" s="148">
        <v>5329554</v>
      </c>
      <c r="B955" s="148" t="s">
        <v>1271</v>
      </c>
      <c r="C955" s="148" t="s">
        <v>76</v>
      </c>
      <c r="D955" s="148">
        <v>5329554</v>
      </c>
      <c r="F955" s="149" t="s">
        <v>52</v>
      </c>
      <c r="H955" s="150">
        <v>40334</v>
      </c>
      <c r="I955" s="149" t="s">
        <v>97</v>
      </c>
      <c r="J955" s="149">
        <v>-15</v>
      </c>
      <c r="K955" s="149" t="s">
        <v>45</v>
      </c>
      <c r="M955" s="149" t="s">
        <v>46</v>
      </c>
      <c r="N955" s="148">
        <v>12530001</v>
      </c>
      <c r="O955" s="148" t="s">
        <v>2065</v>
      </c>
      <c r="Q955" s="148" t="s">
        <v>48</v>
      </c>
      <c r="R955" s="150">
        <v>45246</v>
      </c>
      <c r="S955" s="150">
        <v>45246</v>
      </c>
      <c r="T955" s="148" t="s">
        <v>1006</v>
      </c>
      <c r="U955" s="148">
        <v>500</v>
      </c>
      <c r="X955" s="148">
        <v>5</v>
      </c>
      <c r="Y955" s="148" t="s">
        <v>230</v>
      </c>
      <c r="AC955" s="148" t="s">
        <v>49</v>
      </c>
      <c r="AD955" s="148" t="s">
        <v>3949</v>
      </c>
      <c r="AE955" s="148">
        <v>53240</v>
      </c>
      <c r="AF955" s="148" t="s">
        <v>8917</v>
      </c>
      <c r="AJ955" s="148">
        <v>685881908</v>
      </c>
      <c r="AK955" s="148" t="s">
        <v>8918</v>
      </c>
      <c r="AL955" s="148">
        <v>0</v>
      </c>
      <c r="AM955" s="148">
        <v>0</v>
      </c>
    </row>
    <row r="956" spans="1:39">
      <c r="A956" s="148">
        <v>5329481</v>
      </c>
      <c r="B956" s="148" t="s">
        <v>1271</v>
      </c>
      <c r="C956" s="148" t="s">
        <v>8919</v>
      </c>
      <c r="D956" s="148">
        <v>5329481</v>
      </c>
      <c r="F956" s="149" t="s">
        <v>52</v>
      </c>
      <c r="H956" s="150">
        <v>40967</v>
      </c>
      <c r="I956" s="149" t="s">
        <v>53</v>
      </c>
      <c r="J956" s="149">
        <v>-13</v>
      </c>
      <c r="K956" s="149" t="s">
        <v>61</v>
      </c>
      <c r="M956" s="149" t="s">
        <v>46</v>
      </c>
      <c r="N956" s="148">
        <v>12530001</v>
      </c>
      <c r="O956" s="148" t="s">
        <v>2065</v>
      </c>
      <c r="Q956" s="148" t="s">
        <v>48</v>
      </c>
      <c r="R956" s="150">
        <v>45210</v>
      </c>
      <c r="S956" s="150">
        <v>45208</v>
      </c>
      <c r="T956" s="148" t="s">
        <v>1006</v>
      </c>
      <c r="U956" s="148">
        <v>500</v>
      </c>
      <c r="X956" s="148">
        <v>5</v>
      </c>
      <c r="Y956" s="148" t="s">
        <v>230</v>
      </c>
      <c r="AC956" s="148" t="s">
        <v>49</v>
      </c>
      <c r="AD956" s="148" t="s">
        <v>3949</v>
      </c>
      <c r="AE956" s="148">
        <v>53240</v>
      </c>
      <c r="AF956" s="148" t="s">
        <v>8917</v>
      </c>
      <c r="AJ956" s="148">
        <v>607298752</v>
      </c>
      <c r="AK956" s="148" t="s">
        <v>8920</v>
      </c>
      <c r="AL956" s="148">
        <v>1</v>
      </c>
      <c r="AM956" s="148">
        <v>0</v>
      </c>
    </row>
    <row r="957" spans="1:39">
      <c r="A957" s="148">
        <v>5323172</v>
      </c>
      <c r="B957" s="148" t="s">
        <v>479</v>
      </c>
      <c r="C957" s="148" t="s">
        <v>863</v>
      </c>
      <c r="D957" s="148">
        <v>5323172</v>
      </c>
      <c r="F957" s="149" t="s">
        <v>52</v>
      </c>
      <c r="H957" s="150">
        <v>35816</v>
      </c>
      <c r="I957" s="149" t="s">
        <v>59</v>
      </c>
      <c r="J957" s="149">
        <v>-40</v>
      </c>
      <c r="K957" s="149" t="s">
        <v>45</v>
      </c>
      <c r="M957" s="149" t="s">
        <v>46</v>
      </c>
      <c r="N957" s="148">
        <v>12530147</v>
      </c>
      <c r="O957" s="148" t="s">
        <v>966</v>
      </c>
      <c r="Q957" s="148" t="s">
        <v>48</v>
      </c>
      <c r="R957" s="150">
        <v>40819</v>
      </c>
      <c r="S957" s="150">
        <v>44463</v>
      </c>
      <c r="T957" s="148" t="s">
        <v>2896</v>
      </c>
      <c r="U957" s="148">
        <v>942</v>
      </c>
      <c r="X957" s="148">
        <v>9</v>
      </c>
      <c r="Y957" s="148" t="s">
        <v>230</v>
      </c>
      <c r="AC957" s="148" t="s">
        <v>49</v>
      </c>
      <c r="AD957" s="148" t="s">
        <v>3658</v>
      </c>
      <c r="AE957" s="148">
        <v>53100</v>
      </c>
      <c r="AF957" s="148" t="s">
        <v>4366</v>
      </c>
      <c r="AI957" s="148">
        <v>253958028</v>
      </c>
      <c r="AJ957" s="148">
        <v>646168675</v>
      </c>
      <c r="AK957" s="148" t="s">
        <v>3373</v>
      </c>
      <c r="AL957" s="148">
        <v>0</v>
      </c>
      <c r="AM957" s="148">
        <v>0</v>
      </c>
    </row>
    <row r="958" spans="1:39">
      <c r="A958" s="148">
        <v>5311966</v>
      </c>
      <c r="B958" s="148" t="s">
        <v>479</v>
      </c>
      <c r="C958" s="148" t="s">
        <v>109</v>
      </c>
      <c r="D958" s="148">
        <v>5311966</v>
      </c>
      <c r="E958" s="149" t="s">
        <v>52</v>
      </c>
      <c r="F958" s="149" t="s">
        <v>52</v>
      </c>
      <c r="H958" s="150">
        <v>27867</v>
      </c>
      <c r="I958" s="149" t="s">
        <v>8147</v>
      </c>
      <c r="J958" s="149" t="s">
        <v>8148</v>
      </c>
      <c r="K958" s="149" t="s">
        <v>45</v>
      </c>
      <c r="M958" s="149" t="s">
        <v>46</v>
      </c>
      <c r="N958" s="148">
        <v>12530065</v>
      </c>
      <c r="O958" s="148" t="s">
        <v>2153</v>
      </c>
      <c r="P958" s="150">
        <v>45509</v>
      </c>
      <c r="Q958" s="148" t="s">
        <v>962</v>
      </c>
      <c r="R958" s="150">
        <v>37432</v>
      </c>
      <c r="S958" s="150">
        <v>45462</v>
      </c>
      <c r="T958" s="148" t="s">
        <v>1006</v>
      </c>
      <c r="U958" s="148">
        <v>954</v>
      </c>
      <c r="X958" s="148">
        <v>9</v>
      </c>
      <c r="Y958" s="148" t="s">
        <v>230</v>
      </c>
      <c r="AC958" s="148" t="s">
        <v>49</v>
      </c>
      <c r="AD958" s="148" t="s">
        <v>3658</v>
      </c>
      <c r="AE958" s="148">
        <v>53100</v>
      </c>
      <c r="AF958" s="148" t="s">
        <v>4367</v>
      </c>
      <c r="AI958" s="148">
        <v>243034911</v>
      </c>
      <c r="AK958" s="148" t="s">
        <v>4368</v>
      </c>
      <c r="AL958" s="148">
        <v>0</v>
      </c>
      <c r="AM958" s="148">
        <v>0</v>
      </c>
    </row>
    <row r="959" spans="1:39">
      <c r="A959" s="148">
        <v>533073</v>
      </c>
      <c r="B959" s="148" t="s">
        <v>479</v>
      </c>
      <c r="C959" s="148" t="s">
        <v>325</v>
      </c>
      <c r="D959" s="148">
        <v>533073</v>
      </c>
      <c r="F959" s="149" t="s">
        <v>52</v>
      </c>
      <c r="H959" s="150">
        <v>22638</v>
      </c>
      <c r="I959" s="149" t="s">
        <v>8138</v>
      </c>
      <c r="J959" s="149" t="s">
        <v>8139</v>
      </c>
      <c r="K959" s="149" t="s">
        <v>45</v>
      </c>
      <c r="M959" s="149" t="s">
        <v>46</v>
      </c>
      <c r="N959" s="148">
        <v>12530147</v>
      </c>
      <c r="O959" s="148" t="s">
        <v>966</v>
      </c>
      <c r="Q959" s="148" t="s">
        <v>48</v>
      </c>
      <c r="R959" s="150">
        <v>37432</v>
      </c>
      <c r="S959" s="150">
        <v>44826</v>
      </c>
      <c r="T959" s="148" t="s">
        <v>2896</v>
      </c>
      <c r="U959" s="148">
        <v>957</v>
      </c>
      <c r="X959" s="148">
        <v>9</v>
      </c>
      <c r="Y959" s="148" t="s">
        <v>230</v>
      </c>
      <c r="AC959" s="148" t="s">
        <v>49</v>
      </c>
      <c r="AD959" s="148" t="s">
        <v>3658</v>
      </c>
      <c r="AE959" s="148">
        <v>53100</v>
      </c>
      <c r="AF959" s="148" t="s">
        <v>4369</v>
      </c>
      <c r="AJ959" s="148">
        <v>779822458</v>
      </c>
      <c r="AK959" s="148" t="s">
        <v>3373</v>
      </c>
      <c r="AL959" s="148">
        <v>0</v>
      </c>
      <c r="AM959" s="148">
        <v>0</v>
      </c>
    </row>
    <row r="960" spans="1:39">
      <c r="A960" s="148">
        <v>5323606</v>
      </c>
      <c r="B960" s="148" t="s">
        <v>1245</v>
      </c>
      <c r="C960" s="148" t="s">
        <v>84</v>
      </c>
      <c r="D960" s="148">
        <v>5323606</v>
      </c>
      <c r="E960" s="149" t="s">
        <v>52</v>
      </c>
      <c r="F960" s="149" t="s">
        <v>52</v>
      </c>
      <c r="H960" s="150">
        <v>24368</v>
      </c>
      <c r="I960" s="149" t="s">
        <v>8130</v>
      </c>
      <c r="J960" s="149" t="s">
        <v>8131</v>
      </c>
      <c r="K960" s="149" t="s">
        <v>45</v>
      </c>
      <c r="M960" s="149" t="s">
        <v>46</v>
      </c>
      <c r="N960" s="148">
        <v>12530108</v>
      </c>
      <c r="O960" s="148" t="s">
        <v>2037</v>
      </c>
      <c r="P960" s="150">
        <v>45531</v>
      </c>
      <c r="Q960" s="148" t="s">
        <v>962</v>
      </c>
      <c r="R960" s="150">
        <v>41170</v>
      </c>
      <c r="S960" s="150">
        <v>45145</v>
      </c>
      <c r="T960" s="148" t="s">
        <v>2896</v>
      </c>
      <c r="U960" s="148">
        <v>515</v>
      </c>
      <c r="X960" s="148">
        <v>5</v>
      </c>
      <c r="Y960" s="148" t="s">
        <v>230</v>
      </c>
      <c r="AC960" s="148" t="s">
        <v>49</v>
      </c>
      <c r="AD960" s="148" t="s">
        <v>3662</v>
      </c>
      <c r="AE960" s="148">
        <v>53800</v>
      </c>
      <c r="AF960" s="148" t="s">
        <v>4370</v>
      </c>
      <c r="AI960" s="148">
        <v>243064751</v>
      </c>
      <c r="AK960" s="148" t="s">
        <v>5943</v>
      </c>
      <c r="AL960" s="148">
        <v>0</v>
      </c>
      <c r="AM960" s="148">
        <v>0</v>
      </c>
    </row>
    <row r="961" spans="1:39">
      <c r="A961" s="148">
        <v>5328830</v>
      </c>
      <c r="B961" s="148" t="s">
        <v>5944</v>
      </c>
      <c r="C961" s="148" t="s">
        <v>5528</v>
      </c>
      <c r="D961" s="148">
        <v>5328830</v>
      </c>
      <c r="E961" s="149" t="s">
        <v>52</v>
      </c>
      <c r="F961" s="149" t="s">
        <v>52</v>
      </c>
      <c r="H961" s="150">
        <v>40843</v>
      </c>
      <c r="I961" s="149" t="s">
        <v>44</v>
      </c>
      <c r="J961" s="149">
        <v>-14</v>
      </c>
      <c r="K961" s="149" t="s">
        <v>45</v>
      </c>
      <c r="M961" s="149" t="s">
        <v>46</v>
      </c>
      <c r="N961" s="148">
        <v>12530023</v>
      </c>
      <c r="O961" s="148" t="s">
        <v>2026</v>
      </c>
      <c r="P961" s="150">
        <v>45532</v>
      </c>
      <c r="Q961" s="148" t="s">
        <v>962</v>
      </c>
      <c r="R961" s="150">
        <v>44832</v>
      </c>
      <c r="T961" s="148" t="s">
        <v>2115</v>
      </c>
      <c r="U961" s="148">
        <v>539</v>
      </c>
      <c r="X961" s="148">
        <v>5</v>
      </c>
      <c r="Y961" s="148" t="s">
        <v>230</v>
      </c>
      <c r="AC961" s="148" t="s">
        <v>49</v>
      </c>
      <c r="AD961" s="148" t="s">
        <v>3632</v>
      </c>
      <c r="AE961" s="148">
        <v>53700</v>
      </c>
      <c r="AF961" s="148" t="s">
        <v>5945</v>
      </c>
      <c r="AJ961" s="148">
        <v>749734073</v>
      </c>
      <c r="AK961" s="148" t="s">
        <v>5946</v>
      </c>
      <c r="AL961" s="148">
        <v>0</v>
      </c>
      <c r="AM961" s="148">
        <v>0</v>
      </c>
    </row>
    <row r="962" spans="1:39">
      <c r="A962" s="148">
        <v>5328832</v>
      </c>
      <c r="B962" s="148" t="s">
        <v>5944</v>
      </c>
      <c r="C962" s="148" t="s">
        <v>3134</v>
      </c>
      <c r="D962" s="148">
        <v>5328832</v>
      </c>
      <c r="E962" s="149" t="s">
        <v>43</v>
      </c>
      <c r="F962" s="149" t="s">
        <v>52</v>
      </c>
      <c r="H962" s="150">
        <v>40843</v>
      </c>
      <c r="I962" s="149" t="s">
        <v>44</v>
      </c>
      <c r="J962" s="149">
        <v>-14</v>
      </c>
      <c r="K962" s="149" t="s">
        <v>45</v>
      </c>
      <c r="M962" s="149" t="s">
        <v>46</v>
      </c>
      <c r="N962" s="148">
        <v>12530023</v>
      </c>
      <c r="O962" s="148" t="s">
        <v>2026</v>
      </c>
      <c r="P962" s="150">
        <v>45532</v>
      </c>
      <c r="Q962" s="148" t="s">
        <v>962</v>
      </c>
      <c r="R962" s="150">
        <v>44832</v>
      </c>
      <c r="T962" s="148" t="s">
        <v>2115</v>
      </c>
      <c r="U962" s="148">
        <v>500</v>
      </c>
      <c r="X962" s="148">
        <v>5</v>
      </c>
      <c r="Y962" s="148" t="s">
        <v>230</v>
      </c>
      <c r="AC962" s="148" t="s">
        <v>49</v>
      </c>
      <c r="AD962" s="148" t="s">
        <v>3632</v>
      </c>
      <c r="AE962" s="148">
        <v>53700</v>
      </c>
      <c r="AF962" s="148" t="s">
        <v>5945</v>
      </c>
      <c r="AJ962" s="148">
        <v>749734073</v>
      </c>
      <c r="AK962" s="148" t="s">
        <v>5946</v>
      </c>
      <c r="AL962" s="148">
        <v>0</v>
      </c>
      <c r="AM962" s="148">
        <v>0</v>
      </c>
    </row>
    <row r="963" spans="1:39">
      <c r="A963" s="148">
        <v>5325316</v>
      </c>
      <c r="B963" s="148" t="s">
        <v>480</v>
      </c>
      <c r="C963" s="148" t="s">
        <v>235</v>
      </c>
      <c r="D963" s="148">
        <v>5325316</v>
      </c>
      <c r="F963" s="149" t="s">
        <v>52</v>
      </c>
      <c r="H963" s="150">
        <v>27446</v>
      </c>
      <c r="I963" s="149" t="s">
        <v>8147</v>
      </c>
      <c r="J963" s="149" t="s">
        <v>8148</v>
      </c>
      <c r="K963" s="149" t="s">
        <v>45</v>
      </c>
      <c r="M963" s="149" t="s">
        <v>46</v>
      </c>
      <c r="N963" s="148">
        <v>12530055</v>
      </c>
      <c r="O963" s="148" t="s">
        <v>240</v>
      </c>
      <c r="Q963" s="148" t="s">
        <v>48</v>
      </c>
      <c r="R963" s="150">
        <v>42267</v>
      </c>
      <c r="S963" s="150">
        <v>45162</v>
      </c>
      <c r="T963" s="148" t="s">
        <v>1006</v>
      </c>
      <c r="U963" s="148">
        <v>831</v>
      </c>
      <c r="X963" s="148">
        <v>8</v>
      </c>
      <c r="Y963" s="148" t="s">
        <v>230</v>
      </c>
      <c r="AC963" s="148" t="s">
        <v>49</v>
      </c>
      <c r="AD963" s="148" t="s">
        <v>3748</v>
      </c>
      <c r="AE963" s="148">
        <v>53380</v>
      </c>
      <c r="AF963" s="148" t="s">
        <v>4371</v>
      </c>
      <c r="AI963" s="148">
        <v>243376542</v>
      </c>
      <c r="AJ963" s="148">
        <v>672073333</v>
      </c>
      <c r="AK963" s="148" t="s">
        <v>1591</v>
      </c>
      <c r="AL963" s="148">
        <v>0</v>
      </c>
      <c r="AM963" s="148">
        <v>0</v>
      </c>
    </row>
    <row r="964" spans="1:39">
      <c r="A964" s="148">
        <v>5324756</v>
      </c>
      <c r="B964" s="148" t="s">
        <v>480</v>
      </c>
      <c r="C964" s="148" t="s">
        <v>371</v>
      </c>
      <c r="D964" s="148">
        <v>5324756</v>
      </c>
      <c r="E964" s="149" t="s">
        <v>8115</v>
      </c>
      <c r="F964" s="149" t="s">
        <v>52</v>
      </c>
      <c r="H964" s="150">
        <v>28791</v>
      </c>
      <c r="I964" s="149" t="s">
        <v>8147</v>
      </c>
      <c r="J964" s="149" t="s">
        <v>8148</v>
      </c>
      <c r="K964" s="149" t="s">
        <v>45</v>
      </c>
      <c r="M964" s="149" t="s">
        <v>46</v>
      </c>
      <c r="N964" s="148">
        <v>12530119</v>
      </c>
      <c r="O964" s="148" t="s">
        <v>2062</v>
      </c>
      <c r="P964" s="150">
        <v>45524</v>
      </c>
      <c r="Q964" s="148" t="s">
        <v>962</v>
      </c>
      <c r="R964" s="150">
        <v>41900</v>
      </c>
      <c r="S964" s="150">
        <v>44760</v>
      </c>
      <c r="T964" s="148" t="s">
        <v>2896</v>
      </c>
      <c r="U964" s="148">
        <v>741</v>
      </c>
      <c r="X964" s="148">
        <v>7</v>
      </c>
      <c r="Y964" s="148" t="s">
        <v>230</v>
      </c>
      <c r="AC964" s="148" t="s">
        <v>49</v>
      </c>
      <c r="AD964" s="148" t="s">
        <v>4372</v>
      </c>
      <c r="AE964" s="148">
        <v>53200</v>
      </c>
      <c r="AF964" s="148" t="s">
        <v>4373</v>
      </c>
      <c r="AI964" s="148" t="s">
        <v>3374</v>
      </c>
      <c r="AJ964" s="148" t="s">
        <v>3375</v>
      </c>
      <c r="AK964" s="148" t="s">
        <v>1592</v>
      </c>
      <c r="AL964" s="148">
        <v>0</v>
      </c>
      <c r="AM964" s="148">
        <v>0</v>
      </c>
    </row>
    <row r="965" spans="1:39">
      <c r="A965" s="148">
        <v>5328952</v>
      </c>
      <c r="B965" s="148" t="s">
        <v>480</v>
      </c>
      <c r="C965" s="148" t="s">
        <v>2986</v>
      </c>
      <c r="D965" s="148">
        <v>5328952</v>
      </c>
      <c r="F965" s="149" t="s">
        <v>43</v>
      </c>
      <c r="H965" s="150">
        <v>42933</v>
      </c>
      <c r="I965" s="149" t="s">
        <v>43</v>
      </c>
      <c r="J965" s="149">
        <v>-9</v>
      </c>
      <c r="K965" s="149" t="s">
        <v>61</v>
      </c>
      <c r="M965" s="149" t="s">
        <v>46</v>
      </c>
      <c r="N965" s="148">
        <v>12530055</v>
      </c>
      <c r="O965" s="148" t="s">
        <v>240</v>
      </c>
      <c r="Q965" s="148" t="s">
        <v>48</v>
      </c>
      <c r="R965" s="150">
        <v>44850</v>
      </c>
      <c r="S965" s="150">
        <v>45162</v>
      </c>
      <c r="T965" s="148" t="s">
        <v>1006</v>
      </c>
      <c r="U965" s="148">
        <v>500</v>
      </c>
      <c r="X965" s="148">
        <v>5</v>
      </c>
      <c r="Y965" s="148" t="s">
        <v>230</v>
      </c>
      <c r="AC965" s="148" t="s">
        <v>49</v>
      </c>
      <c r="AD965" s="148" t="s">
        <v>3972</v>
      </c>
      <c r="AE965" s="148">
        <v>53380</v>
      </c>
      <c r="AF965" s="148" t="s">
        <v>5947</v>
      </c>
      <c r="AJ965" s="148">
        <v>672073333</v>
      </c>
      <c r="AK965" s="148" t="s">
        <v>1591</v>
      </c>
      <c r="AL965" s="148">
        <v>1</v>
      </c>
      <c r="AM965" s="148">
        <v>0</v>
      </c>
    </row>
    <row r="966" spans="1:39">
      <c r="A966" s="148">
        <v>5328929</v>
      </c>
      <c r="B966" s="148" t="s">
        <v>2174</v>
      </c>
      <c r="C966" s="148" t="s">
        <v>5549</v>
      </c>
      <c r="D966" s="148">
        <v>5328929</v>
      </c>
      <c r="E966" s="149" t="s">
        <v>52</v>
      </c>
      <c r="F966" s="149" t="s">
        <v>52</v>
      </c>
      <c r="H966" s="150">
        <v>42066</v>
      </c>
      <c r="I966" s="149" t="s">
        <v>57</v>
      </c>
      <c r="J966" s="149">
        <v>-10</v>
      </c>
      <c r="K966" s="149" t="s">
        <v>45</v>
      </c>
      <c r="M966" s="149" t="s">
        <v>46</v>
      </c>
      <c r="N966" s="148">
        <v>12530008</v>
      </c>
      <c r="O966" s="148" t="s">
        <v>146</v>
      </c>
      <c r="P966" s="150">
        <v>45491</v>
      </c>
      <c r="Q966" s="148" t="s">
        <v>962</v>
      </c>
      <c r="R966" s="150">
        <v>44843</v>
      </c>
      <c r="T966" s="148" t="s">
        <v>2115</v>
      </c>
      <c r="U966" s="148">
        <v>500</v>
      </c>
      <c r="X966" s="148">
        <v>5</v>
      </c>
      <c r="Y966" s="148" t="s">
        <v>230</v>
      </c>
      <c r="AC966" s="148" t="s">
        <v>49</v>
      </c>
      <c r="AD966" s="148" t="s">
        <v>3949</v>
      </c>
      <c r="AE966" s="148">
        <v>53240</v>
      </c>
      <c r="AF966" s="148" t="s">
        <v>4374</v>
      </c>
      <c r="AJ966" s="148">
        <v>675188651</v>
      </c>
      <c r="AK966" s="148" t="s">
        <v>2175</v>
      </c>
      <c r="AL966" s="148">
        <v>0</v>
      </c>
      <c r="AM966" s="148">
        <v>0</v>
      </c>
    </row>
    <row r="967" spans="1:39">
      <c r="A967" s="148">
        <v>5328114</v>
      </c>
      <c r="B967" s="148" t="s">
        <v>2174</v>
      </c>
      <c r="C967" s="148" t="s">
        <v>308</v>
      </c>
      <c r="D967" s="148">
        <v>5328114</v>
      </c>
      <c r="E967" s="149" t="s">
        <v>52</v>
      </c>
      <c r="F967" s="149" t="s">
        <v>52</v>
      </c>
      <c r="H967" s="150">
        <v>40751</v>
      </c>
      <c r="I967" s="149" t="s">
        <v>44</v>
      </c>
      <c r="J967" s="149">
        <v>-14</v>
      </c>
      <c r="K967" s="149" t="s">
        <v>45</v>
      </c>
      <c r="M967" s="149" t="s">
        <v>46</v>
      </c>
      <c r="N967" s="148">
        <v>12530008</v>
      </c>
      <c r="O967" s="148" t="s">
        <v>146</v>
      </c>
      <c r="P967" s="150">
        <v>45491</v>
      </c>
      <c r="Q967" s="148" t="s">
        <v>962</v>
      </c>
      <c r="R967" s="150">
        <v>44439</v>
      </c>
      <c r="T967" s="148" t="s">
        <v>2115</v>
      </c>
      <c r="U967" s="148">
        <v>521</v>
      </c>
      <c r="X967" s="148">
        <v>5</v>
      </c>
      <c r="Y967" s="148" t="s">
        <v>230</v>
      </c>
      <c r="AC967" s="148" t="s">
        <v>49</v>
      </c>
      <c r="AD967" s="148" t="s">
        <v>3949</v>
      </c>
      <c r="AE967" s="148">
        <v>53240</v>
      </c>
      <c r="AF967" s="148" t="s">
        <v>4374</v>
      </c>
      <c r="AJ967" s="148">
        <v>675188651</v>
      </c>
      <c r="AK967" s="148" t="s">
        <v>2175</v>
      </c>
      <c r="AL967" s="148">
        <v>0</v>
      </c>
      <c r="AM967" s="148">
        <v>0</v>
      </c>
    </row>
    <row r="968" spans="1:39">
      <c r="A968" s="148">
        <v>5328559</v>
      </c>
      <c r="B968" s="148" t="s">
        <v>3376</v>
      </c>
      <c r="C968" s="148" t="s">
        <v>199</v>
      </c>
      <c r="D968" s="148">
        <v>5328559</v>
      </c>
      <c r="F968" s="149" t="s">
        <v>43</v>
      </c>
      <c r="H968" s="150">
        <v>20597</v>
      </c>
      <c r="I968" s="149" t="s">
        <v>8208</v>
      </c>
      <c r="J968" s="149" t="s">
        <v>8209</v>
      </c>
      <c r="K968" s="149" t="s">
        <v>45</v>
      </c>
      <c r="M968" s="149" t="s">
        <v>46</v>
      </c>
      <c r="N968" s="148">
        <v>12538903</v>
      </c>
      <c r="O968" s="148" t="s">
        <v>166</v>
      </c>
      <c r="Q968" s="148" t="s">
        <v>48</v>
      </c>
      <c r="R968" s="150">
        <v>44572</v>
      </c>
      <c r="S968" s="150">
        <v>45188</v>
      </c>
      <c r="T968" s="148" t="s">
        <v>1006</v>
      </c>
      <c r="U968" s="148">
        <v>500</v>
      </c>
      <c r="X968" s="148">
        <v>5</v>
      </c>
      <c r="Y968" s="148" t="s">
        <v>230</v>
      </c>
      <c r="AC968" s="148" t="s">
        <v>49</v>
      </c>
      <c r="AD968" s="148" t="s">
        <v>4375</v>
      </c>
      <c r="AE968" s="148">
        <v>53110</v>
      </c>
      <c r="AF968" s="148" t="s">
        <v>3834</v>
      </c>
      <c r="AJ968" s="148">
        <v>619750658</v>
      </c>
      <c r="AK968" s="148" t="s">
        <v>3377</v>
      </c>
      <c r="AL968" s="148">
        <v>1</v>
      </c>
      <c r="AM968" s="148">
        <v>0</v>
      </c>
    </row>
    <row r="969" spans="1:39">
      <c r="A969" s="148">
        <v>5328871</v>
      </c>
      <c r="B969" s="148" t="s">
        <v>5948</v>
      </c>
      <c r="C969" s="148" t="s">
        <v>364</v>
      </c>
      <c r="D969" s="148">
        <v>5328871</v>
      </c>
      <c r="F969" s="149" t="s">
        <v>52</v>
      </c>
      <c r="H969" s="150">
        <v>40339</v>
      </c>
      <c r="I969" s="149" t="s">
        <v>97</v>
      </c>
      <c r="J969" s="149">
        <v>-15</v>
      </c>
      <c r="K969" s="149" t="s">
        <v>45</v>
      </c>
      <c r="M969" s="149" t="s">
        <v>46</v>
      </c>
      <c r="N969" s="148">
        <v>12530017</v>
      </c>
      <c r="O969" s="148" t="s">
        <v>2025</v>
      </c>
      <c r="Q969" s="148" t="s">
        <v>48</v>
      </c>
      <c r="R969" s="150">
        <v>44836</v>
      </c>
      <c r="T969" s="148" t="s">
        <v>2115</v>
      </c>
      <c r="U969" s="148">
        <v>531</v>
      </c>
      <c r="X969" s="148">
        <v>5</v>
      </c>
      <c r="Y969" s="148" t="s">
        <v>230</v>
      </c>
      <c r="AC969" s="148" t="s">
        <v>49</v>
      </c>
      <c r="AD969" s="148" t="s">
        <v>3669</v>
      </c>
      <c r="AE969" s="148">
        <v>53500</v>
      </c>
      <c r="AF969" s="148" t="s">
        <v>5949</v>
      </c>
      <c r="AK969" s="148" t="s">
        <v>5950</v>
      </c>
      <c r="AL969" s="148">
        <v>0</v>
      </c>
      <c r="AM969" s="148">
        <v>0</v>
      </c>
    </row>
    <row r="970" spans="1:39">
      <c r="A970" s="148">
        <v>5325383</v>
      </c>
      <c r="B970" s="148" t="s">
        <v>981</v>
      </c>
      <c r="C970" s="148" t="s">
        <v>982</v>
      </c>
      <c r="D970" s="148">
        <v>5325383</v>
      </c>
      <c r="E970" s="149" t="s">
        <v>52</v>
      </c>
      <c r="F970" s="149" t="s">
        <v>52</v>
      </c>
      <c r="H970" s="150">
        <v>30123</v>
      </c>
      <c r="I970" s="149" t="s">
        <v>8113</v>
      </c>
      <c r="J970" s="149" t="s">
        <v>8114</v>
      </c>
      <c r="K970" s="149" t="s">
        <v>45</v>
      </c>
      <c r="M970" s="149" t="s">
        <v>46</v>
      </c>
      <c r="N970" s="148">
        <v>12530017</v>
      </c>
      <c r="O970" s="148" t="s">
        <v>2025</v>
      </c>
      <c r="P970" s="150">
        <v>45526</v>
      </c>
      <c r="Q970" s="148" t="s">
        <v>962</v>
      </c>
      <c r="R970" s="150">
        <v>42271</v>
      </c>
      <c r="S970" s="150">
        <v>44820</v>
      </c>
      <c r="T970" s="148" t="s">
        <v>2896</v>
      </c>
      <c r="U970" s="148">
        <v>828</v>
      </c>
      <c r="X970" s="148">
        <v>8</v>
      </c>
      <c r="Y970" s="148" t="s">
        <v>230</v>
      </c>
      <c r="AC970" s="148" t="s">
        <v>49</v>
      </c>
      <c r="AD970" s="148" t="s">
        <v>3724</v>
      </c>
      <c r="AE970" s="148">
        <v>53500</v>
      </c>
      <c r="AF970" s="148" t="s">
        <v>4376</v>
      </c>
      <c r="AI970" s="148">
        <v>243058102</v>
      </c>
      <c r="AJ970" s="148">
        <v>671647592</v>
      </c>
      <c r="AK970" s="148" t="s">
        <v>5951</v>
      </c>
      <c r="AL970" s="148">
        <v>0</v>
      </c>
      <c r="AM970" s="148">
        <v>0</v>
      </c>
    </row>
    <row r="971" spans="1:39">
      <c r="A971" s="148">
        <v>78365</v>
      </c>
      <c r="B971" s="148" t="s">
        <v>5952</v>
      </c>
      <c r="C971" s="148" t="s">
        <v>247</v>
      </c>
      <c r="D971" s="148">
        <v>78365</v>
      </c>
      <c r="F971" s="149" t="s">
        <v>52</v>
      </c>
      <c r="H971" s="150">
        <v>22210</v>
      </c>
      <c r="I971" s="149" t="s">
        <v>8138</v>
      </c>
      <c r="J971" s="149" t="s">
        <v>8139</v>
      </c>
      <c r="K971" s="149" t="s">
        <v>45</v>
      </c>
      <c r="M971" s="149" t="s">
        <v>46</v>
      </c>
      <c r="N971" s="148">
        <v>12530144</v>
      </c>
      <c r="O971" s="148" t="s">
        <v>2070</v>
      </c>
      <c r="Q971" s="148" t="s">
        <v>48</v>
      </c>
      <c r="R971" s="150">
        <v>37432</v>
      </c>
      <c r="S971" s="150">
        <v>44809</v>
      </c>
      <c r="T971" s="148" t="s">
        <v>2896</v>
      </c>
      <c r="U971" s="148">
        <v>660</v>
      </c>
      <c r="X971" s="148">
        <v>6</v>
      </c>
      <c r="Y971" s="148" t="s">
        <v>230</v>
      </c>
      <c r="AB971" s="150">
        <v>44816</v>
      </c>
      <c r="AC971" s="148" t="s">
        <v>49</v>
      </c>
      <c r="AD971" s="148" t="s">
        <v>5741</v>
      </c>
      <c r="AE971" s="148">
        <v>49330</v>
      </c>
      <c r="AF971" s="148" t="s">
        <v>8921</v>
      </c>
      <c r="AH971" s="148" t="s">
        <v>8922</v>
      </c>
      <c r="AI971" s="148">
        <v>630052215</v>
      </c>
      <c r="AJ971" s="148">
        <v>630052215</v>
      </c>
      <c r="AK971" s="148" t="s">
        <v>5953</v>
      </c>
      <c r="AL971" s="148">
        <v>0</v>
      </c>
      <c r="AM971" s="148">
        <v>0</v>
      </c>
    </row>
    <row r="972" spans="1:39">
      <c r="A972" s="148">
        <v>535409</v>
      </c>
      <c r="B972" s="148" t="s">
        <v>481</v>
      </c>
      <c r="C972" s="148" t="s">
        <v>144</v>
      </c>
      <c r="D972" s="148">
        <v>535409</v>
      </c>
      <c r="E972" s="149" t="s">
        <v>8115</v>
      </c>
      <c r="F972" s="149" t="s">
        <v>52</v>
      </c>
      <c r="H972" s="150">
        <v>26216</v>
      </c>
      <c r="I972" s="149" t="s">
        <v>8109</v>
      </c>
      <c r="J972" s="149" t="s">
        <v>8110</v>
      </c>
      <c r="K972" s="149" t="s">
        <v>45</v>
      </c>
      <c r="M972" s="149" t="s">
        <v>46</v>
      </c>
      <c r="N972" s="148">
        <v>12530023</v>
      </c>
      <c r="O972" s="148" t="s">
        <v>2026</v>
      </c>
      <c r="P972" s="150">
        <v>45477</v>
      </c>
      <c r="Q972" s="148" t="s">
        <v>962</v>
      </c>
      <c r="R972" s="150">
        <v>37432</v>
      </c>
      <c r="S972" s="150">
        <v>45167</v>
      </c>
      <c r="T972" s="148" t="s">
        <v>2896</v>
      </c>
      <c r="U972" s="148">
        <v>1022</v>
      </c>
      <c r="X972" s="148">
        <v>10</v>
      </c>
      <c r="Y972" s="148" t="s">
        <v>230</v>
      </c>
      <c r="AC972" s="148" t="s">
        <v>49</v>
      </c>
      <c r="AD972" s="148" t="s">
        <v>4340</v>
      </c>
      <c r="AE972" s="148">
        <v>53700</v>
      </c>
      <c r="AF972" s="148">
        <v>6</v>
      </c>
      <c r="AG972" s="148" t="s">
        <v>8923</v>
      </c>
      <c r="AI972" s="148" t="s">
        <v>2991</v>
      </c>
      <c r="AJ972" s="148" t="s">
        <v>2992</v>
      </c>
      <c r="AK972" s="148" t="s">
        <v>8924</v>
      </c>
      <c r="AL972" s="148">
        <v>0</v>
      </c>
      <c r="AM972" s="148">
        <v>0</v>
      </c>
    </row>
    <row r="973" spans="1:39">
      <c r="A973" s="148">
        <v>5319051</v>
      </c>
      <c r="B973" s="148" t="s">
        <v>929</v>
      </c>
      <c r="C973" s="148" t="s">
        <v>3050</v>
      </c>
      <c r="D973" s="148">
        <v>5319051</v>
      </c>
      <c r="F973" s="149" t="s">
        <v>52</v>
      </c>
      <c r="H973" s="150">
        <v>33319</v>
      </c>
      <c r="I973" s="149" t="s">
        <v>59</v>
      </c>
      <c r="J973" s="149">
        <v>-40</v>
      </c>
      <c r="K973" s="149" t="s">
        <v>45</v>
      </c>
      <c r="M973" s="149" t="s">
        <v>46</v>
      </c>
      <c r="N973" s="148">
        <v>12530144</v>
      </c>
      <c r="O973" s="148" t="s">
        <v>2070</v>
      </c>
      <c r="Q973" s="148" t="s">
        <v>48</v>
      </c>
      <c r="R973" s="150">
        <v>38275</v>
      </c>
      <c r="S973" s="150">
        <v>44826</v>
      </c>
      <c r="T973" s="148" t="s">
        <v>2896</v>
      </c>
      <c r="U973" s="148">
        <v>1248</v>
      </c>
      <c r="X973" s="148">
        <v>12</v>
      </c>
      <c r="Y973" s="148" t="s">
        <v>230</v>
      </c>
      <c r="AC973" s="148" t="s">
        <v>49</v>
      </c>
      <c r="AD973" s="148" t="s">
        <v>4378</v>
      </c>
      <c r="AE973" s="148">
        <v>53270</v>
      </c>
      <c r="AF973" s="148" t="s">
        <v>4379</v>
      </c>
      <c r="AK973" s="148" t="s">
        <v>1593</v>
      </c>
      <c r="AL973" s="148">
        <v>0</v>
      </c>
      <c r="AM973" s="148">
        <v>0</v>
      </c>
    </row>
    <row r="974" spans="1:39">
      <c r="A974" s="148">
        <v>5325497</v>
      </c>
      <c r="B974" s="148" t="s">
        <v>983</v>
      </c>
      <c r="C974" s="148" t="s">
        <v>280</v>
      </c>
      <c r="D974" s="148">
        <v>5325497</v>
      </c>
      <c r="F974" s="149" t="s">
        <v>52</v>
      </c>
      <c r="H974" s="150">
        <v>38615</v>
      </c>
      <c r="I974" s="149" t="s">
        <v>59</v>
      </c>
      <c r="J974" s="149">
        <v>-40</v>
      </c>
      <c r="K974" s="149" t="s">
        <v>45</v>
      </c>
      <c r="M974" s="149" t="s">
        <v>46</v>
      </c>
      <c r="N974" s="148">
        <v>12530072</v>
      </c>
      <c r="O974" s="148" t="s">
        <v>2032</v>
      </c>
      <c r="Q974" s="148" t="s">
        <v>48</v>
      </c>
      <c r="R974" s="150">
        <v>42285</v>
      </c>
      <c r="S974" s="150">
        <v>45225</v>
      </c>
      <c r="T974" s="148" t="s">
        <v>1006</v>
      </c>
      <c r="U974" s="148">
        <v>634</v>
      </c>
      <c r="X974" s="148">
        <v>6</v>
      </c>
      <c r="Y974" s="148" t="s">
        <v>230</v>
      </c>
      <c r="AC974" s="148" t="s">
        <v>49</v>
      </c>
      <c r="AD974" s="148" t="s">
        <v>3679</v>
      </c>
      <c r="AE974" s="148">
        <v>53470</v>
      </c>
      <c r="AF974" s="148" t="s">
        <v>4380</v>
      </c>
      <c r="AJ974" s="148">
        <v>615332706</v>
      </c>
      <c r="AK974" s="148" t="s">
        <v>1594</v>
      </c>
      <c r="AL974" s="148">
        <v>0</v>
      </c>
      <c r="AM974" s="148">
        <v>0</v>
      </c>
    </row>
    <row r="975" spans="1:39">
      <c r="A975" s="148">
        <v>5326547</v>
      </c>
      <c r="B975" s="148" t="s">
        <v>1107</v>
      </c>
      <c r="C975" s="148" t="s">
        <v>863</v>
      </c>
      <c r="D975" s="148">
        <v>5326547</v>
      </c>
      <c r="F975" s="149" t="s">
        <v>52</v>
      </c>
      <c r="H975" s="150">
        <v>26796</v>
      </c>
      <c r="I975" s="149" t="s">
        <v>8109</v>
      </c>
      <c r="J975" s="149" t="s">
        <v>8110</v>
      </c>
      <c r="K975" s="149" t="s">
        <v>45</v>
      </c>
      <c r="M975" s="149" t="s">
        <v>46</v>
      </c>
      <c r="N975" s="148">
        <v>12530054</v>
      </c>
      <c r="O975" s="148" t="s">
        <v>94</v>
      </c>
      <c r="Q975" s="148" t="s">
        <v>48</v>
      </c>
      <c r="R975" s="150">
        <v>43015</v>
      </c>
      <c r="S975" s="150">
        <v>44468</v>
      </c>
      <c r="T975" s="148" t="s">
        <v>2896</v>
      </c>
      <c r="U975" s="148">
        <v>818</v>
      </c>
      <c r="X975" s="148">
        <v>8</v>
      </c>
      <c r="Y975" s="148" t="s">
        <v>230</v>
      </c>
      <c r="AC975" s="148" t="s">
        <v>49</v>
      </c>
      <c r="AD975" s="148" t="s">
        <v>3769</v>
      </c>
      <c r="AE975" s="148">
        <v>53400</v>
      </c>
      <c r="AF975" s="148" t="s">
        <v>4381</v>
      </c>
      <c r="AK975" s="148" t="s">
        <v>3378</v>
      </c>
      <c r="AL975" s="148">
        <v>0</v>
      </c>
      <c r="AM975" s="148">
        <v>0</v>
      </c>
    </row>
    <row r="976" spans="1:39">
      <c r="A976" s="148">
        <v>5323112</v>
      </c>
      <c r="B976" s="148" t="s">
        <v>483</v>
      </c>
      <c r="C976" s="148" t="s">
        <v>141</v>
      </c>
      <c r="D976" s="148">
        <v>5323112</v>
      </c>
      <c r="E976" s="149" t="s">
        <v>8115</v>
      </c>
      <c r="F976" s="149" t="s">
        <v>52</v>
      </c>
      <c r="H976" s="150">
        <v>27658</v>
      </c>
      <c r="I976" s="149" t="s">
        <v>8147</v>
      </c>
      <c r="J976" s="149" t="s">
        <v>8148</v>
      </c>
      <c r="K976" s="149" t="s">
        <v>45</v>
      </c>
      <c r="M976" s="149" t="s">
        <v>46</v>
      </c>
      <c r="N976" s="148">
        <v>12530011</v>
      </c>
      <c r="O976" s="148" t="s">
        <v>2082</v>
      </c>
      <c r="P976" s="150">
        <v>45488</v>
      </c>
      <c r="Q976" s="148" t="s">
        <v>962</v>
      </c>
      <c r="R976" s="150">
        <v>40814</v>
      </c>
      <c r="S976" s="150">
        <v>44057</v>
      </c>
      <c r="T976" s="148" t="s">
        <v>2896</v>
      </c>
      <c r="U976" s="148">
        <v>896</v>
      </c>
      <c r="X976" s="148">
        <v>8</v>
      </c>
      <c r="Y976" s="148" t="s">
        <v>230</v>
      </c>
      <c r="AC976" s="148" t="s">
        <v>49</v>
      </c>
      <c r="AD976" s="148" t="s">
        <v>4382</v>
      </c>
      <c r="AE976" s="148">
        <v>53350</v>
      </c>
      <c r="AF976" s="148" t="s">
        <v>4383</v>
      </c>
      <c r="AI976" s="148" t="s">
        <v>8925</v>
      </c>
      <c r="AK976" s="148" t="s">
        <v>1595</v>
      </c>
      <c r="AL976" s="148">
        <v>1</v>
      </c>
      <c r="AM976" s="148">
        <v>0</v>
      </c>
    </row>
    <row r="977" spans="1:39">
      <c r="A977" s="148">
        <v>5328432</v>
      </c>
      <c r="B977" s="148" t="s">
        <v>3379</v>
      </c>
      <c r="C977" s="148" t="s">
        <v>3380</v>
      </c>
      <c r="D977" s="148">
        <v>5328432</v>
      </c>
      <c r="F977" s="149" t="s">
        <v>52</v>
      </c>
      <c r="H977" s="150">
        <v>20325</v>
      </c>
      <c r="I977" s="149" t="s">
        <v>8208</v>
      </c>
      <c r="J977" s="149" t="s">
        <v>8209</v>
      </c>
      <c r="K977" s="149" t="s">
        <v>45</v>
      </c>
      <c r="M977" s="149" t="s">
        <v>46</v>
      </c>
      <c r="N977" s="148">
        <v>12530060</v>
      </c>
      <c r="O977" s="148" t="s">
        <v>2031</v>
      </c>
      <c r="Q977" s="148" t="s">
        <v>48</v>
      </c>
      <c r="R977" s="150">
        <v>44483</v>
      </c>
      <c r="S977" s="150">
        <v>44482</v>
      </c>
      <c r="T977" s="148" t="s">
        <v>2896</v>
      </c>
      <c r="U977" s="148">
        <v>500</v>
      </c>
      <c r="X977" s="148">
        <v>5</v>
      </c>
      <c r="Y977" s="148" t="s">
        <v>230</v>
      </c>
      <c r="AC977" s="148" t="s">
        <v>49</v>
      </c>
      <c r="AD977" s="148" t="s">
        <v>3637</v>
      </c>
      <c r="AE977" s="148">
        <v>53810</v>
      </c>
      <c r="AF977" s="148" t="s">
        <v>4384</v>
      </c>
      <c r="AJ977" s="148">
        <v>662268610</v>
      </c>
      <c r="AK977" s="148" t="s">
        <v>3381</v>
      </c>
      <c r="AL977" s="148">
        <v>0</v>
      </c>
      <c r="AM977" s="148">
        <v>0</v>
      </c>
    </row>
    <row r="978" spans="1:39">
      <c r="A978" s="148">
        <v>5329501</v>
      </c>
      <c r="B978" s="148" t="s">
        <v>8926</v>
      </c>
      <c r="C978" s="148" t="s">
        <v>5912</v>
      </c>
      <c r="D978" s="148">
        <v>5329501</v>
      </c>
      <c r="F978" s="149" t="s">
        <v>43</v>
      </c>
      <c r="H978" s="150">
        <v>37965</v>
      </c>
      <c r="I978" s="149" t="s">
        <v>59</v>
      </c>
      <c r="J978" s="149">
        <v>-40</v>
      </c>
      <c r="K978" s="149" t="s">
        <v>45</v>
      </c>
      <c r="M978" s="149" t="s">
        <v>46</v>
      </c>
      <c r="N978" s="148">
        <v>12530079</v>
      </c>
      <c r="O978" s="148" t="s">
        <v>106</v>
      </c>
      <c r="Q978" s="148" t="s">
        <v>48</v>
      </c>
      <c r="R978" s="150">
        <v>45216</v>
      </c>
      <c r="S978" s="150">
        <v>45213</v>
      </c>
      <c r="T978" s="148" t="s">
        <v>1006</v>
      </c>
      <c r="U978" s="148">
        <v>500</v>
      </c>
      <c r="X978" s="148">
        <v>5</v>
      </c>
      <c r="Y978" s="148" t="s">
        <v>230</v>
      </c>
      <c r="AC978" s="148" t="s">
        <v>49</v>
      </c>
      <c r="AD978" s="148" t="s">
        <v>8793</v>
      </c>
      <c r="AE978" s="148">
        <v>53120</v>
      </c>
      <c r="AF978" s="148" t="s">
        <v>8927</v>
      </c>
      <c r="AJ978" s="148">
        <v>640594124</v>
      </c>
      <c r="AK978" s="148" t="s">
        <v>8928</v>
      </c>
      <c r="AL978" s="148">
        <v>0</v>
      </c>
      <c r="AM978" s="148">
        <v>0</v>
      </c>
    </row>
    <row r="979" spans="1:39">
      <c r="A979" s="148">
        <v>5322010</v>
      </c>
      <c r="B979" s="148" t="s">
        <v>484</v>
      </c>
      <c r="C979" s="148" t="s">
        <v>325</v>
      </c>
      <c r="D979" s="148">
        <v>5322010</v>
      </c>
      <c r="F979" s="149" t="s">
        <v>43</v>
      </c>
      <c r="H979" s="150">
        <v>19827</v>
      </c>
      <c r="I979" s="149" t="s">
        <v>8116</v>
      </c>
      <c r="J979" s="149" t="s">
        <v>8117</v>
      </c>
      <c r="K979" s="149" t="s">
        <v>45</v>
      </c>
      <c r="M979" s="149" t="s">
        <v>46</v>
      </c>
      <c r="N979" s="148">
        <v>12530022</v>
      </c>
      <c r="O979" s="148" t="s">
        <v>51</v>
      </c>
      <c r="Q979" s="148" t="s">
        <v>48</v>
      </c>
      <c r="R979" s="150">
        <v>40106</v>
      </c>
      <c r="S979" s="150">
        <v>44089</v>
      </c>
      <c r="T979" s="148" t="s">
        <v>2896</v>
      </c>
      <c r="U979" s="148">
        <v>500</v>
      </c>
      <c r="X979" s="148">
        <v>5</v>
      </c>
      <c r="Y979" s="148" t="s">
        <v>230</v>
      </c>
      <c r="AC979" s="148" t="s">
        <v>49</v>
      </c>
      <c r="AD979" s="148" t="s">
        <v>1328</v>
      </c>
      <c r="AE979" s="148">
        <v>53000</v>
      </c>
      <c r="AF979" s="148" t="s">
        <v>4385</v>
      </c>
      <c r="AI979" s="148">
        <v>272951503</v>
      </c>
      <c r="AK979" s="148" t="s">
        <v>2176</v>
      </c>
      <c r="AL979" s="148">
        <v>0</v>
      </c>
      <c r="AM979" s="148">
        <v>0</v>
      </c>
    </row>
    <row r="980" spans="1:39">
      <c r="A980" s="148">
        <v>7630851</v>
      </c>
      <c r="B980" s="148" t="s">
        <v>8929</v>
      </c>
      <c r="C980" s="148" t="s">
        <v>1228</v>
      </c>
      <c r="D980" s="148">
        <v>7630851</v>
      </c>
      <c r="E980" s="149" t="s">
        <v>52</v>
      </c>
      <c r="F980" s="149" t="s">
        <v>52</v>
      </c>
      <c r="H980" s="150">
        <v>36664</v>
      </c>
      <c r="I980" s="149" t="s">
        <v>59</v>
      </c>
      <c r="J980" s="149">
        <v>-40</v>
      </c>
      <c r="K980" s="149" t="s">
        <v>61</v>
      </c>
      <c r="M980" s="149" t="s">
        <v>46</v>
      </c>
      <c r="N980" s="148">
        <v>12530060</v>
      </c>
      <c r="O980" s="148" t="s">
        <v>2031</v>
      </c>
      <c r="P980" s="150">
        <v>45516</v>
      </c>
      <c r="Q980" s="148" t="s">
        <v>962</v>
      </c>
      <c r="R980" s="150">
        <v>39374</v>
      </c>
      <c r="S980" s="150">
        <v>44792</v>
      </c>
      <c r="T980" s="148" t="s">
        <v>2896</v>
      </c>
      <c r="U980" s="148">
        <v>1374</v>
      </c>
      <c r="X980" s="148">
        <v>13</v>
      </c>
      <c r="Y980" s="148" t="s">
        <v>230</v>
      </c>
      <c r="AB980" s="150">
        <v>45256</v>
      </c>
      <c r="AC980" s="148" t="s">
        <v>49</v>
      </c>
      <c r="AD980" s="148" t="s">
        <v>8930</v>
      </c>
      <c r="AE980" s="148">
        <v>27500</v>
      </c>
      <c r="AF980" s="148" t="s">
        <v>8931</v>
      </c>
      <c r="AI980" s="148">
        <v>232577889</v>
      </c>
      <c r="AJ980" s="148">
        <v>643791051</v>
      </c>
      <c r="AK980" s="148" t="s">
        <v>8932</v>
      </c>
      <c r="AL980" s="148">
        <v>0</v>
      </c>
      <c r="AM980" s="148">
        <v>0</v>
      </c>
    </row>
    <row r="981" spans="1:39">
      <c r="A981" s="148">
        <v>5323707</v>
      </c>
      <c r="B981" s="148" t="s">
        <v>1161</v>
      </c>
      <c r="C981" s="148" t="s">
        <v>1096</v>
      </c>
      <c r="D981" s="148">
        <v>5323707</v>
      </c>
      <c r="E981" s="149" t="s">
        <v>8115</v>
      </c>
      <c r="F981" s="149" t="s">
        <v>52</v>
      </c>
      <c r="H981" s="150">
        <v>27362</v>
      </c>
      <c r="I981" s="149" t="s">
        <v>8109</v>
      </c>
      <c r="J981" s="149" t="s">
        <v>8110</v>
      </c>
      <c r="K981" s="149" t="s">
        <v>61</v>
      </c>
      <c r="M981" s="149" t="s">
        <v>46</v>
      </c>
      <c r="N981" s="148">
        <v>12530098</v>
      </c>
      <c r="O981" s="148" t="s">
        <v>149</v>
      </c>
      <c r="P981" s="150">
        <v>45496</v>
      </c>
      <c r="Q981" s="148" t="s">
        <v>962</v>
      </c>
      <c r="R981" s="150">
        <v>41178</v>
      </c>
      <c r="T981" s="148" t="s">
        <v>2022</v>
      </c>
      <c r="U981" s="148">
        <v>591</v>
      </c>
      <c r="X981" s="148">
        <v>5</v>
      </c>
      <c r="Y981" s="148" t="s">
        <v>230</v>
      </c>
      <c r="AC981" s="148" t="s">
        <v>49</v>
      </c>
      <c r="AD981" s="148" t="s">
        <v>4155</v>
      </c>
      <c r="AE981" s="148">
        <v>53500</v>
      </c>
      <c r="AF981" s="148" t="s">
        <v>4386</v>
      </c>
      <c r="AI981" s="148" t="s">
        <v>2993</v>
      </c>
      <c r="AJ981" s="148" t="s">
        <v>2994</v>
      </c>
      <c r="AK981" s="148" t="s">
        <v>1596</v>
      </c>
      <c r="AL981" s="148">
        <v>0</v>
      </c>
      <c r="AM981" s="148">
        <v>0</v>
      </c>
    </row>
    <row r="982" spans="1:39">
      <c r="A982" s="148">
        <v>5329529</v>
      </c>
      <c r="B982" s="148" t="s">
        <v>8933</v>
      </c>
      <c r="C982" s="148" t="s">
        <v>8934</v>
      </c>
      <c r="D982" s="148">
        <v>5329529</v>
      </c>
      <c r="F982" s="149" t="s">
        <v>52</v>
      </c>
      <c r="H982" s="150">
        <v>41556</v>
      </c>
      <c r="I982" s="149" t="s">
        <v>54</v>
      </c>
      <c r="J982" s="149">
        <v>-12</v>
      </c>
      <c r="K982" s="149" t="s">
        <v>45</v>
      </c>
      <c r="M982" s="149" t="s">
        <v>46</v>
      </c>
      <c r="N982" s="148">
        <v>12530018</v>
      </c>
      <c r="O982" s="148" t="s">
        <v>2023</v>
      </c>
      <c r="Q982" s="148" t="s">
        <v>48</v>
      </c>
      <c r="R982" s="150">
        <v>45227</v>
      </c>
      <c r="T982" s="148" t="s">
        <v>2115</v>
      </c>
      <c r="U982" s="148">
        <v>500</v>
      </c>
      <c r="X982" s="148">
        <v>5</v>
      </c>
      <c r="Y982" s="148" t="s">
        <v>230</v>
      </c>
      <c r="AC982" s="148" t="s">
        <v>49</v>
      </c>
      <c r="AD982" s="148" t="s">
        <v>1208</v>
      </c>
      <c r="AE982" s="148">
        <v>53200</v>
      </c>
      <c r="AF982" s="148" t="s">
        <v>8935</v>
      </c>
      <c r="AJ982" s="148" t="s">
        <v>8936</v>
      </c>
      <c r="AK982" s="148" t="s">
        <v>8937</v>
      </c>
      <c r="AL982" s="148">
        <v>0</v>
      </c>
      <c r="AM982" s="148">
        <v>0</v>
      </c>
    </row>
    <row r="983" spans="1:39">
      <c r="A983" s="148">
        <v>5329282</v>
      </c>
      <c r="B983" s="148" t="s">
        <v>8938</v>
      </c>
      <c r="C983" s="148" t="s">
        <v>1039</v>
      </c>
      <c r="D983" s="148">
        <v>5329282</v>
      </c>
      <c r="F983" s="149" t="s">
        <v>52</v>
      </c>
      <c r="H983" s="150">
        <v>40511</v>
      </c>
      <c r="I983" s="149" t="s">
        <v>97</v>
      </c>
      <c r="J983" s="149">
        <v>-15</v>
      </c>
      <c r="K983" s="149" t="s">
        <v>61</v>
      </c>
      <c r="M983" s="149" t="s">
        <v>46</v>
      </c>
      <c r="N983" s="148">
        <v>12530079</v>
      </c>
      <c r="O983" s="148" t="s">
        <v>106</v>
      </c>
      <c r="Q983" s="148" t="s">
        <v>48</v>
      </c>
      <c r="R983" s="150">
        <v>45186</v>
      </c>
      <c r="T983" s="148" t="s">
        <v>2115</v>
      </c>
      <c r="U983" s="148">
        <v>542</v>
      </c>
      <c r="X983" s="148">
        <v>5</v>
      </c>
      <c r="Y983" s="148" t="s">
        <v>230</v>
      </c>
      <c r="AC983" s="148" t="s">
        <v>49</v>
      </c>
      <c r="AD983" s="148" t="s">
        <v>8939</v>
      </c>
      <c r="AE983" s="148">
        <v>53120</v>
      </c>
      <c r="AF983" s="148">
        <v>4</v>
      </c>
      <c r="AH983" s="148" t="s">
        <v>8940</v>
      </c>
      <c r="AI983" s="148">
        <v>243080384</v>
      </c>
      <c r="AJ983" s="148">
        <v>607274754</v>
      </c>
      <c r="AK983" s="148" t="s">
        <v>8941</v>
      </c>
      <c r="AL983" s="148">
        <v>0</v>
      </c>
      <c r="AM983" s="148">
        <v>0</v>
      </c>
    </row>
    <row r="984" spans="1:39">
      <c r="A984" s="148">
        <v>5329283</v>
      </c>
      <c r="B984" s="148" t="s">
        <v>8938</v>
      </c>
      <c r="C984" s="148" t="s">
        <v>1171</v>
      </c>
      <c r="D984" s="148">
        <v>5329283</v>
      </c>
      <c r="F984" s="149" t="s">
        <v>52</v>
      </c>
      <c r="H984" s="150">
        <v>41208</v>
      </c>
      <c r="I984" s="149" t="s">
        <v>53</v>
      </c>
      <c r="J984" s="149">
        <v>-13</v>
      </c>
      <c r="K984" s="149" t="s">
        <v>45</v>
      </c>
      <c r="M984" s="149" t="s">
        <v>46</v>
      </c>
      <c r="N984" s="148">
        <v>12530079</v>
      </c>
      <c r="O984" s="148" t="s">
        <v>106</v>
      </c>
      <c r="Q984" s="148" t="s">
        <v>48</v>
      </c>
      <c r="R984" s="150">
        <v>45186</v>
      </c>
      <c r="T984" s="148" t="s">
        <v>2115</v>
      </c>
      <c r="U984" s="148">
        <v>500</v>
      </c>
      <c r="X984" s="148">
        <v>5</v>
      </c>
      <c r="Y984" s="148" t="s">
        <v>230</v>
      </c>
      <c r="AC984" s="148" t="s">
        <v>49</v>
      </c>
      <c r="AD984" s="148" t="s">
        <v>8939</v>
      </c>
      <c r="AE984" s="148">
        <v>53120</v>
      </c>
      <c r="AF984" s="148">
        <v>4</v>
      </c>
      <c r="AH984" s="148" t="s">
        <v>8940</v>
      </c>
      <c r="AI984" s="148">
        <v>243080384</v>
      </c>
      <c r="AJ984" s="148">
        <v>607274754</v>
      </c>
      <c r="AK984" s="148" t="s">
        <v>8941</v>
      </c>
      <c r="AL984" s="148">
        <v>0</v>
      </c>
      <c r="AM984" s="148">
        <v>0</v>
      </c>
    </row>
    <row r="985" spans="1:39">
      <c r="A985" s="148">
        <v>5329514</v>
      </c>
      <c r="B985" s="148" t="s">
        <v>8942</v>
      </c>
      <c r="C985" s="148" t="s">
        <v>861</v>
      </c>
      <c r="D985" s="148">
        <v>5329514</v>
      </c>
      <c r="F985" s="149" t="s">
        <v>43</v>
      </c>
      <c r="H985" s="150">
        <v>31376</v>
      </c>
      <c r="I985" s="149" t="s">
        <v>59</v>
      </c>
      <c r="J985" s="149">
        <v>-40</v>
      </c>
      <c r="K985" s="149" t="s">
        <v>45</v>
      </c>
      <c r="M985" s="149" t="s">
        <v>46</v>
      </c>
      <c r="N985" s="148">
        <v>12530136</v>
      </c>
      <c r="O985" s="148" t="s">
        <v>55</v>
      </c>
      <c r="Q985" s="148" t="s">
        <v>48</v>
      </c>
      <c r="R985" s="150">
        <v>45219</v>
      </c>
      <c r="S985" s="150">
        <v>45194</v>
      </c>
      <c r="T985" s="148" t="s">
        <v>1006</v>
      </c>
      <c r="U985" s="148">
        <v>500</v>
      </c>
      <c r="X985" s="148">
        <v>5</v>
      </c>
      <c r="Y985" s="148" t="s">
        <v>230</v>
      </c>
      <c r="AC985" s="148" t="s">
        <v>49</v>
      </c>
      <c r="AD985" s="148" t="s">
        <v>4867</v>
      </c>
      <c r="AE985" s="148">
        <v>53100</v>
      </c>
      <c r="AF985" s="148" t="s">
        <v>8873</v>
      </c>
      <c r="AK985" s="148" t="s">
        <v>3613</v>
      </c>
      <c r="AL985" s="148">
        <v>0</v>
      </c>
      <c r="AM985" s="148">
        <v>0</v>
      </c>
    </row>
    <row r="986" spans="1:39">
      <c r="A986" s="148">
        <v>537734</v>
      </c>
      <c r="B986" s="148" t="s">
        <v>1030</v>
      </c>
      <c r="C986" s="148" t="s">
        <v>136</v>
      </c>
      <c r="D986" s="148">
        <v>537734</v>
      </c>
      <c r="F986" s="149" t="s">
        <v>52</v>
      </c>
      <c r="H986" s="150">
        <v>26676</v>
      </c>
      <c r="I986" s="149" t="s">
        <v>8109</v>
      </c>
      <c r="J986" s="149" t="s">
        <v>8110</v>
      </c>
      <c r="K986" s="149" t="s">
        <v>45</v>
      </c>
      <c r="M986" s="149" t="s">
        <v>46</v>
      </c>
      <c r="N986" s="148">
        <v>12530016</v>
      </c>
      <c r="O986" s="148" t="s">
        <v>2152</v>
      </c>
      <c r="Q986" s="148" t="s">
        <v>48</v>
      </c>
      <c r="R986" s="150">
        <v>37432</v>
      </c>
      <c r="S986" s="150">
        <v>44824</v>
      </c>
      <c r="T986" s="148" t="s">
        <v>1006</v>
      </c>
      <c r="U986" s="148">
        <v>1071</v>
      </c>
      <c r="X986" s="148">
        <v>10</v>
      </c>
      <c r="Y986" s="148" t="s">
        <v>230</v>
      </c>
      <c r="AB986" s="150">
        <v>43282</v>
      </c>
      <c r="AC986" s="148" t="s">
        <v>49</v>
      </c>
      <c r="AD986" s="148" t="s">
        <v>5954</v>
      </c>
      <c r="AE986" s="148">
        <v>53700</v>
      </c>
      <c r="AH986" s="148" t="s">
        <v>4387</v>
      </c>
      <c r="AI986" s="148">
        <v>243034754</v>
      </c>
      <c r="AJ986" s="148">
        <v>679122185</v>
      </c>
      <c r="AK986" s="148" t="s">
        <v>1597</v>
      </c>
      <c r="AL986" s="148">
        <v>0</v>
      </c>
      <c r="AM986" s="148">
        <v>0</v>
      </c>
    </row>
    <row r="987" spans="1:39">
      <c r="A987" s="148">
        <v>5329011</v>
      </c>
      <c r="B987" s="148" t="s">
        <v>5955</v>
      </c>
      <c r="C987" s="148" t="s">
        <v>172</v>
      </c>
      <c r="D987" s="148">
        <v>5329011</v>
      </c>
      <c r="F987" s="149" t="s">
        <v>43</v>
      </c>
      <c r="H987" s="150">
        <v>23491</v>
      </c>
      <c r="I987" s="149" t="s">
        <v>8138</v>
      </c>
      <c r="J987" s="149" t="s">
        <v>8139</v>
      </c>
      <c r="K987" s="149" t="s">
        <v>45</v>
      </c>
      <c r="M987" s="149" t="s">
        <v>46</v>
      </c>
      <c r="N987" s="148">
        <v>12530114</v>
      </c>
      <c r="O987" s="148" t="s">
        <v>47</v>
      </c>
      <c r="Q987" s="148" t="s">
        <v>48</v>
      </c>
      <c r="R987" s="150">
        <v>44874</v>
      </c>
      <c r="S987" s="150">
        <v>44833</v>
      </c>
      <c r="T987" s="148" t="s">
        <v>2896</v>
      </c>
      <c r="U987" s="148">
        <v>500</v>
      </c>
      <c r="X987" s="148">
        <v>5</v>
      </c>
      <c r="Y987" s="148" t="s">
        <v>230</v>
      </c>
      <c r="AC987" s="148" t="s">
        <v>49</v>
      </c>
      <c r="AD987" s="148" t="s">
        <v>1328</v>
      </c>
      <c r="AE987" s="148">
        <v>53000</v>
      </c>
      <c r="AF987" s="148" t="s">
        <v>5956</v>
      </c>
      <c r="AI987" s="148" t="s">
        <v>5957</v>
      </c>
      <c r="AJ987" s="148" t="s">
        <v>5958</v>
      </c>
      <c r="AK987" s="148" t="s">
        <v>5959</v>
      </c>
      <c r="AL987" s="148">
        <v>1</v>
      </c>
      <c r="AM987" s="148">
        <v>1</v>
      </c>
    </row>
    <row r="988" spans="1:39">
      <c r="A988" s="148">
        <v>8524736</v>
      </c>
      <c r="B988" s="148" t="s">
        <v>485</v>
      </c>
      <c r="C988" s="148" t="s">
        <v>5960</v>
      </c>
      <c r="D988" s="148">
        <v>8524736</v>
      </c>
      <c r="F988" s="149" t="s">
        <v>52</v>
      </c>
      <c r="H988" s="150">
        <v>31914</v>
      </c>
      <c r="I988" s="149" t="s">
        <v>59</v>
      </c>
      <c r="J988" s="149">
        <v>-40</v>
      </c>
      <c r="K988" s="149" t="s">
        <v>45</v>
      </c>
      <c r="M988" s="149" t="s">
        <v>46</v>
      </c>
      <c r="N988" s="148">
        <v>12530018</v>
      </c>
      <c r="O988" s="148" t="s">
        <v>2023</v>
      </c>
      <c r="Q988" s="148" t="s">
        <v>48</v>
      </c>
      <c r="R988" s="150">
        <v>41173</v>
      </c>
      <c r="S988" s="150">
        <v>44826</v>
      </c>
      <c r="T988" s="148" t="s">
        <v>1006</v>
      </c>
      <c r="U988" s="148">
        <v>653</v>
      </c>
      <c r="X988" s="148">
        <v>6</v>
      </c>
      <c r="Y988" s="148" t="s">
        <v>230</v>
      </c>
      <c r="AC988" s="148" t="s">
        <v>49</v>
      </c>
      <c r="AD988" s="148" t="s">
        <v>3646</v>
      </c>
      <c r="AE988" s="148">
        <v>53200</v>
      </c>
      <c r="AF988" s="148" t="s">
        <v>5961</v>
      </c>
      <c r="AI988" s="148">
        <v>630829935</v>
      </c>
      <c r="AK988" s="148" t="s">
        <v>5962</v>
      </c>
      <c r="AL988" s="148">
        <v>0</v>
      </c>
      <c r="AM988" s="148">
        <v>0</v>
      </c>
    </row>
    <row r="989" spans="1:39">
      <c r="A989" s="148">
        <v>5321134</v>
      </c>
      <c r="B989" s="148" t="s">
        <v>486</v>
      </c>
      <c r="C989" s="148" t="s">
        <v>87</v>
      </c>
      <c r="D989" s="148">
        <v>5321134</v>
      </c>
      <c r="E989" s="149" t="s">
        <v>52</v>
      </c>
      <c r="F989" s="149" t="s">
        <v>52</v>
      </c>
      <c r="H989" s="150">
        <v>35004</v>
      </c>
      <c r="I989" s="149" t="s">
        <v>59</v>
      </c>
      <c r="J989" s="149">
        <v>-40</v>
      </c>
      <c r="K989" s="149" t="s">
        <v>45</v>
      </c>
      <c r="M989" s="149" t="s">
        <v>46</v>
      </c>
      <c r="N989" s="148">
        <v>12530077</v>
      </c>
      <c r="O989" s="148" t="s">
        <v>2064</v>
      </c>
      <c r="P989" s="150">
        <v>45519</v>
      </c>
      <c r="Q989" s="148" t="s">
        <v>962</v>
      </c>
      <c r="R989" s="150">
        <v>39714</v>
      </c>
      <c r="S989" s="150">
        <v>44824</v>
      </c>
      <c r="T989" s="148" t="s">
        <v>2896</v>
      </c>
      <c r="U989" s="148">
        <v>678</v>
      </c>
      <c r="X989" s="148">
        <v>6</v>
      </c>
      <c r="Y989" s="148" t="s">
        <v>230</v>
      </c>
      <c r="AC989" s="148" t="s">
        <v>49</v>
      </c>
      <c r="AD989" s="148" t="s">
        <v>4003</v>
      </c>
      <c r="AE989" s="148">
        <v>53160</v>
      </c>
      <c r="AF989" s="148" t="s">
        <v>4388</v>
      </c>
      <c r="AI989" s="148">
        <v>243370832</v>
      </c>
      <c r="AK989" s="148" t="s">
        <v>3382</v>
      </c>
      <c r="AL989" s="148">
        <v>0</v>
      </c>
      <c r="AM989" s="148">
        <v>0</v>
      </c>
    </row>
    <row r="990" spans="1:39">
      <c r="A990" s="148">
        <v>5329235</v>
      </c>
      <c r="B990" s="148" t="s">
        <v>486</v>
      </c>
      <c r="C990" s="148" t="s">
        <v>8943</v>
      </c>
      <c r="D990" s="148">
        <v>5329235</v>
      </c>
      <c r="F990" s="149" t="s">
        <v>52</v>
      </c>
      <c r="H990" s="150">
        <v>40401</v>
      </c>
      <c r="I990" s="149" t="s">
        <v>97</v>
      </c>
      <c r="J990" s="149">
        <v>-15</v>
      </c>
      <c r="K990" s="149" t="s">
        <v>45</v>
      </c>
      <c r="M990" s="149" t="s">
        <v>46</v>
      </c>
      <c r="N990" s="148">
        <v>12530054</v>
      </c>
      <c r="O990" s="148" t="s">
        <v>94</v>
      </c>
      <c r="Q990" s="148" t="s">
        <v>48</v>
      </c>
      <c r="R990" s="150">
        <v>45181</v>
      </c>
      <c r="T990" s="148" t="s">
        <v>2115</v>
      </c>
      <c r="U990" s="148">
        <v>500</v>
      </c>
      <c r="X990" s="148">
        <v>5</v>
      </c>
      <c r="Y990" s="148" t="s">
        <v>230</v>
      </c>
      <c r="AC990" s="148" t="s">
        <v>49</v>
      </c>
      <c r="AD990" s="148" t="s">
        <v>8944</v>
      </c>
      <c r="AE990" s="148">
        <v>53350</v>
      </c>
      <c r="AF990" s="148" t="s">
        <v>8945</v>
      </c>
      <c r="AJ990" s="148">
        <v>644100393</v>
      </c>
      <c r="AK990" s="148" t="s">
        <v>8946</v>
      </c>
      <c r="AL990" s="148">
        <v>1</v>
      </c>
      <c r="AM990" s="148">
        <v>0</v>
      </c>
    </row>
    <row r="991" spans="1:39">
      <c r="A991" s="148">
        <v>5313880</v>
      </c>
      <c r="B991" s="148" t="s">
        <v>486</v>
      </c>
      <c r="C991" s="148" t="s">
        <v>172</v>
      </c>
      <c r="D991" s="148">
        <v>5313880</v>
      </c>
      <c r="E991" s="149" t="s">
        <v>8115</v>
      </c>
      <c r="F991" s="149" t="s">
        <v>52</v>
      </c>
      <c r="H991" s="150">
        <v>29119</v>
      </c>
      <c r="I991" s="149" t="s">
        <v>8147</v>
      </c>
      <c r="J991" s="149" t="s">
        <v>8148</v>
      </c>
      <c r="K991" s="149" t="s">
        <v>45</v>
      </c>
      <c r="M991" s="149" t="s">
        <v>46</v>
      </c>
      <c r="N991" s="148">
        <v>12530077</v>
      </c>
      <c r="O991" s="148" t="s">
        <v>2064</v>
      </c>
      <c r="P991" s="150">
        <v>45486</v>
      </c>
      <c r="Q991" s="148" t="s">
        <v>962</v>
      </c>
      <c r="R991" s="150">
        <v>37432</v>
      </c>
      <c r="S991" s="150">
        <v>45111</v>
      </c>
      <c r="T991" s="148" t="s">
        <v>2896</v>
      </c>
      <c r="U991" s="148">
        <v>776</v>
      </c>
      <c r="X991" s="148">
        <v>7</v>
      </c>
      <c r="Y991" s="148" t="s">
        <v>230</v>
      </c>
      <c r="AC991" s="148" t="s">
        <v>49</v>
      </c>
      <c r="AD991" s="148" t="s">
        <v>4031</v>
      </c>
      <c r="AE991" s="148">
        <v>53160</v>
      </c>
      <c r="AF991" s="148" t="s">
        <v>4390</v>
      </c>
      <c r="AI991" s="148" t="s">
        <v>3383</v>
      </c>
      <c r="AJ991" s="148" t="s">
        <v>3383</v>
      </c>
      <c r="AK991" s="148" t="s">
        <v>2122</v>
      </c>
      <c r="AL991" s="148">
        <v>0</v>
      </c>
      <c r="AM991" s="148">
        <v>0</v>
      </c>
    </row>
    <row r="992" spans="1:39">
      <c r="A992" s="148">
        <v>5328199</v>
      </c>
      <c r="B992" s="148" t="s">
        <v>486</v>
      </c>
      <c r="C992" s="148" t="s">
        <v>72</v>
      </c>
      <c r="D992" s="148">
        <v>5328199</v>
      </c>
      <c r="E992" s="149" t="s">
        <v>52</v>
      </c>
      <c r="F992" s="149" t="s">
        <v>52</v>
      </c>
      <c r="H992" s="150">
        <v>40175</v>
      </c>
      <c r="I992" s="149" t="s">
        <v>70</v>
      </c>
      <c r="J992" s="149">
        <v>-16</v>
      </c>
      <c r="K992" s="149" t="s">
        <v>45</v>
      </c>
      <c r="M992" s="149" t="s">
        <v>46</v>
      </c>
      <c r="N992" s="148">
        <v>12530077</v>
      </c>
      <c r="O992" s="148" t="s">
        <v>2064</v>
      </c>
      <c r="P992" s="150">
        <v>45534</v>
      </c>
      <c r="Q992" s="148" t="s">
        <v>962</v>
      </c>
      <c r="R992" s="150">
        <v>44457</v>
      </c>
      <c r="T992" s="148" t="s">
        <v>2115</v>
      </c>
      <c r="U992" s="148">
        <v>510</v>
      </c>
      <c r="X992" s="148">
        <v>5</v>
      </c>
      <c r="Y992" s="148" t="s">
        <v>230</v>
      </c>
      <c r="AB992" s="150">
        <v>45108</v>
      </c>
      <c r="AC992" s="148" t="s">
        <v>49</v>
      </c>
      <c r="AD992" s="148" t="s">
        <v>4003</v>
      </c>
      <c r="AE992" s="148">
        <v>53160</v>
      </c>
      <c r="AF992" s="148" t="s">
        <v>4389</v>
      </c>
      <c r="AJ992" s="148">
        <v>687450075</v>
      </c>
      <c r="AK992" s="148" t="s">
        <v>2122</v>
      </c>
      <c r="AL992" s="148">
        <v>0</v>
      </c>
      <c r="AM992" s="148">
        <v>0</v>
      </c>
    </row>
    <row r="993" spans="1:39">
      <c r="A993" s="148">
        <v>5328758</v>
      </c>
      <c r="B993" s="148" t="s">
        <v>486</v>
      </c>
      <c r="C993" s="148" t="s">
        <v>393</v>
      </c>
      <c r="D993" s="148">
        <v>5328758</v>
      </c>
      <c r="F993" s="149" t="s">
        <v>43</v>
      </c>
      <c r="H993" s="150">
        <v>31237</v>
      </c>
      <c r="I993" s="149" t="s">
        <v>59</v>
      </c>
      <c r="J993" s="149">
        <v>-40</v>
      </c>
      <c r="K993" s="149" t="s">
        <v>45</v>
      </c>
      <c r="M993" s="149" t="s">
        <v>46</v>
      </c>
      <c r="N993" s="148">
        <v>12530079</v>
      </c>
      <c r="O993" s="148" t="s">
        <v>106</v>
      </c>
      <c r="Q993" s="148" t="s">
        <v>48</v>
      </c>
      <c r="R993" s="150">
        <v>44824</v>
      </c>
      <c r="S993" s="150">
        <v>44694</v>
      </c>
      <c r="T993" s="148" t="s">
        <v>2896</v>
      </c>
      <c r="U993" s="148">
        <v>500</v>
      </c>
      <c r="X993" s="148">
        <v>5</v>
      </c>
      <c r="Y993" s="148" t="s">
        <v>230</v>
      </c>
      <c r="AC993" s="148" t="s">
        <v>49</v>
      </c>
      <c r="AD993" s="148" t="s">
        <v>3781</v>
      </c>
      <c r="AE993" s="148">
        <v>53120</v>
      </c>
      <c r="AF993" s="148" t="s">
        <v>5593</v>
      </c>
      <c r="AG993" s="148" t="s">
        <v>5594</v>
      </c>
      <c r="AI993" s="148">
        <v>243084140</v>
      </c>
      <c r="AK993" s="148" t="s">
        <v>5595</v>
      </c>
      <c r="AL993" s="148">
        <v>0</v>
      </c>
      <c r="AM993" s="148">
        <v>0</v>
      </c>
    </row>
    <row r="994" spans="1:39">
      <c r="A994" s="148">
        <v>5325108</v>
      </c>
      <c r="B994" s="148" t="s">
        <v>486</v>
      </c>
      <c r="C994" s="148" t="s">
        <v>393</v>
      </c>
      <c r="D994" s="148">
        <v>5325108</v>
      </c>
      <c r="F994" s="149" t="s">
        <v>52</v>
      </c>
      <c r="H994" s="150">
        <v>20932</v>
      </c>
      <c r="I994" s="149" t="s">
        <v>8208</v>
      </c>
      <c r="J994" s="149" t="s">
        <v>8209</v>
      </c>
      <c r="K994" s="149" t="s">
        <v>45</v>
      </c>
      <c r="M994" s="149" t="s">
        <v>46</v>
      </c>
      <c r="N994" s="148">
        <v>12530063</v>
      </c>
      <c r="O994" s="148" t="s">
        <v>265</v>
      </c>
      <c r="Q994" s="148" t="s">
        <v>48</v>
      </c>
      <c r="R994" s="150">
        <v>42019</v>
      </c>
      <c r="S994" s="150">
        <v>44390</v>
      </c>
      <c r="T994" s="148" t="s">
        <v>2896</v>
      </c>
      <c r="U994" s="148">
        <v>711</v>
      </c>
      <c r="X994" s="148">
        <v>7</v>
      </c>
      <c r="Y994" s="148" t="s">
        <v>230</v>
      </c>
      <c r="AC994" s="148" t="s">
        <v>49</v>
      </c>
      <c r="AD994" s="148" t="s">
        <v>4070</v>
      </c>
      <c r="AE994" s="148">
        <v>53500</v>
      </c>
      <c r="AF994" s="148" t="s">
        <v>4391</v>
      </c>
      <c r="AK994" s="148" t="s">
        <v>3384</v>
      </c>
      <c r="AL994" s="148">
        <v>0</v>
      </c>
      <c r="AM994" s="148">
        <v>0</v>
      </c>
    </row>
    <row r="995" spans="1:39">
      <c r="A995" s="148">
        <v>5329714</v>
      </c>
      <c r="B995" s="148" t="s">
        <v>486</v>
      </c>
      <c r="C995" s="148" t="s">
        <v>387</v>
      </c>
      <c r="D995" s="148">
        <v>5329714</v>
      </c>
      <c r="E995" s="149" t="s">
        <v>5338</v>
      </c>
      <c r="H995" s="150">
        <v>41747</v>
      </c>
      <c r="I995" s="149" t="s">
        <v>89</v>
      </c>
      <c r="J995" s="149">
        <v>-11</v>
      </c>
      <c r="K995" s="149" t="s">
        <v>45</v>
      </c>
      <c r="M995" s="149" t="s">
        <v>46</v>
      </c>
      <c r="N995" s="148">
        <v>12530060</v>
      </c>
      <c r="O995" s="148" t="s">
        <v>2031</v>
      </c>
      <c r="P995" s="150">
        <v>45496</v>
      </c>
      <c r="Q995" s="148" t="s">
        <v>962</v>
      </c>
      <c r="R995" s="150">
        <v>45496</v>
      </c>
      <c r="T995" s="148" t="s">
        <v>2115</v>
      </c>
      <c r="U995" s="148">
        <v>500</v>
      </c>
      <c r="X995" s="148">
        <v>5</v>
      </c>
      <c r="Y995" s="148" t="s">
        <v>230</v>
      </c>
      <c r="AC995" s="148" t="s">
        <v>49</v>
      </c>
      <c r="AD995" s="148" t="s">
        <v>4025</v>
      </c>
      <c r="AE995" s="148">
        <v>53240</v>
      </c>
      <c r="AF995" s="148" t="s">
        <v>8947</v>
      </c>
      <c r="AJ995" s="148">
        <v>675863488</v>
      </c>
      <c r="AK995" s="148" t="s">
        <v>5965</v>
      </c>
      <c r="AL995" s="148">
        <v>0</v>
      </c>
      <c r="AM995" s="148">
        <v>0</v>
      </c>
    </row>
    <row r="996" spans="1:39">
      <c r="A996" s="148">
        <v>5329236</v>
      </c>
      <c r="B996" s="148" t="s">
        <v>486</v>
      </c>
      <c r="C996" s="148" t="s">
        <v>272</v>
      </c>
      <c r="D996" s="148">
        <v>5329236</v>
      </c>
      <c r="F996" s="149" t="s">
        <v>43</v>
      </c>
      <c r="H996" s="150">
        <v>39080</v>
      </c>
      <c r="I996" s="149" t="s">
        <v>2335</v>
      </c>
      <c r="J996" s="149">
        <v>-19</v>
      </c>
      <c r="K996" s="149" t="s">
        <v>45</v>
      </c>
      <c r="M996" s="149" t="s">
        <v>46</v>
      </c>
      <c r="N996" s="148">
        <v>12530054</v>
      </c>
      <c r="O996" s="148" t="s">
        <v>94</v>
      </c>
      <c r="Q996" s="148" t="s">
        <v>48</v>
      </c>
      <c r="R996" s="150">
        <v>45181</v>
      </c>
      <c r="T996" s="148" t="s">
        <v>2115</v>
      </c>
      <c r="U996" s="148">
        <v>500</v>
      </c>
      <c r="X996" s="148">
        <v>5</v>
      </c>
      <c r="Y996" s="148" t="s">
        <v>230</v>
      </c>
      <c r="AC996" s="148" t="s">
        <v>49</v>
      </c>
      <c r="AD996" s="148" t="s">
        <v>8944</v>
      </c>
      <c r="AE996" s="148">
        <v>53350</v>
      </c>
      <c r="AF996" s="148" t="s">
        <v>8945</v>
      </c>
      <c r="AK996" s="148" t="s">
        <v>8946</v>
      </c>
      <c r="AL996" s="148">
        <v>0</v>
      </c>
      <c r="AM996" s="148">
        <v>0</v>
      </c>
    </row>
    <row r="997" spans="1:39">
      <c r="A997" s="148">
        <v>5329237</v>
      </c>
      <c r="B997" s="148" t="s">
        <v>486</v>
      </c>
      <c r="C997" s="148" t="s">
        <v>5746</v>
      </c>
      <c r="D997" s="148">
        <v>5329237</v>
      </c>
      <c r="F997" s="149" t="s">
        <v>52</v>
      </c>
      <c r="H997" s="150">
        <v>41193</v>
      </c>
      <c r="I997" s="149" t="s">
        <v>53</v>
      </c>
      <c r="J997" s="149">
        <v>-13</v>
      </c>
      <c r="K997" s="149" t="s">
        <v>45</v>
      </c>
      <c r="M997" s="149" t="s">
        <v>46</v>
      </c>
      <c r="N997" s="148">
        <v>12530054</v>
      </c>
      <c r="O997" s="148" t="s">
        <v>94</v>
      </c>
      <c r="Q997" s="148" t="s">
        <v>48</v>
      </c>
      <c r="R997" s="150">
        <v>45181</v>
      </c>
      <c r="T997" s="148" t="s">
        <v>2115</v>
      </c>
      <c r="U997" s="148">
        <v>500</v>
      </c>
      <c r="X997" s="148">
        <v>5</v>
      </c>
      <c r="Y997" s="148" t="s">
        <v>230</v>
      </c>
      <c r="AC997" s="148" t="s">
        <v>49</v>
      </c>
      <c r="AD997" s="148" t="s">
        <v>8944</v>
      </c>
      <c r="AE997" s="148">
        <v>53350</v>
      </c>
      <c r="AF997" s="148" t="s">
        <v>8945</v>
      </c>
      <c r="AK997" s="148" t="s">
        <v>8946</v>
      </c>
      <c r="AL997" s="148">
        <v>0</v>
      </c>
      <c r="AM997" s="148">
        <v>0</v>
      </c>
    </row>
    <row r="998" spans="1:39">
      <c r="A998" s="148">
        <v>5329139</v>
      </c>
      <c r="B998" s="148" t="s">
        <v>486</v>
      </c>
      <c r="C998" s="148" t="s">
        <v>5963</v>
      </c>
      <c r="D998" s="148">
        <v>5329139</v>
      </c>
      <c r="F998" s="149" t="s">
        <v>5338</v>
      </c>
      <c r="H998" s="150">
        <v>40675</v>
      </c>
      <c r="I998" s="149" t="s">
        <v>44</v>
      </c>
      <c r="J998" s="149">
        <v>-14</v>
      </c>
      <c r="K998" s="149" t="s">
        <v>61</v>
      </c>
      <c r="M998" s="149" t="s">
        <v>46</v>
      </c>
      <c r="N998" s="148">
        <v>12530060</v>
      </c>
      <c r="O998" s="148" t="s">
        <v>2031</v>
      </c>
      <c r="Q998" s="148" t="s">
        <v>48</v>
      </c>
      <c r="R998" s="150">
        <v>45120</v>
      </c>
      <c r="T998" s="148" t="s">
        <v>2115</v>
      </c>
      <c r="U998" s="148">
        <v>500</v>
      </c>
      <c r="X998" s="148">
        <v>5</v>
      </c>
      <c r="Y998" s="148" t="s">
        <v>230</v>
      </c>
      <c r="AC998" s="148" t="s">
        <v>49</v>
      </c>
      <c r="AD998" s="148" t="s">
        <v>4025</v>
      </c>
      <c r="AE998" s="148">
        <v>53240</v>
      </c>
      <c r="AF998" s="148" t="s">
        <v>5964</v>
      </c>
      <c r="AK998" s="148" t="s">
        <v>5965</v>
      </c>
      <c r="AL998" s="148">
        <v>0</v>
      </c>
      <c r="AM998" s="148">
        <v>0</v>
      </c>
    </row>
    <row r="999" spans="1:39">
      <c r="A999" s="148">
        <v>5329520</v>
      </c>
      <c r="B999" s="148" t="s">
        <v>486</v>
      </c>
      <c r="C999" s="148" t="s">
        <v>8948</v>
      </c>
      <c r="D999" s="148">
        <v>5329520</v>
      </c>
      <c r="F999" s="149" t="s">
        <v>52</v>
      </c>
      <c r="H999" s="150">
        <v>41441</v>
      </c>
      <c r="I999" s="149" t="s">
        <v>54</v>
      </c>
      <c r="J999" s="149">
        <v>-12</v>
      </c>
      <c r="K999" s="149" t="s">
        <v>45</v>
      </c>
      <c r="M999" s="149" t="s">
        <v>46</v>
      </c>
      <c r="N999" s="148">
        <v>12538908</v>
      </c>
      <c r="O999" s="148" t="s">
        <v>2075</v>
      </c>
      <c r="Q999" s="148" t="s">
        <v>48</v>
      </c>
      <c r="R999" s="150">
        <v>45222</v>
      </c>
      <c r="T999" s="148" t="s">
        <v>2115</v>
      </c>
      <c r="U999" s="148">
        <v>500</v>
      </c>
      <c r="X999" s="148">
        <v>5</v>
      </c>
      <c r="Y999" s="148" t="s">
        <v>230</v>
      </c>
      <c r="AC999" s="148" t="s">
        <v>49</v>
      </c>
      <c r="AD999" s="148" t="s">
        <v>3842</v>
      </c>
      <c r="AE999" s="148">
        <v>53240</v>
      </c>
      <c r="AF999" s="148" t="s">
        <v>8949</v>
      </c>
      <c r="AK999" s="148" t="s">
        <v>8950</v>
      </c>
      <c r="AL999" s="148">
        <v>0</v>
      </c>
      <c r="AM999" s="148">
        <v>0</v>
      </c>
    </row>
    <row r="1000" spans="1:39">
      <c r="A1000" s="148">
        <v>5327461</v>
      </c>
      <c r="B1000" s="148" t="s">
        <v>486</v>
      </c>
      <c r="C1000" s="148" t="s">
        <v>1215</v>
      </c>
      <c r="D1000" s="148">
        <v>5327461</v>
      </c>
      <c r="F1000" s="149" t="s">
        <v>52</v>
      </c>
      <c r="H1000" s="150">
        <v>35569</v>
      </c>
      <c r="I1000" s="149" t="s">
        <v>59</v>
      </c>
      <c r="J1000" s="149">
        <v>-40</v>
      </c>
      <c r="K1000" s="149" t="s">
        <v>61</v>
      </c>
      <c r="M1000" s="149" t="s">
        <v>46</v>
      </c>
      <c r="N1000" s="148">
        <v>12530051</v>
      </c>
      <c r="O1000" s="148" t="s">
        <v>2039</v>
      </c>
      <c r="Q1000" s="148" t="s">
        <v>48</v>
      </c>
      <c r="R1000" s="150">
        <v>43727</v>
      </c>
      <c r="S1000" s="150">
        <v>44812</v>
      </c>
      <c r="T1000" s="148" t="s">
        <v>2896</v>
      </c>
      <c r="U1000" s="148">
        <v>615</v>
      </c>
      <c r="X1000" s="148">
        <v>6</v>
      </c>
      <c r="Y1000" s="148" t="s">
        <v>230</v>
      </c>
      <c r="AC1000" s="148" t="s">
        <v>49</v>
      </c>
      <c r="AD1000" s="148" t="s">
        <v>3658</v>
      </c>
      <c r="AE1000" s="148">
        <v>53100</v>
      </c>
      <c r="AF1000" s="148" t="s">
        <v>4392</v>
      </c>
      <c r="AK1000" s="148" t="s">
        <v>3507</v>
      </c>
      <c r="AL1000" s="148">
        <v>0</v>
      </c>
      <c r="AM1000" s="148">
        <v>0</v>
      </c>
    </row>
    <row r="1001" spans="1:39">
      <c r="A1001" s="148">
        <v>5319974</v>
      </c>
      <c r="B1001" s="148" t="s">
        <v>486</v>
      </c>
      <c r="C1001" s="148" t="s">
        <v>138</v>
      </c>
      <c r="D1001" s="148">
        <v>5319974</v>
      </c>
      <c r="F1001" s="149" t="s">
        <v>52</v>
      </c>
      <c r="H1001" s="150">
        <v>26261</v>
      </c>
      <c r="I1001" s="149" t="s">
        <v>8109</v>
      </c>
      <c r="J1001" s="149" t="s">
        <v>8110</v>
      </c>
      <c r="K1001" s="149" t="s">
        <v>45</v>
      </c>
      <c r="M1001" s="149" t="s">
        <v>46</v>
      </c>
      <c r="N1001" s="148">
        <v>12530064</v>
      </c>
      <c r="O1001" s="148" t="s">
        <v>2020</v>
      </c>
      <c r="Q1001" s="148" t="s">
        <v>48</v>
      </c>
      <c r="R1001" s="150">
        <v>38980</v>
      </c>
      <c r="S1001" s="150">
        <v>44810</v>
      </c>
      <c r="T1001" s="148" t="s">
        <v>2896</v>
      </c>
      <c r="U1001" s="148">
        <v>1195</v>
      </c>
      <c r="X1001" s="148">
        <v>11</v>
      </c>
      <c r="Y1001" s="148" t="s">
        <v>230</v>
      </c>
      <c r="AC1001" s="148" t="s">
        <v>49</v>
      </c>
      <c r="AD1001" s="148" t="s">
        <v>3699</v>
      </c>
      <c r="AE1001" s="148">
        <v>53320</v>
      </c>
      <c r="AF1001" s="148" t="s">
        <v>4393</v>
      </c>
      <c r="AJ1001" s="148">
        <v>673369084</v>
      </c>
      <c r="AK1001" s="148" t="s">
        <v>1598</v>
      </c>
      <c r="AL1001" s="148">
        <v>0</v>
      </c>
      <c r="AM1001" s="148">
        <v>0</v>
      </c>
    </row>
    <row r="1002" spans="1:39">
      <c r="A1002" s="148">
        <v>5318781</v>
      </c>
      <c r="B1002" s="148" t="s">
        <v>486</v>
      </c>
      <c r="C1002" s="148" t="s">
        <v>64</v>
      </c>
      <c r="D1002" s="148">
        <v>5318781</v>
      </c>
      <c r="F1002" s="149" t="s">
        <v>52</v>
      </c>
      <c r="H1002" s="150">
        <v>25042</v>
      </c>
      <c r="I1002" s="149" t="s">
        <v>8130</v>
      </c>
      <c r="J1002" s="149" t="s">
        <v>8131</v>
      </c>
      <c r="K1002" s="149" t="s">
        <v>45</v>
      </c>
      <c r="M1002" s="149" t="s">
        <v>46</v>
      </c>
      <c r="N1002" s="148">
        <v>12530093</v>
      </c>
      <c r="O1002" s="148" t="s">
        <v>185</v>
      </c>
      <c r="Q1002" s="148" t="s">
        <v>48</v>
      </c>
      <c r="R1002" s="150">
        <v>38250</v>
      </c>
      <c r="S1002" s="150">
        <v>44424</v>
      </c>
      <c r="T1002" s="148" t="s">
        <v>2896</v>
      </c>
      <c r="U1002" s="148">
        <v>915</v>
      </c>
      <c r="X1002" s="148">
        <v>9</v>
      </c>
      <c r="Y1002" s="148" t="s">
        <v>230</v>
      </c>
      <c r="AC1002" s="148" t="s">
        <v>49</v>
      </c>
      <c r="AD1002" s="148" t="s">
        <v>3658</v>
      </c>
      <c r="AE1002" s="148">
        <v>53100</v>
      </c>
      <c r="AF1002" s="148" t="s">
        <v>4394</v>
      </c>
      <c r="AI1002" s="148">
        <v>243048817</v>
      </c>
      <c r="AK1002" s="148" t="s">
        <v>5966</v>
      </c>
      <c r="AL1002" s="148">
        <v>0</v>
      </c>
      <c r="AM1002" s="148">
        <v>0</v>
      </c>
    </row>
    <row r="1003" spans="1:39">
      <c r="A1003" s="148">
        <v>5323380</v>
      </c>
      <c r="B1003" s="148" t="s">
        <v>486</v>
      </c>
      <c r="C1003" s="148" t="s">
        <v>60</v>
      </c>
      <c r="D1003" s="148">
        <v>5323380</v>
      </c>
      <c r="F1003" s="149" t="s">
        <v>52</v>
      </c>
      <c r="H1003" s="150">
        <v>34572</v>
      </c>
      <c r="I1003" s="149" t="s">
        <v>59</v>
      </c>
      <c r="J1003" s="149">
        <v>-40</v>
      </c>
      <c r="K1003" s="149" t="s">
        <v>45</v>
      </c>
      <c r="M1003" s="149" t="s">
        <v>46</v>
      </c>
      <c r="N1003" s="148">
        <v>12530050</v>
      </c>
      <c r="O1003" s="148" t="s">
        <v>2049</v>
      </c>
      <c r="Q1003" s="148" t="s">
        <v>48</v>
      </c>
      <c r="R1003" s="150">
        <v>40868</v>
      </c>
      <c r="S1003" s="150">
        <v>44824</v>
      </c>
      <c r="T1003" s="148" t="s">
        <v>2896</v>
      </c>
      <c r="U1003" s="148">
        <v>861</v>
      </c>
      <c r="X1003" s="148">
        <v>8</v>
      </c>
      <c r="Y1003" s="148" t="s">
        <v>230</v>
      </c>
      <c r="AC1003" s="148" t="s">
        <v>49</v>
      </c>
      <c r="AD1003" s="148" t="s">
        <v>3801</v>
      </c>
      <c r="AE1003" s="148">
        <v>53210</v>
      </c>
      <c r="AF1003" s="148" t="s">
        <v>5967</v>
      </c>
      <c r="AI1003" s="148">
        <v>243378661</v>
      </c>
      <c r="AJ1003" s="148">
        <v>637428399</v>
      </c>
      <c r="AK1003" s="148" t="s">
        <v>5968</v>
      </c>
      <c r="AL1003" s="148">
        <v>0</v>
      </c>
      <c r="AM1003" s="148">
        <v>0</v>
      </c>
    </row>
    <row r="1004" spans="1:39">
      <c r="A1004" s="148">
        <v>5329617</v>
      </c>
      <c r="B1004" s="148" t="s">
        <v>486</v>
      </c>
      <c r="C1004" s="148" t="s">
        <v>1282</v>
      </c>
      <c r="D1004" s="148">
        <v>5329617</v>
      </c>
      <c r="F1004" s="149" t="s">
        <v>43</v>
      </c>
      <c r="H1004" s="150">
        <v>30936</v>
      </c>
      <c r="I1004" s="149" t="s">
        <v>8113</v>
      </c>
      <c r="J1004" s="149" t="s">
        <v>8114</v>
      </c>
      <c r="K1004" s="149" t="s">
        <v>45</v>
      </c>
      <c r="M1004" s="149" t="s">
        <v>46</v>
      </c>
      <c r="N1004" s="148">
        <v>12530008</v>
      </c>
      <c r="O1004" s="148" t="s">
        <v>146</v>
      </c>
      <c r="Q1004" s="148" t="s">
        <v>48</v>
      </c>
      <c r="R1004" s="150">
        <v>45302</v>
      </c>
      <c r="S1004" s="150">
        <v>45282</v>
      </c>
      <c r="T1004" s="148" t="s">
        <v>1006</v>
      </c>
      <c r="U1004" s="148">
        <v>500</v>
      </c>
      <c r="X1004" s="148">
        <v>5</v>
      </c>
      <c r="Y1004" s="148" t="s">
        <v>230</v>
      </c>
      <c r="AC1004" s="148" t="s">
        <v>49</v>
      </c>
      <c r="AD1004" s="148" t="s">
        <v>3804</v>
      </c>
      <c r="AE1004" s="148">
        <v>53410</v>
      </c>
      <c r="AF1004" s="148" t="s">
        <v>8951</v>
      </c>
      <c r="AJ1004" s="148">
        <v>613985202</v>
      </c>
      <c r="AK1004" s="148" t="s">
        <v>8952</v>
      </c>
      <c r="AL1004" s="148">
        <v>0</v>
      </c>
      <c r="AM1004" s="148">
        <v>0</v>
      </c>
    </row>
    <row r="1005" spans="1:39">
      <c r="A1005" s="148">
        <v>5329253</v>
      </c>
      <c r="B1005" s="148" t="s">
        <v>486</v>
      </c>
      <c r="C1005" s="148" t="s">
        <v>84</v>
      </c>
      <c r="D1005" s="148">
        <v>5329253</v>
      </c>
      <c r="F1005" s="149" t="s">
        <v>5338</v>
      </c>
      <c r="H1005" s="150">
        <v>24588</v>
      </c>
      <c r="I1005" s="149" t="s">
        <v>8130</v>
      </c>
      <c r="J1005" s="149" t="s">
        <v>8131</v>
      </c>
      <c r="K1005" s="149" t="s">
        <v>45</v>
      </c>
      <c r="M1005" s="149" t="s">
        <v>46</v>
      </c>
      <c r="N1005" s="148">
        <v>12530041</v>
      </c>
      <c r="O1005" s="148" t="s">
        <v>2056</v>
      </c>
      <c r="Q1005" s="148" t="s">
        <v>48</v>
      </c>
      <c r="R1005" s="150">
        <v>45182</v>
      </c>
      <c r="T1005" s="148" t="s">
        <v>2896</v>
      </c>
      <c r="U1005" s="148">
        <v>500</v>
      </c>
      <c r="X1005" s="148">
        <v>5</v>
      </c>
      <c r="Y1005" s="148" t="s">
        <v>230</v>
      </c>
      <c r="AC1005" s="148" t="s">
        <v>49</v>
      </c>
      <c r="AD1005" s="148" t="s">
        <v>8953</v>
      </c>
      <c r="AE1005" s="148">
        <v>53440</v>
      </c>
      <c r="AF1005" s="148" t="s">
        <v>8954</v>
      </c>
      <c r="AJ1005" s="148">
        <v>642007809</v>
      </c>
      <c r="AK1005" s="148" t="s">
        <v>2137</v>
      </c>
      <c r="AL1005" s="148">
        <v>0</v>
      </c>
      <c r="AM1005" s="148">
        <v>0</v>
      </c>
    </row>
    <row r="1006" spans="1:39">
      <c r="A1006" s="148">
        <v>5317385</v>
      </c>
      <c r="B1006" s="148" t="s">
        <v>486</v>
      </c>
      <c r="C1006" s="148" t="s">
        <v>151</v>
      </c>
      <c r="D1006" s="148">
        <v>5317385</v>
      </c>
      <c r="E1006" s="149" t="s">
        <v>52</v>
      </c>
      <c r="F1006" s="149" t="s">
        <v>52</v>
      </c>
      <c r="H1006" s="150">
        <v>24623</v>
      </c>
      <c r="I1006" s="149" t="s">
        <v>8130</v>
      </c>
      <c r="J1006" s="149" t="s">
        <v>8131</v>
      </c>
      <c r="K1006" s="149" t="s">
        <v>45</v>
      </c>
      <c r="M1006" s="149" t="s">
        <v>46</v>
      </c>
      <c r="N1006" s="148">
        <v>12530077</v>
      </c>
      <c r="O1006" s="148" t="s">
        <v>2064</v>
      </c>
      <c r="P1006" s="150">
        <v>45519</v>
      </c>
      <c r="Q1006" s="148" t="s">
        <v>962</v>
      </c>
      <c r="R1006" s="150">
        <v>37508</v>
      </c>
      <c r="S1006" s="150">
        <v>44824</v>
      </c>
      <c r="T1006" s="148" t="s">
        <v>2896</v>
      </c>
      <c r="U1006" s="148">
        <v>973</v>
      </c>
      <c r="X1006" s="148">
        <v>9</v>
      </c>
      <c r="Y1006" s="148" t="s">
        <v>230</v>
      </c>
      <c r="AC1006" s="148" t="s">
        <v>49</v>
      </c>
      <c r="AD1006" s="148" t="s">
        <v>4003</v>
      </c>
      <c r="AE1006" s="148">
        <v>53160</v>
      </c>
      <c r="AF1006" s="148" t="s">
        <v>4395</v>
      </c>
      <c r="AI1006" s="148">
        <v>243370832</v>
      </c>
      <c r="AK1006" s="148" t="s">
        <v>2241</v>
      </c>
      <c r="AL1006" s="148">
        <v>0</v>
      </c>
      <c r="AM1006" s="148">
        <v>0</v>
      </c>
    </row>
    <row r="1007" spans="1:39">
      <c r="A1007" s="148">
        <v>539120</v>
      </c>
      <c r="B1007" s="148" t="s">
        <v>489</v>
      </c>
      <c r="C1007" s="148" t="s">
        <v>66</v>
      </c>
      <c r="D1007" s="148">
        <v>539120</v>
      </c>
      <c r="F1007" s="149" t="s">
        <v>52</v>
      </c>
      <c r="H1007" s="150">
        <v>15881</v>
      </c>
      <c r="I1007" s="149" t="s">
        <v>8304</v>
      </c>
      <c r="J1007" s="149" t="s">
        <v>2113</v>
      </c>
      <c r="K1007" s="149" t="s">
        <v>45</v>
      </c>
      <c r="M1007" s="149" t="s">
        <v>46</v>
      </c>
      <c r="N1007" s="148">
        <v>12538907</v>
      </c>
      <c r="O1007" s="148" t="s">
        <v>174</v>
      </c>
      <c r="Q1007" s="148" t="s">
        <v>48</v>
      </c>
      <c r="R1007" s="150">
        <v>37432</v>
      </c>
      <c r="S1007" s="150">
        <v>45182</v>
      </c>
      <c r="T1007" s="148" t="s">
        <v>1006</v>
      </c>
      <c r="U1007" s="148">
        <v>500</v>
      </c>
      <c r="X1007" s="148">
        <v>5</v>
      </c>
      <c r="Y1007" s="148" t="s">
        <v>230</v>
      </c>
      <c r="AC1007" s="148" t="s">
        <v>49</v>
      </c>
      <c r="AD1007" s="148" t="s">
        <v>3734</v>
      </c>
      <c r="AE1007" s="148">
        <v>53200</v>
      </c>
      <c r="AF1007" s="148" t="s">
        <v>4396</v>
      </c>
      <c r="AI1007" s="148" t="s">
        <v>5969</v>
      </c>
      <c r="AK1007" s="148" t="s">
        <v>1599</v>
      </c>
      <c r="AL1007" s="148">
        <v>0</v>
      </c>
      <c r="AM1007" s="148">
        <v>0</v>
      </c>
    </row>
    <row r="1008" spans="1:39">
      <c r="A1008" s="148">
        <v>5310948</v>
      </c>
      <c r="B1008" s="148" t="s">
        <v>489</v>
      </c>
      <c r="C1008" s="148" t="s">
        <v>151</v>
      </c>
      <c r="D1008" s="148">
        <v>5310948</v>
      </c>
      <c r="F1008" s="149" t="s">
        <v>52</v>
      </c>
      <c r="H1008" s="150">
        <v>30724</v>
      </c>
      <c r="I1008" s="149" t="s">
        <v>8113</v>
      </c>
      <c r="J1008" s="149" t="s">
        <v>8114</v>
      </c>
      <c r="K1008" s="149" t="s">
        <v>45</v>
      </c>
      <c r="M1008" s="149" t="s">
        <v>46</v>
      </c>
      <c r="N1008" s="148">
        <v>12530114</v>
      </c>
      <c r="O1008" s="148" t="s">
        <v>47</v>
      </c>
      <c r="Q1008" s="148" t="s">
        <v>48</v>
      </c>
      <c r="R1008" s="150">
        <v>37432</v>
      </c>
      <c r="S1008" s="150">
        <v>45146</v>
      </c>
      <c r="T1008" s="148" t="s">
        <v>1006</v>
      </c>
      <c r="U1008" s="148">
        <v>824</v>
      </c>
      <c r="X1008" s="148">
        <v>8</v>
      </c>
      <c r="Y1008" s="148" t="s">
        <v>230</v>
      </c>
      <c r="AC1008" s="148" t="s">
        <v>49</v>
      </c>
      <c r="AD1008" s="148" t="s">
        <v>1328</v>
      </c>
      <c r="AE1008" s="148">
        <v>53000</v>
      </c>
      <c r="AF1008" s="148" t="s">
        <v>4397</v>
      </c>
      <c r="AJ1008" s="148" t="s">
        <v>3385</v>
      </c>
      <c r="AK1008" s="148" t="s">
        <v>5970</v>
      </c>
      <c r="AL1008" s="148">
        <v>0</v>
      </c>
      <c r="AM1008" s="148">
        <v>0</v>
      </c>
    </row>
    <row r="1009" spans="1:39">
      <c r="A1009" s="148">
        <v>5327153</v>
      </c>
      <c r="B1009" s="148" t="s">
        <v>490</v>
      </c>
      <c r="C1009" s="148" t="s">
        <v>254</v>
      </c>
      <c r="D1009" s="148">
        <v>5327153</v>
      </c>
      <c r="E1009" s="149" t="s">
        <v>52</v>
      </c>
      <c r="F1009" s="149" t="s">
        <v>52</v>
      </c>
      <c r="H1009" s="150">
        <v>24938</v>
      </c>
      <c r="I1009" s="149" t="s">
        <v>8130</v>
      </c>
      <c r="J1009" s="149" t="s">
        <v>8131</v>
      </c>
      <c r="K1009" s="149" t="s">
        <v>45</v>
      </c>
      <c r="M1009" s="149" t="s">
        <v>46</v>
      </c>
      <c r="N1009" s="148">
        <v>12530127</v>
      </c>
      <c r="O1009" s="148" t="s">
        <v>305</v>
      </c>
      <c r="P1009" s="150">
        <v>45524</v>
      </c>
      <c r="Q1009" s="148" t="s">
        <v>962</v>
      </c>
      <c r="R1009" s="150">
        <v>43388</v>
      </c>
      <c r="S1009" s="150">
        <v>44817</v>
      </c>
      <c r="T1009" s="148" t="s">
        <v>2896</v>
      </c>
      <c r="U1009" s="148">
        <v>685</v>
      </c>
      <c r="X1009" s="148">
        <v>6</v>
      </c>
      <c r="Y1009" s="148" t="s">
        <v>230</v>
      </c>
      <c r="AC1009" s="148" t="s">
        <v>49</v>
      </c>
      <c r="AD1009" s="148" t="s">
        <v>4020</v>
      </c>
      <c r="AE1009" s="148">
        <v>53300</v>
      </c>
      <c r="AF1009" s="148" t="s">
        <v>4398</v>
      </c>
      <c r="AI1009" s="148">
        <v>243082192</v>
      </c>
      <c r="AK1009" s="148" t="s">
        <v>1600</v>
      </c>
      <c r="AL1009" s="148">
        <v>0</v>
      </c>
      <c r="AM1009" s="148">
        <v>0</v>
      </c>
    </row>
    <row r="1010" spans="1:39">
      <c r="A1010" s="148">
        <v>5328797</v>
      </c>
      <c r="B1010" s="148" t="s">
        <v>490</v>
      </c>
      <c r="C1010" s="148" t="s">
        <v>254</v>
      </c>
      <c r="D1010" s="148">
        <v>5328797</v>
      </c>
      <c r="F1010" s="149" t="s">
        <v>52</v>
      </c>
      <c r="H1010" s="150">
        <v>29952</v>
      </c>
      <c r="I1010" s="149" t="s">
        <v>8113</v>
      </c>
      <c r="J1010" s="149" t="s">
        <v>8114</v>
      </c>
      <c r="K1010" s="149" t="s">
        <v>45</v>
      </c>
      <c r="M1010" s="149" t="s">
        <v>46</v>
      </c>
      <c r="N1010" s="148">
        <v>12530010</v>
      </c>
      <c r="O1010" s="148" t="s">
        <v>2021</v>
      </c>
      <c r="Q1010" s="148" t="s">
        <v>48</v>
      </c>
      <c r="R1010" s="150">
        <v>44826</v>
      </c>
      <c r="S1010" s="150">
        <v>44823</v>
      </c>
      <c r="T1010" s="148" t="s">
        <v>2896</v>
      </c>
      <c r="U1010" s="148">
        <v>500</v>
      </c>
      <c r="X1010" s="148">
        <v>5</v>
      </c>
      <c r="Y1010" s="148" t="s">
        <v>230</v>
      </c>
      <c r="AB1010" s="150">
        <v>45474</v>
      </c>
      <c r="AC1010" s="148" t="s">
        <v>49</v>
      </c>
      <c r="AD1010" s="148" t="s">
        <v>5345</v>
      </c>
      <c r="AE1010" s="148">
        <v>53170</v>
      </c>
      <c r="AF1010" s="148" t="s">
        <v>8955</v>
      </c>
      <c r="AJ1010" s="148">
        <v>622022415</v>
      </c>
      <c r="AK1010" s="148" t="s">
        <v>8956</v>
      </c>
      <c r="AL1010" s="148">
        <v>0</v>
      </c>
      <c r="AM1010" s="148">
        <v>0</v>
      </c>
    </row>
    <row r="1011" spans="1:39">
      <c r="A1011" s="148">
        <v>5329208</v>
      </c>
      <c r="B1011" s="148" t="s">
        <v>490</v>
      </c>
      <c r="C1011" s="148" t="s">
        <v>3183</v>
      </c>
      <c r="D1011" s="148">
        <v>5329208</v>
      </c>
      <c r="F1011" s="149" t="s">
        <v>43</v>
      </c>
      <c r="H1011" s="150">
        <v>42136</v>
      </c>
      <c r="I1011" s="149" t="s">
        <v>57</v>
      </c>
      <c r="J1011" s="149">
        <v>-10</v>
      </c>
      <c r="K1011" s="149" t="s">
        <v>45</v>
      </c>
      <c r="M1011" s="149" t="s">
        <v>46</v>
      </c>
      <c r="N1011" s="148">
        <v>12530072</v>
      </c>
      <c r="O1011" s="148" t="s">
        <v>2032</v>
      </c>
      <c r="Q1011" s="148" t="s">
        <v>48</v>
      </c>
      <c r="R1011" s="150">
        <v>45178</v>
      </c>
      <c r="T1011" s="148" t="s">
        <v>2115</v>
      </c>
      <c r="U1011" s="148">
        <v>500</v>
      </c>
      <c r="X1011" s="148">
        <v>5</v>
      </c>
      <c r="Y1011" s="148" t="s">
        <v>230</v>
      </c>
      <c r="AC1011" s="148" t="s">
        <v>49</v>
      </c>
      <c r="AD1011" s="148" t="s">
        <v>4536</v>
      </c>
      <c r="AE1011" s="148">
        <v>53470</v>
      </c>
      <c r="AF1011" s="148" t="s">
        <v>8957</v>
      </c>
      <c r="AJ1011" s="148">
        <v>650024592</v>
      </c>
      <c r="AK1011" s="148" t="s">
        <v>8958</v>
      </c>
      <c r="AL1011" s="148">
        <v>0</v>
      </c>
      <c r="AM1011" s="148">
        <v>0</v>
      </c>
    </row>
    <row r="1012" spans="1:39">
      <c r="A1012" s="148">
        <v>5328205</v>
      </c>
      <c r="B1012" s="148" t="s">
        <v>2242</v>
      </c>
      <c r="C1012" s="148" t="s">
        <v>2243</v>
      </c>
      <c r="D1012" s="148">
        <v>5328205</v>
      </c>
      <c r="F1012" s="149" t="s">
        <v>52</v>
      </c>
      <c r="H1012" s="150">
        <v>41328</v>
      </c>
      <c r="I1012" s="149" t="s">
        <v>54</v>
      </c>
      <c r="J1012" s="149">
        <v>-12</v>
      </c>
      <c r="K1012" s="149" t="s">
        <v>61</v>
      </c>
      <c r="M1012" s="149" t="s">
        <v>46</v>
      </c>
      <c r="N1012" s="148">
        <v>12530017</v>
      </c>
      <c r="O1012" s="148" t="s">
        <v>2025</v>
      </c>
      <c r="Q1012" s="148" t="s">
        <v>48</v>
      </c>
      <c r="R1012" s="150">
        <v>44458</v>
      </c>
      <c r="T1012" s="148" t="s">
        <v>2115</v>
      </c>
      <c r="U1012" s="148">
        <v>500</v>
      </c>
      <c r="X1012" s="148">
        <v>5</v>
      </c>
      <c r="Y1012" s="148" t="s">
        <v>230</v>
      </c>
      <c r="AC1012" s="148" t="s">
        <v>49</v>
      </c>
      <c r="AD1012" s="148" t="s">
        <v>3669</v>
      </c>
      <c r="AE1012" s="148">
        <v>53500</v>
      </c>
      <c r="AF1012" s="148" t="s">
        <v>4399</v>
      </c>
      <c r="AJ1012" s="148" t="s">
        <v>2244</v>
      </c>
      <c r="AK1012" s="148" t="s">
        <v>2245</v>
      </c>
      <c r="AL1012" s="148">
        <v>0</v>
      </c>
      <c r="AM1012" s="148">
        <v>0</v>
      </c>
    </row>
    <row r="1013" spans="1:39">
      <c r="A1013" s="148">
        <v>5312348</v>
      </c>
      <c r="B1013" s="148" t="s">
        <v>491</v>
      </c>
      <c r="C1013" s="148" t="s">
        <v>263</v>
      </c>
      <c r="D1013" s="148">
        <v>5312348</v>
      </c>
      <c r="E1013" s="149" t="s">
        <v>8115</v>
      </c>
      <c r="F1013" s="149" t="s">
        <v>52</v>
      </c>
      <c r="H1013" s="150">
        <v>30747</v>
      </c>
      <c r="I1013" s="149" t="s">
        <v>8113</v>
      </c>
      <c r="J1013" s="149" t="s">
        <v>8114</v>
      </c>
      <c r="K1013" s="149" t="s">
        <v>45</v>
      </c>
      <c r="M1013" s="149" t="s">
        <v>46</v>
      </c>
      <c r="N1013" s="148">
        <v>12530059</v>
      </c>
      <c r="O1013" s="148" t="s">
        <v>2076</v>
      </c>
      <c r="P1013" s="150">
        <v>45479</v>
      </c>
      <c r="Q1013" s="148" t="s">
        <v>962</v>
      </c>
      <c r="R1013" s="150">
        <v>37432</v>
      </c>
      <c r="S1013" s="150">
        <v>45147</v>
      </c>
      <c r="T1013" s="148" t="s">
        <v>2896</v>
      </c>
      <c r="U1013" s="148">
        <v>1089</v>
      </c>
      <c r="X1013" s="148">
        <v>10</v>
      </c>
      <c r="Y1013" s="148" t="s">
        <v>230</v>
      </c>
      <c r="AC1013" s="148" t="s">
        <v>49</v>
      </c>
      <c r="AD1013" s="148" t="s">
        <v>4400</v>
      </c>
      <c r="AE1013" s="148">
        <v>53170</v>
      </c>
      <c r="AF1013" s="148" t="s">
        <v>4401</v>
      </c>
      <c r="AI1013" s="148" t="s">
        <v>2995</v>
      </c>
      <c r="AJ1013" s="148" t="s">
        <v>2995</v>
      </c>
      <c r="AK1013" s="148" t="s">
        <v>1601</v>
      </c>
      <c r="AL1013" s="148">
        <v>0</v>
      </c>
      <c r="AM1013" s="148">
        <v>0</v>
      </c>
    </row>
    <row r="1014" spans="1:39">
      <c r="A1014" s="148">
        <v>5318056</v>
      </c>
      <c r="B1014" s="148" t="s">
        <v>491</v>
      </c>
      <c r="C1014" s="148" t="s">
        <v>188</v>
      </c>
      <c r="D1014" s="148">
        <v>5318056</v>
      </c>
      <c r="E1014" s="149" t="s">
        <v>8115</v>
      </c>
      <c r="F1014" s="149" t="s">
        <v>52</v>
      </c>
      <c r="H1014" s="150">
        <v>28159</v>
      </c>
      <c r="I1014" s="149" t="s">
        <v>8147</v>
      </c>
      <c r="J1014" s="149" t="s">
        <v>8148</v>
      </c>
      <c r="K1014" s="149" t="s">
        <v>45</v>
      </c>
      <c r="M1014" s="149" t="s">
        <v>46</v>
      </c>
      <c r="N1014" s="148">
        <v>12530011</v>
      </c>
      <c r="O1014" s="148" t="s">
        <v>2082</v>
      </c>
      <c r="P1014" s="150">
        <v>45488</v>
      </c>
      <c r="Q1014" s="148" t="s">
        <v>962</v>
      </c>
      <c r="R1014" s="150">
        <v>37694</v>
      </c>
      <c r="S1014" s="150">
        <v>44057</v>
      </c>
      <c r="T1014" s="148" t="s">
        <v>2896</v>
      </c>
      <c r="U1014" s="148">
        <v>1079</v>
      </c>
      <c r="X1014" s="148">
        <v>10</v>
      </c>
      <c r="Y1014" s="148" t="s">
        <v>230</v>
      </c>
      <c r="AC1014" s="148" t="s">
        <v>49</v>
      </c>
      <c r="AD1014" s="148" t="s">
        <v>4308</v>
      </c>
      <c r="AE1014" s="148">
        <v>53390</v>
      </c>
      <c r="AF1014" s="148" t="s">
        <v>5972</v>
      </c>
      <c r="AI1014" s="148">
        <v>682869216</v>
      </c>
      <c r="AK1014" s="148" t="s">
        <v>2123</v>
      </c>
      <c r="AL1014" s="148">
        <v>0</v>
      </c>
      <c r="AM1014" s="148">
        <v>0</v>
      </c>
    </row>
    <row r="1015" spans="1:39">
      <c r="A1015" s="148">
        <v>5328822</v>
      </c>
      <c r="B1015" s="148" t="s">
        <v>491</v>
      </c>
      <c r="C1015" s="148" t="s">
        <v>5973</v>
      </c>
      <c r="D1015" s="148">
        <v>5328822</v>
      </c>
      <c r="F1015" s="149" t="s">
        <v>43</v>
      </c>
      <c r="H1015" s="150">
        <v>41717</v>
      </c>
      <c r="I1015" s="149" t="s">
        <v>89</v>
      </c>
      <c r="J1015" s="149">
        <v>-11</v>
      </c>
      <c r="K1015" s="149" t="s">
        <v>61</v>
      </c>
      <c r="M1015" s="149" t="s">
        <v>46</v>
      </c>
      <c r="N1015" s="148">
        <v>12530036</v>
      </c>
      <c r="O1015" s="148" t="s">
        <v>2030</v>
      </c>
      <c r="Q1015" s="148" t="s">
        <v>48</v>
      </c>
      <c r="R1015" s="150">
        <v>44831</v>
      </c>
      <c r="T1015" s="148" t="s">
        <v>2115</v>
      </c>
      <c r="U1015" s="148">
        <v>500</v>
      </c>
      <c r="X1015" s="148">
        <v>5</v>
      </c>
      <c r="Y1015" s="148" t="s">
        <v>230</v>
      </c>
      <c r="AC1015" s="148" t="s">
        <v>49</v>
      </c>
      <c r="AD1015" s="148" t="s">
        <v>4041</v>
      </c>
      <c r="AE1015" s="148">
        <v>53440</v>
      </c>
      <c r="AF1015" s="148" t="s">
        <v>5974</v>
      </c>
      <c r="AI1015" s="148">
        <v>642069773</v>
      </c>
      <c r="AJ1015" s="148">
        <v>648372893</v>
      </c>
      <c r="AK1015" s="148" t="s">
        <v>5975</v>
      </c>
      <c r="AL1015" s="148">
        <v>0</v>
      </c>
      <c r="AM1015" s="148">
        <v>0</v>
      </c>
    </row>
    <row r="1016" spans="1:39">
      <c r="A1016" s="148">
        <v>5320314</v>
      </c>
      <c r="B1016" s="148" t="s">
        <v>491</v>
      </c>
      <c r="C1016" s="148" t="s">
        <v>6428</v>
      </c>
      <c r="D1016" s="148">
        <v>5320314</v>
      </c>
      <c r="E1016" s="149" t="s">
        <v>8115</v>
      </c>
      <c r="F1016" s="149" t="s">
        <v>52</v>
      </c>
      <c r="H1016" s="150">
        <v>27336</v>
      </c>
      <c r="I1016" s="149" t="s">
        <v>8109</v>
      </c>
      <c r="J1016" s="149" t="s">
        <v>8110</v>
      </c>
      <c r="K1016" s="149" t="s">
        <v>45</v>
      </c>
      <c r="M1016" s="149" t="s">
        <v>46</v>
      </c>
      <c r="N1016" s="148">
        <v>12530070</v>
      </c>
      <c r="O1016" s="148" t="s">
        <v>145</v>
      </c>
      <c r="P1016" s="150">
        <v>45481</v>
      </c>
      <c r="Q1016" s="148" t="s">
        <v>962</v>
      </c>
      <c r="R1016" s="150">
        <v>39034</v>
      </c>
      <c r="T1016" s="148" t="s">
        <v>2022</v>
      </c>
      <c r="U1016" s="148">
        <v>500</v>
      </c>
      <c r="X1016" s="148">
        <v>5</v>
      </c>
      <c r="Y1016" s="148" t="s">
        <v>230</v>
      </c>
      <c r="AC1016" s="148" t="s">
        <v>49</v>
      </c>
      <c r="AD1016" s="148" t="s">
        <v>8959</v>
      </c>
      <c r="AE1016" s="148">
        <v>53940</v>
      </c>
      <c r="AF1016" s="148" t="s">
        <v>8960</v>
      </c>
      <c r="AI1016" s="148" t="s">
        <v>3386</v>
      </c>
      <c r="AJ1016" s="148" t="s">
        <v>3386</v>
      </c>
      <c r="AK1016" s="148" t="s">
        <v>8961</v>
      </c>
      <c r="AL1016" s="148">
        <v>0</v>
      </c>
      <c r="AM1016" s="148">
        <v>0</v>
      </c>
    </row>
    <row r="1017" spans="1:39">
      <c r="A1017" s="148">
        <v>5328948</v>
      </c>
      <c r="B1017" s="148" t="s">
        <v>5976</v>
      </c>
      <c r="C1017" s="148" t="s">
        <v>2320</v>
      </c>
      <c r="D1017" s="148">
        <v>5328948</v>
      </c>
      <c r="E1017" s="149" t="s">
        <v>8115</v>
      </c>
      <c r="H1017" s="150">
        <v>25248</v>
      </c>
      <c r="I1017" s="149" t="s">
        <v>8130</v>
      </c>
      <c r="J1017" s="149" t="s">
        <v>8131</v>
      </c>
      <c r="K1017" s="149" t="s">
        <v>45</v>
      </c>
      <c r="M1017" s="149" t="s">
        <v>46</v>
      </c>
      <c r="N1017" s="148">
        <v>12530023</v>
      </c>
      <c r="O1017" s="148" t="s">
        <v>2026</v>
      </c>
      <c r="P1017" s="150">
        <v>45476</v>
      </c>
      <c r="Q1017" s="148" t="s">
        <v>962</v>
      </c>
      <c r="R1017" s="150">
        <v>44848</v>
      </c>
      <c r="S1017" s="150">
        <v>44832</v>
      </c>
      <c r="T1017" s="148" t="s">
        <v>2896</v>
      </c>
      <c r="U1017" s="148">
        <v>634</v>
      </c>
      <c r="X1017" s="148">
        <v>6</v>
      </c>
      <c r="Y1017" s="148" t="s">
        <v>230</v>
      </c>
      <c r="AC1017" s="148" t="s">
        <v>49</v>
      </c>
      <c r="AD1017" s="148" t="s">
        <v>4340</v>
      </c>
      <c r="AE1017" s="148">
        <v>53700</v>
      </c>
      <c r="AF1017" s="148">
        <v>3</v>
      </c>
      <c r="AH1017" s="148" t="s">
        <v>8962</v>
      </c>
      <c r="AI1017" s="148" t="s">
        <v>8963</v>
      </c>
      <c r="AJ1017" s="148" t="s">
        <v>8963</v>
      </c>
      <c r="AK1017" s="148" t="s">
        <v>5977</v>
      </c>
      <c r="AL1017" s="148">
        <v>1</v>
      </c>
      <c r="AM1017" s="148">
        <v>1</v>
      </c>
    </row>
    <row r="1018" spans="1:39">
      <c r="A1018" s="148">
        <v>5329329</v>
      </c>
      <c r="B1018" s="148" t="s">
        <v>5976</v>
      </c>
      <c r="C1018" s="148" t="s">
        <v>2282</v>
      </c>
      <c r="D1018" s="148">
        <v>5329329</v>
      </c>
      <c r="E1018" s="149" t="s">
        <v>52</v>
      </c>
      <c r="F1018" s="149" t="s">
        <v>43</v>
      </c>
      <c r="H1018" s="150">
        <v>41851</v>
      </c>
      <c r="I1018" s="149" t="s">
        <v>89</v>
      </c>
      <c r="J1018" s="149">
        <v>-11</v>
      </c>
      <c r="K1018" s="149" t="s">
        <v>45</v>
      </c>
      <c r="M1018" s="149" t="s">
        <v>46</v>
      </c>
      <c r="N1018" s="148">
        <v>12530023</v>
      </c>
      <c r="O1018" s="148" t="s">
        <v>2026</v>
      </c>
      <c r="P1018" s="150">
        <v>45481</v>
      </c>
      <c r="Q1018" s="148" t="s">
        <v>962</v>
      </c>
      <c r="R1018" s="150">
        <v>45190</v>
      </c>
      <c r="T1018" s="148" t="s">
        <v>2115</v>
      </c>
      <c r="U1018" s="148">
        <v>500</v>
      </c>
      <c r="X1018" s="148">
        <v>5</v>
      </c>
      <c r="Y1018" s="148" t="s">
        <v>230</v>
      </c>
      <c r="AC1018" s="148" t="s">
        <v>49</v>
      </c>
      <c r="AD1018" s="148" t="s">
        <v>4340</v>
      </c>
      <c r="AE1018" s="148">
        <v>53700</v>
      </c>
      <c r="AF1018" s="148" t="s">
        <v>8964</v>
      </c>
      <c r="AJ1018" s="148">
        <v>611547064</v>
      </c>
      <c r="AK1018" s="148" t="s">
        <v>5977</v>
      </c>
      <c r="AL1018" s="148">
        <v>0</v>
      </c>
      <c r="AM1018" s="148">
        <v>0</v>
      </c>
    </row>
    <row r="1019" spans="1:39">
      <c r="A1019" s="148">
        <v>5322863</v>
      </c>
      <c r="B1019" s="148" t="s">
        <v>492</v>
      </c>
      <c r="C1019" s="148" t="s">
        <v>81</v>
      </c>
      <c r="D1019" s="148">
        <v>5322863</v>
      </c>
      <c r="F1019" s="149" t="s">
        <v>52</v>
      </c>
      <c r="H1019" s="150">
        <v>33219</v>
      </c>
      <c r="I1019" s="149" t="s">
        <v>59</v>
      </c>
      <c r="J1019" s="149">
        <v>-40</v>
      </c>
      <c r="K1019" s="149" t="s">
        <v>45</v>
      </c>
      <c r="M1019" s="149" t="s">
        <v>46</v>
      </c>
      <c r="N1019" s="148">
        <v>12530005</v>
      </c>
      <c r="O1019" s="148" t="s">
        <v>5391</v>
      </c>
      <c r="Q1019" s="148" t="s">
        <v>48</v>
      </c>
      <c r="R1019" s="150">
        <v>40792</v>
      </c>
      <c r="S1019" s="150">
        <v>44834</v>
      </c>
      <c r="T1019" s="148" t="s">
        <v>2896</v>
      </c>
      <c r="U1019" s="148">
        <v>704</v>
      </c>
      <c r="X1019" s="148">
        <v>7</v>
      </c>
      <c r="Y1019" s="148" t="s">
        <v>230</v>
      </c>
      <c r="AC1019" s="148" t="s">
        <v>49</v>
      </c>
      <c r="AD1019" s="148" t="s">
        <v>4086</v>
      </c>
      <c r="AE1019" s="148">
        <v>53410</v>
      </c>
      <c r="AF1019" s="148" t="s">
        <v>4402</v>
      </c>
      <c r="AJ1019" s="148">
        <v>614384567</v>
      </c>
      <c r="AK1019" s="148" t="s">
        <v>5978</v>
      </c>
      <c r="AL1019" s="148">
        <v>0</v>
      </c>
      <c r="AM1019" s="148">
        <v>0</v>
      </c>
    </row>
    <row r="1020" spans="1:39">
      <c r="A1020" s="148">
        <v>5315757</v>
      </c>
      <c r="B1020" s="148" t="s">
        <v>1246</v>
      </c>
      <c r="C1020" s="148" t="s">
        <v>2320</v>
      </c>
      <c r="D1020" s="148">
        <v>5315757</v>
      </c>
      <c r="F1020" s="149" t="s">
        <v>52</v>
      </c>
      <c r="H1020" s="150">
        <v>32450</v>
      </c>
      <c r="I1020" s="149" t="s">
        <v>59</v>
      </c>
      <c r="J1020" s="149">
        <v>-40</v>
      </c>
      <c r="K1020" s="149" t="s">
        <v>45</v>
      </c>
      <c r="M1020" s="149" t="s">
        <v>46</v>
      </c>
      <c r="N1020" s="148">
        <v>12530050</v>
      </c>
      <c r="O1020" s="148" t="s">
        <v>2049</v>
      </c>
      <c r="Q1020" s="148" t="s">
        <v>48</v>
      </c>
      <c r="R1020" s="150">
        <v>37432</v>
      </c>
      <c r="S1020" s="150">
        <v>44823</v>
      </c>
      <c r="T1020" s="148" t="s">
        <v>2896</v>
      </c>
      <c r="U1020" s="148">
        <v>786</v>
      </c>
      <c r="X1020" s="148">
        <v>7</v>
      </c>
      <c r="Y1020" s="148" t="s">
        <v>230</v>
      </c>
      <c r="AC1020" s="148" t="s">
        <v>49</v>
      </c>
      <c r="AD1020" s="148" t="s">
        <v>1328</v>
      </c>
      <c r="AE1020" s="148">
        <v>53000</v>
      </c>
      <c r="AF1020" s="148" t="s">
        <v>4404</v>
      </c>
      <c r="AJ1020" s="148">
        <v>674702904</v>
      </c>
      <c r="AK1020" s="148" t="s">
        <v>1602</v>
      </c>
      <c r="AL1020" s="148">
        <v>0</v>
      </c>
      <c r="AM1020" s="148">
        <v>0</v>
      </c>
    </row>
    <row r="1021" spans="1:39">
      <c r="A1021" s="148">
        <v>5329196</v>
      </c>
      <c r="B1021" s="148" t="s">
        <v>8965</v>
      </c>
      <c r="C1021" s="148" t="s">
        <v>8966</v>
      </c>
      <c r="D1021" s="148">
        <v>5329196</v>
      </c>
      <c r="E1021" s="149" t="s">
        <v>52</v>
      </c>
      <c r="F1021" s="149" t="s">
        <v>52</v>
      </c>
      <c r="H1021" s="150">
        <v>41463</v>
      </c>
      <c r="I1021" s="149" t="s">
        <v>54</v>
      </c>
      <c r="J1021" s="149">
        <v>-12</v>
      </c>
      <c r="K1021" s="149" t="s">
        <v>45</v>
      </c>
      <c r="M1021" s="149" t="s">
        <v>46</v>
      </c>
      <c r="N1021" s="148">
        <v>12530017</v>
      </c>
      <c r="O1021" s="148" t="s">
        <v>2025</v>
      </c>
      <c r="P1021" s="150">
        <v>45535</v>
      </c>
      <c r="Q1021" s="148" t="s">
        <v>962</v>
      </c>
      <c r="R1021" s="150">
        <v>45177</v>
      </c>
      <c r="T1021" s="148" t="s">
        <v>2115</v>
      </c>
      <c r="U1021" s="148">
        <v>571</v>
      </c>
      <c r="X1021" s="148">
        <v>5</v>
      </c>
      <c r="Y1021" s="148" t="s">
        <v>230</v>
      </c>
      <c r="AC1021" s="148" t="s">
        <v>49</v>
      </c>
      <c r="AD1021" s="148" t="s">
        <v>5250</v>
      </c>
      <c r="AE1021" s="148">
        <v>53220</v>
      </c>
      <c r="AF1021" s="148" t="s">
        <v>8967</v>
      </c>
      <c r="AI1021" s="148">
        <v>243053226</v>
      </c>
      <c r="AJ1021" s="148">
        <v>629051710</v>
      </c>
      <c r="AK1021" s="148" t="s">
        <v>8968</v>
      </c>
      <c r="AL1021" s="148">
        <v>0</v>
      </c>
      <c r="AM1021" s="148">
        <v>0</v>
      </c>
    </row>
    <row r="1022" spans="1:39">
      <c r="A1022" s="148">
        <v>5328798</v>
      </c>
      <c r="B1022" s="148" t="s">
        <v>5979</v>
      </c>
      <c r="C1022" s="148" t="s">
        <v>5478</v>
      </c>
      <c r="D1022" s="148">
        <v>5328798</v>
      </c>
      <c r="F1022" s="149" t="s">
        <v>52</v>
      </c>
      <c r="H1022" s="150">
        <v>31104</v>
      </c>
      <c r="I1022" s="149" t="s">
        <v>59</v>
      </c>
      <c r="J1022" s="149">
        <v>-40</v>
      </c>
      <c r="K1022" s="149" t="s">
        <v>45</v>
      </c>
      <c r="M1022" s="149" t="s">
        <v>46</v>
      </c>
      <c r="N1022" s="148">
        <v>12530147</v>
      </c>
      <c r="O1022" s="148" t="s">
        <v>966</v>
      </c>
      <c r="Q1022" s="148" t="s">
        <v>48</v>
      </c>
      <c r="R1022" s="150">
        <v>44826</v>
      </c>
      <c r="S1022" s="150">
        <v>44824</v>
      </c>
      <c r="T1022" s="148" t="s">
        <v>2896</v>
      </c>
      <c r="U1022" s="148">
        <v>919</v>
      </c>
      <c r="X1022" s="148">
        <v>9</v>
      </c>
      <c r="Y1022" s="148" t="s">
        <v>230</v>
      </c>
      <c r="AC1022" s="148" t="s">
        <v>49</v>
      </c>
      <c r="AD1022" s="148" t="s">
        <v>5980</v>
      </c>
      <c r="AE1022" s="148">
        <v>53300</v>
      </c>
      <c r="AF1022" s="148" t="s">
        <v>5981</v>
      </c>
      <c r="AJ1022" s="148">
        <v>636853251</v>
      </c>
      <c r="AK1022" s="148" t="s">
        <v>5982</v>
      </c>
      <c r="AL1022" s="148">
        <v>0</v>
      </c>
      <c r="AM1022" s="148">
        <v>0</v>
      </c>
    </row>
    <row r="1023" spans="1:39">
      <c r="A1023" s="148">
        <v>5329680</v>
      </c>
      <c r="B1023" s="148" t="s">
        <v>8969</v>
      </c>
      <c r="C1023" s="148" t="s">
        <v>8970</v>
      </c>
      <c r="D1023" s="148">
        <v>5329680</v>
      </c>
      <c r="F1023" s="149" t="s">
        <v>43</v>
      </c>
      <c r="H1023" s="150">
        <v>41686</v>
      </c>
      <c r="I1023" s="149" t="s">
        <v>89</v>
      </c>
      <c r="J1023" s="149">
        <v>-11</v>
      </c>
      <c r="K1023" s="149" t="s">
        <v>45</v>
      </c>
      <c r="M1023" s="149" t="s">
        <v>46</v>
      </c>
      <c r="N1023" s="148">
        <v>12530010</v>
      </c>
      <c r="O1023" s="148" t="s">
        <v>2021</v>
      </c>
      <c r="Q1023" s="148" t="s">
        <v>48</v>
      </c>
      <c r="R1023" s="150">
        <v>45375</v>
      </c>
      <c r="T1023" s="148" t="s">
        <v>2115</v>
      </c>
      <c r="U1023" s="148">
        <v>500</v>
      </c>
      <c r="X1023" s="148">
        <v>5</v>
      </c>
      <c r="Y1023" s="148" t="s">
        <v>230</v>
      </c>
      <c r="AC1023" s="148" t="s">
        <v>49</v>
      </c>
      <c r="AD1023" s="148" t="s">
        <v>3639</v>
      </c>
      <c r="AE1023" s="148">
        <v>53260</v>
      </c>
      <c r="AF1023" s="148" t="s">
        <v>8971</v>
      </c>
      <c r="AI1023" s="148">
        <v>243657084</v>
      </c>
      <c r="AJ1023" s="148">
        <v>662447160</v>
      </c>
      <c r="AK1023" s="148" t="s">
        <v>8972</v>
      </c>
      <c r="AL1023" s="148">
        <v>0</v>
      </c>
      <c r="AM1023" s="148">
        <v>0</v>
      </c>
    </row>
    <row r="1024" spans="1:39">
      <c r="A1024" s="148">
        <v>5322872</v>
      </c>
      <c r="B1024" s="148" t="s">
        <v>8973</v>
      </c>
      <c r="C1024" s="148" t="s">
        <v>183</v>
      </c>
      <c r="D1024" s="148">
        <v>5322872</v>
      </c>
      <c r="F1024" s="149" t="s">
        <v>52</v>
      </c>
      <c r="H1024" s="150">
        <v>35585</v>
      </c>
      <c r="I1024" s="149" t="s">
        <v>59</v>
      </c>
      <c r="J1024" s="149">
        <v>-40</v>
      </c>
      <c r="K1024" s="149" t="s">
        <v>45</v>
      </c>
      <c r="M1024" s="149" t="s">
        <v>46</v>
      </c>
      <c r="N1024" s="148">
        <v>12530093</v>
      </c>
      <c r="O1024" s="148" t="s">
        <v>185</v>
      </c>
      <c r="Q1024" s="148" t="s">
        <v>48</v>
      </c>
      <c r="R1024" s="150">
        <v>40795</v>
      </c>
      <c r="S1024" s="150">
        <v>45169</v>
      </c>
      <c r="T1024" s="148" t="s">
        <v>1006</v>
      </c>
      <c r="U1024" s="148">
        <v>652</v>
      </c>
      <c r="X1024" s="148">
        <v>6</v>
      </c>
      <c r="Y1024" s="148" t="s">
        <v>230</v>
      </c>
      <c r="AC1024" s="148" t="s">
        <v>49</v>
      </c>
      <c r="AD1024" s="148" t="s">
        <v>4260</v>
      </c>
      <c r="AE1024" s="148">
        <v>53950</v>
      </c>
      <c r="AF1024" s="148" t="s">
        <v>8974</v>
      </c>
      <c r="AJ1024" s="148">
        <v>688904172</v>
      </c>
      <c r="AK1024" s="148" t="s">
        <v>8975</v>
      </c>
      <c r="AL1024" s="148">
        <v>0</v>
      </c>
      <c r="AM1024" s="148">
        <v>0</v>
      </c>
    </row>
    <row r="1025" spans="1:39">
      <c r="A1025" s="148">
        <v>5329289</v>
      </c>
      <c r="B1025" s="148" t="s">
        <v>8976</v>
      </c>
      <c r="C1025" s="148" t="s">
        <v>8977</v>
      </c>
      <c r="D1025" s="148">
        <v>5329289</v>
      </c>
      <c r="F1025" s="149" t="s">
        <v>52</v>
      </c>
      <c r="H1025" s="150">
        <v>28094</v>
      </c>
      <c r="I1025" s="149" t="s">
        <v>8147</v>
      </c>
      <c r="J1025" s="149" t="s">
        <v>8148</v>
      </c>
      <c r="K1025" s="149" t="s">
        <v>61</v>
      </c>
      <c r="M1025" s="149" t="s">
        <v>46</v>
      </c>
      <c r="N1025" s="148">
        <v>12530026</v>
      </c>
      <c r="O1025" s="148" t="s">
        <v>85</v>
      </c>
      <c r="Q1025" s="148" t="s">
        <v>48</v>
      </c>
      <c r="R1025" s="150">
        <v>45186</v>
      </c>
      <c r="S1025" s="150">
        <v>45175</v>
      </c>
      <c r="T1025" s="148" t="s">
        <v>1006</v>
      </c>
      <c r="U1025" s="148">
        <v>500</v>
      </c>
      <c r="X1025" s="148">
        <v>5</v>
      </c>
      <c r="Y1025" s="148" t="s">
        <v>230</v>
      </c>
      <c r="AC1025" s="148" t="s">
        <v>49</v>
      </c>
      <c r="AD1025" s="148" t="s">
        <v>4195</v>
      </c>
      <c r="AE1025" s="148">
        <v>53230</v>
      </c>
      <c r="AF1025" s="148" t="s">
        <v>8978</v>
      </c>
      <c r="AJ1025" s="148">
        <v>623587969</v>
      </c>
      <c r="AK1025" s="148" t="s">
        <v>3231</v>
      </c>
      <c r="AL1025" s="148">
        <v>0</v>
      </c>
      <c r="AM1025" s="148">
        <v>0</v>
      </c>
    </row>
    <row r="1026" spans="1:39">
      <c r="A1026" s="148">
        <v>534737</v>
      </c>
      <c r="B1026" s="148" t="s">
        <v>493</v>
      </c>
      <c r="C1026" s="148" t="s">
        <v>2246</v>
      </c>
      <c r="D1026" s="148">
        <v>534737</v>
      </c>
      <c r="F1026" s="149" t="s">
        <v>52</v>
      </c>
      <c r="H1026" s="150">
        <v>19911</v>
      </c>
      <c r="I1026" s="149" t="s">
        <v>8116</v>
      </c>
      <c r="J1026" s="149" t="s">
        <v>8117</v>
      </c>
      <c r="K1026" s="149" t="s">
        <v>45</v>
      </c>
      <c r="M1026" s="149" t="s">
        <v>46</v>
      </c>
      <c r="N1026" s="148">
        <v>12530058</v>
      </c>
      <c r="O1026" s="148" t="s">
        <v>945</v>
      </c>
      <c r="Q1026" s="148" t="s">
        <v>48</v>
      </c>
      <c r="R1026" s="150">
        <v>37432</v>
      </c>
      <c r="S1026" s="150">
        <v>44811</v>
      </c>
      <c r="T1026" s="148" t="s">
        <v>2896</v>
      </c>
      <c r="U1026" s="148">
        <v>663</v>
      </c>
      <c r="X1026" s="148">
        <v>6</v>
      </c>
      <c r="Y1026" s="148" t="s">
        <v>230</v>
      </c>
      <c r="AC1026" s="148" t="s">
        <v>49</v>
      </c>
      <c r="AD1026" s="148" t="s">
        <v>3714</v>
      </c>
      <c r="AE1026" s="148">
        <v>53940</v>
      </c>
      <c r="AF1026" s="148" t="s">
        <v>4405</v>
      </c>
      <c r="AI1026" s="148">
        <v>243691562</v>
      </c>
      <c r="AJ1026" s="148">
        <v>771712567</v>
      </c>
      <c r="AK1026" s="148" t="s">
        <v>1603</v>
      </c>
      <c r="AL1026" s="148">
        <v>1</v>
      </c>
      <c r="AM1026" s="148">
        <v>1</v>
      </c>
    </row>
    <row r="1027" spans="1:39">
      <c r="A1027" s="148">
        <v>5321586</v>
      </c>
      <c r="B1027" s="148" t="s">
        <v>493</v>
      </c>
      <c r="C1027" s="148" t="s">
        <v>8979</v>
      </c>
      <c r="D1027" s="148">
        <v>5321586</v>
      </c>
      <c r="E1027" s="149" t="s">
        <v>52</v>
      </c>
      <c r="F1027" s="149" t="s">
        <v>52</v>
      </c>
      <c r="H1027" s="150">
        <v>36894</v>
      </c>
      <c r="I1027" s="149" t="s">
        <v>59</v>
      </c>
      <c r="J1027" s="149">
        <v>-40</v>
      </c>
      <c r="K1027" s="149" t="s">
        <v>45</v>
      </c>
      <c r="M1027" s="149" t="s">
        <v>46</v>
      </c>
      <c r="N1027" s="148">
        <v>12530095</v>
      </c>
      <c r="O1027" s="148" t="s">
        <v>944</v>
      </c>
      <c r="P1027" s="150">
        <v>45477</v>
      </c>
      <c r="Q1027" s="148" t="s">
        <v>962</v>
      </c>
      <c r="R1027" s="150">
        <v>39854</v>
      </c>
      <c r="S1027" s="150">
        <v>44747</v>
      </c>
      <c r="T1027" s="148" t="s">
        <v>2896</v>
      </c>
      <c r="U1027" s="148">
        <v>1979</v>
      </c>
      <c r="X1027" s="148">
        <v>19</v>
      </c>
      <c r="Y1027" s="148" t="s">
        <v>230</v>
      </c>
      <c r="AB1027" s="150">
        <v>45474</v>
      </c>
      <c r="AC1027" s="148" t="s">
        <v>49</v>
      </c>
      <c r="AD1027" s="148" t="s">
        <v>4164</v>
      </c>
      <c r="AE1027" s="148">
        <v>53410</v>
      </c>
      <c r="AF1027" s="148" t="s">
        <v>8980</v>
      </c>
      <c r="AK1027" s="148" t="s">
        <v>8981</v>
      </c>
      <c r="AL1027" s="148">
        <v>0</v>
      </c>
      <c r="AM1027" s="148">
        <v>0</v>
      </c>
    </row>
    <row r="1028" spans="1:39">
      <c r="A1028" s="148">
        <v>5329111</v>
      </c>
      <c r="B1028" s="148" t="s">
        <v>5983</v>
      </c>
      <c r="C1028" s="148" t="s">
        <v>1014</v>
      </c>
      <c r="D1028" s="148">
        <v>5329111</v>
      </c>
      <c r="F1028" s="149" t="s">
        <v>43</v>
      </c>
      <c r="H1028" s="150">
        <v>40830</v>
      </c>
      <c r="I1028" s="149" t="s">
        <v>44</v>
      </c>
      <c r="J1028" s="149">
        <v>-14</v>
      </c>
      <c r="K1028" s="149" t="s">
        <v>45</v>
      </c>
      <c r="M1028" s="149" t="s">
        <v>46</v>
      </c>
      <c r="N1028" s="148">
        <v>12538908</v>
      </c>
      <c r="O1028" s="148" t="s">
        <v>2075</v>
      </c>
      <c r="Q1028" s="148" t="s">
        <v>48</v>
      </c>
      <c r="R1028" s="150">
        <v>44987</v>
      </c>
      <c r="T1028" s="148" t="s">
        <v>2115</v>
      </c>
      <c r="U1028" s="148">
        <v>500</v>
      </c>
      <c r="X1028" s="148">
        <v>5</v>
      </c>
      <c r="Y1028" s="148" t="s">
        <v>230</v>
      </c>
      <c r="AC1028" s="148" t="s">
        <v>49</v>
      </c>
      <c r="AD1028" s="148" t="s">
        <v>5984</v>
      </c>
      <c r="AE1028" s="148">
        <v>53240</v>
      </c>
      <c r="AF1028" s="148" t="s">
        <v>5985</v>
      </c>
      <c r="AJ1028" s="148">
        <v>684055559</v>
      </c>
      <c r="AK1028" s="148" t="s">
        <v>5986</v>
      </c>
      <c r="AL1028" s="148">
        <v>0</v>
      </c>
      <c r="AM1028" s="148">
        <v>0</v>
      </c>
    </row>
    <row r="1029" spans="1:39">
      <c r="A1029" s="148">
        <v>5326322</v>
      </c>
      <c r="B1029" s="148" t="s">
        <v>1061</v>
      </c>
      <c r="C1029" s="148" t="s">
        <v>2068</v>
      </c>
      <c r="D1029" s="148">
        <v>5326322</v>
      </c>
      <c r="F1029" s="149" t="s">
        <v>52</v>
      </c>
      <c r="H1029" s="150">
        <v>35658</v>
      </c>
      <c r="I1029" s="149" t="s">
        <v>59</v>
      </c>
      <c r="J1029" s="149">
        <v>-40</v>
      </c>
      <c r="K1029" s="149" t="s">
        <v>45</v>
      </c>
      <c r="M1029" s="149" t="s">
        <v>46</v>
      </c>
      <c r="N1029" s="148">
        <v>12530025</v>
      </c>
      <c r="O1029" s="148" t="s">
        <v>2051</v>
      </c>
      <c r="Q1029" s="148" t="s">
        <v>48</v>
      </c>
      <c r="R1029" s="150">
        <v>42987</v>
      </c>
      <c r="S1029" s="150">
        <v>44817</v>
      </c>
      <c r="T1029" s="148" t="s">
        <v>2896</v>
      </c>
      <c r="U1029" s="148">
        <v>938</v>
      </c>
      <c r="X1029" s="148">
        <v>9</v>
      </c>
      <c r="Y1029" s="148" t="s">
        <v>230</v>
      </c>
      <c r="AC1029" s="148" t="s">
        <v>49</v>
      </c>
      <c r="AD1029" s="148" t="s">
        <v>4076</v>
      </c>
      <c r="AE1029" s="148">
        <v>53200</v>
      </c>
      <c r="AF1029" s="148" t="s">
        <v>5987</v>
      </c>
      <c r="AJ1029" s="148">
        <v>688530072</v>
      </c>
      <c r="AK1029" s="148" t="s">
        <v>5988</v>
      </c>
      <c r="AL1029" s="148">
        <v>0</v>
      </c>
      <c r="AM1029" s="148">
        <v>0</v>
      </c>
    </row>
    <row r="1030" spans="1:39">
      <c r="A1030" s="148">
        <v>5321504</v>
      </c>
      <c r="B1030" s="148" t="s">
        <v>1061</v>
      </c>
      <c r="C1030" s="148" t="s">
        <v>60</v>
      </c>
      <c r="D1030" s="148">
        <v>5321504</v>
      </c>
      <c r="E1030" s="149" t="s">
        <v>8115</v>
      </c>
      <c r="F1030" s="149" t="s">
        <v>52</v>
      </c>
      <c r="H1030" s="150">
        <v>36493</v>
      </c>
      <c r="I1030" s="149" t="s">
        <v>59</v>
      </c>
      <c r="J1030" s="149">
        <v>-40</v>
      </c>
      <c r="K1030" s="149" t="s">
        <v>45</v>
      </c>
      <c r="M1030" s="149" t="s">
        <v>46</v>
      </c>
      <c r="N1030" s="148">
        <v>12530025</v>
      </c>
      <c r="O1030" s="148" t="s">
        <v>2051</v>
      </c>
      <c r="P1030" s="150">
        <v>45486</v>
      </c>
      <c r="Q1030" s="148" t="s">
        <v>962</v>
      </c>
      <c r="R1030" s="150">
        <v>39766</v>
      </c>
      <c r="S1030" s="150">
        <v>45096</v>
      </c>
      <c r="T1030" s="148" t="s">
        <v>2896</v>
      </c>
      <c r="U1030" s="148">
        <v>1180</v>
      </c>
      <c r="X1030" s="148">
        <v>11</v>
      </c>
      <c r="Y1030" s="148" t="s">
        <v>230</v>
      </c>
      <c r="AC1030" s="148" t="s">
        <v>49</v>
      </c>
      <c r="AD1030" s="148" t="s">
        <v>4710</v>
      </c>
      <c r="AE1030" s="148">
        <v>53800</v>
      </c>
      <c r="AF1030" s="148" t="s">
        <v>5989</v>
      </c>
      <c r="AI1030" s="148" t="s">
        <v>2996</v>
      </c>
      <c r="AJ1030" s="148" t="s">
        <v>2996</v>
      </c>
      <c r="AK1030" s="148" t="s">
        <v>1604</v>
      </c>
      <c r="AL1030" s="148">
        <v>0</v>
      </c>
      <c r="AM1030" s="148">
        <v>0</v>
      </c>
    </row>
    <row r="1031" spans="1:39">
      <c r="A1031" s="148">
        <v>5318811</v>
      </c>
      <c r="B1031" s="148" t="s">
        <v>495</v>
      </c>
      <c r="C1031" s="148" t="s">
        <v>3050</v>
      </c>
      <c r="D1031" s="148">
        <v>5318811</v>
      </c>
      <c r="E1031" s="149" t="s">
        <v>8115</v>
      </c>
      <c r="F1031" s="149" t="s">
        <v>52</v>
      </c>
      <c r="H1031" s="150">
        <v>29084</v>
      </c>
      <c r="I1031" s="149" t="s">
        <v>8147</v>
      </c>
      <c r="J1031" s="149" t="s">
        <v>8148</v>
      </c>
      <c r="K1031" s="149" t="s">
        <v>45</v>
      </c>
      <c r="M1031" s="149" t="s">
        <v>46</v>
      </c>
      <c r="N1031" s="148">
        <v>12530079</v>
      </c>
      <c r="O1031" s="148" t="s">
        <v>106</v>
      </c>
      <c r="P1031" s="150">
        <v>45477</v>
      </c>
      <c r="Q1031" s="148" t="s">
        <v>962</v>
      </c>
      <c r="R1031" s="150">
        <v>38253</v>
      </c>
      <c r="S1031" s="150">
        <v>44455</v>
      </c>
      <c r="T1031" s="148" t="s">
        <v>2896</v>
      </c>
      <c r="U1031" s="148">
        <v>1049</v>
      </c>
      <c r="X1031" s="148">
        <v>10</v>
      </c>
      <c r="Y1031" s="148" t="s">
        <v>230</v>
      </c>
      <c r="AC1031" s="148" t="s">
        <v>49</v>
      </c>
      <c r="AD1031" s="148" t="s">
        <v>4406</v>
      </c>
      <c r="AE1031" s="148">
        <v>53120</v>
      </c>
      <c r="AF1031" s="148" t="s">
        <v>4407</v>
      </c>
      <c r="AI1031" s="148" t="s">
        <v>5990</v>
      </c>
      <c r="AJ1031" s="148" t="s">
        <v>5991</v>
      </c>
      <c r="AK1031" s="148" t="s">
        <v>1605</v>
      </c>
      <c r="AL1031" s="148">
        <v>1</v>
      </c>
      <c r="AM1031" s="148">
        <v>1</v>
      </c>
    </row>
    <row r="1032" spans="1:39">
      <c r="A1032" s="148">
        <v>5328622</v>
      </c>
      <c r="B1032" s="148" t="s">
        <v>495</v>
      </c>
      <c r="C1032" s="148" t="s">
        <v>1275</v>
      </c>
      <c r="D1032" s="148">
        <v>5328622</v>
      </c>
      <c r="E1032" s="149" t="s">
        <v>52</v>
      </c>
      <c r="F1032" s="149" t="s">
        <v>52</v>
      </c>
      <c r="H1032" s="150">
        <v>27551</v>
      </c>
      <c r="I1032" s="149" t="s">
        <v>8147</v>
      </c>
      <c r="J1032" s="149" t="s">
        <v>8148</v>
      </c>
      <c r="K1032" s="149" t="s">
        <v>45</v>
      </c>
      <c r="M1032" s="149" t="s">
        <v>46</v>
      </c>
      <c r="N1032" s="148">
        <v>12530033</v>
      </c>
      <c r="O1032" s="148" t="s">
        <v>2147</v>
      </c>
      <c r="P1032" s="150">
        <v>45536</v>
      </c>
      <c r="Q1032" s="148" t="s">
        <v>962</v>
      </c>
      <c r="R1032" s="150">
        <v>44789</v>
      </c>
      <c r="S1032" s="150">
        <v>44730</v>
      </c>
      <c r="T1032" s="148" t="s">
        <v>2896</v>
      </c>
      <c r="U1032" s="148">
        <v>500</v>
      </c>
      <c r="X1032" s="148">
        <v>5</v>
      </c>
      <c r="Y1032" s="148" t="s">
        <v>230</v>
      </c>
      <c r="AC1032" s="148" t="s">
        <v>49</v>
      </c>
      <c r="AD1032" s="148" t="s">
        <v>4409</v>
      </c>
      <c r="AE1032" s="148">
        <v>53220</v>
      </c>
      <c r="AF1032" s="148">
        <v>0</v>
      </c>
      <c r="AH1032" s="148" t="s">
        <v>4410</v>
      </c>
      <c r="AJ1032" s="148" t="s">
        <v>4411</v>
      </c>
      <c r="AK1032" s="148" t="s">
        <v>4412</v>
      </c>
      <c r="AL1032" s="148">
        <v>0</v>
      </c>
      <c r="AM1032" s="148">
        <v>0</v>
      </c>
    </row>
    <row r="1033" spans="1:39">
      <c r="A1033" s="148">
        <v>5328403</v>
      </c>
      <c r="B1033" s="148" t="s">
        <v>2997</v>
      </c>
      <c r="C1033" s="148" t="s">
        <v>441</v>
      </c>
      <c r="D1033" s="148">
        <v>5328403</v>
      </c>
      <c r="F1033" s="149" t="s">
        <v>43</v>
      </c>
      <c r="H1033" s="150">
        <v>42951</v>
      </c>
      <c r="I1033" s="149" t="s">
        <v>43</v>
      </c>
      <c r="J1033" s="149">
        <v>-9</v>
      </c>
      <c r="K1033" s="149" t="s">
        <v>45</v>
      </c>
      <c r="M1033" s="149" t="s">
        <v>46</v>
      </c>
      <c r="N1033" s="148">
        <v>12530070</v>
      </c>
      <c r="O1033" s="148" t="s">
        <v>145</v>
      </c>
      <c r="Q1033" s="148" t="s">
        <v>48</v>
      </c>
      <c r="R1033" s="150">
        <v>44480</v>
      </c>
      <c r="T1033" s="148" t="s">
        <v>2115</v>
      </c>
      <c r="U1033" s="148">
        <v>500</v>
      </c>
      <c r="X1033" s="148">
        <v>5</v>
      </c>
      <c r="Y1033" s="148" t="s">
        <v>230</v>
      </c>
      <c r="AC1033" s="148" t="s">
        <v>49</v>
      </c>
      <c r="AD1033" s="148" t="s">
        <v>4413</v>
      </c>
      <c r="AE1033" s="148">
        <v>53320</v>
      </c>
      <c r="AF1033" s="148" t="s">
        <v>4414</v>
      </c>
      <c r="AJ1033" s="148">
        <v>626302172</v>
      </c>
      <c r="AK1033" s="148" t="s">
        <v>2998</v>
      </c>
      <c r="AL1033" s="148">
        <v>0</v>
      </c>
      <c r="AM1033" s="148">
        <v>0</v>
      </c>
    </row>
    <row r="1034" spans="1:39">
      <c r="A1034" s="148">
        <v>5329559</v>
      </c>
      <c r="B1034" s="148" t="s">
        <v>498</v>
      </c>
      <c r="C1034" s="148" t="s">
        <v>8982</v>
      </c>
      <c r="D1034" s="148">
        <v>5329559</v>
      </c>
      <c r="F1034" s="149" t="s">
        <v>43</v>
      </c>
      <c r="H1034" s="150">
        <v>41496</v>
      </c>
      <c r="I1034" s="149" t="s">
        <v>54</v>
      </c>
      <c r="J1034" s="149">
        <v>-12</v>
      </c>
      <c r="K1034" s="149" t="s">
        <v>61</v>
      </c>
      <c r="M1034" s="149" t="s">
        <v>46</v>
      </c>
      <c r="N1034" s="148">
        <v>12530054</v>
      </c>
      <c r="O1034" s="148" t="s">
        <v>94</v>
      </c>
      <c r="Q1034" s="148" t="s">
        <v>48</v>
      </c>
      <c r="R1034" s="150">
        <v>45249</v>
      </c>
      <c r="T1034" s="148" t="s">
        <v>2115</v>
      </c>
      <c r="U1034" s="148">
        <v>500</v>
      </c>
      <c r="X1034" s="148">
        <v>5</v>
      </c>
      <c r="Y1034" s="148" t="s">
        <v>230</v>
      </c>
      <c r="AC1034" s="148" t="s">
        <v>49</v>
      </c>
      <c r="AD1034" s="148" t="s">
        <v>3824</v>
      </c>
      <c r="AE1034" s="148">
        <v>53400</v>
      </c>
      <c r="AF1034" s="148" t="s">
        <v>8983</v>
      </c>
      <c r="AK1034" s="148" t="s">
        <v>3387</v>
      </c>
      <c r="AL1034" s="148">
        <v>0</v>
      </c>
      <c r="AM1034" s="148">
        <v>0</v>
      </c>
    </row>
    <row r="1035" spans="1:39">
      <c r="A1035" s="148">
        <v>5321790</v>
      </c>
      <c r="B1035" s="148" t="s">
        <v>498</v>
      </c>
      <c r="C1035" s="148" t="s">
        <v>101</v>
      </c>
      <c r="D1035" s="148">
        <v>5321790</v>
      </c>
      <c r="E1035" s="149" t="s">
        <v>52</v>
      </c>
      <c r="F1035" s="149" t="s">
        <v>52</v>
      </c>
      <c r="H1035" s="150">
        <v>26406</v>
      </c>
      <c r="I1035" s="149" t="s">
        <v>8109</v>
      </c>
      <c r="J1035" s="149" t="s">
        <v>8110</v>
      </c>
      <c r="K1035" s="149" t="s">
        <v>45</v>
      </c>
      <c r="M1035" s="149" t="s">
        <v>46</v>
      </c>
      <c r="N1035" s="148">
        <v>12530081</v>
      </c>
      <c r="O1035" s="148" t="s">
        <v>201</v>
      </c>
      <c r="P1035" s="150">
        <v>45479</v>
      </c>
      <c r="Q1035" s="148" t="s">
        <v>962</v>
      </c>
      <c r="R1035" s="150">
        <v>40078</v>
      </c>
      <c r="S1035" s="150">
        <v>45173</v>
      </c>
      <c r="T1035" s="148" t="s">
        <v>2896</v>
      </c>
      <c r="U1035" s="148">
        <v>679</v>
      </c>
      <c r="X1035" s="148">
        <v>6</v>
      </c>
      <c r="Y1035" s="148" t="s">
        <v>230</v>
      </c>
      <c r="AC1035" s="148" t="s">
        <v>49</v>
      </c>
      <c r="AD1035" s="148" t="s">
        <v>4105</v>
      </c>
      <c r="AE1035" s="148">
        <v>53400</v>
      </c>
      <c r="AF1035" s="148" t="s">
        <v>4415</v>
      </c>
      <c r="AI1035" s="148">
        <v>243067621</v>
      </c>
      <c r="AJ1035" s="148">
        <v>659621711</v>
      </c>
      <c r="AK1035" s="148" t="s">
        <v>1606</v>
      </c>
      <c r="AL1035" s="148">
        <v>0</v>
      </c>
      <c r="AM1035" s="148">
        <v>0</v>
      </c>
    </row>
    <row r="1036" spans="1:39">
      <c r="A1036" s="148">
        <v>5326955</v>
      </c>
      <c r="B1036" s="148" t="s">
        <v>498</v>
      </c>
      <c r="C1036" s="148" t="s">
        <v>1162</v>
      </c>
      <c r="D1036" s="148">
        <v>5326955</v>
      </c>
      <c r="E1036" s="149" t="s">
        <v>8115</v>
      </c>
      <c r="F1036" s="149" t="s">
        <v>52</v>
      </c>
      <c r="H1036" s="150">
        <v>26394</v>
      </c>
      <c r="I1036" s="149" t="s">
        <v>8109</v>
      </c>
      <c r="J1036" s="149" t="s">
        <v>8110</v>
      </c>
      <c r="K1036" s="149" t="s">
        <v>61</v>
      </c>
      <c r="M1036" s="149" t="s">
        <v>46</v>
      </c>
      <c r="N1036" s="148">
        <v>12530055</v>
      </c>
      <c r="O1036" s="148" t="s">
        <v>240</v>
      </c>
      <c r="P1036" s="150">
        <v>45478</v>
      </c>
      <c r="Q1036" s="148" t="s">
        <v>962</v>
      </c>
      <c r="R1036" s="150">
        <v>43369</v>
      </c>
      <c r="T1036" s="148" t="s">
        <v>2022</v>
      </c>
      <c r="U1036" s="148">
        <v>500</v>
      </c>
      <c r="X1036" s="148">
        <v>5</v>
      </c>
      <c r="Y1036" s="148" t="s">
        <v>230</v>
      </c>
      <c r="AC1036" s="148" t="s">
        <v>49</v>
      </c>
      <c r="AD1036" s="148" t="s">
        <v>3972</v>
      </c>
      <c r="AE1036" s="148">
        <v>53380</v>
      </c>
      <c r="AF1036" s="148" t="s">
        <v>4416</v>
      </c>
      <c r="AI1036" s="148" t="s">
        <v>2999</v>
      </c>
      <c r="AJ1036" s="148" t="s">
        <v>3000</v>
      </c>
      <c r="AK1036" s="148" t="s">
        <v>1607</v>
      </c>
      <c r="AL1036" s="148">
        <v>0</v>
      </c>
      <c r="AM1036" s="148">
        <v>0</v>
      </c>
    </row>
    <row r="1037" spans="1:39">
      <c r="A1037" s="148">
        <v>5324426</v>
      </c>
      <c r="B1037" s="148" t="s">
        <v>499</v>
      </c>
      <c r="C1037" s="148" t="s">
        <v>364</v>
      </c>
      <c r="D1037" s="148">
        <v>5324426</v>
      </c>
      <c r="F1037" s="149" t="s">
        <v>52</v>
      </c>
      <c r="H1037" s="150">
        <v>36829</v>
      </c>
      <c r="I1037" s="149" t="s">
        <v>59</v>
      </c>
      <c r="J1037" s="149">
        <v>-40</v>
      </c>
      <c r="K1037" s="149" t="s">
        <v>45</v>
      </c>
      <c r="M1037" s="149" t="s">
        <v>46</v>
      </c>
      <c r="N1037" s="148">
        <v>12538900</v>
      </c>
      <c r="O1037" s="148" t="s">
        <v>1281</v>
      </c>
      <c r="Q1037" s="148" t="s">
        <v>48</v>
      </c>
      <c r="R1037" s="150">
        <v>41554</v>
      </c>
      <c r="S1037" s="150">
        <v>44772</v>
      </c>
      <c r="T1037" s="148" t="s">
        <v>2896</v>
      </c>
      <c r="U1037" s="148">
        <v>1086</v>
      </c>
      <c r="X1037" s="148">
        <v>10</v>
      </c>
      <c r="Y1037" s="148" t="s">
        <v>230</v>
      </c>
      <c r="AC1037" s="148" t="s">
        <v>49</v>
      </c>
      <c r="AD1037" s="148" t="s">
        <v>3857</v>
      </c>
      <c r="AE1037" s="148">
        <v>53600</v>
      </c>
      <c r="AF1037" s="148" t="s">
        <v>4417</v>
      </c>
      <c r="AI1037" s="148">
        <v>243694572</v>
      </c>
      <c r="AJ1037" s="148">
        <v>782587577</v>
      </c>
      <c r="AK1037" s="148" t="s">
        <v>2177</v>
      </c>
      <c r="AL1037" s="148">
        <v>0</v>
      </c>
      <c r="AM1037" s="148">
        <v>0</v>
      </c>
    </row>
    <row r="1038" spans="1:39">
      <c r="A1038" s="148">
        <v>5323848</v>
      </c>
      <c r="B1038" s="148" t="s">
        <v>499</v>
      </c>
      <c r="C1038" s="148" t="s">
        <v>1013</v>
      </c>
      <c r="D1038" s="148">
        <v>5323848</v>
      </c>
      <c r="F1038" s="149" t="s">
        <v>52</v>
      </c>
      <c r="H1038" s="150">
        <v>25951</v>
      </c>
      <c r="I1038" s="149" t="s">
        <v>8109</v>
      </c>
      <c r="J1038" s="149" t="s">
        <v>8110</v>
      </c>
      <c r="K1038" s="149" t="s">
        <v>45</v>
      </c>
      <c r="M1038" s="149" t="s">
        <v>46</v>
      </c>
      <c r="N1038" s="148">
        <v>12530054</v>
      </c>
      <c r="O1038" s="148" t="s">
        <v>94</v>
      </c>
      <c r="Q1038" s="148" t="s">
        <v>48</v>
      </c>
      <c r="R1038" s="150">
        <v>41187</v>
      </c>
      <c r="S1038" s="150">
        <v>45106</v>
      </c>
      <c r="T1038" s="148" t="s">
        <v>1006</v>
      </c>
      <c r="U1038" s="148">
        <v>1027</v>
      </c>
      <c r="X1038" s="148">
        <v>10</v>
      </c>
      <c r="Y1038" s="148" t="s">
        <v>230</v>
      </c>
      <c r="AC1038" s="148" t="s">
        <v>49</v>
      </c>
      <c r="AD1038" s="148" t="s">
        <v>3769</v>
      </c>
      <c r="AE1038" s="148">
        <v>53400</v>
      </c>
      <c r="AF1038" s="148" t="s">
        <v>4418</v>
      </c>
      <c r="AI1038" s="148">
        <v>243066004</v>
      </c>
      <c r="AJ1038" s="148">
        <v>676668042</v>
      </c>
      <c r="AK1038" s="148" t="s">
        <v>3001</v>
      </c>
      <c r="AL1038" s="148">
        <v>0</v>
      </c>
      <c r="AM1038" s="148">
        <v>0</v>
      </c>
    </row>
    <row r="1039" spans="1:39">
      <c r="A1039" s="148">
        <v>5318783</v>
      </c>
      <c r="B1039" s="148" t="s">
        <v>499</v>
      </c>
      <c r="C1039" s="148" t="s">
        <v>241</v>
      </c>
      <c r="D1039" s="148">
        <v>5318783</v>
      </c>
      <c r="F1039" s="149" t="s">
        <v>52</v>
      </c>
      <c r="H1039" s="150">
        <v>34308</v>
      </c>
      <c r="I1039" s="149" t="s">
        <v>59</v>
      </c>
      <c r="J1039" s="149">
        <v>-40</v>
      </c>
      <c r="K1039" s="149" t="s">
        <v>45</v>
      </c>
      <c r="M1039" s="149" t="s">
        <v>46</v>
      </c>
      <c r="N1039" s="148">
        <v>12530093</v>
      </c>
      <c r="O1039" s="148" t="s">
        <v>185</v>
      </c>
      <c r="Q1039" s="148" t="s">
        <v>48</v>
      </c>
      <c r="R1039" s="150">
        <v>38250</v>
      </c>
      <c r="S1039" s="150">
        <v>44460</v>
      </c>
      <c r="T1039" s="148" t="s">
        <v>2896</v>
      </c>
      <c r="U1039" s="148">
        <v>903</v>
      </c>
      <c r="X1039" s="148">
        <v>9</v>
      </c>
      <c r="Y1039" s="148" t="s">
        <v>230</v>
      </c>
      <c r="AB1039" s="150">
        <v>44378</v>
      </c>
      <c r="AC1039" s="148" t="s">
        <v>49</v>
      </c>
      <c r="AD1039" s="148" t="s">
        <v>5992</v>
      </c>
      <c r="AE1039" s="148">
        <v>53300</v>
      </c>
      <c r="AF1039" s="148" t="s">
        <v>5993</v>
      </c>
      <c r="AJ1039" s="148">
        <v>635239377</v>
      </c>
      <c r="AK1039" s="148" t="s">
        <v>3388</v>
      </c>
      <c r="AL1039" s="148">
        <v>0</v>
      </c>
      <c r="AM1039" s="148">
        <v>0</v>
      </c>
    </row>
    <row r="1040" spans="1:39">
      <c r="A1040" s="148">
        <v>5329464</v>
      </c>
      <c r="B1040" s="148" t="s">
        <v>499</v>
      </c>
      <c r="C1040" s="148" t="s">
        <v>3183</v>
      </c>
      <c r="D1040" s="148">
        <v>5329464</v>
      </c>
      <c r="F1040" s="149" t="s">
        <v>43</v>
      </c>
      <c r="H1040" s="150">
        <v>40398</v>
      </c>
      <c r="I1040" s="149" t="s">
        <v>97</v>
      </c>
      <c r="J1040" s="149">
        <v>-15</v>
      </c>
      <c r="K1040" s="149" t="s">
        <v>45</v>
      </c>
      <c r="M1040" s="149" t="s">
        <v>46</v>
      </c>
      <c r="N1040" s="148">
        <v>12530060</v>
      </c>
      <c r="O1040" s="148" t="s">
        <v>2031</v>
      </c>
      <c r="Q1040" s="148" t="s">
        <v>48</v>
      </c>
      <c r="R1040" s="150">
        <v>45206</v>
      </c>
      <c r="T1040" s="148" t="s">
        <v>2115</v>
      </c>
      <c r="U1040" s="148">
        <v>500</v>
      </c>
      <c r="X1040" s="148">
        <v>5</v>
      </c>
      <c r="Y1040" s="148" t="s">
        <v>230</v>
      </c>
      <c r="AC1040" s="148" t="s">
        <v>49</v>
      </c>
      <c r="AD1040" s="148" t="s">
        <v>3677</v>
      </c>
      <c r="AE1040" s="148">
        <v>53000</v>
      </c>
      <c r="AF1040" s="148" t="s">
        <v>8984</v>
      </c>
      <c r="AJ1040" s="148">
        <v>616185236</v>
      </c>
      <c r="AK1040" s="148" t="s">
        <v>8985</v>
      </c>
      <c r="AL1040" s="148">
        <v>0</v>
      </c>
      <c r="AM1040" s="148">
        <v>0</v>
      </c>
    </row>
    <row r="1041" spans="1:39">
      <c r="A1041" s="148">
        <v>5310649</v>
      </c>
      <c r="B1041" s="148" t="s">
        <v>3389</v>
      </c>
      <c r="C1041" s="148" t="s">
        <v>325</v>
      </c>
      <c r="D1041" s="148">
        <v>5310649</v>
      </c>
      <c r="F1041" s="149" t="s">
        <v>52</v>
      </c>
      <c r="H1041" s="150">
        <v>23117</v>
      </c>
      <c r="I1041" s="149" t="s">
        <v>8138</v>
      </c>
      <c r="J1041" s="149" t="s">
        <v>8139</v>
      </c>
      <c r="K1041" s="149" t="s">
        <v>45</v>
      </c>
      <c r="M1041" s="149" t="s">
        <v>46</v>
      </c>
      <c r="N1041" s="148">
        <v>12530105</v>
      </c>
      <c r="O1041" s="148" t="s">
        <v>2054</v>
      </c>
      <c r="Q1041" s="148" t="s">
        <v>48</v>
      </c>
      <c r="R1041" s="150">
        <v>37432</v>
      </c>
      <c r="S1041" s="150">
        <v>45170</v>
      </c>
      <c r="T1041" s="148" t="s">
        <v>1006</v>
      </c>
      <c r="U1041" s="148">
        <v>932</v>
      </c>
      <c r="X1041" s="148">
        <v>9</v>
      </c>
      <c r="Y1041" s="148" t="s">
        <v>230</v>
      </c>
      <c r="AC1041" s="148" t="s">
        <v>49</v>
      </c>
      <c r="AD1041" s="148" t="s">
        <v>3754</v>
      </c>
      <c r="AE1041" s="148">
        <v>53100</v>
      </c>
      <c r="AF1041" s="148" t="s">
        <v>4419</v>
      </c>
      <c r="AI1041" s="148">
        <v>243044577</v>
      </c>
      <c r="AK1041" s="148" t="s">
        <v>3390</v>
      </c>
      <c r="AL1041" s="148">
        <v>0</v>
      </c>
      <c r="AM1041" s="148">
        <v>0</v>
      </c>
    </row>
    <row r="1042" spans="1:39">
      <c r="A1042" s="148">
        <v>5328095</v>
      </c>
      <c r="B1042" s="148" t="s">
        <v>1608</v>
      </c>
      <c r="C1042" s="148" t="s">
        <v>60</v>
      </c>
      <c r="D1042" s="148">
        <v>5328095</v>
      </c>
      <c r="E1042" s="149" t="s">
        <v>52</v>
      </c>
      <c r="F1042" s="149" t="s">
        <v>52</v>
      </c>
      <c r="H1042" s="150">
        <v>39853</v>
      </c>
      <c r="I1042" s="149" t="s">
        <v>70</v>
      </c>
      <c r="J1042" s="149">
        <v>-16</v>
      </c>
      <c r="K1042" s="149" t="s">
        <v>45</v>
      </c>
      <c r="M1042" s="149" t="s">
        <v>46</v>
      </c>
      <c r="N1042" s="148">
        <v>12530054</v>
      </c>
      <c r="O1042" s="148" t="s">
        <v>94</v>
      </c>
      <c r="P1042" s="150">
        <v>45494</v>
      </c>
      <c r="Q1042" s="148" t="s">
        <v>962</v>
      </c>
      <c r="R1042" s="150">
        <v>44272</v>
      </c>
      <c r="T1042" s="148" t="s">
        <v>2115</v>
      </c>
      <c r="U1042" s="148">
        <v>501</v>
      </c>
      <c r="X1042" s="148">
        <v>5</v>
      </c>
      <c r="Y1042" s="148" t="s">
        <v>230</v>
      </c>
      <c r="AB1042" s="150">
        <v>45261</v>
      </c>
      <c r="AC1042" s="148" t="s">
        <v>49</v>
      </c>
      <c r="AD1042" s="148" t="s">
        <v>3928</v>
      </c>
      <c r="AE1042" s="148">
        <v>53800</v>
      </c>
      <c r="AF1042" s="148" t="s">
        <v>4420</v>
      </c>
      <c r="AH1042" s="148" t="s">
        <v>4421</v>
      </c>
      <c r="AJ1042" s="148">
        <v>636879522</v>
      </c>
      <c r="AK1042" s="148" t="s">
        <v>5994</v>
      </c>
      <c r="AL1042" s="148">
        <v>0</v>
      </c>
      <c r="AM1042" s="148">
        <v>0</v>
      </c>
    </row>
    <row r="1043" spans="1:39">
      <c r="A1043" s="148">
        <v>5329197</v>
      </c>
      <c r="B1043" s="148" t="s">
        <v>3391</v>
      </c>
      <c r="C1043" s="148" t="s">
        <v>8982</v>
      </c>
      <c r="D1043" s="148">
        <v>5329197</v>
      </c>
      <c r="F1043" s="149" t="s">
        <v>43</v>
      </c>
      <c r="H1043" s="150">
        <v>42259</v>
      </c>
      <c r="I1043" s="149" t="s">
        <v>57</v>
      </c>
      <c r="J1043" s="149">
        <v>-10</v>
      </c>
      <c r="K1043" s="149" t="s">
        <v>61</v>
      </c>
      <c r="M1043" s="149" t="s">
        <v>46</v>
      </c>
      <c r="N1043" s="148">
        <v>12530070</v>
      </c>
      <c r="O1043" s="148" t="s">
        <v>145</v>
      </c>
      <c r="Q1043" s="148" t="s">
        <v>48</v>
      </c>
      <c r="R1043" s="150">
        <v>45177</v>
      </c>
      <c r="T1043" s="148" t="s">
        <v>2115</v>
      </c>
      <c r="U1043" s="148">
        <v>500</v>
      </c>
      <c r="X1043" s="148">
        <v>5</v>
      </c>
      <c r="Y1043" s="148" t="s">
        <v>230</v>
      </c>
      <c r="AC1043" s="148" t="s">
        <v>49</v>
      </c>
      <c r="AD1043" s="148" t="s">
        <v>8986</v>
      </c>
      <c r="AE1043" s="148">
        <v>53320</v>
      </c>
      <c r="AF1043" s="148" t="s">
        <v>8987</v>
      </c>
      <c r="AI1043" s="148" t="s">
        <v>8988</v>
      </c>
      <c r="AJ1043" s="148" t="s">
        <v>8989</v>
      </c>
      <c r="AK1043" s="148" t="s">
        <v>8990</v>
      </c>
      <c r="AL1043" s="148">
        <v>0</v>
      </c>
      <c r="AM1043" s="148">
        <v>0</v>
      </c>
    </row>
    <row r="1044" spans="1:39">
      <c r="A1044" s="148">
        <v>5319367</v>
      </c>
      <c r="B1044" s="148" t="s">
        <v>3391</v>
      </c>
      <c r="C1044" s="148" t="s">
        <v>134</v>
      </c>
      <c r="D1044" s="148">
        <v>5319367</v>
      </c>
      <c r="F1044" s="149" t="s">
        <v>52</v>
      </c>
      <c r="H1044" s="150">
        <v>31571</v>
      </c>
      <c r="I1044" s="149" t="s">
        <v>59</v>
      </c>
      <c r="J1044" s="149">
        <v>-40</v>
      </c>
      <c r="K1044" s="149" t="s">
        <v>45</v>
      </c>
      <c r="M1044" s="149" t="s">
        <v>46</v>
      </c>
      <c r="N1044" s="148">
        <v>12530070</v>
      </c>
      <c r="O1044" s="148" t="s">
        <v>145</v>
      </c>
      <c r="Q1044" s="148" t="s">
        <v>48</v>
      </c>
      <c r="R1044" s="150">
        <v>38616</v>
      </c>
      <c r="S1044" s="150">
        <v>44791</v>
      </c>
      <c r="T1044" s="148" t="s">
        <v>2896</v>
      </c>
      <c r="U1044" s="148">
        <v>919</v>
      </c>
      <c r="X1044" s="148">
        <v>9</v>
      </c>
      <c r="Y1044" s="148" t="s">
        <v>230</v>
      </c>
      <c r="AC1044" s="148" t="s">
        <v>49</v>
      </c>
      <c r="AD1044" s="148" t="s">
        <v>4198</v>
      </c>
      <c r="AE1044" s="148">
        <v>53320</v>
      </c>
      <c r="AF1044" s="148" t="s">
        <v>8991</v>
      </c>
      <c r="AI1044" s="148">
        <v>627060348</v>
      </c>
      <c r="AK1044" s="148" t="s">
        <v>8990</v>
      </c>
      <c r="AL1044" s="148">
        <v>0</v>
      </c>
      <c r="AM1044" s="148">
        <v>0</v>
      </c>
    </row>
    <row r="1045" spans="1:39">
      <c r="A1045" s="148">
        <v>5328934</v>
      </c>
      <c r="B1045" s="148" t="s">
        <v>5997</v>
      </c>
      <c r="C1045" s="148" t="s">
        <v>5998</v>
      </c>
      <c r="D1045" s="148">
        <v>5328934</v>
      </c>
      <c r="F1045" s="149" t="s">
        <v>52</v>
      </c>
      <c r="H1045" s="150">
        <v>41083</v>
      </c>
      <c r="I1045" s="149" t="s">
        <v>53</v>
      </c>
      <c r="J1045" s="149">
        <v>-13</v>
      </c>
      <c r="K1045" s="149" t="s">
        <v>61</v>
      </c>
      <c r="M1045" s="149" t="s">
        <v>46</v>
      </c>
      <c r="N1045" s="148">
        <v>12530017</v>
      </c>
      <c r="O1045" s="148" t="s">
        <v>2025</v>
      </c>
      <c r="Q1045" s="148" t="s">
        <v>48</v>
      </c>
      <c r="R1045" s="150">
        <v>44844</v>
      </c>
      <c r="T1045" s="148" t="s">
        <v>2115</v>
      </c>
      <c r="U1045" s="148">
        <v>503</v>
      </c>
      <c r="X1045" s="148">
        <v>5</v>
      </c>
      <c r="Y1045" s="148" t="s">
        <v>230</v>
      </c>
      <c r="AC1045" s="148" t="s">
        <v>49</v>
      </c>
      <c r="AD1045" s="148" t="s">
        <v>5250</v>
      </c>
      <c r="AE1045" s="148">
        <v>53220</v>
      </c>
      <c r="AF1045" s="148" t="s">
        <v>5995</v>
      </c>
      <c r="AK1045" s="148" t="s">
        <v>5996</v>
      </c>
      <c r="AL1045" s="148">
        <v>0</v>
      </c>
      <c r="AM1045" s="148">
        <v>0</v>
      </c>
    </row>
    <row r="1046" spans="1:39">
      <c r="A1046" s="148">
        <v>5327433</v>
      </c>
      <c r="B1046" s="148" t="s">
        <v>5999</v>
      </c>
      <c r="C1046" s="148" t="s">
        <v>507</v>
      </c>
      <c r="D1046" s="148">
        <v>5327433</v>
      </c>
      <c r="E1046" s="149" t="s">
        <v>52</v>
      </c>
      <c r="F1046" s="149" t="s">
        <v>52</v>
      </c>
      <c r="H1046" s="150">
        <v>26072</v>
      </c>
      <c r="I1046" s="149" t="s">
        <v>8109</v>
      </c>
      <c r="J1046" s="149" t="s">
        <v>8110</v>
      </c>
      <c r="K1046" s="149" t="s">
        <v>45</v>
      </c>
      <c r="M1046" s="149" t="s">
        <v>46</v>
      </c>
      <c r="N1046" s="148">
        <v>12530020</v>
      </c>
      <c r="O1046" s="148" t="s">
        <v>127</v>
      </c>
      <c r="P1046" s="150">
        <v>45536</v>
      </c>
      <c r="Q1046" s="148" t="s">
        <v>962</v>
      </c>
      <c r="R1046" s="150">
        <v>43722</v>
      </c>
      <c r="S1046" s="150">
        <v>45175</v>
      </c>
      <c r="T1046" s="148" t="s">
        <v>2896</v>
      </c>
      <c r="U1046" s="148">
        <v>780</v>
      </c>
      <c r="X1046" s="148">
        <v>7</v>
      </c>
      <c r="Y1046" s="148" t="s">
        <v>230</v>
      </c>
      <c r="AC1046" s="148" t="s">
        <v>49</v>
      </c>
      <c r="AD1046" s="148" t="s">
        <v>3734</v>
      </c>
      <c r="AE1046" s="148">
        <v>53200</v>
      </c>
      <c r="AF1046" s="148" t="s">
        <v>6000</v>
      </c>
      <c r="AJ1046" s="148">
        <v>619614090</v>
      </c>
      <c r="AK1046" s="148" t="s">
        <v>6001</v>
      </c>
      <c r="AL1046" s="148">
        <v>0</v>
      </c>
      <c r="AM1046" s="148">
        <v>0</v>
      </c>
    </row>
    <row r="1047" spans="1:39">
      <c r="A1047" s="148">
        <v>5329303</v>
      </c>
      <c r="B1047" s="148" t="s">
        <v>1202</v>
      </c>
      <c r="C1047" s="148" t="s">
        <v>8992</v>
      </c>
      <c r="D1047" s="148">
        <v>5329303</v>
      </c>
      <c r="F1047" s="149" t="s">
        <v>43</v>
      </c>
      <c r="H1047" s="150">
        <v>42630</v>
      </c>
      <c r="I1047" s="149" t="s">
        <v>43</v>
      </c>
      <c r="J1047" s="149">
        <v>-9</v>
      </c>
      <c r="K1047" s="149" t="s">
        <v>45</v>
      </c>
      <c r="M1047" s="149" t="s">
        <v>46</v>
      </c>
      <c r="N1047" s="148">
        <v>12530099</v>
      </c>
      <c r="O1047" s="148" t="s">
        <v>2047</v>
      </c>
      <c r="Q1047" s="148" t="s">
        <v>48</v>
      </c>
      <c r="R1047" s="150">
        <v>45189</v>
      </c>
      <c r="T1047" s="148" t="s">
        <v>2115</v>
      </c>
      <c r="U1047" s="148">
        <v>500</v>
      </c>
      <c r="X1047" s="148">
        <v>5</v>
      </c>
      <c r="Y1047" s="148" t="s">
        <v>230</v>
      </c>
      <c r="AC1047" s="148" t="s">
        <v>49</v>
      </c>
      <c r="AD1047" s="148" t="s">
        <v>5404</v>
      </c>
      <c r="AE1047" s="148">
        <v>53400</v>
      </c>
      <c r="AF1047" s="148" t="s">
        <v>8993</v>
      </c>
      <c r="AJ1047" s="148">
        <v>684591743</v>
      </c>
      <c r="AK1047" s="148" t="s">
        <v>8994</v>
      </c>
      <c r="AL1047" s="148">
        <v>0</v>
      </c>
      <c r="AM1047" s="148">
        <v>0</v>
      </c>
    </row>
    <row r="1048" spans="1:39">
      <c r="A1048" s="148">
        <v>5311705</v>
      </c>
      <c r="B1048" s="148" t="s">
        <v>1202</v>
      </c>
      <c r="C1048" s="148" t="s">
        <v>655</v>
      </c>
      <c r="D1048" s="148">
        <v>5311705</v>
      </c>
      <c r="E1048" s="149" t="s">
        <v>8115</v>
      </c>
      <c r="F1048" s="149" t="s">
        <v>52</v>
      </c>
      <c r="H1048" s="150">
        <v>31632</v>
      </c>
      <c r="I1048" s="149" t="s">
        <v>59</v>
      </c>
      <c r="J1048" s="149">
        <v>-40</v>
      </c>
      <c r="K1048" s="149" t="s">
        <v>45</v>
      </c>
      <c r="M1048" s="149" t="s">
        <v>46</v>
      </c>
      <c r="N1048" s="148">
        <v>12530099</v>
      </c>
      <c r="O1048" s="148" t="s">
        <v>2047</v>
      </c>
      <c r="P1048" s="150">
        <v>45496</v>
      </c>
      <c r="Q1048" s="148" t="s">
        <v>962</v>
      </c>
      <c r="R1048" s="150">
        <v>37432</v>
      </c>
      <c r="S1048" s="150">
        <v>44760</v>
      </c>
      <c r="T1048" s="148" t="s">
        <v>2896</v>
      </c>
      <c r="U1048" s="148">
        <v>1370</v>
      </c>
      <c r="X1048" s="148">
        <v>13</v>
      </c>
      <c r="Y1048" s="148" t="s">
        <v>230</v>
      </c>
      <c r="AC1048" s="148" t="s">
        <v>49</v>
      </c>
      <c r="AD1048" s="148" t="s">
        <v>4422</v>
      </c>
      <c r="AE1048" s="148">
        <v>53800</v>
      </c>
      <c r="AF1048" s="148" t="s">
        <v>4423</v>
      </c>
      <c r="AI1048" s="148" t="s">
        <v>3002</v>
      </c>
      <c r="AJ1048" s="148" t="s">
        <v>3002</v>
      </c>
      <c r="AK1048" s="148" t="s">
        <v>1609</v>
      </c>
      <c r="AL1048" s="148">
        <v>1</v>
      </c>
      <c r="AM1048" s="148">
        <v>1</v>
      </c>
    </row>
    <row r="1049" spans="1:39">
      <c r="A1049" s="148">
        <v>537745</v>
      </c>
      <c r="B1049" s="148" t="s">
        <v>500</v>
      </c>
      <c r="C1049" s="148" t="s">
        <v>501</v>
      </c>
      <c r="D1049" s="148">
        <v>537745</v>
      </c>
      <c r="E1049" s="149" t="s">
        <v>8115</v>
      </c>
      <c r="F1049" s="149" t="s">
        <v>52</v>
      </c>
      <c r="H1049" s="150">
        <v>21589</v>
      </c>
      <c r="I1049" s="149" t="s">
        <v>8208</v>
      </c>
      <c r="J1049" s="149" t="s">
        <v>8209</v>
      </c>
      <c r="K1049" s="149" t="s">
        <v>45</v>
      </c>
      <c r="M1049" s="149" t="s">
        <v>46</v>
      </c>
      <c r="N1049" s="148">
        <v>12530035</v>
      </c>
      <c r="O1049" s="148" t="s">
        <v>2027</v>
      </c>
      <c r="P1049" s="150">
        <v>45482</v>
      </c>
      <c r="Q1049" s="148" t="s">
        <v>962</v>
      </c>
      <c r="R1049" s="150">
        <v>37432</v>
      </c>
      <c r="S1049" s="150">
        <v>44718</v>
      </c>
      <c r="T1049" s="148" t="s">
        <v>2896</v>
      </c>
      <c r="U1049" s="148">
        <v>965</v>
      </c>
      <c r="X1049" s="148">
        <v>9</v>
      </c>
      <c r="Y1049" s="148" t="s">
        <v>230</v>
      </c>
      <c r="AC1049" s="148" t="s">
        <v>49</v>
      </c>
      <c r="AD1049" s="148" t="s">
        <v>3635</v>
      </c>
      <c r="AE1049" s="148">
        <v>53950</v>
      </c>
      <c r="AF1049" s="148" t="s">
        <v>4424</v>
      </c>
      <c r="AI1049" s="148" t="s">
        <v>3003</v>
      </c>
      <c r="AJ1049" s="148" t="s">
        <v>3004</v>
      </c>
      <c r="AK1049" s="148" t="s">
        <v>1610</v>
      </c>
      <c r="AL1049" s="148">
        <v>1</v>
      </c>
      <c r="AM1049" s="148">
        <v>1</v>
      </c>
    </row>
    <row r="1050" spans="1:39">
      <c r="A1050" s="148">
        <v>5329599</v>
      </c>
      <c r="B1050" s="148" t="s">
        <v>8995</v>
      </c>
      <c r="C1050" s="148" t="s">
        <v>2950</v>
      </c>
      <c r="D1050" s="148">
        <v>5329599</v>
      </c>
      <c r="F1050" s="149" t="s">
        <v>5338</v>
      </c>
      <c r="H1050" s="150">
        <v>41785</v>
      </c>
      <c r="I1050" s="149" t="s">
        <v>89</v>
      </c>
      <c r="J1050" s="149">
        <v>-11</v>
      </c>
      <c r="K1050" s="149" t="s">
        <v>61</v>
      </c>
      <c r="M1050" s="149" t="s">
        <v>46</v>
      </c>
      <c r="N1050" s="148">
        <v>12530070</v>
      </c>
      <c r="O1050" s="148" t="s">
        <v>145</v>
      </c>
      <c r="Q1050" s="148" t="s">
        <v>48</v>
      </c>
      <c r="R1050" s="150">
        <v>45276</v>
      </c>
      <c r="T1050" s="148" t="s">
        <v>2115</v>
      </c>
      <c r="U1050" s="148">
        <v>500</v>
      </c>
      <c r="X1050" s="148">
        <v>5</v>
      </c>
      <c r="Y1050" s="148" t="s">
        <v>230</v>
      </c>
      <c r="AC1050" s="148" t="s">
        <v>49</v>
      </c>
      <c r="AD1050" s="148" t="s">
        <v>4198</v>
      </c>
      <c r="AE1050" s="148">
        <v>53320</v>
      </c>
      <c r="AF1050" s="148" t="s">
        <v>8996</v>
      </c>
      <c r="AJ1050" s="148" t="s">
        <v>8997</v>
      </c>
      <c r="AK1050" s="148" t="s">
        <v>8998</v>
      </c>
      <c r="AL1050" s="148">
        <v>0</v>
      </c>
      <c r="AM1050" s="148">
        <v>0</v>
      </c>
    </row>
    <row r="1051" spans="1:39">
      <c r="A1051" s="148">
        <v>5329415</v>
      </c>
      <c r="B1051" s="148" t="s">
        <v>8995</v>
      </c>
      <c r="C1051" s="148" t="s">
        <v>8999</v>
      </c>
      <c r="D1051" s="148">
        <v>5329415</v>
      </c>
      <c r="F1051" s="149" t="s">
        <v>43</v>
      </c>
      <c r="H1051" s="150">
        <v>41124</v>
      </c>
      <c r="I1051" s="149" t="s">
        <v>53</v>
      </c>
      <c r="J1051" s="149">
        <v>-13</v>
      </c>
      <c r="K1051" s="149" t="s">
        <v>61</v>
      </c>
      <c r="M1051" s="149" t="s">
        <v>46</v>
      </c>
      <c r="N1051" s="148">
        <v>12530070</v>
      </c>
      <c r="O1051" s="148" t="s">
        <v>145</v>
      </c>
      <c r="Q1051" s="148" t="s">
        <v>48</v>
      </c>
      <c r="R1051" s="150">
        <v>45202</v>
      </c>
      <c r="T1051" s="148" t="s">
        <v>2115</v>
      </c>
      <c r="U1051" s="148">
        <v>500</v>
      </c>
      <c r="X1051" s="148">
        <v>5</v>
      </c>
      <c r="Y1051" s="148" t="s">
        <v>230</v>
      </c>
      <c r="AC1051" s="148" t="s">
        <v>49</v>
      </c>
      <c r="AD1051" s="148" t="s">
        <v>8986</v>
      </c>
      <c r="AE1051" s="148">
        <v>53320</v>
      </c>
      <c r="AF1051" s="148" t="s">
        <v>8996</v>
      </c>
      <c r="AJ1051" s="148">
        <v>680058050</v>
      </c>
      <c r="AK1051" s="148" t="s">
        <v>9000</v>
      </c>
      <c r="AL1051" s="148">
        <v>0</v>
      </c>
      <c r="AM1051" s="148">
        <v>0</v>
      </c>
    </row>
    <row r="1052" spans="1:39">
      <c r="A1052" s="148">
        <v>5326632</v>
      </c>
      <c r="B1052" s="148" t="s">
        <v>502</v>
      </c>
      <c r="C1052" s="148" t="s">
        <v>231</v>
      </c>
      <c r="D1052" s="148">
        <v>5326632</v>
      </c>
      <c r="F1052" s="149" t="s">
        <v>52</v>
      </c>
      <c r="H1052" s="150">
        <v>37514</v>
      </c>
      <c r="I1052" s="149" t="s">
        <v>59</v>
      </c>
      <c r="J1052" s="149">
        <v>-40</v>
      </c>
      <c r="K1052" s="149" t="s">
        <v>45</v>
      </c>
      <c r="M1052" s="149" t="s">
        <v>46</v>
      </c>
      <c r="N1052" s="148">
        <v>12530147</v>
      </c>
      <c r="O1052" s="148" t="s">
        <v>966</v>
      </c>
      <c r="Q1052" s="148" t="s">
        <v>48</v>
      </c>
      <c r="R1052" s="150">
        <v>43027</v>
      </c>
      <c r="S1052" s="150">
        <v>45174</v>
      </c>
      <c r="T1052" s="148" t="s">
        <v>1006</v>
      </c>
      <c r="U1052" s="148">
        <v>508</v>
      </c>
      <c r="X1052" s="148">
        <v>5</v>
      </c>
      <c r="Y1052" s="148" t="s">
        <v>230</v>
      </c>
      <c r="AC1052" s="148" t="s">
        <v>49</v>
      </c>
      <c r="AD1052" s="148" t="s">
        <v>4062</v>
      </c>
      <c r="AE1052" s="148">
        <v>53100</v>
      </c>
      <c r="AF1052" s="148" t="s">
        <v>4425</v>
      </c>
      <c r="AI1052" s="148">
        <v>243303606</v>
      </c>
      <c r="AJ1052" s="148">
        <v>607018540</v>
      </c>
      <c r="AK1052" s="148" t="s">
        <v>3392</v>
      </c>
      <c r="AL1052" s="148">
        <v>0</v>
      </c>
      <c r="AM1052" s="148">
        <v>0</v>
      </c>
    </row>
    <row r="1053" spans="1:39">
      <c r="A1053" s="148">
        <v>5317656</v>
      </c>
      <c r="B1053" s="148" t="s">
        <v>502</v>
      </c>
      <c r="C1053" s="148" t="s">
        <v>237</v>
      </c>
      <c r="D1053" s="148">
        <v>5317656</v>
      </c>
      <c r="F1053" s="149" t="s">
        <v>52</v>
      </c>
      <c r="H1053" s="150">
        <v>26632</v>
      </c>
      <c r="I1053" s="149" t="s">
        <v>8109</v>
      </c>
      <c r="J1053" s="149" t="s">
        <v>8110</v>
      </c>
      <c r="K1053" s="149" t="s">
        <v>45</v>
      </c>
      <c r="M1053" s="149" t="s">
        <v>46</v>
      </c>
      <c r="N1053" s="148">
        <v>12530147</v>
      </c>
      <c r="O1053" s="148" t="s">
        <v>966</v>
      </c>
      <c r="Q1053" s="148" t="s">
        <v>48</v>
      </c>
      <c r="R1053" s="150">
        <v>37532</v>
      </c>
      <c r="S1053" s="150">
        <v>44455</v>
      </c>
      <c r="T1053" s="148" t="s">
        <v>2896</v>
      </c>
      <c r="U1053" s="148">
        <v>530</v>
      </c>
      <c r="X1053" s="148">
        <v>5</v>
      </c>
      <c r="Y1053" s="148" t="s">
        <v>230</v>
      </c>
      <c r="AC1053" s="148" t="s">
        <v>49</v>
      </c>
      <c r="AD1053" s="148" t="s">
        <v>4062</v>
      </c>
      <c r="AE1053" s="148">
        <v>53100</v>
      </c>
      <c r="AF1053" s="148" t="s">
        <v>4426</v>
      </c>
      <c r="AI1053" s="148">
        <v>243303606</v>
      </c>
      <c r="AJ1053" s="148">
        <v>607018540</v>
      </c>
      <c r="AK1053" s="148" t="s">
        <v>3393</v>
      </c>
      <c r="AL1053" s="148">
        <v>0</v>
      </c>
      <c r="AM1053" s="148">
        <v>0</v>
      </c>
    </row>
    <row r="1054" spans="1:39">
      <c r="A1054" s="148">
        <v>5329226</v>
      </c>
      <c r="B1054" s="148" t="s">
        <v>502</v>
      </c>
      <c r="C1054" s="148" t="s">
        <v>9001</v>
      </c>
      <c r="D1054" s="148">
        <v>5329226</v>
      </c>
      <c r="E1054" s="149" t="s">
        <v>52</v>
      </c>
      <c r="F1054" s="149" t="s">
        <v>52</v>
      </c>
      <c r="H1054" s="150">
        <v>34404</v>
      </c>
      <c r="I1054" s="149" t="s">
        <v>59</v>
      </c>
      <c r="J1054" s="149">
        <v>-40</v>
      </c>
      <c r="K1054" s="149" t="s">
        <v>61</v>
      </c>
      <c r="M1054" s="149" t="s">
        <v>46</v>
      </c>
      <c r="N1054" s="148">
        <v>12530033</v>
      </c>
      <c r="O1054" s="148" t="s">
        <v>2147</v>
      </c>
      <c r="P1054" s="150">
        <v>45512</v>
      </c>
      <c r="Q1054" s="148" t="s">
        <v>962</v>
      </c>
      <c r="R1054" s="150">
        <v>45179</v>
      </c>
      <c r="S1054" s="150">
        <v>45168</v>
      </c>
      <c r="T1054" s="148" t="s">
        <v>1006</v>
      </c>
      <c r="U1054" s="148">
        <v>539</v>
      </c>
      <c r="X1054" s="148">
        <v>5</v>
      </c>
      <c r="Y1054" s="148" t="s">
        <v>230</v>
      </c>
      <c r="AC1054" s="148" t="s">
        <v>49</v>
      </c>
      <c r="AD1054" s="148" t="s">
        <v>9002</v>
      </c>
      <c r="AE1054" s="148">
        <v>53220</v>
      </c>
      <c r="AF1054" s="148">
        <v>0</v>
      </c>
      <c r="AH1054" s="148" t="s">
        <v>9003</v>
      </c>
      <c r="AJ1054" s="148" t="s">
        <v>9004</v>
      </c>
      <c r="AK1054" s="148" t="s">
        <v>9005</v>
      </c>
      <c r="AL1054" s="148">
        <v>0</v>
      </c>
      <c r="AM1054" s="148">
        <v>0</v>
      </c>
    </row>
    <row r="1055" spans="1:39">
      <c r="A1055" s="148">
        <v>5329262</v>
      </c>
      <c r="B1055" s="148" t="s">
        <v>502</v>
      </c>
      <c r="C1055" s="148" t="s">
        <v>116</v>
      </c>
      <c r="D1055" s="148">
        <v>5329262</v>
      </c>
      <c r="F1055" s="149" t="s">
        <v>43</v>
      </c>
      <c r="H1055" s="150">
        <v>41549</v>
      </c>
      <c r="I1055" s="149" t="s">
        <v>54</v>
      </c>
      <c r="J1055" s="149">
        <v>-12</v>
      </c>
      <c r="K1055" s="149" t="s">
        <v>45</v>
      </c>
      <c r="M1055" s="149" t="s">
        <v>46</v>
      </c>
      <c r="N1055" s="148">
        <v>12530099</v>
      </c>
      <c r="O1055" s="148" t="s">
        <v>2047</v>
      </c>
      <c r="Q1055" s="148" t="s">
        <v>48</v>
      </c>
      <c r="R1055" s="150">
        <v>45183</v>
      </c>
      <c r="T1055" s="148" t="s">
        <v>2115</v>
      </c>
      <c r="U1055" s="148">
        <v>500</v>
      </c>
      <c r="X1055" s="148">
        <v>5</v>
      </c>
      <c r="Y1055" s="148" t="s">
        <v>230</v>
      </c>
      <c r="AC1055" s="148" t="s">
        <v>49</v>
      </c>
      <c r="AD1055" s="148" t="s">
        <v>3690</v>
      </c>
      <c r="AE1055" s="148">
        <v>53400</v>
      </c>
      <c r="AF1055" s="148" t="s">
        <v>9006</v>
      </c>
      <c r="AI1055" s="148">
        <v>688319409</v>
      </c>
      <c r="AJ1055" s="148">
        <v>688319409</v>
      </c>
      <c r="AK1055" s="148" t="s">
        <v>9007</v>
      </c>
      <c r="AL1055" s="148">
        <v>1</v>
      </c>
      <c r="AM1055" s="148">
        <v>0</v>
      </c>
    </row>
    <row r="1056" spans="1:39">
      <c r="A1056" s="148">
        <v>5329263</v>
      </c>
      <c r="B1056" s="148" t="s">
        <v>502</v>
      </c>
      <c r="C1056" s="148" t="s">
        <v>56</v>
      </c>
      <c r="D1056" s="148">
        <v>5329263</v>
      </c>
      <c r="F1056" s="149" t="s">
        <v>43</v>
      </c>
      <c r="H1056" s="150">
        <v>42299</v>
      </c>
      <c r="I1056" s="149" t="s">
        <v>57</v>
      </c>
      <c r="J1056" s="149">
        <v>-10</v>
      </c>
      <c r="K1056" s="149" t="s">
        <v>45</v>
      </c>
      <c r="M1056" s="149" t="s">
        <v>46</v>
      </c>
      <c r="N1056" s="148">
        <v>12530099</v>
      </c>
      <c r="O1056" s="148" t="s">
        <v>2047</v>
      </c>
      <c r="Q1056" s="148" t="s">
        <v>48</v>
      </c>
      <c r="R1056" s="150">
        <v>45183</v>
      </c>
      <c r="T1056" s="148" t="s">
        <v>2115</v>
      </c>
      <c r="U1056" s="148">
        <v>500</v>
      </c>
      <c r="X1056" s="148">
        <v>5</v>
      </c>
      <c r="Y1056" s="148" t="s">
        <v>230</v>
      </c>
      <c r="AC1056" s="148" t="s">
        <v>49</v>
      </c>
      <c r="AD1056" s="148" t="s">
        <v>3690</v>
      </c>
      <c r="AE1056" s="148">
        <v>53400</v>
      </c>
      <c r="AF1056" s="148" t="s">
        <v>9008</v>
      </c>
      <c r="AK1056" s="148" t="s">
        <v>9007</v>
      </c>
      <c r="AL1056" s="148">
        <v>0</v>
      </c>
      <c r="AM1056" s="148">
        <v>0</v>
      </c>
    </row>
    <row r="1057" spans="1:39">
      <c r="A1057" s="148">
        <v>5328247</v>
      </c>
      <c r="B1057" s="148" t="s">
        <v>504</v>
      </c>
      <c r="C1057" s="148" t="s">
        <v>317</v>
      </c>
      <c r="D1057" s="148">
        <v>5328247</v>
      </c>
      <c r="F1057" s="149" t="s">
        <v>52</v>
      </c>
      <c r="H1057" s="150">
        <v>21908</v>
      </c>
      <c r="I1057" s="149" t="s">
        <v>8208</v>
      </c>
      <c r="J1057" s="149" t="s">
        <v>8209</v>
      </c>
      <c r="K1057" s="149" t="s">
        <v>45</v>
      </c>
      <c r="M1057" s="149" t="s">
        <v>46</v>
      </c>
      <c r="N1057" s="148">
        <v>12530054</v>
      </c>
      <c r="O1057" s="148" t="s">
        <v>94</v>
      </c>
      <c r="Q1057" s="148" t="s">
        <v>48</v>
      </c>
      <c r="R1057" s="150">
        <v>44462</v>
      </c>
      <c r="S1057" s="150">
        <v>44462</v>
      </c>
      <c r="T1057" s="148" t="s">
        <v>2896</v>
      </c>
      <c r="U1057" s="148">
        <v>623</v>
      </c>
      <c r="X1057" s="148">
        <v>6</v>
      </c>
      <c r="Y1057" s="148" t="s">
        <v>230</v>
      </c>
      <c r="AC1057" s="148" t="s">
        <v>49</v>
      </c>
      <c r="AD1057" s="148" t="s">
        <v>3824</v>
      </c>
      <c r="AE1057" s="148">
        <v>53400</v>
      </c>
      <c r="AF1057" s="148" t="s">
        <v>4427</v>
      </c>
      <c r="AK1057" s="148" t="s">
        <v>3394</v>
      </c>
      <c r="AL1057" s="148">
        <v>0</v>
      </c>
      <c r="AM1057" s="148">
        <v>0</v>
      </c>
    </row>
    <row r="1058" spans="1:39">
      <c r="A1058" s="148">
        <v>5311650</v>
      </c>
      <c r="B1058" s="148" t="s">
        <v>504</v>
      </c>
      <c r="C1058" s="148" t="s">
        <v>103</v>
      </c>
      <c r="D1058" s="148">
        <v>5311650</v>
      </c>
      <c r="E1058" s="149" t="s">
        <v>8115</v>
      </c>
      <c r="F1058" s="149" t="s">
        <v>52</v>
      </c>
      <c r="H1058" s="150">
        <v>21759</v>
      </c>
      <c r="I1058" s="149" t="s">
        <v>8208</v>
      </c>
      <c r="J1058" s="149" t="s">
        <v>8209</v>
      </c>
      <c r="K1058" s="149" t="s">
        <v>45</v>
      </c>
      <c r="M1058" s="149" t="s">
        <v>46</v>
      </c>
      <c r="N1058" s="148">
        <v>12530054</v>
      </c>
      <c r="O1058" s="148" t="s">
        <v>94</v>
      </c>
      <c r="P1058" s="150">
        <v>45479</v>
      </c>
      <c r="Q1058" s="148" t="s">
        <v>962</v>
      </c>
      <c r="R1058" s="150">
        <v>37432</v>
      </c>
      <c r="T1058" s="148" t="s">
        <v>2022</v>
      </c>
      <c r="U1058" s="148">
        <v>764</v>
      </c>
      <c r="X1058" s="148">
        <v>7</v>
      </c>
      <c r="Y1058" s="148" t="s">
        <v>230</v>
      </c>
      <c r="AC1058" s="148" t="s">
        <v>49</v>
      </c>
      <c r="AD1058" s="148" t="s">
        <v>3824</v>
      </c>
      <c r="AE1058" s="148">
        <v>53400</v>
      </c>
      <c r="AF1058" s="148" t="s">
        <v>4428</v>
      </c>
      <c r="AJ1058" s="148" t="s">
        <v>3395</v>
      </c>
      <c r="AK1058" s="148" t="s">
        <v>1611</v>
      </c>
      <c r="AL1058" s="148">
        <v>0</v>
      </c>
      <c r="AM1058" s="148">
        <v>0</v>
      </c>
    </row>
    <row r="1059" spans="1:39">
      <c r="A1059" s="148">
        <v>5329614</v>
      </c>
      <c r="B1059" s="148" t="s">
        <v>504</v>
      </c>
      <c r="C1059" s="148" t="s">
        <v>9009</v>
      </c>
      <c r="D1059" s="148">
        <v>5329614</v>
      </c>
      <c r="F1059" s="149" t="s">
        <v>43</v>
      </c>
      <c r="H1059" s="150">
        <v>41287</v>
      </c>
      <c r="I1059" s="149" t="s">
        <v>54</v>
      </c>
      <c r="J1059" s="149">
        <v>-12</v>
      </c>
      <c r="K1059" s="149" t="s">
        <v>45</v>
      </c>
      <c r="M1059" s="149" t="s">
        <v>46</v>
      </c>
      <c r="N1059" s="148">
        <v>12530010</v>
      </c>
      <c r="O1059" s="148" t="s">
        <v>2021</v>
      </c>
      <c r="Q1059" s="148" t="s">
        <v>48</v>
      </c>
      <c r="R1059" s="150">
        <v>45300</v>
      </c>
      <c r="T1059" s="148" t="s">
        <v>2115</v>
      </c>
      <c r="U1059" s="148">
        <v>500</v>
      </c>
      <c r="X1059" s="148">
        <v>5</v>
      </c>
      <c r="Y1059" s="148" t="s">
        <v>230</v>
      </c>
      <c r="AC1059" s="148" t="s">
        <v>49</v>
      </c>
      <c r="AD1059" s="148" t="s">
        <v>8370</v>
      </c>
      <c r="AE1059" s="148">
        <v>53260</v>
      </c>
      <c r="AF1059" s="148" t="s">
        <v>9010</v>
      </c>
      <c r="AI1059" s="148">
        <v>621840530</v>
      </c>
      <c r="AJ1059" s="148">
        <v>611200336</v>
      </c>
      <c r="AK1059" s="148" t="s">
        <v>9011</v>
      </c>
      <c r="AL1059" s="148">
        <v>0</v>
      </c>
      <c r="AM1059" s="148">
        <v>0</v>
      </c>
    </row>
    <row r="1060" spans="1:39">
      <c r="A1060" s="148">
        <v>5329281</v>
      </c>
      <c r="B1060" s="148" t="s">
        <v>3005</v>
      </c>
      <c r="C1060" s="148" t="s">
        <v>2132</v>
      </c>
      <c r="D1060" s="148">
        <v>5329281</v>
      </c>
      <c r="F1060" s="149" t="s">
        <v>52</v>
      </c>
      <c r="H1060" s="150">
        <v>40497</v>
      </c>
      <c r="I1060" s="149" t="s">
        <v>97</v>
      </c>
      <c r="J1060" s="149">
        <v>-15</v>
      </c>
      <c r="K1060" s="149" t="s">
        <v>45</v>
      </c>
      <c r="M1060" s="149" t="s">
        <v>46</v>
      </c>
      <c r="N1060" s="148">
        <v>12530070</v>
      </c>
      <c r="O1060" s="148" t="s">
        <v>145</v>
      </c>
      <c r="Q1060" s="148" t="s">
        <v>48</v>
      </c>
      <c r="R1060" s="150">
        <v>45186</v>
      </c>
      <c r="T1060" s="148" t="s">
        <v>2115</v>
      </c>
      <c r="U1060" s="148">
        <v>525</v>
      </c>
      <c r="X1060" s="148">
        <v>5</v>
      </c>
      <c r="Y1060" s="148" t="s">
        <v>230</v>
      </c>
      <c r="AC1060" s="148" t="s">
        <v>49</v>
      </c>
      <c r="AD1060" s="148" t="s">
        <v>4198</v>
      </c>
      <c r="AE1060" s="148">
        <v>53320</v>
      </c>
      <c r="AF1060" s="148" t="s">
        <v>4430</v>
      </c>
      <c r="AI1060" s="148" t="s">
        <v>9012</v>
      </c>
      <c r="AJ1060" s="148" t="s">
        <v>9013</v>
      </c>
      <c r="AK1060" s="148" t="s">
        <v>3006</v>
      </c>
      <c r="AL1060" s="148">
        <v>0</v>
      </c>
      <c r="AM1060" s="148">
        <v>0</v>
      </c>
    </row>
    <row r="1061" spans="1:39">
      <c r="A1061" s="148">
        <v>5328273</v>
      </c>
      <c r="B1061" s="148" t="s">
        <v>3005</v>
      </c>
      <c r="C1061" s="148" t="s">
        <v>1235</v>
      </c>
      <c r="D1061" s="148">
        <v>5328273</v>
      </c>
      <c r="F1061" s="149" t="s">
        <v>43</v>
      </c>
      <c r="H1061" s="150">
        <v>42038</v>
      </c>
      <c r="I1061" s="149" t="s">
        <v>57</v>
      </c>
      <c r="J1061" s="149">
        <v>-10</v>
      </c>
      <c r="K1061" s="149" t="s">
        <v>61</v>
      </c>
      <c r="M1061" s="149" t="s">
        <v>46</v>
      </c>
      <c r="N1061" s="148">
        <v>12530070</v>
      </c>
      <c r="O1061" s="148" t="s">
        <v>145</v>
      </c>
      <c r="Q1061" s="148" t="s">
        <v>48</v>
      </c>
      <c r="R1061" s="150">
        <v>44466</v>
      </c>
      <c r="T1061" s="148" t="s">
        <v>2115</v>
      </c>
      <c r="U1061" s="148">
        <v>500</v>
      </c>
      <c r="X1061" s="148">
        <v>5</v>
      </c>
      <c r="Y1061" s="148" t="s">
        <v>230</v>
      </c>
      <c r="AC1061" s="148" t="s">
        <v>49</v>
      </c>
      <c r="AD1061" s="148" t="s">
        <v>4429</v>
      </c>
      <c r="AE1061" s="148">
        <v>53320</v>
      </c>
      <c r="AF1061" s="148" t="s">
        <v>4430</v>
      </c>
      <c r="AI1061" s="148">
        <v>243021795</v>
      </c>
      <c r="AJ1061" s="148">
        <v>621493698</v>
      </c>
      <c r="AK1061" s="148" t="s">
        <v>3006</v>
      </c>
      <c r="AL1061" s="148">
        <v>0</v>
      </c>
      <c r="AM1061" s="148">
        <v>0</v>
      </c>
    </row>
    <row r="1062" spans="1:39">
      <c r="A1062" s="148">
        <v>5322591</v>
      </c>
      <c r="B1062" s="148" t="s">
        <v>504</v>
      </c>
      <c r="C1062" s="148" t="s">
        <v>396</v>
      </c>
      <c r="D1062" s="148">
        <v>5322591</v>
      </c>
      <c r="E1062" s="149" t="s">
        <v>8115</v>
      </c>
      <c r="F1062" s="149" t="s">
        <v>52</v>
      </c>
      <c r="H1062" s="150">
        <v>37349</v>
      </c>
      <c r="I1062" s="149" t="s">
        <v>59</v>
      </c>
      <c r="J1062" s="149">
        <v>-40</v>
      </c>
      <c r="K1062" s="149" t="s">
        <v>45</v>
      </c>
      <c r="M1062" s="149" t="s">
        <v>46</v>
      </c>
      <c r="N1062" s="148">
        <v>12530061</v>
      </c>
      <c r="O1062" s="148" t="s">
        <v>90</v>
      </c>
      <c r="P1062" s="150">
        <v>45484</v>
      </c>
      <c r="Q1062" s="148" t="s">
        <v>962</v>
      </c>
      <c r="R1062" s="150">
        <v>40465</v>
      </c>
      <c r="S1062" s="150">
        <v>45181</v>
      </c>
      <c r="T1062" s="148" t="s">
        <v>2896</v>
      </c>
      <c r="U1062" s="148">
        <v>1301</v>
      </c>
      <c r="X1062" s="148">
        <v>13</v>
      </c>
      <c r="Y1062" s="148" t="s">
        <v>230</v>
      </c>
      <c r="AC1062" s="148" t="s">
        <v>49</v>
      </c>
      <c r="AD1062" s="148" t="s">
        <v>4039</v>
      </c>
      <c r="AE1062" s="148">
        <v>53800</v>
      </c>
      <c r="AF1062" s="148" t="s">
        <v>4431</v>
      </c>
      <c r="AI1062" s="148">
        <v>243064693</v>
      </c>
      <c r="AJ1062" s="148">
        <v>613837719</v>
      </c>
      <c r="AK1062" s="148" t="s">
        <v>6002</v>
      </c>
      <c r="AL1062" s="148">
        <v>0</v>
      </c>
      <c r="AM1062" s="148">
        <v>0</v>
      </c>
    </row>
    <row r="1063" spans="1:39">
      <c r="A1063" s="148">
        <v>5310365</v>
      </c>
      <c r="B1063" s="148" t="s">
        <v>504</v>
      </c>
      <c r="C1063" s="148" t="s">
        <v>64</v>
      </c>
      <c r="D1063" s="148">
        <v>5310365</v>
      </c>
      <c r="F1063" s="149" t="s">
        <v>52</v>
      </c>
      <c r="H1063" s="150">
        <v>21263</v>
      </c>
      <c r="I1063" s="149" t="s">
        <v>8208</v>
      </c>
      <c r="J1063" s="149" t="s">
        <v>8209</v>
      </c>
      <c r="K1063" s="149" t="s">
        <v>45</v>
      </c>
      <c r="M1063" s="149" t="s">
        <v>46</v>
      </c>
      <c r="N1063" s="148">
        <v>12530054</v>
      </c>
      <c r="O1063" s="148" t="s">
        <v>94</v>
      </c>
      <c r="Q1063" s="148" t="s">
        <v>48</v>
      </c>
      <c r="R1063" s="150">
        <v>37432</v>
      </c>
      <c r="S1063" s="150">
        <v>44477</v>
      </c>
      <c r="T1063" s="148" t="s">
        <v>2896</v>
      </c>
      <c r="U1063" s="148">
        <v>749</v>
      </c>
      <c r="X1063" s="148">
        <v>7</v>
      </c>
      <c r="Y1063" s="148" t="s">
        <v>230</v>
      </c>
      <c r="AC1063" s="148" t="s">
        <v>49</v>
      </c>
      <c r="AD1063" s="148" t="s">
        <v>3769</v>
      </c>
      <c r="AE1063" s="148">
        <v>53400</v>
      </c>
      <c r="AF1063" s="148" t="s">
        <v>4432</v>
      </c>
      <c r="AI1063" s="148">
        <v>243061890</v>
      </c>
      <c r="AK1063" s="148" t="s">
        <v>3396</v>
      </c>
      <c r="AL1063" s="148">
        <v>0</v>
      </c>
      <c r="AM1063" s="148">
        <v>0</v>
      </c>
    </row>
    <row r="1064" spans="1:39">
      <c r="A1064" s="148">
        <v>5315564</v>
      </c>
      <c r="B1064" s="148" t="s">
        <v>504</v>
      </c>
      <c r="C1064" s="148" t="s">
        <v>348</v>
      </c>
      <c r="D1064" s="148">
        <v>5315564</v>
      </c>
      <c r="F1064" s="149" t="s">
        <v>52</v>
      </c>
      <c r="H1064" s="150">
        <v>34127</v>
      </c>
      <c r="I1064" s="149" t="s">
        <v>59</v>
      </c>
      <c r="J1064" s="149">
        <v>-40</v>
      </c>
      <c r="K1064" s="149" t="s">
        <v>45</v>
      </c>
      <c r="M1064" s="149" t="s">
        <v>46</v>
      </c>
      <c r="N1064" s="148">
        <v>12530054</v>
      </c>
      <c r="O1064" s="148" t="s">
        <v>94</v>
      </c>
      <c r="Q1064" s="148" t="s">
        <v>48</v>
      </c>
      <c r="R1064" s="150">
        <v>37432</v>
      </c>
      <c r="S1064" s="150">
        <v>44474</v>
      </c>
      <c r="T1064" s="148" t="s">
        <v>2896</v>
      </c>
      <c r="U1064" s="148">
        <v>1301</v>
      </c>
      <c r="X1064" s="148">
        <v>13</v>
      </c>
      <c r="Y1064" s="148" t="s">
        <v>230</v>
      </c>
      <c r="AC1064" s="148" t="s">
        <v>49</v>
      </c>
      <c r="AD1064" s="148" t="s">
        <v>1328</v>
      </c>
      <c r="AE1064" s="148">
        <v>53000</v>
      </c>
      <c r="AF1064" s="148" t="s">
        <v>4433</v>
      </c>
      <c r="AK1064" s="148" t="s">
        <v>3007</v>
      </c>
      <c r="AL1064" s="148">
        <v>0</v>
      </c>
      <c r="AM1064" s="148">
        <v>0</v>
      </c>
    </row>
    <row r="1065" spans="1:39">
      <c r="A1065" s="148">
        <v>5329223</v>
      </c>
      <c r="B1065" s="148" t="s">
        <v>9014</v>
      </c>
      <c r="C1065" s="148" t="s">
        <v>5528</v>
      </c>
      <c r="D1065" s="148">
        <v>5329223</v>
      </c>
      <c r="F1065" s="149" t="s">
        <v>43</v>
      </c>
      <c r="H1065" s="150">
        <v>42258</v>
      </c>
      <c r="I1065" s="149" t="s">
        <v>57</v>
      </c>
      <c r="J1065" s="149">
        <v>-10</v>
      </c>
      <c r="K1065" s="149" t="s">
        <v>45</v>
      </c>
      <c r="M1065" s="149" t="s">
        <v>46</v>
      </c>
      <c r="N1065" s="148">
        <v>12530060</v>
      </c>
      <c r="O1065" s="148" t="s">
        <v>2031</v>
      </c>
      <c r="Q1065" s="148" t="s">
        <v>48</v>
      </c>
      <c r="R1065" s="150">
        <v>45178</v>
      </c>
      <c r="T1065" s="148" t="s">
        <v>2115</v>
      </c>
      <c r="U1065" s="148">
        <v>500</v>
      </c>
      <c r="X1065" s="148">
        <v>5</v>
      </c>
      <c r="Y1065" s="148" t="s">
        <v>230</v>
      </c>
      <c r="AC1065" s="148" t="s">
        <v>49</v>
      </c>
      <c r="AD1065" s="148" t="s">
        <v>3637</v>
      </c>
      <c r="AE1065" s="148">
        <v>53810</v>
      </c>
      <c r="AF1065" s="148" t="s">
        <v>9015</v>
      </c>
      <c r="AJ1065" s="148">
        <v>670995177</v>
      </c>
      <c r="AK1065" s="148" t="s">
        <v>9016</v>
      </c>
      <c r="AL1065" s="148">
        <v>0</v>
      </c>
      <c r="AM1065" s="148">
        <v>0</v>
      </c>
    </row>
    <row r="1066" spans="1:39">
      <c r="A1066" s="148">
        <v>5329042</v>
      </c>
      <c r="B1066" s="148" t="s">
        <v>6003</v>
      </c>
      <c r="C1066" s="148" t="s">
        <v>3040</v>
      </c>
      <c r="D1066" s="148">
        <v>5329042</v>
      </c>
      <c r="F1066" s="149" t="s">
        <v>43</v>
      </c>
      <c r="H1066" s="150">
        <v>39926</v>
      </c>
      <c r="I1066" s="149" t="s">
        <v>70</v>
      </c>
      <c r="J1066" s="149">
        <v>-16</v>
      </c>
      <c r="K1066" s="149" t="s">
        <v>45</v>
      </c>
      <c r="M1066" s="149" t="s">
        <v>46</v>
      </c>
      <c r="N1066" s="148">
        <v>12530095</v>
      </c>
      <c r="O1066" s="148" t="s">
        <v>944</v>
      </c>
      <c r="Q1066" s="148" t="s">
        <v>48</v>
      </c>
      <c r="R1066" s="150">
        <v>44893</v>
      </c>
      <c r="T1066" s="148" t="s">
        <v>2115</v>
      </c>
      <c r="U1066" s="148">
        <v>500</v>
      </c>
      <c r="X1066" s="148">
        <v>5</v>
      </c>
      <c r="Y1066" s="148" t="s">
        <v>230</v>
      </c>
      <c r="AC1066" s="148" t="s">
        <v>49</v>
      </c>
      <c r="AD1066" s="148" t="s">
        <v>6004</v>
      </c>
      <c r="AE1066" s="148">
        <v>35370</v>
      </c>
      <c r="AF1066" s="148" t="s">
        <v>6005</v>
      </c>
      <c r="AI1066" s="148">
        <v>675067768</v>
      </c>
      <c r="AJ1066" s="148">
        <v>615899855</v>
      </c>
      <c r="AK1066" s="148" t="s">
        <v>6006</v>
      </c>
      <c r="AL1066" s="148">
        <v>0</v>
      </c>
      <c r="AM1066" s="148">
        <v>0</v>
      </c>
    </row>
    <row r="1067" spans="1:39">
      <c r="A1067" s="148">
        <v>5324256</v>
      </c>
      <c r="B1067" s="148" t="s">
        <v>6007</v>
      </c>
      <c r="C1067" s="148" t="s">
        <v>121</v>
      </c>
      <c r="D1067" s="148">
        <v>5324256</v>
      </c>
      <c r="F1067" s="149" t="s">
        <v>43</v>
      </c>
      <c r="H1067" s="150">
        <v>32090</v>
      </c>
      <c r="I1067" s="149" t="s">
        <v>59</v>
      </c>
      <c r="J1067" s="149">
        <v>-40</v>
      </c>
      <c r="K1067" s="149" t="s">
        <v>45</v>
      </c>
      <c r="M1067" s="149" t="s">
        <v>46</v>
      </c>
      <c r="N1067" s="148">
        <v>12530136</v>
      </c>
      <c r="O1067" s="148" t="s">
        <v>55</v>
      </c>
      <c r="Q1067" s="148" t="s">
        <v>48</v>
      </c>
      <c r="R1067" s="150">
        <v>41540</v>
      </c>
      <c r="S1067" s="150">
        <v>44823</v>
      </c>
      <c r="T1067" s="148" t="s">
        <v>2896</v>
      </c>
      <c r="U1067" s="148">
        <v>500</v>
      </c>
      <c r="X1067" s="148">
        <v>5</v>
      </c>
      <c r="Y1067" s="148" t="s">
        <v>230</v>
      </c>
      <c r="AC1067" s="148" t="s">
        <v>49</v>
      </c>
      <c r="AD1067" s="148" t="s">
        <v>3837</v>
      </c>
      <c r="AE1067" s="148">
        <v>53300</v>
      </c>
      <c r="AF1067" s="148" t="s">
        <v>6008</v>
      </c>
      <c r="AJ1067" s="148">
        <v>643835151</v>
      </c>
      <c r="AK1067" s="148" t="s">
        <v>2886</v>
      </c>
      <c r="AL1067" s="148">
        <v>0</v>
      </c>
      <c r="AM1067" s="148">
        <v>0</v>
      </c>
    </row>
    <row r="1068" spans="1:39">
      <c r="A1068" s="148">
        <v>5329505</v>
      </c>
      <c r="B1068" s="148" t="s">
        <v>505</v>
      </c>
      <c r="C1068" s="148" t="s">
        <v>9017</v>
      </c>
      <c r="D1068" s="148">
        <v>5329505</v>
      </c>
      <c r="E1068" s="149" t="s">
        <v>43</v>
      </c>
      <c r="F1068" s="149" t="s">
        <v>43</v>
      </c>
      <c r="H1068" s="150">
        <v>41688</v>
      </c>
      <c r="I1068" s="149" t="s">
        <v>89</v>
      </c>
      <c r="J1068" s="149">
        <v>-11</v>
      </c>
      <c r="K1068" s="149" t="s">
        <v>45</v>
      </c>
      <c r="M1068" s="149" t="s">
        <v>46</v>
      </c>
      <c r="N1068" s="148">
        <v>12530022</v>
      </c>
      <c r="O1068" s="148" t="s">
        <v>51</v>
      </c>
      <c r="P1068" s="150">
        <v>45502</v>
      </c>
      <c r="Q1068" s="148" t="s">
        <v>962</v>
      </c>
      <c r="R1068" s="150">
        <v>45217</v>
      </c>
      <c r="T1068" s="148" t="s">
        <v>2115</v>
      </c>
      <c r="U1068" s="148">
        <v>500</v>
      </c>
      <c r="X1068" s="148">
        <v>5</v>
      </c>
      <c r="Y1068" s="148" t="s">
        <v>230</v>
      </c>
      <c r="AC1068" s="148" t="s">
        <v>49</v>
      </c>
      <c r="AD1068" s="148" t="s">
        <v>1328</v>
      </c>
      <c r="AE1068" s="148">
        <v>53000</v>
      </c>
      <c r="AF1068" s="148" t="s">
        <v>9018</v>
      </c>
      <c r="AK1068" s="148" t="s">
        <v>9019</v>
      </c>
      <c r="AL1068" s="148">
        <v>0</v>
      </c>
      <c r="AM1068" s="148">
        <v>0</v>
      </c>
    </row>
    <row r="1069" spans="1:39">
      <c r="A1069" s="148">
        <v>5320860</v>
      </c>
      <c r="B1069" s="148" t="s">
        <v>505</v>
      </c>
      <c r="C1069" s="148" t="s">
        <v>140</v>
      </c>
      <c r="D1069" s="148">
        <v>5320860</v>
      </c>
      <c r="E1069" s="149" t="s">
        <v>52</v>
      </c>
      <c r="F1069" s="149" t="s">
        <v>52</v>
      </c>
      <c r="H1069" s="150">
        <v>29783</v>
      </c>
      <c r="I1069" s="149" t="s">
        <v>8113</v>
      </c>
      <c r="J1069" s="149" t="s">
        <v>8114</v>
      </c>
      <c r="K1069" s="149" t="s">
        <v>45</v>
      </c>
      <c r="M1069" s="149" t="s">
        <v>46</v>
      </c>
      <c r="N1069" s="148">
        <v>12530119</v>
      </c>
      <c r="O1069" s="148" t="s">
        <v>2062</v>
      </c>
      <c r="P1069" s="150">
        <v>45524</v>
      </c>
      <c r="Q1069" s="148" t="s">
        <v>962</v>
      </c>
      <c r="R1069" s="150">
        <v>39393</v>
      </c>
      <c r="S1069" s="150">
        <v>44785</v>
      </c>
      <c r="T1069" s="148" t="s">
        <v>2896</v>
      </c>
      <c r="U1069" s="148">
        <v>672</v>
      </c>
      <c r="X1069" s="148">
        <v>6</v>
      </c>
      <c r="Y1069" s="148" t="s">
        <v>230</v>
      </c>
      <c r="AC1069" s="148" t="s">
        <v>49</v>
      </c>
      <c r="AD1069" s="148" t="s">
        <v>3937</v>
      </c>
      <c r="AE1069" s="148">
        <v>53170</v>
      </c>
      <c r="AF1069" s="148" t="s">
        <v>4434</v>
      </c>
      <c r="AJ1069" s="148">
        <v>637071818</v>
      </c>
      <c r="AK1069" s="148" t="s">
        <v>1612</v>
      </c>
      <c r="AL1069" s="148">
        <v>0</v>
      </c>
      <c r="AM1069" s="148">
        <v>0</v>
      </c>
    </row>
    <row r="1070" spans="1:39">
      <c r="A1070" s="148">
        <v>5320295</v>
      </c>
      <c r="B1070" s="148" t="s">
        <v>3397</v>
      </c>
      <c r="C1070" s="148" t="s">
        <v>139</v>
      </c>
      <c r="D1070" s="148">
        <v>5320295</v>
      </c>
      <c r="F1070" s="149" t="s">
        <v>52</v>
      </c>
      <c r="H1070" s="150">
        <v>37370</v>
      </c>
      <c r="I1070" s="149" t="s">
        <v>59</v>
      </c>
      <c r="J1070" s="149">
        <v>-40</v>
      </c>
      <c r="K1070" s="149" t="s">
        <v>45</v>
      </c>
      <c r="M1070" s="149" t="s">
        <v>46</v>
      </c>
      <c r="N1070" s="148">
        <v>12530022</v>
      </c>
      <c r="O1070" s="148" t="s">
        <v>51</v>
      </c>
      <c r="Q1070" s="148" t="s">
        <v>48</v>
      </c>
      <c r="R1070" s="150">
        <v>39027</v>
      </c>
      <c r="S1070" s="150">
        <v>44833</v>
      </c>
      <c r="T1070" s="148" t="s">
        <v>2896</v>
      </c>
      <c r="U1070" s="148">
        <v>1093</v>
      </c>
      <c r="X1070" s="148">
        <v>10</v>
      </c>
      <c r="Y1070" s="148" t="s">
        <v>230</v>
      </c>
      <c r="AC1070" s="148" t="s">
        <v>49</v>
      </c>
      <c r="AD1070" s="148" t="s">
        <v>1328</v>
      </c>
      <c r="AE1070" s="148">
        <v>53000</v>
      </c>
      <c r="AF1070" s="148" t="s">
        <v>6009</v>
      </c>
      <c r="AJ1070" s="148">
        <v>787176397</v>
      </c>
      <c r="AK1070" s="148" t="s">
        <v>6010</v>
      </c>
      <c r="AL1070" s="148">
        <v>0</v>
      </c>
      <c r="AM1070" s="148">
        <v>0</v>
      </c>
    </row>
    <row r="1071" spans="1:39">
      <c r="A1071" s="148">
        <v>5324251</v>
      </c>
      <c r="B1071" s="148" t="s">
        <v>9020</v>
      </c>
      <c r="C1071" s="148" t="s">
        <v>63</v>
      </c>
      <c r="D1071" s="148">
        <v>5324251</v>
      </c>
      <c r="E1071" s="149" t="s">
        <v>52</v>
      </c>
      <c r="F1071" s="149" t="s">
        <v>52</v>
      </c>
      <c r="H1071" s="150">
        <v>36370</v>
      </c>
      <c r="I1071" s="149" t="s">
        <v>59</v>
      </c>
      <c r="J1071" s="149">
        <v>-40</v>
      </c>
      <c r="K1071" s="149" t="s">
        <v>45</v>
      </c>
      <c r="M1071" s="149" t="s">
        <v>46</v>
      </c>
      <c r="N1071" s="148">
        <v>12530070</v>
      </c>
      <c r="O1071" s="148" t="s">
        <v>145</v>
      </c>
      <c r="P1071" s="150">
        <v>45535</v>
      </c>
      <c r="Q1071" s="148" t="s">
        <v>962</v>
      </c>
      <c r="R1071" s="150">
        <v>41539</v>
      </c>
      <c r="S1071" s="150">
        <v>45323</v>
      </c>
      <c r="T1071" s="148" t="s">
        <v>2896</v>
      </c>
      <c r="U1071" s="148">
        <v>599</v>
      </c>
      <c r="X1071" s="148">
        <v>5</v>
      </c>
      <c r="Y1071" s="148" t="s">
        <v>230</v>
      </c>
      <c r="AC1071" s="148" t="s">
        <v>49</v>
      </c>
      <c r="AD1071" s="148" t="s">
        <v>3670</v>
      </c>
      <c r="AE1071" s="148">
        <v>53320</v>
      </c>
      <c r="AF1071" s="148" t="s">
        <v>9021</v>
      </c>
      <c r="AJ1071" s="148">
        <v>781413559</v>
      </c>
      <c r="AK1071" s="148" t="s">
        <v>9022</v>
      </c>
      <c r="AL1071" s="148">
        <v>0</v>
      </c>
      <c r="AM1071" s="148">
        <v>0</v>
      </c>
    </row>
    <row r="1072" spans="1:39">
      <c r="A1072" s="148">
        <v>5326651</v>
      </c>
      <c r="B1072" s="148" t="s">
        <v>3008</v>
      </c>
      <c r="C1072" s="148" t="s">
        <v>3009</v>
      </c>
      <c r="D1072" s="148">
        <v>5326651</v>
      </c>
      <c r="F1072" s="149" t="s">
        <v>52</v>
      </c>
      <c r="H1072" s="150">
        <v>28343</v>
      </c>
      <c r="I1072" s="149" t="s">
        <v>8147</v>
      </c>
      <c r="J1072" s="149" t="s">
        <v>8148</v>
      </c>
      <c r="K1072" s="149" t="s">
        <v>61</v>
      </c>
      <c r="M1072" s="149" t="s">
        <v>46</v>
      </c>
      <c r="N1072" s="148">
        <v>12530001</v>
      </c>
      <c r="O1072" s="148" t="s">
        <v>2065</v>
      </c>
      <c r="Q1072" s="148" t="s">
        <v>48</v>
      </c>
      <c r="R1072" s="150">
        <v>43032</v>
      </c>
      <c r="S1072" s="150">
        <v>45174</v>
      </c>
      <c r="T1072" s="148" t="s">
        <v>1006</v>
      </c>
      <c r="U1072" s="148">
        <v>500</v>
      </c>
      <c r="X1072" s="148">
        <v>5</v>
      </c>
      <c r="Y1072" s="148" t="s">
        <v>230</v>
      </c>
      <c r="AC1072" s="148" t="s">
        <v>49</v>
      </c>
      <c r="AD1072" s="148" t="s">
        <v>3669</v>
      </c>
      <c r="AE1072" s="148">
        <v>53500</v>
      </c>
      <c r="AF1072" s="148" t="s">
        <v>4436</v>
      </c>
      <c r="AJ1072" s="148">
        <v>622438116</v>
      </c>
      <c r="AK1072" s="148" t="s">
        <v>3010</v>
      </c>
      <c r="AL1072" s="148">
        <v>0</v>
      </c>
      <c r="AM1072" s="148">
        <v>0</v>
      </c>
    </row>
    <row r="1073" spans="1:39">
      <c r="A1073" s="148">
        <v>5316241</v>
      </c>
      <c r="B1073" s="148" t="s">
        <v>506</v>
      </c>
      <c r="C1073" s="148" t="s">
        <v>123</v>
      </c>
      <c r="D1073" s="148">
        <v>5316241</v>
      </c>
      <c r="E1073" s="149" t="s">
        <v>52</v>
      </c>
      <c r="H1073" s="150">
        <v>33501</v>
      </c>
      <c r="I1073" s="149" t="s">
        <v>59</v>
      </c>
      <c r="J1073" s="149">
        <v>-40</v>
      </c>
      <c r="K1073" s="149" t="s">
        <v>45</v>
      </c>
      <c r="M1073" s="149" t="s">
        <v>46</v>
      </c>
      <c r="N1073" s="148">
        <v>12530114</v>
      </c>
      <c r="O1073" s="148" t="s">
        <v>47</v>
      </c>
      <c r="P1073" s="150">
        <v>45531</v>
      </c>
      <c r="Q1073" s="148" t="s">
        <v>962</v>
      </c>
      <c r="R1073" s="150">
        <v>37432</v>
      </c>
      <c r="S1073" s="150">
        <v>45488</v>
      </c>
      <c r="T1073" s="148" t="s">
        <v>1006</v>
      </c>
      <c r="U1073" s="148">
        <v>1160</v>
      </c>
      <c r="X1073" s="148">
        <v>11</v>
      </c>
      <c r="Y1073" s="148" t="s">
        <v>230</v>
      </c>
      <c r="AC1073" s="148" t="s">
        <v>49</v>
      </c>
      <c r="AD1073" s="148" t="s">
        <v>1328</v>
      </c>
      <c r="AE1073" s="148">
        <v>53000</v>
      </c>
      <c r="AF1073" s="148" t="s">
        <v>9023</v>
      </c>
      <c r="AI1073" s="148">
        <v>243910074</v>
      </c>
      <c r="AJ1073" s="148">
        <v>635952885</v>
      </c>
      <c r="AK1073" s="148" t="s">
        <v>9024</v>
      </c>
      <c r="AL1073" s="148">
        <v>0</v>
      </c>
      <c r="AM1073" s="148">
        <v>0</v>
      </c>
    </row>
    <row r="1074" spans="1:39">
      <c r="A1074" s="148">
        <v>5312554</v>
      </c>
      <c r="B1074" s="148" t="s">
        <v>506</v>
      </c>
      <c r="C1074" s="148" t="s">
        <v>5531</v>
      </c>
      <c r="D1074" s="148">
        <v>5312554</v>
      </c>
      <c r="E1074" s="149" t="s">
        <v>52</v>
      </c>
      <c r="F1074" s="149" t="s">
        <v>52</v>
      </c>
      <c r="H1074" s="150">
        <v>21256</v>
      </c>
      <c r="I1074" s="149" t="s">
        <v>8208</v>
      </c>
      <c r="J1074" s="149" t="s">
        <v>8209</v>
      </c>
      <c r="K1074" s="149" t="s">
        <v>45</v>
      </c>
      <c r="M1074" s="149" t="s">
        <v>46</v>
      </c>
      <c r="N1074" s="148">
        <v>12530036</v>
      </c>
      <c r="O1074" s="148" t="s">
        <v>2030</v>
      </c>
      <c r="P1074" s="150">
        <v>45529</v>
      </c>
      <c r="Q1074" s="148" t="s">
        <v>962</v>
      </c>
      <c r="R1074" s="150">
        <v>37432</v>
      </c>
      <c r="S1074" s="150">
        <v>44825</v>
      </c>
      <c r="T1074" s="148" t="s">
        <v>2896</v>
      </c>
      <c r="U1074" s="148">
        <v>1474</v>
      </c>
      <c r="X1074" s="148">
        <v>14</v>
      </c>
      <c r="Y1074" s="148" t="s">
        <v>230</v>
      </c>
      <c r="AB1074" s="150">
        <v>45443</v>
      </c>
      <c r="AC1074" s="148" t="s">
        <v>49</v>
      </c>
      <c r="AD1074" s="148" t="s">
        <v>4081</v>
      </c>
      <c r="AE1074" s="148">
        <v>53100</v>
      </c>
      <c r="AF1074" s="148" t="s">
        <v>4437</v>
      </c>
      <c r="AI1074" s="148">
        <v>243045121</v>
      </c>
      <c r="AJ1074" s="148">
        <v>787459721</v>
      </c>
      <c r="AK1074" s="148" t="s">
        <v>1613</v>
      </c>
      <c r="AL1074" s="148">
        <v>0</v>
      </c>
      <c r="AM1074" s="148">
        <v>0</v>
      </c>
    </row>
    <row r="1075" spans="1:39">
      <c r="A1075" s="148">
        <v>5329556</v>
      </c>
      <c r="B1075" s="148" t="s">
        <v>9025</v>
      </c>
      <c r="C1075" s="148" t="s">
        <v>421</v>
      </c>
      <c r="D1075" s="148">
        <v>5329556</v>
      </c>
      <c r="F1075" s="149" t="s">
        <v>43</v>
      </c>
      <c r="H1075" s="150">
        <v>42375</v>
      </c>
      <c r="I1075" s="149" t="s">
        <v>43</v>
      </c>
      <c r="J1075" s="149">
        <v>-9</v>
      </c>
      <c r="K1075" s="149" t="s">
        <v>45</v>
      </c>
      <c r="M1075" s="149" t="s">
        <v>46</v>
      </c>
      <c r="N1075" s="148">
        <v>12530078</v>
      </c>
      <c r="O1075" s="148" t="s">
        <v>105</v>
      </c>
      <c r="Q1075" s="148" t="s">
        <v>48</v>
      </c>
      <c r="R1075" s="150">
        <v>45248</v>
      </c>
      <c r="S1075" s="150">
        <v>45223</v>
      </c>
      <c r="T1075" s="148" t="s">
        <v>1006</v>
      </c>
      <c r="U1075" s="148">
        <v>500</v>
      </c>
      <c r="X1075" s="148">
        <v>5</v>
      </c>
      <c r="Y1075" s="148" t="s">
        <v>230</v>
      </c>
      <c r="AC1075" s="148" t="s">
        <v>49</v>
      </c>
      <c r="AD1075" s="148" t="s">
        <v>4146</v>
      </c>
      <c r="AE1075" s="148">
        <v>53170</v>
      </c>
      <c r="AF1075" s="148" t="s">
        <v>9026</v>
      </c>
      <c r="AK1075" s="148" t="s">
        <v>9027</v>
      </c>
      <c r="AL1075" s="148">
        <v>0</v>
      </c>
      <c r="AM1075" s="148">
        <v>0</v>
      </c>
    </row>
    <row r="1076" spans="1:39">
      <c r="A1076" s="148">
        <v>537609</v>
      </c>
      <c r="B1076" s="148" t="s">
        <v>1108</v>
      </c>
      <c r="C1076" s="148" t="s">
        <v>177</v>
      </c>
      <c r="D1076" s="148">
        <v>537609</v>
      </c>
      <c r="F1076" s="149" t="s">
        <v>43</v>
      </c>
      <c r="H1076" s="150">
        <v>19133</v>
      </c>
      <c r="I1076" s="149" t="s">
        <v>8116</v>
      </c>
      <c r="J1076" s="149" t="s">
        <v>8117</v>
      </c>
      <c r="K1076" s="149" t="s">
        <v>45</v>
      </c>
      <c r="M1076" s="149" t="s">
        <v>46</v>
      </c>
      <c r="N1076" s="148">
        <v>12530017</v>
      </c>
      <c r="O1076" s="148" t="s">
        <v>2025</v>
      </c>
      <c r="Q1076" s="148" t="s">
        <v>48</v>
      </c>
      <c r="R1076" s="150">
        <v>37432</v>
      </c>
      <c r="S1076" s="150">
        <v>44792</v>
      </c>
      <c r="T1076" s="148" t="s">
        <v>2896</v>
      </c>
      <c r="U1076" s="148">
        <v>765</v>
      </c>
      <c r="X1076" s="148">
        <v>7</v>
      </c>
      <c r="Y1076" s="148" t="s">
        <v>230</v>
      </c>
      <c r="AC1076" s="148" t="s">
        <v>49</v>
      </c>
      <c r="AD1076" s="148" t="s">
        <v>3669</v>
      </c>
      <c r="AE1076" s="148">
        <v>53500</v>
      </c>
      <c r="AF1076" s="148" t="s">
        <v>4438</v>
      </c>
      <c r="AI1076" s="148">
        <v>243051569</v>
      </c>
      <c r="AK1076" s="148" t="s">
        <v>1614</v>
      </c>
      <c r="AL1076" s="148">
        <v>0</v>
      </c>
      <c r="AM1076" s="148">
        <v>0</v>
      </c>
    </row>
    <row r="1077" spans="1:39">
      <c r="A1077" s="148">
        <v>5326068</v>
      </c>
      <c r="B1077" s="148" t="s">
        <v>1031</v>
      </c>
      <c r="C1077" s="148" t="s">
        <v>659</v>
      </c>
      <c r="D1077" s="148">
        <v>5326068</v>
      </c>
      <c r="F1077" s="149" t="s">
        <v>52</v>
      </c>
      <c r="H1077" s="150">
        <v>39944</v>
      </c>
      <c r="I1077" s="149" t="s">
        <v>70</v>
      </c>
      <c r="J1077" s="149">
        <v>-16</v>
      </c>
      <c r="K1077" s="149" t="s">
        <v>45</v>
      </c>
      <c r="M1077" s="149" t="s">
        <v>46</v>
      </c>
      <c r="N1077" s="148">
        <v>12530055</v>
      </c>
      <c r="O1077" s="148" t="s">
        <v>240</v>
      </c>
      <c r="Q1077" s="148" t="s">
        <v>48</v>
      </c>
      <c r="R1077" s="150">
        <v>42654</v>
      </c>
      <c r="T1077" s="148" t="s">
        <v>2115</v>
      </c>
      <c r="U1077" s="148">
        <v>668</v>
      </c>
      <c r="X1077" s="148">
        <v>6</v>
      </c>
      <c r="Y1077" s="148" t="s">
        <v>230</v>
      </c>
      <c r="AC1077" s="148" t="s">
        <v>49</v>
      </c>
      <c r="AD1077" s="148" t="s">
        <v>3748</v>
      </c>
      <c r="AE1077" s="148">
        <v>53380</v>
      </c>
      <c r="AF1077" s="148" t="s">
        <v>4439</v>
      </c>
      <c r="AI1077" s="148">
        <v>243985453</v>
      </c>
      <c r="AJ1077" s="148">
        <v>616485449</v>
      </c>
      <c r="AK1077" s="148" t="s">
        <v>1615</v>
      </c>
      <c r="AL1077" s="148">
        <v>0</v>
      </c>
      <c r="AM1077" s="148">
        <v>0</v>
      </c>
    </row>
    <row r="1078" spans="1:39">
      <c r="A1078" s="148">
        <v>537944</v>
      </c>
      <c r="B1078" s="148" t="s">
        <v>508</v>
      </c>
      <c r="C1078" s="148" t="s">
        <v>169</v>
      </c>
      <c r="D1078" s="148">
        <v>537944</v>
      </c>
      <c r="E1078" s="149" t="s">
        <v>8115</v>
      </c>
      <c r="F1078" s="149" t="s">
        <v>52</v>
      </c>
      <c r="H1078" s="150">
        <v>22126</v>
      </c>
      <c r="I1078" s="149" t="s">
        <v>8138</v>
      </c>
      <c r="J1078" s="149" t="s">
        <v>8139</v>
      </c>
      <c r="K1078" s="149" t="s">
        <v>45</v>
      </c>
      <c r="M1078" s="149" t="s">
        <v>46</v>
      </c>
      <c r="N1078" s="148">
        <v>12530098</v>
      </c>
      <c r="O1078" s="148" t="s">
        <v>149</v>
      </c>
      <c r="P1078" s="150">
        <v>45496</v>
      </c>
      <c r="Q1078" s="148" t="s">
        <v>962</v>
      </c>
      <c r="R1078" s="150">
        <v>37432</v>
      </c>
      <c r="T1078" s="148" t="s">
        <v>2022</v>
      </c>
      <c r="U1078" s="148">
        <v>939</v>
      </c>
      <c r="X1078" s="148">
        <v>9</v>
      </c>
      <c r="Y1078" s="148" t="s">
        <v>230</v>
      </c>
      <c r="AC1078" s="148" t="s">
        <v>49</v>
      </c>
      <c r="AD1078" s="148" t="s">
        <v>4440</v>
      </c>
      <c r="AE1078" s="148">
        <v>53120</v>
      </c>
      <c r="AF1078" s="148" t="s">
        <v>4441</v>
      </c>
      <c r="AI1078" s="148" t="s">
        <v>4442</v>
      </c>
      <c r="AJ1078" s="148" t="s">
        <v>4442</v>
      </c>
      <c r="AK1078" s="148" t="s">
        <v>4443</v>
      </c>
      <c r="AL1078" s="148">
        <v>0</v>
      </c>
      <c r="AM1078" s="148">
        <v>0</v>
      </c>
    </row>
    <row r="1079" spans="1:39">
      <c r="A1079" s="148">
        <v>5315642</v>
      </c>
      <c r="B1079" s="148" t="s">
        <v>508</v>
      </c>
      <c r="C1079" s="148" t="s">
        <v>153</v>
      </c>
      <c r="D1079" s="148">
        <v>5315642</v>
      </c>
      <c r="E1079" s="149" t="s">
        <v>52</v>
      </c>
      <c r="F1079" s="149" t="s">
        <v>52</v>
      </c>
      <c r="H1079" s="150">
        <v>20910</v>
      </c>
      <c r="I1079" s="149" t="s">
        <v>8208</v>
      </c>
      <c r="J1079" s="149" t="s">
        <v>8209</v>
      </c>
      <c r="K1079" s="149" t="s">
        <v>45</v>
      </c>
      <c r="M1079" s="149" t="s">
        <v>46</v>
      </c>
      <c r="N1079" s="148">
        <v>12530033</v>
      </c>
      <c r="O1079" s="148" t="s">
        <v>2147</v>
      </c>
      <c r="P1079" s="150">
        <v>45503</v>
      </c>
      <c r="Q1079" s="148" t="s">
        <v>962</v>
      </c>
      <c r="R1079" s="150">
        <v>37432</v>
      </c>
      <c r="S1079" s="150">
        <v>44786</v>
      </c>
      <c r="T1079" s="148" t="s">
        <v>2896</v>
      </c>
      <c r="U1079" s="148">
        <v>742</v>
      </c>
      <c r="X1079" s="148">
        <v>7</v>
      </c>
      <c r="Y1079" s="148" t="s">
        <v>230</v>
      </c>
      <c r="AC1079" s="148" t="s">
        <v>49</v>
      </c>
      <c r="AD1079" s="148" t="s">
        <v>4242</v>
      </c>
      <c r="AE1079" s="148">
        <v>53190</v>
      </c>
      <c r="AF1079" s="148" t="s">
        <v>4444</v>
      </c>
      <c r="AI1079" s="148">
        <v>243055071</v>
      </c>
      <c r="AJ1079" s="148">
        <v>629657140</v>
      </c>
      <c r="AK1079" s="148" t="s">
        <v>1616</v>
      </c>
      <c r="AL1079" s="148">
        <v>0</v>
      </c>
      <c r="AM1079" s="148">
        <v>0</v>
      </c>
    </row>
    <row r="1080" spans="1:39">
      <c r="A1080" s="148">
        <v>5329441</v>
      </c>
      <c r="B1080" s="148" t="s">
        <v>508</v>
      </c>
      <c r="C1080" s="148" t="s">
        <v>482</v>
      </c>
      <c r="D1080" s="148">
        <v>5329441</v>
      </c>
      <c r="F1080" s="149" t="s">
        <v>43</v>
      </c>
      <c r="H1080" s="150">
        <v>41557</v>
      </c>
      <c r="I1080" s="149" t="s">
        <v>54</v>
      </c>
      <c r="J1080" s="149">
        <v>-12</v>
      </c>
      <c r="K1080" s="149" t="s">
        <v>45</v>
      </c>
      <c r="M1080" s="149" t="s">
        <v>46</v>
      </c>
      <c r="N1080" s="148">
        <v>12538903</v>
      </c>
      <c r="O1080" s="148" t="s">
        <v>166</v>
      </c>
      <c r="Q1080" s="148" t="s">
        <v>48</v>
      </c>
      <c r="R1080" s="150">
        <v>45204</v>
      </c>
      <c r="T1080" s="148" t="s">
        <v>2115</v>
      </c>
      <c r="U1080" s="148">
        <v>500</v>
      </c>
      <c r="X1080" s="148">
        <v>5</v>
      </c>
      <c r="Y1080" s="148" t="s">
        <v>230</v>
      </c>
      <c r="AC1080" s="148" t="s">
        <v>49</v>
      </c>
      <c r="AD1080" s="148" t="s">
        <v>9028</v>
      </c>
      <c r="AE1080" s="148">
        <v>53110</v>
      </c>
      <c r="AF1080" s="148" t="s">
        <v>9029</v>
      </c>
      <c r="AJ1080" s="148">
        <v>679657928</v>
      </c>
      <c r="AK1080" s="148" t="s">
        <v>9030</v>
      </c>
      <c r="AL1080" s="148">
        <v>0</v>
      </c>
      <c r="AM1080" s="148">
        <v>0</v>
      </c>
    </row>
    <row r="1081" spans="1:39">
      <c r="A1081" s="148">
        <v>5310813</v>
      </c>
      <c r="B1081" s="148" t="s">
        <v>509</v>
      </c>
      <c r="C1081" s="148" t="s">
        <v>193</v>
      </c>
      <c r="D1081" s="148">
        <v>5310813</v>
      </c>
      <c r="E1081" s="149" t="s">
        <v>52</v>
      </c>
      <c r="F1081" s="149" t="s">
        <v>52</v>
      </c>
      <c r="H1081" s="150">
        <v>25904</v>
      </c>
      <c r="I1081" s="149" t="s">
        <v>8109</v>
      </c>
      <c r="J1081" s="149" t="s">
        <v>8110</v>
      </c>
      <c r="K1081" s="149" t="s">
        <v>45</v>
      </c>
      <c r="M1081" s="149" t="s">
        <v>46</v>
      </c>
      <c r="N1081" s="148">
        <v>12530114</v>
      </c>
      <c r="O1081" s="148" t="s">
        <v>47</v>
      </c>
      <c r="P1081" s="150">
        <v>45529</v>
      </c>
      <c r="Q1081" s="148" t="s">
        <v>962</v>
      </c>
      <c r="R1081" s="150">
        <v>37432</v>
      </c>
      <c r="S1081" s="150">
        <v>45132</v>
      </c>
      <c r="T1081" s="148" t="s">
        <v>2896</v>
      </c>
      <c r="U1081" s="148">
        <v>838</v>
      </c>
      <c r="X1081" s="148">
        <v>8</v>
      </c>
      <c r="Y1081" s="148" t="s">
        <v>230</v>
      </c>
      <c r="AC1081" s="148" t="s">
        <v>49</v>
      </c>
      <c r="AD1081" s="148" t="s">
        <v>1328</v>
      </c>
      <c r="AE1081" s="148">
        <v>53000</v>
      </c>
      <c r="AF1081" s="148" t="s">
        <v>4445</v>
      </c>
      <c r="AI1081" s="148" t="s">
        <v>3398</v>
      </c>
      <c r="AJ1081" s="148" t="s">
        <v>3400</v>
      </c>
      <c r="AK1081" s="148" t="s">
        <v>3399</v>
      </c>
      <c r="AL1081" s="148">
        <v>0</v>
      </c>
      <c r="AM1081" s="148">
        <v>0</v>
      </c>
    </row>
    <row r="1082" spans="1:39">
      <c r="A1082" s="148">
        <v>5322164</v>
      </c>
      <c r="B1082" s="148" t="s">
        <v>510</v>
      </c>
      <c r="C1082" s="148" t="s">
        <v>2043</v>
      </c>
      <c r="D1082" s="148">
        <v>5322164</v>
      </c>
      <c r="F1082" s="149" t="s">
        <v>43</v>
      </c>
      <c r="H1082" s="150">
        <v>18111</v>
      </c>
      <c r="I1082" s="149" t="s">
        <v>8212</v>
      </c>
      <c r="J1082" s="149" t="s">
        <v>8213</v>
      </c>
      <c r="K1082" s="149" t="s">
        <v>45</v>
      </c>
      <c r="M1082" s="149" t="s">
        <v>46</v>
      </c>
      <c r="N1082" s="148">
        <v>12530017</v>
      </c>
      <c r="O1082" s="148" t="s">
        <v>2025</v>
      </c>
      <c r="Q1082" s="148" t="s">
        <v>48</v>
      </c>
      <c r="R1082" s="150">
        <v>40170</v>
      </c>
      <c r="S1082" s="150">
        <v>44750</v>
      </c>
      <c r="T1082" s="148" t="s">
        <v>2896</v>
      </c>
      <c r="U1082" s="148">
        <v>500</v>
      </c>
      <c r="X1082" s="148">
        <v>5</v>
      </c>
      <c r="Y1082" s="148" t="s">
        <v>230</v>
      </c>
      <c r="AC1082" s="148" t="s">
        <v>49</v>
      </c>
      <c r="AD1082" s="148" t="s">
        <v>3702</v>
      </c>
      <c r="AE1082" s="148">
        <v>53500</v>
      </c>
      <c r="AF1082" s="148" t="s">
        <v>4446</v>
      </c>
      <c r="AI1082" s="148">
        <v>243057877</v>
      </c>
      <c r="AK1082" s="148" t="s">
        <v>1617</v>
      </c>
      <c r="AL1082" s="148">
        <v>0</v>
      </c>
      <c r="AM1082" s="148">
        <v>0</v>
      </c>
    </row>
    <row r="1083" spans="1:39">
      <c r="A1083" s="148">
        <v>5326365</v>
      </c>
      <c r="B1083" s="148" t="s">
        <v>511</v>
      </c>
      <c r="C1083" s="148" t="s">
        <v>1065</v>
      </c>
      <c r="D1083" s="148">
        <v>5326365</v>
      </c>
      <c r="F1083" s="149" t="s">
        <v>43</v>
      </c>
      <c r="H1083" s="150">
        <v>41038</v>
      </c>
      <c r="I1083" s="149" t="s">
        <v>53</v>
      </c>
      <c r="J1083" s="149">
        <v>-13</v>
      </c>
      <c r="K1083" s="149" t="s">
        <v>61</v>
      </c>
      <c r="M1083" s="149" t="s">
        <v>46</v>
      </c>
      <c r="N1083" s="148">
        <v>12538908</v>
      </c>
      <c r="O1083" s="148" t="s">
        <v>2075</v>
      </c>
      <c r="Q1083" s="148" t="s">
        <v>48</v>
      </c>
      <c r="R1083" s="150">
        <v>42992</v>
      </c>
      <c r="T1083" s="148" t="s">
        <v>2115</v>
      </c>
      <c r="U1083" s="148">
        <v>500</v>
      </c>
      <c r="X1083" s="148">
        <v>5</v>
      </c>
      <c r="Y1083" s="148" t="s">
        <v>230</v>
      </c>
      <c r="AC1083" s="148" t="s">
        <v>49</v>
      </c>
      <c r="AD1083" s="148" t="s">
        <v>4179</v>
      </c>
      <c r="AE1083" s="148">
        <v>53240</v>
      </c>
      <c r="AF1083" s="148" t="s">
        <v>4447</v>
      </c>
      <c r="AJ1083" s="148">
        <v>683323562</v>
      </c>
      <c r="AK1083" s="148" t="s">
        <v>2247</v>
      </c>
      <c r="AL1083" s="148">
        <v>0</v>
      </c>
      <c r="AM1083" s="148">
        <v>0</v>
      </c>
    </row>
    <row r="1084" spans="1:39">
      <c r="A1084" s="148">
        <v>5321018</v>
      </c>
      <c r="B1084" s="148" t="s">
        <v>511</v>
      </c>
      <c r="C1084" s="148" t="s">
        <v>512</v>
      </c>
      <c r="D1084" s="148">
        <v>5321018</v>
      </c>
      <c r="E1084" s="149" t="s">
        <v>8115</v>
      </c>
      <c r="F1084" s="149" t="s">
        <v>52</v>
      </c>
      <c r="H1084" s="150">
        <v>29050</v>
      </c>
      <c r="I1084" s="149" t="s">
        <v>8147</v>
      </c>
      <c r="J1084" s="149" t="s">
        <v>8148</v>
      </c>
      <c r="K1084" s="149" t="s">
        <v>61</v>
      </c>
      <c r="M1084" s="149" t="s">
        <v>46</v>
      </c>
      <c r="N1084" s="148">
        <v>12538908</v>
      </c>
      <c r="O1084" s="148" t="s">
        <v>2075</v>
      </c>
      <c r="P1084" s="150">
        <v>45483</v>
      </c>
      <c r="Q1084" s="148" t="s">
        <v>962</v>
      </c>
      <c r="R1084" s="150">
        <v>39695</v>
      </c>
      <c r="S1084" s="150">
        <v>44747</v>
      </c>
      <c r="T1084" s="148" t="s">
        <v>2896</v>
      </c>
      <c r="U1084" s="148">
        <v>509</v>
      </c>
      <c r="X1084" s="148">
        <v>5</v>
      </c>
      <c r="Y1084" s="148" t="s">
        <v>230</v>
      </c>
      <c r="AC1084" s="148" t="s">
        <v>49</v>
      </c>
      <c r="AD1084" s="148" t="s">
        <v>4179</v>
      </c>
      <c r="AE1084" s="148">
        <v>53240</v>
      </c>
      <c r="AF1084" s="148" t="s">
        <v>4448</v>
      </c>
      <c r="AI1084" s="148">
        <v>243905496</v>
      </c>
      <c r="AJ1084" s="148">
        <v>683323562</v>
      </c>
      <c r="AK1084" s="148" t="s">
        <v>2247</v>
      </c>
      <c r="AL1084" s="148">
        <v>1</v>
      </c>
      <c r="AM1084" s="148">
        <v>1</v>
      </c>
    </row>
    <row r="1085" spans="1:39">
      <c r="A1085" s="148">
        <v>5322900</v>
      </c>
      <c r="B1085" s="148" t="s">
        <v>511</v>
      </c>
      <c r="C1085" s="148" t="s">
        <v>124</v>
      </c>
      <c r="D1085" s="148">
        <v>5322900</v>
      </c>
      <c r="F1085" s="149" t="s">
        <v>52</v>
      </c>
      <c r="H1085" s="150">
        <v>38258</v>
      </c>
      <c r="I1085" s="149" t="s">
        <v>59</v>
      </c>
      <c r="J1085" s="149">
        <v>-40</v>
      </c>
      <c r="K1085" s="149" t="s">
        <v>45</v>
      </c>
      <c r="M1085" s="149" t="s">
        <v>46</v>
      </c>
      <c r="N1085" s="148">
        <v>12538908</v>
      </c>
      <c r="O1085" s="148" t="s">
        <v>2075</v>
      </c>
      <c r="Q1085" s="148" t="s">
        <v>48</v>
      </c>
      <c r="R1085" s="150">
        <v>40800</v>
      </c>
      <c r="S1085" s="150">
        <v>45181</v>
      </c>
      <c r="T1085" s="148" t="s">
        <v>1006</v>
      </c>
      <c r="U1085" s="148">
        <v>757</v>
      </c>
      <c r="X1085" s="148">
        <v>7</v>
      </c>
      <c r="Y1085" s="148" t="s">
        <v>230</v>
      </c>
      <c r="AC1085" s="148" t="s">
        <v>49</v>
      </c>
      <c r="AD1085" s="148" t="s">
        <v>4179</v>
      </c>
      <c r="AE1085" s="148">
        <v>53240</v>
      </c>
      <c r="AF1085" s="148" t="s">
        <v>4448</v>
      </c>
      <c r="AI1085" s="148">
        <v>243905496</v>
      </c>
      <c r="AK1085" s="148" t="s">
        <v>2247</v>
      </c>
      <c r="AL1085" s="148">
        <v>0</v>
      </c>
      <c r="AM1085" s="148">
        <v>0</v>
      </c>
    </row>
    <row r="1086" spans="1:39">
      <c r="A1086" s="148">
        <v>5329401</v>
      </c>
      <c r="B1086" s="148" t="s">
        <v>9031</v>
      </c>
      <c r="C1086" s="148" t="s">
        <v>1214</v>
      </c>
      <c r="D1086" s="148">
        <v>5329401</v>
      </c>
      <c r="E1086" s="149" t="s">
        <v>52</v>
      </c>
      <c r="F1086" s="149" t="s">
        <v>43</v>
      </c>
      <c r="H1086" s="150">
        <v>41565</v>
      </c>
      <c r="I1086" s="149" t="s">
        <v>54</v>
      </c>
      <c r="J1086" s="149">
        <v>-12</v>
      </c>
      <c r="K1086" s="149" t="s">
        <v>45</v>
      </c>
      <c r="M1086" s="149" t="s">
        <v>46</v>
      </c>
      <c r="N1086" s="148">
        <v>12530087</v>
      </c>
      <c r="O1086" s="148" t="s">
        <v>1341</v>
      </c>
      <c r="P1086" s="150">
        <v>45536</v>
      </c>
      <c r="Q1086" s="148" t="s">
        <v>962</v>
      </c>
      <c r="R1086" s="150">
        <v>45200</v>
      </c>
      <c r="T1086" s="148" t="s">
        <v>2115</v>
      </c>
      <c r="U1086" s="148">
        <v>500</v>
      </c>
      <c r="X1086" s="148">
        <v>5</v>
      </c>
      <c r="Y1086" s="148" t="s">
        <v>230</v>
      </c>
      <c r="AC1086" s="148" t="s">
        <v>49</v>
      </c>
      <c r="AD1086" s="148" t="s">
        <v>4679</v>
      </c>
      <c r="AE1086" s="148">
        <v>53360</v>
      </c>
      <c r="AF1086" s="148" t="s">
        <v>9032</v>
      </c>
      <c r="AK1086" s="148" t="s">
        <v>9033</v>
      </c>
      <c r="AL1086" s="148">
        <v>0</v>
      </c>
      <c r="AM1086" s="148">
        <v>0</v>
      </c>
    </row>
    <row r="1087" spans="1:39">
      <c r="A1087" s="148">
        <v>5329762</v>
      </c>
      <c r="B1087" s="148" t="s">
        <v>10396</v>
      </c>
      <c r="C1087" s="148" t="s">
        <v>482</v>
      </c>
      <c r="D1087" s="148">
        <v>5329762</v>
      </c>
      <c r="E1087" s="149" t="s">
        <v>43</v>
      </c>
      <c r="H1087" s="150">
        <v>41682</v>
      </c>
      <c r="I1087" s="149" t="s">
        <v>89</v>
      </c>
      <c r="J1087" s="149">
        <v>-11</v>
      </c>
      <c r="K1087" s="149" t="s">
        <v>45</v>
      </c>
      <c r="M1087" s="149" t="s">
        <v>46</v>
      </c>
      <c r="N1087" s="148">
        <v>12530087</v>
      </c>
      <c r="O1087" s="148" t="s">
        <v>1341</v>
      </c>
      <c r="P1087" s="150">
        <v>45536</v>
      </c>
      <c r="Q1087" s="148" t="s">
        <v>962</v>
      </c>
      <c r="R1087" s="150">
        <v>45536</v>
      </c>
      <c r="T1087" s="148" t="s">
        <v>2115</v>
      </c>
      <c r="U1087" s="148">
        <v>500</v>
      </c>
      <c r="X1087" s="148">
        <v>5</v>
      </c>
      <c r="Y1087" s="148" t="s">
        <v>230</v>
      </c>
      <c r="AC1087" s="148" t="s">
        <v>49</v>
      </c>
      <c r="AD1087" s="148" t="s">
        <v>10397</v>
      </c>
      <c r="AE1087" s="148">
        <v>53230</v>
      </c>
      <c r="AF1087" s="148" t="s">
        <v>10398</v>
      </c>
      <c r="AI1087" s="148">
        <v>786078118</v>
      </c>
      <c r="AJ1087" s="148">
        <v>637321577</v>
      </c>
      <c r="AK1087" s="148" t="s">
        <v>10399</v>
      </c>
      <c r="AL1087" s="148">
        <v>0</v>
      </c>
      <c r="AM1087" s="148">
        <v>0</v>
      </c>
    </row>
    <row r="1088" spans="1:39">
      <c r="A1088" s="148">
        <v>5328818</v>
      </c>
      <c r="B1088" s="148" t="s">
        <v>6011</v>
      </c>
      <c r="C1088" s="148" t="s">
        <v>2326</v>
      </c>
      <c r="D1088" s="148">
        <v>5328818</v>
      </c>
      <c r="F1088" s="149" t="s">
        <v>52</v>
      </c>
      <c r="H1088" s="150">
        <v>32694</v>
      </c>
      <c r="I1088" s="149" t="s">
        <v>59</v>
      </c>
      <c r="J1088" s="149">
        <v>-40</v>
      </c>
      <c r="K1088" s="149" t="s">
        <v>45</v>
      </c>
      <c r="M1088" s="149" t="s">
        <v>46</v>
      </c>
      <c r="N1088" s="148">
        <v>12530038</v>
      </c>
      <c r="O1088" s="148" t="s">
        <v>2058</v>
      </c>
      <c r="Q1088" s="148" t="s">
        <v>48</v>
      </c>
      <c r="R1088" s="150">
        <v>44831</v>
      </c>
      <c r="S1088" s="150">
        <v>44839</v>
      </c>
      <c r="T1088" s="148" t="s">
        <v>2896</v>
      </c>
      <c r="U1088" s="148">
        <v>590</v>
      </c>
      <c r="X1088" s="148">
        <v>5</v>
      </c>
      <c r="Y1088" s="148" t="s">
        <v>230</v>
      </c>
      <c r="AC1088" s="148" t="s">
        <v>49</v>
      </c>
      <c r="AD1088" s="148" t="s">
        <v>6012</v>
      </c>
      <c r="AE1088" s="148">
        <v>53290</v>
      </c>
      <c r="AF1088" s="148" t="s">
        <v>6013</v>
      </c>
      <c r="AJ1088" s="148" t="s">
        <v>6014</v>
      </c>
      <c r="AK1088" s="148" t="s">
        <v>9034</v>
      </c>
      <c r="AL1088" s="148">
        <v>0</v>
      </c>
      <c r="AM1088" s="148">
        <v>0</v>
      </c>
    </row>
    <row r="1089" spans="1:39">
      <c r="A1089" s="148">
        <v>535410</v>
      </c>
      <c r="B1089" s="148" t="s">
        <v>2248</v>
      </c>
      <c r="C1089" s="148" t="s">
        <v>153</v>
      </c>
      <c r="D1089" s="148">
        <v>535410</v>
      </c>
      <c r="E1089" s="149" t="s">
        <v>52</v>
      </c>
      <c r="F1089" s="149" t="s">
        <v>52</v>
      </c>
      <c r="H1089" s="150">
        <v>17033</v>
      </c>
      <c r="I1089" s="149" t="s">
        <v>8212</v>
      </c>
      <c r="J1089" s="149" t="s">
        <v>8213</v>
      </c>
      <c r="K1089" s="149" t="s">
        <v>45</v>
      </c>
      <c r="M1089" s="149" t="s">
        <v>46</v>
      </c>
      <c r="N1089" s="148">
        <v>12530023</v>
      </c>
      <c r="O1089" s="148" t="s">
        <v>2026</v>
      </c>
      <c r="P1089" s="150">
        <v>45483</v>
      </c>
      <c r="Q1089" s="148" t="s">
        <v>962</v>
      </c>
      <c r="R1089" s="150">
        <v>37432</v>
      </c>
      <c r="S1089" s="150">
        <v>45454</v>
      </c>
      <c r="T1089" s="148" t="s">
        <v>1006</v>
      </c>
      <c r="U1089" s="148">
        <v>586</v>
      </c>
      <c r="X1089" s="148">
        <v>5</v>
      </c>
      <c r="Y1089" s="148" t="s">
        <v>230</v>
      </c>
      <c r="AC1089" s="148" t="s">
        <v>49</v>
      </c>
      <c r="AD1089" s="148" t="s">
        <v>3904</v>
      </c>
      <c r="AE1089" s="148">
        <v>53700</v>
      </c>
      <c r="AF1089" s="148" t="s">
        <v>4449</v>
      </c>
      <c r="AI1089" s="148">
        <v>243033491</v>
      </c>
      <c r="AJ1089" s="148">
        <v>695857949</v>
      </c>
      <c r="AK1089" s="148" t="s">
        <v>2249</v>
      </c>
      <c r="AL1089" s="148">
        <v>0</v>
      </c>
      <c r="AM1089" s="148">
        <v>0</v>
      </c>
    </row>
    <row r="1090" spans="1:39">
      <c r="A1090" s="148">
        <v>5329175</v>
      </c>
      <c r="B1090" s="148" t="s">
        <v>7303</v>
      </c>
      <c r="C1090" s="148" t="s">
        <v>7304</v>
      </c>
      <c r="D1090" s="148">
        <v>5329175</v>
      </c>
      <c r="F1090" s="149" t="s">
        <v>43</v>
      </c>
      <c r="H1090" s="150">
        <v>42373</v>
      </c>
      <c r="I1090" s="149" t="s">
        <v>43</v>
      </c>
      <c r="J1090" s="149">
        <v>-9</v>
      </c>
      <c r="K1090" s="149" t="s">
        <v>61</v>
      </c>
      <c r="M1090" s="149" t="s">
        <v>46</v>
      </c>
      <c r="N1090" s="148">
        <v>12530061</v>
      </c>
      <c r="O1090" s="148" t="s">
        <v>90</v>
      </c>
      <c r="Q1090" s="148" t="s">
        <v>48</v>
      </c>
      <c r="R1090" s="150">
        <v>45171</v>
      </c>
      <c r="T1090" s="148" t="s">
        <v>2115</v>
      </c>
      <c r="U1090" s="148">
        <v>500</v>
      </c>
      <c r="X1090" s="148">
        <v>5</v>
      </c>
      <c r="Y1090" s="148" t="s">
        <v>230</v>
      </c>
      <c r="AC1090" s="148" t="s">
        <v>49</v>
      </c>
      <c r="AD1090" s="148" t="s">
        <v>4039</v>
      </c>
      <c r="AE1090" s="148">
        <v>53800</v>
      </c>
      <c r="AF1090" s="148" t="s">
        <v>7305</v>
      </c>
      <c r="AK1090" s="148" t="s">
        <v>7306</v>
      </c>
      <c r="AL1090" s="148">
        <v>0</v>
      </c>
      <c r="AM1090" s="148">
        <v>0</v>
      </c>
    </row>
    <row r="1091" spans="1:39">
      <c r="A1091" s="148">
        <v>5329264</v>
      </c>
      <c r="B1091" s="148" t="s">
        <v>9035</v>
      </c>
      <c r="C1091" s="148" t="s">
        <v>56</v>
      </c>
      <c r="D1091" s="148">
        <v>5329264</v>
      </c>
      <c r="F1091" s="149" t="s">
        <v>43</v>
      </c>
      <c r="H1091" s="150">
        <v>41953</v>
      </c>
      <c r="I1091" s="149" t="s">
        <v>89</v>
      </c>
      <c r="J1091" s="149">
        <v>-11</v>
      </c>
      <c r="K1091" s="149" t="s">
        <v>45</v>
      </c>
      <c r="M1091" s="149" t="s">
        <v>46</v>
      </c>
      <c r="N1091" s="148">
        <v>12538908</v>
      </c>
      <c r="O1091" s="148" t="s">
        <v>2075</v>
      </c>
      <c r="Q1091" s="148" t="s">
        <v>48</v>
      </c>
      <c r="R1091" s="150">
        <v>45183</v>
      </c>
      <c r="T1091" s="148" t="s">
        <v>2115</v>
      </c>
      <c r="U1091" s="148">
        <v>500</v>
      </c>
      <c r="X1091" s="148">
        <v>5</v>
      </c>
      <c r="Y1091" s="148" t="s">
        <v>230</v>
      </c>
      <c r="AC1091" s="148" t="s">
        <v>49</v>
      </c>
      <c r="AD1091" s="148" t="s">
        <v>3842</v>
      </c>
      <c r="AE1091" s="148">
        <v>53240</v>
      </c>
      <c r="AF1091" s="148" t="s">
        <v>9036</v>
      </c>
      <c r="AJ1091" s="148">
        <v>612266295</v>
      </c>
      <c r="AK1091" s="148" t="s">
        <v>9037</v>
      </c>
      <c r="AL1091" s="148">
        <v>0</v>
      </c>
      <c r="AM1091" s="148">
        <v>0</v>
      </c>
    </row>
    <row r="1092" spans="1:39">
      <c r="A1092" s="148">
        <v>5321785</v>
      </c>
      <c r="B1092" s="148" t="s">
        <v>513</v>
      </c>
      <c r="C1092" s="148" t="s">
        <v>2055</v>
      </c>
      <c r="D1092" s="148">
        <v>5321785</v>
      </c>
      <c r="F1092" s="149" t="s">
        <v>52</v>
      </c>
      <c r="H1092" s="150">
        <v>17884</v>
      </c>
      <c r="I1092" s="149" t="s">
        <v>8212</v>
      </c>
      <c r="J1092" s="149" t="s">
        <v>8213</v>
      </c>
      <c r="K1092" s="149" t="s">
        <v>45</v>
      </c>
      <c r="M1092" s="149" t="s">
        <v>46</v>
      </c>
      <c r="N1092" s="148">
        <v>12530098</v>
      </c>
      <c r="O1092" s="148" t="s">
        <v>149</v>
      </c>
      <c r="Q1092" s="148" t="s">
        <v>48</v>
      </c>
      <c r="R1092" s="150">
        <v>40078</v>
      </c>
      <c r="S1092" s="150">
        <v>44778</v>
      </c>
      <c r="T1092" s="148" t="s">
        <v>2896</v>
      </c>
      <c r="U1092" s="148">
        <v>860</v>
      </c>
      <c r="X1092" s="148">
        <v>8</v>
      </c>
      <c r="Y1092" s="148" t="s">
        <v>230</v>
      </c>
      <c r="AC1092" s="148" t="s">
        <v>49</v>
      </c>
      <c r="AD1092" s="148" t="s">
        <v>4066</v>
      </c>
      <c r="AE1092" s="148">
        <v>53500</v>
      </c>
      <c r="AF1092" s="148" t="s">
        <v>4450</v>
      </c>
      <c r="AI1092" s="148">
        <v>243005637</v>
      </c>
      <c r="AK1092" s="148" t="s">
        <v>4443</v>
      </c>
      <c r="AL1092" s="148">
        <v>0</v>
      </c>
      <c r="AM1092" s="148">
        <v>0</v>
      </c>
    </row>
    <row r="1093" spans="1:39">
      <c r="A1093" s="148">
        <v>5328589</v>
      </c>
      <c r="B1093" s="148" t="s">
        <v>513</v>
      </c>
      <c r="C1093" s="148" t="s">
        <v>9038</v>
      </c>
      <c r="D1093" s="148">
        <v>5328589</v>
      </c>
      <c r="E1093" s="149" t="s">
        <v>52</v>
      </c>
      <c r="F1093" s="149" t="s">
        <v>52</v>
      </c>
      <c r="H1093" s="150">
        <v>41122</v>
      </c>
      <c r="I1093" s="149" t="s">
        <v>53</v>
      </c>
      <c r="J1093" s="149">
        <v>-13</v>
      </c>
      <c r="K1093" s="149" t="s">
        <v>45</v>
      </c>
      <c r="M1093" s="149" t="s">
        <v>46</v>
      </c>
      <c r="N1093" s="148">
        <v>12538910</v>
      </c>
      <c r="O1093" s="148" t="s">
        <v>2072</v>
      </c>
      <c r="P1093" s="150">
        <v>45478</v>
      </c>
      <c r="Q1093" s="148" t="s">
        <v>962</v>
      </c>
      <c r="R1093" s="150">
        <v>44597</v>
      </c>
      <c r="T1093" s="148" t="s">
        <v>2115</v>
      </c>
      <c r="U1093" s="148">
        <v>500</v>
      </c>
      <c r="X1093" s="148">
        <v>5</v>
      </c>
      <c r="Y1093" s="148" t="s">
        <v>230</v>
      </c>
      <c r="AC1093" s="148" t="s">
        <v>49</v>
      </c>
      <c r="AD1093" s="148" t="s">
        <v>4451</v>
      </c>
      <c r="AE1093" s="148">
        <v>53440</v>
      </c>
      <c r="AF1093" s="148" t="s">
        <v>4452</v>
      </c>
      <c r="AJ1093" s="148">
        <v>629686510</v>
      </c>
      <c r="AK1093" s="148" t="s">
        <v>1618</v>
      </c>
      <c r="AL1093" s="148">
        <v>0</v>
      </c>
      <c r="AM1093" s="148">
        <v>0</v>
      </c>
    </row>
    <row r="1094" spans="1:39">
      <c r="A1094" s="148">
        <v>5327348</v>
      </c>
      <c r="B1094" s="148" t="s">
        <v>513</v>
      </c>
      <c r="C1094" s="148" t="s">
        <v>1214</v>
      </c>
      <c r="D1094" s="148">
        <v>5327348</v>
      </c>
      <c r="F1094" s="149" t="s">
        <v>52</v>
      </c>
      <c r="H1094" s="150">
        <v>37580</v>
      </c>
      <c r="I1094" s="149" t="s">
        <v>59</v>
      </c>
      <c r="J1094" s="149">
        <v>-40</v>
      </c>
      <c r="K1094" s="149" t="s">
        <v>45</v>
      </c>
      <c r="M1094" s="149" t="s">
        <v>46</v>
      </c>
      <c r="N1094" s="148">
        <v>12538910</v>
      </c>
      <c r="O1094" s="148" t="s">
        <v>2072</v>
      </c>
      <c r="Q1094" s="148" t="s">
        <v>48</v>
      </c>
      <c r="R1094" s="150">
        <v>43701</v>
      </c>
      <c r="S1094" s="150">
        <v>44932</v>
      </c>
      <c r="T1094" s="148" t="s">
        <v>2896</v>
      </c>
      <c r="U1094" s="148">
        <v>518</v>
      </c>
      <c r="X1094" s="148">
        <v>5</v>
      </c>
      <c r="Y1094" s="148" t="s">
        <v>230</v>
      </c>
      <c r="AC1094" s="148" t="s">
        <v>49</v>
      </c>
      <c r="AD1094" s="148" t="s">
        <v>4451</v>
      </c>
      <c r="AE1094" s="148">
        <v>53440</v>
      </c>
      <c r="AF1094" s="148" t="s">
        <v>4452</v>
      </c>
      <c r="AJ1094" s="148">
        <v>629686510</v>
      </c>
      <c r="AK1094" s="148" t="s">
        <v>1618</v>
      </c>
      <c r="AL1094" s="148">
        <v>0</v>
      </c>
      <c r="AM1094" s="148">
        <v>0</v>
      </c>
    </row>
    <row r="1095" spans="1:39">
      <c r="A1095" s="148">
        <v>5315149</v>
      </c>
      <c r="B1095" s="148" t="s">
        <v>513</v>
      </c>
      <c r="C1095" s="148" t="s">
        <v>1275</v>
      </c>
      <c r="D1095" s="148">
        <v>5315149</v>
      </c>
      <c r="E1095" s="149" t="s">
        <v>52</v>
      </c>
      <c r="F1095" s="149" t="s">
        <v>52</v>
      </c>
      <c r="H1095" s="150">
        <v>27879</v>
      </c>
      <c r="I1095" s="149" t="s">
        <v>8147</v>
      </c>
      <c r="J1095" s="149" t="s">
        <v>8148</v>
      </c>
      <c r="K1095" s="149" t="s">
        <v>45</v>
      </c>
      <c r="M1095" s="149" t="s">
        <v>46</v>
      </c>
      <c r="N1095" s="148">
        <v>12538910</v>
      </c>
      <c r="O1095" s="148" t="s">
        <v>2072</v>
      </c>
      <c r="P1095" s="150">
        <v>45535</v>
      </c>
      <c r="Q1095" s="148" t="s">
        <v>962</v>
      </c>
      <c r="R1095" s="150">
        <v>37432</v>
      </c>
      <c r="S1095" s="150">
        <v>45163</v>
      </c>
      <c r="T1095" s="148" t="s">
        <v>2896</v>
      </c>
      <c r="U1095" s="148">
        <v>957</v>
      </c>
      <c r="X1095" s="148">
        <v>9</v>
      </c>
      <c r="Y1095" s="148" t="s">
        <v>230</v>
      </c>
      <c r="AC1095" s="148" t="s">
        <v>49</v>
      </c>
      <c r="AD1095" s="148" t="s">
        <v>4026</v>
      </c>
      <c r="AE1095" s="148">
        <v>53440</v>
      </c>
      <c r="AF1095" s="148" t="s">
        <v>4453</v>
      </c>
      <c r="AI1095" s="148">
        <v>243321740</v>
      </c>
      <c r="AJ1095" s="148">
        <v>629686510</v>
      </c>
      <c r="AK1095" s="148" t="s">
        <v>1618</v>
      </c>
      <c r="AL1095" s="148">
        <v>0</v>
      </c>
      <c r="AM1095" s="148">
        <v>0</v>
      </c>
    </row>
    <row r="1096" spans="1:39">
      <c r="A1096" s="148">
        <v>5328596</v>
      </c>
      <c r="B1096" s="148" t="s">
        <v>3011</v>
      </c>
      <c r="C1096" s="148" t="s">
        <v>263</v>
      </c>
      <c r="D1096" s="148">
        <v>5328596</v>
      </c>
      <c r="F1096" s="149" t="s">
        <v>52</v>
      </c>
      <c r="H1096" s="150">
        <v>41915</v>
      </c>
      <c r="I1096" s="149" t="s">
        <v>89</v>
      </c>
      <c r="J1096" s="149">
        <v>-11</v>
      </c>
      <c r="K1096" s="149" t="s">
        <v>45</v>
      </c>
      <c r="M1096" s="149" t="s">
        <v>46</v>
      </c>
      <c r="N1096" s="148">
        <v>12530036</v>
      </c>
      <c r="O1096" s="148" t="s">
        <v>2030</v>
      </c>
      <c r="Q1096" s="148" t="s">
        <v>48</v>
      </c>
      <c r="R1096" s="150">
        <v>44620</v>
      </c>
      <c r="T1096" s="148" t="s">
        <v>2115</v>
      </c>
      <c r="U1096" s="148">
        <v>500</v>
      </c>
      <c r="X1096" s="148">
        <v>5</v>
      </c>
      <c r="Y1096" s="148" t="s">
        <v>230</v>
      </c>
      <c r="AC1096" s="148" t="s">
        <v>49</v>
      </c>
      <c r="AD1096" s="148" t="s">
        <v>4454</v>
      </c>
      <c r="AE1096" s="148">
        <v>53100</v>
      </c>
      <c r="AF1096" s="148" t="s">
        <v>4455</v>
      </c>
      <c r="AJ1096" s="148">
        <v>630646888</v>
      </c>
      <c r="AK1096" s="148" t="s">
        <v>3012</v>
      </c>
      <c r="AL1096" s="148">
        <v>0</v>
      </c>
      <c r="AM1096" s="148">
        <v>0</v>
      </c>
    </row>
    <row r="1097" spans="1:39">
      <c r="A1097" s="148">
        <v>5329685</v>
      </c>
      <c r="B1097" s="148" t="s">
        <v>9039</v>
      </c>
      <c r="C1097" s="148" t="s">
        <v>277</v>
      </c>
      <c r="D1097" s="148">
        <v>5329685</v>
      </c>
      <c r="F1097" s="149" t="s">
        <v>43</v>
      </c>
      <c r="H1097" s="150">
        <v>40986</v>
      </c>
      <c r="I1097" s="149" t="s">
        <v>53</v>
      </c>
      <c r="J1097" s="149">
        <v>-13</v>
      </c>
      <c r="K1097" s="149" t="s">
        <v>45</v>
      </c>
      <c r="M1097" s="149" t="s">
        <v>46</v>
      </c>
      <c r="N1097" s="148">
        <v>12530054</v>
      </c>
      <c r="O1097" s="148" t="s">
        <v>94</v>
      </c>
      <c r="Q1097" s="148" t="s">
        <v>48</v>
      </c>
      <c r="R1097" s="150">
        <v>45393</v>
      </c>
      <c r="T1097" s="148" t="s">
        <v>2115</v>
      </c>
      <c r="U1097" s="148">
        <v>500</v>
      </c>
      <c r="X1097" s="148">
        <v>5</v>
      </c>
      <c r="Y1097" s="148" t="s">
        <v>230</v>
      </c>
      <c r="AC1097" s="148" t="s">
        <v>49</v>
      </c>
      <c r="AD1097" s="148" t="s">
        <v>3733</v>
      </c>
      <c r="AE1097" s="148">
        <v>53400</v>
      </c>
      <c r="AF1097" s="148" t="s">
        <v>9040</v>
      </c>
      <c r="AK1097" s="148" t="s">
        <v>9041</v>
      </c>
      <c r="AL1097" s="148">
        <v>0</v>
      </c>
      <c r="AM1097" s="148">
        <v>0</v>
      </c>
    </row>
    <row r="1098" spans="1:39">
      <c r="A1098" s="148">
        <v>5328981</v>
      </c>
      <c r="B1098" s="148" t="s">
        <v>514</v>
      </c>
      <c r="C1098" s="148" t="s">
        <v>232</v>
      </c>
      <c r="D1098" s="148">
        <v>5328981</v>
      </c>
      <c r="F1098" s="149" t="s">
        <v>43</v>
      </c>
      <c r="H1098" s="150">
        <v>40801</v>
      </c>
      <c r="I1098" s="149" t="s">
        <v>44</v>
      </c>
      <c r="J1098" s="149">
        <v>-14</v>
      </c>
      <c r="K1098" s="149" t="s">
        <v>61</v>
      </c>
      <c r="M1098" s="149" t="s">
        <v>46</v>
      </c>
      <c r="N1098" s="148">
        <v>12530041</v>
      </c>
      <c r="O1098" s="148" t="s">
        <v>2056</v>
      </c>
      <c r="Q1098" s="148" t="s">
        <v>48</v>
      </c>
      <c r="R1098" s="150">
        <v>44855</v>
      </c>
      <c r="T1098" s="148" t="s">
        <v>2115</v>
      </c>
      <c r="U1098" s="148">
        <v>500</v>
      </c>
      <c r="X1098" s="148">
        <v>5</v>
      </c>
      <c r="Y1098" s="148" t="s">
        <v>230</v>
      </c>
      <c r="AC1098" s="148" t="s">
        <v>49</v>
      </c>
      <c r="AD1098" s="148" t="s">
        <v>3854</v>
      </c>
      <c r="AE1098" s="148">
        <v>53440</v>
      </c>
      <c r="AF1098" s="148" t="s">
        <v>6015</v>
      </c>
      <c r="AJ1098" s="148">
        <v>677176823</v>
      </c>
      <c r="AK1098" s="148" t="s">
        <v>6016</v>
      </c>
      <c r="AL1098" s="148">
        <v>0</v>
      </c>
      <c r="AM1098" s="148">
        <v>0</v>
      </c>
    </row>
    <row r="1099" spans="1:39">
      <c r="A1099" s="148">
        <v>5329132</v>
      </c>
      <c r="B1099" s="148" t="s">
        <v>6017</v>
      </c>
      <c r="C1099" s="148" t="s">
        <v>1084</v>
      </c>
      <c r="D1099" s="148">
        <v>5329132</v>
      </c>
      <c r="F1099" s="149" t="s">
        <v>5338</v>
      </c>
      <c r="H1099" s="150">
        <v>42084</v>
      </c>
      <c r="I1099" s="149" t="s">
        <v>57</v>
      </c>
      <c r="J1099" s="149">
        <v>-10</v>
      </c>
      <c r="K1099" s="149" t="s">
        <v>61</v>
      </c>
      <c r="M1099" s="149" t="s">
        <v>46</v>
      </c>
      <c r="N1099" s="148">
        <v>12530060</v>
      </c>
      <c r="O1099" s="148" t="s">
        <v>2031</v>
      </c>
      <c r="Q1099" s="148" t="s">
        <v>48</v>
      </c>
      <c r="R1099" s="150">
        <v>45112</v>
      </c>
      <c r="T1099" s="148" t="s">
        <v>2115</v>
      </c>
      <c r="U1099" s="148">
        <v>500</v>
      </c>
      <c r="X1099" s="148">
        <v>5</v>
      </c>
      <c r="Y1099" s="148" t="s">
        <v>230</v>
      </c>
      <c r="AC1099" s="148" t="s">
        <v>49</v>
      </c>
      <c r="AD1099" s="148" t="s">
        <v>3637</v>
      </c>
      <c r="AE1099" s="148">
        <v>53810</v>
      </c>
      <c r="AF1099" s="148" t="s">
        <v>6018</v>
      </c>
      <c r="AJ1099" s="148">
        <v>607556901</v>
      </c>
      <c r="AK1099" s="148" t="s">
        <v>6019</v>
      </c>
      <c r="AL1099" s="148">
        <v>0</v>
      </c>
      <c r="AM1099" s="148">
        <v>0</v>
      </c>
    </row>
    <row r="1100" spans="1:39">
      <c r="A1100" s="148">
        <v>5329097</v>
      </c>
      <c r="B1100" s="148" t="s">
        <v>6020</v>
      </c>
      <c r="C1100" s="148" t="s">
        <v>3183</v>
      </c>
      <c r="D1100" s="148">
        <v>5329097</v>
      </c>
      <c r="F1100" s="149" t="s">
        <v>52</v>
      </c>
      <c r="H1100" s="150">
        <v>40264</v>
      </c>
      <c r="I1100" s="149" t="s">
        <v>97</v>
      </c>
      <c r="J1100" s="149">
        <v>-15</v>
      </c>
      <c r="K1100" s="149" t="s">
        <v>45</v>
      </c>
      <c r="M1100" s="149" t="s">
        <v>46</v>
      </c>
      <c r="N1100" s="148">
        <v>12530050</v>
      </c>
      <c r="O1100" s="148" t="s">
        <v>2049</v>
      </c>
      <c r="Q1100" s="148" t="s">
        <v>48</v>
      </c>
      <c r="R1100" s="150">
        <v>44958</v>
      </c>
      <c r="T1100" s="148" t="s">
        <v>2115</v>
      </c>
      <c r="U1100" s="148">
        <v>500</v>
      </c>
      <c r="X1100" s="148">
        <v>5</v>
      </c>
      <c r="Y1100" s="148" t="s">
        <v>230</v>
      </c>
      <c r="AC1100" s="148" t="s">
        <v>49</v>
      </c>
      <c r="AD1100" s="148" t="s">
        <v>3801</v>
      </c>
      <c r="AE1100" s="148">
        <v>53210</v>
      </c>
      <c r="AF1100" s="148" t="s">
        <v>6021</v>
      </c>
      <c r="AK1100" s="148" t="s">
        <v>6022</v>
      </c>
      <c r="AL1100" s="148">
        <v>0</v>
      </c>
      <c r="AM1100" s="148">
        <v>0</v>
      </c>
    </row>
    <row r="1101" spans="1:39">
      <c r="A1101" s="148">
        <v>5329417</v>
      </c>
      <c r="B1101" s="148" t="s">
        <v>9042</v>
      </c>
      <c r="C1101" s="148" t="s">
        <v>3183</v>
      </c>
      <c r="D1101" s="148">
        <v>5329417</v>
      </c>
      <c r="F1101" s="149" t="s">
        <v>52</v>
      </c>
      <c r="H1101" s="150">
        <v>41671</v>
      </c>
      <c r="I1101" s="149" t="s">
        <v>89</v>
      </c>
      <c r="J1101" s="149">
        <v>-11</v>
      </c>
      <c r="K1101" s="149" t="s">
        <v>45</v>
      </c>
      <c r="M1101" s="149" t="s">
        <v>46</v>
      </c>
      <c r="N1101" s="148">
        <v>12530018</v>
      </c>
      <c r="O1101" s="148" t="s">
        <v>2023</v>
      </c>
      <c r="Q1101" s="148" t="s">
        <v>48</v>
      </c>
      <c r="R1101" s="150">
        <v>45203</v>
      </c>
      <c r="T1101" s="148" t="s">
        <v>2115</v>
      </c>
      <c r="U1101" s="148">
        <v>500</v>
      </c>
      <c r="X1101" s="148">
        <v>5</v>
      </c>
      <c r="Y1101" s="148" t="s">
        <v>230</v>
      </c>
      <c r="AC1101" s="148" t="s">
        <v>49</v>
      </c>
      <c r="AD1101" s="148" t="s">
        <v>3646</v>
      </c>
      <c r="AE1101" s="148">
        <v>53200</v>
      </c>
      <c r="AF1101" s="148" t="s">
        <v>9043</v>
      </c>
      <c r="AJ1101" s="148" t="s">
        <v>9044</v>
      </c>
      <c r="AK1101" s="148" t="s">
        <v>9045</v>
      </c>
      <c r="AL1101" s="148">
        <v>0</v>
      </c>
      <c r="AM1101" s="148">
        <v>0</v>
      </c>
    </row>
    <row r="1102" spans="1:39">
      <c r="A1102" s="148">
        <v>535737</v>
      </c>
      <c r="B1102" s="148" t="s">
        <v>2250</v>
      </c>
      <c r="C1102" s="148" t="s">
        <v>298</v>
      </c>
      <c r="D1102" s="148">
        <v>535737</v>
      </c>
      <c r="F1102" s="149" t="s">
        <v>52</v>
      </c>
      <c r="H1102" s="150">
        <v>26935</v>
      </c>
      <c r="I1102" s="149" t="s">
        <v>8109</v>
      </c>
      <c r="J1102" s="149" t="s">
        <v>8110</v>
      </c>
      <c r="K1102" s="149" t="s">
        <v>45</v>
      </c>
      <c r="M1102" s="149" t="s">
        <v>46</v>
      </c>
      <c r="N1102" s="148">
        <v>12530064</v>
      </c>
      <c r="O1102" s="148" t="s">
        <v>2020</v>
      </c>
      <c r="Q1102" s="148" t="s">
        <v>48</v>
      </c>
      <c r="R1102" s="150">
        <v>37432</v>
      </c>
      <c r="S1102" s="150">
        <v>45145</v>
      </c>
      <c r="T1102" s="148" t="s">
        <v>1006</v>
      </c>
      <c r="U1102" s="148">
        <v>1248</v>
      </c>
      <c r="X1102" s="148">
        <v>12</v>
      </c>
      <c r="Y1102" s="148" t="s">
        <v>230</v>
      </c>
      <c r="AC1102" s="148" t="s">
        <v>49</v>
      </c>
      <c r="AD1102" s="148" t="s">
        <v>3634</v>
      </c>
      <c r="AE1102" s="148">
        <v>53320</v>
      </c>
      <c r="AF1102" s="148" t="s">
        <v>9046</v>
      </c>
      <c r="AJ1102" s="148">
        <v>613965134</v>
      </c>
      <c r="AK1102" s="148" t="s">
        <v>2252</v>
      </c>
      <c r="AL1102" s="148">
        <v>0</v>
      </c>
      <c r="AM1102" s="148">
        <v>0</v>
      </c>
    </row>
    <row r="1103" spans="1:39">
      <c r="A1103" s="148">
        <v>5328187</v>
      </c>
      <c r="B1103" s="148" t="s">
        <v>2250</v>
      </c>
      <c r="C1103" s="148" t="s">
        <v>2251</v>
      </c>
      <c r="D1103" s="148">
        <v>5328187</v>
      </c>
      <c r="F1103" s="149" t="s">
        <v>52</v>
      </c>
      <c r="H1103" s="150">
        <v>40059</v>
      </c>
      <c r="I1103" s="149" t="s">
        <v>70</v>
      </c>
      <c r="J1103" s="149">
        <v>-16</v>
      </c>
      <c r="K1103" s="149" t="s">
        <v>45</v>
      </c>
      <c r="M1103" s="149" t="s">
        <v>46</v>
      </c>
      <c r="N1103" s="148">
        <v>12530064</v>
      </c>
      <c r="O1103" s="148" t="s">
        <v>2020</v>
      </c>
      <c r="Q1103" s="148" t="s">
        <v>48</v>
      </c>
      <c r="R1103" s="150">
        <v>44455</v>
      </c>
      <c r="T1103" s="148" t="s">
        <v>2115</v>
      </c>
      <c r="U1103" s="148">
        <v>615</v>
      </c>
      <c r="X1103" s="148">
        <v>6</v>
      </c>
      <c r="Y1103" s="148" t="s">
        <v>230</v>
      </c>
      <c r="AC1103" s="148" t="s">
        <v>49</v>
      </c>
      <c r="AD1103" s="148" t="s">
        <v>3699</v>
      </c>
      <c r="AE1103" s="148">
        <v>53320</v>
      </c>
      <c r="AF1103" s="148" t="s">
        <v>4458</v>
      </c>
      <c r="AJ1103" s="148">
        <v>614663900</v>
      </c>
      <c r="AK1103" s="148" t="s">
        <v>2252</v>
      </c>
      <c r="AL1103" s="148">
        <v>0</v>
      </c>
      <c r="AM1103" s="148">
        <v>0</v>
      </c>
    </row>
    <row r="1104" spans="1:39">
      <c r="A1104" s="148">
        <v>5321451</v>
      </c>
      <c r="B1104" s="148" t="s">
        <v>516</v>
      </c>
      <c r="C1104" s="148" t="s">
        <v>103</v>
      </c>
      <c r="D1104" s="148">
        <v>5321451</v>
      </c>
      <c r="E1104" s="149" t="s">
        <v>52</v>
      </c>
      <c r="F1104" s="149" t="s">
        <v>52</v>
      </c>
      <c r="H1104" s="150">
        <v>25913</v>
      </c>
      <c r="I1104" s="149" t="s">
        <v>8109</v>
      </c>
      <c r="J1104" s="149" t="s">
        <v>8110</v>
      </c>
      <c r="K1104" s="149" t="s">
        <v>45</v>
      </c>
      <c r="M1104" s="149" t="s">
        <v>46</v>
      </c>
      <c r="N1104" s="148">
        <v>12530017</v>
      </c>
      <c r="O1104" s="148" t="s">
        <v>2025</v>
      </c>
      <c r="P1104" s="150">
        <v>45526</v>
      </c>
      <c r="Q1104" s="148" t="s">
        <v>962</v>
      </c>
      <c r="R1104" s="150">
        <v>39745</v>
      </c>
      <c r="S1104" s="150">
        <v>45141</v>
      </c>
      <c r="T1104" s="148" t="s">
        <v>2896</v>
      </c>
      <c r="U1104" s="148">
        <v>782</v>
      </c>
      <c r="X1104" s="148">
        <v>7</v>
      </c>
      <c r="Y1104" s="148" t="s">
        <v>230</v>
      </c>
      <c r="AC1104" s="148" t="s">
        <v>49</v>
      </c>
      <c r="AD1104" s="148" t="s">
        <v>4066</v>
      </c>
      <c r="AE1104" s="148">
        <v>53500</v>
      </c>
      <c r="AF1104" s="148" t="s">
        <v>4459</v>
      </c>
      <c r="AI1104" s="148">
        <v>243006477</v>
      </c>
      <c r="AJ1104" s="148">
        <v>625353419</v>
      </c>
      <c r="AK1104" s="148" t="s">
        <v>1620</v>
      </c>
      <c r="AL1104" s="148">
        <v>0</v>
      </c>
      <c r="AM1104" s="148">
        <v>0</v>
      </c>
    </row>
    <row r="1105" spans="1:39">
      <c r="A1105" s="148">
        <v>5329062</v>
      </c>
      <c r="B1105" s="148" t="s">
        <v>516</v>
      </c>
      <c r="C1105" s="148" t="s">
        <v>3257</v>
      </c>
      <c r="D1105" s="148">
        <v>5329062</v>
      </c>
      <c r="F1105" s="149" t="s">
        <v>43</v>
      </c>
      <c r="H1105" s="150">
        <v>42382</v>
      </c>
      <c r="I1105" s="149" t="s">
        <v>43</v>
      </c>
      <c r="J1105" s="149">
        <v>-9</v>
      </c>
      <c r="K1105" s="149" t="s">
        <v>45</v>
      </c>
      <c r="M1105" s="149" t="s">
        <v>46</v>
      </c>
      <c r="N1105" s="148">
        <v>12530017</v>
      </c>
      <c r="O1105" s="148" t="s">
        <v>2025</v>
      </c>
      <c r="Q1105" s="148" t="s">
        <v>48</v>
      </c>
      <c r="R1105" s="150">
        <v>44917</v>
      </c>
      <c r="T1105" s="148" t="s">
        <v>2115</v>
      </c>
      <c r="U1105" s="148">
        <v>500</v>
      </c>
      <c r="X1105" s="148">
        <v>5</v>
      </c>
      <c r="Y1105" s="148" t="s">
        <v>230</v>
      </c>
      <c r="AC1105" s="148" t="s">
        <v>49</v>
      </c>
      <c r="AD1105" s="148" t="s">
        <v>5252</v>
      </c>
      <c r="AE1105" s="148">
        <v>53220</v>
      </c>
      <c r="AF1105" s="148" t="s">
        <v>6023</v>
      </c>
      <c r="AJ1105" s="148">
        <v>624174235</v>
      </c>
      <c r="AK1105" s="148" t="s">
        <v>6024</v>
      </c>
      <c r="AL1105" s="148">
        <v>1</v>
      </c>
      <c r="AM1105" s="148">
        <v>0</v>
      </c>
    </row>
    <row r="1106" spans="1:39">
      <c r="A1106" s="148">
        <v>5327513</v>
      </c>
      <c r="B1106" s="148" t="s">
        <v>517</v>
      </c>
      <c r="C1106" s="148" t="s">
        <v>446</v>
      </c>
      <c r="D1106" s="148">
        <v>5327513</v>
      </c>
      <c r="F1106" s="149" t="s">
        <v>43</v>
      </c>
      <c r="H1106" s="150">
        <v>19128</v>
      </c>
      <c r="I1106" s="149" t="s">
        <v>8116</v>
      </c>
      <c r="J1106" s="149" t="s">
        <v>8117</v>
      </c>
      <c r="K1106" s="149" t="s">
        <v>45</v>
      </c>
      <c r="M1106" s="149" t="s">
        <v>46</v>
      </c>
      <c r="N1106" s="148">
        <v>12530001</v>
      </c>
      <c r="O1106" s="148" t="s">
        <v>2065</v>
      </c>
      <c r="Q1106" s="148" t="s">
        <v>48</v>
      </c>
      <c r="R1106" s="150">
        <v>43731</v>
      </c>
      <c r="S1106" s="150">
        <v>45254</v>
      </c>
      <c r="T1106" s="148" t="s">
        <v>1006</v>
      </c>
      <c r="U1106" s="148">
        <v>500</v>
      </c>
      <c r="X1106" s="148">
        <v>5</v>
      </c>
      <c r="Y1106" s="148" t="s">
        <v>230</v>
      </c>
      <c r="AC1106" s="148" t="s">
        <v>49</v>
      </c>
      <c r="AD1106" s="148" t="s">
        <v>3815</v>
      </c>
      <c r="AE1106" s="148">
        <v>53410</v>
      </c>
      <c r="AF1106" s="148" t="s">
        <v>4460</v>
      </c>
      <c r="AJ1106" s="148">
        <v>695492608</v>
      </c>
      <c r="AK1106" s="148" t="s">
        <v>1621</v>
      </c>
      <c r="AL1106" s="148">
        <v>0</v>
      </c>
      <c r="AM1106" s="148">
        <v>0</v>
      </c>
    </row>
    <row r="1107" spans="1:39">
      <c r="A1107" s="148">
        <v>5317052</v>
      </c>
      <c r="B1107" s="148" t="s">
        <v>517</v>
      </c>
      <c r="C1107" s="148" t="s">
        <v>298</v>
      </c>
      <c r="D1107" s="148">
        <v>5317052</v>
      </c>
      <c r="F1107" s="149" t="s">
        <v>52</v>
      </c>
      <c r="H1107" s="150">
        <v>25455</v>
      </c>
      <c r="I1107" s="149" t="s">
        <v>8130</v>
      </c>
      <c r="J1107" s="149" t="s">
        <v>8131</v>
      </c>
      <c r="K1107" s="149" t="s">
        <v>45</v>
      </c>
      <c r="M1107" s="149" t="s">
        <v>46</v>
      </c>
      <c r="N1107" s="148">
        <v>12530095</v>
      </c>
      <c r="O1107" s="148" t="s">
        <v>944</v>
      </c>
      <c r="Q1107" s="148" t="s">
        <v>48</v>
      </c>
      <c r="R1107" s="150">
        <v>37432</v>
      </c>
      <c r="S1107" s="150">
        <v>44804</v>
      </c>
      <c r="T1107" s="148" t="s">
        <v>2896</v>
      </c>
      <c r="U1107" s="148">
        <v>1048</v>
      </c>
      <c r="X1107" s="148">
        <v>10</v>
      </c>
      <c r="Y1107" s="148" t="s">
        <v>230</v>
      </c>
      <c r="AC1107" s="148" t="s">
        <v>49</v>
      </c>
      <c r="AD1107" s="148" t="s">
        <v>3815</v>
      </c>
      <c r="AE1107" s="148">
        <v>53410</v>
      </c>
      <c r="AF1107" s="148" t="s">
        <v>4461</v>
      </c>
      <c r="AI1107" s="148">
        <v>243028170</v>
      </c>
      <c r="AJ1107" s="148">
        <v>682249007</v>
      </c>
      <c r="AK1107" s="148" t="s">
        <v>1622</v>
      </c>
      <c r="AL1107" s="148">
        <v>0</v>
      </c>
      <c r="AM1107" s="148">
        <v>0</v>
      </c>
    </row>
    <row r="1108" spans="1:39">
      <c r="A1108" s="148">
        <v>533778</v>
      </c>
      <c r="B1108" s="148" t="s">
        <v>517</v>
      </c>
      <c r="C1108" s="148" t="s">
        <v>496</v>
      </c>
      <c r="D1108" s="148">
        <v>533778</v>
      </c>
      <c r="F1108" s="149" t="s">
        <v>52</v>
      </c>
      <c r="H1108" s="150">
        <v>28189</v>
      </c>
      <c r="I1108" s="149" t="s">
        <v>8147</v>
      </c>
      <c r="J1108" s="149" t="s">
        <v>8148</v>
      </c>
      <c r="K1108" s="149" t="s">
        <v>45</v>
      </c>
      <c r="M1108" s="149" t="s">
        <v>46</v>
      </c>
      <c r="N1108" s="148">
        <v>12530117</v>
      </c>
      <c r="O1108" s="148" t="s">
        <v>181</v>
      </c>
      <c r="Q1108" s="148" t="s">
        <v>48</v>
      </c>
      <c r="R1108" s="150">
        <v>37432</v>
      </c>
      <c r="T1108" s="148" t="s">
        <v>2022</v>
      </c>
      <c r="U1108" s="148">
        <v>1451</v>
      </c>
      <c r="X1108" s="148">
        <v>14</v>
      </c>
      <c r="Y1108" s="148" t="s">
        <v>230</v>
      </c>
      <c r="AC1108" s="148" t="s">
        <v>49</v>
      </c>
      <c r="AD1108" s="148" t="s">
        <v>4462</v>
      </c>
      <c r="AE1108" s="148">
        <v>53370</v>
      </c>
      <c r="AF1108" s="148" t="s">
        <v>4463</v>
      </c>
      <c r="AI1108" s="148" t="s">
        <v>3013</v>
      </c>
      <c r="AJ1108" s="148" t="s">
        <v>3014</v>
      </c>
      <c r="AK1108" s="148" t="s">
        <v>1623</v>
      </c>
      <c r="AL1108" s="148">
        <v>1</v>
      </c>
      <c r="AM1108" s="148">
        <v>1</v>
      </c>
    </row>
    <row r="1109" spans="1:39">
      <c r="A1109" s="148">
        <v>5325351</v>
      </c>
      <c r="B1109" s="148" t="s">
        <v>9047</v>
      </c>
      <c r="C1109" s="148" t="s">
        <v>87</v>
      </c>
      <c r="D1109" s="148">
        <v>5325351</v>
      </c>
      <c r="F1109" s="149" t="s">
        <v>52</v>
      </c>
      <c r="H1109" s="150">
        <v>35302</v>
      </c>
      <c r="I1109" s="149" t="s">
        <v>59</v>
      </c>
      <c r="J1109" s="149">
        <v>-40</v>
      </c>
      <c r="K1109" s="149" t="s">
        <v>45</v>
      </c>
      <c r="M1109" s="149" t="s">
        <v>46</v>
      </c>
      <c r="N1109" s="148">
        <v>12538899</v>
      </c>
      <c r="O1109" s="148" t="s">
        <v>1231</v>
      </c>
      <c r="Q1109" s="148" t="s">
        <v>48</v>
      </c>
      <c r="R1109" s="150">
        <v>42270</v>
      </c>
      <c r="S1109" s="150">
        <v>45191</v>
      </c>
      <c r="T1109" s="148" t="s">
        <v>1006</v>
      </c>
      <c r="U1109" s="148">
        <v>714</v>
      </c>
      <c r="X1109" s="148">
        <v>7</v>
      </c>
      <c r="Y1109" s="148" t="s">
        <v>230</v>
      </c>
      <c r="AC1109" s="148" t="s">
        <v>49</v>
      </c>
      <c r="AD1109" s="148" t="s">
        <v>9048</v>
      </c>
      <c r="AE1109" s="148">
        <v>53440</v>
      </c>
      <c r="AF1109" s="148" t="s">
        <v>9049</v>
      </c>
      <c r="AJ1109" s="148">
        <v>771680613</v>
      </c>
      <c r="AK1109" s="148" t="s">
        <v>9050</v>
      </c>
      <c r="AL1109" s="148">
        <v>0</v>
      </c>
      <c r="AM1109" s="148">
        <v>0</v>
      </c>
    </row>
    <row r="1110" spans="1:39">
      <c r="A1110" s="148">
        <v>5320863</v>
      </c>
      <c r="B1110" s="148" t="s">
        <v>518</v>
      </c>
      <c r="C1110" s="148" t="s">
        <v>110</v>
      </c>
      <c r="D1110" s="148">
        <v>5320863</v>
      </c>
      <c r="E1110" s="149" t="s">
        <v>52</v>
      </c>
      <c r="F1110" s="149" t="s">
        <v>52</v>
      </c>
      <c r="H1110" s="150">
        <v>24125</v>
      </c>
      <c r="I1110" s="149" t="s">
        <v>8130</v>
      </c>
      <c r="J1110" s="149" t="s">
        <v>8131</v>
      </c>
      <c r="K1110" s="149" t="s">
        <v>45</v>
      </c>
      <c r="M1110" s="149" t="s">
        <v>46</v>
      </c>
      <c r="N1110" s="148">
        <v>12530011</v>
      </c>
      <c r="O1110" s="148" t="s">
        <v>2082</v>
      </c>
      <c r="P1110" s="150">
        <v>45488</v>
      </c>
      <c r="Q1110" s="148" t="s">
        <v>962</v>
      </c>
      <c r="R1110" s="150">
        <v>39394</v>
      </c>
      <c r="S1110" s="150">
        <v>45163</v>
      </c>
      <c r="T1110" s="148" t="s">
        <v>2896</v>
      </c>
      <c r="U1110" s="148">
        <v>917</v>
      </c>
      <c r="X1110" s="148">
        <v>9</v>
      </c>
      <c r="Y1110" s="148" t="s">
        <v>230</v>
      </c>
      <c r="AC1110" s="148" t="s">
        <v>49</v>
      </c>
      <c r="AD1110" s="148" t="s">
        <v>4308</v>
      </c>
      <c r="AE1110" s="148">
        <v>53390</v>
      </c>
      <c r="AF1110" s="148" t="s">
        <v>4464</v>
      </c>
      <c r="AI1110" s="148">
        <v>243069383</v>
      </c>
      <c r="AK1110" s="148" t="s">
        <v>3401</v>
      </c>
      <c r="AL1110" s="148">
        <v>0</v>
      </c>
      <c r="AM1110" s="148">
        <v>0</v>
      </c>
    </row>
    <row r="1111" spans="1:39">
      <c r="A1111" s="148">
        <v>5329738</v>
      </c>
      <c r="B1111" s="148" t="s">
        <v>518</v>
      </c>
      <c r="C1111" s="148" t="s">
        <v>199</v>
      </c>
      <c r="D1111" s="148">
        <v>5329738</v>
      </c>
      <c r="E1111" s="149" t="s">
        <v>52</v>
      </c>
      <c r="H1111" s="150">
        <v>26242</v>
      </c>
      <c r="I1111" s="149" t="s">
        <v>8109</v>
      </c>
      <c r="J1111" s="149" t="s">
        <v>8110</v>
      </c>
      <c r="K1111" s="149" t="s">
        <v>45</v>
      </c>
      <c r="M1111" s="149" t="s">
        <v>46</v>
      </c>
      <c r="N1111" s="148">
        <v>12530011</v>
      </c>
      <c r="O1111" s="148" t="s">
        <v>2082</v>
      </c>
      <c r="P1111" s="150">
        <v>45523</v>
      </c>
      <c r="Q1111" s="148" t="s">
        <v>962</v>
      </c>
      <c r="R1111" s="150">
        <v>45523</v>
      </c>
      <c r="S1111" s="150">
        <v>45467</v>
      </c>
      <c r="T1111" s="148" t="s">
        <v>1006</v>
      </c>
      <c r="U1111" s="148">
        <v>500</v>
      </c>
      <c r="X1111" s="148">
        <v>5</v>
      </c>
      <c r="Y1111" s="148" t="s">
        <v>230</v>
      </c>
      <c r="AC1111" s="148" t="s">
        <v>49</v>
      </c>
      <c r="AD1111" s="148" t="s">
        <v>9051</v>
      </c>
      <c r="AE1111" s="148">
        <v>53000</v>
      </c>
      <c r="AH1111" s="148" t="s">
        <v>9052</v>
      </c>
      <c r="AI1111" s="148">
        <v>243700781</v>
      </c>
      <c r="AJ1111" s="148">
        <v>678559377</v>
      </c>
      <c r="AK1111" s="148" t="s">
        <v>9053</v>
      </c>
      <c r="AL1111" s="148">
        <v>1</v>
      </c>
      <c r="AM1111" s="148">
        <v>0</v>
      </c>
    </row>
    <row r="1112" spans="1:39">
      <c r="A1112" s="148">
        <v>5326872</v>
      </c>
      <c r="B1112" s="148" t="s">
        <v>519</v>
      </c>
      <c r="C1112" s="148" t="s">
        <v>487</v>
      </c>
      <c r="D1112" s="148">
        <v>5326872</v>
      </c>
      <c r="E1112" s="149" t="s">
        <v>52</v>
      </c>
      <c r="F1112" s="149" t="s">
        <v>52</v>
      </c>
      <c r="H1112" s="150">
        <v>36181</v>
      </c>
      <c r="I1112" s="149" t="s">
        <v>59</v>
      </c>
      <c r="J1112" s="149">
        <v>-40</v>
      </c>
      <c r="K1112" s="149" t="s">
        <v>45</v>
      </c>
      <c r="M1112" s="149" t="s">
        <v>46</v>
      </c>
      <c r="N1112" s="148">
        <v>12530119</v>
      </c>
      <c r="O1112" s="148" t="s">
        <v>2062</v>
      </c>
      <c r="P1112" s="150">
        <v>45524</v>
      </c>
      <c r="Q1112" s="148" t="s">
        <v>962</v>
      </c>
      <c r="R1112" s="150">
        <v>43357</v>
      </c>
      <c r="S1112" s="150">
        <v>44728</v>
      </c>
      <c r="T1112" s="148" t="s">
        <v>2896</v>
      </c>
      <c r="U1112" s="148">
        <v>887</v>
      </c>
      <c r="X1112" s="148">
        <v>8</v>
      </c>
      <c r="Y1112" s="148" t="s">
        <v>230</v>
      </c>
      <c r="AC1112" s="148" t="s">
        <v>49</v>
      </c>
      <c r="AD1112" s="148" t="s">
        <v>3937</v>
      </c>
      <c r="AE1112" s="148">
        <v>53170</v>
      </c>
      <c r="AF1112" s="148" t="s">
        <v>4465</v>
      </c>
      <c r="AJ1112" s="148">
        <v>785574973</v>
      </c>
      <c r="AK1112" s="148" t="s">
        <v>6025</v>
      </c>
      <c r="AL1112" s="148">
        <v>0</v>
      </c>
      <c r="AM1112" s="148">
        <v>0</v>
      </c>
    </row>
    <row r="1113" spans="1:39">
      <c r="A1113" s="148">
        <v>5321181</v>
      </c>
      <c r="B1113" s="148" t="s">
        <v>519</v>
      </c>
      <c r="C1113" s="148" t="s">
        <v>9054</v>
      </c>
      <c r="D1113" s="148">
        <v>5321181</v>
      </c>
      <c r="F1113" s="149" t="s">
        <v>52</v>
      </c>
      <c r="H1113" s="150">
        <v>29616</v>
      </c>
      <c r="I1113" s="149" t="s">
        <v>8113</v>
      </c>
      <c r="J1113" s="149" t="s">
        <v>8114</v>
      </c>
      <c r="K1113" s="149" t="s">
        <v>61</v>
      </c>
      <c r="M1113" s="149" t="s">
        <v>46</v>
      </c>
      <c r="N1113" s="148">
        <v>12530018</v>
      </c>
      <c r="O1113" s="148" t="s">
        <v>2023</v>
      </c>
      <c r="Q1113" s="148" t="s">
        <v>48</v>
      </c>
      <c r="R1113" s="150">
        <v>39715</v>
      </c>
      <c r="S1113" s="150">
        <v>45188</v>
      </c>
      <c r="T1113" s="148" t="s">
        <v>1006</v>
      </c>
      <c r="U1113" s="148">
        <v>1090</v>
      </c>
      <c r="X1113" s="148">
        <v>10</v>
      </c>
      <c r="Y1113" s="148" t="s">
        <v>230</v>
      </c>
      <c r="AC1113" s="148" t="s">
        <v>49</v>
      </c>
      <c r="AD1113" s="148" t="s">
        <v>3644</v>
      </c>
      <c r="AE1113" s="148">
        <v>53200</v>
      </c>
      <c r="AF1113" s="148" t="s">
        <v>4466</v>
      </c>
      <c r="AJ1113" s="148">
        <v>688210692</v>
      </c>
      <c r="AK1113" s="148" t="s">
        <v>3015</v>
      </c>
      <c r="AL1113" s="148">
        <v>0</v>
      </c>
      <c r="AM1113" s="148">
        <v>0</v>
      </c>
    </row>
    <row r="1114" spans="1:39">
      <c r="A1114" s="148">
        <v>5326993</v>
      </c>
      <c r="B1114" s="148" t="s">
        <v>1163</v>
      </c>
      <c r="C1114" s="148" t="s">
        <v>272</v>
      </c>
      <c r="D1114" s="148">
        <v>5326993</v>
      </c>
      <c r="F1114" s="149" t="s">
        <v>52</v>
      </c>
      <c r="H1114" s="150">
        <v>33906</v>
      </c>
      <c r="I1114" s="149" t="s">
        <v>59</v>
      </c>
      <c r="J1114" s="149">
        <v>-40</v>
      </c>
      <c r="K1114" s="149" t="s">
        <v>45</v>
      </c>
      <c r="M1114" s="149" t="s">
        <v>46</v>
      </c>
      <c r="N1114" s="148">
        <v>12530105</v>
      </c>
      <c r="O1114" s="148" t="s">
        <v>2054</v>
      </c>
      <c r="Q1114" s="148" t="s">
        <v>48</v>
      </c>
      <c r="R1114" s="150">
        <v>43370</v>
      </c>
      <c r="S1114" s="150">
        <v>45175</v>
      </c>
      <c r="T1114" s="148" t="s">
        <v>1006</v>
      </c>
      <c r="U1114" s="148">
        <v>1029</v>
      </c>
      <c r="X1114" s="148">
        <v>10</v>
      </c>
      <c r="Y1114" s="148" t="s">
        <v>230</v>
      </c>
      <c r="AC1114" s="148" t="s">
        <v>49</v>
      </c>
      <c r="AD1114" s="148" t="s">
        <v>3709</v>
      </c>
      <c r="AE1114" s="148">
        <v>53300</v>
      </c>
      <c r="AF1114" s="148" t="s">
        <v>4467</v>
      </c>
      <c r="AK1114" s="148" t="s">
        <v>3263</v>
      </c>
      <c r="AL1114" s="148">
        <v>0</v>
      </c>
      <c r="AM1114" s="148">
        <v>0</v>
      </c>
    </row>
    <row r="1115" spans="1:39">
      <c r="A1115" s="148">
        <v>5329531</v>
      </c>
      <c r="B1115" s="148" t="s">
        <v>9055</v>
      </c>
      <c r="C1115" s="148" t="s">
        <v>284</v>
      </c>
      <c r="D1115" s="148">
        <v>5329531</v>
      </c>
      <c r="F1115" s="149" t="s">
        <v>43</v>
      </c>
      <c r="H1115" s="150">
        <v>41376</v>
      </c>
      <c r="I1115" s="149" t="s">
        <v>54</v>
      </c>
      <c r="J1115" s="149">
        <v>-12</v>
      </c>
      <c r="K1115" s="149" t="s">
        <v>45</v>
      </c>
      <c r="M1115" s="149" t="s">
        <v>46</v>
      </c>
      <c r="N1115" s="148">
        <v>12538903</v>
      </c>
      <c r="O1115" s="148" t="s">
        <v>166</v>
      </c>
      <c r="Q1115" s="148" t="s">
        <v>48</v>
      </c>
      <c r="R1115" s="150">
        <v>45234</v>
      </c>
      <c r="T1115" s="148" t="s">
        <v>2115</v>
      </c>
      <c r="U1115" s="148">
        <v>500</v>
      </c>
      <c r="X1115" s="148">
        <v>5</v>
      </c>
      <c r="Y1115" s="148" t="s">
        <v>230</v>
      </c>
      <c r="AC1115" s="148" t="s">
        <v>49</v>
      </c>
      <c r="AD1115" s="148" t="s">
        <v>4785</v>
      </c>
      <c r="AE1115" s="148">
        <v>53110</v>
      </c>
      <c r="AF1115" s="148" t="s">
        <v>9056</v>
      </c>
      <c r="AJ1115" s="148">
        <v>625418170</v>
      </c>
      <c r="AK1115" s="148" t="s">
        <v>9057</v>
      </c>
      <c r="AL1115" s="148">
        <v>0</v>
      </c>
      <c r="AM1115" s="148">
        <v>0</v>
      </c>
    </row>
    <row r="1116" spans="1:39">
      <c r="A1116" s="148">
        <v>5314040</v>
      </c>
      <c r="B1116" s="148" t="s">
        <v>2178</v>
      </c>
      <c r="C1116" s="148" t="s">
        <v>63</v>
      </c>
      <c r="D1116" s="148">
        <v>5314040</v>
      </c>
      <c r="E1116" s="149" t="s">
        <v>8115</v>
      </c>
      <c r="F1116" s="149" t="s">
        <v>52</v>
      </c>
      <c r="H1116" s="150">
        <v>31442</v>
      </c>
      <c r="I1116" s="149" t="s">
        <v>59</v>
      </c>
      <c r="J1116" s="149">
        <v>-40</v>
      </c>
      <c r="K1116" s="149" t="s">
        <v>45</v>
      </c>
      <c r="M1116" s="149" t="s">
        <v>46</v>
      </c>
      <c r="N1116" s="148">
        <v>12530065</v>
      </c>
      <c r="O1116" s="148" t="s">
        <v>2153</v>
      </c>
      <c r="P1116" s="150">
        <v>45498</v>
      </c>
      <c r="Q1116" s="148" t="s">
        <v>962</v>
      </c>
      <c r="R1116" s="150">
        <v>37432</v>
      </c>
      <c r="S1116" s="150">
        <v>45509</v>
      </c>
      <c r="T1116" s="148" t="s">
        <v>1006</v>
      </c>
      <c r="U1116" s="148">
        <v>1045</v>
      </c>
      <c r="X1116" s="148">
        <v>10</v>
      </c>
      <c r="Y1116" s="148" t="s">
        <v>230</v>
      </c>
      <c r="AC1116" s="148" t="s">
        <v>49</v>
      </c>
      <c r="AD1116" s="148" t="s">
        <v>4469</v>
      </c>
      <c r="AE1116" s="148">
        <v>53440</v>
      </c>
      <c r="AF1116" s="148" t="s">
        <v>4470</v>
      </c>
      <c r="AI1116" s="148" t="s">
        <v>3016</v>
      </c>
      <c r="AJ1116" s="148" t="s">
        <v>3017</v>
      </c>
      <c r="AK1116" s="148" t="s">
        <v>2179</v>
      </c>
      <c r="AL1116" s="148">
        <v>1</v>
      </c>
      <c r="AM1116" s="148">
        <v>1</v>
      </c>
    </row>
    <row r="1117" spans="1:39">
      <c r="A1117" s="148">
        <v>5329315</v>
      </c>
      <c r="B1117" s="148" t="s">
        <v>2178</v>
      </c>
      <c r="C1117" s="148" t="s">
        <v>6503</v>
      </c>
      <c r="D1117" s="148">
        <v>5329315</v>
      </c>
      <c r="F1117" s="149" t="s">
        <v>43</v>
      </c>
      <c r="H1117" s="150">
        <v>42563</v>
      </c>
      <c r="I1117" s="149" t="s">
        <v>43</v>
      </c>
      <c r="J1117" s="149">
        <v>-9</v>
      </c>
      <c r="K1117" s="149" t="s">
        <v>45</v>
      </c>
      <c r="M1117" s="149" t="s">
        <v>46</v>
      </c>
      <c r="N1117" s="148">
        <v>12530036</v>
      </c>
      <c r="O1117" s="148" t="s">
        <v>2030</v>
      </c>
      <c r="Q1117" s="148" t="s">
        <v>48</v>
      </c>
      <c r="R1117" s="150">
        <v>45189</v>
      </c>
      <c r="T1117" s="148" t="s">
        <v>2115</v>
      </c>
      <c r="U1117" s="148">
        <v>500</v>
      </c>
      <c r="X1117" s="148">
        <v>5</v>
      </c>
      <c r="Y1117" s="148" t="s">
        <v>230</v>
      </c>
      <c r="AC1117" s="148" t="s">
        <v>49</v>
      </c>
      <c r="AD1117" s="148" t="s">
        <v>4094</v>
      </c>
      <c r="AE1117" s="148">
        <v>53440</v>
      </c>
      <c r="AF1117" s="148" t="s">
        <v>4470</v>
      </c>
      <c r="AI1117" s="148">
        <v>643801225</v>
      </c>
      <c r="AJ1117" s="148">
        <v>686528098</v>
      </c>
      <c r="AK1117" s="148" t="s">
        <v>9058</v>
      </c>
      <c r="AL1117" s="148">
        <v>0</v>
      </c>
      <c r="AM1117" s="148">
        <v>0</v>
      </c>
    </row>
    <row r="1118" spans="1:39">
      <c r="A1118" s="148">
        <v>5327714</v>
      </c>
      <c r="B1118" s="148" t="s">
        <v>1247</v>
      </c>
      <c r="C1118" s="148" t="s">
        <v>151</v>
      </c>
      <c r="D1118" s="148">
        <v>5327714</v>
      </c>
      <c r="F1118" s="149" t="s">
        <v>52</v>
      </c>
      <c r="H1118" s="150">
        <v>28777</v>
      </c>
      <c r="I1118" s="149" t="s">
        <v>8147</v>
      </c>
      <c r="J1118" s="149" t="s">
        <v>8148</v>
      </c>
      <c r="K1118" s="149" t="s">
        <v>45</v>
      </c>
      <c r="M1118" s="149" t="s">
        <v>46</v>
      </c>
      <c r="N1118" s="148">
        <v>12538907</v>
      </c>
      <c r="O1118" s="148" t="s">
        <v>174</v>
      </c>
      <c r="Q1118" s="148" t="s">
        <v>48</v>
      </c>
      <c r="R1118" s="150">
        <v>43754</v>
      </c>
      <c r="S1118" s="150">
        <v>44820</v>
      </c>
      <c r="T1118" s="148" t="s">
        <v>2896</v>
      </c>
      <c r="U1118" s="148">
        <v>500</v>
      </c>
      <c r="X1118" s="148">
        <v>5</v>
      </c>
      <c r="Y1118" s="148" t="s">
        <v>230</v>
      </c>
      <c r="AC1118" s="148" t="s">
        <v>49</v>
      </c>
      <c r="AD1118" s="148" t="s">
        <v>3979</v>
      </c>
      <c r="AE1118" s="148">
        <v>53200</v>
      </c>
      <c r="AF1118" s="148" t="s">
        <v>4471</v>
      </c>
      <c r="AJ1118" s="148" t="s">
        <v>3402</v>
      </c>
      <c r="AK1118" s="148" t="s">
        <v>1624</v>
      </c>
      <c r="AL1118" s="148">
        <v>0</v>
      </c>
      <c r="AM1118" s="148">
        <v>0</v>
      </c>
    </row>
    <row r="1119" spans="1:39">
      <c r="A1119" s="148">
        <v>5328340</v>
      </c>
      <c r="B1119" s="148" t="s">
        <v>3018</v>
      </c>
      <c r="C1119" s="148" t="s">
        <v>1169</v>
      </c>
      <c r="D1119" s="148">
        <v>5328340</v>
      </c>
      <c r="F1119" s="149" t="s">
        <v>43</v>
      </c>
      <c r="H1119" s="150">
        <v>42027</v>
      </c>
      <c r="I1119" s="149" t="s">
        <v>57</v>
      </c>
      <c r="J1119" s="149">
        <v>-10</v>
      </c>
      <c r="K1119" s="149" t="s">
        <v>45</v>
      </c>
      <c r="M1119" s="149" t="s">
        <v>46</v>
      </c>
      <c r="N1119" s="148">
        <v>12530017</v>
      </c>
      <c r="O1119" s="148" t="s">
        <v>2025</v>
      </c>
      <c r="Q1119" s="148" t="s">
        <v>48</v>
      </c>
      <c r="R1119" s="150">
        <v>44472</v>
      </c>
      <c r="T1119" s="148" t="s">
        <v>2115</v>
      </c>
      <c r="U1119" s="148">
        <v>500</v>
      </c>
      <c r="X1119" s="148">
        <v>5</v>
      </c>
      <c r="Y1119" s="148" t="s">
        <v>230</v>
      </c>
      <c r="AC1119" s="148" t="s">
        <v>49</v>
      </c>
      <c r="AD1119" s="148" t="s">
        <v>4472</v>
      </c>
      <c r="AE1119" s="148">
        <v>53500</v>
      </c>
      <c r="AF1119" s="148" t="s">
        <v>4473</v>
      </c>
      <c r="AK1119" s="148" t="s">
        <v>3019</v>
      </c>
      <c r="AL1119" s="148">
        <v>0</v>
      </c>
      <c r="AM1119" s="148">
        <v>0</v>
      </c>
    </row>
    <row r="1120" spans="1:39">
      <c r="A1120" s="148">
        <v>5328825</v>
      </c>
      <c r="B1120" s="148" t="s">
        <v>6027</v>
      </c>
      <c r="C1120" s="148" t="s">
        <v>6028</v>
      </c>
      <c r="D1120" s="148">
        <v>5328825</v>
      </c>
      <c r="F1120" s="149" t="s">
        <v>52</v>
      </c>
      <c r="H1120" s="150">
        <v>41751</v>
      </c>
      <c r="I1120" s="149" t="s">
        <v>89</v>
      </c>
      <c r="J1120" s="149">
        <v>-11</v>
      </c>
      <c r="K1120" s="149" t="s">
        <v>61</v>
      </c>
      <c r="M1120" s="149" t="s">
        <v>46</v>
      </c>
      <c r="N1120" s="148">
        <v>12530017</v>
      </c>
      <c r="O1120" s="148" t="s">
        <v>2025</v>
      </c>
      <c r="Q1120" s="148" t="s">
        <v>48</v>
      </c>
      <c r="R1120" s="150">
        <v>44831</v>
      </c>
      <c r="T1120" s="148" t="s">
        <v>2115</v>
      </c>
      <c r="U1120" s="148">
        <v>515</v>
      </c>
      <c r="X1120" s="148">
        <v>5</v>
      </c>
      <c r="Y1120" s="148" t="s">
        <v>230</v>
      </c>
      <c r="AC1120" s="148" t="s">
        <v>49</v>
      </c>
      <c r="AD1120" s="148" t="s">
        <v>5250</v>
      </c>
      <c r="AE1120" s="148">
        <v>53220</v>
      </c>
      <c r="AF1120" s="148" t="s">
        <v>6029</v>
      </c>
      <c r="AK1120" s="148" t="s">
        <v>6030</v>
      </c>
      <c r="AL1120" s="148">
        <v>0</v>
      </c>
      <c r="AM1120" s="148">
        <v>0</v>
      </c>
    </row>
    <row r="1121" spans="1:39">
      <c r="A1121" s="148">
        <v>5326067</v>
      </c>
      <c r="B1121" s="148" t="s">
        <v>520</v>
      </c>
      <c r="C1121" s="148" t="s">
        <v>364</v>
      </c>
      <c r="D1121" s="148">
        <v>5326067</v>
      </c>
      <c r="E1121" s="149" t="s">
        <v>52</v>
      </c>
      <c r="F1121" s="149" t="s">
        <v>52</v>
      </c>
      <c r="H1121" s="150">
        <v>38887</v>
      </c>
      <c r="I1121" s="149" t="s">
        <v>2335</v>
      </c>
      <c r="J1121" s="149">
        <v>-19</v>
      </c>
      <c r="K1121" s="149" t="s">
        <v>45</v>
      </c>
      <c r="M1121" s="149" t="s">
        <v>46</v>
      </c>
      <c r="N1121" s="148">
        <v>12530055</v>
      </c>
      <c r="O1121" s="148" t="s">
        <v>240</v>
      </c>
      <c r="P1121" s="150">
        <v>45530</v>
      </c>
      <c r="Q1121" s="148" t="s">
        <v>962</v>
      </c>
      <c r="R1121" s="150">
        <v>42654</v>
      </c>
      <c r="S1121" s="150">
        <v>45509</v>
      </c>
      <c r="T1121" s="148" t="s">
        <v>1006</v>
      </c>
      <c r="U1121" s="148">
        <v>894</v>
      </c>
      <c r="X1121" s="148">
        <v>8</v>
      </c>
      <c r="Y1121" s="148" t="s">
        <v>230</v>
      </c>
      <c r="AC1121" s="148" t="s">
        <v>49</v>
      </c>
      <c r="AD1121" s="148" t="s">
        <v>3748</v>
      </c>
      <c r="AE1121" s="148">
        <v>53380</v>
      </c>
      <c r="AF1121" s="148" t="s">
        <v>4474</v>
      </c>
      <c r="AI1121" s="148">
        <v>749671487</v>
      </c>
      <c r="AJ1121" s="148">
        <v>681431821</v>
      </c>
      <c r="AK1121" s="148" t="s">
        <v>1607</v>
      </c>
      <c r="AL1121" s="148">
        <v>0</v>
      </c>
      <c r="AM1121" s="148">
        <v>0</v>
      </c>
    </row>
    <row r="1122" spans="1:39">
      <c r="A1122" s="148">
        <v>534857</v>
      </c>
      <c r="B1122" s="148" t="s">
        <v>520</v>
      </c>
      <c r="C1122" s="148" t="s">
        <v>932</v>
      </c>
      <c r="D1122" s="148">
        <v>534857</v>
      </c>
      <c r="F1122" s="149" t="s">
        <v>52</v>
      </c>
      <c r="H1122" s="150">
        <v>22212</v>
      </c>
      <c r="I1122" s="149" t="s">
        <v>8138</v>
      </c>
      <c r="J1122" s="149" t="s">
        <v>8139</v>
      </c>
      <c r="K1122" s="149" t="s">
        <v>45</v>
      </c>
      <c r="M1122" s="149" t="s">
        <v>46</v>
      </c>
      <c r="N1122" s="148">
        <v>12530095</v>
      </c>
      <c r="O1122" s="148" t="s">
        <v>944</v>
      </c>
      <c r="Q1122" s="148" t="s">
        <v>48</v>
      </c>
      <c r="R1122" s="150">
        <v>37432</v>
      </c>
      <c r="S1122" s="150">
        <v>45166</v>
      </c>
      <c r="T1122" s="148" t="s">
        <v>1006</v>
      </c>
      <c r="U1122" s="148">
        <v>1122</v>
      </c>
      <c r="X1122" s="148">
        <v>11</v>
      </c>
      <c r="Y1122" s="148" t="s">
        <v>230</v>
      </c>
      <c r="AC1122" s="148" t="s">
        <v>49</v>
      </c>
      <c r="AD1122" s="148" t="s">
        <v>4475</v>
      </c>
      <c r="AE1122" s="148">
        <v>53410</v>
      </c>
      <c r="AF1122" s="148" t="s">
        <v>4476</v>
      </c>
      <c r="AI1122" s="148">
        <v>243375685</v>
      </c>
      <c r="AK1122" s="148" t="s">
        <v>6031</v>
      </c>
      <c r="AL1122" s="148">
        <v>0</v>
      </c>
      <c r="AM1122" s="148">
        <v>0</v>
      </c>
    </row>
    <row r="1123" spans="1:39">
      <c r="A1123" s="148">
        <v>5327980</v>
      </c>
      <c r="B1123" s="148" t="s">
        <v>520</v>
      </c>
      <c r="C1123" s="148" t="s">
        <v>1214</v>
      </c>
      <c r="D1123" s="148">
        <v>5327980</v>
      </c>
      <c r="F1123" s="149" t="s">
        <v>52</v>
      </c>
      <c r="H1123" s="150">
        <v>40126</v>
      </c>
      <c r="I1123" s="149" t="s">
        <v>70</v>
      </c>
      <c r="J1123" s="149">
        <v>-16</v>
      </c>
      <c r="K1123" s="149" t="s">
        <v>45</v>
      </c>
      <c r="M1123" s="149" t="s">
        <v>46</v>
      </c>
      <c r="N1123" s="148">
        <v>12530020</v>
      </c>
      <c r="O1123" s="148" t="s">
        <v>127</v>
      </c>
      <c r="Q1123" s="148" t="s">
        <v>48</v>
      </c>
      <c r="R1123" s="150">
        <v>44104</v>
      </c>
      <c r="T1123" s="148" t="s">
        <v>2115</v>
      </c>
      <c r="U1123" s="148">
        <v>569</v>
      </c>
      <c r="X1123" s="148">
        <v>5</v>
      </c>
      <c r="Y1123" s="148" t="s">
        <v>230</v>
      </c>
      <c r="AC1123" s="148" t="s">
        <v>49</v>
      </c>
      <c r="AD1123" s="148" t="s">
        <v>3655</v>
      </c>
      <c r="AE1123" s="148">
        <v>53960</v>
      </c>
      <c r="AF1123" s="148" t="s">
        <v>4477</v>
      </c>
      <c r="AJ1123" s="148">
        <v>615440861</v>
      </c>
      <c r="AK1123" s="148" t="s">
        <v>1625</v>
      </c>
      <c r="AL1123" s="148">
        <v>0</v>
      </c>
      <c r="AM1123" s="148">
        <v>0</v>
      </c>
    </row>
    <row r="1124" spans="1:39">
      <c r="A1124" s="148">
        <v>5313006</v>
      </c>
      <c r="B1124" s="148" t="s">
        <v>520</v>
      </c>
      <c r="C1124" s="148" t="s">
        <v>2290</v>
      </c>
      <c r="D1124" s="148">
        <v>5313006</v>
      </c>
      <c r="F1124" s="149" t="s">
        <v>52</v>
      </c>
      <c r="H1124" s="150">
        <v>32466</v>
      </c>
      <c r="I1124" s="149" t="s">
        <v>59</v>
      </c>
      <c r="J1124" s="149">
        <v>-40</v>
      </c>
      <c r="K1124" s="149" t="s">
        <v>45</v>
      </c>
      <c r="M1124" s="149" t="s">
        <v>46</v>
      </c>
      <c r="N1124" s="148">
        <v>12530070</v>
      </c>
      <c r="O1124" s="148" t="s">
        <v>145</v>
      </c>
      <c r="Q1124" s="148" t="s">
        <v>48</v>
      </c>
      <c r="R1124" s="150">
        <v>37432</v>
      </c>
      <c r="S1124" s="150">
        <v>45147</v>
      </c>
      <c r="T1124" s="148" t="s">
        <v>1006</v>
      </c>
      <c r="U1124" s="148">
        <v>1447</v>
      </c>
      <c r="X1124" s="148">
        <v>14</v>
      </c>
      <c r="Y1124" s="148" t="s">
        <v>230</v>
      </c>
      <c r="AC1124" s="148" t="s">
        <v>49</v>
      </c>
      <c r="AD1124" s="148" t="s">
        <v>3670</v>
      </c>
      <c r="AE1124" s="148">
        <v>53320</v>
      </c>
      <c r="AF1124" s="148" t="s">
        <v>4478</v>
      </c>
      <c r="AI1124" s="148">
        <v>243024900</v>
      </c>
      <c r="AK1124" s="148" t="s">
        <v>1626</v>
      </c>
      <c r="AL1124" s="148">
        <v>0</v>
      </c>
      <c r="AM1124" s="148">
        <v>0</v>
      </c>
    </row>
    <row r="1125" spans="1:39">
      <c r="A1125" s="148">
        <v>5328514</v>
      </c>
      <c r="B1125" s="148" t="s">
        <v>3020</v>
      </c>
      <c r="C1125" s="148" t="s">
        <v>2888</v>
      </c>
      <c r="D1125" s="148">
        <v>5328514</v>
      </c>
      <c r="E1125" s="149" t="s">
        <v>52</v>
      </c>
      <c r="F1125" s="149" t="s">
        <v>43</v>
      </c>
      <c r="H1125" s="150">
        <v>41102</v>
      </c>
      <c r="I1125" s="149" t="s">
        <v>53</v>
      </c>
      <c r="J1125" s="149">
        <v>-13</v>
      </c>
      <c r="K1125" s="149" t="s">
        <v>45</v>
      </c>
      <c r="M1125" s="149" t="s">
        <v>46</v>
      </c>
      <c r="N1125" s="148">
        <v>12530023</v>
      </c>
      <c r="O1125" s="148" t="s">
        <v>2026</v>
      </c>
      <c r="P1125" s="150">
        <v>45532</v>
      </c>
      <c r="Q1125" s="148" t="s">
        <v>962</v>
      </c>
      <c r="R1125" s="150">
        <v>44523</v>
      </c>
      <c r="T1125" s="148" t="s">
        <v>2115</v>
      </c>
      <c r="U1125" s="148">
        <v>500</v>
      </c>
      <c r="X1125" s="148">
        <v>5</v>
      </c>
      <c r="Y1125" s="148" t="s">
        <v>230</v>
      </c>
      <c r="AC1125" s="148" t="s">
        <v>49</v>
      </c>
      <c r="AD1125" s="148" t="s">
        <v>4340</v>
      </c>
      <c r="AE1125" s="148">
        <v>53700</v>
      </c>
      <c r="AF1125" s="148" t="s">
        <v>4479</v>
      </c>
      <c r="AK1125" s="148" t="s">
        <v>1932</v>
      </c>
      <c r="AL1125" s="148">
        <v>0</v>
      </c>
      <c r="AM1125" s="148">
        <v>0</v>
      </c>
    </row>
    <row r="1126" spans="1:39">
      <c r="A1126" s="148">
        <v>5329227</v>
      </c>
      <c r="B1126" s="148" t="s">
        <v>9059</v>
      </c>
      <c r="C1126" s="148" t="s">
        <v>5589</v>
      </c>
      <c r="D1126" s="148">
        <v>5329227</v>
      </c>
      <c r="F1126" s="149" t="s">
        <v>52</v>
      </c>
      <c r="H1126" s="150">
        <v>41717</v>
      </c>
      <c r="I1126" s="149" t="s">
        <v>89</v>
      </c>
      <c r="J1126" s="149">
        <v>-11</v>
      </c>
      <c r="K1126" s="149" t="s">
        <v>45</v>
      </c>
      <c r="M1126" s="149" t="s">
        <v>46</v>
      </c>
      <c r="N1126" s="148">
        <v>12530020</v>
      </c>
      <c r="O1126" s="148" t="s">
        <v>127</v>
      </c>
      <c r="Q1126" s="148" t="s">
        <v>48</v>
      </c>
      <c r="R1126" s="150">
        <v>45179</v>
      </c>
      <c r="T1126" s="148" t="s">
        <v>2115</v>
      </c>
      <c r="U1126" s="148">
        <v>500</v>
      </c>
      <c r="X1126" s="148">
        <v>5</v>
      </c>
      <c r="Y1126" s="148" t="s">
        <v>230</v>
      </c>
      <c r="AC1126" s="148" t="s">
        <v>49</v>
      </c>
      <c r="AD1126" s="148" t="s">
        <v>8228</v>
      </c>
      <c r="AE1126" s="148">
        <v>53960</v>
      </c>
      <c r="AF1126" s="148" t="s">
        <v>9060</v>
      </c>
      <c r="AJ1126" s="148">
        <v>626241855</v>
      </c>
      <c r="AK1126" s="148" t="s">
        <v>9061</v>
      </c>
      <c r="AL1126" s="148">
        <v>0</v>
      </c>
      <c r="AM1126" s="148">
        <v>0</v>
      </c>
    </row>
    <row r="1127" spans="1:39">
      <c r="A1127" s="148">
        <v>5325365</v>
      </c>
      <c r="B1127" s="148" t="s">
        <v>984</v>
      </c>
      <c r="C1127" s="148" t="s">
        <v>868</v>
      </c>
      <c r="D1127" s="148">
        <v>5325365</v>
      </c>
      <c r="F1127" s="149" t="s">
        <v>43</v>
      </c>
      <c r="H1127" s="150">
        <v>39532</v>
      </c>
      <c r="I1127" s="149" t="s">
        <v>152</v>
      </c>
      <c r="J1127" s="149">
        <v>-17</v>
      </c>
      <c r="K1127" s="149" t="s">
        <v>45</v>
      </c>
      <c r="M1127" s="149" t="s">
        <v>46</v>
      </c>
      <c r="N1127" s="148">
        <v>12530079</v>
      </c>
      <c r="O1127" s="148" t="s">
        <v>106</v>
      </c>
      <c r="Q1127" s="148" t="s">
        <v>48</v>
      </c>
      <c r="R1127" s="150">
        <v>42270</v>
      </c>
      <c r="T1127" s="148" t="s">
        <v>2115</v>
      </c>
      <c r="U1127" s="148">
        <v>623</v>
      </c>
      <c r="X1127" s="148">
        <v>6</v>
      </c>
      <c r="Y1127" s="148" t="s">
        <v>230</v>
      </c>
      <c r="AC1127" s="148" t="s">
        <v>49</v>
      </c>
      <c r="AD1127" s="148" t="s">
        <v>4480</v>
      </c>
      <c r="AE1127" s="148">
        <v>53300</v>
      </c>
      <c r="AF1127" s="148" t="s">
        <v>4481</v>
      </c>
      <c r="AI1127" s="148">
        <v>243003741</v>
      </c>
      <c r="AJ1127" s="148">
        <v>682090515</v>
      </c>
      <c r="AK1127" s="148" t="s">
        <v>1627</v>
      </c>
      <c r="AL1127" s="148">
        <v>0</v>
      </c>
      <c r="AM1127" s="148">
        <v>0</v>
      </c>
    </row>
    <row r="1128" spans="1:39">
      <c r="A1128" s="148">
        <v>5329108</v>
      </c>
      <c r="B1128" s="148" t="s">
        <v>6032</v>
      </c>
      <c r="C1128" s="148" t="s">
        <v>2148</v>
      </c>
      <c r="D1128" s="148">
        <v>5329108</v>
      </c>
      <c r="E1128" s="149" t="s">
        <v>52</v>
      </c>
      <c r="F1128" s="149" t="s">
        <v>52</v>
      </c>
      <c r="H1128" s="150">
        <v>31990</v>
      </c>
      <c r="I1128" s="149" t="s">
        <v>59</v>
      </c>
      <c r="J1128" s="149">
        <v>-40</v>
      </c>
      <c r="K1128" s="149" t="s">
        <v>45</v>
      </c>
      <c r="M1128" s="149" t="s">
        <v>46</v>
      </c>
      <c r="N1128" s="148">
        <v>12530065</v>
      </c>
      <c r="O1128" s="148" t="s">
        <v>2153</v>
      </c>
      <c r="P1128" s="150">
        <v>45532</v>
      </c>
      <c r="Q1128" s="148" t="s">
        <v>962</v>
      </c>
      <c r="R1128" s="150">
        <v>44965</v>
      </c>
      <c r="S1128" s="150">
        <v>45161</v>
      </c>
      <c r="T1128" s="148" t="s">
        <v>2896</v>
      </c>
      <c r="U1128" s="148">
        <v>500</v>
      </c>
      <c r="X1128" s="148">
        <v>5</v>
      </c>
      <c r="Y1128" s="148" t="s">
        <v>230</v>
      </c>
      <c r="AC1128" s="148" t="s">
        <v>49</v>
      </c>
      <c r="AD1128" s="148" t="s">
        <v>5665</v>
      </c>
      <c r="AE1128" s="148">
        <v>53300</v>
      </c>
      <c r="AF1128" s="148" t="s">
        <v>6033</v>
      </c>
      <c r="AJ1128" s="148">
        <v>679831343</v>
      </c>
      <c r="AK1128" s="148" t="s">
        <v>6034</v>
      </c>
      <c r="AL1128" s="148">
        <v>0</v>
      </c>
      <c r="AM1128" s="148">
        <v>0</v>
      </c>
    </row>
    <row r="1129" spans="1:39">
      <c r="A1129" s="148">
        <v>5326662</v>
      </c>
      <c r="B1129" s="148" t="s">
        <v>1109</v>
      </c>
      <c r="C1129" s="148" t="s">
        <v>1110</v>
      </c>
      <c r="D1129" s="148">
        <v>5326662</v>
      </c>
      <c r="F1129" s="149" t="s">
        <v>52</v>
      </c>
      <c r="H1129" s="150">
        <v>39574</v>
      </c>
      <c r="I1129" s="149" t="s">
        <v>152</v>
      </c>
      <c r="J1129" s="149">
        <v>-17</v>
      </c>
      <c r="K1129" s="149" t="s">
        <v>61</v>
      </c>
      <c r="M1129" s="149" t="s">
        <v>46</v>
      </c>
      <c r="N1129" s="148">
        <v>12530058</v>
      </c>
      <c r="O1129" s="148" t="s">
        <v>945</v>
      </c>
      <c r="Q1129" s="148" t="s">
        <v>48</v>
      </c>
      <c r="R1129" s="150">
        <v>43046</v>
      </c>
      <c r="T1129" s="148" t="s">
        <v>2115</v>
      </c>
      <c r="U1129" s="148">
        <v>558</v>
      </c>
      <c r="X1129" s="148">
        <v>5</v>
      </c>
      <c r="Y1129" s="148" t="s">
        <v>230</v>
      </c>
      <c r="AC1129" s="148" t="s">
        <v>49</v>
      </c>
      <c r="AD1129" s="148" t="s">
        <v>9062</v>
      </c>
      <c r="AE1129" s="148">
        <v>53170</v>
      </c>
      <c r="AF1129" s="148" t="s">
        <v>9063</v>
      </c>
      <c r="AI1129" s="148">
        <v>243014292</v>
      </c>
      <c r="AJ1129" s="148">
        <v>679275051</v>
      </c>
      <c r="AK1129" s="148" t="s">
        <v>1628</v>
      </c>
      <c r="AL1129" s="148">
        <v>0</v>
      </c>
      <c r="AM1129" s="148">
        <v>0</v>
      </c>
    </row>
    <row r="1130" spans="1:39">
      <c r="A1130" s="148">
        <v>5327767</v>
      </c>
      <c r="B1130" s="148" t="s">
        <v>1109</v>
      </c>
      <c r="C1130" s="148" t="s">
        <v>1117</v>
      </c>
      <c r="D1130" s="148">
        <v>5327767</v>
      </c>
      <c r="F1130" s="149" t="s">
        <v>52</v>
      </c>
      <c r="H1130" s="150">
        <v>40422</v>
      </c>
      <c r="I1130" s="149" t="s">
        <v>97</v>
      </c>
      <c r="J1130" s="149">
        <v>-15</v>
      </c>
      <c r="K1130" s="149" t="s">
        <v>45</v>
      </c>
      <c r="M1130" s="149" t="s">
        <v>46</v>
      </c>
      <c r="N1130" s="148">
        <v>12530058</v>
      </c>
      <c r="O1130" s="148" t="s">
        <v>945</v>
      </c>
      <c r="Q1130" s="148" t="s">
        <v>48</v>
      </c>
      <c r="R1130" s="150">
        <v>43763</v>
      </c>
      <c r="T1130" s="148" t="s">
        <v>2115</v>
      </c>
      <c r="U1130" s="148">
        <v>500</v>
      </c>
      <c r="X1130" s="148">
        <v>5</v>
      </c>
      <c r="Y1130" s="148" t="s">
        <v>230</v>
      </c>
      <c r="AC1130" s="148" t="s">
        <v>49</v>
      </c>
      <c r="AD1130" s="148" t="s">
        <v>9062</v>
      </c>
      <c r="AE1130" s="148">
        <v>53170</v>
      </c>
      <c r="AF1130" s="148" t="s">
        <v>9063</v>
      </c>
      <c r="AI1130" s="148">
        <v>243014292</v>
      </c>
      <c r="AJ1130" s="148">
        <v>679275051</v>
      </c>
      <c r="AK1130" s="148" t="s">
        <v>1628</v>
      </c>
      <c r="AL1130" s="148">
        <v>0</v>
      </c>
      <c r="AM1130" s="148">
        <v>0</v>
      </c>
    </row>
    <row r="1131" spans="1:39">
      <c r="A1131" s="148">
        <v>5327323</v>
      </c>
      <c r="B1131" s="148" t="s">
        <v>1109</v>
      </c>
      <c r="C1131" s="148" t="s">
        <v>351</v>
      </c>
      <c r="D1131" s="148">
        <v>5327323</v>
      </c>
      <c r="F1131" s="149" t="s">
        <v>52</v>
      </c>
      <c r="H1131" s="150">
        <v>27879</v>
      </c>
      <c r="I1131" s="149" t="s">
        <v>8147</v>
      </c>
      <c r="J1131" s="149" t="s">
        <v>8148</v>
      </c>
      <c r="K1131" s="149" t="s">
        <v>45</v>
      </c>
      <c r="M1131" s="149" t="s">
        <v>46</v>
      </c>
      <c r="N1131" s="148">
        <v>12530058</v>
      </c>
      <c r="O1131" s="148" t="s">
        <v>945</v>
      </c>
      <c r="Q1131" s="148" t="s">
        <v>48</v>
      </c>
      <c r="R1131" s="150">
        <v>43530</v>
      </c>
      <c r="S1131" s="150">
        <v>44817</v>
      </c>
      <c r="T1131" s="148" t="s">
        <v>2896</v>
      </c>
      <c r="U1131" s="148">
        <v>500</v>
      </c>
      <c r="X1131" s="148">
        <v>5</v>
      </c>
      <c r="Y1131" s="148" t="s">
        <v>230</v>
      </c>
      <c r="AC1131" s="148" t="s">
        <v>49</v>
      </c>
      <c r="AD1131" s="148" t="s">
        <v>9064</v>
      </c>
      <c r="AE1131" s="148">
        <v>53170</v>
      </c>
      <c r="AF1131" s="148" t="s">
        <v>9063</v>
      </c>
      <c r="AI1131" s="148">
        <v>243014292</v>
      </c>
      <c r="AJ1131" s="148">
        <v>678967815</v>
      </c>
      <c r="AK1131" s="148" t="s">
        <v>6035</v>
      </c>
      <c r="AL1131" s="148">
        <v>0</v>
      </c>
      <c r="AM1131" s="148">
        <v>0</v>
      </c>
    </row>
    <row r="1132" spans="1:39">
      <c r="A1132" s="148">
        <v>5328933</v>
      </c>
      <c r="B1132" s="148" t="s">
        <v>6036</v>
      </c>
      <c r="C1132" s="148" t="s">
        <v>6037</v>
      </c>
      <c r="D1132" s="148">
        <v>5328933</v>
      </c>
      <c r="F1132" s="149" t="s">
        <v>43</v>
      </c>
      <c r="H1132" s="150">
        <v>29036</v>
      </c>
      <c r="I1132" s="149" t="s">
        <v>8147</v>
      </c>
      <c r="J1132" s="149" t="s">
        <v>8148</v>
      </c>
      <c r="K1132" s="149" t="s">
        <v>45</v>
      </c>
      <c r="M1132" s="149" t="s">
        <v>46</v>
      </c>
      <c r="N1132" s="148">
        <v>12530017</v>
      </c>
      <c r="O1132" s="148" t="s">
        <v>2025</v>
      </c>
      <c r="Q1132" s="148" t="s">
        <v>48</v>
      </c>
      <c r="R1132" s="150">
        <v>44844</v>
      </c>
      <c r="S1132" s="150">
        <v>44837</v>
      </c>
      <c r="T1132" s="148" t="s">
        <v>2896</v>
      </c>
      <c r="U1132" s="148">
        <v>500</v>
      </c>
      <c r="X1132" s="148">
        <v>5</v>
      </c>
      <c r="Y1132" s="148" t="s">
        <v>230</v>
      </c>
      <c r="AC1132" s="148" t="s">
        <v>49</v>
      </c>
      <c r="AD1132" s="148" t="s">
        <v>4160</v>
      </c>
      <c r="AE1132" s="148">
        <v>53500</v>
      </c>
      <c r="AF1132" s="148" t="s">
        <v>4435</v>
      </c>
      <c r="AK1132" s="148" t="s">
        <v>6038</v>
      </c>
      <c r="AL1132" s="148">
        <v>0</v>
      </c>
      <c r="AM1132" s="148">
        <v>0</v>
      </c>
    </row>
    <row r="1133" spans="1:39">
      <c r="A1133" s="148">
        <v>5325733</v>
      </c>
      <c r="B1133" s="148" t="s">
        <v>6036</v>
      </c>
      <c r="C1133" s="148" t="s">
        <v>168</v>
      </c>
      <c r="D1133" s="148">
        <v>5325733</v>
      </c>
      <c r="F1133" s="149" t="s">
        <v>43</v>
      </c>
      <c r="H1133" s="150">
        <v>39610</v>
      </c>
      <c r="I1133" s="149" t="s">
        <v>152</v>
      </c>
      <c r="J1133" s="149">
        <v>-17</v>
      </c>
      <c r="K1133" s="149" t="s">
        <v>45</v>
      </c>
      <c r="M1133" s="149" t="s">
        <v>46</v>
      </c>
      <c r="N1133" s="148">
        <v>12530017</v>
      </c>
      <c r="O1133" s="148" t="s">
        <v>2025</v>
      </c>
      <c r="Q1133" s="148" t="s">
        <v>48</v>
      </c>
      <c r="R1133" s="150">
        <v>42616</v>
      </c>
      <c r="T1133" s="148" t="s">
        <v>2115</v>
      </c>
      <c r="U1133" s="148">
        <v>500</v>
      </c>
      <c r="X1133" s="148">
        <v>5</v>
      </c>
      <c r="Y1133" s="148" t="s">
        <v>230</v>
      </c>
      <c r="AC1133" s="148" t="s">
        <v>49</v>
      </c>
      <c r="AD1133" s="148" t="s">
        <v>4160</v>
      </c>
      <c r="AE1133" s="148">
        <v>53500</v>
      </c>
      <c r="AF1133" s="148" t="s">
        <v>9065</v>
      </c>
      <c r="AI1133" s="148">
        <v>625507277</v>
      </c>
      <c r="AJ1133" s="148">
        <v>625573171</v>
      </c>
      <c r="AK1133" s="148" t="s">
        <v>6039</v>
      </c>
      <c r="AL1133" s="148">
        <v>0</v>
      </c>
      <c r="AM1133" s="148">
        <v>0</v>
      </c>
    </row>
    <row r="1134" spans="1:39">
      <c r="A1134" s="148">
        <v>534566</v>
      </c>
      <c r="B1134" s="148" t="s">
        <v>521</v>
      </c>
      <c r="C1134" s="148" t="s">
        <v>126</v>
      </c>
      <c r="D1134" s="148">
        <v>534566</v>
      </c>
      <c r="F1134" s="149" t="s">
        <v>52</v>
      </c>
      <c r="H1134" s="150">
        <v>17780</v>
      </c>
      <c r="I1134" s="149" t="s">
        <v>8212</v>
      </c>
      <c r="J1134" s="149" t="s">
        <v>8213</v>
      </c>
      <c r="K1134" s="149" t="s">
        <v>45</v>
      </c>
      <c r="M1134" s="149" t="s">
        <v>46</v>
      </c>
      <c r="N1134" s="148">
        <v>12530035</v>
      </c>
      <c r="O1134" s="148" t="s">
        <v>2027</v>
      </c>
      <c r="Q1134" s="148" t="s">
        <v>48</v>
      </c>
      <c r="R1134" s="150">
        <v>37432</v>
      </c>
      <c r="S1134" s="150">
        <v>44782</v>
      </c>
      <c r="T1134" s="148" t="s">
        <v>2896</v>
      </c>
      <c r="U1134" s="148">
        <v>894</v>
      </c>
      <c r="X1134" s="148">
        <v>8</v>
      </c>
      <c r="Y1134" s="148" t="s">
        <v>230</v>
      </c>
      <c r="AC1134" s="148" t="s">
        <v>49</v>
      </c>
      <c r="AD1134" s="148" t="s">
        <v>3885</v>
      </c>
      <c r="AE1134" s="148">
        <v>53950</v>
      </c>
      <c r="AF1134" s="148" t="s">
        <v>4482</v>
      </c>
      <c r="AI1134" s="148">
        <v>243011274</v>
      </c>
      <c r="AJ1134" s="148">
        <v>682697001</v>
      </c>
      <c r="AK1134" s="148" t="s">
        <v>1629</v>
      </c>
      <c r="AL1134" s="148">
        <v>0</v>
      </c>
      <c r="AM1134" s="148">
        <v>0</v>
      </c>
    </row>
    <row r="1135" spans="1:39">
      <c r="A1135" s="148">
        <v>539781</v>
      </c>
      <c r="B1135" s="148" t="s">
        <v>521</v>
      </c>
      <c r="C1135" s="148" t="s">
        <v>225</v>
      </c>
      <c r="D1135" s="148">
        <v>539781</v>
      </c>
      <c r="F1135" s="149" t="s">
        <v>52</v>
      </c>
      <c r="H1135" s="150">
        <v>29747</v>
      </c>
      <c r="I1135" s="149" t="s">
        <v>8113</v>
      </c>
      <c r="J1135" s="149" t="s">
        <v>8114</v>
      </c>
      <c r="K1135" s="149" t="s">
        <v>45</v>
      </c>
      <c r="M1135" s="149" t="s">
        <v>46</v>
      </c>
      <c r="N1135" s="148">
        <v>12530003</v>
      </c>
      <c r="O1135" s="148" t="s">
        <v>2024</v>
      </c>
      <c r="Q1135" s="148" t="s">
        <v>48</v>
      </c>
      <c r="R1135" s="150">
        <v>37432</v>
      </c>
      <c r="S1135" s="150">
        <v>44847</v>
      </c>
      <c r="T1135" s="148" t="s">
        <v>2896</v>
      </c>
      <c r="U1135" s="148">
        <v>1309</v>
      </c>
      <c r="X1135" s="148">
        <v>13</v>
      </c>
      <c r="Y1135" s="148" t="s">
        <v>230</v>
      </c>
      <c r="AC1135" s="148" t="s">
        <v>49</v>
      </c>
      <c r="AD1135" s="148" t="s">
        <v>3946</v>
      </c>
      <c r="AE1135" s="148">
        <v>53200</v>
      </c>
      <c r="AF1135" s="148" t="s">
        <v>6040</v>
      </c>
      <c r="AJ1135" s="148">
        <v>679892686</v>
      </c>
      <c r="AK1135" s="148" t="s">
        <v>6041</v>
      </c>
      <c r="AL1135" s="148">
        <v>0</v>
      </c>
      <c r="AM1135" s="148">
        <v>0</v>
      </c>
    </row>
    <row r="1136" spans="1:39">
      <c r="A1136" s="148">
        <v>5317615</v>
      </c>
      <c r="B1136" s="148" t="s">
        <v>1062</v>
      </c>
      <c r="C1136" s="148" t="s">
        <v>231</v>
      </c>
      <c r="D1136" s="148">
        <v>5317615</v>
      </c>
      <c r="E1136" s="149" t="s">
        <v>52</v>
      </c>
      <c r="F1136" s="149" t="s">
        <v>52</v>
      </c>
      <c r="H1136" s="150">
        <v>32013</v>
      </c>
      <c r="I1136" s="149" t="s">
        <v>59</v>
      </c>
      <c r="J1136" s="149">
        <v>-40</v>
      </c>
      <c r="K1136" s="149" t="s">
        <v>45</v>
      </c>
      <c r="M1136" s="149" t="s">
        <v>46</v>
      </c>
      <c r="N1136" s="148">
        <v>12530033</v>
      </c>
      <c r="O1136" s="148" t="s">
        <v>2147</v>
      </c>
      <c r="P1136" s="150">
        <v>45503</v>
      </c>
      <c r="Q1136" s="148" t="s">
        <v>962</v>
      </c>
      <c r="R1136" s="150">
        <v>37531</v>
      </c>
      <c r="S1136" s="150">
        <v>45170</v>
      </c>
      <c r="T1136" s="148" t="s">
        <v>2896</v>
      </c>
      <c r="U1136" s="148">
        <v>765</v>
      </c>
      <c r="X1136" s="148">
        <v>7</v>
      </c>
      <c r="Y1136" s="148" t="s">
        <v>230</v>
      </c>
      <c r="AB1136" s="150">
        <v>44013</v>
      </c>
      <c r="AC1136" s="148" t="s">
        <v>49</v>
      </c>
      <c r="AD1136" s="148" t="s">
        <v>4484</v>
      </c>
      <c r="AE1136" s="148">
        <v>53190</v>
      </c>
      <c r="AF1136" s="148" t="s">
        <v>4485</v>
      </c>
      <c r="AJ1136" s="148">
        <v>646485802</v>
      </c>
      <c r="AK1136" s="148" t="s">
        <v>3403</v>
      </c>
      <c r="AL1136" s="148">
        <v>0</v>
      </c>
      <c r="AM1136" s="148">
        <v>0</v>
      </c>
    </row>
    <row r="1137" spans="1:39">
      <c r="A1137" s="148">
        <v>5328615</v>
      </c>
      <c r="B1137" s="148" t="s">
        <v>3021</v>
      </c>
      <c r="C1137" s="148" t="s">
        <v>210</v>
      </c>
      <c r="D1137" s="148">
        <v>5328615</v>
      </c>
      <c r="E1137" s="149" t="s">
        <v>52</v>
      </c>
      <c r="F1137" s="149" t="s">
        <v>52</v>
      </c>
      <c r="H1137" s="150">
        <v>39263</v>
      </c>
      <c r="I1137" s="149" t="s">
        <v>68</v>
      </c>
      <c r="J1137" s="149">
        <v>-18</v>
      </c>
      <c r="K1137" s="149" t="s">
        <v>45</v>
      </c>
      <c r="M1137" s="149" t="s">
        <v>46</v>
      </c>
      <c r="N1137" s="148">
        <v>12530017</v>
      </c>
      <c r="O1137" s="148" t="s">
        <v>2025</v>
      </c>
      <c r="P1137" s="150">
        <v>45535</v>
      </c>
      <c r="Q1137" s="148" t="s">
        <v>962</v>
      </c>
      <c r="R1137" s="150">
        <v>44762</v>
      </c>
      <c r="T1137" s="148" t="s">
        <v>2115</v>
      </c>
      <c r="U1137" s="148">
        <v>775</v>
      </c>
      <c r="X1137" s="148">
        <v>7</v>
      </c>
      <c r="Y1137" s="148" t="s">
        <v>230</v>
      </c>
      <c r="AC1137" s="148" t="s">
        <v>49</v>
      </c>
      <c r="AD1137" s="148" t="s">
        <v>4333</v>
      </c>
      <c r="AE1137" s="148">
        <v>53380</v>
      </c>
      <c r="AF1137" s="148" t="s">
        <v>4486</v>
      </c>
      <c r="AJ1137" s="148" t="s">
        <v>3022</v>
      </c>
      <c r="AK1137" s="148" t="s">
        <v>3023</v>
      </c>
      <c r="AL1137" s="148">
        <v>0</v>
      </c>
      <c r="AM1137" s="148">
        <v>0</v>
      </c>
    </row>
    <row r="1138" spans="1:39">
      <c r="A1138" s="148">
        <v>2211483</v>
      </c>
      <c r="B1138" s="148" t="s">
        <v>1216</v>
      </c>
      <c r="C1138" s="148" t="s">
        <v>188</v>
      </c>
      <c r="D1138" s="148">
        <v>2211483</v>
      </c>
      <c r="F1138" s="149" t="s">
        <v>52</v>
      </c>
      <c r="H1138" s="150">
        <v>28473</v>
      </c>
      <c r="I1138" s="149" t="s">
        <v>8147</v>
      </c>
      <c r="J1138" s="149" t="s">
        <v>8148</v>
      </c>
      <c r="K1138" s="149" t="s">
        <v>45</v>
      </c>
      <c r="M1138" s="149" t="s">
        <v>46</v>
      </c>
      <c r="N1138" s="148">
        <v>12538909</v>
      </c>
      <c r="O1138" s="148" t="s">
        <v>2038</v>
      </c>
      <c r="Q1138" s="148" t="s">
        <v>48</v>
      </c>
      <c r="R1138" s="150">
        <v>37432</v>
      </c>
      <c r="S1138" s="150">
        <v>44442</v>
      </c>
      <c r="T1138" s="148" t="s">
        <v>2896</v>
      </c>
      <c r="U1138" s="148">
        <v>1183</v>
      </c>
      <c r="X1138" s="148">
        <v>11</v>
      </c>
      <c r="Y1138" s="148" t="s">
        <v>230</v>
      </c>
      <c r="AC1138" s="148" t="s">
        <v>49</v>
      </c>
      <c r="AD1138" s="148" t="s">
        <v>4328</v>
      </c>
      <c r="AE1138" s="148">
        <v>53230</v>
      </c>
      <c r="AF1138" s="148" t="s">
        <v>4487</v>
      </c>
      <c r="AI1138" s="148">
        <v>243983522</v>
      </c>
      <c r="AJ1138" s="148">
        <v>663786215</v>
      </c>
      <c r="AK1138" s="148" t="s">
        <v>6042</v>
      </c>
      <c r="AL1138" s="148">
        <v>0</v>
      </c>
      <c r="AM1138" s="148">
        <v>0</v>
      </c>
    </row>
    <row r="1139" spans="1:39">
      <c r="A1139" s="148">
        <v>5328494</v>
      </c>
      <c r="B1139" s="148" t="s">
        <v>1216</v>
      </c>
      <c r="C1139" s="148" t="s">
        <v>5478</v>
      </c>
      <c r="D1139" s="148">
        <v>5328494</v>
      </c>
      <c r="F1139" s="149" t="s">
        <v>52</v>
      </c>
      <c r="H1139" s="150">
        <v>39550</v>
      </c>
      <c r="I1139" s="149" t="s">
        <v>152</v>
      </c>
      <c r="J1139" s="149">
        <v>-17</v>
      </c>
      <c r="K1139" s="149" t="s">
        <v>45</v>
      </c>
      <c r="M1139" s="149" t="s">
        <v>46</v>
      </c>
      <c r="N1139" s="148">
        <v>12538909</v>
      </c>
      <c r="O1139" s="148" t="s">
        <v>2038</v>
      </c>
      <c r="Q1139" s="148" t="s">
        <v>48</v>
      </c>
      <c r="R1139" s="150">
        <v>44499</v>
      </c>
      <c r="T1139" s="148" t="s">
        <v>2115</v>
      </c>
      <c r="U1139" s="148">
        <v>500</v>
      </c>
      <c r="X1139" s="148">
        <v>5</v>
      </c>
      <c r="Y1139" s="148" t="s">
        <v>230</v>
      </c>
      <c r="AC1139" s="148" t="s">
        <v>49</v>
      </c>
      <c r="AD1139" s="148" t="s">
        <v>4328</v>
      </c>
      <c r="AE1139" s="148">
        <v>53230</v>
      </c>
      <c r="AF1139" s="148" t="s">
        <v>4488</v>
      </c>
      <c r="AK1139" s="148" t="s">
        <v>6042</v>
      </c>
      <c r="AL1139" s="148">
        <v>0</v>
      </c>
      <c r="AM1139" s="148">
        <v>0</v>
      </c>
    </row>
    <row r="1140" spans="1:39">
      <c r="A1140" s="148">
        <v>5329358</v>
      </c>
      <c r="B1140" s="148" t="s">
        <v>6043</v>
      </c>
      <c r="C1140" s="148" t="s">
        <v>9066</v>
      </c>
      <c r="D1140" s="148">
        <v>5329358</v>
      </c>
      <c r="F1140" s="149" t="s">
        <v>43</v>
      </c>
      <c r="H1140" s="150">
        <v>41103</v>
      </c>
      <c r="I1140" s="149" t="s">
        <v>53</v>
      </c>
      <c r="J1140" s="149">
        <v>-13</v>
      </c>
      <c r="K1140" s="149" t="s">
        <v>61</v>
      </c>
      <c r="M1140" s="149" t="s">
        <v>46</v>
      </c>
      <c r="N1140" s="148">
        <v>12530010</v>
      </c>
      <c r="O1140" s="148" t="s">
        <v>2021</v>
      </c>
      <c r="Q1140" s="148" t="s">
        <v>48</v>
      </c>
      <c r="R1140" s="150">
        <v>45195</v>
      </c>
      <c r="T1140" s="148" t="s">
        <v>2115</v>
      </c>
      <c r="U1140" s="148">
        <v>500</v>
      </c>
      <c r="X1140" s="148">
        <v>5</v>
      </c>
      <c r="Y1140" s="148" t="s">
        <v>230</v>
      </c>
      <c r="AC1140" s="148" t="s">
        <v>49</v>
      </c>
      <c r="AD1140" s="148" t="s">
        <v>4089</v>
      </c>
      <c r="AE1140" s="148">
        <v>53260</v>
      </c>
      <c r="AF1140" s="148" t="s">
        <v>9067</v>
      </c>
      <c r="AI1140" s="148">
        <v>602246243</v>
      </c>
      <c r="AJ1140" s="148">
        <v>607856589</v>
      </c>
      <c r="AK1140" s="148" t="s">
        <v>9068</v>
      </c>
      <c r="AL1140" s="148">
        <v>0</v>
      </c>
      <c r="AM1140" s="148">
        <v>0</v>
      </c>
    </row>
    <row r="1141" spans="1:39">
      <c r="A1141" s="148">
        <v>5327764</v>
      </c>
      <c r="B1141" s="148" t="s">
        <v>6043</v>
      </c>
      <c r="C1141" s="148" t="s">
        <v>428</v>
      </c>
      <c r="D1141" s="148">
        <v>5327764</v>
      </c>
      <c r="F1141" s="149" t="s">
        <v>43</v>
      </c>
      <c r="H1141" s="150">
        <v>38108</v>
      </c>
      <c r="I1141" s="149" t="s">
        <v>59</v>
      </c>
      <c r="J1141" s="149">
        <v>-40</v>
      </c>
      <c r="K1141" s="149" t="s">
        <v>61</v>
      </c>
      <c r="M1141" s="149" t="s">
        <v>46</v>
      </c>
      <c r="N1141" s="148">
        <v>12530114</v>
      </c>
      <c r="O1141" s="148" t="s">
        <v>47</v>
      </c>
      <c r="Q1141" s="148" t="s">
        <v>48</v>
      </c>
      <c r="R1141" s="150">
        <v>43763</v>
      </c>
      <c r="S1141" s="150">
        <v>44880</v>
      </c>
      <c r="T1141" s="148" t="s">
        <v>2896</v>
      </c>
      <c r="U1141" s="148">
        <v>500</v>
      </c>
      <c r="X1141" s="148">
        <v>5</v>
      </c>
      <c r="Y1141" s="148" t="s">
        <v>230</v>
      </c>
      <c r="AC1141" s="148" t="s">
        <v>49</v>
      </c>
      <c r="AD1141" s="148" t="s">
        <v>3709</v>
      </c>
      <c r="AE1141" s="148">
        <v>53300</v>
      </c>
      <c r="AF1141" s="148" t="s">
        <v>6044</v>
      </c>
      <c r="AI1141" s="148" t="s">
        <v>6045</v>
      </c>
      <c r="AJ1141" s="148" t="s">
        <v>6046</v>
      </c>
      <c r="AK1141" s="148" t="s">
        <v>6047</v>
      </c>
      <c r="AL1141" s="148">
        <v>0</v>
      </c>
      <c r="AM1141" s="148">
        <v>0</v>
      </c>
    </row>
    <row r="1142" spans="1:39">
      <c r="A1142" s="148">
        <v>5329220</v>
      </c>
      <c r="B1142" s="148" t="s">
        <v>9069</v>
      </c>
      <c r="C1142" s="148" t="s">
        <v>9070</v>
      </c>
      <c r="D1142" s="148">
        <v>5329220</v>
      </c>
      <c r="F1142" s="149" t="s">
        <v>43</v>
      </c>
      <c r="H1142" s="150">
        <v>42620</v>
      </c>
      <c r="I1142" s="149" t="s">
        <v>43</v>
      </c>
      <c r="J1142" s="149">
        <v>-9</v>
      </c>
      <c r="K1142" s="149" t="s">
        <v>45</v>
      </c>
      <c r="M1142" s="149" t="s">
        <v>46</v>
      </c>
      <c r="N1142" s="148">
        <v>12530060</v>
      </c>
      <c r="O1142" s="148" t="s">
        <v>2031</v>
      </c>
      <c r="Q1142" s="148" t="s">
        <v>48</v>
      </c>
      <c r="R1142" s="150">
        <v>45178</v>
      </c>
      <c r="T1142" s="148" t="s">
        <v>2115</v>
      </c>
      <c r="U1142" s="148">
        <v>500</v>
      </c>
      <c r="X1142" s="148">
        <v>5</v>
      </c>
      <c r="Y1142" s="148" t="s">
        <v>230</v>
      </c>
      <c r="AC1142" s="148" t="s">
        <v>49</v>
      </c>
      <c r="AD1142" s="148" t="s">
        <v>3637</v>
      </c>
      <c r="AE1142" s="148">
        <v>53810</v>
      </c>
      <c r="AF1142" s="148" t="s">
        <v>9071</v>
      </c>
      <c r="AG1142" s="148" t="s">
        <v>9072</v>
      </c>
      <c r="AJ1142" s="148">
        <v>617101455</v>
      </c>
      <c r="AK1142" s="148" t="s">
        <v>9073</v>
      </c>
      <c r="AL1142" s="148">
        <v>0</v>
      </c>
      <c r="AM1142" s="148">
        <v>0</v>
      </c>
    </row>
    <row r="1143" spans="1:39">
      <c r="A1143" s="148">
        <v>5329272</v>
      </c>
      <c r="B1143" s="148" t="s">
        <v>9074</v>
      </c>
      <c r="C1143" s="148" t="s">
        <v>210</v>
      </c>
      <c r="D1143" s="148">
        <v>5329272</v>
      </c>
      <c r="F1143" s="149" t="s">
        <v>52</v>
      </c>
      <c r="H1143" s="150">
        <v>40404</v>
      </c>
      <c r="I1143" s="149" t="s">
        <v>97</v>
      </c>
      <c r="J1143" s="149">
        <v>-15</v>
      </c>
      <c r="K1143" s="149" t="s">
        <v>45</v>
      </c>
      <c r="M1143" s="149" t="s">
        <v>46</v>
      </c>
      <c r="N1143" s="148">
        <v>12530036</v>
      </c>
      <c r="O1143" s="148" t="s">
        <v>2030</v>
      </c>
      <c r="Q1143" s="148" t="s">
        <v>48</v>
      </c>
      <c r="R1143" s="150">
        <v>45184</v>
      </c>
      <c r="T1143" s="148" t="s">
        <v>2115</v>
      </c>
      <c r="U1143" s="148">
        <v>500</v>
      </c>
      <c r="X1143" s="148">
        <v>5</v>
      </c>
      <c r="Y1143" s="148" t="s">
        <v>230</v>
      </c>
      <c r="AC1143" s="148" t="s">
        <v>49</v>
      </c>
      <c r="AD1143" s="148" t="s">
        <v>4041</v>
      </c>
      <c r="AE1143" s="148">
        <v>53440</v>
      </c>
      <c r="AF1143" s="148" t="s">
        <v>9075</v>
      </c>
      <c r="AI1143" s="148">
        <v>607945608</v>
      </c>
      <c r="AJ1143" s="148">
        <v>621256211</v>
      </c>
      <c r="AK1143" s="148" t="s">
        <v>9076</v>
      </c>
      <c r="AL1143" s="148">
        <v>0</v>
      </c>
      <c r="AM1143" s="148">
        <v>0</v>
      </c>
    </row>
    <row r="1144" spans="1:39">
      <c r="A1144" s="148">
        <v>5328733</v>
      </c>
      <c r="B1144" s="148" t="s">
        <v>6048</v>
      </c>
      <c r="C1144" s="148" t="s">
        <v>69</v>
      </c>
      <c r="D1144" s="148">
        <v>5328733</v>
      </c>
      <c r="E1144" s="149" t="s">
        <v>52</v>
      </c>
      <c r="F1144" s="149" t="s">
        <v>52</v>
      </c>
      <c r="H1144" s="150">
        <v>31313</v>
      </c>
      <c r="I1144" s="149" t="s">
        <v>59</v>
      </c>
      <c r="J1144" s="149">
        <v>-40</v>
      </c>
      <c r="K1144" s="149" t="s">
        <v>45</v>
      </c>
      <c r="M1144" s="149" t="s">
        <v>46</v>
      </c>
      <c r="N1144" s="148">
        <v>12538899</v>
      </c>
      <c r="O1144" s="148" t="s">
        <v>1231</v>
      </c>
      <c r="P1144" s="150">
        <v>45534</v>
      </c>
      <c r="Q1144" s="148" t="s">
        <v>962</v>
      </c>
      <c r="R1144" s="150">
        <v>44820</v>
      </c>
      <c r="S1144" s="150">
        <v>44811</v>
      </c>
      <c r="T1144" s="148" t="s">
        <v>2896</v>
      </c>
      <c r="U1144" s="148">
        <v>738</v>
      </c>
      <c r="X1144" s="148">
        <v>7</v>
      </c>
      <c r="Y1144" s="148" t="s">
        <v>230</v>
      </c>
      <c r="AC1144" s="148" t="s">
        <v>49</v>
      </c>
      <c r="AD1144" s="148" t="s">
        <v>3772</v>
      </c>
      <c r="AE1144" s="148">
        <v>53160</v>
      </c>
      <c r="AF1144" s="148" t="s">
        <v>6049</v>
      </c>
      <c r="AJ1144" s="148" t="s">
        <v>6050</v>
      </c>
      <c r="AK1144" s="148" t="s">
        <v>6051</v>
      </c>
      <c r="AL1144" s="148">
        <v>1</v>
      </c>
      <c r="AM1144" s="148">
        <v>0</v>
      </c>
    </row>
    <row r="1145" spans="1:39">
      <c r="A1145" s="148">
        <v>5328650</v>
      </c>
      <c r="B1145" s="148" t="s">
        <v>6048</v>
      </c>
      <c r="C1145" s="148" t="s">
        <v>6052</v>
      </c>
      <c r="D1145" s="148">
        <v>5328650</v>
      </c>
      <c r="E1145" s="149" t="s">
        <v>52</v>
      </c>
      <c r="F1145" s="149" t="s">
        <v>52</v>
      </c>
      <c r="H1145" s="150">
        <v>39757</v>
      </c>
      <c r="I1145" s="149" t="s">
        <v>152</v>
      </c>
      <c r="J1145" s="149">
        <v>-17</v>
      </c>
      <c r="K1145" s="149" t="s">
        <v>45</v>
      </c>
      <c r="M1145" s="149" t="s">
        <v>46</v>
      </c>
      <c r="N1145" s="148">
        <v>12538899</v>
      </c>
      <c r="O1145" s="148" t="s">
        <v>1231</v>
      </c>
      <c r="P1145" s="150">
        <v>45534</v>
      </c>
      <c r="Q1145" s="148" t="s">
        <v>962</v>
      </c>
      <c r="R1145" s="150">
        <v>44806</v>
      </c>
      <c r="T1145" s="148" t="s">
        <v>2115</v>
      </c>
      <c r="U1145" s="148">
        <v>622</v>
      </c>
      <c r="X1145" s="148">
        <v>6</v>
      </c>
      <c r="Y1145" s="148" t="s">
        <v>230</v>
      </c>
      <c r="AC1145" s="148" t="s">
        <v>49</v>
      </c>
      <c r="AD1145" s="148" t="s">
        <v>3772</v>
      </c>
      <c r="AE1145" s="148">
        <v>53160</v>
      </c>
      <c r="AF1145" s="148" t="s">
        <v>6053</v>
      </c>
      <c r="AJ1145" s="148" t="s">
        <v>6054</v>
      </c>
      <c r="AK1145" s="148" t="s">
        <v>6051</v>
      </c>
      <c r="AL1145" s="148">
        <v>0</v>
      </c>
      <c r="AM1145" s="148">
        <v>0</v>
      </c>
    </row>
    <row r="1146" spans="1:39">
      <c r="A1146" s="148">
        <v>5311700</v>
      </c>
      <c r="B1146" s="148" t="s">
        <v>522</v>
      </c>
      <c r="C1146" s="148" t="s">
        <v>247</v>
      </c>
      <c r="D1146" s="148">
        <v>5311700</v>
      </c>
      <c r="E1146" s="149" t="s">
        <v>52</v>
      </c>
      <c r="H1146" s="150">
        <v>22666</v>
      </c>
      <c r="I1146" s="149" t="s">
        <v>8138</v>
      </c>
      <c r="J1146" s="149" t="s">
        <v>8139</v>
      </c>
      <c r="K1146" s="149" t="s">
        <v>45</v>
      </c>
      <c r="M1146" s="149" t="s">
        <v>46</v>
      </c>
      <c r="N1146" s="148">
        <v>12530146</v>
      </c>
      <c r="O1146" s="148" t="s">
        <v>2034</v>
      </c>
      <c r="P1146" s="150">
        <v>45488</v>
      </c>
      <c r="Q1146" s="148" t="s">
        <v>962</v>
      </c>
      <c r="R1146" s="150">
        <v>37432</v>
      </c>
      <c r="S1146" s="150">
        <v>45475</v>
      </c>
      <c r="T1146" s="148" t="s">
        <v>1006</v>
      </c>
      <c r="U1146" s="148">
        <v>681</v>
      </c>
      <c r="X1146" s="148">
        <v>6</v>
      </c>
      <c r="Y1146" s="148" t="s">
        <v>230</v>
      </c>
      <c r="AC1146" s="148" t="s">
        <v>49</v>
      </c>
      <c r="AD1146" s="148" t="s">
        <v>9077</v>
      </c>
      <c r="AE1146" s="148">
        <v>53200</v>
      </c>
      <c r="AF1146" s="148" t="s">
        <v>9078</v>
      </c>
      <c r="AI1146" s="148">
        <v>243989086</v>
      </c>
      <c r="AK1146" s="148" t="s">
        <v>9079</v>
      </c>
      <c r="AL1146" s="148">
        <v>0</v>
      </c>
      <c r="AM1146" s="148">
        <v>0</v>
      </c>
    </row>
    <row r="1147" spans="1:39">
      <c r="A1147" s="148">
        <v>5314103</v>
      </c>
      <c r="B1147" s="148" t="s">
        <v>522</v>
      </c>
      <c r="C1147" s="148" t="s">
        <v>63</v>
      </c>
      <c r="D1147" s="148">
        <v>5314103</v>
      </c>
      <c r="E1147" s="149" t="s">
        <v>52</v>
      </c>
      <c r="F1147" s="149" t="s">
        <v>52</v>
      </c>
      <c r="H1147" s="150">
        <v>30349</v>
      </c>
      <c r="I1147" s="149" t="s">
        <v>8113</v>
      </c>
      <c r="J1147" s="149" t="s">
        <v>8114</v>
      </c>
      <c r="K1147" s="149" t="s">
        <v>45</v>
      </c>
      <c r="M1147" s="149" t="s">
        <v>46</v>
      </c>
      <c r="N1147" s="148">
        <v>12530146</v>
      </c>
      <c r="O1147" s="148" t="s">
        <v>2034</v>
      </c>
      <c r="P1147" s="150">
        <v>45503</v>
      </c>
      <c r="Q1147" s="148" t="s">
        <v>962</v>
      </c>
      <c r="R1147" s="150">
        <v>37432</v>
      </c>
      <c r="S1147" s="150">
        <v>44769</v>
      </c>
      <c r="T1147" s="148" t="s">
        <v>2896</v>
      </c>
      <c r="U1147" s="148">
        <v>855</v>
      </c>
      <c r="X1147" s="148">
        <v>8</v>
      </c>
      <c r="Y1147" s="148" t="s">
        <v>230</v>
      </c>
      <c r="AC1147" s="148" t="s">
        <v>49</v>
      </c>
      <c r="AD1147" s="148" t="s">
        <v>3939</v>
      </c>
      <c r="AE1147" s="148">
        <v>53360</v>
      </c>
      <c r="AF1147" s="148" t="s">
        <v>4489</v>
      </c>
      <c r="AI1147" s="148">
        <v>243694444</v>
      </c>
      <c r="AJ1147" s="148">
        <v>614097728</v>
      </c>
      <c r="AK1147" s="148" t="s">
        <v>1630</v>
      </c>
      <c r="AL1147" s="148">
        <v>0</v>
      </c>
      <c r="AM1147" s="148">
        <v>0</v>
      </c>
    </row>
    <row r="1148" spans="1:39">
      <c r="A1148" s="148">
        <v>5329336</v>
      </c>
      <c r="B1148" s="148" t="s">
        <v>9080</v>
      </c>
      <c r="C1148" s="148" t="s">
        <v>3065</v>
      </c>
      <c r="D1148" s="148">
        <v>5329336</v>
      </c>
      <c r="F1148" s="149" t="s">
        <v>52</v>
      </c>
      <c r="H1148" s="150">
        <v>40884</v>
      </c>
      <c r="I1148" s="149" t="s">
        <v>44</v>
      </c>
      <c r="J1148" s="149">
        <v>-14</v>
      </c>
      <c r="K1148" s="149" t="s">
        <v>45</v>
      </c>
      <c r="M1148" s="149" t="s">
        <v>46</v>
      </c>
      <c r="N1148" s="148">
        <v>12530064</v>
      </c>
      <c r="O1148" s="148" t="s">
        <v>2020</v>
      </c>
      <c r="Q1148" s="148" t="s">
        <v>48</v>
      </c>
      <c r="R1148" s="150">
        <v>45190</v>
      </c>
      <c r="T1148" s="148" t="s">
        <v>2115</v>
      </c>
      <c r="U1148" s="148">
        <v>500</v>
      </c>
      <c r="X1148" s="148">
        <v>5</v>
      </c>
      <c r="Y1148" s="148" t="s">
        <v>230</v>
      </c>
      <c r="AC1148" s="148" t="s">
        <v>49</v>
      </c>
      <c r="AD1148" s="148" t="s">
        <v>3634</v>
      </c>
      <c r="AE1148" s="148">
        <v>53320</v>
      </c>
      <c r="AF1148" s="148" t="s">
        <v>9081</v>
      </c>
      <c r="AJ1148" s="148">
        <v>669383997</v>
      </c>
      <c r="AK1148" s="148" t="s">
        <v>9082</v>
      </c>
      <c r="AL1148" s="148">
        <v>1</v>
      </c>
      <c r="AM1148" s="148">
        <v>1</v>
      </c>
    </row>
    <row r="1149" spans="1:39">
      <c r="A1149" s="148">
        <v>7924000</v>
      </c>
      <c r="B1149" s="148" t="s">
        <v>9080</v>
      </c>
      <c r="C1149" s="148" t="s">
        <v>1317</v>
      </c>
      <c r="D1149" s="148">
        <v>7924000</v>
      </c>
      <c r="F1149" s="149" t="s">
        <v>52</v>
      </c>
      <c r="H1149" s="150">
        <v>38035</v>
      </c>
      <c r="I1149" s="149" t="s">
        <v>59</v>
      </c>
      <c r="J1149" s="149">
        <v>-40</v>
      </c>
      <c r="K1149" s="149" t="s">
        <v>45</v>
      </c>
      <c r="M1149" s="149" t="s">
        <v>46</v>
      </c>
      <c r="N1149" s="148">
        <v>12530114</v>
      </c>
      <c r="O1149" s="148" t="s">
        <v>47</v>
      </c>
      <c r="Q1149" s="148" t="s">
        <v>48</v>
      </c>
      <c r="R1149" s="150">
        <v>42999</v>
      </c>
      <c r="S1149" s="150">
        <v>45311</v>
      </c>
      <c r="T1149" s="148" t="s">
        <v>1006</v>
      </c>
      <c r="U1149" s="148">
        <v>528</v>
      </c>
      <c r="X1149" s="148">
        <v>5</v>
      </c>
      <c r="Y1149" s="148" t="s">
        <v>230</v>
      </c>
      <c r="AC1149" s="148" t="s">
        <v>49</v>
      </c>
      <c r="AD1149" s="148" t="s">
        <v>1328</v>
      </c>
      <c r="AE1149" s="148">
        <v>53000</v>
      </c>
      <c r="AF1149" s="148" t="s">
        <v>9083</v>
      </c>
      <c r="AJ1149" s="148" t="s">
        <v>9084</v>
      </c>
      <c r="AK1149" s="148" t="s">
        <v>9085</v>
      </c>
      <c r="AL1149" s="148">
        <v>0</v>
      </c>
      <c r="AM1149" s="148">
        <v>0</v>
      </c>
    </row>
    <row r="1150" spans="1:39">
      <c r="A1150" s="148">
        <v>5329244</v>
      </c>
      <c r="B1150" s="148" t="s">
        <v>9086</v>
      </c>
      <c r="C1150" s="148" t="s">
        <v>96</v>
      </c>
      <c r="D1150" s="148">
        <v>5329244</v>
      </c>
      <c r="F1150" s="149" t="s">
        <v>5338</v>
      </c>
      <c r="H1150" s="150">
        <v>28630</v>
      </c>
      <c r="I1150" s="149" t="s">
        <v>8147</v>
      </c>
      <c r="J1150" s="149" t="s">
        <v>8148</v>
      </c>
      <c r="K1150" s="149" t="s">
        <v>45</v>
      </c>
      <c r="M1150" s="149" t="s">
        <v>46</v>
      </c>
      <c r="N1150" s="148">
        <v>12530041</v>
      </c>
      <c r="O1150" s="148" t="s">
        <v>2056</v>
      </c>
      <c r="Q1150" s="148" t="s">
        <v>48</v>
      </c>
      <c r="R1150" s="150">
        <v>45181</v>
      </c>
      <c r="T1150" s="148" t="s">
        <v>2896</v>
      </c>
      <c r="U1150" s="148">
        <v>500</v>
      </c>
      <c r="X1150" s="148">
        <v>5</v>
      </c>
      <c r="Y1150" s="148" t="s">
        <v>230</v>
      </c>
      <c r="AC1150" s="148" t="s">
        <v>49</v>
      </c>
      <c r="AD1150" s="148" t="s">
        <v>3854</v>
      </c>
      <c r="AE1150" s="148">
        <v>53440</v>
      </c>
      <c r="AF1150" s="148" t="s">
        <v>9087</v>
      </c>
      <c r="AJ1150" s="148">
        <v>609704770</v>
      </c>
      <c r="AK1150" s="148" t="s">
        <v>9088</v>
      </c>
      <c r="AL1150" s="148">
        <v>0</v>
      </c>
      <c r="AM1150" s="148">
        <v>0</v>
      </c>
    </row>
    <row r="1151" spans="1:39">
      <c r="A1151" s="148">
        <v>5329550</v>
      </c>
      <c r="B1151" s="148" t="s">
        <v>9089</v>
      </c>
      <c r="C1151" s="148" t="s">
        <v>9090</v>
      </c>
      <c r="D1151" s="148">
        <v>5329550</v>
      </c>
      <c r="F1151" s="149" t="s">
        <v>52</v>
      </c>
      <c r="H1151" s="150">
        <v>39902</v>
      </c>
      <c r="I1151" s="149" t="s">
        <v>70</v>
      </c>
      <c r="J1151" s="149">
        <v>-16</v>
      </c>
      <c r="K1151" s="149" t="s">
        <v>61</v>
      </c>
      <c r="M1151" s="149" t="s">
        <v>46</v>
      </c>
      <c r="N1151" s="148">
        <v>12530018</v>
      </c>
      <c r="O1151" s="148" t="s">
        <v>2023</v>
      </c>
      <c r="Q1151" s="148" t="s">
        <v>48</v>
      </c>
      <c r="R1151" s="150">
        <v>45245</v>
      </c>
      <c r="T1151" s="148" t="s">
        <v>2115</v>
      </c>
      <c r="U1151" s="148">
        <v>500</v>
      </c>
      <c r="X1151" s="148">
        <v>5</v>
      </c>
      <c r="Y1151" s="148" t="s">
        <v>230</v>
      </c>
      <c r="AC1151" s="148" t="s">
        <v>49</v>
      </c>
      <c r="AD1151" s="148" t="s">
        <v>6241</v>
      </c>
      <c r="AE1151" s="148">
        <v>53170</v>
      </c>
      <c r="AF1151" s="148" t="s">
        <v>9091</v>
      </c>
      <c r="AI1151" s="148" t="s">
        <v>9092</v>
      </c>
      <c r="AJ1151" s="148" t="s">
        <v>9093</v>
      </c>
      <c r="AK1151" s="148" t="s">
        <v>9094</v>
      </c>
      <c r="AL1151" s="148">
        <v>0</v>
      </c>
      <c r="AM1151" s="148">
        <v>0</v>
      </c>
    </row>
    <row r="1152" spans="1:39">
      <c r="A1152" s="148">
        <v>5329286</v>
      </c>
      <c r="B1152" s="148" t="s">
        <v>9095</v>
      </c>
      <c r="C1152" s="148" t="s">
        <v>203</v>
      </c>
      <c r="D1152" s="148">
        <v>5329286</v>
      </c>
      <c r="F1152" s="149" t="s">
        <v>52</v>
      </c>
      <c r="H1152" s="150">
        <v>42187</v>
      </c>
      <c r="I1152" s="149" t="s">
        <v>57</v>
      </c>
      <c r="J1152" s="149">
        <v>-10</v>
      </c>
      <c r="K1152" s="149" t="s">
        <v>45</v>
      </c>
      <c r="M1152" s="149" t="s">
        <v>46</v>
      </c>
      <c r="N1152" s="148">
        <v>12530058</v>
      </c>
      <c r="O1152" s="148" t="s">
        <v>945</v>
      </c>
      <c r="Q1152" s="148" t="s">
        <v>48</v>
      </c>
      <c r="R1152" s="150">
        <v>45186</v>
      </c>
      <c r="T1152" s="148" t="s">
        <v>2115</v>
      </c>
      <c r="U1152" s="148">
        <v>500</v>
      </c>
      <c r="X1152" s="148">
        <v>5</v>
      </c>
      <c r="Y1152" s="148" t="s">
        <v>230</v>
      </c>
      <c r="AC1152" s="148" t="s">
        <v>49</v>
      </c>
      <c r="AD1152" s="148" t="s">
        <v>3941</v>
      </c>
      <c r="AE1152" s="148">
        <v>53940</v>
      </c>
      <c r="AF1152" s="148" t="s">
        <v>9096</v>
      </c>
      <c r="AK1152" s="148" t="s">
        <v>9097</v>
      </c>
      <c r="AL1152" s="148">
        <v>0</v>
      </c>
      <c r="AM1152" s="148">
        <v>0</v>
      </c>
    </row>
    <row r="1153" spans="1:39">
      <c r="A1153" s="148">
        <v>5317945</v>
      </c>
      <c r="B1153" s="148" t="s">
        <v>523</v>
      </c>
      <c r="C1153" s="148" t="s">
        <v>96</v>
      </c>
      <c r="D1153" s="148">
        <v>5317945</v>
      </c>
      <c r="E1153" s="149" t="s">
        <v>8115</v>
      </c>
      <c r="F1153" s="149" t="s">
        <v>52</v>
      </c>
      <c r="H1153" s="150">
        <v>34784</v>
      </c>
      <c r="I1153" s="149" t="s">
        <v>59</v>
      </c>
      <c r="J1153" s="149">
        <v>-40</v>
      </c>
      <c r="K1153" s="149" t="s">
        <v>45</v>
      </c>
      <c r="M1153" s="149" t="s">
        <v>46</v>
      </c>
      <c r="N1153" s="148">
        <v>12530060</v>
      </c>
      <c r="O1153" s="148" t="s">
        <v>2031</v>
      </c>
      <c r="P1153" s="150">
        <v>45480</v>
      </c>
      <c r="Q1153" s="148" t="s">
        <v>962</v>
      </c>
      <c r="R1153" s="150">
        <v>37592</v>
      </c>
      <c r="S1153" s="150">
        <v>44785</v>
      </c>
      <c r="T1153" s="148" t="s">
        <v>2896</v>
      </c>
      <c r="U1153" s="148">
        <v>1518</v>
      </c>
      <c r="X1153" s="148">
        <v>15</v>
      </c>
      <c r="Y1153" s="148" t="s">
        <v>230</v>
      </c>
      <c r="AC1153" s="148" t="s">
        <v>49</v>
      </c>
      <c r="AD1153" s="148" t="s">
        <v>3789</v>
      </c>
      <c r="AE1153" s="148">
        <v>53960</v>
      </c>
      <c r="AF1153" s="148" t="s">
        <v>6055</v>
      </c>
      <c r="AJ1153" s="148" t="s">
        <v>6056</v>
      </c>
      <c r="AK1153" s="148" t="s">
        <v>6057</v>
      </c>
      <c r="AL1153" s="148">
        <v>1</v>
      </c>
      <c r="AM1153" s="148">
        <v>0</v>
      </c>
    </row>
    <row r="1154" spans="1:39">
      <c r="A1154" s="148">
        <v>5322494</v>
      </c>
      <c r="B1154" s="148" t="s">
        <v>523</v>
      </c>
      <c r="C1154" s="148" t="s">
        <v>120</v>
      </c>
      <c r="D1154" s="148">
        <v>5322494</v>
      </c>
      <c r="F1154" s="149" t="s">
        <v>52</v>
      </c>
      <c r="H1154" s="150">
        <v>37897</v>
      </c>
      <c r="I1154" s="149" t="s">
        <v>59</v>
      </c>
      <c r="J1154" s="149">
        <v>-40</v>
      </c>
      <c r="K1154" s="149" t="s">
        <v>45</v>
      </c>
      <c r="M1154" s="149" t="s">
        <v>46</v>
      </c>
      <c r="N1154" s="148">
        <v>12530060</v>
      </c>
      <c r="O1154" s="148" t="s">
        <v>2031</v>
      </c>
      <c r="Q1154" s="148" t="s">
        <v>48</v>
      </c>
      <c r="R1154" s="150">
        <v>40451</v>
      </c>
      <c r="S1154" s="150">
        <v>45299</v>
      </c>
      <c r="T1154" s="148" t="s">
        <v>1006</v>
      </c>
      <c r="U1154" s="148">
        <v>500</v>
      </c>
      <c r="X1154" s="148">
        <v>5</v>
      </c>
      <c r="Y1154" s="148" t="s">
        <v>230</v>
      </c>
      <c r="AC1154" s="148" t="s">
        <v>49</v>
      </c>
      <c r="AD1154" s="148" t="s">
        <v>3725</v>
      </c>
      <c r="AE1154" s="148">
        <v>53810</v>
      </c>
      <c r="AF1154" s="148" t="s">
        <v>9098</v>
      </c>
      <c r="AI1154" s="148">
        <v>787592363</v>
      </c>
      <c r="AK1154" s="148" t="s">
        <v>9099</v>
      </c>
      <c r="AL1154" s="148">
        <v>0</v>
      </c>
      <c r="AM1154" s="148">
        <v>0</v>
      </c>
    </row>
    <row r="1155" spans="1:39">
      <c r="A1155" s="148">
        <v>5326053</v>
      </c>
      <c r="B1155" s="148" t="s">
        <v>6058</v>
      </c>
      <c r="C1155" s="148" t="s">
        <v>1032</v>
      </c>
      <c r="D1155" s="148">
        <v>5326053</v>
      </c>
      <c r="F1155" s="149" t="s">
        <v>52</v>
      </c>
      <c r="H1155" s="150">
        <v>40275</v>
      </c>
      <c r="I1155" s="149" t="s">
        <v>97</v>
      </c>
      <c r="J1155" s="149">
        <v>-15</v>
      </c>
      <c r="K1155" s="149" t="s">
        <v>45</v>
      </c>
      <c r="M1155" s="149" t="s">
        <v>46</v>
      </c>
      <c r="N1155" s="148">
        <v>12530036</v>
      </c>
      <c r="O1155" s="148" t="s">
        <v>2030</v>
      </c>
      <c r="Q1155" s="148" t="s">
        <v>48</v>
      </c>
      <c r="R1155" s="150">
        <v>42652</v>
      </c>
      <c r="S1155" s="150">
        <v>45155</v>
      </c>
      <c r="T1155" s="148" t="s">
        <v>1006</v>
      </c>
      <c r="U1155" s="148">
        <v>531</v>
      </c>
      <c r="X1155" s="148">
        <v>5</v>
      </c>
      <c r="Y1155" s="148" t="s">
        <v>230</v>
      </c>
      <c r="AC1155" s="148" t="s">
        <v>49</v>
      </c>
      <c r="AD1155" s="148" t="s">
        <v>5811</v>
      </c>
      <c r="AE1155" s="148">
        <v>53110</v>
      </c>
      <c r="AF1155" s="148" t="s">
        <v>6059</v>
      </c>
      <c r="AI1155" s="148">
        <v>248080073</v>
      </c>
      <c r="AJ1155" s="148">
        <v>685300890</v>
      </c>
      <c r="AK1155" s="148" t="s">
        <v>6060</v>
      </c>
      <c r="AL1155" s="148">
        <v>1</v>
      </c>
      <c r="AM1155" s="148">
        <v>0</v>
      </c>
    </row>
    <row r="1156" spans="1:39">
      <c r="A1156" s="148">
        <v>5328949</v>
      </c>
      <c r="B1156" s="148" t="s">
        <v>524</v>
      </c>
      <c r="C1156" s="148" t="s">
        <v>103</v>
      </c>
      <c r="D1156" s="148">
        <v>5328949</v>
      </c>
      <c r="F1156" s="149" t="s">
        <v>52</v>
      </c>
      <c r="H1156" s="150">
        <v>24496</v>
      </c>
      <c r="I1156" s="149" t="s">
        <v>8130</v>
      </c>
      <c r="J1156" s="149" t="s">
        <v>8131</v>
      </c>
      <c r="K1156" s="149" t="s">
        <v>45</v>
      </c>
      <c r="M1156" s="149" t="s">
        <v>46</v>
      </c>
      <c r="N1156" s="148">
        <v>12530003</v>
      </c>
      <c r="O1156" s="148" t="s">
        <v>2024</v>
      </c>
      <c r="Q1156" s="148" t="s">
        <v>48</v>
      </c>
      <c r="R1156" s="150">
        <v>44849</v>
      </c>
      <c r="S1156" s="150">
        <v>44830</v>
      </c>
      <c r="T1156" s="148" t="s">
        <v>2896</v>
      </c>
      <c r="U1156" s="148">
        <v>500</v>
      </c>
      <c r="X1156" s="148">
        <v>5</v>
      </c>
      <c r="Y1156" s="148" t="s">
        <v>230</v>
      </c>
      <c r="AC1156" s="148" t="s">
        <v>49</v>
      </c>
      <c r="AD1156" s="148" t="s">
        <v>3832</v>
      </c>
      <c r="AE1156" s="148">
        <v>53200</v>
      </c>
      <c r="AF1156" s="148" t="s">
        <v>6061</v>
      </c>
      <c r="AJ1156" s="148">
        <v>645477836</v>
      </c>
      <c r="AK1156" s="148" t="s">
        <v>6062</v>
      </c>
      <c r="AL1156" s="148">
        <v>1</v>
      </c>
      <c r="AM1156" s="148">
        <v>1</v>
      </c>
    </row>
    <row r="1157" spans="1:39">
      <c r="A1157" s="148">
        <v>5328144</v>
      </c>
      <c r="B1157" s="148" t="s">
        <v>524</v>
      </c>
      <c r="C1157" s="148" t="s">
        <v>2253</v>
      </c>
      <c r="D1157" s="148">
        <v>5328144</v>
      </c>
      <c r="F1157" s="149" t="s">
        <v>52</v>
      </c>
      <c r="H1157" s="150">
        <v>40179</v>
      </c>
      <c r="I1157" s="149" t="s">
        <v>97</v>
      </c>
      <c r="J1157" s="149">
        <v>-15</v>
      </c>
      <c r="K1157" s="149" t="s">
        <v>45</v>
      </c>
      <c r="M1157" s="149" t="s">
        <v>46</v>
      </c>
      <c r="N1157" s="148">
        <v>12530058</v>
      </c>
      <c r="O1157" s="148" t="s">
        <v>945</v>
      </c>
      <c r="Q1157" s="148" t="s">
        <v>48</v>
      </c>
      <c r="R1157" s="150">
        <v>44449</v>
      </c>
      <c r="T1157" s="148" t="s">
        <v>2115</v>
      </c>
      <c r="U1157" s="148">
        <v>522</v>
      </c>
      <c r="X1157" s="148">
        <v>5</v>
      </c>
      <c r="Y1157" s="148" t="s">
        <v>230</v>
      </c>
      <c r="AC1157" s="148" t="s">
        <v>49</v>
      </c>
      <c r="AD1157" s="148" t="s">
        <v>3674</v>
      </c>
      <c r="AE1157" s="148">
        <v>53940</v>
      </c>
      <c r="AF1157" s="148" t="s">
        <v>4490</v>
      </c>
      <c r="AI1157" s="148">
        <v>954924819</v>
      </c>
      <c r="AJ1157" s="148">
        <v>672578048</v>
      </c>
      <c r="AK1157" s="148" t="s">
        <v>1631</v>
      </c>
      <c r="AL1157" s="148">
        <v>0</v>
      </c>
      <c r="AM1157" s="148">
        <v>0</v>
      </c>
    </row>
    <row r="1158" spans="1:39">
      <c r="A1158" s="148">
        <v>5328950</v>
      </c>
      <c r="B1158" s="148" t="s">
        <v>524</v>
      </c>
      <c r="C1158" s="148" t="s">
        <v>6063</v>
      </c>
      <c r="D1158" s="148">
        <v>5328950</v>
      </c>
      <c r="F1158" s="149" t="s">
        <v>52</v>
      </c>
      <c r="H1158" s="150">
        <v>40784</v>
      </c>
      <c r="I1158" s="149" t="s">
        <v>44</v>
      </c>
      <c r="J1158" s="149">
        <v>-14</v>
      </c>
      <c r="K1158" s="149" t="s">
        <v>45</v>
      </c>
      <c r="M1158" s="149" t="s">
        <v>46</v>
      </c>
      <c r="N1158" s="148">
        <v>12530003</v>
      </c>
      <c r="O1158" s="148" t="s">
        <v>2024</v>
      </c>
      <c r="Q1158" s="148" t="s">
        <v>48</v>
      </c>
      <c r="R1158" s="150">
        <v>44849</v>
      </c>
      <c r="T1158" s="148" t="s">
        <v>2115</v>
      </c>
      <c r="U1158" s="148">
        <v>500</v>
      </c>
      <c r="X1158" s="148">
        <v>5</v>
      </c>
      <c r="Y1158" s="148" t="s">
        <v>230</v>
      </c>
      <c r="AC1158" s="148" t="s">
        <v>49</v>
      </c>
      <c r="AD1158" s="148" t="s">
        <v>3832</v>
      </c>
      <c r="AE1158" s="148">
        <v>53200</v>
      </c>
      <c r="AF1158" s="148" t="s">
        <v>6061</v>
      </c>
      <c r="AJ1158" s="148">
        <v>645477836</v>
      </c>
      <c r="AK1158" s="148" t="s">
        <v>6062</v>
      </c>
      <c r="AL1158" s="148">
        <v>1</v>
      </c>
      <c r="AM1158" s="148">
        <v>1</v>
      </c>
    </row>
    <row r="1159" spans="1:39">
      <c r="A1159" s="148">
        <v>5329755</v>
      </c>
      <c r="B1159" s="148" t="s">
        <v>524</v>
      </c>
      <c r="C1159" s="148" t="s">
        <v>1171</v>
      </c>
      <c r="D1159" s="148">
        <v>5329755</v>
      </c>
      <c r="E1159" s="149" t="s">
        <v>52</v>
      </c>
      <c r="H1159" s="150">
        <v>41940</v>
      </c>
      <c r="I1159" s="149" t="s">
        <v>89</v>
      </c>
      <c r="J1159" s="149">
        <v>-11</v>
      </c>
      <c r="K1159" s="149" t="s">
        <v>45</v>
      </c>
      <c r="M1159" s="149" t="s">
        <v>46</v>
      </c>
      <c r="N1159" s="148">
        <v>12530058</v>
      </c>
      <c r="O1159" s="148" t="s">
        <v>945</v>
      </c>
      <c r="P1159" s="150">
        <v>45535</v>
      </c>
      <c r="Q1159" s="148" t="s">
        <v>962</v>
      </c>
      <c r="R1159" s="150">
        <v>45535</v>
      </c>
      <c r="T1159" s="148" t="s">
        <v>2115</v>
      </c>
      <c r="U1159" s="148">
        <v>500</v>
      </c>
      <c r="X1159" s="148">
        <v>5</v>
      </c>
      <c r="Y1159" s="148" t="s">
        <v>230</v>
      </c>
      <c r="AC1159" s="148" t="s">
        <v>49</v>
      </c>
      <c r="AD1159" s="148" t="s">
        <v>3941</v>
      </c>
      <c r="AE1159" s="148">
        <v>53940</v>
      </c>
      <c r="AF1159" s="148" t="s">
        <v>10400</v>
      </c>
      <c r="AJ1159" s="148">
        <v>622522731</v>
      </c>
      <c r="AK1159" s="148" t="s">
        <v>10401</v>
      </c>
      <c r="AL1159" s="148">
        <v>0</v>
      </c>
      <c r="AM1159" s="148">
        <v>0</v>
      </c>
    </row>
    <row r="1160" spans="1:39">
      <c r="A1160" s="148">
        <v>5328755</v>
      </c>
      <c r="B1160" s="148" t="s">
        <v>6064</v>
      </c>
      <c r="C1160" s="148" t="s">
        <v>2090</v>
      </c>
      <c r="D1160" s="148">
        <v>5328755</v>
      </c>
      <c r="F1160" s="149" t="s">
        <v>43</v>
      </c>
      <c r="H1160" s="150">
        <v>42328</v>
      </c>
      <c r="I1160" s="149" t="s">
        <v>57</v>
      </c>
      <c r="J1160" s="149">
        <v>-10</v>
      </c>
      <c r="K1160" s="149" t="s">
        <v>45</v>
      </c>
      <c r="M1160" s="149" t="s">
        <v>46</v>
      </c>
      <c r="N1160" s="148">
        <v>12530079</v>
      </c>
      <c r="O1160" s="148" t="s">
        <v>106</v>
      </c>
      <c r="Q1160" s="148" t="s">
        <v>48</v>
      </c>
      <c r="R1160" s="150">
        <v>44824</v>
      </c>
      <c r="T1160" s="148" t="s">
        <v>2115</v>
      </c>
      <c r="U1160" s="148">
        <v>500</v>
      </c>
      <c r="X1160" s="148">
        <v>5</v>
      </c>
      <c r="Y1160" s="148" t="s">
        <v>230</v>
      </c>
      <c r="AC1160" s="148" t="s">
        <v>49</v>
      </c>
      <c r="AD1160" s="148" t="s">
        <v>3781</v>
      </c>
      <c r="AE1160" s="148">
        <v>53120</v>
      </c>
      <c r="AF1160" s="148" t="s">
        <v>6065</v>
      </c>
      <c r="AG1160" s="148" t="s">
        <v>6066</v>
      </c>
      <c r="AI1160" s="148">
        <v>243325490</v>
      </c>
      <c r="AJ1160" s="148">
        <v>642802732</v>
      </c>
      <c r="AK1160" s="148" t="s">
        <v>6067</v>
      </c>
      <c r="AL1160" s="148">
        <v>1</v>
      </c>
      <c r="AM1160" s="148">
        <v>1</v>
      </c>
    </row>
    <row r="1161" spans="1:39">
      <c r="A1161" s="148">
        <v>5320041</v>
      </c>
      <c r="B1161" s="148" t="s">
        <v>525</v>
      </c>
      <c r="C1161" s="148" t="s">
        <v>58</v>
      </c>
      <c r="D1161" s="148">
        <v>5320041</v>
      </c>
      <c r="F1161" s="149" t="s">
        <v>52</v>
      </c>
      <c r="H1161" s="150">
        <v>27813</v>
      </c>
      <c r="I1161" s="149" t="s">
        <v>8147</v>
      </c>
      <c r="J1161" s="149" t="s">
        <v>8148</v>
      </c>
      <c r="K1161" s="149" t="s">
        <v>45</v>
      </c>
      <c r="M1161" s="149" t="s">
        <v>46</v>
      </c>
      <c r="N1161" s="148">
        <v>12530001</v>
      </c>
      <c r="O1161" s="148" t="s">
        <v>2065</v>
      </c>
      <c r="Q1161" s="148" t="s">
        <v>48</v>
      </c>
      <c r="R1161" s="150">
        <v>38986</v>
      </c>
      <c r="S1161" s="150">
        <v>44852</v>
      </c>
      <c r="T1161" s="148" t="s">
        <v>2896</v>
      </c>
      <c r="U1161" s="148">
        <v>918</v>
      </c>
      <c r="X1161" s="148">
        <v>9</v>
      </c>
      <c r="Y1161" s="148" t="s">
        <v>230</v>
      </c>
      <c r="AC1161" s="148" t="s">
        <v>49</v>
      </c>
      <c r="AD1161" s="148" t="s">
        <v>3780</v>
      </c>
      <c r="AE1161" s="148">
        <v>53380</v>
      </c>
      <c r="AF1161" s="148" t="s">
        <v>4491</v>
      </c>
      <c r="AI1161" s="148">
        <v>243016680</v>
      </c>
      <c r="AJ1161" s="148">
        <v>604022898</v>
      </c>
      <c r="AK1161" s="148" t="s">
        <v>1632</v>
      </c>
      <c r="AL1161" s="148">
        <v>0</v>
      </c>
      <c r="AM1161" s="148">
        <v>0</v>
      </c>
    </row>
    <row r="1162" spans="1:39">
      <c r="A1162" s="148">
        <v>5317147</v>
      </c>
      <c r="B1162" s="148" t="s">
        <v>525</v>
      </c>
      <c r="C1162" s="148" t="s">
        <v>75</v>
      </c>
      <c r="D1162" s="148">
        <v>5317147</v>
      </c>
      <c r="F1162" s="149" t="s">
        <v>43</v>
      </c>
      <c r="H1162" s="150">
        <v>15280</v>
      </c>
      <c r="I1162" s="149" t="s">
        <v>8304</v>
      </c>
      <c r="J1162" s="149" t="s">
        <v>2113</v>
      </c>
      <c r="K1162" s="149" t="s">
        <v>45</v>
      </c>
      <c r="M1162" s="149" t="s">
        <v>46</v>
      </c>
      <c r="N1162" s="148">
        <v>12530017</v>
      </c>
      <c r="O1162" s="148" t="s">
        <v>2025</v>
      </c>
      <c r="Q1162" s="148" t="s">
        <v>48</v>
      </c>
      <c r="R1162" s="150">
        <v>37432</v>
      </c>
      <c r="S1162" s="150">
        <v>44825</v>
      </c>
      <c r="T1162" s="148" t="s">
        <v>2896</v>
      </c>
      <c r="U1162" s="148">
        <v>1065</v>
      </c>
      <c r="X1162" s="148">
        <v>10</v>
      </c>
      <c r="Y1162" s="148" t="s">
        <v>230</v>
      </c>
      <c r="AC1162" s="148" t="s">
        <v>49</v>
      </c>
      <c r="AD1162" s="148" t="s">
        <v>3669</v>
      </c>
      <c r="AE1162" s="148">
        <v>53500</v>
      </c>
      <c r="AF1162" s="148" t="s">
        <v>4492</v>
      </c>
      <c r="AI1162" s="148">
        <v>243051147</v>
      </c>
      <c r="AK1162" s="148" t="s">
        <v>1633</v>
      </c>
      <c r="AL1162" s="148">
        <v>0</v>
      </c>
      <c r="AM1162" s="148">
        <v>0</v>
      </c>
    </row>
    <row r="1163" spans="1:39">
      <c r="A1163" s="148">
        <v>5328607</v>
      </c>
      <c r="B1163" s="148" t="s">
        <v>3404</v>
      </c>
      <c r="C1163" s="148" t="s">
        <v>3405</v>
      </c>
      <c r="D1163" s="148">
        <v>5328607</v>
      </c>
      <c r="F1163" s="149" t="s">
        <v>43</v>
      </c>
      <c r="H1163" s="150">
        <v>16628</v>
      </c>
      <c r="I1163" s="149" t="s">
        <v>8212</v>
      </c>
      <c r="J1163" s="149" t="s">
        <v>8213</v>
      </c>
      <c r="K1163" s="149" t="s">
        <v>45</v>
      </c>
      <c r="M1163" s="149" t="s">
        <v>46</v>
      </c>
      <c r="N1163" s="148">
        <v>12530017</v>
      </c>
      <c r="O1163" s="148" t="s">
        <v>2025</v>
      </c>
      <c r="Q1163" s="148" t="s">
        <v>48</v>
      </c>
      <c r="R1163" s="150">
        <v>44685</v>
      </c>
      <c r="S1163" s="150">
        <v>44655</v>
      </c>
      <c r="T1163" s="148" t="s">
        <v>2896</v>
      </c>
      <c r="U1163" s="148">
        <v>500</v>
      </c>
      <c r="X1163" s="148">
        <v>5</v>
      </c>
      <c r="Y1163" s="148" t="s">
        <v>230</v>
      </c>
      <c r="AC1163" s="148" t="s">
        <v>49</v>
      </c>
      <c r="AD1163" s="148" t="s">
        <v>3669</v>
      </c>
      <c r="AE1163" s="148">
        <v>53500</v>
      </c>
      <c r="AF1163" s="148" t="s">
        <v>4493</v>
      </c>
      <c r="AJ1163" s="148" t="s">
        <v>3406</v>
      </c>
      <c r="AK1163" s="148" t="s">
        <v>3407</v>
      </c>
      <c r="AL1163" s="148">
        <v>0</v>
      </c>
      <c r="AM1163" s="148">
        <v>0</v>
      </c>
    </row>
    <row r="1164" spans="1:39">
      <c r="A1164" s="148">
        <v>5310295</v>
      </c>
      <c r="B1164" s="148" t="s">
        <v>526</v>
      </c>
      <c r="C1164" s="148" t="s">
        <v>5531</v>
      </c>
      <c r="D1164" s="148">
        <v>5310295</v>
      </c>
      <c r="F1164" s="149" t="s">
        <v>52</v>
      </c>
      <c r="H1164" s="150">
        <v>23947</v>
      </c>
      <c r="I1164" s="149" t="s">
        <v>8130</v>
      </c>
      <c r="J1164" s="149" t="s">
        <v>8131</v>
      </c>
      <c r="K1164" s="149" t="s">
        <v>45</v>
      </c>
      <c r="M1164" s="149" t="s">
        <v>46</v>
      </c>
      <c r="N1164" s="148">
        <v>12538904</v>
      </c>
      <c r="O1164" s="148" t="s">
        <v>137</v>
      </c>
      <c r="Q1164" s="148" t="s">
        <v>48</v>
      </c>
      <c r="R1164" s="150">
        <v>37432</v>
      </c>
      <c r="S1164" s="150">
        <v>45168</v>
      </c>
      <c r="T1164" s="148" t="s">
        <v>1006</v>
      </c>
      <c r="U1164" s="148">
        <v>809</v>
      </c>
      <c r="X1164" s="148">
        <v>8</v>
      </c>
      <c r="Y1164" s="148" t="s">
        <v>230</v>
      </c>
      <c r="AC1164" s="148" t="s">
        <v>49</v>
      </c>
      <c r="AD1164" s="148" t="s">
        <v>4020</v>
      </c>
      <c r="AE1164" s="148">
        <v>53300</v>
      </c>
      <c r="AF1164" s="148" t="s">
        <v>4494</v>
      </c>
      <c r="AI1164" s="148">
        <v>243007159</v>
      </c>
      <c r="AK1164" s="148" t="s">
        <v>1634</v>
      </c>
      <c r="AL1164" s="148">
        <v>0</v>
      </c>
      <c r="AM1164" s="148">
        <v>0</v>
      </c>
    </row>
    <row r="1165" spans="1:39">
      <c r="A1165" s="148">
        <v>5329384</v>
      </c>
      <c r="B1165" s="148" t="s">
        <v>526</v>
      </c>
      <c r="C1165" s="148" t="s">
        <v>9100</v>
      </c>
      <c r="D1165" s="148">
        <v>5329384</v>
      </c>
      <c r="F1165" s="149" t="s">
        <v>52</v>
      </c>
      <c r="H1165" s="150">
        <v>27663</v>
      </c>
      <c r="I1165" s="149" t="s">
        <v>8147</v>
      </c>
      <c r="J1165" s="149" t="s">
        <v>8148</v>
      </c>
      <c r="K1165" s="149" t="s">
        <v>45</v>
      </c>
      <c r="M1165" s="149" t="s">
        <v>46</v>
      </c>
      <c r="N1165" s="148">
        <v>12530059</v>
      </c>
      <c r="O1165" s="148" t="s">
        <v>2076</v>
      </c>
      <c r="Q1165" s="148" t="s">
        <v>48</v>
      </c>
      <c r="R1165" s="150">
        <v>45198</v>
      </c>
      <c r="S1165" s="150">
        <v>45190</v>
      </c>
      <c r="T1165" s="148" t="s">
        <v>1006</v>
      </c>
      <c r="U1165" s="148">
        <v>500</v>
      </c>
      <c r="X1165" s="148">
        <v>5</v>
      </c>
      <c r="Y1165" s="148" t="s">
        <v>230</v>
      </c>
      <c r="AC1165" s="148" t="s">
        <v>49</v>
      </c>
      <c r="AD1165" s="148" t="s">
        <v>4139</v>
      </c>
      <c r="AE1165" s="148">
        <v>53970</v>
      </c>
      <c r="AF1165" s="148" t="s">
        <v>9101</v>
      </c>
      <c r="AJ1165" s="148">
        <v>652655352</v>
      </c>
      <c r="AK1165" s="148" t="s">
        <v>9102</v>
      </c>
      <c r="AL1165" s="148">
        <v>1</v>
      </c>
      <c r="AM1165" s="148">
        <v>0</v>
      </c>
    </row>
    <row r="1166" spans="1:39">
      <c r="A1166" s="148">
        <v>5328555</v>
      </c>
      <c r="B1166" s="148" t="s">
        <v>526</v>
      </c>
      <c r="C1166" s="148" t="s">
        <v>5528</v>
      </c>
      <c r="D1166" s="148">
        <v>5328555</v>
      </c>
      <c r="F1166" s="149" t="s">
        <v>52</v>
      </c>
      <c r="H1166" s="150">
        <v>40080</v>
      </c>
      <c r="I1166" s="149" t="s">
        <v>70</v>
      </c>
      <c r="J1166" s="149">
        <v>-16</v>
      </c>
      <c r="K1166" s="149" t="s">
        <v>45</v>
      </c>
      <c r="M1166" s="149" t="s">
        <v>46</v>
      </c>
      <c r="N1166" s="148">
        <v>12530008</v>
      </c>
      <c r="O1166" s="148" t="s">
        <v>146</v>
      </c>
      <c r="Q1166" s="148" t="s">
        <v>48</v>
      </c>
      <c r="R1166" s="150">
        <v>44566</v>
      </c>
      <c r="T1166" s="148" t="s">
        <v>2115</v>
      </c>
      <c r="U1166" s="148">
        <v>500</v>
      </c>
      <c r="X1166" s="148">
        <v>5</v>
      </c>
      <c r="Y1166" s="148" t="s">
        <v>230</v>
      </c>
      <c r="AC1166" s="148" t="s">
        <v>49</v>
      </c>
      <c r="AD1166" s="148" t="s">
        <v>3745</v>
      </c>
      <c r="AE1166" s="148">
        <v>53410</v>
      </c>
      <c r="AF1166" s="148" t="s">
        <v>4495</v>
      </c>
      <c r="AI1166" s="148">
        <v>243374523</v>
      </c>
      <c r="AJ1166" s="148">
        <v>641580490</v>
      </c>
      <c r="AK1166" s="148" t="s">
        <v>3408</v>
      </c>
      <c r="AL1166" s="148">
        <v>0</v>
      </c>
      <c r="AM1166" s="148">
        <v>0</v>
      </c>
    </row>
    <row r="1167" spans="1:39">
      <c r="A1167" s="148">
        <v>5324150</v>
      </c>
      <c r="B1167" s="148" t="s">
        <v>526</v>
      </c>
      <c r="C1167" s="148" t="s">
        <v>322</v>
      </c>
      <c r="D1167" s="148">
        <v>5324150</v>
      </c>
      <c r="F1167" s="149" t="s">
        <v>52</v>
      </c>
      <c r="H1167" s="150">
        <v>37507</v>
      </c>
      <c r="I1167" s="149" t="s">
        <v>59</v>
      </c>
      <c r="J1167" s="149">
        <v>-40</v>
      </c>
      <c r="K1167" s="149" t="s">
        <v>45</v>
      </c>
      <c r="M1167" s="149" t="s">
        <v>46</v>
      </c>
      <c r="N1167" s="148">
        <v>12538904</v>
      </c>
      <c r="O1167" s="148" t="s">
        <v>137</v>
      </c>
      <c r="Q1167" s="148" t="s">
        <v>48</v>
      </c>
      <c r="R1167" s="150">
        <v>41523</v>
      </c>
      <c r="S1167" s="150">
        <v>44817</v>
      </c>
      <c r="T1167" s="148" t="s">
        <v>1006</v>
      </c>
      <c r="U1167" s="148">
        <v>1143</v>
      </c>
      <c r="X1167" s="148">
        <v>11</v>
      </c>
      <c r="Y1167" s="148" t="s">
        <v>230</v>
      </c>
      <c r="AC1167" s="148" t="s">
        <v>49</v>
      </c>
      <c r="AD1167" s="148" t="s">
        <v>4020</v>
      </c>
      <c r="AE1167" s="148">
        <v>53300</v>
      </c>
      <c r="AF1167" s="148" t="s">
        <v>4494</v>
      </c>
      <c r="AI1167" s="148">
        <v>243007159</v>
      </c>
      <c r="AK1167" s="148" t="s">
        <v>1634</v>
      </c>
      <c r="AL1167" s="148">
        <v>0</v>
      </c>
      <c r="AM1167" s="148">
        <v>0</v>
      </c>
    </row>
    <row r="1168" spans="1:39">
      <c r="A1168" s="148">
        <v>5317778</v>
      </c>
      <c r="B1168" s="148" t="s">
        <v>526</v>
      </c>
      <c r="C1168" s="148" t="s">
        <v>64</v>
      </c>
      <c r="D1168" s="148">
        <v>5317778</v>
      </c>
      <c r="F1168" s="149" t="s">
        <v>43</v>
      </c>
      <c r="H1168" s="150">
        <v>20551</v>
      </c>
      <c r="I1168" s="149" t="s">
        <v>8208</v>
      </c>
      <c r="J1168" s="149" t="s">
        <v>8209</v>
      </c>
      <c r="K1168" s="149" t="s">
        <v>45</v>
      </c>
      <c r="M1168" s="149" t="s">
        <v>46</v>
      </c>
      <c r="N1168" s="148">
        <v>12530060</v>
      </c>
      <c r="O1168" s="148" t="s">
        <v>2031</v>
      </c>
      <c r="Q1168" s="148" t="s">
        <v>48</v>
      </c>
      <c r="R1168" s="150">
        <v>37540</v>
      </c>
      <c r="S1168" s="150">
        <v>45245</v>
      </c>
      <c r="T1168" s="148" t="s">
        <v>1006</v>
      </c>
      <c r="U1168" s="148">
        <v>500</v>
      </c>
      <c r="X1168" s="148">
        <v>5</v>
      </c>
      <c r="Y1168" s="148" t="s">
        <v>230</v>
      </c>
      <c r="AC1168" s="148" t="s">
        <v>49</v>
      </c>
      <c r="AD1168" s="148" t="s">
        <v>3725</v>
      </c>
      <c r="AE1168" s="148">
        <v>53810</v>
      </c>
      <c r="AF1168" s="148" t="s">
        <v>9103</v>
      </c>
      <c r="AI1168" s="148">
        <v>243671143</v>
      </c>
      <c r="AJ1168" s="148">
        <v>676375243</v>
      </c>
      <c r="AK1168" s="148" t="s">
        <v>9104</v>
      </c>
      <c r="AL1168" s="148">
        <v>0</v>
      </c>
      <c r="AM1168" s="148">
        <v>0</v>
      </c>
    </row>
    <row r="1169" spans="1:39">
      <c r="A1169" s="148">
        <v>5311818</v>
      </c>
      <c r="B1169" s="148" t="s">
        <v>526</v>
      </c>
      <c r="C1169" s="148" t="s">
        <v>6428</v>
      </c>
      <c r="D1169" s="148">
        <v>5311818</v>
      </c>
      <c r="F1169" s="149" t="s">
        <v>52</v>
      </c>
      <c r="H1169" s="150">
        <v>31382</v>
      </c>
      <c r="I1169" s="149" t="s">
        <v>59</v>
      </c>
      <c r="J1169" s="149">
        <v>-40</v>
      </c>
      <c r="K1169" s="149" t="s">
        <v>45</v>
      </c>
      <c r="M1169" s="149" t="s">
        <v>46</v>
      </c>
      <c r="N1169" s="148">
        <v>12530058</v>
      </c>
      <c r="O1169" s="148" t="s">
        <v>945</v>
      </c>
      <c r="Q1169" s="148" t="s">
        <v>48</v>
      </c>
      <c r="R1169" s="150">
        <v>37432</v>
      </c>
      <c r="S1169" s="150">
        <v>44796</v>
      </c>
      <c r="T1169" s="148" t="s">
        <v>2896</v>
      </c>
      <c r="U1169" s="148">
        <v>1070</v>
      </c>
      <c r="X1169" s="148">
        <v>10</v>
      </c>
      <c r="Y1169" s="148" t="s">
        <v>230</v>
      </c>
      <c r="AC1169" s="148" t="s">
        <v>49</v>
      </c>
      <c r="AD1169" s="148" t="s">
        <v>4496</v>
      </c>
      <c r="AE1169" s="148">
        <v>53290</v>
      </c>
      <c r="AF1169" s="148" t="s">
        <v>4497</v>
      </c>
      <c r="AI1169" s="148">
        <v>243098465</v>
      </c>
      <c r="AJ1169" s="148">
        <v>672565006</v>
      </c>
      <c r="AK1169" s="148" t="s">
        <v>1635</v>
      </c>
      <c r="AL1169" s="148">
        <v>0</v>
      </c>
      <c r="AM1169" s="148">
        <v>0</v>
      </c>
    </row>
    <row r="1170" spans="1:39">
      <c r="A1170" s="148">
        <v>5317995</v>
      </c>
      <c r="B1170" s="148" t="s">
        <v>527</v>
      </c>
      <c r="C1170" s="148" t="s">
        <v>5531</v>
      </c>
      <c r="D1170" s="148">
        <v>5317995</v>
      </c>
      <c r="E1170" s="149" t="s">
        <v>8115</v>
      </c>
      <c r="F1170" s="149" t="s">
        <v>52</v>
      </c>
      <c r="H1170" s="150">
        <v>24841</v>
      </c>
      <c r="I1170" s="149" t="s">
        <v>8130</v>
      </c>
      <c r="J1170" s="149" t="s">
        <v>8131</v>
      </c>
      <c r="K1170" s="149" t="s">
        <v>45</v>
      </c>
      <c r="M1170" s="149" t="s">
        <v>46</v>
      </c>
      <c r="N1170" s="148">
        <v>12530093</v>
      </c>
      <c r="O1170" s="148" t="s">
        <v>185</v>
      </c>
      <c r="P1170" s="150">
        <v>45496</v>
      </c>
      <c r="Q1170" s="148" t="s">
        <v>962</v>
      </c>
      <c r="R1170" s="150">
        <v>37617</v>
      </c>
      <c r="S1170" s="150">
        <v>45115</v>
      </c>
      <c r="T1170" s="148" t="s">
        <v>2896</v>
      </c>
      <c r="U1170" s="148">
        <v>585</v>
      </c>
      <c r="X1170" s="148">
        <v>5</v>
      </c>
      <c r="Y1170" s="148" t="s">
        <v>230</v>
      </c>
      <c r="AC1170" s="148" t="s">
        <v>49</v>
      </c>
      <c r="AD1170" s="148" t="s">
        <v>3658</v>
      </c>
      <c r="AE1170" s="148">
        <v>53100</v>
      </c>
      <c r="AF1170" s="148" t="s">
        <v>4498</v>
      </c>
      <c r="AI1170" s="148">
        <v>953340828</v>
      </c>
      <c r="AJ1170" s="148">
        <v>689891114</v>
      </c>
      <c r="AK1170" s="148" t="s">
        <v>1636</v>
      </c>
      <c r="AL1170" s="148">
        <v>1</v>
      </c>
      <c r="AM1170" s="148">
        <v>1</v>
      </c>
    </row>
    <row r="1171" spans="1:39">
      <c r="A1171" s="148">
        <v>5328785</v>
      </c>
      <c r="B1171" s="148" t="s">
        <v>527</v>
      </c>
      <c r="C1171" s="148" t="s">
        <v>1101</v>
      </c>
      <c r="D1171" s="148">
        <v>5328785</v>
      </c>
      <c r="F1171" s="149" t="s">
        <v>52</v>
      </c>
      <c r="H1171" s="150">
        <v>41205</v>
      </c>
      <c r="I1171" s="149" t="s">
        <v>53</v>
      </c>
      <c r="J1171" s="149">
        <v>-13</v>
      </c>
      <c r="K1171" s="149" t="s">
        <v>45</v>
      </c>
      <c r="M1171" s="149" t="s">
        <v>46</v>
      </c>
      <c r="N1171" s="148">
        <v>12530054</v>
      </c>
      <c r="O1171" s="148" t="s">
        <v>94</v>
      </c>
      <c r="Q1171" s="148" t="s">
        <v>48</v>
      </c>
      <c r="R1171" s="150">
        <v>44826</v>
      </c>
      <c r="T1171" s="148" t="s">
        <v>2115</v>
      </c>
      <c r="U1171" s="148">
        <v>500</v>
      </c>
      <c r="X1171" s="148">
        <v>5</v>
      </c>
      <c r="Y1171" s="148" t="s">
        <v>230</v>
      </c>
      <c r="AC1171" s="148" t="s">
        <v>49</v>
      </c>
      <c r="AD1171" s="148" t="s">
        <v>3824</v>
      </c>
      <c r="AE1171" s="148">
        <v>53400</v>
      </c>
      <c r="AF1171" s="148" t="s">
        <v>6068</v>
      </c>
      <c r="AK1171" s="148" t="s">
        <v>6069</v>
      </c>
      <c r="AL1171" s="148">
        <v>0</v>
      </c>
      <c r="AM1171" s="148">
        <v>0</v>
      </c>
    </row>
    <row r="1172" spans="1:39">
      <c r="A1172" s="148">
        <v>5325271</v>
      </c>
      <c r="B1172" s="148" t="s">
        <v>986</v>
      </c>
      <c r="C1172" s="148" t="s">
        <v>6070</v>
      </c>
      <c r="D1172" s="148">
        <v>5325271</v>
      </c>
      <c r="E1172" s="149" t="s">
        <v>8115</v>
      </c>
      <c r="F1172" s="149" t="s">
        <v>52</v>
      </c>
      <c r="H1172" s="150">
        <v>28341</v>
      </c>
      <c r="I1172" s="149" t="s">
        <v>8147</v>
      </c>
      <c r="J1172" s="149" t="s">
        <v>8148</v>
      </c>
      <c r="K1172" s="149" t="s">
        <v>45</v>
      </c>
      <c r="M1172" s="149" t="s">
        <v>46</v>
      </c>
      <c r="N1172" s="148">
        <v>12530109</v>
      </c>
      <c r="O1172" s="148" t="s">
        <v>216</v>
      </c>
      <c r="P1172" s="150">
        <v>45496</v>
      </c>
      <c r="Q1172" s="148" t="s">
        <v>962</v>
      </c>
      <c r="R1172" s="150">
        <v>42263</v>
      </c>
      <c r="S1172" s="150">
        <v>45475</v>
      </c>
      <c r="T1172" s="148" t="s">
        <v>1006</v>
      </c>
      <c r="U1172" s="148">
        <v>837</v>
      </c>
      <c r="X1172" s="148">
        <v>8</v>
      </c>
      <c r="Y1172" s="148" t="s">
        <v>230</v>
      </c>
      <c r="AC1172" s="148" t="s">
        <v>49</v>
      </c>
      <c r="AD1172" s="148" t="s">
        <v>4031</v>
      </c>
      <c r="AE1172" s="148">
        <v>53160</v>
      </c>
      <c r="AF1172" s="148" t="s">
        <v>6071</v>
      </c>
      <c r="AI1172" s="148" t="s">
        <v>6072</v>
      </c>
      <c r="AJ1172" s="148" t="s">
        <v>6072</v>
      </c>
      <c r="AK1172" s="148" t="s">
        <v>1637</v>
      </c>
      <c r="AL1172" s="148">
        <v>0</v>
      </c>
      <c r="AM1172" s="148">
        <v>0</v>
      </c>
    </row>
    <row r="1173" spans="1:39">
      <c r="A1173" s="148">
        <v>5328053</v>
      </c>
      <c r="B1173" s="148" t="s">
        <v>1299</v>
      </c>
      <c r="C1173" s="148" t="s">
        <v>1300</v>
      </c>
      <c r="D1173" s="148">
        <v>5328053</v>
      </c>
      <c r="F1173" s="149" t="s">
        <v>43</v>
      </c>
      <c r="H1173" s="150">
        <v>41195</v>
      </c>
      <c r="I1173" s="149" t="s">
        <v>53</v>
      </c>
      <c r="J1173" s="149">
        <v>-13</v>
      </c>
      <c r="K1173" s="149" t="s">
        <v>45</v>
      </c>
      <c r="M1173" s="149" t="s">
        <v>46</v>
      </c>
      <c r="N1173" s="148">
        <v>12538908</v>
      </c>
      <c r="O1173" s="148" t="s">
        <v>2075</v>
      </c>
      <c r="Q1173" s="148" t="s">
        <v>48</v>
      </c>
      <c r="R1173" s="150">
        <v>44120</v>
      </c>
      <c r="T1173" s="148" t="s">
        <v>2115</v>
      </c>
      <c r="U1173" s="148">
        <v>500</v>
      </c>
      <c r="X1173" s="148">
        <v>5</v>
      </c>
      <c r="Y1173" s="148" t="s">
        <v>230</v>
      </c>
      <c r="AC1173" s="148" t="s">
        <v>49</v>
      </c>
      <c r="AD1173" s="148" t="s">
        <v>4179</v>
      </c>
      <c r="AE1173" s="148">
        <v>53240</v>
      </c>
      <c r="AF1173" s="148" t="s">
        <v>4499</v>
      </c>
      <c r="AJ1173" s="148">
        <v>676945502</v>
      </c>
      <c r="AK1173" s="148" t="s">
        <v>2254</v>
      </c>
      <c r="AL1173" s="148">
        <v>0</v>
      </c>
      <c r="AM1173" s="148">
        <v>0</v>
      </c>
    </row>
    <row r="1174" spans="1:39">
      <c r="A1174" s="148">
        <v>5328033</v>
      </c>
      <c r="B1174" s="148" t="s">
        <v>9105</v>
      </c>
      <c r="C1174" s="148" t="s">
        <v>1032</v>
      </c>
      <c r="D1174" s="148">
        <v>5328033</v>
      </c>
      <c r="F1174" s="149" t="s">
        <v>52</v>
      </c>
      <c r="H1174" s="150">
        <v>40883</v>
      </c>
      <c r="I1174" s="149" t="s">
        <v>44</v>
      </c>
      <c r="J1174" s="149">
        <v>-14</v>
      </c>
      <c r="K1174" s="149" t="s">
        <v>45</v>
      </c>
      <c r="M1174" s="149" t="s">
        <v>46</v>
      </c>
      <c r="N1174" s="148">
        <v>12530020</v>
      </c>
      <c r="O1174" s="148" t="s">
        <v>127</v>
      </c>
      <c r="Q1174" s="148" t="s">
        <v>48</v>
      </c>
      <c r="R1174" s="150">
        <v>44117</v>
      </c>
      <c r="T1174" s="148" t="s">
        <v>2115</v>
      </c>
      <c r="U1174" s="148">
        <v>500</v>
      </c>
      <c r="X1174" s="148">
        <v>5</v>
      </c>
      <c r="Y1174" s="148" t="s">
        <v>230</v>
      </c>
      <c r="AC1174" s="148" t="s">
        <v>49</v>
      </c>
      <c r="AD1174" s="148" t="s">
        <v>3655</v>
      </c>
      <c r="AE1174" s="148">
        <v>53960</v>
      </c>
      <c r="AF1174" s="148" t="s">
        <v>9106</v>
      </c>
      <c r="AJ1174" s="148">
        <v>699198760</v>
      </c>
      <c r="AK1174" s="148" t="s">
        <v>9107</v>
      </c>
      <c r="AL1174" s="148">
        <v>0</v>
      </c>
      <c r="AM1174" s="148">
        <v>0</v>
      </c>
    </row>
    <row r="1175" spans="1:39">
      <c r="A1175" s="148">
        <v>5328528</v>
      </c>
      <c r="B1175" s="148" t="s">
        <v>528</v>
      </c>
      <c r="C1175" s="148" t="s">
        <v>76</v>
      </c>
      <c r="D1175" s="148">
        <v>5328528</v>
      </c>
      <c r="F1175" s="149" t="s">
        <v>52</v>
      </c>
      <c r="H1175" s="150">
        <v>41234</v>
      </c>
      <c r="I1175" s="149" t="s">
        <v>53</v>
      </c>
      <c r="J1175" s="149">
        <v>-13</v>
      </c>
      <c r="K1175" s="149" t="s">
        <v>45</v>
      </c>
      <c r="M1175" s="149" t="s">
        <v>46</v>
      </c>
      <c r="N1175" s="148">
        <v>12530144</v>
      </c>
      <c r="O1175" s="148" t="s">
        <v>2070</v>
      </c>
      <c r="Q1175" s="148" t="s">
        <v>48</v>
      </c>
      <c r="R1175" s="150">
        <v>44530</v>
      </c>
      <c r="T1175" s="148" t="s">
        <v>2115</v>
      </c>
      <c r="U1175" s="148">
        <v>516</v>
      </c>
      <c r="X1175" s="148">
        <v>5</v>
      </c>
      <c r="Y1175" s="148" t="s">
        <v>230</v>
      </c>
      <c r="AC1175" s="148" t="s">
        <v>49</v>
      </c>
      <c r="AD1175" s="148" t="s">
        <v>4108</v>
      </c>
      <c r="AE1175" s="148">
        <v>53290</v>
      </c>
      <c r="AF1175" s="148" t="s">
        <v>4500</v>
      </c>
      <c r="AJ1175" s="148">
        <v>678084366</v>
      </c>
      <c r="AK1175" s="148" t="s">
        <v>3024</v>
      </c>
      <c r="AL1175" s="148">
        <v>0</v>
      </c>
      <c r="AM1175" s="148">
        <v>0</v>
      </c>
    </row>
    <row r="1176" spans="1:39">
      <c r="A1176" s="148">
        <v>5318625</v>
      </c>
      <c r="B1176" s="148" t="s">
        <v>528</v>
      </c>
      <c r="C1176" s="148" t="s">
        <v>136</v>
      </c>
      <c r="D1176" s="148">
        <v>5318625</v>
      </c>
      <c r="F1176" s="149" t="s">
        <v>52</v>
      </c>
      <c r="H1176" s="150">
        <v>25222</v>
      </c>
      <c r="I1176" s="149" t="s">
        <v>8130</v>
      </c>
      <c r="J1176" s="149" t="s">
        <v>8131</v>
      </c>
      <c r="K1176" s="149" t="s">
        <v>45</v>
      </c>
      <c r="M1176" s="149" t="s">
        <v>46</v>
      </c>
      <c r="N1176" s="148">
        <v>12530099</v>
      </c>
      <c r="O1176" s="148" t="s">
        <v>2047</v>
      </c>
      <c r="Q1176" s="148" t="s">
        <v>48</v>
      </c>
      <c r="R1176" s="150">
        <v>37967</v>
      </c>
      <c r="S1176" s="150">
        <v>44769</v>
      </c>
      <c r="T1176" s="148" t="s">
        <v>2896</v>
      </c>
      <c r="U1176" s="148">
        <v>687</v>
      </c>
      <c r="X1176" s="148">
        <v>6</v>
      </c>
      <c r="Y1176" s="148" t="s">
        <v>230</v>
      </c>
      <c r="AC1176" s="148" t="s">
        <v>49</v>
      </c>
      <c r="AD1176" s="148" t="s">
        <v>4023</v>
      </c>
      <c r="AE1176" s="148">
        <v>53400</v>
      </c>
      <c r="AF1176" s="148" t="s">
        <v>4501</v>
      </c>
      <c r="AI1176" s="148">
        <v>243060634</v>
      </c>
      <c r="AK1176" s="148" t="s">
        <v>1638</v>
      </c>
      <c r="AL1176" s="148">
        <v>0</v>
      </c>
      <c r="AM1176" s="148">
        <v>0</v>
      </c>
    </row>
    <row r="1177" spans="1:39">
      <c r="A1177" s="148">
        <v>536176</v>
      </c>
      <c r="B1177" s="148" t="s">
        <v>528</v>
      </c>
      <c r="C1177" s="148" t="s">
        <v>420</v>
      </c>
      <c r="D1177" s="148">
        <v>536176</v>
      </c>
      <c r="F1177" s="149" t="s">
        <v>52</v>
      </c>
      <c r="H1177" s="150">
        <v>19079</v>
      </c>
      <c r="I1177" s="149" t="s">
        <v>8116</v>
      </c>
      <c r="J1177" s="149" t="s">
        <v>8117</v>
      </c>
      <c r="K1177" s="149" t="s">
        <v>45</v>
      </c>
      <c r="M1177" s="149" t="s">
        <v>46</v>
      </c>
      <c r="N1177" s="148">
        <v>12530098</v>
      </c>
      <c r="O1177" s="148" t="s">
        <v>149</v>
      </c>
      <c r="Q1177" s="148" t="s">
        <v>48</v>
      </c>
      <c r="R1177" s="150">
        <v>37432</v>
      </c>
      <c r="S1177" s="150">
        <v>45089</v>
      </c>
      <c r="T1177" s="148" t="s">
        <v>1006</v>
      </c>
      <c r="U1177" s="148">
        <v>728</v>
      </c>
      <c r="X1177" s="148">
        <v>7</v>
      </c>
      <c r="Y1177" s="148" t="s">
        <v>230</v>
      </c>
      <c r="AC1177" s="148" t="s">
        <v>49</v>
      </c>
      <c r="AD1177" s="148" t="s">
        <v>4066</v>
      </c>
      <c r="AE1177" s="148">
        <v>53500</v>
      </c>
      <c r="AF1177" s="148" t="s">
        <v>6073</v>
      </c>
      <c r="AI1177" s="148">
        <v>243320081</v>
      </c>
      <c r="AJ1177" s="148">
        <v>621271509</v>
      </c>
      <c r="AK1177" s="148" t="s">
        <v>1639</v>
      </c>
      <c r="AL1177" s="148">
        <v>0</v>
      </c>
      <c r="AM1177" s="148">
        <v>0</v>
      </c>
    </row>
    <row r="1178" spans="1:39">
      <c r="A1178" s="148">
        <v>5312736</v>
      </c>
      <c r="B1178" s="148" t="s">
        <v>528</v>
      </c>
      <c r="C1178" s="148" t="s">
        <v>124</v>
      </c>
      <c r="D1178" s="148">
        <v>5312736</v>
      </c>
      <c r="F1178" s="149" t="s">
        <v>52</v>
      </c>
      <c r="H1178" s="150">
        <v>33112</v>
      </c>
      <c r="I1178" s="149" t="s">
        <v>59</v>
      </c>
      <c r="J1178" s="149">
        <v>-40</v>
      </c>
      <c r="K1178" s="149" t="s">
        <v>45</v>
      </c>
      <c r="M1178" s="149" t="s">
        <v>46</v>
      </c>
      <c r="N1178" s="148">
        <v>12530058</v>
      </c>
      <c r="O1178" s="148" t="s">
        <v>945</v>
      </c>
      <c r="Q1178" s="148" t="s">
        <v>48</v>
      </c>
      <c r="R1178" s="150">
        <v>37432</v>
      </c>
      <c r="S1178" s="150">
        <v>44825</v>
      </c>
      <c r="T1178" s="148" t="s">
        <v>2896</v>
      </c>
      <c r="U1178" s="148">
        <v>1238</v>
      </c>
      <c r="X1178" s="148">
        <v>12</v>
      </c>
      <c r="Y1178" s="148" t="s">
        <v>230</v>
      </c>
      <c r="AC1178" s="148" t="s">
        <v>49</v>
      </c>
      <c r="AD1178" s="148" t="s">
        <v>4502</v>
      </c>
      <c r="AE1178" s="148">
        <v>53360</v>
      </c>
      <c r="AF1178" s="148" t="s">
        <v>4503</v>
      </c>
      <c r="AJ1178" s="148">
        <v>614134918</v>
      </c>
      <c r="AK1178" s="148" t="s">
        <v>6074</v>
      </c>
      <c r="AL1178" s="148">
        <v>0</v>
      </c>
      <c r="AM1178" s="148">
        <v>0</v>
      </c>
    </row>
    <row r="1179" spans="1:39">
      <c r="A1179" s="148">
        <v>5328661</v>
      </c>
      <c r="B1179" s="148" t="s">
        <v>528</v>
      </c>
      <c r="C1179" s="148" t="s">
        <v>1048</v>
      </c>
      <c r="D1179" s="148">
        <v>5328661</v>
      </c>
      <c r="F1179" s="149" t="s">
        <v>52</v>
      </c>
      <c r="H1179" s="150">
        <v>41093</v>
      </c>
      <c r="I1179" s="149" t="s">
        <v>53</v>
      </c>
      <c r="J1179" s="149">
        <v>-13</v>
      </c>
      <c r="K1179" s="149" t="s">
        <v>45</v>
      </c>
      <c r="M1179" s="149" t="s">
        <v>46</v>
      </c>
      <c r="N1179" s="148">
        <v>12530060</v>
      </c>
      <c r="O1179" s="148" t="s">
        <v>2031</v>
      </c>
      <c r="Q1179" s="148" t="s">
        <v>48</v>
      </c>
      <c r="R1179" s="150">
        <v>44809</v>
      </c>
      <c r="T1179" s="148" t="s">
        <v>2115</v>
      </c>
      <c r="U1179" s="148">
        <v>648</v>
      </c>
      <c r="X1179" s="148">
        <v>6</v>
      </c>
      <c r="Y1179" s="148" t="s">
        <v>230</v>
      </c>
      <c r="AC1179" s="148" t="s">
        <v>49</v>
      </c>
      <c r="AD1179" s="148" t="s">
        <v>3637</v>
      </c>
      <c r="AE1179" s="148">
        <v>53810</v>
      </c>
      <c r="AF1179" s="148" t="s">
        <v>6075</v>
      </c>
      <c r="AJ1179" s="148">
        <v>637460344</v>
      </c>
      <c r="AK1179" s="148" t="s">
        <v>6076</v>
      </c>
      <c r="AL1179" s="148">
        <v>0</v>
      </c>
      <c r="AM1179" s="148">
        <v>0</v>
      </c>
    </row>
    <row r="1180" spans="1:39">
      <c r="A1180" s="148">
        <v>5329713</v>
      </c>
      <c r="B1180" s="148" t="s">
        <v>528</v>
      </c>
      <c r="C1180" s="148" t="s">
        <v>1323</v>
      </c>
      <c r="D1180" s="148">
        <v>5329713</v>
      </c>
      <c r="E1180" s="149" t="s">
        <v>5338</v>
      </c>
      <c r="H1180" s="150">
        <v>42645</v>
      </c>
      <c r="I1180" s="149" t="s">
        <v>43</v>
      </c>
      <c r="J1180" s="149">
        <v>-9</v>
      </c>
      <c r="K1180" s="149" t="s">
        <v>45</v>
      </c>
      <c r="M1180" s="149" t="s">
        <v>46</v>
      </c>
      <c r="N1180" s="148">
        <v>12530060</v>
      </c>
      <c r="O1180" s="148" t="s">
        <v>2031</v>
      </c>
      <c r="P1180" s="150">
        <v>45492</v>
      </c>
      <c r="Q1180" s="148" t="s">
        <v>962</v>
      </c>
      <c r="R1180" s="150">
        <v>45492</v>
      </c>
      <c r="T1180" s="148" t="s">
        <v>2115</v>
      </c>
      <c r="U1180" s="148">
        <v>500</v>
      </c>
      <c r="X1180" s="148">
        <v>5</v>
      </c>
      <c r="Y1180" s="148" t="s">
        <v>230</v>
      </c>
      <c r="AC1180" s="148" t="s">
        <v>49</v>
      </c>
      <c r="AD1180" s="148" t="s">
        <v>3637</v>
      </c>
      <c r="AE1180" s="148">
        <v>53810</v>
      </c>
      <c r="AF1180" s="148" t="s">
        <v>9108</v>
      </c>
      <c r="AJ1180" s="148">
        <v>637460344</v>
      </c>
      <c r="AK1180" s="148" t="s">
        <v>6076</v>
      </c>
      <c r="AL1180" s="148">
        <v>0</v>
      </c>
      <c r="AM1180" s="148">
        <v>0</v>
      </c>
    </row>
    <row r="1181" spans="1:39">
      <c r="A1181" s="148">
        <v>5324807</v>
      </c>
      <c r="B1181" s="148" t="s">
        <v>528</v>
      </c>
      <c r="C1181" s="148" t="s">
        <v>120</v>
      </c>
      <c r="D1181" s="148">
        <v>5324807</v>
      </c>
      <c r="F1181" s="149" t="s">
        <v>52</v>
      </c>
      <c r="H1181" s="150">
        <v>27323</v>
      </c>
      <c r="I1181" s="149" t="s">
        <v>8109</v>
      </c>
      <c r="J1181" s="149" t="s">
        <v>8110</v>
      </c>
      <c r="K1181" s="149" t="s">
        <v>45</v>
      </c>
      <c r="M1181" s="149" t="s">
        <v>46</v>
      </c>
      <c r="N1181" s="148">
        <v>12530147</v>
      </c>
      <c r="O1181" s="148" t="s">
        <v>966</v>
      </c>
      <c r="Q1181" s="148" t="s">
        <v>48</v>
      </c>
      <c r="R1181" s="150">
        <v>41905</v>
      </c>
      <c r="S1181" s="150">
        <v>45126</v>
      </c>
      <c r="T1181" s="148" t="s">
        <v>1006</v>
      </c>
      <c r="U1181" s="148">
        <v>638</v>
      </c>
      <c r="X1181" s="148">
        <v>6</v>
      </c>
      <c r="Y1181" s="148" t="s">
        <v>230</v>
      </c>
      <c r="AC1181" s="148" t="s">
        <v>49</v>
      </c>
      <c r="AD1181" s="148" t="s">
        <v>4066</v>
      </c>
      <c r="AE1181" s="148">
        <v>53500</v>
      </c>
      <c r="AF1181" s="148" t="s">
        <v>4504</v>
      </c>
      <c r="AJ1181" s="148">
        <v>664168375</v>
      </c>
      <c r="AK1181" s="148" t="s">
        <v>1640</v>
      </c>
      <c r="AL1181" s="148">
        <v>0</v>
      </c>
      <c r="AM1181" s="148">
        <v>0</v>
      </c>
    </row>
    <row r="1182" spans="1:39">
      <c r="A1182" s="148">
        <v>5328332</v>
      </c>
      <c r="B1182" s="148" t="s">
        <v>3025</v>
      </c>
      <c r="C1182" s="148" t="s">
        <v>225</v>
      </c>
      <c r="D1182" s="148">
        <v>5328332</v>
      </c>
      <c r="F1182" s="149" t="s">
        <v>52</v>
      </c>
      <c r="H1182" s="150">
        <v>41089</v>
      </c>
      <c r="I1182" s="149" t="s">
        <v>53</v>
      </c>
      <c r="J1182" s="149">
        <v>-13</v>
      </c>
      <c r="K1182" s="149" t="s">
        <v>45</v>
      </c>
      <c r="M1182" s="149" t="s">
        <v>46</v>
      </c>
      <c r="N1182" s="148">
        <v>12530018</v>
      </c>
      <c r="O1182" s="148" t="s">
        <v>2023</v>
      </c>
      <c r="Q1182" s="148" t="s">
        <v>48</v>
      </c>
      <c r="R1182" s="150">
        <v>44471</v>
      </c>
      <c r="T1182" s="148" t="s">
        <v>2115</v>
      </c>
      <c r="U1182" s="148">
        <v>500</v>
      </c>
      <c r="X1182" s="148">
        <v>5</v>
      </c>
      <c r="Y1182" s="148" t="s">
        <v>230</v>
      </c>
      <c r="AC1182" s="148" t="s">
        <v>49</v>
      </c>
      <c r="AD1182" s="148" t="s">
        <v>4505</v>
      </c>
      <c r="AE1182" s="148">
        <v>49220</v>
      </c>
      <c r="AF1182" s="148" t="s">
        <v>4234</v>
      </c>
      <c r="AJ1182" s="148">
        <v>660890813</v>
      </c>
      <c r="AK1182" s="148" t="s">
        <v>3026</v>
      </c>
      <c r="AL1182" s="148">
        <v>0</v>
      </c>
      <c r="AM1182" s="148">
        <v>0</v>
      </c>
    </row>
    <row r="1183" spans="1:39">
      <c r="A1183" s="148">
        <v>5312453</v>
      </c>
      <c r="B1183" s="148" t="s">
        <v>1033</v>
      </c>
      <c r="C1183" s="148" t="s">
        <v>84</v>
      </c>
      <c r="D1183" s="148">
        <v>5312453</v>
      </c>
      <c r="F1183" s="149" t="s">
        <v>52</v>
      </c>
      <c r="H1183" s="150">
        <v>26012</v>
      </c>
      <c r="I1183" s="149" t="s">
        <v>8109</v>
      </c>
      <c r="J1183" s="149" t="s">
        <v>8110</v>
      </c>
      <c r="K1183" s="149" t="s">
        <v>45</v>
      </c>
      <c r="M1183" s="149" t="s">
        <v>46</v>
      </c>
      <c r="N1183" s="148">
        <v>12530144</v>
      </c>
      <c r="O1183" s="148" t="s">
        <v>2070</v>
      </c>
      <c r="Q1183" s="148" t="s">
        <v>48</v>
      </c>
      <c r="R1183" s="150">
        <v>37432</v>
      </c>
      <c r="S1183" s="150">
        <v>44445</v>
      </c>
      <c r="T1183" s="148" t="s">
        <v>2896</v>
      </c>
      <c r="U1183" s="148">
        <v>798</v>
      </c>
      <c r="X1183" s="148">
        <v>7</v>
      </c>
      <c r="Y1183" s="148" t="s">
        <v>230</v>
      </c>
      <c r="AC1183" s="148" t="s">
        <v>49</v>
      </c>
      <c r="AD1183" s="148" t="s">
        <v>3631</v>
      </c>
      <c r="AE1183" s="148">
        <v>53290</v>
      </c>
      <c r="AF1183" s="148" t="s">
        <v>4506</v>
      </c>
      <c r="AJ1183" s="148">
        <v>616532095</v>
      </c>
      <c r="AK1183" s="148" t="s">
        <v>1641</v>
      </c>
      <c r="AL1183" s="148">
        <v>0</v>
      </c>
      <c r="AM1183" s="148">
        <v>0</v>
      </c>
    </row>
    <row r="1184" spans="1:39">
      <c r="A1184" s="148">
        <v>5327990</v>
      </c>
      <c r="B1184" s="148" t="s">
        <v>1164</v>
      </c>
      <c r="C1184" s="148" t="s">
        <v>1301</v>
      </c>
      <c r="D1184" s="148">
        <v>5327990</v>
      </c>
      <c r="F1184" s="149" t="s">
        <v>52</v>
      </c>
      <c r="H1184" s="150">
        <v>39735</v>
      </c>
      <c r="I1184" s="149" t="s">
        <v>152</v>
      </c>
      <c r="J1184" s="149">
        <v>-17</v>
      </c>
      <c r="K1184" s="149" t="s">
        <v>45</v>
      </c>
      <c r="M1184" s="149" t="s">
        <v>46</v>
      </c>
      <c r="N1184" s="148">
        <v>12530001</v>
      </c>
      <c r="O1184" s="148" t="s">
        <v>2065</v>
      </c>
      <c r="Q1184" s="148" t="s">
        <v>48</v>
      </c>
      <c r="R1184" s="150">
        <v>44104</v>
      </c>
      <c r="T1184" s="148" t="s">
        <v>2115</v>
      </c>
      <c r="U1184" s="148">
        <v>616</v>
      </c>
      <c r="X1184" s="148">
        <v>6</v>
      </c>
      <c r="Y1184" s="148" t="s">
        <v>230</v>
      </c>
      <c r="AC1184" s="148" t="s">
        <v>49</v>
      </c>
      <c r="AD1184" s="148" t="s">
        <v>4507</v>
      </c>
      <c r="AE1184" s="148">
        <v>53240</v>
      </c>
      <c r="AF1184" s="148" t="s">
        <v>4508</v>
      </c>
      <c r="AI1184" s="148">
        <v>662455169</v>
      </c>
      <c r="AJ1184" s="148">
        <v>611712167</v>
      </c>
      <c r="AK1184" s="148" t="s">
        <v>9109</v>
      </c>
      <c r="AL1184" s="148">
        <v>0</v>
      </c>
      <c r="AM1184" s="148">
        <v>0</v>
      </c>
    </row>
    <row r="1185" spans="1:39">
      <c r="A1185" s="148">
        <v>5315827</v>
      </c>
      <c r="B1185" s="148" t="s">
        <v>529</v>
      </c>
      <c r="C1185" s="148" t="s">
        <v>2041</v>
      </c>
      <c r="D1185" s="148">
        <v>5315827</v>
      </c>
      <c r="E1185" s="149" t="s">
        <v>52</v>
      </c>
      <c r="F1185" s="149" t="s">
        <v>52</v>
      </c>
      <c r="H1185" s="150">
        <v>29915</v>
      </c>
      <c r="I1185" s="149" t="s">
        <v>8113</v>
      </c>
      <c r="J1185" s="149" t="s">
        <v>8114</v>
      </c>
      <c r="K1185" s="149" t="s">
        <v>45</v>
      </c>
      <c r="M1185" s="149" t="s">
        <v>46</v>
      </c>
      <c r="N1185" s="148">
        <v>12530023</v>
      </c>
      <c r="O1185" s="148" t="s">
        <v>2026</v>
      </c>
      <c r="P1185" s="150">
        <v>45483</v>
      </c>
      <c r="Q1185" s="148" t="s">
        <v>962</v>
      </c>
      <c r="R1185" s="150">
        <v>37432</v>
      </c>
      <c r="S1185" s="150">
        <v>45160</v>
      </c>
      <c r="T1185" s="148" t="s">
        <v>2896</v>
      </c>
      <c r="U1185" s="148">
        <v>1291</v>
      </c>
      <c r="X1185" s="148">
        <v>12</v>
      </c>
      <c r="Y1185" s="148" t="s">
        <v>230</v>
      </c>
      <c r="AC1185" s="148" t="s">
        <v>49</v>
      </c>
      <c r="AD1185" s="148" t="s">
        <v>4028</v>
      </c>
      <c r="AE1185" s="148">
        <v>53370</v>
      </c>
      <c r="AF1185" s="148" t="s">
        <v>4509</v>
      </c>
      <c r="AI1185" s="148">
        <v>244291042</v>
      </c>
      <c r="AJ1185" s="148">
        <v>686806908</v>
      </c>
      <c r="AK1185" s="148" t="s">
        <v>1642</v>
      </c>
      <c r="AL1185" s="148">
        <v>0</v>
      </c>
      <c r="AM1185" s="148">
        <v>0</v>
      </c>
    </row>
    <row r="1186" spans="1:39">
      <c r="A1186" s="148">
        <v>5324541</v>
      </c>
      <c r="B1186" s="148" t="s">
        <v>529</v>
      </c>
      <c r="C1186" s="148" t="s">
        <v>138</v>
      </c>
      <c r="D1186" s="148">
        <v>5324541</v>
      </c>
      <c r="E1186" s="149" t="s">
        <v>8115</v>
      </c>
      <c r="F1186" s="149" t="s">
        <v>52</v>
      </c>
      <c r="H1186" s="150">
        <v>26085</v>
      </c>
      <c r="I1186" s="149" t="s">
        <v>8109</v>
      </c>
      <c r="J1186" s="149" t="s">
        <v>8110</v>
      </c>
      <c r="K1186" s="149" t="s">
        <v>45</v>
      </c>
      <c r="M1186" s="149" t="s">
        <v>46</v>
      </c>
      <c r="N1186" s="148">
        <v>12530093</v>
      </c>
      <c r="O1186" s="148" t="s">
        <v>185</v>
      </c>
      <c r="P1186" s="150">
        <v>45496</v>
      </c>
      <c r="Q1186" s="148" t="s">
        <v>962</v>
      </c>
      <c r="R1186" s="150">
        <v>41585</v>
      </c>
      <c r="S1186" s="150">
        <v>44783</v>
      </c>
      <c r="T1186" s="148" t="s">
        <v>2896</v>
      </c>
      <c r="U1186" s="148">
        <v>804</v>
      </c>
      <c r="X1186" s="148">
        <v>8</v>
      </c>
      <c r="Y1186" s="148" t="s">
        <v>230</v>
      </c>
      <c r="AC1186" s="148" t="s">
        <v>49</v>
      </c>
      <c r="AD1186" s="148" t="s">
        <v>3923</v>
      </c>
      <c r="AE1186" s="148">
        <v>53100</v>
      </c>
      <c r="AF1186" s="148" t="s">
        <v>4510</v>
      </c>
      <c r="AI1186" s="148" t="s">
        <v>6077</v>
      </c>
      <c r="AJ1186" s="148" t="s">
        <v>6078</v>
      </c>
      <c r="AK1186" s="148" t="s">
        <v>6079</v>
      </c>
      <c r="AL1186" s="148">
        <v>0</v>
      </c>
      <c r="AM1186" s="148">
        <v>0</v>
      </c>
    </row>
    <row r="1187" spans="1:39">
      <c r="A1187" s="148">
        <v>5320838</v>
      </c>
      <c r="B1187" s="148" t="s">
        <v>530</v>
      </c>
      <c r="C1187" s="148" t="s">
        <v>487</v>
      </c>
      <c r="D1187" s="148">
        <v>5320838</v>
      </c>
      <c r="F1187" s="149" t="s">
        <v>52</v>
      </c>
      <c r="H1187" s="150">
        <v>37848</v>
      </c>
      <c r="I1187" s="149" t="s">
        <v>59</v>
      </c>
      <c r="J1187" s="149">
        <v>-40</v>
      </c>
      <c r="K1187" s="149" t="s">
        <v>45</v>
      </c>
      <c r="M1187" s="149" t="s">
        <v>46</v>
      </c>
      <c r="N1187" s="148">
        <v>12530087</v>
      </c>
      <c r="O1187" s="148" t="s">
        <v>1341</v>
      </c>
      <c r="Q1187" s="148" t="s">
        <v>48</v>
      </c>
      <c r="R1187" s="150">
        <v>39386</v>
      </c>
      <c r="S1187" s="150">
        <v>45091</v>
      </c>
      <c r="T1187" s="148" t="s">
        <v>1006</v>
      </c>
      <c r="U1187" s="148">
        <v>1601</v>
      </c>
      <c r="X1187" s="148">
        <v>16</v>
      </c>
      <c r="Y1187" s="148" t="s">
        <v>230</v>
      </c>
      <c r="AB1187" s="150">
        <v>45108</v>
      </c>
      <c r="AC1187" s="148" t="s">
        <v>49</v>
      </c>
      <c r="AD1187" s="148" t="s">
        <v>3670</v>
      </c>
      <c r="AE1187" s="148">
        <v>53320</v>
      </c>
      <c r="AF1187" s="148" t="s">
        <v>4511</v>
      </c>
      <c r="AK1187" s="148" t="s">
        <v>6080</v>
      </c>
      <c r="AL1187" s="148">
        <v>0</v>
      </c>
      <c r="AM1187" s="148">
        <v>0</v>
      </c>
    </row>
    <row r="1188" spans="1:39">
      <c r="A1188" s="148">
        <v>5327752</v>
      </c>
      <c r="B1188" s="148" t="s">
        <v>531</v>
      </c>
      <c r="C1188" s="148" t="s">
        <v>308</v>
      </c>
      <c r="D1188" s="148">
        <v>5327752</v>
      </c>
      <c r="E1188" s="149" t="s">
        <v>43</v>
      </c>
      <c r="F1188" s="149" t="s">
        <v>43</v>
      </c>
      <c r="H1188" s="150">
        <v>40149</v>
      </c>
      <c r="I1188" s="149" t="s">
        <v>70</v>
      </c>
      <c r="J1188" s="149">
        <v>-16</v>
      </c>
      <c r="K1188" s="149" t="s">
        <v>45</v>
      </c>
      <c r="M1188" s="149" t="s">
        <v>46</v>
      </c>
      <c r="N1188" s="148">
        <v>12530023</v>
      </c>
      <c r="O1188" s="148" t="s">
        <v>2026</v>
      </c>
      <c r="P1188" s="150">
        <v>45532</v>
      </c>
      <c r="Q1188" s="148" t="s">
        <v>962</v>
      </c>
      <c r="R1188" s="150">
        <v>43757</v>
      </c>
      <c r="T1188" s="148" t="s">
        <v>2115</v>
      </c>
      <c r="U1188" s="148">
        <v>500</v>
      </c>
      <c r="X1188" s="148">
        <v>5</v>
      </c>
      <c r="Y1188" s="148" t="s">
        <v>230</v>
      </c>
      <c r="AC1188" s="148" t="s">
        <v>49</v>
      </c>
      <c r="AD1188" s="148" t="s">
        <v>4513</v>
      </c>
      <c r="AE1188" s="148">
        <v>53160</v>
      </c>
      <c r="AF1188" s="148" t="s">
        <v>4512</v>
      </c>
      <c r="AI1188" s="148">
        <v>243047722</v>
      </c>
      <c r="AJ1188" s="148">
        <v>609546427</v>
      </c>
      <c r="AK1188" s="148" t="s">
        <v>1643</v>
      </c>
      <c r="AL1188" s="148">
        <v>0</v>
      </c>
      <c r="AM1188" s="148">
        <v>0</v>
      </c>
    </row>
    <row r="1189" spans="1:39">
      <c r="A1189" s="148">
        <v>5329050</v>
      </c>
      <c r="B1189" s="148" t="s">
        <v>2124</v>
      </c>
      <c r="C1189" s="148" t="s">
        <v>2216</v>
      </c>
      <c r="D1189" s="148">
        <v>5329050</v>
      </c>
      <c r="F1189" s="149" t="s">
        <v>52</v>
      </c>
      <c r="H1189" s="150">
        <v>40242</v>
      </c>
      <c r="I1189" s="149" t="s">
        <v>97</v>
      </c>
      <c r="J1189" s="149">
        <v>-15</v>
      </c>
      <c r="K1189" s="149" t="s">
        <v>45</v>
      </c>
      <c r="M1189" s="149" t="s">
        <v>46</v>
      </c>
      <c r="N1189" s="148">
        <v>12530049</v>
      </c>
      <c r="O1189" s="148" t="s">
        <v>238</v>
      </c>
      <c r="Q1189" s="148" t="s">
        <v>48</v>
      </c>
      <c r="R1189" s="150">
        <v>44906</v>
      </c>
      <c r="T1189" s="148" t="s">
        <v>2115</v>
      </c>
      <c r="U1189" s="148">
        <v>500</v>
      </c>
      <c r="X1189" s="148">
        <v>5</v>
      </c>
      <c r="Y1189" s="148" t="s">
        <v>230</v>
      </c>
      <c r="AC1189" s="148" t="s">
        <v>49</v>
      </c>
      <c r="AD1189" s="148" t="s">
        <v>5012</v>
      </c>
      <c r="AE1189" s="148">
        <v>53160</v>
      </c>
      <c r="AF1189" s="148" t="s">
        <v>6081</v>
      </c>
      <c r="AK1189" s="148" t="s">
        <v>3049</v>
      </c>
      <c r="AL1189" s="148">
        <v>0</v>
      </c>
      <c r="AM1189" s="148">
        <v>0</v>
      </c>
    </row>
    <row r="1190" spans="1:39">
      <c r="A1190" s="148">
        <v>5323479</v>
      </c>
      <c r="B1190" s="148" t="s">
        <v>6082</v>
      </c>
      <c r="C1190" s="148" t="s">
        <v>60</v>
      </c>
      <c r="D1190" s="148">
        <v>5323479</v>
      </c>
      <c r="E1190" s="149" t="s">
        <v>52</v>
      </c>
      <c r="F1190" s="149" t="s">
        <v>52</v>
      </c>
      <c r="H1190" s="150">
        <v>36562</v>
      </c>
      <c r="I1190" s="149" t="s">
        <v>59</v>
      </c>
      <c r="J1190" s="149">
        <v>-40</v>
      </c>
      <c r="K1190" s="149" t="s">
        <v>45</v>
      </c>
      <c r="M1190" s="149" t="s">
        <v>46</v>
      </c>
      <c r="N1190" s="148">
        <v>12530038</v>
      </c>
      <c r="O1190" s="148" t="s">
        <v>2058</v>
      </c>
      <c r="P1190" s="150">
        <v>45477</v>
      </c>
      <c r="Q1190" s="148" t="s">
        <v>962</v>
      </c>
      <c r="R1190" s="150">
        <v>40962</v>
      </c>
      <c r="S1190" s="150">
        <v>44827</v>
      </c>
      <c r="T1190" s="148" t="s">
        <v>2896</v>
      </c>
      <c r="U1190" s="148">
        <v>752</v>
      </c>
      <c r="X1190" s="148">
        <v>7</v>
      </c>
      <c r="Y1190" s="148" t="s">
        <v>230</v>
      </c>
      <c r="AC1190" s="148" t="s">
        <v>49</v>
      </c>
      <c r="AD1190" s="148" t="s">
        <v>3848</v>
      </c>
      <c r="AE1190" s="148">
        <v>53200</v>
      </c>
      <c r="AF1190" s="148" t="s">
        <v>6083</v>
      </c>
      <c r="AJ1190" s="148" t="s">
        <v>6084</v>
      </c>
      <c r="AK1190" s="148" t="s">
        <v>6085</v>
      </c>
      <c r="AL1190" s="148">
        <v>0</v>
      </c>
      <c r="AM1190" s="148">
        <v>0</v>
      </c>
    </row>
    <row r="1191" spans="1:39">
      <c r="A1191" s="148">
        <v>7223125</v>
      </c>
      <c r="B1191" s="148" t="s">
        <v>9110</v>
      </c>
      <c r="C1191" s="148" t="s">
        <v>140</v>
      </c>
      <c r="D1191" s="148">
        <v>7223125</v>
      </c>
      <c r="F1191" s="149" t="s">
        <v>52</v>
      </c>
      <c r="H1191" s="150">
        <v>34029</v>
      </c>
      <c r="I1191" s="149" t="s">
        <v>59</v>
      </c>
      <c r="J1191" s="149">
        <v>-40</v>
      </c>
      <c r="K1191" s="149" t="s">
        <v>45</v>
      </c>
      <c r="M1191" s="149" t="s">
        <v>46</v>
      </c>
      <c r="N1191" s="148">
        <v>12530058</v>
      </c>
      <c r="O1191" s="148" t="s">
        <v>945</v>
      </c>
      <c r="Q1191" s="148" t="s">
        <v>48</v>
      </c>
      <c r="R1191" s="150">
        <v>43362</v>
      </c>
      <c r="S1191" s="150">
        <v>45296</v>
      </c>
      <c r="T1191" s="148" t="s">
        <v>1006</v>
      </c>
      <c r="U1191" s="148">
        <v>515</v>
      </c>
      <c r="X1191" s="148">
        <v>5</v>
      </c>
      <c r="Y1191" s="148" t="s">
        <v>230</v>
      </c>
      <c r="AC1191" s="148" t="s">
        <v>49</v>
      </c>
      <c r="AD1191" s="148" t="s">
        <v>6915</v>
      </c>
      <c r="AE1191" s="148">
        <v>53340</v>
      </c>
      <c r="AF1191" s="148" t="s">
        <v>9111</v>
      </c>
      <c r="AH1191" s="148" t="s">
        <v>9112</v>
      </c>
      <c r="AJ1191" s="148">
        <v>647350664</v>
      </c>
      <c r="AK1191" s="148" t="s">
        <v>9113</v>
      </c>
      <c r="AL1191" s="148">
        <v>0</v>
      </c>
      <c r="AM1191" s="148">
        <v>0</v>
      </c>
    </row>
    <row r="1192" spans="1:39">
      <c r="A1192" s="148">
        <v>5329333</v>
      </c>
      <c r="B1192" s="148" t="s">
        <v>9114</v>
      </c>
      <c r="C1192" s="148" t="s">
        <v>5531</v>
      </c>
      <c r="D1192" s="148">
        <v>5329333</v>
      </c>
      <c r="F1192" s="149" t="s">
        <v>52</v>
      </c>
      <c r="H1192" s="150">
        <v>22645</v>
      </c>
      <c r="I1192" s="149" t="s">
        <v>8138</v>
      </c>
      <c r="J1192" s="149" t="s">
        <v>8139</v>
      </c>
      <c r="K1192" s="149" t="s">
        <v>45</v>
      </c>
      <c r="M1192" s="149" t="s">
        <v>46</v>
      </c>
      <c r="N1192" s="148">
        <v>12530003</v>
      </c>
      <c r="O1192" s="148" t="s">
        <v>2024</v>
      </c>
      <c r="Q1192" s="148" t="s">
        <v>48</v>
      </c>
      <c r="R1192" s="150">
        <v>45190</v>
      </c>
      <c r="S1192" s="150">
        <v>45190</v>
      </c>
      <c r="T1192" s="148" t="s">
        <v>1006</v>
      </c>
      <c r="U1192" s="148">
        <v>514</v>
      </c>
      <c r="X1192" s="148">
        <v>5</v>
      </c>
      <c r="Y1192" s="148" t="s">
        <v>230</v>
      </c>
      <c r="AC1192" s="148" t="s">
        <v>49</v>
      </c>
      <c r="AD1192" s="148" t="s">
        <v>7326</v>
      </c>
      <c r="AE1192" s="148">
        <v>53200</v>
      </c>
      <c r="AF1192" s="148" t="s">
        <v>9115</v>
      </c>
      <c r="AJ1192" s="148">
        <v>624391310</v>
      </c>
      <c r="AK1192" s="148" t="s">
        <v>9116</v>
      </c>
      <c r="AL1192" s="148">
        <v>0</v>
      </c>
      <c r="AM1192" s="148">
        <v>0</v>
      </c>
    </row>
    <row r="1193" spans="1:39">
      <c r="A1193" s="148">
        <v>5329421</v>
      </c>
      <c r="B1193" s="148" t="s">
        <v>9117</v>
      </c>
      <c r="C1193" s="148" t="s">
        <v>96</v>
      </c>
      <c r="D1193" s="148">
        <v>5329421</v>
      </c>
      <c r="F1193" s="149" t="s">
        <v>52</v>
      </c>
      <c r="H1193" s="150">
        <v>32385</v>
      </c>
      <c r="I1193" s="149" t="s">
        <v>59</v>
      </c>
      <c r="J1193" s="149">
        <v>-40</v>
      </c>
      <c r="K1193" s="149" t="s">
        <v>45</v>
      </c>
      <c r="M1193" s="149" t="s">
        <v>46</v>
      </c>
      <c r="N1193" s="148">
        <v>12530147</v>
      </c>
      <c r="O1193" s="148" t="s">
        <v>966</v>
      </c>
      <c r="Q1193" s="148" t="s">
        <v>48</v>
      </c>
      <c r="R1193" s="150">
        <v>45203</v>
      </c>
      <c r="S1193" s="150">
        <v>45203</v>
      </c>
      <c r="T1193" s="148" t="s">
        <v>1006</v>
      </c>
      <c r="U1193" s="148">
        <v>520</v>
      </c>
      <c r="X1193" s="148">
        <v>5</v>
      </c>
      <c r="Y1193" s="148" t="s">
        <v>230</v>
      </c>
      <c r="AC1193" s="148" t="s">
        <v>49</v>
      </c>
      <c r="AD1193" s="148" t="s">
        <v>4062</v>
      </c>
      <c r="AE1193" s="148">
        <v>53100</v>
      </c>
      <c r="AF1193" s="148" t="s">
        <v>9118</v>
      </c>
      <c r="AK1193" s="148" t="s">
        <v>9119</v>
      </c>
      <c r="AL1193" s="148">
        <v>0</v>
      </c>
      <c r="AM1193" s="148">
        <v>0</v>
      </c>
    </row>
    <row r="1194" spans="1:39">
      <c r="A1194" s="148">
        <v>5328841</v>
      </c>
      <c r="B1194" s="148" t="s">
        <v>6086</v>
      </c>
      <c r="C1194" s="148" t="s">
        <v>948</v>
      </c>
      <c r="D1194" s="148">
        <v>5328841</v>
      </c>
      <c r="F1194" s="149" t="s">
        <v>52</v>
      </c>
      <c r="H1194" s="150">
        <v>40492</v>
      </c>
      <c r="I1194" s="149" t="s">
        <v>97</v>
      </c>
      <c r="J1194" s="149">
        <v>-15</v>
      </c>
      <c r="K1194" s="149" t="s">
        <v>45</v>
      </c>
      <c r="M1194" s="149" t="s">
        <v>46</v>
      </c>
      <c r="N1194" s="148">
        <v>12530016</v>
      </c>
      <c r="O1194" s="148" t="s">
        <v>2152</v>
      </c>
      <c r="Q1194" s="148" t="s">
        <v>48</v>
      </c>
      <c r="R1194" s="150">
        <v>44833</v>
      </c>
      <c r="T1194" s="148" t="s">
        <v>2115</v>
      </c>
      <c r="U1194" s="148">
        <v>578</v>
      </c>
      <c r="X1194" s="148">
        <v>5</v>
      </c>
      <c r="Y1194" s="148" t="s">
        <v>230</v>
      </c>
      <c r="AC1194" s="148" t="s">
        <v>49</v>
      </c>
      <c r="AD1194" s="148" t="s">
        <v>4457</v>
      </c>
      <c r="AE1194" s="148">
        <v>53150</v>
      </c>
      <c r="AF1194" s="148" t="s">
        <v>6087</v>
      </c>
      <c r="AJ1194" s="148">
        <v>661774869</v>
      </c>
      <c r="AK1194" s="148" t="s">
        <v>6088</v>
      </c>
      <c r="AL1194" s="148">
        <v>0</v>
      </c>
      <c r="AM1194" s="148">
        <v>0</v>
      </c>
    </row>
    <row r="1195" spans="1:39">
      <c r="A1195" s="148">
        <v>5329007</v>
      </c>
      <c r="B1195" s="148" t="s">
        <v>6090</v>
      </c>
      <c r="C1195" s="148" t="s">
        <v>263</v>
      </c>
      <c r="D1195" s="148">
        <v>5329007</v>
      </c>
      <c r="F1195" s="149" t="s">
        <v>52</v>
      </c>
      <c r="H1195" s="150">
        <v>40769</v>
      </c>
      <c r="I1195" s="149" t="s">
        <v>44</v>
      </c>
      <c r="J1195" s="149">
        <v>-14</v>
      </c>
      <c r="K1195" s="149" t="s">
        <v>45</v>
      </c>
      <c r="M1195" s="149" t="s">
        <v>46</v>
      </c>
      <c r="N1195" s="148">
        <v>12530054</v>
      </c>
      <c r="O1195" s="148" t="s">
        <v>94</v>
      </c>
      <c r="Q1195" s="148" t="s">
        <v>48</v>
      </c>
      <c r="R1195" s="150">
        <v>44873</v>
      </c>
      <c r="S1195" s="150">
        <v>45169</v>
      </c>
      <c r="T1195" s="148" t="s">
        <v>1006</v>
      </c>
      <c r="U1195" s="148">
        <v>500</v>
      </c>
      <c r="X1195" s="148">
        <v>5</v>
      </c>
      <c r="Y1195" s="148" t="s">
        <v>230</v>
      </c>
      <c r="AC1195" s="148" t="s">
        <v>49</v>
      </c>
      <c r="AD1195" s="148" t="s">
        <v>3662</v>
      </c>
      <c r="AE1195" s="148">
        <v>53800</v>
      </c>
      <c r="AF1195" s="148" t="s">
        <v>6091</v>
      </c>
      <c r="AJ1195" s="148">
        <v>614673707</v>
      </c>
      <c r="AK1195" s="148" t="s">
        <v>6092</v>
      </c>
      <c r="AL1195" s="148">
        <v>0</v>
      </c>
      <c r="AM1195" s="148">
        <v>0</v>
      </c>
    </row>
    <row r="1196" spans="1:39">
      <c r="A1196" s="148">
        <v>536381</v>
      </c>
      <c r="B1196" s="148" t="s">
        <v>533</v>
      </c>
      <c r="C1196" s="148" t="s">
        <v>66</v>
      </c>
      <c r="D1196" s="148">
        <v>536381</v>
      </c>
      <c r="F1196" s="149" t="s">
        <v>52</v>
      </c>
      <c r="H1196" s="150">
        <v>22320</v>
      </c>
      <c r="I1196" s="149" t="s">
        <v>8138</v>
      </c>
      <c r="J1196" s="149" t="s">
        <v>8139</v>
      </c>
      <c r="K1196" s="149" t="s">
        <v>45</v>
      </c>
      <c r="M1196" s="149" t="s">
        <v>46</v>
      </c>
      <c r="N1196" s="148">
        <v>12530054</v>
      </c>
      <c r="O1196" s="148" t="s">
        <v>94</v>
      </c>
      <c r="Q1196" s="148" t="s">
        <v>48</v>
      </c>
      <c r="R1196" s="150">
        <v>37432</v>
      </c>
      <c r="S1196" s="150">
        <v>45058</v>
      </c>
      <c r="T1196" s="148" t="s">
        <v>1006</v>
      </c>
      <c r="U1196" s="148">
        <v>843</v>
      </c>
      <c r="X1196" s="148">
        <v>8</v>
      </c>
      <c r="Y1196" s="148" t="s">
        <v>230</v>
      </c>
      <c r="AC1196" s="148" t="s">
        <v>49</v>
      </c>
      <c r="AD1196" s="148" t="s">
        <v>4023</v>
      </c>
      <c r="AE1196" s="148">
        <v>53400</v>
      </c>
      <c r="AF1196" s="148" t="s">
        <v>4514</v>
      </c>
      <c r="AK1196" s="148" t="s">
        <v>3409</v>
      </c>
      <c r="AL1196" s="148">
        <v>0</v>
      </c>
      <c r="AM1196" s="148">
        <v>0</v>
      </c>
    </row>
    <row r="1197" spans="1:39">
      <c r="A1197" s="148">
        <v>5314974</v>
      </c>
      <c r="B1197" s="148" t="s">
        <v>533</v>
      </c>
      <c r="C1197" s="148" t="s">
        <v>3050</v>
      </c>
      <c r="D1197" s="148">
        <v>5314974</v>
      </c>
      <c r="F1197" s="149" t="s">
        <v>52</v>
      </c>
      <c r="H1197" s="150">
        <v>31838</v>
      </c>
      <c r="I1197" s="149" t="s">
        <v>59</v>
      </c>
      <c r="J1197" s="149">
        <v>-40</v>
      </c>
      <c r="K1197" s="149" t="s">
        <v>45</v>
      </c>
      <c r="M1197" s="149" t="s">
        <v>46</v>
      </c>
      <c r="N1197" s="148">
        <v>12530098</v>
      </c>
      <c r="O1197" s="148" t="s">
        <v>149</v>
      </c>
      <c r="Q1197" s="148" t="s">
        <v>48</v>
      </c>
      <c r="R1197" s="150">
        <v>37432</v>
      </c>
      <c r="S1197" s="150">
        <v>44818</v>
      </c>
      <c r="T1197" s="148" t="s">
        <v>2896</v>
      </c>
      <c r="U1197" s="148">
        <v>724</v>
      </c>
      <c r="X1197" s="148">
        <v>7</v>
      </c>
      <c r="Y1197" s="148" t="s">
        <v>230</v>
      </c>
      <c r="AC1197" s="148" t="s">
        <v>49</v>
      </c>
      <c r="AD1197" s="148" t="s">
        <v>4515</v>
      </c>
      <c r="AE1197" s="148">
        <v>53500</v>
      </c>
      <c r="AF1197" s="148" t="s">
        <v>4516</v>
      </c>
      <c r="AI1197" s="148">
        <v>633876298</v>
      </c>
      <c r="AJ1197" s="148">
        <v>950455389</v>
      </c>
      <c r="AK1197" s="148" t="s">
        <v>1644</v>
      </c>
      <c r="AL1197" s="148">
        <v>0</v>
      </c>
      <c r="AM1197" s="148">
        <v>0</v>
      </c>
    </row>
    <row r="1198" spans="1:39">
      <c r="A1198" s="148">
        <v>5328657</v>
      </c>
      <c r="B1198" s="148" t="s">
        <v>533</v>
      </c>
      <c r="C1198" s="148" t="s">
        <v>6093</v>
      </c>
      <c r="D1198" s="148">
        <v>5328657</v>
      </c>
      <c r="E1198" s="149" t="s">
        <v>52</v>
      </c>
      <c r="F1198" s="149" t="s">
        <v>52</v>
      </c>
      <c r="H1198" s="150">
        <v>29236</v>
      </c>
      <c r="I1198" s="149" t="s">
        <v>8113</v>
      </c>
      <c r="J1198" s="149" t="s">
        <v>8114</v>
      </c>
      <c r="K1198" s="149" t="s">
        <v>45</v>
      </c>
      <c r="M1198" s="149" t="s">
        <v>46</v>
      </c>
      <c r="N1198" s="148">
        <v>12530070</v>
      </c>
      <c r="O1198" s="148" t="s">
        <v>145</v>
      </c>
      <c r="P1198" s="150">
        <v>45535</v>
      </c>
      <c r="Q1198" s="148" t="s">
        <v>962</v>
      </c>
      <c r="R1198" s="150">
        <v>44808</v>
      </c>
      <c r="S1198" s="150">
        <v>44791</v>
      </c>
      <c r="T1198" s="148" t="s">
        <v>2896</v>
      </c>
      <c r="U1198" s="148">
        <v>568</v>
      </c>
      <c r="X1198" s="148">
        <v>5</v>
      </c>
      <c r="Y1198" s="148" t="s">
        <v>230</v>
      </c>
      <c r="AC1198" s="148" t="s">
        <v>49</v>
      </c>
      <c r="AD1198" s="148" t="s">
        <v>3670</v>
      </c>
      <c r="AE1198" s="148">
        <v>53320</v>
      </c>
      <c r="AF1198" s="148" t="s">
        <v>6094</v>
      </c>
      <c r="AJ1198" s="148" t="s">
        <v>6095</v>
      </c>
      <c r="AK1198" s="148" t="s">
        <v>6096</v>
      </c>
      <c r="AL1198" s="148">
        <v>0</v>
      </c>
      <c r="AM1198" s="148">
        <v>0</v>
      </c>
    </row>
    <row r="1199" spans="1:39">
      <c r="A1199" s="148">
        <v>5318574</v>
      </c>
      <c r="B1199" s="148" t="s">
        <v>533</v>
      </c>
      <c r="C1199" s="148" t="s">
        <v>162</v>
      </c>
      <c r="D1199" s="148">
        <v>5318574</v>
      </c>
      <c r="E1199" s="149" t="s">
        <v>52</v>
      </c>
      <c r="F1199" s="149" t="s">
        <v>52</v>
      </c>
      <c r="H1199" s="150">
        <v>33996</v>
      </c>
      <c r="I1199" s="149" t="s">
        <v>59</v>
      </c>
      <c r="J1199" s="149">
        <v>-40</v>
      </c>
      <c r="K1199" s="149" t="s">
        <v>45</v>
      </c>
      <c r="M1199" s="149" t="s">
        <v>46</v>
      </c>
      <c r="N1199" s="148">
        <v>12530114</v>
      </c>
      <c r="O1199" s="148" t="s">
        <v>47</v>
      </c>
      <c r="P1199" s="150">
        <v>45523</v>
      </c>
      <c r="Q1199" s="148" t="s">
        <v>962</v>
      </c>
      <c r="R1199" s="150">
        <v>37935</v>
      </c>
      <c r="S1199" s="150">
        <v>45175</v>
      </c>
      <c r="T1199" s="148" t="s">
        <v>2896</v>
      </c>
      <c r="U1199" s="148">
        <v>924</v>
      </c>
      <c r="X1199" s="148">
        <v>9</v>
      </c>
      <c r="Y1199" s="148" t="s">
        <v>230</v>
      </c>
      <c r="AC1199" s="148" t="s">
        <v>49</v>
      </c>
      <c r="AD1199" s="148" t="s">
        <v>1328</v>
      </c>
      <c r="AE1199" s="148">
        <v>53000</v>
      </c>
      <c r="AF1199" s="148" t="s">
        <v>4517</v>
      </c>
      <c r="AJ1199" s="148" t="s">
        <v>3410</v>
      </c>
      <c r="AK1199" s="148" t="s">
        <v>1645</v>
      </c>
      <c r="AL1199" s="148">
        <v>0</v>
      </c>
      <c r="AM1199" s="148">
        <v>0</v>
      </c>
    </row>
    <row r="1200" spans="1:39">
      <c r="A1200" s="148">
        <v>5329367</v>
      </c>
      <c r="B1200" s="148" t="s">
        <v>9120</v>
      </c>
      <c r="C1200" s="148" t="s">
        <v>2148</v>
      </c>
      <c r="D1200" s="148">
        <v>5329367</v>
      </c>
      <c r="F1200" s="149" t="s">
        <v>43</v>
      </c>
      <c r="H1200" s="150">
        <v>40921</v>
      </c>
      <c r="I1200" s="149" t="s">
        <v>53</v>
      </c>
      <c r="J1200" s="149">
        <v>-13</v>
      </c>
      <c r="K1200" s="149" t="s">
        <v>45</v>
      </c>
      <c r="M1200" s="149" t="s">
        <v>46</v>
      </c>
      <c r="N1200" s="148">
        <v>12530074</v>
      </c>
      <c r="O1200" s="148" t="s">
        <v>218</v>
      </c>
      <c r="Q1200" s="148" t="s">
        <v>48</v>
      </c>
      <c r="R1200" s="150">
        <v>45196</v>
      </c>
      <c r="T1200" s="148" t="s">
        <v>2115</v>
      </c>
      <c r="U1200" s="148">
        <v>500</v>
      </c>
      <c r="X1200" s="148">
        <v>5</v>
      </c>
      <c r="Y1200" s="148" t="s">
        <v>230</v>
      </c>
      <c r="AC1200" s="148" t="s">
        <v>49</v>
      </c>
      <c r="AD1200" s="148" t="s">
        <v>4057</v>
      </c>
      <c r="AE1200" s="148">
        <v>53200</v>
      </c>
      <c r="AF1200" s="148" t="s">
        <v>9121</v>
      </c>
      <c r="AJ1200" s="148">
        <v>631326579</v>
      </c>
      <c r="AK1200" s="148" t="s">
        <v>8248</v>
      </c>
      <c r="AL1200" s="148">
        <v>0</v>
      </c>
      <c r="AM1200" s="148">
        <v>0</v>
      </c>
    </row>
    <row r="1201" spans="1:39">
      <c r="A1201" s="148">
        <v>5327105</v>
      </c>
      <c r="B1201" s="148" t="s">
        <v>1034</v>
      </c>
      <c r="C1201" s="148" t="s">
        <v>515</v>
      </c>
      <c r="D1201" s="148">
        <v>5327105</v>
      </c>
      <c r="E1201" s="149" t="s">
        <v>52</v>
      </c>
      <c r="F1201" s="149" t="s">
        <v>43</v>
      </c>
      <c r="H1201" s="150">
        <v>26216</v>
      </c>
      <c r="I1201" s="149" t="s">
        <v>8109</v>
      </c>
      <c r="J1201" s="149" t="s">
        <v>8110</v>
      </c>
      <c r="K1201" s="149" t="s">
        <v>61</v>
      </c>
      <c r="M1201" s="149" t="s">
        <v>46</v>
      </c>
      <c r="N1201" s="148">
        <v>12530055</v>
      </c>
      <c r="O1201" s="148" t="s">
        <v>240</v>
      </c>
      <c r="P1201" s="150">
        <v>45530</v>
      </c>
      <c r="Q1201" s="148" t="s">
        <v>962</v>
      </c>
      <c r="R1201" s="150">
        <v>43383</v>
      </c>
      <c r="S1201" s="150">
        <v>45495</v>
      </c>
      <c r="T1201" s="148" t="s">
        <v>1006</v>
      </c>
      <c r="U1201" s="148">
        <v>500</v>
      </c>
      <c r="X1201" s="148">
        <v>5</v>
      </c>
      <c r="Y1201" s="148" t="s">
        <v>230</v>
      </c>
      <c r="AC1201" s="148" t="s">
        <v>49</v>
      </c>
      <c r="AD1201" s="148" t="s">
        <v>3748</v>
      </c>
      <c r="AE1201" s="148">
        <v>53380</v>
      </c>
      <c r="AF1201" s="148" t="s">
        <v>4518</v>
      </c>
      <c r="AI1201" s="148">
        <v>243904178</v>
      </c>
      <c r="AJ1201" s="148">
        <v>695395090</v>
      </c>
      <c r="AK1201" s="148" t="s">
        <v>1646</v>
      </c>
      <c r="AL1201" s="148">
        <v>0</v>
      </c>
      <c r="AM1201" s="148">
        <v>0</v>
      </c>
    </row>
    <row r="1202" spans="1:39">
      <c r="A1202" s="148">
        <v>5329381</v>
      </c>
      <c r="B1202" s="148" t="s">
        <v>9122</v>
      </c>
      <c r="C1202" s="148" t="s">
        <v>1298</v>
      </c>
      <c r="D1202" s="148">
        <v>5329381</v>
      </c>
      <c r="F1202" s="149" t="s">
        <v>52</v>
      </c>
      <c r="H1202" s="150">
        <v>40622</v>
      </c>
      <c r="I1202" s="149" t="s">
        <v>44</v>
      </c>
      <c r="J1202" s="149">
        <v>-14</v>
      </c>
      <c r="K1202" s="149" t="s">
        <v>45</v>
      </c>
      <c r="M1202" s="149" t="s">
        <v>46</v>
      </c>
      <c r="N1202" s="148">
        <v>12530064</v>
      </c>
      <c r="O1202" s="148" t="s">
        <v>2020</v>
      </c>
      <c r="Q1202" s="148" t="s">
        <v>48</v>
      </c>
      <c r="R1202" s="150">
        <v>45197</v>
      </c>
      <c r="T1202" s="148" t="s">
        <v>2115</v>
      </c>
      <c r="U1202" s="148">
        <v>500</v>
      </c>
      <c r="X1202" s="148">
        <v>5</v>
      </c>
      <c r="Y1202" s="148" t="s">
        <v>230</v>
      </c>
      <c r="AC1202" s="148" t="s">
        <v>49</v>
      </c>
      <c r="AD1202" s="148" t="s">
        <v>3634</v>
      </c>
      <c r="AE1202" s="148">
        <v>53320</v>
      </c>
      <c r="AF1202" s="148" t="s">
        <v>9123</v>
      </c>
      <c r="AJ1202" s="148">
        <v>642118530</v>
      </c>
      <c r="AK1202" s="148" t="s">
        <v>9124</v>
      </c>
      <c r="AL1202" s="148">
        <v>1</v>
      </c>
      <c r="AM1202" s="148">
        <v>1</v>
      </c>
    </row>
    <row r="1203" spans="1:39">
      <c r="A1203" s="148">
        <v>5315054</v>
      </c>
      <c r="B1203" s="148" t="s">
        <v>9125</v>
      </c>
      <c r="C1203" s="148" t="s">
        <v>141</v>
      </c>
      <c r="D1203" s="148">
        <v>5315054</v>
      </c>
      <c r="F1203" s="149" t="s">
        <v>52</v>
      </c>
      <c r="H1203" s="150">
        <v>26859</v>
      </c>
      <c r="I1203" s="149" t="s">
        <v>8109</v>
      </c>
      <c r="J1203" s="149" t="s">
        <v>8110</v>
      </c>
      <c r="K1203" s="149" t="s">
        <v>45</v>
      </c>
      <c r="M1203" s="149" t="s">
        <v>46</v>
      </c>
      <c r="N1203" s="148">
        <v>12530005</v>
      </c>
      <c r="O1203" s="148" t="s">
        <v>5391</v>
      </c>
      <c r="Q1203" s="148" t="s">
        <v>48</v>
      </c>
      <c r="R1203" s="150">
        <v>37432</v>
      </c>
      <c r="S1203" s="150">
        <v>45184</v>
      </c>
      <c r="T1203" s="148" t="s">
        <v>1006</v>
      </c>
      <c r="U1203" s="148">
        <v>532</v>
      </c>
      <c r="X1203" s="148">
        <v>5</v>
      </c>
      <c r="Y1203" s="148" t="s">
        <v>230</v>
      </c>
      <c r="AC1203" s="148" t="s">
        <v>49</v>
      </c>
      <c r="AD1203" s="148" t="s">
        <v>3888</v>
      </c>
      <c r="AE1203" s="148">
        <v>53350</v>
      </c>
      <c r="AF1203" s="148" t="s">
        <v>9126</v>
      </c>
      <c r="AJ1203" s="148">
        <v>686348247</v>
      </c>
      <c r="AK1203" s="148" t="s">
        <v>9127</v>
      </c>
      <c r="AL1203" s="148">
        <v>0</v>
      </c>
      <c r="AM1203" s="148">
        <v>0</v>
      </c>
    </row>
    <row r="1204" spans="1:39">
      <c r="A1204" s="148">
        <v>5314834</v>
      </c>
      <c r="B1204" s="148" t="s">
        <v>534</v>
      </c>
      <c r="C1204" s="148" t="s">
        <v>298</v>
      </c>
      <c r="D1204" s="148">
        <v>5314834</v>
      </c>
      <c r="E1204" s="149" t="s">
        <v>52</v>
      </c>
      <c r="F1204" s="149" t="s">
        <v>52</v>
      </c>
      <c r="H1204" s="150">
        <v>28234</v>
      </c>
      <c r="I1204" s="149" t="s">
        <v>8147</v>
      </c>
      <c r="J1204" s="149" t="s">
        <v>8148</v>
      </c>
      <c r="K1204" s="149" t="s">
        <v>45</v>
      </c>
      <c r="M1204" s="149" t="s">
        <v>46</v>
      </c>
      <c r="N1204" s="148">
        <v>12530146</v>
      </c>
      <c r="O1204" s="148" t="s">
        <v>2034</v>
      </c>
      <c r="P1204" s="150">
        <v>45496</v>
      </c>
      <c r="Q1204" s="148" t="s">
        <v>962</v>
      </c>
      <c r="R1204" s="150">
        <v>37432</v>
      </c>
      <c r="S1204" s="150">
        <v>44768</v>
      </c>
      <c r="T1204" s="148" t="s">
        <v>2896</v>
      </c>
      <c r="U1204" s="148">
        <v>733</v>
      </c>
      <c r="X1204" s="148">
        <v>7</v>
      </c>
      <c r="Y1204" s="148" t="s">
        <v>230</v>
      </c>
      <c r="AC1204" s="148" t="s">
        <v>49</v>
      </c>
      <c r="AD1204" s="148" t="s">
        <v>3684</v>
      </c>
      <c r="AE1204" s="148">
        <v>53230</v>
      </c>
      <c r="AF1204" s="148" t="s">
        <v>4520</v>
      </c>
      <c r="AI1204" s="148">
        <v>243909747</v>
      </c>
      <c r="AJ1204" s="148">
        <v>672153287</v>
      </c>
      <c r="AK1204" s="148" t="s">
        <v>1647</v>
      </c>
      <c r="AL1204" s="148">
        <v>0</v>
      </c>
      <c r="AM1204" s="148">
        <v>0</v>
      </c>
    </row>
    <row r="1205" spans="1:39">
      <c r="A1205" s="148">
        <v>5329471</v>
      </c>
      <c r="B1205" s="148" t="s">
        <v>9128</v>
      </c>
      <c r="C1205" s="148" t="s">
        <v>9129</v>
      </c>
      <c r="D1205" s="148">
        <v>5329471</v>
      </c>
      <c r="F1205" s="149" t="s">
        <v>43</v>
      </c>
      <c r="H1205" s="150">
        <v>42331</v>
      </c>
      <c r="I1205" s="149" t="s">
        <v>57</v>
      </c>
      <c r="J1205" s="149">
        <v>-10</v>
      </c>
      <c r="K1205" s="149" t="s">
        <v>45</v>
      </c>
      <c r="M1205" s="149" t="s">
        <v>46</v>
      </c>
      <c r="N1205" s="148">
        <v>12530078</v>
      </c>
      <c r="O1205" s="148" t="s">
        <v>105</v>
      </c>
      <c r="Q1205" s="148" t="s">
        <v>48</v>
      </c>
      <c r="R1205" s="150">
        <v>45209</v>
      </c>
      <c r="S1205" s="150">
        <v>45195</v>
      </c>
      <c r="T1205" s="148" t="s">
        <v>1006</v>
      </c>
      <c r="U1205" s="148">
        <v>500</v>
      </c>
      <c r="X1205" s="148">
        <v>5</v>
      </c>
      <c r="Y1205" s="148" t="s">
        <v>230</v>
      </c>
      <c r="AC1205" s="148" t="s">
        <v>49</v>
      </c>
      <c r="AD1205" s="148" t="s">
        <v>4267</v>
      </c>
      <c r="AE1205" s="148">
        <v>53170</v>
      </c>
      <c r="AF1205" s="148" t="s">
        <v>9130</v>
      </c>
      <c r="AK1205" s="148" t="s">
        <v>9131</v>
      </c>
      <c r="AL1205" s="148">
        <v>0</v>
      </c>
      <c r="AM1205" s="148">
        <v>0</v>
      </c>
    </row>
    <row r="1206" spans="1:39">
      <c r="A1206" s="148">
        <v>538776</v>
      </c>
      <c r="B1206" s="148" t="s">
        <v>535</v>
      </c>
      <c r="C1206" s="148" t="s">
        <v>863</v>
      </c>
      <c r="D1206" s="148">
        <v>538776</v>
      </c>
      <c r="E1206" s="149" t="s">
        <v>52</v>
      </c>
      <c r="F1206" s="149" t="s">
        <v>52</v>
      </c>
      <c r="H1206" s="150">
        <v>28961</v>
      </c>
      <c r="I1206" s="149" t="s">
        <v>8147</v>
      </c>
      <c r="J1206" s="149" t="s">
        <v>8148</v>
      </c>
      <c r="K1206" s="149" t="s">
        <v>45</v>
      </c>
      <c r="M1206" s="149" t="s">
        <v>46</v>
      </c>
      <c r="N1206" s="148">
        <v>12530077</v>
      </c>
      <c r="O1206" s="148" t="s">
        <v>2064</v>
      </c>
      <c r="P1206" s="150">
        <v>45519</v>
      </c>
      <c r="Q1206" s="148" t="s">
        <v>962</v>
      </c>
      <c r="R1206" s="150">
        <v>37432</v>
      </c>
      <c r="S1206" s="150">
        <v>44778</v>
      </c>
      <c r="T1206" s="148" t="s">
        <v>2896</v>
      </c>
      <c r="U1206" s="148">
        <v>977</v>
      </c>
      <c r="X1206" s="148">
        <v>9</v>
      </c>
      <c r="Y1206" s="148" t="s">
        <v>230</v>
      </c>
      <c r="AC1206" s="148" t="s">
        <v>49</v>
      </c>
      <c r="AD1206" s="148" t="s">
        <v>3668</v>
      </c>
      <c r="AE1206" s="148">
        <v>53160</v>
      </c>
      <c r="AF1206" s="148" t="s">
        <v>4522</v>
      </c>
      <c r="AI1206" s="148">
        <v>243075103</v>
      </c>
      <c r="AJ1206" s="148">
        <v>618182265</v>
      </c>
      <c r="AK1206" s="148" t="s">
        <v>1648</v>
      </c>
      <c r="AL1206" s="148">
        <v>0</v>
      </c>
      <c r="AM1206" s="148">
        <v>0</v>
      </c>
    </row>
    <row r="1207" spans="1:39">
      <c r="A1207" s="148">
        <v>534174</v>
      </c>
      <c r="B1207" s="148" t="s">
        <v>535</v>
      </c>
      <c r="C1207" s="148" t="s">
        <v>317</v>
      </c>
      <c r="D1207" s="148">
        <v>534174</v>
      </c>
      <c r="E1207" s="149" t="s">
        <v>52</v>
      </c>
      <c r="F1207" s="149" t="s">
        <v>52</v>
      </c>
      <c r="H1207" s="150">
        <v>20246</v>
      </c>
      <c r="I1207" s="149" t="s">
        <v>8208</v>
      </c>
      <c r="J1207" s="149" t="s">
        <v>8209</v>
      </c>
      <c r="K1207" s="149" t="s">
        <v>45</v>
      </c>
      <c r="M1207" s="149" t="s">
        <v>46</v>
      </c>
      <c r="N1207" s="148">
        <v>12530114</v>
      </c>
      <c r="O1207" s="148" t="s">
        <v>47</v>
      </c>
      <c r="P1207" s="150">
        <v>45480</v>
      </c>
      <c r="Q1207" s="148" t="s">
        <v>962</v>
      </c>
      <c r="R1207" s="150">
        <v>37432</v>
      </c>
      <c r="S1207" s="150">
        <v>45148</v>
      </c>
      <c r="T1207" s="148" t="s">
        <v>2896</v>
      </c>
      <c r="U1207" s="148">
        <v>1347</v>
      </c>
      <c r="X1207" s="148">
        <v>13</v>
      </c>
      <c r="Y1207" s="148" t="s">
        <v>230</v>
      </c>
      <c r="AB1207" s="150">
        <v>43647</v>
      </c>
      <c r="AC1207" s="148" t="s">
        <v>49</v>
      </c>
      <c r="AD1207" s="148" t="s">
        <v>3813</v>
      </c>
      <c r="AE1207" s="148">
        <v>53970</v>
      </c>
      <c r="AF1207" s="148" t="s">
        <v>4523</v>
      </c>
      <c r="AI1207" s="148" t="s">
        <v>3027</v>
      </c>
      <c r="AK1207" s="148" t="s">
        <v>1649</v>
      </c>
      <c r="AL1207" s="148">
        <v>0</v>
      </c>
      <c r="AM1207" s="148">
        <v>0</v>
      </c>
    </row>
    <row r="1208" spans="1:39">
      <c r="A1208" s="148">
        <v>539173</v>
      </c>
      <c r="B1208" s="148" t="s">
        <v>535</v>
      </c>
      <c r="C1208" s="148" t="s">
        <v>69</v>
      </c>
      <c r="D1208" s="148">
        <v>539173</v>
      </c>
      <c r="E1208" s="149" t="s">
        <v>52</v>
      </c>
      <c r="F1208" s="149" t="s">
        <v>52</v>
      </c>
      <c r="H1208" s="150">
        <v>30932</v>
      </c>
      <c r="I1208" s="149" t="s">
        <v>8113</v>
      </c>
      <c r="J1208" s="149" t="s">
        <v>8114</v>
      </c>
      <c r="K1208" s="149" t="s">
        <v>45</v>
      </c>
      <c r="M1208" s="149" t="s">
        <v>46</v>
      </c>
      <c r="N1208" s="148">
        <v>12530114</v>
      </c>
      <c r="O1208" s="148" t="s">
        <v>47</v>
      </c>
      <c r="P1208" s="150">
        <v>45481</v>
      </c>
      <c r="Q1208" s="148" t="s">
        <v>962</v>
      </c>
      <c r="R1208" s="150">
        <v>37432</v>
      </c>
      <c r="S1208" s="150">
        <v>44823</v>
      </c>
      <c r="T1208" s="148" t="s">
        <v>2896</v>
      </c>
      <c r="U1208" s="148">
        <v>1512</v>
      </c>
      <c r="X1208" s="148">
        <v>15</v>
      </c>
      <c r="Y1208" s="148" t="s">
        <v>230</v>
      </c>
      <c r="AB1208" s="150">
        <v>44013</v>
      </c>
      <c r="AC1208" s="148" t="s">
        <v>49</v>
      </c>
      <c r="AD1208" s="148" t="s">
        <v>1328</v>
      </c>
      <c r="AE1208" s="148">
        <v>53000</v>
      </c>
      <c r="AF1208" s="148" t="s">
        <v>9132</v>
      </c>
      <c r="AJ1208" s="148" t="s">
        <v>9133</v>
      </c>
      <c r="AK1208" s="148" t="s">
        <v>2079</v>
      </c>
      <c r="AL1208" s="148">
        <v>0</v>
      </c>
      <c r="AM1208" s="148">
        <v>0</v>
      </c>
    </row>
    <row r="1209" spans="1:39">
      <c r="A1209" s="148">
        <v>5314982</v>
      </c>
      <c r="B1209" s="148" t="s">
        <v>535</v>
      </c>
      <c r="C1209" s="148" t="s">
        <v>75</v>
      </c>
      <c r="D1209" s="148">
        <v>5314982</v>
      </c>
      <c r="E1209" s="149" t="s">
        <v>52</v>
      </c>
      <c r="F1209" s="149" t="s">
        <v>52</v>
      </c>
      <c r="H1209" s="150">
        <v>17212</v>
      </c>
      <c r="I1209" s="149" t="s">
        <v>8212</v>
      </c>
      <c r="J1209" s="149" t="s">
        <v>8213</v>
      </c>
      <c r="K1209" s="149" t="s">
        <v>45</v>
      </c>
      <c r="M1209" s="149" t="s">
        <v>46</v>
      </c>
      <c r="N1209" s="148">
        <v>12530108</v>
      </c>
      <c r="O1209" s="148" t="s">
        <v>2037</v>
      </c>
      <c r="P1209" s="150">
        <v>45523</v>
      </c>
      <c r="Q1209" s="148" t="s">
        <v>962</v>
      </c>
      <c r="R1209" s="150">
        <v>37432</v>
      </c>
      <c r="S1209" s="150">
        <v>45097</v>
      </c>
      <c r="T1209" s="148" t="s">
        <v>2896</v>
      </c>
      <c r="U1209" s="148">
        <v>601</v>
      </c>
      <c r="X1209" s="148">
        <v>6</v>
      </c>
      <c r="Y1209" s="148" t="s">
        <v>230</v>
      </c>
      <c r="AC1209" s="148" t="s">
        <v>49</v>
      </c>
      <c r="AD1209" s="148" t="s">
        <v>3662</v>
      </c>
      <c r="AE1209" s="148">
        <v>53800</v>
      </c>
      <c r="AF1209" s="148" t="s">
        <v>9134</v>
      </c>
      <c r="AG1209" s="148" t="s">
        <v>9135</v>
      </c>
      <c r="AI1209" s="148">
        <v>243092857</v>
      </c>
      <c r="AK1209" s="148" t="s">
        <v>6097</v>
      </c>
      <c r="AL1209" s="148">
        <v>0</v>
      </c>
      <c r="AM1209" s="148">
        <v>0</v>
      </c>
    </row>
    <row r="1210" spans="1:39">
      <c r="A1210" s="148">
        <v>5328568</v>
      </c>
      <c r="B1210" s="148" t="s">
        <v>535</v>
      </c>
      <c r="C1210" s="148" t="s">
        <v>139</v>
      </c>
      <c r="D1210" s="148">
        <v>5328568</v>
      </c>
      <c r="F1210" s="149" t="s">
        <v>52</v>
      </c>
      <c r="H1210" s="150">
        <v>39795</v>
      </c>
      <c r="I1210" s="149" t="s">
        <v>152</v>
      </c>
      <c r="J1210" s="149">
        <v>-17</v>
      </c>
      <c r="K1210" s="149" t="s">
        <v>45</v>
      </c>
      <c r="M1210" s="149" t="s">
        <v>46</v>
      </c>
      <c r="N1210" s="148">
        <v>12530016</v>
      </c>
      <c r="O1210" s="148" t="s">
        <v>2152</v>
      </c>
      <c r="Q1210" s="148" t="s">
        <v>48</v>
      </c>
      <c r="R1210" s="150">
        <v>44578</v>
      </c>
      <c r="T1210" s="148" t="s">
        <v>2115</v>
      </c>
      <c r="U1210" s="148">
        <v>500</v>
      </c>
      <c r="X1210" s="148">
        <v>5</v>
      </c>
      <c r="Y1210" s="148" t="s">
        <v>230</v>
      </c>
      <c r="AC1210" s="148" t="s">
        <v>49</v>
      </c>
      <c r="AD1210" s="148" t="s">
        <v>4524</v>
      </c>
      <c r="AE1210" s="148">
        <v>53160</v>
      </c>
      <c r="AF1210" s="148" t="s">
        <v>4525</v>
      </c>
      <c r="AJ1210" s="148">
        <v>618182265</v>
      </c>
      <c r="AK1210" s="148" t="s">
        <v>1648</v>
      </c>
      <c r="AL1210" s="148">
        <v>0</v>
      </c>
      <c r="AM1210" s="148">
        <v>0</v>
      </c>
    </row>
    <row r="1211" spans="1:39">
      <c r="A1211" s="148">
        <v>5326477</v>
      </c>
      <c r="B1211" s="148" t="s">
        <v>1111</v>
      </c>
      <c r="C1211" s="148" t="s">
        <v>713</v>
      </c>
      <c r="D1211" s="148">
        <v>5326477</v>
      </c>
      <c r="F1211" s="149" t="s">
        <v>52</v>
      </c>
      <c r="H1211" s="150">
        <v>30853</v>
      </c>
      <c r="I1211" s="149" t="s">
        <v>8113</v>
      </c>
      <c r="J1211" s="149" t="s">
        <v>8114</v>
      </c>
      <c r="K1211" s="149" t="s">
        <v>45</v>
      </c>
      <c r="M1211" s="149" t="s">
        <v>46</v>
      </c>
      <c r="N1211" s="148">
        <v>12530090</v>
      </c>
      <c r="O1211" s="148" t="s">
        <v>5392</v>
      </c>
      <c r="Q1211" s="148" t="s">
        <v>48</v>
      </c>
      <c r="R1211" s="150">
        <v>43005</v>
      </c>
      <c r="S1211" s="150">
        <v>45098</v>
      </c>
      <c r="T1211" s="148" t="s">
        <v>1006</v>
      </c>
      <c r="U1211" s="148">
        <v>831</v>
      </c>
      <c r="X1211" s="148">
        <v>8</v>
      </c>
      <c r="Y1211" s="148" t="s">
        <v>230</v>
      </c>
      <c r="AC1211" s="148" t="s">
        <v>49</v>
      </c>
      <c r="AD1211" s="148" t="s">
        <v>3644</v>
      </c>
      <c r="AE1211" s="148">
        <v>53200</v>
      </c>
      <c r="AF1211" s="148" t="s">
        <v>4526</v>
      </c>
      <c r="AJ1211" s="148">
        <v>678975955</v>
      </c>
      <c r="AK1211" s="148" t="s">
        <v>1650</v>
      </c>
      <c r="AL1211" s="148">
        <v>0</v>
      </c>
      <c r="AM1211" s="148">
        <v>0</v>
      </c>
    </row>
    <row r="1212" spans="1:39">
      <c r="A1212" s="148">
        <v>5326352</v>
      </c>
      <c r="B1212" s="148" t="s">
        <v>1066</v>
      </c>
      <c r="C1212" s="148" t="s">
        <v>220</v>
      </c>
      <c r="D1212" s="148">
        <v>5326352</v>
      </c>
      <c r="E1212" s="149" t="s">
        <v>52</v>
      </c>
      <c r="F1212" s="149" t="s">
        <v>52</v>
      </c>
      <c r="H1212" s="150">
        <v>25346</v>
      </c>
      <c r="I1212" s="149" t="s">
        <v>8130</v>
      </c>
      <c r="J1212" s="149" t="s">
        <v>8131</v>
      </c>
      <c r="K1212" s="149" t="s">
        <v>45</v>
      </c>
      <c r="M1212" s="149" t="s">
        <v>46</v>
      </c>
      <c r="N1212" s="148">
        <v>12530023</v>
      </c>
      <c r="O1212" s="148" t="s">
        <v>2026</v>
      </c>
      <c r="P1212" s="150">
        <v>45483</v>
      </c>
      <c r="Q1212" s="148" t="s">
        <v>962</v>
      </c>
      <c r="R1212" s="150">
        <v>42991</v>
      </c>
      <c r="S1212" s="150">
        <v>45147</v>
      </c>
      <c r="T1212" s="148" t="s">
        <v>2896</v>
      </c>
      <c r="U1212" s="148">
        <v>552</v>
      </c>
      <c r="X1212" s="148">
        <v>5</v>
      </c>
      <c r="Y1212" s="148" t="s">
        <v>230</v>
      </c>
      <c r="AC1212" s="148" t="s">
        <v>49</v>
      </c>
      <c r="AD1212" s="148" t="s">
        <v>4527</v>
      </c>
      <c r="AE1212" s="148">
        <v>53700</v>
      </c>
      <c r="AF1212" s="148" t="s">
        <v>4528</v>
      </c>
      <c r="AJ1212" s="148">
        <v>678085837</v>
      </c>
      <c r="AK1212" s="148" t="s">
        <v>1651</v>
      </c>
      <c r="AL1212" s="148">
        <v>0</v>
      </c>
      <c r="AM1212" s="148">
        <v>0</v>
      </c>
    </row>
    <row r="1213" spans="1:39">
      <c r="A1213" s="148">
        <v>5310907</v>
      </c>
      <c r="B1213" s="148" t="s">
        <v>536</v>
      </c>
      <c r="C1213" s="148" t="s">
        <v>2104</v>
      </c>
      <c r="D1213" s="148">
        <v>5310907</v>
      </c>
      <c r="E1213" s="149" t="s">
        <v>8115</v>
      </c>
      <c r="F1213" s="149" t="s">
        <v>52</v>
      </c>
      <c r="H1213" s="150">
        <v>24121</v>
      </c>
      <c r="I1213" s="149" t="s">
        <v>8130</v>
      </c>
      <c r="J1213" s="149" t="s">
        <v>8131</v>
      </c>
      <c r="K1213" s="149" t="s">
        <v>45</v>
      </c>
      <c r="M1213" s="149" t="s">
        <v>46</v>
      </c>
      <c r="N1213" s="148">
        <v>12530136</v>
      </c>
      <c r="O1213" s="148" t="s">
        <v>55</v>
      </c>
      <c r="P1213" s="150">
        <v>45496</v>
      </c>
      <c r="Q1213" s="148" t="s">
        <v>962</v>
      </c>
      <c r="R1213" s="150">
        <v>37432</v>
      </c>
      <c r="S1213" s="150">
        <v>44824</v>
      </c>
      <c r="T1213" s="148" t="s">
        <v>2896</v>
      </c>
      <c r="U1213" s="148">
        <v>936</v>
      </c>
      <c r="X1213" s="148">
        <v>9</v>
      </c>
      <c r="Y1213" s="148" t="s">
        <v>230</v>
      </c>
      <c r="AC1213" s="148" t="s">
        <v>49</v>
      </c>
      <c r="AD1213" s="148" t="s">
        <v>3721</v>
      </c>
      <c r="AE1213" s="148">
        <v>53100</v>
      </c>
      <c r="AF1213" s="148" t="s">
        <v>4529</v>
      </c>
      <c r="AI1213" s="148" t="s">
        <v>3411</v>
      </c>
      <c r="AJ1213" s="148" t="s">
        <v>3412</v>
      </c>
      <c r="AK1213" s="148" t="s">
        <v>1652</v>
      </c>
      <c r="AL1213" s="148">
        <v>0</v>
      </c>
      <c r="AM1213" s="148">
        <v>0</v>
      </c>
    </row>
    <row r="1214" spans="1:39">
      <c r="A1214" s="148">
        <v>5311718</v>
      </c>
      <c r="B1214" s="148" t="s">
        <v>537</v>
      </c>
      <c r="C1214" s="148" t="s">
        <v>158</v>
      </c>
      <c r="D1214" s="148">
        <v>5311718</v>
      </c>
      <c r="F1214" s="149" t="s">
        <v>52</v>
      </c>
      <c r="H1214" s="150">
        <v>28688</v>
      </c>
      <c r="I1214" s="149" t="s">
        <v>8147</v>
      </c>
      <c r="J1214" s="149" t="s">
        <v>8148</v>
      </c>
      <c r="K1214" s="149" t="s">
        <v>45</v>
      </c>
      <c r="M1214" s="149" t="s">
        <v>46</v>
      </c>
      <c r="N1214" s="148">
        <v>12530036</v>
      </c>
      <c r="O1214" s="148" t="s">
        <v>2030</v>
      </c>
      <c r="Q1214" s="148" t="s">
        <v>48</v>
      </c>
      <c r="R1214" s="150">
        <v>37432</v>
      </c>
      <c r="S1214" s="150">
        <v>45148</v>
      </c>
      <c r="T1214" s="148" t="s">
        <v>1006</v>
      </c>
      <c r="U1214" s="148">
        <v>1088</v>
      </c>
      <c r="X1214" s="148">
        <v>10</v>
      </c>
      <c r="Y1214" s="148" t="s">
        <v>230</v>
      </c>
      <c r="AC1214" s="148" t="s">
        <v>49</v>
      </c>
      <c r="AD1214" s="148" t="s">
        <v>3754</v>
      </c>
      <c r="AE1214" s="148">
        <v>53100</v>
      </c>
      <c r="AF1214" s="148" t="s">
        <v>9136</v>
      </c>
      <c r="AI1214" s="148">
        <v>683081420</v>
      </c>
      <c r="AK1214" s="148" t="s">
        <v>9137</v>
      </c>
      <c r="AL1214" s="148">
        <v>0</v>
      </c>
      <c r="AM1214" s="148">
        <v>0</v>
      </c>
    </row>
    <row r="1215" spans="1:39">
      <c r="A1215" s="148">
        <v>5329314</v>
      </c>
      <c r="B1215" s="148" t="s">
        <v>537</v>
      </c>
      <c r="C1215" s="148" t="s">
        <v>9138</v>
      </c>
      <c r="D1215" s="148">
        <v>5329314</v>
      </c>
      <c r="F1215" s="149" t="s">
        <v>43</v>
      </c>
      <c r="H1215" s="150">
        <v>42042</v>
      </c>
      <c r="I1215" s="149" t="s">
        <v>57</v>
      </c>
      <c r="J1215" s="149">
        <v>-10</v>
      </c>
      <c r="K1215" s="149" t="s">
        <v>45</v>
      </c>
      <c r="M1215" s="149" t="s">
        <v>46</v>
      </c>
      <c r="N1215" s="148">
        <v>12530036</v>
      </c>
      <c r="O1215" s="148" t="s">
        <v>2030</v>
      </c>
      <c r="Q1215" s="148" t="s">
        <v>48</v>
      </c>
      <c r="R1215" s="150">
        <v>45189</v>
      </c>
      <c r="T1215" s="148" t="s">
        <v>2115</v>
      </c>
      <c r="U1215" s="148">
        <v>500</v>
      </c>
      <c r="X1215" s="148">
        <v>5</v>
      </c>
      <c r="Y1215" s="148" t="s">
        <v>230</v>
      </c>
      <c r="AC1215" s="148" t="s">
        <v>49</v>
      </c>
      <c r="AD1215" s="148" t="s">
        <v>9139</v>
      </c>
      <c r="AE1215" s="148">
        <v>53100</v>
      </c>
      <c r="AF1215" s="148" t="s">
        <v>9140</v>
      </c>
      <c r="AI1215" s="148">
        <v>687543073</v>
      </c>
      <c r="AJ1215" s="148">
        <v>675356956</v>
      </c>
      <c r="AK1215" s="148" t="s">
        <v>9141</v>
      </c>
      <c r="AL1215" s="148">
        <v>0</v>
      </c>
      <c r="AM1215" s="148">
        <v>0</v>
      </c>
    </row>
    <row r="1216" spans="1:39">
      <c r="A1216" s="148">
        <v>5326569</v>
      </c>
      <c r="B1216" s="148" t="s">
        <v>537</v>
      </c>
      <c r="C1216" s="148" t="s">
        <v>389</v>
      </c>
      <c r="D1216" s="148">
        <v>5326569</v>
      </c>
      <c r="F1216" s="149" t="s">
        <v>52</v>
      </c>
      <c r="H1216" s="150">
        <v>29623</v>
      </c>
      <c r="I1216" s="149" t="s">
        <v>8113</v>
      </c>
      <c r="J1216" s="149" t="s">
        <v>8114</v>
      </c>
      <c r="K1216" s="149" t="s">
        <v>45</v>
      </c>
      <c r="M1216" s="149" t="s">
        <v>46</v>
      </c>
      <c r="N1216" s="148">
        <v>12530072</v>
      </c>
      <c r="O1216" s="148" t="s">
        <v>2032</v>
      </c>
      <c r="Q1216" s="148" t="s">
        <v>48</v>
      </c>
      <c r="R1216" s="150">
        <v>43017</v>
      </c>
      <c r="S1216" s="150">
        <v>44335</v>
      </c>
      <c r="T1216" s="148" t="s">
        <v>2896</v>
      </c>
      <c r="U1216" s="148">
        <v>782</v>
      </c>
      <c r="X1216" s="148">
        <v>7</v>
      </c>
      <c r="Y1216" s="148" t="s">
        <v>230</v>
      </c>
      <c r="AC1216" s="148" t="s">
        <v>49</v>
      </c>
      <c r="AD1216" s="148" t="s">
        <v>4530</v>
      </c>
      <c r="AE1216" s="148">
        <v>53150</v>
      </c>
      <c r="AF1216" s="148" t="s">
        <v>4531</v>
      </c>
      <c r="AJ1216" s="148">
        <v>612028133</v>
      </c>
      <c r="AK1216" s="148" t="s">
        <v>1653</v>
      </c>
      <c r="AL1216" s="148">
        <v>0</v>
      </c>
      <c r="AM1216" s="148">
        <v>0</v>
      </c>
    </row>
    <row r="1217" spans="1:39">
      <c r="A1217" s="148">
        <v>5310721</v>
      </c>
      <c r="B1217" s="148" t="s">
        <v>537</v>
      </c>
      <c r="C1217" s="148" t="s">
        <v>134</v>
      </c>
      <c r="D1217" s="148">
        <v>5310721</v>
      </c>
      <c r="F1217" s="149" t="s">
        <v>52</v>
      </c>
      <c r="H1217" s="150">
        <v>30232</v>
      </c>
      <c r="I1217" s="149" t="s">
        <v>8113</v>
      </c>
      <c r="J1217" s="149" t="s">
        <v>8114</v>
      </c>
      <c r="K1217" s="149" t="s">
        <v>45</v>
      </c>
      <c r="M1217" s="149" t="s">
        <v>46</v>
      </c>
      <c r="N1217" s="148">
        <v>12530036</v>
      </c>
      <c r="O1217" s="148" t="s">
        <v>2030</v>
      </c>
      <c r="Q1217" s="148" t="s">
        <v>48</v>
      </c>
      <c r="R1217" s="150">
        <v>37432</v>
      </c>
      <c r="S1217" s="150">
        <v>45138</v>
      </c>
      <c r="T1217" s="148" t="s">
        <v>1006</v>
      </c>
      <c r="U1217" s="148">
        <v>1308</v>
      </c>
      <c r="X1217" s="148">
        <v>13</v>
      </c>
      <c r="Y1217" s="148" t="s">
        <v>230</v>
      </c>
      <c r="AB1217" s="150">
        <v>45443</v>
      </c>
      <c r="AC1217" s="148" t="s">
        <v>49</v>
      </c>
      <c r="AD1217" s="148" t="s">
        <v>4532</v>
      </c>
      <c r="AE1217" s="148">
        <v>53100</v>
      </c>
      <c r="AF1217" s="148" t="s">
        <v>4533</v>
      </c>
      <c r="AJ1217" s="148">
        <v>633473999</v>
      </c>
      <c r="AK1217" s="148" t="s">
        <v>4534</v>
      </c>
      <c r="AL1217" s="148">
        <v>0</v>
      </c>
      <c r="AM1217" s="148">
        <v>0</v>
      </c>
    </row>
    <row r="1218" spans="1:39">
      <c r="A1218" s="148">
        <v>5328972</v>
      </c>
      <c r="B1218" s="148" t="s">
        <v>537</v>
      </c>
      <c r="C1218" s="148" t="s">
        <v>6098</v>
      </c>
      <c r="D1218" s="148">
        <v>5328972</v>
      </c>
      <c r="E1218" s="149" t="s">
        <v>52</v>
      </c>
      <c r="F1218" s="149" t="s">
        <v>52</v>
      </c>
      <c r="H1218" s="150">
        <v>39703</v>
      </c>
      <c r="I1218" s="149" t="s">
        <v>152</v>
      </c>
      <c r="J1218" s="149">
        <v>-17</v>
      </c>
      <c r="K1218" s="149" t="s">
        <v>45</v>
      </c>
      <c r="M1218" s="149" t="s">
        <v>46</v>
      </c>
      <c r="N1218" s="148">
        <v>12530065</v>
      </c>
      <c r="O1218" s="148" t="s">
        <v>2153</v>
      </c>
      <c r="P1218" s="150">
        <v>45532</v>
      </c>
      <c r="Q1218" s="148" t="s">
        <v>962</v>
      </c>
      <c r="R1218" s="150">
        <v>44854</v>
      </c>
      <c r="T1218" s="148" t="s">
        <v>2115</v>
      </c>
      <c r="U1218" s="148">
        <v>500</v>
      </c>
      <c r="X1218" s="148">
        <v>5</v>
      </c>
      <c r="Y1218" s="148" t="s">
        <v>230</v>
      </c>
      <c r="AC1218" s="148" t="s">
        <v>49</v>
      </c>
      <c r="AD1218" s="148" t="s">
        <v>5889</v>
      </c>
      <c r="AE1218" s="148">
        <v>53300</v>
      </c>
      <c r="AF1218" s="148" t="s">
        <v>6099</v>
      </c>
      <c r="AJ1218" s="148">
        <v>615031811</v>
      </c>
      <c r="AK1218" s="148" t="s">
        <v>6100</v>
      </c>
      <c r="AL1218" s="148">
        <v>0</v>
      </c>
      <c r="AM1218" s="148">
        <v>0</v>
      </c>
    </row>
    <row r="1219" spans="1:39">
      <c r="A1219" s="148">
        <v>538937</v>
      </c>
      <c r="B1219" s="148" t="s">
        <v>538</v>
      </c>
      <c r="C1219" s="148" t="s">
        <v>64</v>
      </c>
      <c r="D1219" s="148">
        <v>538937</v>
      </c>
      <c r="F1219" s="149" t="s">
        <v>52</v>
      </c>
      <c r="H1219" s="150">
        <v>23597</v>
      </c>
      <c r="I1219" s="149" t="s">
        <v>8138</v>
      </c>
      <c r="J1219" s="149" t="s">
        <v>8139</v>
      </c>
      <c r="K1219" s="149" t="s">
        <v>45</v>
      </c>
      <c r="M1219" s="149" t="s">
        <v>46</v>
      </c>
      <c r="N1219" s="148">
        <v>12530010</v>
      </c>
      <c r="O1219" s="148" t="s">
        <v>2021</v>
      </c>
      <c r="Q1219" s="148" t="s">
        <v>48</v>
      </c>
      <c r="R1219" s="150">
        <v>37432</v>
      </c>
      <c r="S1219" s="150">
        <v>45175</v>
      </c>
      <c r="T1219" s="148" t="s">
        <v>1006</v>
      </c>
      <c r="U1219" s="148">
        <v>812</v>
      </c>
      <c r="X1219" s="148">
        <v>8</v>
      </c>
      <c r="Y1219" s="148" t="s">
        <v>230</v>
      </c>
      <c r="AC1219" s="148" t="s">
        <v>49</v>
      </c>
      <c r="AD1219" s="148" t="s">
        <v>4089</v>
      </c>
      <c r="AE1219" s="148">
        <v>53260</v>
      </c>
      <c r="AF1219" s="148" t="s">
        <v>4535</v>
      </c>
      <c r="AI1219" s="148">
        <v>243980261</v>
      </c>
      <c r="AJ1219" s="148">
        <v>685171114</v>
      </c>
      <c r="AK1219" s="148" t="s">
        <v>1654</v>
      </c>
      <c r="AL1219" s="148">
        <v>0</v>
      </c>
      <c r="AM1219" s="148">
        <v>0</v>
      </c>
    </row>
    <row r="1220" spans="1:39">
      <c r="A1220" s="148">
        <v>5329676</v>
      </c>
      <c r="B1220" s="148" t="s">
        <v>9142</v>
      </c>
      <c r="C1220" s="148" t="s">
        <v>322</v>
      </c>
      <c r="D1220" s="148">
        <v>5329676</v>
      </c>
      <c r="F1220" s="149" t="s">
        <v>43</v>
      </c>
      <c r="H1220" s="150">
        <v>40945</v>
      </c>
      <c r="I1220" s="149" t="s">
        <v>53</v>
      </c>
      <c r="J1220" s="149">
        <v>-13</v>
      </c>
      <c r="K1220" s="149" t="s">
        <v>45</v>
      </c>
      <c r="M1220" s="149" t="s">
        <v>46</v>
      </c>
      <c r="N1220" s="148">
        <v>12530078</v>
      </c>
      <c r="O1220" s="148" t="s">
        <v>105</v>
      </c>
      <c r="Q1220" s="148" t="s">
        <v>48</v>
      </c>
      <c r="R1220" s="150">
        <v>45352</v>
      </c>
      <c r="T1220" s="148" t="s">
        <v>2115</v>
      </c>
      <c r="U1220" s="148">
        <v>500</v>
      </c>
      <c r="X1220" s="148">
        <v>5</v>
      </c>
      <c r="Y1220" s="148" t="s">
        <v>230</v>
      </c>
      <c r="AC1220" s="148" t="s">
        <v>49</v>
      </c>
      <c r="AD1220" s="148" t="s">
        <v>9143</v>
      </c>
      <c r="AE1220" s="148">
        <v>53170</v>
      </c>
      <c r="AF1220" s="148" t="s">
        <v>9144</v>
      </c>
      <c r="AK1220" s="148" t="s">
        <v>9145</v>
      </c>
      <c r="AL1220" s="148">
        <v>0</v>
      </c>
      <c r="AM1220" s="148">
        <v>0</v>
      </c>
    </row>
    <row r="1221" spans="1:39">
      <c r="A1221" s="148">
        <v>5329764</v>
      </c>
      <c r="B1221" s="148" t="s">
        <v>10402</v>
      </c>
      <c r="C1221" s="148" t="s">
        <v>8291</v>
      </c>
      <c r="D1221" s="148">
        <v>5329764</v>
      </c>
      <c r="E1221" s="149" t="s">
        <v>5338</v>
      </c>
      <c r="H1221" s="150">
        <v>43052</v>
      </c>
      <c r="I1221" s="149" t="s">
        <v>43</v>
      </c>
      <c r="J1221" s="149">
        <v>-9</v>
      </c>
      <c r="K1221" s="149" t="s">
        <v>45</v>
      </c>
      <c r="M1221" s="149" t="s">
        <v>46</v>
      </c>
      <c r="N1221" s="148">
        <v>12530114</v>
      </c>
      <c r="O1221" s="148" t="s">
        <v>47</v>
      </c>
      <c r="P1221" s="150">
        <v>45537</v>
      </c>
      <c r="Q1221" s="148" t="s">
        <v>962</v>
      </c>
      <c r="R1221" s="150">
        <v>45537</v>
      </c>
      <c r="T1221" s="148" t="s">
        <v>2115</v>
      </c>
      <c r="U1221" s="148">
        <v>500</v>
      </c>
      <c r="X1221" s="148">
        <v>5</v>
      </c>
      <c r="Y1221" s="148" t="s">
        <v>230</v>
      </c>
      <c r="AC1221" s="148" t="s">
        <v>49</v>
      </c>
      <c r="AD1221" s="148" t="s">
        <v>1328</v>
      </c>
      <c r="AE1221" s="148">
        <v>53000</v>
      </c>
      <c r="AF1221" s="148" t="s">
        <v>10403</v>
      </c>
      <c r="AI1221" s="148" t="s">
        <v>10404</v>
      </c>
      <c r="AJ1221" s="148" t="s">
        <v>10405</v>
      </c>
      <c r="AK1221" s="148" t="s">
        <v>10406</v>
      </c>
      <c r="AL1221" s="148">
        <v>0</v>
      </c>
      <c r="AM1221" s="148">
        <v>0</v>
      </c>
    </row>
    <row r="1222" spans="1:39">
      <c r="A1222" s="148">
        <v>5329094</v>
      </c>
      <c r="B1222" s="148" t="s">
        <v>6101</v>
      </c>
      <c r="C1222" s="148" t="s">
        <v>172</v>
      </c>
      <c r="D1222" s="148">
        <v>5329094</v>
      </c>
      <c r="E1222" s="149" t="s">
        <v>52</v>
      </c>
      <c r="F1222" s="149" t="s">
        <v>52</v>
      </c>
      <c r="H1222" s="150">
        <v>19122</v>
      </c>
      <c r="I1222" s="149" t="s">
        <v>8116</v>
      </c>
      <c r="J1222" s="149" t="s">
        <v>8117</v>
      </c>
      <c r="K1222" s="149" t="s">
        <v>45</v>
      </c>
      <c r="M1222" s="149" t="s">
        <v>46</v>
      </c>
      <c r="N1222" s="148">
        <v>12530058</v>
      </c>
      <c r="O1222" s="148" t="s">
        <v>945</v>
      </c>
      <c r="P1222" s="150">
        <v>45535</v>
      </c>
      <c r="Q1222" s="148" t="s">
        <v>962</v>
      </c>
      <c r="R1222" s="150">
        <v>44953</v>
      </c>
      <c r="S1222" s="150">
        <v>44894</v>
      </c>
      <c r="T1222" s="148" t="s">
        <v>2896</v>
      </c>
      <c r="U1222" s="148">
        <v>556</v>
      </c>
      <c r="X1222" s="148">
        <v>5</v>
      </c>
      <c r="Y1222" s="148" t="s">
        <v>230</v>
      </c>
      <c r="AC1222" s="148" t="s">
        <v>49</v>
      </c>
      <c r="AD1222" s="148" t="s">
        <v>3941</v>
      </c>
      <c r="AE1222" s="148">
        <v>53940</v>
      </c>
      <c r="AF1222" s="148" t="s">
        <v>6102</v>
      </c>
      <c r="AI1222" s="148">
        <v>243028762</v>
      </c>
      <c r="AJ1222" s="148">
        <v>647279823</v>
      </c>
      <c r="AK1222" s="148" t="s">
        <v>6103</v>
      </c>
      <c r="AL1222" s="148">
        <v>0</v>
      </c>
      <c r="AM1222" s="148">
        <v>0</v>
      </c>
    </row>
    <row r="1223" spans="1:39">
      <c r="A1223" s="148">
        <v>5328259</v>
      </c>
      <c r="B1223" s="148" t="s">
        <v>3028</v>
      </c>
      <c r="C1223" s="148" t="s">
        <v>3029</v>
      </c>
      <c r="D1223" s="148">
        <v>5328259</v>
      </c>
      <c r="F1223" s="149" t="s">
        <v>52</v>
      </c>
      <c r="H1223" s="150">
        <v>41030</v>
      </c>
      <c r="I1223" s="149" t="s">
        <v>53</v>
      </c>
      <c r="J1223" s="149">
        <v>-13</v>
      </c>
      <c r="K1223" s="149" t="s">
        <v>61</v>
      </c>
      <c r="M1223" s="149" t="s">
        <v>46</v>
      </c>
      <c r="N1223" s="148">
        <v>12530114</v>
      </c>
      <c r="O1223" s="148" t="s">
        <v>47</v>
      </c>
      <c r="Q1223" s="148" t="s">
        <v>48</v>
      </c>
      <c r="R1223" s="150">
        <v>44463</v>
      </c>
      <c r="T1223" s="148" t="s">
        <v>2115</v>
      </c>
      <c r="U1223" s="148">
        <v>500</v>
      </c>
      <c r="X1223" s="148">
        <v>5</v>
      </c>
      <c r="Y1223" s="148" t="s">
        <v>230</v>
      </c>
      <c r="AB1223" s="150">
        <v>45217</v>
      </c>
      <c r="AC1223" s="148" t="s">
        <v>49</v>
      </c>
      <c r="AD1223" s="148" t="s">
        <v>4124</v>
      </c>
      <c r="AE1223" s="148">
        <v>53970</v>
      </c>
      <c r="AF1223" s="148" t="s">
        <v>9146</v>
      </c>
      <c r="AJ1223" s="148" t="s">
        <v>9147</v>
      </c>
      <c r="AK1223" s="148" t="s">
        <v>6104</v>
      </c>
      <c r="AL1223" s="148">
        <v>0</v>
      </c>
      <c r="AM1223" s="148">
        <v>0</v>
      </c>
    </row>
    <row r="1224" spans="1:39">
      <c r="A1224" s="148">
        <v>5329089</v>
      </c>
      <c r="B1224" s="148" t="s">
        <v>6105</v>
      </c>
      <c r="C1224" s="148" t="s">
        <v>387</v>
      </c>
      <c r="D1224" s="148">
        <v>5329089</v>
      </c>
      <c r="F1224" s="149" t="s">
        <v>52</v>
      </c>
      <c r="H1224" s="150">
        <v>40143</v>
      </c>
      <c r="I1224" s="149" t="s">
        <v>70</v>
      </c>
      <c r="J1224" s="149">
        <v>-16</v>
      </c>
      <c r="K1224" s="149" t="s">
        <v>45</v>
      </c>
      <c r="M1224" s="149" t="s">
        <v>46</v>
      </c>
      <c r="N1224" s="148">
        <v>12530054</v>
      </c>
      <c r="O1224" s="148" t="s">
        <v>94</v>
      </c>
      <c r="Q1224" s="148" t="s">
        <v>48</v>
      </c>
      <c r="R1224" s="150">
        <v>44950</v>
      </c>
      <c r="T1224" s="148" t="s">
        <v>2115</v>
      </c>
      <c r="U1224" s="148">
        <v>539</v>
      </c>
      <c r="X1224" s="148">
        <v>5</v>
      </c>
      <c r="Y1224" s="148" t="s">
        <v>230</v>
      </c>
      <c r="AC1224" s="148" t="s">
        <v>49</v>
      </c>
      <c r="AD1224" s="148" t="s">
        <v>5020</v>
      </c>
      <c r="AE1224" s="148">
        <v>53800</v>
      </c>
      <c r="AF1224" s="148" t="s">
        <v>6106</v>
      </c>
      <c r="AK1224" s="148" t="s">
        <v>6107</v>
      </c>
      <c r="AL1224" s="148">
        <v>0</v>
      </c>
      <c r="AM1224" s="148">
        <v>0</v>
      </c>
    </row>
    <row r="1225" spans="1:39">
      <c r="A1225" s="148">
        <v>5326878</v>
      </c>
      <c r="B1225" s="148" t="s">
        <v>539</v>
      </c>
      <c r="C1225" s="148" t="s">
        <v>2041</v>
      </c>
      <c r="D1225" s="148">
        <v>5326878</v>
      </c>
      <c r="F1225" s="149" t="s">
        <v>52</v>
      </c>
      <c r="H1225" s="150">
        <v>30499</v>
      </c>
      <c r="I1225" s="149" t="s">
        <v>8113</v>
      </c>
      <c r="J1225" s="149" t="s">
        <v>8114</v>
      </c>
      <c r="K1225" s="149" t="s">
        <v>45</v>
      </c>
      <c r="M1225" s="149" t="s">
        <v>46</v>
      </c>
      <c r="N1225" s="148">
        <v>12530088</v>
      </c>
      <c r="O1225" s="148" t="s">
        <v>2074</v>
      </c>
      <c r="Q1225" s="148" t="s">
        <v>48</v>
      </c>
      <c r="R1225" s="150">
        <v>43360</v>
      </c>
      <c r="S1225" s="150">
        <v>44589</v>
      </c>
      <c r="T1225" s="148" t="s">
        <v>2896</v>
      </c>
      <c r="U1225" s="148">
        <v>563</v>
      </c>
      <c r="X1225" s="148">
        <v>5</v>
      </c>
      <c r="Y1225" s="148" t="s">
        <v>230</v>
      </c>
      <c r="AC1225" s="148" t="s">
        <v>49</v>
      </c>
      <c r="AD1225" s="148" t="s">
        <v>3977</v>
      </c>
      <c r="AE1225" s="148">
        <v>53360</v>
      </c>
      <c r="AF1225" s="148" t="s">
        <v>4537</v>
      </c>
      <c r="AJ1225" s="148">
        <v>658071782</v>
      </c>
      <c r="AK1225" s="148" t="s">
        <v>1655</v>
      </c>
      <c r="AL1225" s="148">
        <v>0</v>
      </c>
      <c r="AM1225" s="148">
        <v>0</v>
      </c>
    </row>
    <row r="1226" spans="1:39">
      <c r="A1226" s="148">
        <v>3523961</v>
      </c>
      <c r="B1226" s="148" t="s">
        <v>540</v>
      </c>
      <c r="C1226" s="148" t="s">
        <v>188</v>
      </c>
      <c r="D1226" s="148">
        <v>3523961</v>
      </c>
      <c r="F1226" s="149" t="s">
        <v>52</v>
      </c>
      <c r="H1226" s="150">
        <v>33653</v>
      </c>
      <c r="I1226" s="149" t="s">
        <v>59</v>
      </c>
      <c r="J1226" s="149">
        <v>-40</v>
      </c>
      <c r="K1226" s="149" t="s">
        <v>45</v>
      </c>
      <c r="M1226" s="149" t="s">
        <v>46</v>
      </c>
      <c r="N1226" s="148">
        <v>12530017</v>
      </c>
      <c r="O1226" s="148" t="s">
        <v>2025</v>
      </c>
      <c r="Q1226" s="148" t="s">
        <v>48</v>
      </c>
      <c r="R1226" s="150">
        <v>38264</v>
      </c>
      <c r="S1226" s="150">
        <v>45184</v>
      </c>
      <c r="T1226" s="148" t="s">
        <v>1006</v>
      </c>
      <c r="U1226" s="148">
        <v>1460</v>
      </c>
      <c r="X1226" s="148">
        <v>14</v>
      </c>
      <c r="Y1226" s="148" t="s">
        <v>230</v>
      </c>
      <c r="AB1226" s="150">
        <v>44013</v>
      </c>
      <c r="AC1226" s="148" t="s">
        <v>49</v>
      </c>
      <c r="AD1226" s="148" t="s">
        <v>5601</v>
      </c>
      <c r="AE1226" s="148">
        <v>53500</v>
      </c>
      <c r="AF1226" s="148" t="s">
        <v>6108</v>
      </c>
      <c r="AK1226" s="148" t="s">
        <v>2255</v>
      </c>
      <c r="AL1226" s="148">
        <v>0</v>
      </c>
      <c r="AM1226" s="148">
        <v>0</v>
      </c>
    </row>
    <row r="1227" spans="1:39">
      <c r="A1227" s="148">
        <v>5317366</v>
      </c>
      <c r="B1227" s="148" t="s">
        <v>540</v>
      </c>
      <c r="C1227" s="148" t="s">
        <v>1013</v>
      </c>
      <c r="D1227" s="148">
        <v>5317366</v>
      </c>
      <c r="E1227" s="149" t="s">
        <v>8115</v>
      </c>
      <c r="F1227" s="149" t="s">
        <v>52</v>
      </c>
      <c r="H1227" s="150">
        <v>26498</v>
      </c>
      <c r="I1227" s="149" t="s">
        <v>8109</v>
      </c>
      <c r="J1227" s="149" t="s">
        <v>8110</v>
      </c>
      <c r="K1227" s="149" t="s">
        <v>45</v>
      </c>
      <c r="M1227" s="149" t="s">
        <v>46</v>
      </c>
      <c r="N1227" s="148">
        <v>12530121</v>
      </c>
      <c r="O1227" s="148" t="s">
        <v>142</v>
      </c>
      <c r="P1227" s="150">
        <v>45494</v>
      </c>
      <c r="Q1227" s="148" t="s">
        <v>962</v>
      </c>
      <c r="R1227" s="150">
        <v>37505</v>
      </c>
      <c r="S1227" s="150">
        <v>45491</v>
      </c>
      <c r="T1227" s="148" t="s">
        <v>1006</v>
      </c>
      <c r="U1227" s="148">
        <v>712</v>
      </c>
      <c r="X1227" s="148">
        <v>7</v>
      </c>
      <c r="Y1227" s="148" t="s">
        <v>230</v>
      </c>
      <c r="AC1227" s="148" t="s">
        <v>49</v>
      </c>
      <c r="AD1227" s="148" t="s">
        <v>3715</v>
      </c>
      <c r="AE1227" s="148">
        <v>53500</v>
      </c>
      <c r="AH1227" s="148" t="s">
        <v>4538</v>
      </c>
      <c r="AI1227" s="148" t="s">
        <v>2091</v>
      </c>
      <c r="AJ1227" s="148" t="s">
        <v>2092</v>
      </c>
      <c r="AK1227" s="148" t="s">
        <v>1656</v>
      </c>
      <c r="AL1227" s="148">
        <v>1</v>
      </c>
      <c r="AM1227" s="148">
        <v>0</v>
      </c>
    </row>
    <row r="1228" spans="1:39">
      <c r="A1228" s="148">
        <v>5325084</v>
      </c>
      <c r="B1228" s="148" t="s">
        <v>540</v>
      </c>
      <c r="C1228" s="148" t="s">
        <v>124</v>
      </c>
      <c r="D1228" s="148">
        <v>5325084</v>
      </c>
      <c r="E1228" s="149" t="s">
        <v>52</v>
      </c>
      <c r="F1228" s="149" t="s">
        <v>52</v>
      </c>
      <c r="H1228" s="150">
        <v>31223</v>
      </c>
      <c r="I1228" s="149" t="s">
        <v>59</v>
      </c>
      <c r="J1228" s="149">
        <v>-40</v>
      </c>
      <c r="K1228" s="149" t="s">
        <v>45</v>
      </c>
      <c r="M1228" s="149" t="s">
        <v>46</v>
      </c>
      <c r="N1228" s="148">
        <v>12530146</v>
      </c>
      <c r="O1228" s="148" t="s">
        <v>2034</v>
      </c>
      <c r="P1228" s="150">
        <v>45488</v>
      </c>
      <c r="Q1228" s="148" t="s">
        <v>962</v>
      </c>
      <c r="R1228" s="150">
        <v>41985</v>
      </c>
      <c r="S1228" s="150">
        <v>45126</v>
      </c>
      <c r="T1228" s="148" t="s">
        <v>2896</v>
      </c>
      <c r="U1228" s="148">
        <v>679</v>
      </c>
      <c r="X1228" s="148">
        <v>6</v>
      </c>
      <c r="Y1228" s="148" t="s">
        <v>230</v>
      </c>
      <c r="AB1228" s="150">
        <v>44013</v>
      </c>
      <c r="AC1228" s="148" t="s">
        <v>49</v>
      </c>
      <c r="AD1228" s="148" t="s">
        <v>3787</v>
      </c>
      <c r="AE1228" s="148">
        <v>53200</v>
      </c>
      <c r="AF1228" s="148" t="s">
        <v>4539</v>
      </c>
      <c r="AJ1228" s="148">
        <v>604479933</v>
      </c>
      <c r="AK1228" s="148" t="s">
        <v>1657</v>
      </c>
      <c r="AL1228" s="148">
        <v>0</v>
      </c>
      <c r="AM1228" s="148">
        <v>0</v>
      </c>
    </row>
    <row r="1229" spans="1:39">
      <c r="A1229" s="148">
        <v>5328665</v>
      </c>
      <c r="B1229" s="148" t="s">
        <v>541</v>
      </c>
      <c r="C1229" s="148" t="s">
        <v>6109</v>
      </c>
      <c r="D1229" s="148">
        <v>5328665</v>
      </c>
      <c r="F1229" s="149" t="s">
        <v>52</v>
      </c>
      <c r="H1229" s="150">
        <v>40429</v>
      </c>
      <c r="I1229" s="149" t="s">
        <v>97</v>
      </c>
      <c r="J1229" s="149">
        <v>-15</v>
      </c>
      <c r="K1229" s="149" t="s">
        <v>45</v>
      </c>
      <c r="M1229" s="149" t="s">
        <v>46</v>
      </c>
      <c r="N1229" s="148">
        <v>12530017</v>
      </c>
      <c r="O1229" s="148" t="s">
        <v>2025</v>
      </c>
      <c r="Q1229" s="148" t="s">
        <v>48</v>
      </c>
      <c r="R1229" s="150">
        <v>44810</v>
      </c>
      <c r="T1229" s="148" t="s">
        <v>2115</v>
      </c>
      <c r="U1229" s="148">
        <v>500</v>
      </c>
      <c r="X1229" s="148">
        <v>5</v>
      </c>
      <c r="Y1229" s="148" t="s">
        <v>230</v>
      </c>
      <c r="AC1229" s="148" t="s">
        <v>49</v>
      </c>
      <c r="AD1229" s="148" t="s">
        <v>3774</v>
      </c>
      <c r="AE1229" s="148">
        <v>53380</v>
      </c>
      <c r="AF1229" s="148" t="s">
        <v>6110</v>
      </c>
      <c r="AJ1229" s="148">
        <v>619780381</v>
      </c>
      <c r="AK1229" s="148" t="s">
        <v>6111</v>
      </c>
      <c r="AL1229" s="148">
        <v>0</v>
      </c>
      <c r="AM1229" s="148">
        <v>0</v>
      </c>
    </row>
    <row r="1230" spans="1:39">
      <c r="A1230" s="148">
        <v>5324739</v>
      </c>
      <c r="B1230" s="148" t="s">
        <v>542</v>
      </c>
      <c r="C1230" s="148" t="s">
        <v>6112</v>
      </c>
      <c r="D1230" s="148">
        <v>5324739</v>
      </c>
      <c r="E1230" s="149" t="s">
        <v>52</v>
      </c>
      <c r="F1230" s="149" t="s">
        <v>52</v>
      </c>
      <c r="H1230" s="150">
        <v>38455</v>
      </c>
      <c r="I1230" s="149" t="s">
        <v>59</v>
      </c>
      <c r="J1230" s="149">
        <v>-40</v>
      </c>
      <c r="K1230" s="149" t="s">
        <v>61</v>
      </c>
      <c r="M1230" s="149" t="s">
        <v>46</v>
      </c>
      <c r="N1230" s="148">
        <v>12530114</v>
      </c>
      <c r="O1230" s="148" t="s">
        <v>47</v>
      </c>
      <c r="P1230" s="150">
        <v>45523</v>
      </c>
      <c r="Q1230" s="148" t="s">
        <v>962</v>
      </c>
      <c r="R1230" s="150">
        <v>41900</v>
      </c>
      <c r="S1230" s="150">
        <v>45114</v>
      </c>
      <c r="T1230" s="148" t="s">
        <v>2896</v>
      </c>
      <c r="U1230" s="148">
        <v>1043</v>
      </c>
      <c r="X1230" s="148">
        <v>10</v>
      </c>
      <c r="Y1230" s="148" t="s">
        <v>230</v>
      </c>
      <c r="AB1230" s="150">
        <v>45474</v>
      </c>
      <c r="AC1230" s="148" t="s">
        <v>49</v>
      </c>
      <c r="AD1230" s="148" t="s">
        <v>3650</v>
      </c>
      <c r="AE1230" s="148">
        <v>53940</v>
      </c>
      <c r="AF1230" s="148" t="s">
        <v>9148</v>
      </c>
      <c r="AI1230" s="148" t="s">
        <v>9149</v>
      </c>
      <c r="AJ1230" s="148" t="s">
        <v>9150</v>
      </c>
      <c r="AK1230" s="148" t="s">
        <v>1658</v>
      </c>
      <c r="AL1230" s="148">
        <v>0</v>
      </c>
      <c r="AM1230" s="148">
        <v>0</v>
      </c>
    </row>
    <row r="1231" spans="1:39">
      <c r="A1231" s="148">
        <v>5328605</v>
      </c>
      <c r="B1231" s="148" t="s">
        <v>3030</v>
      </c>
      <c r="C1231" s="148" t="s">
        <v>3031</v>
      </c>
      <c r="D1231" s="148">
        <v>5328605</v>
      </c>
      <c r="F1231" s="149" t="s">
        <v>43</v>
      </c>
      <c r="H1231" s="150">
        <v>21600</v>
      </c>
      <c r="I1231" s="149" t="s">
        <v>8208</v>
      </c>
      <c r="J1231" s="149" t="s">
        <v>8209</v>
      </c>
      <c r="K1231" s="149" t="s">
        <v>61</v>
      </c>
      <c r="M1231" s="149" t="s">
        <v>46</v>
      </c>
      <c r="N1231" s="148">
        <v>12530114</v>
      </c>
      <c r="O1231" s="148" t="s">
        <v>47</v>
      </c>
      <c r="Q1231" s="148" t="s">
        <v>48</v>
      </c>
      <c r="R1231" s="150">
        <v>44677</v>
      </c>
      <c r="S1231" s="150">
        <v>44672</v>
      </c>
      <c r="T1231" s="148" t="s">
        <v>2896</v>
      </c>
      <c r="U1231" s="148">
        <v>500</v>
      </c>
      <c r="X1231" s="148">
        <v>5</v>
      </c>
      <c r="Y1231" s="148" t="s">
        <v>230</v>
      </c>
      <c r="AC1231" s="148" t="s">
        <v>49</v>
      </c>
      <c r="AD1231" s="148" t="s">
        <v>1328</v>
      </c>
      <c r="AE1231" s="148">
        <v>53000</v>
      </c>
      <c r="AF1231" s="148" t="s">
        <v>4540</v>
      </c>
      <c r="AJ1231" s="148" t="s">
        <v>3032</v>
      </c>
      <c r="AK1231" s="148" t="s">
        <v>1659</v>
      </c>
      <c r="AL1231" s="148">
        <v>0</v>
      </c>
      <c r="AM1231" s="148">
        <v>0</v>
      </c>
    </row>
    <row r="1232" spans="1:39">
      <c r="A1232" s="148">
        <v>5322081</v>
      </c>
      <c r="B1232" s="148" t="s">
        <v>542</v>
      </c>
      <c r="C1232" s="148" t="s">
        <v>217</v>
      </c>
      <c r="D1232" s="148">
        <v>5322081</v>
      </c>
      <c r="E1232" s="149" t="s">
        <v>52</v>
      </c>
      <c r="F1232" s="149" t="s">
        <v>52</v>
      </c>
      <c r="H1232" s="150">
        <v>36560</v>
      </c>
      <c r="I1232" s="149" t="s">
        <v>59</v>
      </c>
      <c r="J1232" s="149">
        <v>-40</v>
      </c>
      <c r="K1232" s="149" t="s">
        <v>45</v>
      </c>
      <c r="M1232" s="149" t="s">
        <v>46</v>
      </c>
      <c r="N1232" s="148">
        <v>12530022</v>
      </c>
      <c r="O1232" s="148" t="s">
        <v>51</v>
      </c>
      <c r="P1232" s="150">
        <v>45521</v>
      </c>
      <c r="Q1232" s="148" t="s">
        <v>962</v>
      </c>
      <c r="R1232" s="150">
        <v>40130</v>
      </c>
      <c r="S1232" s="150">
        <v>44823</v>
      </c>
      <c r="T1232" s="148" t="s">
        <v>2896</v>
      </c>
      <c r="U1232" s="148">
        <v>1991</v>
      </c>
      <c r="X1232" s="148">
        <v>19</v>
      </c>
      <c r="Y1232" s="148" t="s">
        <v>230</v>
      </c>
      <c r="AC1232" s="148" t="s">
        <v>49</v>
      </c>
      <c r="AD1232" s="148" t="s">
        <v>1328</v>
      </c>
      <c r="AE1232" s="148">
        <v>53000</v>
      </c>
      <c r="AF1232" s="148" t="s">
        <v>4541</v>
      </c>
      <c r="AI1232" s="148">
        <v>243569161</v>
      </c>
      <c r="AJ1232" s="148">
        <v>633635980</v>
      </c>
      <c r="AK1232" s="148" t="s">
        <v>1659</v>
      </c>
      <c r="AL1232" s="148">
        <v>0</v>
      </c>
      <c r="AM1232" s="148">
        <v>0</v>
      </c>
    </row>
    <row r="1233" spans="1:39">
      <c r="A1233" s="148">
        <v>5328269</v>
      </c>
      <c r="B1233" s="148" t="s">
        <v>542</v>
      </c>
      <c r="C1233" s="148" t="s">
        <v>50</v>
      </c>
      <c r="D1233" s="148">
        <v>5328269</v>
      </c>
      <c r="F1233" s="149" t="s">
        <v>52</v>
      </c>
      <c r="H1233" s="150">
        <v>39088</v>
      </c>
      <c r="I1233" s="149" t="s">
        <v>68</v>
      </c>
      <c r="J1233" s="149">
        <v>-18</v>
      </c>
      <c r="K1233" s="149" t="s">
        <v>45</v>
      </c>
      <c r="M1233" s="149" t="s">
        <v>46</v>
      </c>
      <c r="N1233" s="148">
        <v>12530016</v>
      </c>
      <c r="O1233" s="148" t="s">
        <v>2152</v>
      </c>
      <c r="Q1233" s="148" t="s">
        <v>48</v>
      </c>
      <c r="R1233" s="150">
        <v>44464</v>
      </c>
      <c r="T1233" s="148" t="s">
        <v>2115</v>
      </c>
      <c r="U1233" s="148">
        <v>500</v>
      </c>
      <c r="X1233" s="148">
        <v>5</v>
      </c>
      <c r="Y1233" s="148" t="s">
        <v>230</v>
      </c>
      <c r="AC1233" s="148" t="s">
        <v>49</v>
      </c>
      <c r="AD1233" s="148" t="s">
        <v>4306</v>
      </c>
      <c r="AE1233" s="148">
        <v>53600</v>
      </c>
      <c r="AF1233" s="148" t="s">
        <v>9151</v>
      </c>
      <c r="AJ1233" s="148">
        <v>622201003</v>
      </c>
      <c r="AK1233" s="148" t="s">
        <v>9152</v>
      </c>
      <c r="AL1233" s="148">
        <v>0</v>
      </c>
      <c r="AM1233" s="148">
        <v>0</v>
      </c>
    </row>
    <row r="1234" spans="1:39">
      <c r="A1234" s="148">
        <v>5329486</v>
      </c>
      <c r="B1234" s="148" t="s">
        <v>542</v>
      </c>
      <c r="C1234" s="148" t="s">
        <v>2060</v>
      </c>
      <c r="D1234" s="148">
        <v>5329486</v>
      </c>
      <c r="F1234" s="149" t="s">
        <v>43</v>
      </c>
      <c r="H1234" s="150">
        <v>40580</v>
      </c>
      <c r="I1234" s="149" t="s">
        <v>44</v>
      </c>
      <c r="J1234" s="149">
        <v>-14</v>
      </c>
      <c r="K1234" s="149" t="s">
        <v>45</v>
      </c>
      <c r="M1234" s="149" t="s">
        <v>46</v>
      </c>
      <c r="N1234" s="148">
        <v>12530016</v>
      </c>
      <c r="O1234" s="148" t="s">
        <v>2152</v>
      </c>
      <c r="Q1234" s="148" t="s">
        <v>48</v>
      </c>
      <c r="R1234" s="150">
        <v>45210</v>
      </c>
      <c r="T1234" s="148" t="s">
        <v>2115</v>
      </c>
      <c r="U1234" s="148">
        <v>500</v>
      </c>
      <c r="X1234" s="148">
        <v>5</v>
      </c>
      <c r="Y1234" s="148" t="s">
        <v>230</v>
      </c>
      <c r="AC1234" s="148" t="s">
        <v>49</v>
      </c>
      <c r="AD1234" s="148" t="s">
        <v>9153</v>
      </c>
      <c r="AE1234" s="148">
        <v>53150</v>
      </c>
      <c r="AF1234" s="148" t="s">
        <v>9154</v>
      </c>
      <c r="AI1234" s="148">
        <v>243029613</v>
      </c>
      <c r="AJ1234" s="148">
        <v>628372472</v>
      </c>
      <c r="AK1234" s="148" t="s">
        <v>9155</v>
      </c>
      <c r="AL1234" s="148">
        <v>0</v>
      </c>
      <c r="AM1234" s="148">
        <v>0</v>
      </c>
    </row>
    <row r="1235" spans="1:39">
      <c r="A1235" s="148">
        <v>7850470</v>
      </c>
      <c r="B1235" s="148" t="s">
        <v>543</v>
      </c>
      <c r="C1235" s="148" t="s">
        <v>5585</v>
      </c>
      <c r="D1235" s="148">
        <v>7850470</v>
      </c>
      <c r="F1235" s="149" t="s">
        <v>43</v>
      </c>
      <c r="H1235" s="150">
        <v>28672</v>
      </c>
      <c r="I1235" s="149" t="s">
        <v>8147</v>
      </c>
      <c r="J1235" s="149" t="s">
        <v>8148</v>
      </c>
      <c r="K1235" s="149" t="s">
        <v>45</v>
      </c>
      <c r="M1235" s="149" t="s">
        <v>46</v>
      </c>
      <c r="N1235" s="148">
        <v>12530114</v>
      </c>
      <c r="O1235" s="148" t="s">
        <v>47</v>
      </c>
      <c r="Q1235" s="148" t="s">
        <v>48</v>
      </c>
      <c r="R1235" s="150">
        <v>39408</v>
      </c>
      <c r="S1235" s="150">
        <v>45190</v>
      </c>
      <c r="T1235" s="148" t="s">
        <v>1006</v>
      </c>
      <c r="U1235" s="148">
        <v>638</v>
      </c>
      <c r="X1235" s="148">
        <v>6</v>
      </c>
      <c r="Y1235" s="148" t="s">
        <v>230</v>
      </c>
      <c r="AC1235" s="148" t="s">
        <v>49</v>
      </c>
      <c r="AD1235" s="148" t="s">
        <v>9156</v>
      </c>
      <c r="AE1235" s="148">
        <v>78955</v>
      </c>
      <c r="AF1235" s="148" t="s">
        <v>9157</v>
      </c>
      <c r="AK1235" s="148" t="s">
        <v>7297</v>
      </c>
      <c r="AL1235" s="148">
        <v>0</v>
      </c>
      <c r="AM1235" s="148">
        <v>0</v>
      </c>
    </row>
    <row r="1236" spans="1:39">
      <c r="A1236" s="148">
        <v>5328122</v>
      </c>
      <c r="B1236" s="148" t="s">
        <v>543</v>
      </c>
      <c r="C1236" s="148" t="s">
        <v>2180</v>
      </c>
      <c r="D1236" s="148">
        <v>5328122</v>
      </c>
      <c r="F1236" s="149" t="s">
        <v>52</v>
      </c>
      <c r="H1236" s="150">
        <v>41355</v>
      </c>
      <c r="I1236" s="149" t="s">
        <v>54</v>
      </c>
      <c r="J1236" s="149">
        <v>-12</v>
      </c>
      <c r="K1236" s="149" t="s">
        <v>61</v>
      </c>
      <c r="M1236" s="149" t="s">
        <v>46</v>
      </c>
      <c r="N1236" s="148">
        <v>12530055</v>
      </c>
      <c r="O1236" s="148" t="s">
        <v>240</v>
      </c>
      <c r="Q1236" s="148" t="s">
        <v>48</v>
      </c>
      <c r="R1236" s="150">
        <v>44440</v>
      </c>
      <c r="T1236" s="148" t="s">
        <v>2115</v>
      </c>
      <c r="U1236" s="148">
        <v>509</v>
      </c>
      <c r="X1236" s="148">
        <v>5</v>
      </c>
      <c r="Y1236" s="148" t="s">
        <v>230</v>
      </c>
      <c r="AC1236" s="148" t="s">
        <v>49</v>
      </c>
      <c r="AD1236" s="148" t="s">
        <v>3972</v>
      </c>
      <c r="AE1236" s="148">
        <v>53380</v>
      </c>
      <c r="AF1236" s="148" t="s">
        <v>4542</v>
      </c>
      <c r="AJ1236" s="148">
        <v>770281686</v>
      </c>
      <c r="AK1236" s="148" t="s">
        <v>1661</v>
      </c>
      <c r="AL1236" s="148">
        <v>1</v>
      </c>
      <c r="AM1236" s="148">
        <v>0</v>
      </c>
    </row>
    <row r="1237" spans="1:39">
      <c r="A1237" s="148">
        <v>5329664</v>
      </c>
      <c r="B1237" s="148" t="s">
        <v>543</v>
      </c>
      <c r="C1237" s="148" t="s">
        <v>8616</v>
      </c>
      <c r="D1237" s="148">
        <v>5329664</v>
      </c>
      <c r="F1237" s="149" t="s">
        <v>43</v>
      </c>
      <c r="H1237" s="150">
        <v>40926</v>
      </c>
      <c r="I1237" s="149" t="s">
        <v>53</v>
      </c>
      <c r="J1237" s="149">
        <v>-13</v>
      </c>
      <c r="K1237" s="149" t="s">
        <v>45</v>
      </c>
      <c r="M1237" s="149" t="s">
        <v>46</v>
      </c>
      <c r="N1237" s="148">
        <v>12530108</v>
      </c>
      <c r="O1237" s="148" t="s">
        <v>2037</v>
      </c>
      <c r="Q1237" s="148" t="s">
        <v>48</v>
      </c>
      <c r="R1237" s="150">
        <v>45332</v>
      </c>
      <c r="T1237" s="148" t="s">
        <v>2115</v>
      </c>
      <c r="U1237" s="148">
        <v>500</v>
      </c>
      <c r="X1237" s="148">
        <v>5</v>
      </c>
      <c r="Y1237" s="148" t="s">
        <v>230</v>
      </c>
      <c r="AC1237" s="148" t="s">
        <v>49</v>
      </c>
      <c r="AD1237" s="148" t="s">
        <v>3662</v>
      </c>
      <c r="AE1237" s="148">
        <v>53800</v>
      </c>
      <c r="AF1237" s="148" t="s">
        <v>9158</v>
      </c>
      <c r="AJ1237" s="148">
        <v>665624836</v>
      </c>
      <c r="AK1237" s="148" t="s">
        <v>9159</v>
      </c>
      <c r="AL1237" s="148">
        <v>0</v>
      </c>
      <c r="AM1237" s="148">
        <v>0</v>
      </c>
    </row>
    <row r="1238" spans="1:39">
      <c r="A1238" s="148">
        <v>5329194</v>
      </c>
      <c r="B1238" s="148" t="s">
        <v>543</v>
      </c>
      <c r="C1238" s="148" t="s">
        <v>368</v>
      </c>
      <c r="D1238" s="148">
        <v>5329194</v>
      </c>
      <c r="F1238" s="149" t="s">
        <v>43</v>
      </c>
      <c r="H1238" s="150">
        <v>41772</v>
      </c>
      <c r="I1238" s="149" t="s">
        <v>89</v>
      </c>
      <c r="J1238" s="149">
        <v>-11</v>
      </c>
      <c r="K1238" s="149" t="s">
        <v>61</v>
      </c>
      <c r="M1238" s="149" t="s">
        <v>46</v>
      </c>
      <c r="N1238" s="148">
        <v>12530055</v>
      </c>
      <c r="O1238" s="148" t="s">
        <v>240</v>
      </c>
      <c r="Q1238" s="148" t="s">
        <v>48</v>
      </c>
      <c r="R1238" s="150">
        <v>45176</v>
      </c>
      <c r="T1238" s="148" t="s">
        <v>2115</v>
      </c>
      <c r="U1238" s="148">
        <v>500</v>
      </c>
      <c r="X1238" s="148">
        <v>5</v>
      </c>
      <c r="Y1238" s="148" t="s">
        <v>230</v>
      </c>
      <c r="AC1238" s="148" t="s">
        <v>49</v>
      </c>
      <c r="AD1238" s="148" t="s">
        <v>3932</v>
      </c>
      <c r="AE1238" s="148">
        <v>35210</v>
      </c>
      <c r="AF1238" s="148" t="s">
        <v>9160</v>
      </c>
      <c r="AJ1238" s="148">
        <v>612260450</v>
      </c>
      <c r="AK1238" s="148" t="s">
        <v>9161</v>
      </c>
      <c r="AL1238" s="148">
        <v>1</v>
      </c>
      <c r="AM1238" s="148">
        <v>1</v>
      </c>
    </row>
    <row r="1239" spans="1:39">
      <c r="A1239" s="148">
        <v>5326144</v>
      </c>
      <c r="B1239" s="148" t="s">
        <v>543</v>
      </c>
      <c r="C1239" s="148" t="s">
        <v>50</v>
      </c>
      <c r="D1239" s="148">
        <v>5326144</v>
      </c>
      <c r="F1239" s="149" t="s">
        <v>52</v>
      </c>
      <c r="H1239" s="150">
        <v>38959</v>
      </c>
      <c r="I1239" s="149" t="s">
        <v>2335</v>
      </c>
      <c r="J1239" s="149">
        <v>-19</v>
      </c>
      <c r="K1239" s="149" t="s">
        <v>45</v>
      </c>
      <c r="M1239" s="149" t="s">
        <v>46</v>
      </c>
      <c r="N1239" s="148">
        <v>12530074</v>
      </c>
      <c r="O1239" s="148" t="s">
        <v>218</v>
      </c>
      <c r="Q1239" s="148" t="s">
        <v>48</v>
      </c>
      <c r="R1239" s="150">
        <v>42677</v>
      </c>
      <c r="T1239" s="148" t="s">
        <v>2115</v>
      </c>
      <c r="U1239" s="148">
        <v>610</v>
      </c>
      <c r="X1239" s="148">
        <v>6</v>
      </c>
      <c r="Y1239" s="148" t="s">
        <v>230</v>
      </c>
      <c r="AC1239" s="148" t="s">
        <v>49</v>
      </c>
      <c r="AD1239" s="148" t="s">
        <v>4543</v>
      </c>
      <c r="AE1239" s="148">
        <v>53200</v>
      </c>
      <c r="AF1239" s="148" t="s">
        <v>4544</v>
      </c>
      <c r="AI1239" s="148">
        <v>243090423</v>
      </c>
      <c r="AJ1239" s="148">
        <v>622284696</v>
      </c>
      <c r="AK1239" s="148" t="s">
        <v>1660</v>
      </c>
      <c r="AL1239" s="148">
        <v>0</v>
      </c>
      <c r="AM1239" s="148">
        <v>0</v>
      </c>
    </row>
    <row r="1240" spans="1:39">
      <c r="A1240" s="148">
        <v>5329278</v>
      </c>
      <c r="B1240" s="148" t="s">
        <v>543</v>
      </c>
      <c r="C1240" s="148" t="s">
        <v>285</v>
      </c>
      <c r="D1240" s="148">
        <v>5329278</v>
      </c>
      <c r="F1240" s="149" t="s">
        <v>43</v>
      </c>
      <c r="H1240" s="150">
        <v>37185</v>
      </c>
      <c r="I1240" s="149" t="s">
        <v>59</v>
      </c>
      <c r="J1240" s="149">
        <v>-40</v>
      </c>
      <c r="K1240" s="149" t="s">
        <v>45</v>
      </c>
      <c r="M1240" s="149" t="s">
        <v>46</v>
      </c>
      <c r="N1240" s="148">
        <v>12530114</v>
      </c>
      <c r="O1240" s="148" t="s">
        <v>47</v>
      </c>
      <c r="Q1240" s="148" t="s">
        <v>48</v>
      </c>
      <c r="R1240" s="150">
        <v>45186</v>
      </c>
      <c r="S1240" s="150">
        <v>45269</v>
      </c>
      <c r="T1240" s="148" t="s">
        <v>1006</v>
      </c>
      <c r="U1240" s="148">
        <v>500</v>
      </c>
      <c r="X1240" s="148">
        <v>5</v>
      </c>
      <c r="Y1240" s="148" t="s">
        <v>230</v>
      </c>
      <c r="AC1240" s="148" t="s">
        <v>49</v>
      </c>
      <c r="AD1240" s="148" t="s">
        <v>1328</v>
      </c>
      <c r="AE1240" s="148">
        <v>53000</v>
      </c>
      <c r="AF1240" s="148" t="s">
        <v>9162</v>
      </c>
      <c r="AJ1240" s="148" t="s">
        <v>9163</v>
      </c>
      <c r="AK1240" s="148" t="s">
        <v>9164</v>
      </c>
      <c r="AL1240" s="148">
        <v>0</v>
      </c>
      <c r="AM1240" s="148">
        <v>0</v>
      </c>
    </row>
    <row r="1241" spans="1:39">
      <c r="A1241" s="148">
        <v>5326065</v>
      </c>
      <c r="B1241" s="148" t="s">
        <v>543</v>
      </c>
      <c r="C1241" s="148" t="s">
        <v>993</v>
      </c>
      <c r="D1241" s="148">
        <v>5326065</v>
      </c>
      <c r="F1241" s="149" t="s">
        <v>52</v>
      </c>
      <c r="H1241" s="150">
        <v>39847</v>
      </c>
      <c r="I1241" s="149" t="s">
        <v>70</v>
      </c>
      <c r="J1241" s="149">
        <v>-16</v>
      </c>
      <c r="K1241" s="149" t="s">
        <v>45</v>
      </c>
      <c r="M1241" s="149" t="s">
        <v>46</v>
      </c>
      <c r="N1241" s="148">
        <v>12530055</v>
      </c>
      <c r="O1241" s="148" t="s">
        <v>240</v>
      </c>
      <c r="Q1241" s="148" t="s">
        <v>48</v>
      </c>
      <c r="R1241" s="150">
        <v>42654</v>
      </c>
      <c r="T1241" s="148" t="s">
        <v>2115</v>
      </c>
      <c r="U1241" s="148">
        <v>593</v>
      </c>
      <c r="X1241" s="148">
        <v>5</v>
      </c>
      <c r="Y1241" s="148" t="s">
        <v>230</v>
      </c>
      <c r="AC1241" s="148" t="s">
        <v>49</v>
      </c>
      <c r="AD1241" s="148" t="s">
        <v>3748</v>
      </c>
      <c r="AE1241" s="148">
        <v>53380</v>
      </c>
      <c r="AF1241" s="148" t="s">
        <v>4545</v>
      </c>
      <c r="AI1241" s="148">
        <v>243025033</v>
      </c>
      <c r="AJ1241" s="148">
        <v>770281686</v>
      </c>
      <c r="AK1241" s="148" t="s">
        <v>1661</v>
      </c>
      <c r="AL1241" s="148">
        <v>0</v>
      </c>
      <c r="AM1241" s="148">
        <v>0</v>
      </c>
    </row>
    <row r="1242" spans="1:39">
      <c r="A1242" s="148">
        <v>4440070</v>
      </c>
      <c r="B1242" s="148" t="s">
        <v>1035</v>
      </c>
      <c r="C1242" s="148" t="s">
        <v>121</v>
      </c>
      <c r="D1242" s="148">
        <v>4440070</v>
      </c>
      <c r="F1242" s="149" t="s">
        <v>52</v>
      </c>
      <c r="H1242" s="150">
        <v>31906</v>
      </c>
      <c r="I1242" s="149" t="s">
        <v>59</v>
      </c>
      <c r="J1242" s="149">
        <v>-40</v>
      </c>
      <c r="K1242" s="149" t="s">
        <v>45</v>
      </c>
      <c r="M1242" s="149" t="s">
        <v>46</v>
      </c>
      <c r="N1242" s="148">
        <v>12530025</v>
      </c>
      <c r="O1242" s="148" t="s">
        <v>2051</v>
      </c>
      <c r="Q1242" s="148" t="s">
        <v>48</v>
      </c>
      <c r="R1242" s="150">
        <v>39475</v>
      </c>
      <c r="S1242" s="150">
        <v>44777</v>
      </c>
      <c r="T1242" s="148" t="s">
        <v>2896</v>
      </c>
      <c r="U1242" s="148">
        <v>1218</v>
      </c>
      <c r="X1242" s="148">
        <v>12</v>
      </c>
      <c r="Y1242" s="148" t="s">
        <v>230</v>
      </c>
      <c r="AB1242" s="150">
        <v>45108</v>
      </c>
      <c r="AC1242" s="148" t="s">
        <v>49</v>
      </c>
      <c r="AD1242" s="148" t="s">
        <v>4546</v>
      </c>
      <c r="AE1242" s="148">
        <v>53200</v>
      </c>
      <c r="AF1242" s="148" t="s">
        <v>4547</v>
      </c>
      <c r="AI1242" s="148" t="s">
        <v>3033</v>
      </c>
      <c r="AK1242" s="148" t="s">
        <v>1662</v>
      </c>
      <c r="AL1242" s="148">
        <v>0</v>
      </c>
      <c r="AM1242" s="148">
        <v>0</v>
      </c>
    </row>
    <row r="1243" spans="1:39">
      <c r="A1243" s="148">
        <v>536973</v>
      </c>
      <c r="B1243" s="148" t="s">
        <v>544</v>
      </c>
      <c r="C1243" s="148" t="s">
        <v>136</v>
      </c>
      <c r="D1243" s="148">
        <v>536973</v>
      </c>
      <c r="F1243" s="149" t="s">
        <v>52</v>
      </c>
      <c r="H1243" s="150">
        <v>28651</v>
      </c>
      <c r="I1243" s="149" t="s">
        <v>8147</v>
      </c>
      <c r="J1243" s="149" t="s">
        <v>8148</v>
      </c>
      <c r="K1243" s="149" t="s">
        <v>45</v>
      </c>
      <c r="M1243" s="149" t="s">
        <v>46</v>
      </c>
      <c r="N1243" s="148">
        <v>12530114</v>
      </c>
      <c r="O1243" s="148" t="s">
        <v>47</v>
      </c>
      <c r="Q1243" s="148" t="s">
        <v>48</v>
      </c>
      <c r="R1243" s="150">
        <v>37432</v>
      </c>
      <c r="S1243" s="150">
        <v>44806</v>
      </c>
      <c r="T1243" s="148" t="s">
        <v>2896</v>
      </c>
      <c r="U1243" s="148">
        <v>823</v>
      </c>
      <c r="X1243" s="148">
        <v>8</v>
      </c>
      <c r="Y1243" s="148" t="s">
        <v>230</v>
      </c>
      <c r="AC1243" s="148" t="s">
        <v>49</v>
      </c>
      <c r="AD1243" s="148" t="s">
        <v>1328</v>
      </c>
      <c r="AE1243" s="148">
        <v>53000</v>
      </c>
      <c r="AF1243" s="148" t="s">
        <v>4548</v>
      </c>
      <c r="AI1243" s="148" t="s">
        <v>3413</v>
      </c>
      <c r="AJ1243" s="148" t="s">
        <v>3414</v>
      </c>
      <c r="AK1243" s="148" t="s">
        <v>1663</v>
      </c>
      <c r="AL1243" s="148">
        <v>0</v>
      </c>
      <c r="AM1243" s="148">
        <v>0</v>
      </c>
    </row>
    <row r="1244" spans="1:39">
      <c r="A1244" s="148">
        <v>5312144</v>
      </c>
      <c r="B1244" s="148" t="s">
        <v>545</v>
      </c>
      <c r="C1244" s="148" t="s">
        <v>81</v>
      </c>
      <c r="D1244" s="148">
        <v>5312144</v>
      </c>
      <c r="E1244" s="149" t="s">
        <v>52</v>
      </c>
      <c r="F1244" s="149" t="s">
        <v>52</v>
      </c>
      <c r="H1244" s="150">
        <v>19416</v>
      </c>
      <c r="I1244" s="149" t="s">
        <v>8116</v>
      </c>
      <c r="J1244" s="149" t="s">
        <v>8117</v>
      </c>
      <c r="K1244" s="149" t="s">
        <v>45</v>
      </c>
      <c r="M1244" s="149" t="s">
        <v>46</v>
      </c>
      <c r="N1244" s="148">
        <v>12530060</v>
      </c>
      <c r="O1244" s="148" t="s">
        <v>2031</v>
      </c>
      <c r="P1244" s="150">
        <v>45483</v>
      </c>
      <c r="Q1244" s="148" t="s">
        <v>962</v>
      </c>
      <c r="R1244" s="150">
        <v>37432</v>
      </c>
      <c r="S1244" s="150">
        <v>45110</v>
      </c>
      <c r="T1244" s="148" t="s">
        <v>2896</v>
      </c>
      <c r="U1244" s="148">
        <v>1037</v>
      </c>
      <c r="X1244" s="148">
        <v>10</v>
      </c>
      <c r="Y1244" s="148" t="s">
        <v>230</v>
      </c>
      <c r="AB1244" s="150">
        <v>44378</v>
      </c>
      <c r="AC1244" s="148" t="s">
        <v>49</v>
      </c>
      <c r="AD1244" s="148" t="s">
        <v>3677</v>
      </c>
      <c r="AE1244" s="148">
        <v>53000</v>
      </c>
      <c r="AF1244" s="148" t="s">
        <v>4549</v>
      </c>
      <c r="AJ1244" s="148">
        <v>603237411</v>
      </c>
      <c r="AK1244" s="148" t="s">
        <v>3034</v>
      </c>
      <c r="AL1244" s="148">
        <v>0</v>
      </c>
      <c r="AM1244" s="148">
        <v>0</v>
      </c>
    </row>
    <row r="1245" spans="1:39">
      <c r="A1245" s="148">
        <v>5327858</v>
      </c>
      <c r="B1245" s="148" t="s">
        <v>545</v>
      </c>
      <c r="C1245" s="148" t="s">
        <v>6113</v>
      </c>
      <c r="D1245" s="148">
        <v>5327858</v>
      </c>
      <c r="F1245" s="149" t="s">
        <v>52</v>
      </c>
      <c r="H1245" s="150">
        <v>40664</v>
      </c>
      <c r="I1245" s="149" t="s">
        <v>44</v>
      </c>
      <c r="J1245" s="149">
        <v>-14</v>
      </c>
      <c r="K1245" s="149" t="s">
        <v>45</v>
      </c>
      <c r="M1245" s="149" t="s">
        <v>46</v>
      </c>
      <c r="N1245" s="148">
        <v>12530003</v>
      </c>
      <c r="O1245" s="148" t="s">
        <v>2024</v>
      </c>
      <c r="Q1245" s="148" t="s">
        <v>48</v>
      </c>
      <c r="R1245" s="150">
        <v>43817</v>
      </c>
      <c r="T1245" s="148" t="s">
        <v>2115</v>
      </c>
      <c r="U1245" s="148">
        <v>500</v>
      </c>
      <c r="X1245" s="148">
        <v>5</v>
      </c>
      <c r="Y1245" s="148" t="s">
        <v>230</v>
      </c>
      <c r="AC1245" s="148" t="s">
        <v>49</v>
      </c>
      <c r="AD1245" s="148" t="s">
        <v>3946</v>
      </c>
      <c r="AE1245" s="148">
        <v>53200</v>
      </c>
      <c r="AF1245" s="148" t="s">
        <v>6114</v>
      </c>
      <c r="AH1245" s="148" t="s">
        <v>6114</v>
      </c>
      <c r="AJ1245" s="148">
        <v>648589315</v>
      </c>
      <c r="AK1245" s="148" t="s">
        <v>6115</v>
      </c>
      <c r="AL1245" s="148">
        <v>0</v>
      </c>
      <c r="AM1245" s="148">
        <v>0</v>
      </c>
    </row>
    <row r="1246" spans="1:39">
      <c r="A1246" s="148">
        <v>5329612</v>
      </c>
      <c r="B1246" s="148" t="s">
        <v>545</v>
      </c>
      <c r="C1246" s="148" t="s">
        <v>3065</v>
      </c>
      <c r="D1246" s="148">
        <v>5329612</v>
      </c>
      <c r="F1246" s="149" t="s">
        <v>43</v>
      </c>
      <c r="H1246" s="150">
        <v>40858</v>
      </c>
      <c r="I1246" s="149" t="s">
        <v>44</v>
      </c>
      <c r="J1246" s="149">
        <v>-14</v>
      </c>
      <c r="K1246" s="149" t="s">
        <v>45</v>
      </c>
      <c r="M1246" s="149" t="s">
        <v>46</v>
      </c>
      <c r="N1246" s="148">
        <v>12530054</v>
      </c>
      <c r="O1246" s="148" t="s">
        <v>94</v>
      </c>
      <c r="Q1246" s="148" t="s">
        <v>48</v>
      </c>
      <c r="R1246" s="150">
        <v>45300</v>
      </c>
      <c r="T1246" s="148" t="s">
        <v>2115</v>
      </c>
      <c r="U1246" s="148">
        <v>500</v>
      </c>
      <c r="X1246" s="148">
        <v>5</v>
      </c>
      <c r="Y1246" s="148" t="s">
        <v>230</v>
      </c>
      <c r="AC1246" s="148" t="s">
        <v>49</v>
      </c>
      <c r="AD1246" s="148" t="s">
        <v>3824</v>
      </c>
      <c r="AE1246" s="148">
        <v>53400</v>
      </c>
      <c r="AF1246" s="148" t="s">
        <v>9165</v>
      </c>
      <c r="AK1246" s="148" t="s">
        <v>9166</v>
      </c>
      <c r="AL1246" s="148">
        <v>0</v>
      </c>
      <c r="AM1246" s="148">
        <v>0</v>
      </c>
    </row>
    <row r="1247" spans="1:39">
      <c r="A1247" s="148">
        <v>5328151</v>
      </c>
      <c r="B1247" s="148" t="s">
        <v>545</v>
      </c>
      <c r="C1247" s="148" t="s">
        <v>151</v>
      </c>
      <c r="D1247" s="148">
        <v>5328151</v>
      </c>
      <c r="E1247" s="149" t="s">
        <v>52</v>
      </c>
      <c r="F1247" s="149" t="s">
        <v>52</v>
      </c>
      <c r="H1247" s="150">
        <v>31480</v>
      </c>
      <c r="I1247" s="149" t="s">
        <v>59</v>
      </c>
      <c r="J1247" s="149">
        <v>-40</v>
      </c>
      <c r="K1247" s="149" t="s">
        <v>45</v>
      </c>
      <c r="M1247" s="149" t="s">
        <v>46</v>
      </c>
      <c r="N1247" s="148">
        <v>12530119</v>
      </c>
      <c r="O1247" s="148" t="s">
        <v>2062</v>
      </c>
      <c r="P1247" s="150">
        <v>45532</v>
      </c>
      <c r="Q1247" s="148" t="s">
        <v>962</v>
      </c>
      <c r="R1247" s="150">
        <v>44450</v>
      </c>
      <c r="S1247" s="150">
        <v>44442</v>
      </c>
      <c r="T1247" s="148" t="s">
        <v>2896</v>
      </c>
      <c r="U1247" s="148">
        <v>583</v>
      </c>
      <c r="X1247" s="148">
        <v>5</v>
      </c>
      <c r="Y1247" s="148" t="s">
        <v>230</v>
      </c>
      <c r="AC1247" s="148" t="s">
        <v>49</v>
      </c>
      <c r="AD1247" s="148" t="s">
        <v>3646</v>
      </c>
      <c r="AE1247" s="148">
        <v>53200</v>
      </c>
      <c r="AF1247" s="148" t="s">
        <v>4550</v>
      </c>
      <c r="AK1247" s="148" t="s">
        <v>2256</v>
      </c>
      <c r="AL1247" s="148">
        <v>0</v>
      </c>
      <c r="AM1247" s="148">
        <v>0</v>
      </c>
    </row>
    <row r="1248" spans="1:39">
      <c r="A1248" s="148">
        <v>7214219</v>
      </c>
      <c r="B1248" s="148" t="s">
        <v>6116</v>
      </c>
      <c r="C1248" s="148" t="s">
        <v>6117</v>
      </c>
      <c r="D1248" s="148">
        <v>7214219</v>
      </c>
      <c r="F1248" s="149" t="s">
        <v>52</v>
      </c>
      <c r="H1248" s="150">
        <v>35761</v>
      </c>
      <c r="I1248" s="149" t="s">
        <v>59</v>
      </c>
      <c r="J1248" s="149">
        <v>-40</v>
      </c>
      <c r="K1248" s="149" t="s">
        <v>45</v>
      </c>
      <c r="M1248" s="149" t="s">
        <v>46</v>
      </c>
      <c r="N1248" s="148">
        <v>12530060</v>
      </c>
      <c r="O1248" s="148" t="s">
        <v>2031</v>
      </c>
      <c r="Q1248" s="148" t="s">
        <v>48</v>
      </c>
      <c r="R1248" s="150">
        <v>39722</v>
      </c>
      <c r="S1248" s="150">
        <v>44802</v>
      </c>
      <c r="T1248" s="148" t="s">
        <v>2896</v>
      </c>
      <c r="U1248" s="148">
        <v>1099</v>
      </c>
      <c r="X1248" s="148">
        <v>10</v>
      </c>
      <c r="Y1248" s="148" t="s">
        <v>230</v>
      </c>
      <c r="AC1248" s="148" t="s">
        <v>49</v>
      </c>
      <c r="AD1248" s="148" t="s">
        <v>5429</v>
      </c>
      <c r="AE1248" s="148">
        <v>72100</v>
      </c>
      <c r="AF1248" s="148" t="s">
        <v>6118</v>
      </c>
      <c r="AJ1248" s="148">
        <v>673820772</v>
      </c>
      <c r="AK1248" s="148" t="s">
        <v>6119</v>
      </c>
      <c r="AL1248" s="148">
        <v>0</v>
      </c>
      <c r="AM1248" s="148">
        <v>0</v>
      </c>
    </row>
    <row r="1249" spans="1:39">
      <c r="A1249" s="148">
        <v>5324865</v>
      </c>
      <c r="B1249" s="148" t="s">
        <v>546</v>
      </c>
      <c r="C1249" s="148" t="s">
        <v>9167</v>
      </c>
      <c r="D1249" s="148">
        <v>5324865</v>
      </c>
      <c r="E1249" s="149" t="s">
        <v>8115</v>
      </c>
      <c r="F1249" s="149" t="s">
        <v>52</v>
      </c>
      <c r="H1249" s="150">
        <v>26852</v>
      </c>
      <c r="I1249" s="149" t="s">
        <v>8109</v>
      </c>
      <c r="J1249" s="149" t="s">
        <v>8110</v>
      </c>
      <c r="K1249" s="149" t="s">
        <v>61</v>
      </c>
      <c r="M1249" s="149" t="s">
        <v>46</v>
      </c>
      <c r="N1249" s="148">
        <v>12530064</v>
      </c>
      <c r="O1249" s="148" t="s">
        <v>2020</v>
      </c>
      <c r="P1249" s="150">
        <v>45482</v>
      </c>
      <c r="Q1249" s="148" t="s">
        <v>962</v>
      </c>
      <c r="R1249" s="150">
        <v>41911</v>
      </c>
      <c r="S1249" s="150">
        <v>44776</v>
      </c>
      <c r="T1249" s="148" t="s">
        <v>2896</v>
      </c>
      <c r="U1249" s="148">
        <v>500</v>
      </c>
      <c r="X1249" s="148">
        <v>5</v>
      </c>
      <c r="Y1249" s="148" t="s">
        <v>230</v>
      </c>
      <c r="AC1249" s="148" t="s">
        <v>49</v>
      </c>
      <c r="AD1249" s="148" t="s">
        <v>3783</v>
      </c>
      <c r="AE1249" s="148">
        <v>53320</v>
      </c>
      <c r="AF1249" s="148" t="s">
        <v>4551</v>
      </c>
      <c r="AJ1249" s="148" t="s">
        <v>3035</v>
      </c>
      <c r="AK1249" s="148" t="s">
        <v>2181</v>
      </c>
      <c r="AL1249" s="148">
        <v>0</v>
      </c>
      <c r="AM1249" s="148">
        <v>0</v>
      </c>
    </row>
    <row r="1250" spans="1:39">
      <c r="A1250" s="148">
        <v>5328839</v>
      </c>
      <c r="B1250" s="148" t="s">
        <v>6120</v>
      </c>
      <c r="C1250" s="148" t="s">
        <v>267</v>
      </c>
      <c r="D1250" s="148">
        <v>5328839</v>
      </c>
      <c r="F1250" s="149" t="s">
        <v>52</v>
      </c>
      <c r="H1250" s="150">
        <v>39986</v>
      </c>
      <c r="I1250" s="149" t="s">
        <v>70</v>
      </c>
      <c r="J1250" s="149">
        <v>-16</v>
      </c>
      <c r="K1250" s="149" t="s">
        <v>45</v>
      </c>
      <c r="M1250" s="149" t="s">
        <v>46</v>
      </c>
      <c r="N1250" s="148">
        <v>12530036</v>
      </c>
      <c r="O1250" s="148" t="s">
        <v>2030</v>
      </c>
      <c r="Q1250" s="148" t="s">
        <v>48</v>
      </c>
      <c r="R1250" s="150">
        <v>44832</v>
      </c>
      <c r="T1250" s="148" t="s">
        <v>2115</v>
      </c>
      <c r="U1250" s="148">
        <v>500</v>
      </c>
      <c r="X1250" s="148">
        <v>5</v>
      </c>
      <c r="Y1250" s="148" t="s">
        <v>230</v>
      </c>
      <c r="AC1250" s="148" t="s">
        <v>49</v>
      </c>
      <c r="AD1250" s="148" t="s">
        <v>3658</v>
      </c>
      <c r="AE1250" s="148">
        <v>53100</v>
      </c>
      <c r="AF1250" s="148" t="s">
        <v>6121</v>
      </c>
      <c r="AJ1250" s="148">
        <v>638974936</v>
      </c>
      <c r="AK1250" s="148" t="s">
        <v>6122</v>
      </c>
      <c r="AL1250" s="148">
        <v>0</v>
      </c>
      <c r="AM1250" s="148">
        <v>0</v>
      </c>
    </row>
    <row r="1251" spans="1:39">
      <c r="A1251" s="148">
        <v>614565</v>
      </c>
      <c r="B1251" s="148" t="s">
        <v>547</v>
      </c>
      <c r="C1251" s="148" t="s">
        <v>199</v>
      </c>
      <c r="D1251" s="148">
        <v>614565</v>
      </c>
      <c r="E1251" s="149" t="s">
        <v>8115</v>
      </c>
      <c r="F1251" s="149" t="s">
        <v>52</v>
      </c>
      <c r="H1251" s="150">
        <v>25083</v>
      </c>
      <c r="I1251" s="149" t="s">
        <v>8130</v>
      </c>
      <c r="J1251" s="149" t="s">
        <v>8131</v>
      </c>
      <c r="K1251" s="149" t="s">
        <v>45</v>
      </c>
      <c r="M1251" s="149" t="s">
        <v>46</v>
      </c>
      <c r="N1251" s="148">
        <v>12530017</v>
      </c>
      <c r="O1251" s="148" t="s">
        <v>2025</v>
      </c>
      <c r="P1251" s="150">
        <v>45482</v>
      </c>
      <c r="Q1251" s="148" t="s">
        <v>962</v>
      </c>
      <c r="R1251" s="150">
        <v>37432</v>
      </c>
      <c r="S1251" s="150">
        <v>44764</v>
      </c>
      <c r="T1251" s="148" t="s">
        <v>2896</v>
      </c>
      <c r="U1251" s="148">
        <v>940</v>
      </c>
      <c r="X1251" s="148">
        <v>9</v>
      </c>
      <c r="Y1251" s="148" t="s">
        <v>230</v>
      </c>
      <c r="AC1251" s="148" t="s">
        <v>49</v>
      </c>
      <c r="AD1251" s="148" t="s">
        <v>3702</v>
      </c>
      <c r="AE1251" s="148">
        <v>53500</v>
      </c>
      <c r="AF1251" s="148" t="s">
        <v>4553</v>
      </c>
      <c r="AI1251" s="148" t="s">
        <v>3036</v>
      </c>
      <c r="AK1251" s="148" t="s">
        <v>1664</v>
      </c>
      <c r="AL1251" s="148">
        <v>0</v>
      </c>
      <c r="AM1251" s="148">
        <v>0</v>
      </c>
    </row>
    <row r="1252" spans="1:39">
      <c r="A1252" s="148">
        <v>5328161</v>
      </c>
      <c r="B1252" s="148" t="s">
        <v>548</v>
      </c>
      <c r="C1252" s="148" t="s">
        <v>2257</v>
      </c>
      <c r="D1252" s="148">
        <v>5328161</v>
      </c>
      <c r="F1252" s="149" t="s">
        <v>52</v>
      </c>
      <c r="H1252" s="150">
        <v>41711</v>
      </c>
      <c r="I1252" s="149" t="s">
        <v>89</v>
      </c>
      <c r="J1252" s="149">
        <v>-11</v>
      </c>
      <c r="K1252" s="149" t="s">
        <v>61</v>
      </c>
      <c r="M1252" s="149" t="s">
        <v>46</v>
      </c>
      <c r="N1252" s="148">
        <v>12530070</v>
      </c>
      <c r="O1252" s="148" t="s">
        <v>145</v>
      </c>
      <c r="Q1252" s="148" t="s">
        <v>48</v>
      </c>
      <c r="R1252" s="150">
        <v>44451</v>
      </c>
      <c r="S1252" s="150">
        <v>45161</v>
      </c>
      <c r="T1252" s="148" t="s">
        <v>1006</v>
      </c>
      <c r="U1252" s="148">
        <v>500</v>
      </c>
      <c r="X1252" s="148">
        <v>5</v>
      </c>
      <c r="Y1252" s="148" t="s">
        <v>230</v>
      </c>
      <c r="AC1252" s="148" t="s">
        <v>49</v>
      </c>
      <c r="AD1252" s="148" t="s">
        <v>3817</v>
      </c>
      <c r="AE1252" s="148">
        <v>53940</v>
      </c>
      <c r="AF1252" s="148" t="s">
        <v>4554</v>
      </c>
      <c r="AJ1252" s="148">
        <v>616385340</v>
      </c>
      <c r="AK1252" s="148" t="s">
        <v>2258</v>
      </c>
      <c r="AL1252" s="148">
        <v>0</v>
      </c>
      <c r="AM1252" s="148">
        <v>0</v>
      </c>
    </row>
    <row r="1253" spans="1:39">
      <c r="A1253" s="148">
        <v>5329597</v>
      </c>
      <c r="B1253" s="148" t="s">
        <v>548</v>
      </c>
      <c r="C1253" s="148" t="s">
        <v>3009</v>
      </c>
      <c r="D1253" s="148">
        <v>5329597</v>
      </c>
      <c r="F1253" s="149" t="s">
        <v>5338</v>
      </c>
      <c r="H1253" s="150">
        <v>27645</v>
      </c>
      <c r="I1253" s="149" t="s">
        <v>8147</v>
      </c>
      <c r="J1253" s="149" t="s">
        <v>8148</v>
      </c>
      <c r="K1253" s="149" t="s">
        <v>61</v>
      </c>
      <c r="M1253" s="149" t="s">
        <v>46</v>
      </c>
      <c r="N1253" s="148">
        <v>12530070</v>
      </c>
      <c r="O1253" s="148" t="s">
        <v>145</v>
      </c>
      <c r="Q1253" s="148" t="s">
        <v>48</v>
      </c>
      <c r="R1253" s="150">
        <v>45276</v>
      </c>
      <c r="T1253" s="148" t="s">
        <v>2896</v>
      </c>
      <c r="U1253" s="148">
        <v>500</v>
      </c>
      <c r="X1253" s="148">
        <v>5</v>
      </c>
      <c r="Y1253" s="148" t="s">
        <v>230</v>
      </c>
      <c r="AC1253" s="148" t="s">
        <v>49</v>
      </c>
      <c r="AD1253" s="148" t="s">
        <v>5315</v>
      </c>
      <c r="AE1253" s="148">
        <v>53940</v>
      </c>
      <c r="AF1253" s="148" t="s">
        <v>9168</v>
      </c>
      <c r="AJ1253" s="148" t="s">
        <v>9169</v>
      </c>
      <c r="AK1253" s="148" t="s">
        <v>9170</v>
      </c>
      <c r="AL1253" s="148">
        <v>0</v>
      </c>
      <c r="AM1253" s="148">
        <v>0</v>
      </c>
    </row>
    <row r="1254" spans="1:39">
      <c r="A1254" s="148">
        <v>5324969</v>
      </c>
      <c r="B1254" s="148" t="s">
        <v>548</v>
      </c>
      <c r="C1254" s="148" t="s">
        <v>1324</v>
      </c>
      <c r="D1254" s="148">
        <v>5324969</v>
      </c>
      <c r="F1254" s="149" t="s">
        <v>52</v>
      </c>
      <c r="H1254" s="150">
        <v>24994</v>
      </c>
      <c r="I1254" s="149" t="s">
        <v>8130</v>
      </c>
      <c r="J1254" s="149" t="s">
        <v>8131</v>
      </c>
      <c r="K1254" s="149" t="s">
        <v>45</v>
      </c>
      <c r="M1254" s="149" t="s">
        <v>46</v>
      </c>
      <c r="N1254" s="148">
        <v>12530070</v>
      </c>
      <c r="O1254" s="148" t="s">
        <v>145</v>
      </c>
      <c r="Q1254" s="148" t="s">
        <v>48</v>
      </c>
      <c r="R1254" s="150">
        <v>41927</v>
      </c>
      <c r="S1254" s="150">
        <v>45092</v>
      </c>
      <c r="T1254" s="148" t="s">
        <v>1006</v>
      </c>
      <c r="U1254" s="148">
        <v>627</v>
      </c>
      <c r="X1254" s="148">
        <v>6</v>
      </c>
      <c r="Y1254" s="148" t="s">
        <v>230</v>
      </c>
      <c r="AC1254" s="148" t="s">
        <v>49</v>
      </c>
      <c r="AD1254" s="148" t="s">
        <v>4555</v>
      </c>
      <c r="AE1254" s="148">
        <v>53940</v>
      </c>
      <c r="AF1254" s="148" t="s">
        <v>4556</v>
      </c>
      <c r="AJ1254" s="148">
        <v>616385340</v>
      </c>
      <c r="AK1254" s="148" t="s">
        <v>3415</v>
      </c>
      <c r="AL1254" s="148">
        <v>0</v>
      </c>
      <c r="AM1254" s="148">
        <v>0</v>
      </c>
    </row>
    <row r="1255" spans="1:39">
      <c r="A1255" s="148">
        <v>5328162</v>
      </c>
      <c r="B1255" s="148" t="s">
        <v>548</v>
      </c>
      <c r="C1255" s="148" t="s">
        <v>126</v>
      </c>
      <c r="D1255" s="148">
        <v>5328162</v>
      </c>
      <c r="F1255" s="149" t="s">
        <v>52</v>
      </c>
      <c r="H1255" s="150">
        <v>42133</v>
      </c>
      <c r="I1255" s="149" t="s">
        <v>57</v>
      </c>
      <c r="J1255" s="149">
        <v>-10</v>
      </c>
      <c r="K1255" s="149" t="s">
        <v>45</v>
      </c>
      <c r="M1255" s="149" t="s">
        <v>46</v>
      </c>
      <c r="N1255" s="148">
        <v>12530070</v>
      </c>
      <c r="O1255" s="148" t="s">
        <v>145</v>
      </c>
      <c r="Q1255" s="148" t="s">
        <v>48</v>
      </c>
      <c r="R1255" s="150">
        <v>44451</v>
      </c>
      <c r="S1255" s="150">
        <v>45161</v>
      </c>
      <c r="T1255" s="148" t="s">
        <v>1006</v>
      </c>
      <c r="U1255" s="148">
        <v>503</v>
      </c>
      <c r="X1255" s="148">
        <v>5</v>
      </c>
      <c r="Y1255" s="148" t="s">
        <v>230</v>
      </c>
      <c r="AC1255" s="148" t="s">
        <v>49</v>
      </c>
      <c r="AD1255" s="148" t="s">
        <v>3817</v>
      </c>
      <c r="AE1255" s="148">
        <v>53940</v>
      </c>
      <c r="AF1255" s="148" t="s">
        <v>4554</v>
      </c>
      <c r="AJ1255" s="148">
        <v>674523606</v>
      </c>
      <c r="AK1255" s="148" t="s">
        <v>2259</v>
      </c>
      <c r="AL1255" s="148">
        <v>0</v>
      </c>
      <c r="AM1255" s="148">
        <v>0</v>
      </c>
    </row>
    <row r="1256" spans="1:39">
      <c r="A1256" s="148">
        <v>5326661</v>
      </c>
      <c r="B1256" s="148" t="s">
        <v>548</v>
      </c>
      <c r="C1256" s="148" t="s">
        <v>348</v>
      </c>
      <c r="D1256" s="148">
        <v>5326661</v>
      </c>
      <c r="F1256" s="149" t="s">
        <v>52</v>
      </c>
      <c r="H1256" s="150">
        <v>39578</v>
      </c>
      <c r="I1256" s="149" t="s">
        <v>152</v>
      </c>
      <c r="J1256" s="149">
        <v>-17</v>
      </c>
      <c r="K1256" s="149" t="s">
        <v>45</v>
      </c>
      <c r="M1256" s="149" t="s">
        <v>46</v>
      </c>
      <c r="N1256" s="148">
        <v>12530087</v>
      </c>
      <c r="O1256" s="148" t="s">
        <v>1341</v>
      </c>
      <c r="Q1256" s="148" t="s">
        <v>48</v>
      </c>
      <c r="R1256" s="150">
        <v>43046</v>
      </c>
      <c r="T1256" s="148" t="s">
        <v>2115</v>
      </c>
      <c r="U1256" s="148">
        <v>500</v>
      </c>
      <c r="X1256" s="148">
        <v>5</v>
      </c>
      <c r="Y1256" s="148" t="s">
        <v>230</v>
      </c>
      <c r="AC1256" s="148" t="s">
        <v>49</v>
      </c>
      <c r="AD1256" s="148" t="s">
        <v>3939</v>
      </c>
      <c r="AE1256" s="148">
        <v>53360</v>
      </c>
      <c r="AF1256" s="148" t="s">
        <v>4557</v>
      </c>
      <c r="AI1256" s="148">
        <v>243989925</v>
      </c>
      <c r="AJ1256" s="148">
        <v>780447678</v>
      </c>
      <c r="AK1256" s="148" t="s">
        <v>3416</v>
      </c>
      <c r="AL1256" s="148">
        <v>0</v>
      </c>
      <c r="AM1256" s="148">
        <v>0</v>
      </c>
    </row>
    <row r="1257" spans="1:39">
      <c r="A1257" s="148">
        <v>534592</v>
      </c>
      <c r="B1257" s="148" t="s">
        <v>2260</v>
      </c>
      <c r="C1257" s="148" t="s">
        <v>3250</v>
      </c>
      <c r="D1257" s="148">
        <v>534592</v>
      </c>
      <c r="F1257" s="149" t="s">
        <v>52</v>
      </c>
      <c r="H1257" s="150">
        <v>19769</v>
      </c>
      <c r="I1257" s="149" t="s">
        <v>8116</v>
      </c>
      <c r="J1257" s="149" t="s">
        <v>8117</v>
      </c>
      <c r="K1257" s="149" t="s">
        <v>45</v>
      </c>
      <c r="M1257" s="149" t="s">
        <v>46</v>
      </c>
      <c r="N1257" s="148">
        <v>12530051</v>
      </c>
      <c r="O1257" s="148" t="s">
        <v>2039</v>
      </c>
      <c r="Q1257" s="148" t="s">
        <v>48</v>
      </c>
      <c r="R1257" s="150">
        <v>37432</v>
      </c>
      <c r="S1257" s="150">
        <v>44127</v>
      </c>
      <c r="T1257" s="148" t="s">
        <v>2896</v>
      </c>
      <c r="U1257" s="148">
        <v>794</v>
      </c>
      <c r="X1257" s="148">
        <v>7</v>
      </c>
      <c r="Y1257" s="148" t="s">
        <v>230</v>
      </c>
      <c r="AC1257" s="148" t="s">
        <v>49</v>
      </c>
      <c r="AD1257" s="148" t="s">
        <v>3658</v>
      </c>
      <c r="AE1257" s="148">
        <v>53100</v>
      </c>
      <c r="AF1257" s="148" t="s">
        <v>4558</v>
      </c>
      <c r="AI1257" s="148">
        <v>243000583</v>
      </c>
      <c r="AK1257" s="148" t="s">
        <v>2261</v>
      </c>
      <c r="AL1257" s="148">
        <v>0</v>
      </c>
      <c r="AM1257" s="148">
        <v>0</v>
      </c>
    </row>
    <row r="1258" spans="1:39">
      <c r="A1258" s="148">
        <v>5313488</v>
      </c>
      <c r="B1258" s="148" t="s">
        <v>2260</v>
      </c>
      <c r="C1258" s="148" t="s">
        <v>134</v>
      </c>
      <c r="D1258" s="148">
        <v>5313488</v>
      </c>
      <c r="F1258" s="149" t="s">
        <v>52</v>
      </c>
      <c r="H1258" s="150">
        <v>28175</v>
      </c>
      <c r="I1258" s="149" t="s">
        <v>8147</v>
      </c>
      <c r="J1258" s="149" t="s">
        <v>8148</v>
      </c>
      <c r="K1258" s="149" t="s">
        <v>45</v>
      </c>
      <c r="M1258" s="149" t="s">
        <v>46</v>
      </c>
      <c r="N1258" s="148">
        <v>12530065</v>
      </c>
      <c r="O1258" s="148" t="s">
        <v>2153</v>
      </c>
      <c r="Q1258" s="148" t="s">
        <v>48</v>
      </c>
      <c r="R1258" s="150">
        <v>37432</v>
      </c>
      <c r="S1258" s="150">
        <v>44469</v>
      </c>
      <c r="T1258" s="148" t="s">
        <v>2896</v>
      </c>
      <c r="U1258" s="148">
        <v>1192</v>
      </c>
      <c r="X1258" s="148">
        <v>11</v>
      </c>
      <c r="Y1258" s="148" t="s">
        <v>230</v>
      </c>
      <c r="AC1258" s="148" t="s">
        <v>49</v>
      </c>
      <c r="AD1258" s="148" t="s">
        <v>3665</v>
      </c>
      <c r="AE1258" s="148">
        <v>53100</v>
      </c>
      <c r="AF1258" s="148" t="s">
        <v>4559</v>
      </c>
      <c r="AI1258" s="148">
        <v>243048214</v>
      </c>
      <c r="AJ1258" s="148">
        <v>636726031</v>
      </c>
      <c r="AK1258" s="148" t="s">
        <v>2262</v>
      </c>
      <c r="AL1258" s="148">
        <v>0</v>
      </c>
      <c r="AM1258" s="148">
        <v>0</v>
      </c>
    </row>
    <row r="1259" spans="1:39">
      <c r="A1259" s="148">
        <v>5329500</v>
      </c>
      <c r="B1259" s="148" t="s">
        <v>9171</v>
      </c>
      <c r="C1259" s="148" t="s">
        <v>9172</v>
      </c>
      <c r="D1259" s="148">
        <v>5329500</v>
      </c>
      <c r="F1259" s="149" t="s">
        <v>43</v>
      </c>
      <c r="H1259" s="150">
        <v>33990</v>
      </c>
      <c r="I1259" s="149" t="s">
        <v>59</v>
      </c>
      <c r="J1259" s="149">
        <v>-40</v>
      </c>
      <c r="K1259" s="149" t="s">
        <v>45</v>
      </c>
      <c r="M1259" s="149" t="s">
        <v>46</v>
      </c>
      <c r="N1259" s="148">
        <v>12530144</v>
      </c>
      <c r="O1259" s="148" t="s">
        <v>2070</v>
      </c>
      <c r="Q1259" s="148" t="s">
        <v>48</v>
      </c>
      <c r="R1259" s="150">
        <v>45215</v>
      </c>
      <c r="S1259" s="150">
        <v>45195</v>
      </c>
      <c r="T1259" s="148" t="s">
        <v>1006</v>
      </c>
      <c r="U1259" s="148">
        <v>500</v>
      </c>
      <c r="X1259" s="148">
        <v>5</v>
      </c>
      <c r="Y1259" s="148" t="s">
        <v>230</v>
      </c>
      <c r="AC1259" s="148" t="s">
        <v>49</v>
      </c>
      <c r="AD1259" s="148" t="s">
        <v>5353</v>
      </c>
      <c r="AE1259" s="148">
        <v>53290</v>
      </c>
      <c r="AF1259" s="148" t="s">
        <v>9173</v>
      </c>
      <c r="AI1259" s="148">
        <v>603529411</v>
      </c>
      <c r="AK1259" s="148" t="s">
        <v>9174</v>
      </c>
      <c r="AL1259" s="148">
        <v>0</v>
      </c>
      <c r="AM1259" s="148">
        <v>0</v>
      </c>
    </row>
    <row r="1260" spans="1:39">
      <c r="A1260" s="148">
        <v>5321223</v>
      </c>
      <c r="B1260" s="148" t="s">
        <v>549</v>
      </c>
      <c r="C1260" s="148" t="s">
        <v>2186</v>
      </c>
      <c r="D1260" s="148">
        <v>5321223</v>
      </c>
      <c r="E1260" s="149" t="s">
        <v>8115</v>
      </c>
      <c r="F1260" s="149" t="s">
        <v>52</v>
      </c>
      <c r="H1260" s="150">
        <v>25644</v>
      </c>
      <c r="I1260" s="149" t="s">
        <v>8109</v>
      </c>
      <c r="J1260" s="149" t="s">
        <v>8110</v>
      </c>
      <c r="K1260" s="149" t="s">
        <v>45</v>
      </c>
      <c r="M1260" s="149" t="s">
        <v>46</v>
      </c>
      <c r="N1260" s="148">
        <v>12530036</v>
      </c>
      <c r="O1260" s="148" t="s">
        <v>2030</v>
      </c>
      <c r="P1260" s="150">
        <v>45489</v>
      </c>
      <c r="Q1260" s="148" t="s">
        <v>962</v>
      </c>
      <c r="R1260" s="150">
        <v>39717</v>
      </c>
      <c r="T1260" s="148" t="s">
        <v>2022</v>
      </c>
      <c r="U1260" s="148">
        <v>500</v>
      </c>
      <c r="X1260" s="148">
        <v>5</v>
      </c>
      <c r="Y1260" s="148" t="s">
        <v>230</v>
      </c>
      <c r="AC1260" s="148" t="s">
        <v>49</v>
      </c>
      <c r="AD1260" s="148" t="s">
        <v>3665</v>
      </c>
      <c r="AE1260" s="148">
        <v>53100</v>
      </c>
      <c r="AF1260" s="148" t="s">
        <v>4560</v>
      </c>
      <c r="AI1260" s="148" t="s">
        <v>3417</v>
      </c>
      <c r="AJ1260" s="148" t="s">
        <v>3418</v>
      </c>
      <c r="AK1260" s="148" t="s">
        <v>1665</v>
      </c>
      <c r="AL1260" s="148">
        <v>1</v>
      </c>
      <c r="AM1260" s="148">
        <v>1</v>
      </c>
    </row>
    <row r="1261" spans="1:39">
      <c r="A1261" s="148">
        <v>5329060</v>
      </c>
      <c r="B1261" s="148" t="s">
        <v>6123</v>
      </c>
      <c r="C1261" s="148" t="s">
        <v>6124</v>
      </c>
      <c r="D1261" s="148">
        <v>5329060</v>
      </c>
      <c r="F1261" s="149" t="s">
        <v>43</v>
      </c>
      <c r="H1261" s="150">
        <v>41247</v>
      </c>
      <c r="I1261" s="149" t="s">
        <v>53</v>
      </c>
      <c r="J1261" s="149">
        <v>-13</v>
      </c>
      <c r="K1261" s="149" t="s">
        <v>45</v>
      </c>
      <c r="M1261" s="149" t="s">
        <v>46</v>
      </c>
      <c r="N1261" s="148">
        <v>12530017</v>
      </c>
      <c r="O1261" s="148" t="s">
        <v>2025</v>
      </c>
      <c r="Q1261" s="148" t="s">
        <v>48</v>
      </c>
      <c r="R1261" s="150">
        <v>44917</v>
      </c>
      <c r="T1261" s="148" t="s">
        <v>2115</v>
      </c>
      <c r="U1261" s="148">
        <v>500</v>
      </c>
      <c r="X1261" s="148">
        <v>5</v>
      </c>
      <c r="Y1261" s="148" t="s">
        <v>230</v>
      </c>
      <c r="AC1261" s="148" t="s">
        <v>49</v>
      </c>
      <c r="AD1261" s="148" t="s">
        <v>3702</v>
      </c>
      <c r="AE1261" s="148">
        <v>53500</v>
      </c>
      <c r="AF1261" s="148" t="s">
        <v>6125</v>
      </c>
      <c r="AK1261" s="148" t="s">
        <v>6126</v>
      </c>
      <c r="AL1261" s="148">
        <v>0</v>
      </c>
      <c r="AM1261" s="148">
        <v>0</v>
      </c>
    </row>
    <row r="1262" spans="1:39">
      <c r="A1262" s="148">
        <v>5329334</v>
      </c>
      <c r="B1262" s="148" t="s">
        <v>6123</v>
      </c>
      <c r="C1262" s="148" t="s">
        <v>1323</v>
      </c>
      <c r="D1262" s="148">
        <v>5329334</v>
      </c>
      <c r="F1262" s="149" t="s">
        <v>43</v>
      </c>
      <c r="H1262" s="150">
        <v>42116</v>
      </c>
      <c r="I1262" s="149" t="s">
        <v>57</v>
      </c>
      <c r="J1262" s="149">
        <v>-10</v>
      </c>
      <c r="K1262" s="149" t="s">
        <v>45</v>
      </c>
      <c r="M1262" s="149" t="s">
        <v>46</v>
      </c>
      <c r="N1262" s="148">
        <v>12530017</v>
      </c>
      <c r="O1262" s="148" t="s">
        <v>2025</v>
      </c>
      <c r="Q1262" s="148" t="s">
        <v>48</v>
      </c>
      <c r="R1262" s="150">
        <v>45190</v>
      </c>
      <c r="T1262" s="148" t="s">
        <v>2115</v>
      </c>
      <c r="U1262" s="148">
        <v>500</v>
      </c>
      <c r="X1262" s="148">
        <v>5</v>
      </c>
      <c r="Y1262" s="148" t="s">
        <v>230</v>
      </c>
      <c r="AC1262" s="148" t="s">
        <v>49</v>
      </c>
      <c r="AD1262" s="148" t="s">
        <v>3669</v>
      </c>
      <c r="AE1262" s="148">
        <v>53500</v>
      </c>
      <c r="AF1262" s="148" t="s">
        <v>9175</v>
      </c>
      <c r="AI1262" s="148">
        <v>616117396</v>
      </c>
      <c r="AK1262" s="148" t="s">
        <v>6126</v>
      </c>
      <c r="AL1262" s="148">
        <v>0</v>
      </c>
      <c r="AM1262" s="148">
        <v>0</v>
      </c>
    </row>
    <row r="1263" spans="1:39">
      <c r="A1263" s="148">
        <v>5329387</v>
      </c>
      <c r="B1263" s="148" t="s">
        <v>9176</v>
      </c>
      <c r="C1263" s="148" t="s">
        <v>931</v>
      </c>
      <c r="D1263" s="148">
        <v>5329387</v>
      </c>
      <c r="F1263" s="149" t="s">
        <v>52</v>
      </c>
      <c r="H1263" s="150">
        <v>41255</v>
      </c>
      <c r="I1263" s="149" t="s">
        <v>53</v>
      </c>
      <c r="J1263" s="149">
        <v>-13</v>
      </c>
      <c r="K1263" s="149" t="s">
        <v>45</v>
      </c>
      <c r="M1263" s="149" t="s">
        <v>46</v>
      </c>
      <c r="N1263" s="148">
        <v>12530072</v>
      </c>
      <c r="O1263" s="148" t="s">
        <v>2032</v>
      </c>
      <c r="Q1263" s="148" t="s">
        <v>48</v>
      </c>
      <c r="R1263" s="150">
        <v>45198</v>
      </c>
      <c r="T1263" s="148" t="s">
        <v>2115</v>
      </c>
      <c r="U1263" s="148">
        <v>500</v>
      </c>
      <c r="X1263" s="148">
        <v>5</v>
      </c>
      <c r="Y1263" s="148" t="s">
        <v>230</v>
      </c>
      <c r="AC1263" s="148" t="s">
        <v>49</v>
      </c>
      <c r="AD1263" s="148" t="s">
        <v>3642</v>
      </c>
      <c r="AE1263" s="148">
        <v>53470</v>
      </c>
      <c r="AF1263" s="148">
        <v>1</v>
      </c>
      <c r="AH1263" s="148" t="s">
        <v>9177</v>
      </c>
      <c r="AJ1263" s="148">
        <v>673380476</v>
      </c>
      <c r="AK1263" s="148" t="s">
        <v>9178</v>
      </c>
      <c r="AL1263" s="148">
        <v>0</v>
      </c>
      <c r="AM1263" s="148">
        <v>0</v>
      </c>
    </row>
    <row r="1264" spans="1:39">
      <c r="A1264" s="148">
        <v>5329564</v>
      </c>
      <c r="B1264" s="148" t="s">
        <v>9179</v>
      </c>
      <c r="C1264" s="148" t="s">
        <v>169</v>
      </c>
      <c r="D1264" s="148">
        <v>5329564</v>
      </c>
      <c r="F1264" s="149" t="s">
        <v>52</v>
      </c>
      <c r="H1264" s="150">
        <v>19845</v>
      </c>
      <c r="I1264" s="149" t="s">
        <v>8116</v>
      </c>
      <c r="J1264" s="149" t="s">
        <v>8117</v>
      </c>
      <c r="K1264" s="149" t="s">
        <v>45</v>
      </c>
      <c r="M1264" s="149" t="s">
        <v>46</v>
      </c>
      <c r="N1264" s="148">
        <v>12530020</v>
      </c>
      <c r="O1264" s="148" t="s">
        <v>127</v>
      </c>
      <c r="Q1264" s="148" t="s">
        <v>48</v>
      </c>
      <c r="R1264" s="150">
        <v>45251</v>
      </c>
      <c r="S1264" s="150">
        <v>45191</v>
      </c>
      <c r="T1264" s="148" t="s">
        <v>1006</v>
      </c>
      <c r="U1264" s="148">
        <v>500</v>
      </c>
      <c r="X1264" s="148">
        <v>5</v>
      </c>
      <c r="Y1264" s="148" t="s">
        <v>230</v>
      </c>
      <c r="AC1264" s="148" t="s">
        <v>49</v>
      </c>
      <c r="AD1264" s="148" t="s">
        <v>8228</v>
      </c>
      <c r="AE1264" s="148">
        <v>53960</v>
      </c>
      <c r="AF1264" s="148" t="s">
        <v>9180</v>
      </c>
      <c r="AJ1264" s="148">
        <v>684086656</v>
      </c>
      <c r="AK1264" s="148" t="s">
        <v>9181</v>
      </c>
      <c r="AL1264" s="148">
        <v>0</v>
      </c>
      <c r="AM1264" s="148">
        <v>0</v>
      </c>
    </row>
    <row r="1265" spans="1:39">
      <c r="A1265" s="148">
        <v>5316428</v>
      </c>
      <c r="B1265" s="148" t="s">
        <v>550</v>
      </c>
      <c r="C1265" s="148" t="s">
        <v>128</v>
      </c>
      <c r="D1265" s="148">
        <v>5316428</v>
      </c>
      <c r="F1265" s="149" t="s">
        <v>52</v>
      </c>
      <c r="H1265" s="150">
        <v>23644</v>
      </c>
      <c r="I1265" s="149" t="s">
        <v>8138</v>
      </c>
      <c r="J1265" s="149" t="s">
        <v>8139</v>
      </c>
      <c r="K1265" s="149" t="s">
        <v>45</v>
      </c>
      <c r="M1265" s="149" t="s">
        <v>46</v>
      </c>
      <c r="N1265" s="148">
        <v>12530017</v>
      </c>
      <c r="O1265" s="148" t="s">
        <v>2025</v>
      </c>
      <c r="Q1265" s="148" t="s">
        <v>48</v>
      </c>
      <c r="R1265" s="150">
        <v>37432</v>
      </c>
      <c r="S1265" s="150">
        <v>45126</v>
      </c>
      <c r="T1265" s="148" t="s">
        <v>1006</v>
      </c>
      <c r="U1265" s="148">
        <v>1301</v>
      </c>
      <c r="X1265" s="148">
        <v>13</v>
      </c>
      <c r="Y1265" s="148" t="s">
        <v>230</v>
      </c>
      <c r="AB1265" s="150">
        <v>43282</v>
      </c>
      <c r="AC1265" s="148" t="s">
        <v>49</v>
      </c>
      <c r="AD1265" s="148" t="s">
        <v>3849</v>
      </c>
      <c r="AE1265" s="148">
        <v>35300</v>
      </c>
      <c r="AF1265" s="148" t="s">
        <v>4561</v>
      </c>
      <c r="AJ1265" s="148">
        <v>678903749</v>
      </c>
      <c r="AK1265" s="148" t="s">
        <v>1666</v>
      </c>
      <c r="AL1265" s="148">
        <v>0</v>
      </c>
      <c r="AM1265" s="148">
        <v>0</v>
      </c>
    </row>
    <row r="1266" spans="1:39">
      <c r="A1266" s="148">
        <v>5326874</v>
      </c>
      <c r="B1266" s="148" t="s">
        <v>1140</v>
      </c>
      <c r="C1266" s="148" t="s">
        <v>977</v>
      </c>
      <c r="D1266" s="148">
        <v>5326874</v>
      </c>
      <c r="F1266" s="149" t="s">
        <v>52</v>
      </c>
      <c r="H1266" s="150">
        <v>39601</v>
      </c>
      <c r="I1266" s="149" t="s">
        <v>152</v>
      </c>
      <c r="J1266" s="149">
        <v>-17</v>
      </c>
      <c r="K1266" s="149" t="s">
        <v>45</v>
      </c>
      <c r="M1266" s="149" t="s">
        <v>46</v>
      </c>
      <c r="N1266" s="148">
        <v>12530022</v>
      </c>
      <c r="O1266" s="148" t="s">
        <v>51</v>
      </c>
      <c r="Q1266" s="148" t="s">
        <v>48</v>
      </c>
      <c r="R1266" s="150">
        <v>43357</v>
      </c>
      <c r="S1266" s="150">
        <v>45159</v>
      </c>
      <c r="T1266" s="148" t="s">
        <v>1006</v>
      </c>
      <c r="U1266" s="148">
        <v>843</v>
      </c>
      <c r="X1266" s="148">
        <v>8</v>
      </c>
      <c r="Y1266" s="148" t="s">
        <v>230</v>
      </c>
      <c r="AB1266" s="150">
        <v>45474</v>
      </c>
      <c r="AC1266" s="148" t="s">
        <v>49</v>
      </c>
      <c r="AD1266" s="148" t="s">
        <v>3785</v>
      </c>
      <c r="AE1266" s="148">
        <v>53320</v>
      </c>
      <c r="AF1266" s="148" t="s">
        <v>9182</v>
      </c>
      <c r="AI1266" s="148">
        <v>618454630</v>
      </c>
      <c r="AJ1266" s="148">
        <v>666779272</v>
      </c>
      <c r="AK1266" s="148" t="s">
        <v>9183</v>
      </c>
      <c r="AL1266" s="148">
        <v>0</v>
      </c>
      <c r="AM1266" s="148">
        <v>0</v>
      </c>
    </row>
    <row r="1267" spans="1:39">
      <c r="A1267" s="148">
        <v>5329746</v>
      </c>
      <c r="B1267" s="148" t="s">
        <v>9184</v>
      </c>
      <c r="C1267" s="148" t="s">
        <v>9185</v>
      </c>
      <c r="D1267" s="148">
        <v>5329746</v>
      </c>
      <c r="E1267" s="149" t="s">
        <v>43</v>
      </c>
      <c r="H1267" s="150">
        <v>42188</v>
      </c>
      <c r="I1267" s="149" t="s">
        <v>57</v>
      </c>
      <c r="J1267" s="149">
        <v>-10</v>
      </c>
      <c r="K1267" s="149" t="s">
        <v>61</v>
      </c>
      <c r="M1267" s="149" t="s">
        <v>46</v>
      </c>
      <c r="N1267" s="148">
        <v>12530017</v>
      </c>
      <c r="O1267" s="148" t="s">
        <v>2025</v>
      </c>
      <c r="P1267" s="150">
        <v>45527</v>
      </c>
      <c r="Q1267" s="148" t="s">
        <v>962</v>
      </c>
      <c r="R1267" s="150">
        <v>45527</v>
      </c>
      <c r="T1267" s="148" t="s">
        <v>2115</v>
      </c>
      <c r="U1267" s="148">
        <v>500</v>
      </c>
      <c r="X1267" s="148">
        <v>5</v>
      </c>
      <c r="Y1267" s="148" t="s">
        <v>230</v>
      </c>
      <c r="AC1267" s="148" t="s">
        <v>49</v>
      </c>
      <c r="AD1267" s="148" t="s">
        <v>3753</v>
      </c>
      <c r="AE1267" s="148">
        <v>53220</v>
      </c>
      <c r="AF1267" s="148" t="s">
        <v>9186</v>
      </c>
      <c r="AJ1267" s="148">
        <v>643734774</v>
      </c>
      <c r="AK1267" s="148" t="s">
        <v>9187</v>
      </c>
      <c r="AL1267" s="148">
        <v>0</v>
      </c>
      <c r="AM1267" s="148">
        <v>0</v>
      </c>
    </row>
    <row r="1268" spans="1:39">
      <c r="A1268" s="148">
        <v>5314850</v>
      </c>
      <c r="B1268" s="148" t="s">
        <v>551</v>
      </c>
      <c r="C1268" s="148" t="s">
        <v>1223</v>
      </c>
      <c r="D1268" s="148">
        <v>5314850</v>
      </c>
      <c r="F1268" s="149" t="s">
        <v>52</v>
      </c>
      <c r="H1268" s="150">
        <v>31683</v>
      </c>
      <c r="I1268" s="149" t="s">
        <v>59</v>
      </c>
      <c r="J1268" s="149">
        <v>-40</v>
      </c>
      <c r="K1268" s="149" t="s">
        <v>45</v>
      </c>
      <c r="M1268" s="149" t="s">
        <v>46</v>
      </c>
      <c r="N1268" s="148">
        <v>12530021</v>
      </c>
      <c r="O1268" s="148" t="s">
        <v>233</v>
      </c>
      <c r="Q1268" s="148" t="s">
        <v>48</v>
      </c>
      <c r="R1268" s="150">
        <v>37432</v>
      </c>
      <c r="S1268" s="150">
        <v>44826</v>
      </c>
      <c r="T1268" s="148" t="s">
        <v>2896</v>
      </c>
      <c r="U1268" s="148">
        <v>667</v>
      </c>
      <c r="X1268" s="148">
        <v>6</v>
      </c>
      <c r="Y1268" s="148" t="s">
        <v>230</v>
      </c>
      <c r="AC1268" s="148" t="s">
        <v>49</v>
      </c>
      <c r="AD1268" s="148" t="s">
        <v>5345</v>
      </c>
      <c r="AE1268" s="148">
        <v>53170</v>
      </c>
      <c r="AF1268" s="148" t="s">
        <v>6127</v>
      </c>
      <c r="AJ1268" s="148">
        <v>606726071</v>
      </c>
      <c r="AK1268" s="148" t="s">
        <v>6128</v>
      </c>
      <c r="AL1268" s="148">
        <v>0</v>
      </c>
      <c r="AM1268" s="148">
        <v>0</v>
      </c>
    </row>
    <row r="1269" spans="1:39">
      <c r="A1269" s="148">
        <v>5329198</v>
      </c>
      <c r="B1269" s="148" t="s">
        <v>551</v>
      </c>
      <c r="C1269" s="148" t="s">
        <v>5528</v>
      </c>
      <c r="D1269" s="148">
        <v>5329198</v>
      </c>
      <c r="F1269" s="149" t="s">
        <v>52</v>
      </c>
      <c r="H1269" s="150">
        <v>41918</v>
      </c>
      <c r="I1269" s="149" t="s">
        <v>89</v>
      </c>
      <c r="J1269" s="149">
        <v>-11</v>
      </c>
      <c r="K1269" s="149" t="s">
        <v>45</v>
      </c>
      <c r="M1269" s="149" t="s">
        <v>46</v>
      </c>
      <c r="N1269" s="148">
        <v>12530072</v>
      </c>
      <c r="O1269" s="148" t="s">
        <v>2032</v>
      </c>
      <c r="Q1269" s="148" t="s">
        <v>48</v>
      </c>
      <c r="R1269" s="150">
        <v>45178</v>
      </c>
      <c r="T1269" s="148" t="s">
        <v>2115</v>
      </c>
      <c r="U1269" s="148">
        <v>500</v>
      </c>
      <c r="X1269" s="148">
        <v>5</v>
      </c>
      <c r="Y1269" s="148" t="s">
        <v>230</v>
      </c>
      <c r="AC1269" s="148" t="s">
        <v>49</v>
      </c>
      <c r="AD1269" s="148" t="s">
        <v>3642</v>
      </c>
      <c r="AE1269" s="148">
        <v>53470</v>
      </c>
      <c r="AF1269" s="148" t="s">
        <v>9188</v>
      </c>
      <c r="AJ1269" s="148">
        <v>609095038</v>
      </c>
      <c r="AK1269" s="148" t="s">
        <v>9189</v>
      </c>
      <c r="AL1269" s="148">
        <v>0</v>
      </c>
      <c r="AM1269" s="148">
        <v>0</v>
      </c>
    </row>
    <row r="1270" spans="1:39">
      <c r="A1270" s="148">
        <v>5314553</v>
      </c>
      <c r="B1270" s="148" t="s">
        <v>551</v>
      </c>
      <c r="C1270" s="148" t="s">
        <v>177</v>
      </c>
      <c r="D1270" s="148">
        <v>5314553</v>
      </c>
      <c r="E1270" s="149" t="s">
        <v>52</v>
      </c>
      <c r="F1270" s="149" t="s">
        <v>52</v>
      </c>
      <c r="H1270" s="150">
        <v>22989</v>
      </c>
      <c r="I1270" s="149" t="s">
        <v>8138</v>
      </c>
      <c r="J1270" s="149" t="s">
        <v>8139</v>
      </c>
      <c r="K1270" s="149" t="s">
        <v>45</v>
      </c>
      <c r="M1270" s="149" t="s">
        <v>46</v>
      </c>
      <c r="N1270" s="148">
        <v>12530054</v>
      </c>
      <c r="O1270" s="148" t="s">
        <v>94</v>
      </c>
      <c r="P1270" s="150">
        <v>45497</v>
      </c>
      <c r="Q1270" s="148" t="s">
        <v>962</v>
      </c>
      <c r="R1270" s="150">
        <v>37432</v>
      </c>
      <c r="S1270" s="150">
        <v>45327</v>
      </c>
      <c r="T1270" s="148" t="s">
        <v>2896</v>
      </c>
      <c r="U1270" s="148">
        <v>1078</v>
      </c>
      <c r="X1270" s="148">
        <v>10</v>
      </c>
      <c r="Y1270" s="148" t="s">
        <v>230</v>
      </c>
      <c r="AC1270" s="148" t="s">
        <v>49</v>
      </c>
      <c r="AD1270" s="148" t="s">
        <v>3707</v>
      </c>
      <c r="AE1270" s="148">
        <v>53400</v>
      </c>
      <c r="AF1270" s="148" t="s">
        <v>9190</v>
      </c>
      <c r="AI1270" s="148">
        <v>243060240</v>
      </c>
      <c r="AK1270" s="148" t="s">
        <v>7297</v>
      </c>
      <c r="AL1270" s="148">
        <v>0</v>
      </c>
      <c r="AM1270" s="148">
        <v>0</v>
      </c>
    </row>
    <row r="1271" spans="1:39">
      <c r="A1271" s="148">
        <v>5329475</v>
      </c>
      <c r="B1271" s="148" t="s">
        <v>551</v>
      </c>
      <c r="C1271" s="148" t="s">
        <v>9191</v>
      </c>
      <c r="D1271" s="148">
        <v>5329475</v>
      </c>
      <c r="F1271" s="149" t="s">
        <v>43</v>
      </c>
      <c r="H1271" s="150">
        <v>42987</v>
      </c>
      <c r="I1271" s="149" t="s">
        <v>43</v>
      </c>
      <c r="J1271" s="149">
        <v>-9</v>
      </c>
      <c r="K1271" s="149" t="s">
        <v>45</v>
      </c>
      <c r="M1271" s="149" t="s">
        <v>46</v>
      </c>
      <c r="N1271" s="148">
        <v>12530021</v>
      </c>
      <c r="O1271" s="148" t="s">
        <v>233</v>
      </c>
      <c r="Q1271" s="148" t="s">
        <v>48</v>
      </c>
      <c r="R1271" s="150">
        <v>45210</v>
      </c>
      <c r="T1271" s="148" t="s">
        <v>2115</v>
      </c>
      <c r="U1271" s="148">
        <v>500</v>
      </c>
      <c r="X1271" s="148">
        <v>5</v>
      </c>
      <c r="Y1271" s="148" t="s">
        <v>230</v>
      </c>
      <c r="AC1271" s="148" t="s">
        <v>49</v>
      </c>
      <c r="AD1271" s="148" t="s">
        <v>5971</v>
      </c>
      <c r="AE1271" s="148">
        <v>53170</v>
      </c>
      <c r="AF1271" s="148" t="s">
        <v>6127</v>
      </c>
      <c r="AJ1271" s="148">
        <v>606726071</v>
      </c>
      <c r="AK1271" s="148" t="s">
        <v>6128</v>
      </c>
      <c r="AL1271" s="148">
        <v>0</v>
      </c>
      <c r="AM1271" s="148">
        <v>0</v>
      </c>
    </row>
    <row r="1272" spans="1:39">
      <c r="A1272" s="148">
        <v>5328423</v>
      </c>
      <c r="B1272" s="148" t="s">
        <v>551</v>
      </c>
      <c r="C1272" s="148" t="s">
        <v>1171</v>
      </c>
      <c r="D1272" s="148">
        <v>5328423</v>
      </c>
      <c r="F1272" s="149" t="s">
        <v>52</v>
      </c>
      <c r="H1272" s="150">
        <v>40367</v>
      </c>
      <c r="I1272" s="149" t="s">
        <v>97</v>
      </c>
      <c r="J1272" s="149">
        <v>-15</v>
      </c>
      <c r="K1272" s="149" t="s">
        <v>45</v>
      </c>
      <c r="M1272" s="149" t="s">
        <v>46</v>
      </c>
      <c r="N1272" s="148">
        <v>12530050</v>
      </c>
      <c r="O1272" s="148" t="s">
        <v>2049</v>
      </c>
      <c r="Q1272" s="148" t="s">
        <v>48</v>
      </c>
      <c r="R1272" s="150">
        <v>44483</v>
      </c>
      <c r="T1272" s="148" t="s">
        <v>2115</v>
      </c>
      <c r="U1272" s="148">
        <v>500</v>
      </c>
      <c r="X1272" s="148">
        <v>5</v>
      </c>
      <c r="Y1272" s="148" t="s">
        <v>230</v>
      </c>
      <c r="AC1272" s="148" t="s">
        <v>49</v>
      </c>
      <c r="AD1272" s="148" t="s">
        <v>4269</v>
      </c>
      <c r="AE1272" s="148">
        <v>53210</v>
      </c>
      <c r="AF1272" s="148" t="s">
        <v>4563</v>
      </c>
      <c r="AJ1272" s="148">
        <v>614805852</v>
      </c>
      <c r="AK1272" s="148" t="s">
        <v>3037</v>
      </c>
      <c r="AL1272" s="148">
        <v>0</v>
      </c>
      <c r="AM1272" s="148">
        <v>0</v>
      </c>
    </row>
    <row r="1273" spans="1:39">
      <c r="A1273" s="148">
        <v>5319464</v>
      </c>
      <c r="B1273" s="148" t="s">
        <v>3419</v>
      </c>
      <c r="C1273" s="148" t="s">
        <v>69</v>
      </c>
      <c r="D1273" s="148">
        <v>5319464</v>
      </c>
      <c r="F1273" s="149" t="s">
        <v>52</v>
      </c>
      <c r="H1273" s="150">
        <v>34407</v>
      </c>
      <c r="I1273" s="149" t="s">
        <v>59</v>
      </c>
      <c r="J1273" s="149">
        <v>-40</v>
      </c>
      <c r="K1273" s="149" t="s">
        <v>45</v>
      </c>
      <c r="M1273" s="149" t="s">
        <v>46</v>
      </c>
      <c r="N1273" s="148">
        <v>12530095</v>
      </c>
      <c r="O1273" s="148" t="s">
        <v>944</v>
      </c>
      <c r="Q1273" s="148" t="s">
        <v>48</v>
      </c>
      <c r="R1273" s="150">
        <v>38623</v>
      </c>
      <c r="S1273" s="150">
        <v>44132</v>
      </c>
      <c r="T1273" s="148" t="s">
        <v>2896</v>
      </c>
      <c r="U1273" s="148">
        <v>1042</v>
      </c>
      <c r="X1273" s="148">
        <v>10</v>
      </c>
      <c r="Y1273" s="148" t="s">
        <v>230</v>
      </c>
      <c r="AC1273" s="148" t="s">
        <v>49</v>
      </c>
      <c r="AD1273" s="148" t="s">
        <v>4564</v>
      </c>
      <c r="AE1273" s="148">
        <v>35210</v>
      </c>
      <c r="AF1273" s="148" t="s">
        <v>4565</v>
      </c>
      <c r="AJ1273" s="148">
        <v>604531715</v>
      </c>
      <c r="AK1273" s="148" t="s">
        <v>3420</v>
      </c>
      <c r="AL1273" s="148">
        <v>0</v>
      </c>
      <c r="AM1273" s="148">
        <v>0</v>
      </c>
    </row>
    <row r="1274" spans="1:39">
      <c r="A1274" s="148">
        <v>5314664</v>
      </c>
      <c r="B1274" s="148" t="s">
        <v>552</v>
      </c>
      <c r="C1274" s="148" t="s">
        <v>553</v>
      </c>
      <c r="D1274" s="148">
        <v>5314664</v>
      </c>
      <c r="F1274" s="149" t="s">
        <v>43</v>
      </c>
      <c r="H1274" s="150">
        <v>21446</v>
      </c>
      <c r="I1274" s="149" t="s">
        <v>8208</v>
      </c>
      <c r="J1274" s="149" t="s">
        <v>8209</v>
      </c>
      <c r="K1274" s="149" t="s">
        <v>61</v>
      </c>
      <c r="M1274" s="149" t="s">
        <v>46</v>
      </c>
      <c r="N1274" s="148">
        <v>12530036</v>
      </c>
      <c r="O1274" s="148" t="s">
        <v>2030</v>
      </c>
      <c r="Q1274" s="148" t="s">
        <v>48</v>
      </c>
      <c r="R1274" s="150">
        <v>37432</v>
      </c>
      <c r="T1274" s="148" t="s">
        <v>2022</v>
      </c>
      <c r="U1274" s="148">
        <v>500</v>
      </c>
      <c r="X1274" s="148">
        <v>5</v>
      </c>
      <c r="Y1274" s="148" t="s">
        <v>230</v>
      </c>
      <c r="AC1274" s="148" t="s">
        <v>49</v>
      </c>
      <c r="AD1274" s="148" t="s">
        <v>4081</v>
      </c>
      <c r="AE1274" s="148">
        <v>53100</v>
      </c>
      <c r="AF1274" s="148" t="s">
        <v>4566</v>
      </c>
      <c r="AJ1274" s="148">
        <v>672800511</v>
      </c>
      <c r="AK1274" s="148" t="s">
        <v>1667</v>
      </c>
      <c r="AL1274" s="148">
        <v>0</v>
      </c>
      <c r="AM1274" s="148">
        <v>0</v>
      </c>
    </row>
    <row r="1275" spans="1:39">
      <c r="A1275" s="148">
        <v>5312264</v>
      </c>
      <c r="B1275" s="148" t="s">
        <v>552</v>
      </c>
      <c r="C1275" s="148" t="s">
        <v>168</v>
      </c>
      <c r="D1275" s="148">
        <v>5312264</v>
      </c>
      <c r="F1275" s="149" t="s">
        <v>52</v>
      </c>
      <c r="H1275" s="150">
        <v>21715</v>
      </c>
      <c r="I1275" s="149" t="s">
        <v>8208</v>
      </c>
      <c r="J1275" s="149" t="s">
        <v>8209</v>
      </c>
      <c r="K1275" s="149" t="s">
        <v>45</v>
      </c>
      <c r="M1275" s="149" t="s">
        <v>46</v>
      </c>
      <c r="N1275" s="148">
        <v>12530036</v>
      </c>
      <c r="O1275" s="148" t="s">
        <v>2030</v>
      </c>
      <c r="Q1275" s="148" t="s">
        <v>48</v>
      </c>
      <c r="R1275" s="150">
        <v>37432</v>
      </c>
      <c r="S1275" s="150">
        <v>45250</v>
      </c>
      <c r="T1275" s="148" t="s">
        <v>1006</v>
      </c>
      <c r="U1275" s="148">
        <v>1236</v>
      </c>
      <c r="X1275" s="148">
        <v>12</v>
      </c>
      <c r="Y1275" s="148" t="s">
        <v>230</v>
      </c>
      <c r="AC1275" s="148" t="s">
        <v>49</v>
      </c>
      <c r="AD1275" s="148" t="s">
        <v>4454</v>
      </c>
      <c r="AE1275" s="148">
        <v>53100</v>
      </c>
      <c r="AF1275" s="148" t="s">
        <v>4567</v>
      </c>
      <c r="AI1275" s="148">
        <v>243003379</v>
      </c>
      <c r="AJ1275" s="148">
        <v>607106889</v>
      </c>
      <c r="AK1275" s="148" t="s">
        <v>9192</v>
      </c>
      <c r="AL1275" s="148">
        <v>0</v>
      </c>
      <c r="AM1275" s="148">
        <v>0</v>
      </c>
    </row>
    <row r="1276" spans="1:39">
      <c r="A1276" s="148">
        <v>5314044</v>
      </c>
      <c r="B1276" s="148" t="s">
        <v>552</v>
      </c>
      <c r="C1276" s="148" t="s">
        <v>140</v>
      </c>
      <c r="D1276" s="148">
        <v>5314044</v>
      </c>
      <c r="F1276" s="149" t="s">
        <v>52</v>
      </c>
      <c r="H1276" s="150">
        <v>29968</v>
      </c>
      <c r="I1276" s="149" t="s">
        <v>8113</v>
      </c>
      <c r="J1276" s="149" t="s">
        <v>8114</v>
      </c>
      <c r="K1276" s="149" t="s">
        <v>45</v>
      </c>
      <c r="M1276" s="149" t="s">
        <v>46</v>
      </c>
      <c r="N1276" s="148">
        <v>12530064</v>
      </c>
      <c r="O1276" s="148" t="s">
        <v>2020</v>
      </c>
      <c r="Q1276" s="148" t="s">
        <v>48</v>
      </c>
      <c r="R1276" s="150">
        <v>37432</v>
      </c>
      <c r="S1276" s="150">
        <v>44809</v>
      </c>
      <c r="T1276" s="148" t="s">
        <v>2896</v>
      </c>
      <c r="U1276" s="148">
        <v>1285</v>
      </c>
      <c r="X1276" s="148">
        <v>12</v>
      </c>
      <c r="Y1276" s="148" t="s">
        <v>230</v>
      </c>
      <c r="AB1276" s="150">
        <v>44013</v>
      </c>
      <c r="AC1276" s="148" t="s">
        <v>49</v>
      </c>
      <c r="AD1276" s="148" t="s">
        <v>4198</v>
      </c>
      <c r="AE1276" s="148">
        <v>53320</v>
      </c>
      <c r="AF1276" s="148" t="s">
        <v>4568</v>
      </c>
      <c r="AI1276" s="148">
        <v>253740730</v>
      </c>
      <c r="AJ1276" s="148">
        <v>670010997</v>
      </c>
      <c r="AK1276" s="148" t="s">
        <v>9193</v>
      </c>
      <c r="AL1276" s="148">
        <v>0</v>
      </c>
      <c r="AM1276" s="148">
        <v>0</v>
      </c>
    </row>
    <row r="1277" spans="1:39">
      <c r="A1277" s="148">
        <v>5327236</v>
      </c>
      <c r="B1277" s="148" t="s">
        <v>1165</v>
      </c>
      <c r="C1277" s="148" t="s">
        <v>96</v>
      </c>
      <c r="D1277" s="148">
        <v>5327236</v>
      </c>
      <c r="F1277" s="149" t="s">
        <v>52</v>
      </c>
      <c r="H1277" s="150">
        <v>39977</v>
      </c>
      <c r="I1277" s="149" t="s">
        <v>70</v>
      </c>
      <c r="J1277" s="149">
        <v>-16</v>
      </c>
      <c r="K1277" s="149" t="s">
        <v>45</v>
      </c>
      <c r="M1277" s="149" t="s">
        <v>46</v>
      </c>
      <c r="N1277" s="148">
        <v>12530117</v>
      </c>
      <c r="O1277" s="148" t="s">
        <v>181</v>
      </c>
      <c r="Q1277" s="148" t="s">
        <v>48</v>
      </c>
      <c r="R1277" s="150">
        <v>43417</v>
      </c>
      <c r="T1277" s="148" t="s">
        <v>2115</v>
      </c>
      <c r="U1277" s="148">
        <v>556</v>
      </c>
      <c r="X1277" s="148">
        <v>5</v>
      </c>
      <c r="Y1277" s="148" t="s">
        <v>230</v>
      </c>
      <c r="AC1277" s="148" t="s">
        <v>49</v>
      </c>
      <c r="AD1277" s="148" t="s">
        <v>3835</v>
      </c>
      <c r="AE1277" s="148">
        <v>53370</v>
      </c>
      <c r="AF1277" s="148" t="s">
        <v>4569</v>
      </c>
      <c r="AI1277" s="148">
        <v>243007346</v>
      </c>
      <c r="AJ1277" s="148">
        <v>682401151</v>
      </c>
      <c r="AK1277" s="148" t="s">
        <v>3421</v>
      </c>
      <c r="AL1277" s="148">
        <v>0</v>
      </c>
      <c r="AM1277" s="148">
        <v>0</v>
      </c>
    </row>
    <row r="1278" spans="1:39">
      <c r="A1278" s="148">
        <v>5327220</v>
      </c>
      <c r="B1278" s="148" t="s">
        <v>1166</v>
      </c>
      <c r="C1278" s="148" t="s">
        <v>1029</v>
      </c>
      <c r="D1278" s="148">
        <v>5327220</v>
      </c>
      <c r="F1278" s="149" t="s">
        <v>52</v>
      </c>
      <c r="H1278" s="150">
        <v>30515</v>
      </c>
      <c r="I1278" s="149" t="s">
        <v>8113</v>
      </c>
      <c r="J1278" s="149" t="s">
        <v>8114</v>
      </c>
      <c r="K1278" s="149" t="s">
        <v>45</v>
      </c>
      <c r="M1278" s="149" t="s">
        <v>46</v>
      </c>
      <c r="N1278" s="148">
        <v>12538909</v>
      </c>
      <c r="O1278" s="148" t="s">
        <v>2038</v>
      </c>
      <c r="Q1278" s="148" t="s">
        <v>48</v>
      </c>
      <c r="R1278" s="150">
        <v>43412</v>
      </c>
      <c r="S1278" s="150">
        <v>44463</v>
      </c>
      <c r="T1278" s="148" t="s">
        <v>2896</v>
      </c>
      <c r="U1278" s="148">
        <v>658</v>
      </c>
      <c r="X1278" s="148">
        <v>6</v>
      </c>
      <c r="Y1278" s="148" t="s">
        <v>230</v>
      </c>
      <c r="AC1278" s="148" t="s">
        <v>49</v>
      </c>
      <c r="AD1278" s="148" t="s">
        <v>4570</v>
      </c>
      <c r="AE1278" s="148">
        <v>53230</v>
      </c>
      <c r="AF1278" s="148" t="s">
        <v>4571</v>
      </c>
      <c r="AJ1278" s="148">
        <v>663923343</v>
      </c>
      <c r="AK1278" s="148" t="s">
        <v>1903</v>
      </c>
      <c r="AL1278" s="148">
        <v>0</v>
      </c>
      <c r="AM1278" s="148">
        <v>0</v>
      </c>
    </row>
    <row r="1279" spans="1:39">
      <c r="A1279" s="148">
        <v>5324916</v>
      </c>
      <c r="B1279" s="148" t="s">
        <v>930</v>
      </c>
      <c r="C1279" s="148" t="s">
        <v>404</v>
      </c>
      <c r="D1279" s="148">
        <v>5324916</v>
      </c>
      <c r="F1279" s="149" t="s">
        <v>52</v>
      </c>
      <c r="H1279" s="150">
        <v>37405</v>
      </c>
      <c r="I1279" s="149" t="s">
        <v>59</v>
      </c>
      <c r="J1279" s="149">
        <v>-40</v>
      </c>
      <c r="K1279" s="149" t="s">
        <v>45</v>
      </c>
      <c r="M1279" s="149" t="s">
        <v>46</v>
      </c>
      <c r="N1279" s="148">
        <v>12530061</v>
      </c>
      <c r="O1279" s="148" t="s">
        <v>90</v>
      </c>
      <c r="Q1279" s="148" t="s">
        <v>48</v>
      </c>
      <c r="R1279" s="150">
        <v>41918</v>
      </c>
      <c r="S1279" s="150">
        <v>44448</v>
      </c>
      <c r="T1279" s="148" t="s">
        <v>2896</v>
      </c>
      <c r="U1279" s="148">
        <v>1205</v>
      </c>
      <c r="X1279" s="148">
        <v>12</v>
      </c>
      <c r="Y1279" s="148" t="s">
        <v>230</v>
      </c>
      <c r="AC1279" s="148" t="s">
        <v>49</v>
      </c>
      <c r="AD1279" s="148" t="s">
        <v>4039</v>
      </c>
      <c r="AE1279" s="148">
        <v>53800</v>
      </c>
      <c r="AF1279" s="148" t="s">
        <v>4572</v>
      </c>
      <c r="AI1279" s="148">
        <v>243072741</v>
      </c>
      <c r="AJ1279" s="148">
        <v>604653221</v>
      </c>
      <c r="AK1279" s="148" t="s">
        <v>3038</v>
      </c>
      <c r="AL1279" s="148">
        <v>0</v>
      </c>
      <c r="AM1279" s="148">
        <v>0</v>
      </c>
    </row>
    <row r="1280" spans="1:39">
      <c r="A1280" s="148">
        <v>5328768</v>
      </c>
      <c r="B1280" s="148" t="s">
        <v>930</v>
      </c>
      <c r="C1280" s="148" t="s">
        <v>332</v>
      </c>
      <c r="D1280" s="148">
        <v>5328768</v>
      </c>
      <c r="F1280" s="149" t="s">
        <v>52</v>
      </c>
      <c r="H1280" s="150">
        <v>40626</v>
      </c>
      <c r="I1280" s="149" t="s">
        <v>44</v>
      </c>
      <c r="J1280" s="149">
        <v>-14</v>
      </c>
      <c r="K1280" s="149" t="s">
        <v>45</v>
      </c>
      <c r="M1280" s="149" t="s">
        <v>46</v>
      </c>
      <c r="N1280" s="148">
        <v>12530061</v>
      </c>
      <c r="O1280" s="148" t="s">
        <v>90</v>
      </c>
      <c r="Q1280" s="148" t="s">
        <v>48</v>
      </c>
      <c r="R1280" s="150">
        <v>44825</v>
      </c>
      <c r="T1280" s="148" t="s">
        <v>2115</v>
      </c>
      <c r="U1280" s="148">
        <v>578</v>
      </c>
      <c r="X1280" s="148">
        <v>5</v>
      </c>
      <c r="Y1280" s="148" t="s">
        <v>230</v>
      </c>
      <c r="AC1280" s="148" t="s">
        <v>49</v>
      </c>
      <c r="AD1280" s="148" t="s">
        <v>4325</v>
      </c>
      <c r="AE1280" s="148">
        <v>53800</v>
      </c>
      <c r="AF1280" s="148" t="s">
        <v>6129</v>
      </c>
      <c r="AJ1280" s="148">
        <v>627024974</v>
      </c>
      <c r="AK1280" s="148" t="s">
        <v>6130</v>
      </c>
      <c r="AL1280" s="148">
        <v>0</v>
      </c>
      <c r="AM1280" s="148">
        <v>0</v>
      </c>
    </row>
    <row r="1281" spans="1:39">
      <c r="A1281" s="148">
        <v>5325636</v>
      </c>
      <c r="B1281" s="148" t="s">
        <v>987</v>
      </c>
      <c r="C1281" s="148" t="s">
        <v>420</v>
      </c>
      <c r="D1281" s="148">
        <v>5325636</v>
      </c>
      <c r="E1281" s="149" t="s">
        <v>8115</v>
      </c>
      <c r="F1281" s="149" t="s">
        <v>52</v>
      </c>
      <c r="H1281" s="150">
        <v>20170</v>
      </c>
      <c r="I1281" s="149" t="s">
        <v>8208</v>
      </c>
      <c r="J1281" s="149" t="s">
        <v>8209</v>
      </c>
      <c r="K1281" s="149" t="s">
        <v>45</v>
      </c>
      <c r="M1281" s="149" t="s">
        <v>46</v>
      </c>
      <c r="N1281" s="148">
        <v>12530048</v>
      </c>
      <c r="O1281" s="148" t="s">
        <v>2028</v>
      </c>
      <c r="P1281" s="150">
        <v>45497</v>
      </c>
      <c r="Q1281" s="148" t="s">
        <v>962</v>
      </c>
      <c r="R1281" s="150">
        <v>42331</v>
      </c>
      <c r="T1281" s="148" t="s">
        <v>2022</v>
      </c>
      <c r="U1281" s="148">
        <v>637</v>
      </c>
      <c r="X1281" s="148">
        <v>6</v>
      </c>
      <c r="Y1281" s="148" t="s">
        <v>230</v>
      </c>
      <c r="AC1281" s="148" t="s">
        <v>49</v>
      </c>
      <c r="AD1281" s="148" t="s">
        <v>4573</v>
      </c>
      <c r="AE1281" s="148">
        <v>53140</v>
      </c>
      <c r="AF1281" s="148" t="s">
        <v>4574</v>
      </c>
      <c r="AI1281" s="148" t="s">
        <v>3422</v>
      </c>
      <c r="AJ1281" s="148" t="s">
        <v>3423</v>
      </c>
      <c r="AK1281" s="148" t="s">
        <v>1668</v>
      </c>
      <c r="AL1281" s="148">
        <v>0</v>
      </c>
      <c r="AM1281" s="148">
        <v>0</v>
      </c>
    </row>
    <row r="1282" spans="1:39">
      <c r="A1282" s="148">
        <v>5329359</v>
      </c>
      <c r="B1282" s="148" t="s">
        <v>9194</v>
      </c>
      <c r="C1282" s="148" t="s">
        <v>9195</v>
      </c>
      <c r="D1282" s="148">
        <v>5329359</v>
      </c>
      <c r="F1282" s="149" t="s">
        <v>52</v>
      </c>
      <c r="H1282" s="150">
        <v>42083</v>
      </c>
      <c r="I1282" s="149" t="s">
        <v>57</v>
      </c>
      <c r="J1282" s="149">
        <v>-10</v>
      </c>
      <c r="K1282" s="149" t="s">
        <v>45</v>
      </c>
      <c r="M1282" s="149" t="s">
        <v>46</v>
      </c>
      <c r="N1282" s="148">
        <v>12530018</v>
      </c>
      <c r="O1282" s="148" t="s">
        <v>2023</v>
      </c>
      <c r="Q1282" s="148" t="s">
        <v>48</v>
      </c>
      <c r="R1282" s="150">
        <v>45195</v>
      </c>
      <c r="T1282" s="148" t="s">
        <v>2115</v>
      </c>
      <c r="U1282" s="148">
        <v>500</v>
      </c>
      <c r="X1282" s="148">
        <v>5</v>
      </c>
      <c r="Y1282" s="148" t="s">
        <v>230</v>
      </c>
      <c r="AC1282" s="148" t="s">
        <v>49</v>
      </c>
      <c r="AD1282" s="148" t="s">
        <v>3646</v>
      </c>
      <c r="AE1282" s="148">
        <v>53200</v>
      </c>
      <c r="AF1282" s="148" t="s">
        <v>9196</v>
      </c>
      <c r="AJ1282" s="148" t="s">
        <v>9197</v>
      </c>
      <c r="AK1282" s="148" t="s">
        <v>9198</v>
      </c>
      <c r="AL1282" s="148">
        <v>0</v>
      </c>
      <c r="AM1282" s="148">
        <v>0</v>
      </c>
    </row>
    <row r="1283" spans="1:39">
      <c r="A1283" s="148">
        <v>5325356</v>
      </c>
      <c r="B1283" s="148" t="s">
        <v>988</v>
      </c>
      <c r="C1283" s="148" t="s">
        <v>161</v>
      </c>
      <c r="D1283" s="148">
        <v>5325356</v>
      </c>
      <c r="F1283" s="149" t="s">
        <v>52</v>
      </c>
      <c r="H1283" s="150">
        <v>39119</v>
      </c>
      <c r="I1283" s="149" t="s">
        <v>68</v>
      </c>
      <c r="J1283" s="149">
        <v>-18</v>
      </c>
      <c r="K1283" s="149" t="s">
        <v>61</v>
      </c>
      <c r="M1283" s="149" t="s">
        <v>46</v>
      </c>
      <c r="N1283" s="148">
        <v>12530144</v>
      </c>
      <c r="O1283" s="148" t="s">
        <v>2070</v>
      </c>
      <c r="Q1283" s="148" t="s">
        <v>48</v>
      </c>
      <c r="R1283" s="150">
        <v>42270</v>
      </c>
      <c r="T1283" s="148" t="s">
        <v>2115</v>
      </c>
      <c r="U1283" s="148">
        <v>544</v>
      </c>
      <c r="X1283" s="148">
        <v>5</v>
      </c>
      <c r="Y1283" s="148" t="s">
        <v>230</v>
      </c>
      <c r="AC1283" s="148" t="s">
        <v>49</v>
      </c>
      <c r="AD1283" s="148" t="s">
        <v>3631</v>
      </c>
      <c r="AE1283" s="148">
        <v>53290</v>
      </c>
      <c r="AF1283" s="148" t="s">
        <v>4575</v>
      </c>
      <c r="AI1283" s="148">
        <v>243097456</v>
      </c>
      <c r="AJ1283" s="148">
        <v>683882547</v>
      </c>
      <c r="AK1283" s="148" t="s">
        <v>1669</v>
      </c>
      <c r="AL1283" s="148">
        <v>0</v>
      </c>
      <c r="AM1283" s="148">
        <v>0</v>
      </c>
    </row>
    <row r="1284" spans="1:39">
      <c r="A1284" s="148">
        <v>5328126</v>
      </c>
      <c r="B1284" s="148" t="s">
        <v>9199</v>
      </c>
      <c r="C1284" s="148" t="s">
        <v>162</v>
      </c>
      <c r="D1284" s="148">
        <v>5328126</v>
      </c>
      <c r="F1284" s="149" t="s">
        <v>43</v>
      </c>
      <c r="H1284" s="150">
        <v>41292</v>
      </c>
      <c r="I1284" s="149" t="s">
        <v>54</v>
      </c>
      <c r="J1284" s="149">
        <v>-12</v>
      </c>
      <c r="K1284" s="149" t="s">
        <v>45</v>
      </c>
      <c r="M1284" s="149" t="s">
        <v>46</v>
      </c>
      <c r="N1284" s="148">
        <v>12530060</v>
      </c>
      <c r="O1284" s="148" t="s">
        <v>2031</v>
      </c>
      <c r="Q1284" s="148" t="s">
        <v>48</v>
      </c>
      <c r="R1284" s="150">
        <v>44443</v>
      </c>
      <c r="T1284" s="148" t="s">
        <v>2115</v>
      </c>
      <c r="U1284" s="148">
        <v>500</v>
      </c>
      <c r="X1284" s="148">
        <v>5</v>
      </c>
      <c r="Y1284" s="148" t="s">
        <v>230</v>
      </c>
      <c r="AC1284" s="148" t="s">
        <v>49</v>
      </c>
      <c r="AD1284" s="148" t="s">
        <v>3637</v>
      </c>
      <c r="AE1284" s="148">
        <v>53810</v>
      </c>
      <c r="AF1284" s="148" t="s">
        <v>9200</v>
      </c>
      <c r="AK1284" s="148" t="s">
        <v>9201</v>
      </c>
      <c r="AL1284" s="148">
        <v>0</v>
      </c>
      <c r="AM1284" s="148">
        <v>0</v>
      </c>
    </row>
    <row r="1285" spans="1:39">
      <c r="A1285" s="148">
        <v>539334</v>
      </c>
      <c r="B1285" s="148" t="s">
        <v>554</v>
      </c>
      <c r="C1285" s="148" t="s">
        <v>103</v>
      </c>
      <c r="D1285" s="148">
        <v>539334</v>
      </c>
      <c r="F1285" s="149" t="s">
        <v>52</v>
      </c>
      <c r="H1285" s="150">
        <v>23586</v>
      </c>
      <c r="I1285" s="149" t="s">
        <v>8138</v>
      </c>
      <c r="J1285" s="149" t="s">
        <v>8139</v>
      </c>
      <c r="K1285" s="149" t="s">
        <v>45</v>
      </c>
      <c r="M1285" s="149" t="s">
        <v>46</v>
      </c>
      <c r="N1285" s="148">
        <v>12530120</v>
      </c>
      <c r="O1285" s="148" t="s">
        <v>1150</v>
      </c>
      <c r="Q1285" s="148" t="s">
        <v>48</v>
      </c>
      <c r="R1285" s="150">
        <v>37432</v>
      </c>
      <c r="S1285" s="150">
        <v>44714</v>
      </c>
      <c r="T1285" s="148" t="s">
        <v>2896</v>
      </c>
      <c r="U1285" s="148">
        <v>951</v>
      </c>
      <c r="X1285" s="148">
        <v>9</v>
      </c>
      <c r="Y1285" s="148" t="s">
        <v>230</v>
      </c>
      <c r="AB1285" s="150">
        <v>44743</v>
      </c>
      <c r="AC1285" s="148" t="s">
        <v>49</v>
      </c>
      <c r="AD1285" s="148" t="s">
        <v>3694</v>
      </c>
      <c r="AE1285" s="148">
        <v>53940</v>
      </c>
      <c r="AF1285" s="148" t="s">
        <v>4576</v>
      </c>
      <c r="AJ1285" s="148">
        <v>686549977</v>
      </c>
      <c r="AK1285" s="148" t="s">
        <v>3039</v>
      </c>
      <c r="AL1285" s="148">
        <v>0</v>
      </c>
      <c r="AM1285" s="148">
        <v>0</v>
      </c>
    </row>
    <row r="1286" spans="1:39">
      <c r="A1286" s="148">
        <v>5315829</v>
      </c>
      <c r="B1286" s="148" t="s">
        <v>9202</v>
      </c>
      <c r="C1286" s="148" t="s">
        <v>103</v>
      </c>
      <c r="D1286" s="148">
        <v>5315829</v>
      </c>
      <c r="E1286" s="149" t="s">
        <v>52</v>
      </c>
      <c r="F1286" s="149" t="s">
        <v>52</v>
      </c>
      <c r="H1286" s="150">
        <v>22098</v>
      </c>
      <c r="I1286" s="149" t="s">
        <v>8138</v>
      </c>
      <c r="J1286" s="149" t="s">
        <v>8139</v>
      </c>
      <c r="K1286" s="149" t="s">
        <v>45</v>
      </c>
      <c r="M1286" s="149" t="s">
        <v>46</v>
      </c>
      <c r="N1286" s="148">
        <v>12530143</v>
      </c>
      <c r="O1286" s="148" t="s">
        <v>3251</v>
      </c>
      <c r="P1286" s="150">
        <v>45535</v>
      </c>
      <c r="Q1286" s="148" t="s">
        <v>962</v>
      </c>
      <c r="R1286" s="150">
        <v>37432</v>
      </c>
      <c r="S1286" s="150">
        <v>45131</v>
      </c>
      <c r="T1286" s="148" t="s">
        <v>2896</v>
      </c>
      <c r="U1286" s="148">
        <v>775</v>
      </c>
      <c r="X1286" s="148">
        <v>7</v>
      </c>
      <c r="Y1286" s="148" t="s">
        <v>230</v>
      </c>
      <c r="AC1286" s="148" t="s">
        <v>49</v>
      </c>
      <c r="AD1286" s="148" t="s">
        <v>9203</v>
      </c>
      <c r="AE1286" s="148">
        <v>53200</v>
      </c>
      <c r="AF1286" s="148" t="s">
        <v>9204</v>
      </c>
      <c r="AJ1286" s="148">
        <v>643338110</v>
      </c>
      <c r="AK1286" s="148" t="s">
        <v>9205</v>
      </c>
      <c r="AL1286" s="148">
        <v>0</v>
      </c>
      <c r="AM1286" s="148">
        <v>0</v>
      </c>
    </row>
    <row r="1287" spans="1:39">
      <c r="A1287" s="148">
        <v>5326337</v>
      </c>
      <c r="B1287" s="148" t="s">
        <v>555</v>
      </c>
      <c r="C1287" s="148" t="s">
        <v>2093</v>
      </c>
      <c r="D1287" s="148">
        <v>5326337</v>
      </c>
      <c r="F1287" s="149" t="s">
        <v>52</v>
      </c>
      <c r="H1287" s="150">
        <v>39472</v>
      </c>
      <c r="I1287" s="149" t="s">
        <v>152</v>
      </c>
      <c r="J1287" s="149">
        <v>-17</v>
      </c>
      <c r="K1287" s="149" t="s">
        <v>61</v>
      </c>
      <c r="M1287" s="149" t="s">
        <v>46</v>
      </c>
      <c r="N1287" s="148">
        <v>12530061</v>
      </c>
      <c r="O1287" s="148" t="s">
        <v>90</v>
      </c>
      <c r="Q1287" s="148" t="s">
        <v>48</v>
      </c>
      <c r="R1287" s="150">
        <v>42988</v>
      </c>
      <c r="T1287" s="148" t="s">
        <v>2115</v>
      </c>
      <c r="U1287" s="148">
        <v>602</v>
      </c>
      <c r="X1287" s="148">
        <v>6</v>
      </c>
      <c r="Y1287" s="148" t="s">
        <v>230</v>
      </c>
      <c r="AC1287" s="148" t="s">
        <v>49</v>
      </c>
      <c r="AD1287" s="148" t="s">
        <v>3662</v>
      </c>
      <c r="AE1287" s="148">
        <v>53800</v>
      </c>
      <c r="AF1287" s="148" t="s">
        <v>6131</v>
      </c>
      <c r="AI1287" s="148">
        <v>243095205</v>
      </c>
      <c r="AJ1287" s="148">
        <v>637352944</v>
      </c>
      <c r="AK1287" s="148" t="s">
        <v>6132</v>
      </c>
      <c r="AL1287" s="148">
        <v>0</v>
      </c>
      <c r="AM1287" s="148">
        <v>0</v>
      </c>
    </row>
    <row r="1288" spans="1:39">
      <c r="A1288" s="148">
        <v>5321901</v>
      </c>
      <c r="B1288" s="148" t="s">
        <v>555</v>
      </c>
      <c r="C1288" s="148" t="s">
        <v>2320</v>
      </c>
      <c r="D1288" s="148">
        <v>5321901</v>
      </c>
      <c r="F1288" s="149" t="s">
        <v>52</v>
      </c>
      <c r="H1288" s="150">
        <v>29195</v>
      </c>
      <c r="I1288" s="149" t="s">
        <v>8147</v>
      </c>
      <c r="J1288" s="149" t="s">
        <v>8148</v>
      </c>
      <c r="K1288" s="149" t="s">
        <v>45</v>
      </c>
      <c r="M1288" s="149" t="s">
        <v>46</v>
      </c>
      <c r="N1288" s="148">
        <v>12530072</v>
      </c>
      <c r="O1288" s="148" t="s">
        <v>2032</v>
      </c>
      <c r="Q1288" s="148" t="s">
        <v>48</v>
      </c>
      <c r="R1288" s="150">
        <v>40087</v>
      </c>
      <c r="S1288" s="150">
        <v>44858</v>
      </c>
      <c r="T1288" s="148" t="s">
        <v>2896</v>
      </c>
      <c r="U1288" s="148">
        <v>1007</v>
      </c>
      <c r="X1288" s="148">
        <v>10</v>
      </c>
      <c r="Y1288" s="148" t="s">
        <v>230</v>
      </c>
      <c r="AC1288" s="148" t="s">
        <v>49</v>
      </c>
      <c r="AD1288" s="148" t="s">
        <v>4365</v>
      </c>
      <c r="AE1288" s="148">
        <v>53470</v>
      </c>
      <c r="AF1288" s="148" t="s">
        <v>4577</v>
      </c>
      <c r="AJ1288" s="148">
        <v>781483684</v>
      </c>
      <c r="AK1288" s="148" t="s">
        <v>1670</v>
      </c>
      <c r="AL1288" s="148">
        <v>0</v>
      </c>
      <c r="AM1288" s="148">
        <v>0</v>
      </c>
    </row>
    <row r="1289" spans="1:39">
      <c r="A1289" s="148">
        <v>5329296</v>
      </c>
      <c r="B1289" s="148" t="s">
        <v>555</v>
      </c>
      <c r="C1289" s="148" t="s">
        <v>92</v>
      </c>
      <c r="D1289" s="148">
        <v>5329296</v>
      </c>
      <c r="E1289" s="149" t="s">
        <v>43</v>
      </c>
      <c r="F1289" s="149" t="s">
        <v>43</v>
      </c>
      <c r="H1289" s="150">
        <v>41723</v>
      </c>
      <c r="I1289" s="149" t="s">
        <v>89</v>
      </c>
      <c r="J1289" s="149">
        <v>-11</v>
      </c>
      <c r="K1289" s="149" t="s">
        <v>45</v>
      </c>
      <c r="M1289" s="149" t="s">
        <v>46</v>
      </c>
      <c r="N1289" s="148">
        <v>12530022</v>
      </c>
      <c r="O1289" s="148" t="s">
        <v>51</v>
      </c>
      <c r="P1289" s="150">
        <v>45502</v>
      </c>
      <c r="Q1289" s="148" t="s">
        <v>962</v>
      </c>
      <c r="R1289" s="150">
        <v>45187</v>
      </c>
      <c r="T1289" s="148" t="s">
        <v>2115</v>
      </c>
      <c r="U1289" s="148">
        <v>500</v>
      </c>
      <c r="X1289" s="148">
        <v>5</v>
      </c>
      <c r="Y1289" s="148" t="s">
        <v>230</v>
      </c>
      <c r="AC1289" s="148" t="s">
        <v>49</v>
      </c>
      <c r="AD1289" s="148" t="s">
        <v>1328</v>
      </c>
      <c r="AE1289" s="148">
        <v>53000</v>
      </c>
      <c r="AF1289" s="148" t="s">
        <v>9206</v>
      </c>
      <c r="AJ1289" s="148">
        <v>603601228</v>
      </c>
      <c r="AK1289" s="148" t="s">
        <v>9207</v>
      </c>
      <c r="AL1289" s="148">
        <v>1</v>
      </c>
      <c r="AM1289" s="148">
        <v>0</v>
      </c>
    </row>
    <row r="1290" spans="1:39">
      <c r="A1290" s="148">
        <v>5313259</v>
      </c>
      <c r="B1290" s="148" t="s">
        <v>2263</v>
      </c>
      <c r="C1290" s="148" t="s">
        <v>144</v>
      </c>
      <c r="D1290" s="148">
        <v>5313259</v>
      </c>
      <c r="F1290" s="149" t="s">
        <v>52</v>
      </c>
      <c r="H1290" s="150">
        <v>24334</v>
      </c>
      <c r="I1290" s="149" t="s">
        <v>8130</v>
      </c>
      <c r="J1290" s="149" t="s">
        <v>8131</v>
      </c>
      <c r="K1290" s="149" t="s">
        <v>45</v>
      </c>
      <c r="M1290" s="149" t="s">
        <v>46</v>
      </c>
      <c r="N1290" s="148">
        <v>12530077</v>
      </c>
      <c r="O1290" s="148" t="s">
        <v>2064</v>
      </c>
      <c r="Q1290" s="148" t="s">
        <v>48</v>
      </c>
      <c r="R1290" s="150">
        <v>37432</v>
      </c>
      <c r="S1290" s="150">
        <v>44459</v>
      </c>
      <c r="T1290" s="148" t="s">
        <v>2896</v>
      </c>
      <c r="U1290" s="148">
        <v>723</v>
      </c>
      <c r="X1290" s="148">
        <v>7</v>
      </c>
      <c r="Y1290" s="148" t="s">
        <v>230</v>
      </c>
      <c r="AC1290" s="148" t="s">
        <v>49</v>
      </c>
      <c r="AD1290" s="148" t="s">
        <v>3668</v>
      </c>
      <c r="AE1290" s="148">
        <v>53160</v>
      </c>
      <c r="AF1290" s="148" t="s">
        <v>4578</v>
      </c>
      <c r="AI1290" s="148">
        <v>243379201</v>
      </c>
      <c r="AK1290" s="148" t="s">
        <v>2264</v>
      </c>
      <c r="AL1290" s="148">
        <v>0</v>
      </c>
      <c r="AM1290" s="148">
        <v>0</v>
      </c>
    </row>
    <row r="1291" spans="1:39">
      <c r="A1291" s="148">
        <v>5329711</v>
      </c>
      <c r="B1291" s="148" t="s">
        <v>2263</v>
      </c>
      <c r="C1291" s="148" t="s">
        <v>487</v>
      </c>
      <c r="D1291" s="148">
        <v>5329711</v>
      </c>
      <c r="E1291" s="149" t="s">
        <v>43</v>
      </c>
      <c r="H1291" s="150">
        <v>41181</v>
      </c>
      <c r="I1291" s="149" t="s">
        <v>53</v>
      </c>
      <c r="J1291" s="149">
        <v>-13</v>
      </c>
      <c r="K1291" s="149" t="s">
        <v>45</v>
      </c>
      <c r="M1291" s="149" t="s">
        <v>46</v>
      </c>
      <c r="N1291" s="148">
        <v>12530008</v>
      </c>
      <c r="O1291" s="148" t="s">
        <v>146</v>
      </c>
      <c r="P1291" s="150">
        <v>45491</v>
      </c>
      <c r="Q1291" s="148" t="s">
        <v>962</v>
      </c>
      <c r="R1291" s="150">
        <v>45491</v>
      </c>
      <c r="T1291" s="148" t="s">
        <v>2115</v>
      </c>
      <c r="U1291" s="148">
        <v>500</v>
      </c>
      <c r="X1291" s="148">
        <v>5</v>
      </c>
      <c r="Y1291" s="148" t="s">
        <v>230</v>
      </c>
      <c r="AC1291" s="148" t="s">
        <v>49</v>
      </c>
      <c r="AD1291" s="148" t="s">
        <v>3815</v>
      </c>
      <c r="AE1291" s="148">
        <v>53410</v>
      </c>
      <c r="AF1291" s="148" t="s">
        <v>9208</v>
      </c>
      <c r="AI1291" s="148">
        <v>688985584</v>
      </c>
      <c r="AJ1291" s="148">
        <v>699741433</v>
      </c>
      <c r="AK1291" s="148" t="s">
        <v>9209</v>
      </c>
      <c r="AL1291" s="148">
        <v>0</v>
      </c>
      <c r="AM1291" s="148">
        <v>0</v>
      </c>
    </row>
    <row r="1292" spans="1:39">
      <c r="A1292" s="148">
        <v>5319965</v>
      </c>
      <c r="B1292" s="148" t="s">
        <v>556</v>
      </c>
      <c r="C1292" s="148" t="s">
        <v>118</v>
      </c>
      <c r="D1292" s="148">
        <v>5319965</v>
      </c>
      <c r="F1292" s="149" t="s">
        <v>52</v>
      </c>
      <c r="H1292" s="150">
        <v>23196</v>
      </c>
      <c r="I1292" s="149" t="s">
        <v>8138</v>
      </c>
      <c r="J1292" s="149" t="s">
        <v>8139</v>
      </c>
      <c r="K1292" s="149" t="s">
        <v>45</v>
      </c>
      <c r="M1292" s="149" t="s">
        <v>46</v>
      </c>
      <c r="N1292" s="148">
        <v>12530023</v>
      </c>
      <c r="O1292" s="148" t="s">
        <v>2026</v>
      </c>
      <c r="Q1292" s="148" t="s">
        <v>48</v>
      </c>
      <c r="R1292" s="150">
        <v>38979</v>
      </c>
      <c r="S1292" s="150">
        <v>44112</v>
      </c>
      <c r="T1292" s="148" t="s">
        <v>2896</v>
      </c>
      <c r="U1292" s="148">
        <v>665</v>
      </c>
      <c r="X1292" s="148">
        <v>6</v>
      </c>
      <c r="Y1292" s="148" t="s">
        <v>230</v>
      </c>
      <c r="AC1292" s="148" t="s">
        <v>49</v>
      </c>
      <c r="AD1292" s="148" t="s">
        <v>3904</v>
      </c>
      <c r="AE1292" s="148">
        <v>53700</v>
      </c>
      <c r="AF1292" s="148" t="s">
        <v>4579</v>
      </c>
      <c r="AI1292" s="148">
        <v>243033055</v>
      </c>
      <c r="AJ1292" s="148">
        <v>768146085</v>
      </c>
      <c r="AK1292" s="148" t="s">
        <v>1671</v>
      </c>
      <c r="AL1292" s="148">
        <v>0</v>
      </c>
      <c r="AM1292" s="148">
        <v>0</v>
      </c>
    </row>
    <row r="1293" spans="1:39">
      <c r="A1293" s="148">
        <v>5316460</v>
      </c>
      <c r="B1293" s="148" t="s">
        <v>6133</v>
      </c>
      <c r="C1293" s="148" t="s">
        <v>6134</v>
      </c>
      <c r="D1293" s="148">
        <v>5316460</v>
      </c>
      <c r="E1293" s="149" t="s">
        <v>52</v>
      </c>
      <c r="F1293" s="149" t="s">
        <v>52</v>
      </c>
      <c r="H1293" s="150">
        <v>34643</v>
      </c>
      <c r="I1293" s="149" t="s">
        <v>59</v>
      </c>
      <c r="J1293" s="149">
        <v>-40</v>
      </c>
      <c r="K1293" s="149" t="s">
        <v>61</v>
      </c>
      <c r="M1293" s="149" t="s">
        <v>46</v>
      </c>
      <c r="N1293" s="148">
        <v>12538910</v>
      </c>
      <c r="O1293" s="148" t="s">
        <v>2072</v>
      </c>
      <c r="P1293" s="150">
        <v>45478</v>
      </c>
      <c r="Q1293" s="148" t="s">
        <v>962</v>
      </c>
      <c r="R1293" s="150">
        <v>37432</v>
      </c>
      <c r="S1293" s="150">
        <v>44838</v>
      </c>
      <c r="T1293" s="148" t="s">
        <v>2896</v>
      </c>
      <c r="U1293" s="148">
        <v>672</v>
      </c>
      <c r="X1293" s="148">
        <v>6</v>
      </c>
      <c r="Y1293" s="148" t="s">
        <v>230</v>
      </c>
      <c r="AC1293" s="148" t="s">
        <v>49</v>
      </c>
      <c r="AD1293" s="148" t="s">
        <v>4026</v>
      </c>
      <c r="AE1293" s="148">
        <v>53440</v>
      </c>
      <c r="AF1293" s="148" t="s">
        <v>6135</v>
      </c>
      <c r="AJ1293" s="148">
        <v>686039432</v>
      </c>
      <c r="AK1293" s="148" t="s">
        <v>9210</v>
      </c>
      <c r="AL1293" s="148">
        <v>0</v>
      </c>
      <c r="AM1293" s="148">
        <v>0</v>
      </c>
    </row>
    <row r="1294" spans="1:39">
      <c r="A1294" s="148">
        <v>5329155</v>
      </c>
      <c r="B1294" s="148" t="s">
        <v>6136</v>
      </c>
      <c r="C1294" s="148" t="s">
        <v>169</v>
      </c>
      <c r="D1294" s="148">
        <v>5329155</v>
      </c>
      <c r="F1294" s="149" t="s">
        <v>52</v>
      </c>
      <c r="H1294" s="150">
        <v>23191</v>
      </c>
      <c r="I1294" s="149" t="s">
        <v>8138</v>
      </c>
      <c r="J1294" s="149" t="s">
        <v>8139</v>
      </c>
      <c r="K1294" s="149" t="s">
        <v>45</v>
      </c>
      <c r="M1294" s="149" t="s">
        <v>46</v>
      </c>
      <c r="N1294" s="148">
        <v>12530093</v>
      </c>
      <c r="O1294" s="148" t="s">
        <v>185</v>
      </c>
      <c r="Q1294" s="148" t="s">
        <v>48</v>
      </c>
      <c r="R1294" s="150">
        <v>45138</v>
      </c>
      <c r="S1294" s="150">
        <v>44827</v>
      </c>
      <c r="T1294" s="148" t="s">
        <v>1006</v>
      </c>
      <c r="U1294" s="148">
        <v>620</v>
      </c>
      <c r="X1294" s="148">
        <v>6</v>
      </c>
      <c r="Y1294" s="148" t="s">
        <v>230</v>
      </c>
      <c r="AC1294" s="148" t="s">
        <v>49</v>
      </c>
      <c r="AD1294" s="148" t="s">
        <v>3923</v>
      </c>
      <c r="AE1294" s="148">
        <v>53100</v>
      </c>
      <c r="AF1294" s="148" t="s">
        <v>6137</v>
      </c>
      <c r="AI1294" s="148">
        <v>243047165</v>
      </c>
      <c r="AJ1294" s="148" t="s">
        <v>6138</v>
      </c>
      <c r="AK1294" s="148" t="s">
        <v>6139</v>
      </c>
      <c r="AL1294" s="148">
        <v>0</v>
      </c>
      <c r="AM1294" s="148">
        <v>0</v>
      </c>
    </row>
    <row r="1295" spans="1:39">
      <c r="A1295" s="148">
        <v>7211804</v>
      </c>
      <c r="B1295" s="148" t="s">
        <v>9211</v>
      </c>
      <c r="C1295" s="148" t="s">
        <v>8557</v>
      </c>
      <c r="D1295" s="148">
        <v>7211804</v>
      </c>
      <c r="E1295" s="149" t="s">
        <v>8115</v>
      </c>
      <c r="F1295" s="149" t="s">
        <v>52</v>
      </c>
      <c r="H1295" s="150">
        <v>35998</v>
      </c>
      <c r="I1295" s="149" t="s">
        <v>59</v>
      </c>
      <c r="J1295" s="149">
        <v>-40</v>
      </c>
      <c r="K1295" s="149" t="s">
        <v>61</v>
      </c>
      <c r="M1295" s="149" t="s">
        <v>46</v>
      </c>
      <c r="N1295" s="148">
        <v>12530023</v>
      </c>
      <c r="O1295" s="148" t="s">
        <v>2026</v>
      </c>
      <c r="P1295" s="150">
        <v>45477</v>
      </c>
      <c r="Q1295" s="148" t="s">
        <v>962</v>
      </c>
      <c r="R1295" s="150">
        <v>38597</v>
      </c>
      <c r="S1295" s="150">
        <v>45197</v>
      </c>
      <c r="T1295" s="148" t="s">
        <v>2896</v>
      </c>
      <c r="U1295" s="148">
        <v>594</v>
      </c>
      <c r="X1295" s="148">
        <v>5</v>
      </c>
      <c r="Y1295" s="148" t="s">
        <v>230</v>
      </c>
      <c r="AC1295" s="148" t="s">
        <v>49</v>
      </c>
      <c r="AD1295" s="148" t="s">
        <v>9212</v>
      </c>
      <c r="AE1295" s="148">
        <v>61420</v>
      </c>
      <c r="AF1295" s="148" t="s">
        <v>9213</v>
      </c>
      <c r="AI1295" s="148" t="s">
        <v>9214</v>
      </c>
      <c r="AJ1295" s="148" t="s">
        <v>9215</v>
      </c>
      <c r="AK1295" s="148" t="s">
        <v>9216</v>
      </c>
      <c r="AL1295" s="148">
        <v>0</v>
      </c>
      <c r="AM1295" s="148">
        <v>0</v>
      </c>
    </row>
    <row r="1296" spans="1:39">
      <c r="A1296" s="148">
        <v>533528</v>
      </c>
      <c r="B1296" s="148" t="s">
        <v>557</v>
      </c>
      <c r="C1296" s="148" t="s">
        <v>66</v>
      </c>
      <c r="D1296" s="148">
        <v>533528</v>
      </c>
      <c r="E1296" s="149" t="s">
        <v>8115</v>
      </c>
      <c r="F1296" s="149" t="s">
        <v>52</v>
      </c>
      <c r="H1296" s="150">
        <v>21688</v>
      </c>
      <c r="I1296" s="149" t="s">
        <v>8208</v>
      </c>
      <c r="J1296" s="149" t="s">
        <v>8209</v>
      </c>
      <c r="K1296" s="149" t="s">
        <v>45</v>
      </c>
      <c r="M1296" s="149" t="s">
        <v>46</v>
      </c>
      <c r="N1296" s="148">
        <v>12530120</v>
      </c>
      <c r="O1296" s="148" t="s">
        <v>1150</v>
      </c>
      <c r="P1296" s="150">
        <v>45483</v>
      </c>
      <c r="Q1296" s="148" t="s">
        <v>962</v>
      </c>
      <c r="R1296" s="150">
        <v>37432</v>
      </c>
      <c r="S1296" s="150">
        <v>45089</v>
      </c>
      <c r="T1296" s="148" t="s">
        <v>2896</v>
      </c>
      <c r="U1296" s="148">
        <v>823</v>
      </c>
      <c r="X1296" s="148">
        <v>8</v>
      </c>
      <c r="Y1296" s="148" t="s">
        <v>230</v>
      </c>
      <c r="AC1296" s="148" t="s">
        <v>49</v>
      </c>
      <c r="AD1296" s="148" t="s">
        <v>3694</v>
      </c>
      <c r="AE1296" s="148">
        <v>53940</v>
      </c>
      <c r="AF1296" s="148" t="s">
        <v>4580</v>
      </c>
      <c r="AI1296" s="148" t="s">
        <v>3424</v>
      </c>
      <c r="AJ1296" s="148" t="s">
        <v>3425</v>
      </c>
      <c r="AK1296" s="148" t="s">
        <v>1672</v>
      </c>
      <c r="AL1296" s="148">
        <v>0</v>
      </c>
      <c r="AM1296" s="148">
        <v>0</v>
      </c>
    </row>
    <row r="1297" spans="1:39">
      <c r="A1297" s="148">
        <v>5328894</v>
      </c>
      <c r="B1297" s="148" t="s">
        <v>6140</v>
      </c>
      <c r="C1297" s="148" t="s">
        <v>217</v>
      </c>
      <c r="D1297" s="148">
        <v>5328894</v>
      </c>
      <c r="E1297" s="149" t="s">
        <v>52</v>
      </c>
      <c r="F1297" s="149" t="s">
        <v>52</v>
      </c>
      <c r="H1297" s="150">
        <v>40019</v>
      </c>
      <c r="I1297" s="149" t="s">
        <v>70</v>
      </c>
      <c r="J1297" s="149">
        <v>-16</v>
      </c>
      <c r="K1297" s="149" t="s">
        <v>45</v>
      </c>
      <c r="M1297" s="149" t="s">
        <v>46</v>
      </c>
      <c r="N1297" s="148">
        <v>12530065</v>
      </c>
      <c r="O1297" s="148" t="s">
        <v>2153</v>
      </c>
      <c r="P1297" s="150">
        <v>45513</v>
      </c>
      <c r="Q1297" s="148" t="s">
        <v>962</v>
      </c>
      <c r="R1297" s="150">
        <v>44839</v>
      </c>
      <c r="S1297" s="150">
        <v>45177</v>
      </c>
      <c r="T1297" s="148" t="s">
        <v>1006</v>
      </c>
      <c r="U1297" s="148">
        <v>500</v>
      </c>
      <c r="X1297" s="148">
        <v>5</v>
      </c>
      <c r="Y1297" s="148" t="s">
        <v>230</v>
      </c>
      <c r="AC1297" s="148" t="s">
        <v>49</v>
      </c>
      <c r="AD1297" s="148" t="s">
        <v>5889</v>
      </c>
      <c r="AE1297" s="148">
        <v>53300</v>
      </c>
      <c r="AF1297" s="148" t="s">
        <v>6141</v>
      </c>
      <c r="AJ1297" s="148">
        <v>625549156</v>
      </c>
      <c r="AK1297" s="148" t="s">
        <v>6142</v>
      </c>
      <c r="AL1297" s="148">
        <v>0</v>
      </c>
      <c r="AM1297" s="148">
        <v>0</v>
      </c>
    </row>
    <row r="1298" spans="1:39">
      <c r="A1298" s="148">
        <v>5327586</v>
      </c>
      <c r="B1298" s="148" t="s">
        <v>3426</v>
      </c>
      <c r="C1298" s="148" t="s">
        <v>81</v>
      </c>
      <c r="D1298" s="148">
        <v>5327586</v>
      </c>
      <c r="E1298" s="149" t="s">
        <v>52</v>
      </c>
      <c r="F1298" s="149" t="s">
        <v>52</v>
      </c>
      <c r="H1298" s="150">
        <v>39159</v>
      </c>
      <c r="I1298" s="149" t="s">
        <v>68</v>
      </c>
      <c r="J1298" s="149">
        <v>-18</v>
      </c>
      <c r="K1298" s="149" t="s">
        <v>45</v>
      </c>
      <c r="M1298" s="149" t="s">
        <v>46</v>
      </c>
      <c r="N1298" s="148">
        <v>12530023</v>
      </c>
      <c r="O1298" s="148" t="s">
        <v>2026</v>
      </c>
      <c r="P1298" s="150">
        <v>45536</v>
      </c>
      <c r="Q1298" s="148" t="s">
        <v>962</v>
      </c>
      <c r="R1298" s="150">
        <v>43736</v>
      </c>
      <c r="S1298" s="150">
        <v>45533</v>
      </c>
      <c r="T1298" s="148" t="s">
        <v>1006</v>
      </c>
      <c r="U1298" s="148">
        <v>500</v>
      </c>
      <c r="X1298" s="148">
        <v>5</v>
      </c>
      <c r="Y1298" s="148" t="s">
        <v>230</v>
      </c>
      <c r="AC1298" s="148" t="s">
        <v>49</v>
      </c>
      <c r="AD1298" s="148" t="s">
        <v>3818</v>
      </c>
      <c r="AE1298" s="148">
        <v>53160</v>
      </c>
      <c r="AF1298" s="148" t="s">
        <v>4581</v>
      </c>
      <c r="AJ1298" s="148">
        <v>614110113</v>
      </c>
      <c r="AK1298" s="148" t="s">
        <v>3427</v>
      </c>
      <c r="AL1298" s="148">
        <v>0</v>
      </c>
      <c r="AM1298" s="148">
        <v>0</v>
      </c>
    </row>
    <row r="1299" spans="1:39">
      <c r="A1299" s="148">
        <v>5329598</v>
      </c>
      <c r="B1299" s="148" t="s">
        <v>6143</v>
      </c>
      <c r="C1299" s="148" t="s">
        <v>136</v>
      </c>
      <c r="D1299" s="148">
        <v>5329598</v>
      </c>
      <c r="F1299" s="149" t="s">
        <v>5338</v>
      </c>
      <c r="H1299" s="150">
        <v>29678</v>
      </c>
      <c r="I1299" s="149" t="s">
        <v>8113</v>
      </c>
      <c r="J1299" s="149" t="s">
        <v>8114</v>
      </c>
      <c r="K1299" s="149" t="s">
        <v>45</v>
      </c>
      <c r="M1299" s="149" t="s">
        <v>46</v>
      </c>
      <c r="N1299" s="148">
        <v>12530070</v>
      </c>
      <c r="O1299" s="148" t="s">
        <v>145</v>
      </c>
      <c r="Q1299" s="148" t="s">
        <v>48</v>
      </c>
      <c r="R1299" s="150">
        <v>45276</v>
      </c>
      <c r="T1299" s="148" t="s">
        <v>2896</v>
      </c>
      <c r="U1299" s="148">
        <v>500</v>
      </c>
      <c r="X1299" s="148">
        <v>5</v>
      </c>
      <c r="Y1299" s="148" t="s">
        <v>230</v>
      </c>
      <c r="AC1299" s="148" t="s">
        <v>49</v>
      </c>
      <c r="AD1299" s="148" t="s">
        <v>4198</v>
      </c>
      <c r="AE1299" s="148">
        <v>53320</v>
      </c>
      <c r="AF1299" s="148" t="s">
        <v>7307</v>
      </c>
      <c r="AJ1299" s="148" t="s">
        <v>9217</v>
      </c>
      <c r="AK1299" s="148" t="s">
        <v>7309</v>
      </c>
      <c r="AL1299" s="148">
        <v>0</v>
      </c>
      <c r="AM1299" s="148">
        <v>0</v>
      </c>
    </row>
    <row r="1300" spans="1:39">
      <c r="A1300" s="148">
        <v>5329182</v>
      </c>
      <c r="B1300" s="148" t="s">
        <v>6143</v>
      </c>
      <c r="C1300" s="148" t="s">
        <v>996</v>
      </c>
      <c r="D1300" s="148">
        <v>5329182</v>
      </c>
      <c r="F1300" s="149" t="s">
        <v>52</v>
      </c>
      <c r="H1300" s="150">
        <v>40592</v>
      </c>
      <c r="I1300" s="149" t="s">
        <v>44</v>
      </c>
      <c r="J1300" s="149">
        <v>-14</v>
      </c>
      <c r="K1300" s="149" t="s">
        <v>45</v>
      </c>
      <c r="M1300" s="149" t="s">
        <v>46</v>
      </c>
      <c r="N1300" s="148">
        <v>12530070</v>
      </c>
      <c r="O1300" s="148" t="s">
        <v>145</v>
      </c>
      <c r="Q1300" s="148" t="s">
        <v>48</v>
      </c>
      <c r="R1300" s="150">
        <v>45175</v>
      </c>
      <c r="T1300" s="148" t="s">
        <v>2115</v>
      </c>
      <c r="U1300" s="148">
        <v>501</v>
      </c>
      <c r="X1300" s="148">
        <v>5</v>
      </c>
      <c r="Y1300" s="148" t="s">
        <v>230</v>
      </c>
      <c r="AC1300" s="148" t="s">
        <v>49</v>
      </c>
      <c r="AD1300" s="148" t="s">
        <v>4198</v>
      </c>
      <c r="AE1300" s="148">
        <v>53320</v>
      </c>
      <c r="AF1300" s="148" t="s">
        <v>7307</v>
      </c>
      <c r="AJ1300" s="148" t="s">
        <v>7308</v>
      </c>
      <c r="AK1300" s="148" t="s">
        <v>7309</v>
      </c>
      <c r="AL1300" s="148">
        <v>0</v>
      </c>
      <c r="AM1300" s="148">
        <v>0</v>
      </c>
    </row>
    <row r="1301" spans="1:39">
      <c r="A1301" s="148">
        <v>5329360</v>
      </c>
      <c r="B1301" s="148" t="s">
        <v>9218</v>
      </c>
      <c r="C1301" s="148" t="s">
        <v>9219</v>
      </c>
      <c r="D1301" s="148">
        <v>5329360</v>
      </c>
      <c r="F1301" s="149" t="s">
        <v>52</v>
      </c>
      <c r="H1301" s="150">
        <v>41098</v>
      </c>
      <c r="I1301" s="149" t="s">
        <v>53</v>
      </c>
      <c r="J1301" s="149">
        <v>-13</v>
      </c>
      <c r="K1301" s="149" t="s">
        <v>61</v>
      </c>
      <c r="M1301" s="149" t="s">
        <v>46</v>
      </c>
      <c r="N1301" s="148">
        <v>12530018</v>
      </c>
      <c r="O1301" s="148" t="s">
        <v>2023</v>
      </c>
      <c r="Q1301" s="148" t="s">
        <v>48</v>
      </c>
      <c r="R1301" s="150">
        <v>45195</v>
      </c>
      <c r="T1301" s="148" t="s">
        <v>2115</v>
      </c>
      <c r="U1301" s="148">
        <v>500</v>
      </c>
      <c r="X1301" s="148">
        <v>5</v>
      </c>
      <c r="Y1301" s="148" t="s">
        <v>230</v>
      </c>
      <c r="AC1301" s="148" t="s">
        <v>49</v>
      </c>
      <c r="AD1301" s="148" t="s">
        <v>3646</v>
      </c>
      <c r="AE1301" s="148">
        <v>53200</v>
      </c>
      <c r="AF1301" s="148" t="s">
        <v>9220</v>
      </c>
      <c r="AJ1301" s="148" t="s">
        <v>9221</v>
      </c>
      <c r="AK1301" s="148" t="s">
        <v>9222</v>
      </c>
      <c r="AL1301" s="148">
        <v>0</v>
      </c>
      <c r="AM1301" s="148">
        <v>0</v>
      </c>
    </row>
    <row r="1302" spans="1:39">
      <c r="A1302" s="148">
        <v>5329601</v>
      </c>
      <c r="B1302" s="148" t="s">
        <v>9218</v>
      </c>
      <c r="C1302" s="148" t="s">
        <v>659</v>
      </c>
      <c r="D1302" s="148">
        <v>5329601</v>
      </c>
      <c r="F1302" s="149" t="s">
        <v>43</v>
      </c>
      <c r="H1302" s="150">
        <v>40881</v>
      </c>
      <c r="I1302" s="149" t="s">
        <v>44</v>
      </c>
      <c r="J1302" s="149">
        <v>-14</v>
      </c>
      <c r="K1302" s="149" t="s">
        <v>45</v>
      </c>
      <c r="M1302" s="149" t="s">
        <v>46</v>
      </c>
      <c r="N1302" s="148">
        <v>12530059</v>
      </c>
      <c r="O1302" s="148" t="s">
        <v>2076</v>
      </c>
      <c r="Q1302" s="148" t="s">
        <v>48</v>
      </c>
      <c r="R1302" s="150">
        <v>45277</v>
      </c>
      <c r="T1302" s="148" t="s">
        <v>2115</v>
      </c>
      <c r="U1302" s="148">
        <v>500</v>
      </c>
      <c r="X1302" s="148">
        <v>5</v>
      </c>
      <c r="Y1302" s="148" t="s">
        <v>230</v>
      </c>
      <c r="AC1302" s="148" t="s">
        <v>49</v>
      </c>
      <c r="AD1302" s="148" t="s">
        <v>4139</v>
      </c>
      <c r="AE1302" s="148">
        <v>53970</v>
      </c>
      <c r="AF1302" s="148" t="s">
        <v>9223</v>
      </c>
      <c r="AJ1302" s="148">
        <v>689182696</v>
      </c>
      <c r="AK1302" s="148" t="s">
        <v>9224</v>
      </c>
      <c r="AL1302" s="148">
        <v>0</v>
      </c>
      <c r="AM1302" s="148">
        <v>0</v>
      </c>
    </row>
    <row r="1303" spans="1:39">
      <c r="A1303" s="148">
        <v>5327811</v>
      </c>
      <c r="B1303" s="148" t="s">
        <v>6145</v>
      </c>
      <c r="C1303" s="148" t="s">
        <v>6146</v>
      </c>
      <c r="D1303" s="148">
        <v>5327811</v>
      </c>
      <c r="F1303" s="149" t="s">
        <v>52</v>
      </c>
      <c r="H1303" s="150">
        <v>23239</v>
      </c>
      <c r="I1303" s="149" t="s">
        <v>8138</v>
      </c>
      <c r="J1303" s="149" t="s">
        <v>8139</v>
      </c>
      <c r="K1303" s="149" t="s">
        <v>61</v>
      </c>
      <c r="M1303" s="149" t="s">
        <v>46</v>
      </c>
      <c r="N1303" s="148">
        <v>12530016</v>
      </c>
      <c r="O1303" s="148" t="s">
        <v>2152</v>
      </c>
      <c r="Q1303" s="148" t="s">
        <v>48</v>
      </c>
      <c r="R1303" s="150">
        <v>43791</v>
      </c>
      <c r="S1303" s="150">
        <v>44548</v>
      </c>
      <c r="T1303" s="148" t="s">
        <v>2896</v>
      </c>
      <c r="U1303" s="148">
        <v>500</v>
      </c>
      <c r="X1303" s="148">
        <v>5</v>
      </c>
      <c r="Y1303" s="148" t="s">
        <v>230</v>
      </c>
      <c r="AC1303" s="148" t="s">
        <v>49</v>
      </c>
      <c r="AD1303" s="148" t="s">
        <v>5052</v>
      </c>
      <c r="AE1303" s="148">
        <v>53600</v>
      </c>
      <c r="AF1303" s="148" t="s">
        <v>6147</v>
      </c>
      <c r="AJ1303" s="148">
        <v>781003351</v>
      </c>
      <c r="AK1303" s="148" t="s">
        <v>6148</v>
      </c>
      <c r="AL1303" s="148">
        <v>0</v>
      </c>
      <c r="AM1303" s="148">
        <v>0</v>
      </c>
    </row>
    <row r="1304" spans="1:39">
      <c r="A1304" s="148">
        <v>5325839</v>
      </c>
      <c r="B1304" s="148" t="s">
        <v>558</v>
      </c>
      <c r="C1304" s="148" t="s">
        <v>2320</v>
      </c>
      <c r="D1304" s="148">
        <v>5325839</v>
      </c>
      <c r="E1304" s="149" t="s">
        <v>8115</v>
      </c>
      <c r="F1304" s="149" t="s">
        <v>52</v>
      </c>
      <c r="H1304" s="150">
        <v>29611</v>
      </c>
      <c r="I1304" s="149" t="s">
        <v>8113</v>
      </c>
      <c r="J1304" s="149" t="s">
        <v>8114</v>
      </c>
      <c r="K1304" s="149" t="s">
        <v>45</v>
      </c>
      <c r="M1304" s="149" t="s">
        <v>46</v>
      </c>
      <c r="N1304" s="148">
        <v>12530090</v>
      </c>
      <c r="O1304" s="148" t="s">
        <v>5392</v>
      </c>
      <c r="P1304" s="150">
        <v>45495</v>
      </c>
      <c r="Q1304" s="148" t="s">
        <v>962</v>
      </c>
      <c r="R1304" s="150">
        <v>42633</v>
      </c>
      <c r="S1304" s="150">
        <v>45114</v>
      </c>
      <c r="T1304" s="148" t="s">
        <v>2896</v>
      </c>
      <c r="U1304" s="148">
        <v>813</v>
      </c>
      <c r="X1304" s="148">
        <v>8</v>
      </c>
      <c r="Y1304" s="148" t="s">
        <v>230</v>
      </c>
      <c r="AC1304" s="148" t="s">
        <v>49</v>
      </c>
      <c r="AD1304" s="148" t="s">
        <v>4292</v>
      </c>
      <c r="AE1304" s="148">
        <v>53200</v>
      </c>
      <c r="AF1304" s="148" t="s">
        <v>4582</v>
      </c>
      <c r="AI1304" s="148" t="s">
        <v>3428</v>
      </c>
      <c r="AJ1304" s="148" t="s">
        <v>3429</v>
      </c>
      <c r="AK1304" s="148" t="s">
        <v>1673</v>
      </c>
      <c r="AL1304" s="148">
        <v>0</v>
      </c>
      <c r="AM1304" s="148">
        <v>0</v>
      </c>
    </row>
    <row r="1305" spans="1:39">
      <c r="A1305" s="148">
        <v>5326931</v>
      </c>
      <c r="B1305" s="148" t="s">
        <v>558</v>
      </c>
      <c r="C1305" s="148" t="s">
        <v>125</v>
      </c>
      <c r="D1305" s="148">
        <v>5326931</v>
      </c>
      <c r="E1305" s="149" t="s">
        <v>52</v>
      </c>
      <c r="F1305" s="149" t="s">
        <v>52</v>
      </c>
      <c r="H1305" s="150">
        <v>35910</v>
      </c>
      <c r="I1305" s="149" t="s">
        <v>59</v>
      </c>
      <c r="J1305" s="149">
        <v>-40</v>
      </c>
      <c r="K1305" s="149" t="s">
        <v>45</v>
      </c>
      <c r="M1305" s="149" t="s">
        <v>46</v>
      </c>
      <c r="N1305" s="148">
        <v>12530119</v>
      </c>
      <c r="O1305" s="148" t="s">
        <v>2062</v>
      </c>
      <c r="P1305" s="150">
        <v>45524</v>
      </c>
      <c r="Q1305" s="148" t="s">
        <v>962</v>
      </c>
      <c r="R1305" s="150">
        <v>43366</v>
      </c>
      <c r="S1305" s="150">
        <v>44742</v>
      </c>
      <c r="T1305" s="148" t="s">
        <v>2896</v>
      </c>
      <c r="U1305" s="148">
        <v>554</v>
      </c>
      <c r="X1305" s="148">
        <v>5</v>
      </c>
      <c r="Y1305" s="148" t="s">
        <v>230</v>
      </c>
      <c r="AC1305" s="148" t="s">
        <v>49</v>
      </c>
      <c r="AD1305" s="148" t="s">
        <v>3937</v>
      </c>
      <c r="AE1305" s="148">
        <v>53170</v>
      </c>
      <c r="AF1305" s="148" t="s">
        <v>4583</v>
      </c>
      <c r="AJ1305" s="148">
        <v>787863740</v>
      </c>
      <c r="AK1305" s="148" t="s">
        <v>1674</v>
      </c>
      <c r="AL1305" s="148">
        <v>0</v>
      </c>
      <c r="AM1305" s="148">
        <v>0</v>
      </c>
    </row>
    <row r="1306" spans="1:39">
      <c r="A1306" s="148">
        <v>5325298</v>
      </c>
      <c r="B1306" s="148" t="s">
        <v>559</v>
      </c>
      <c r="C1306" s="148" t="s">
        <v>6149</v>
      </c>
      <c r="D1306" s="148">
        <v>5325298</v>
      </c>
      <c r="F1306" s="149" t="s">
        <v>52</v>
      </c>
      <c r="H1306" s="150">
        <v>39063</v>
      </c>
      <c r="I1306" s="149" t="s">
        <v>2335</v>
      </c>
      <c r="J1306" s="149">
        <v>-19</v>
      </c>
      <c r="K1306" s="149" t="s">
        <v>45</v>
      </c>
      <c r="M1306" s="149" t="s">
        <v>46</v>
      </c>
      <c r="N1306" s="148">
        <v>12530011</v>
      </c>
      <c r="O1306" s="148" t="s">
        <v>2082</v>
      </c>
      <c r="Q1306" s="148" t="s">
        <v>48</v>
      </c>
      <c r="R1306" s="150">
        <v>42266</v>
      </c>
      <c r="T1306" s="148" t="s">
        <v>2115</v>
      </c>
      <c r="U1306" s="148">
        <v>500</v>
      </c>
      <c r="X1306" s="148">
        <v>5</v>
      </c>
      <c r="Y1306" s="148" t="s">
        <v>230</v>
      </c>
      <c r="AC1306" s="148" t="s">
        <v>49</v>
      </c>
      <c r="AD1306" s="148" t="s">
        <v>6150</v>
      </c>
      <c r="AE1306" s="148">
        <v>53800</v>
      </c>
      <c r="AF1306" s="148" t="s">
        <v>6151</v>
      </c>
      <c r="AI1306" s="148">
        <v>249801987</v>
      </c>
      <c r="AK1306" s="148" t="s">
        <v>6152</v>
      </c>
      <c r="AL1306" s="148">
        <v>0</v>
      </c>
      <c r="AM1306" s="148">
        <v>0</v>
      </c>
    </row>
    <row r="1307" spans="1:39">
      <c r="A1307" s="148">
        <v>5323635</v>
      </c>
      <c r="B1307" s="148" t="s">
        <v>559</v>
      </c>
      <c r="C1307" s="148" t="s">
        <v>188</v>
      </c>
      <c r="D1307" s="148">
        <v>5323635</v>
      </c>
      <c r="E1307" s="149" t="s">
        <v>52</v>
      </c>
      <c r="F1307" s="149" t="s">
        <v>52</v>
      </c>
      <c r="H1307" s="150">
        <v>28090</v>
      </c>
      <c r="I1307" s="149" t="s">
        <v>8147</v>
      </c>
      <c r="J1307" s="149" t="s">
        <v>8148</v>
      </c>
      <c r="K1307" s="149" t="s">
        <v>45</v>
      </c>
      <c r="M1307" s="149" t="s">
        <v>46</v>
      </c>
      <c r="N1307" s="148">
        <v>12530072</v>
      </c>
      <c r="O1307" s="148" t="s">
        <v>2032</v>
      </c>
      <c r="P1307" s="150">
        <v>45532</v>
      </c>
      <c r="Q1307" s="148" t="s">
        <v>962</v>
      </c>
      <c r="R1307" s="150">
        <v>41172</v>
      </c>
      <c r="S1307" s="150">
        <v>44797</v>
      </c>
      <c r="T1307" s="148" t="s">
        <v>2896</v>
      </c>
      <c r="U1307" s="148">
        <v>597</v>
      </c>
      <c r="X1307" s="148">
        <v>5</v>
      </c>
      <c r="Y1307" s="148" t="s">
        <v>230</v>
      </c>
      <c r="AC1307" s="148" t="s">
        <v>49</v>
      </c>
      <c r="AD1307" s="148" t="s">
        <v>4365</v>
      </c>
      <c r="AE1307" s="148">
        <v>53470</v>
      </c>
      <c r="AF1307" s="148" t="s">
        <v>4584</v>
      </c>
      <c r="AK1307" s="148" t="s">
        <v>1675</v>
      </c>
      <c r="AL1307" s="148">
        <v>0</v>
      </c>
      <c r="AM1307" s="148">
        <v>0</v>
      </c>
    </row>
    <row r="1308" spans="1:39">
      <c r="A1308" s="148">
        <v>5321546</v>
      </c>
      <c r="B1308" s="148" t="s">
        <v>559</v>
      </c>
      <c r="C1308" s="148" t="s">
        <v>140</v>
      </c>
      <c r="D1308" s="148">
        <v>5321546</v>
      </c>
      <c r="E1308" s="149" t="s">
        <v>52</v>
      </c>
      <c r="F1308" s="149" t="s">
        <v>52</v>
      </c>
      <c r="H1308" s="150">
        <v>28997</v>
      </c>
      <c r="I1308" s="149" t="s">
        <v>8147</v>
      </c>
      <c r="J1308" s="149" t="s">
        <v>8148</v>
      </c>
      <c r="K1308" s="149" t="s">
        <v>45</v>
      </c>
      <c r="M1308" s="149" t="s">
        <v>46</v>
      </c>
      <c r="N1308" s="148">
        <v>12530011</v>
      </c>
      <c r="O1308" s="148" t="s">
        <v>2082</v>
      </c>
      <c r="P1308" s="150">
        <v>45488</v>
      </c>
      <c r="Q1308" s="148" t="s">
        <v>962</v>
      </c>
      <c r="R1308" s="150">
        <v>39794</v>
      </c>
      <c r="S1308" s="150">
        <v>44740</v>
      </c>
      <c r="T1308" s="148" t="s">
        <v>2896</v>
      </c>
      <c r="U1308" s="148">
        <v>679</v>
      </c>
      <c r="X1308" s="148">
        <v>6</v>
      </c>
      <c r="Y1308" s="148" t="s">
        <v>230</v>
      </c>
      <c r="AC1308" s="148" t="s">
        <v>49</v>
      </c>
      <c r="AD1308" s="148" t="s">
        <v>6150</v>
      </c>
      <c r="AE1308" s="148">
        <v>53800</v>
      </c>
      <c r="AF1308" s="148" t="s">
        <v>6153</v>
      </c>
      <c r="AK1308" s="148" t="s">
        <v>6152</v>
      </c>
      <c r="AL1308" s="148">
        <v>0</v>
      </c>
      <c r="AM1308" s="148">
        <v>0</v>
      </c>
    </row>
    <row r="1309" spans="1:39">
      <c r="A1309" s="148">
        <v>5321420</v>
      </c>
      <c r="B1309" s="148" t="s">
        <v>560</v>
      </c>
      <c r="C1309" s="148" t="s">
        <v>169</v>
      </c>
      <c r="D1309" s="148">
        <v>5321420</v>
      </c>
      <c r="F1309" s="149" t="s">
        <v>52</v>
      </c>
      <c r="H1309" s="150">
        <v>25694</v>
      </c>
      <c r="I1309" s="149" t="s">
        <v>8109</v>
      </c>
      <c r="J1309" s="149" t="s">
        <v>8110</v>
      </c>
      <c r="K1309" s="149" t="s">
        <v>45</v>
      </c>
      <c r="M1309" s="149" t="s">
        <v>46</v>
      </c>
      <c r="N1309" s="148">
        <v>12530060</v>
      </c>
      <c r="O1309" s="148" t="s">
        <v>2031</v>
      </c>
      <c r="Q1309" s="148" t="s">
        <v>48</v>
      </c>
      <c r="R1309" s="150">
        <v>39744</v>
      </c>
      <c r="S1309" s="150">
        <v>45187</v>
      </c>
      <c r="T1309" s="148" t="s">
        <v>1006</v>
      </c>
      <c r="U1309" s="148">
        <v>908</v>
      </c>
      <c r="X1309" s="148">
        <v>9</v>
      </c>
      <c r="Y1309" s="148" t="s">
        <v>230</v>
      </c>
      <c r="AC1309" s="148" t="s">
        <v>49</v>
      </c>
      <c r="AD1309" s="148" t="s">
        <v>3725</v>
      </c>
      <c r="AE1309" s="148">
        <v>53810</v>
      </c>
      <c r="AF1309" s="148" t="s">
        <v>4585</v>
      </c>
      <c r="AI1309" s="148">
        <v>243580329</v>
      </c>
      <c r="AJ1309" s="148">
        <v>644852272</v>
      </c>
      <c r="AK1309" s="148" t="s">
        <v>1676</v>
      </c>
      <c r="AL1309" s="148">
        <v>0</v>
      </c>
      <c r="AM1309" s="148">
        <v>0</v>
      </c>
    </row>
    <row r="1310" spans="1:39">
      <c r="A1310" s="148">
        <v>726046</v>
      </c>
      <c r="B1310" s="148" t="s">
        <v>9225</v>
      </c>
      <c r="C1310" s="148" t="s">
        <v>331</v>
      </c>
      <c r="D1310" s="148">
        <v>726046</v>
      </c>
      <c r="F1310" s="149" t="s">
        <v>43</v>
      </c>
      <c r="H1310" s="150">
        <v>32428</v>
      </c>
      <c r="I1310" s="149" t="s">
        <v>59</v>
      </c>
      <c r="J1310" s="149">
        <v>-40</v>
      </c>
      <c r="K1310" s="149" t="s">
        <v>45</v>
      </c>
      <c r="M1310" s="149" t="s">
        <v>46</v>
      </c>
      <c r="N1310" s="148">
        <v>12530144</v>
      </c>
      <c r="O1310" s="148" t="s">
        <v>2070</v>
      </c>
      <c r="Q1310" s="148" t="s">
        <v>48</v>
      </c>
      <c r="R1310" s="150">
        <v>37432</v>
      </c>
      <c r="S1310" s="150">
        <v>45197</v>
      </c>
      <c r="T1310" s="148" t="s">
        <v>1006</v>
      </c>
      <c r="U1310" s="148">
        <v>638</v>
      </c>
      <c r="X1310" s="148">
        <v>6</v>
      </c>
      <c r="Y1310" s="148" t="s">
        <v>230</v>
      </c>
      <c r="AC1310" s="148" t="s">
        <v>49</v>
      </c>
      <c r="AD1310" s="148" t="s">
        <v>3631</v>
      </c>
      <c r="AE1310" s="148">
        <v>53290</v>
      </c>
      <c r="AF1310" s="148" t="s">
        <v>9226</v>
      </c>
      <c r="AJ1310" s="148">
        <v>631612425</v>
      </c>
      <c r="AK1310" s="148" t="s">
        <v>9227</v>
      </c>
      <c r="AL1310" s="148">
        <v>0</v>
      </c>
      <c r="AM1310" s="148">
        <v>0</v>
      </c>
    </row>
    <row r="1311" spans="1:39">
      <c r="A1311" s="148">
        <v>533289</v>
      </c>
      <c r="B1311" s="148" t="s">
        <v>561</v>
      </c>
      <c r="C1311" s="148" t="s">
        <v>130</v>
      </c>
      <c r="D1311" s="148">
        <v>533289</v>
      </c>
      <c r="E1311" s="149" t="s">
        <v>8115</v>
      </c>
      <c r="F1311" s="149" t="s">
        <v>52</v>
      </c>
      <c r="H1311" s="150">
        <v>16517</v>
      </c>
      <c r="I1311" s="149" t="s">
        <v>8212</v>
      </c>
      <c r="J1311" s="149" t="s">
        <v>8213</v>
      </c>
      <c r="K1311" s="149" t="s">
        <v>45</v>
      </c>
      <c r="M1311" s="149" t="s">
        <v>46</v>
      </c>
      <c r="N1311" s="148">
        <v>12530147</v>
      </c>
      <c r="O1311" s="148" t="s">
        <v>966</v>
      </c>
      <c r="P1311" s="150">
        <v>45492</v>
      </c>
      <c r="Q1311" s="148" t="s">
        <v>962</v>
      </c>
      <c r="R1311" s="150">
        <v>37432</v>
      </c>
      <c r="T1311" s="148" t="s">
        <v>2022</v>
      </c>
      <c r="U1311" s="148">
        <v>543</v>
      </c>
      <c r="X1311" s="148">
        <v>5</v>
      </c>
      <c r="Y1311" s="148" t="s">
        <v>230</v>
      </c>
      <c r="AC1311" s="148" t="s">
        <v>49</v>
      </c>
      <c r="AD1311" s="148" t="s">
        <v>4232</v>
      </c>
      <c r="AE1311" s="148">
        <v>53100</v>
      </c>
      <c r="AF1311" s="148" t="s">
        <v>4586</v>
      </c>
      <c r="AI1311" s="148" t="s">
        <v>3430</v>
      </c>
      <c r="AJ1311" s="148" t="s">
        <v>3431</v>
      </c>
      <c r="AK1311" s="148" t="s">
        <v>1677</v>
      </c>
      <c r="AL1311" s="148">
        <v>0</v>
      </c>
      <c r="AM1311" s="148">
        <v>0</v>
      </c>
    </row>
    <row r="1312" spans="1:39">
      <c r="A1312" s="148">
        <v>5322690</v>
      </c>
      <c r="B1312" s="148" t="s">
        <v>562</v>
      </c>
      <c r="C1312" s="148" t="s">
        <v>113</v>
      </c>
      <c r="D1312" s="148">
        <v>5322690</v>
      </c>
      <c r="F1312" s="149" t="s">
        <v>43</v>
      </c>
      <c r="H1312" s="150">
        <v>16524</v>
      </c>
      <c r="I1312" s="149" t="s">
        <v>8212</v>
      </c>
      <c r="J1312" s="149" t="s">
        <v>8213</v>
      </c>
      <c r="K1312" s="149" t="s">
        <v>45</v>
      </c>
      <c r="M1312" s="149" t="s">
        <v>46</v>
      </c>
      <c r="N1312" s="148">
        <v>12530017</v>
      </c>
      <c r="O1312" s="148" t="s">
        <v>2025</v>
      </c>
      <c r="Q1312" s="148" t="s">
        <v>48</v>
      </c>
      <c r="R1312" s="150">
        <v>40487</v>
      </c>
      <c r="S1312" s="150">
        <v>45150</v>
      </c>
      <c r="T1312" s="148" t="s">
        <v>1006</v>
      </c>
      <c r="U1312" s="148">
        <v>500</v>
      </c>
      <c r="X1312" s="148">
        <v>5</v>
      </c>
      <c r="Y1312" s="148" t="s">
        <v>230</v>
      </c>
      <c r="AC1312" s="148" t="s">
        <v>49</v>
      </c>
      <c r="AD1312" s="148" t="s">
        <v>3669</v>
      </c>
      <c r="AE1312" s="148">
        <v>53500</v>
      </c>
      <c r="AF1312" s="148" t="s">
        <v>4587</v>
      </c>
      <c r="AI1312" s="148">
        <v>982251023</v>
      </c>
      <c r="AJ1312" s="148">
        <v>640094151</v>
      </c>
      <c r="AK1312" s="148" t="s">
        <v>1678</v>
      </c>
      <c r="AL1312" s="148">
        <v>0</v>
      </c>
      <c r="AM1312" s="148">
        <v>0</v>
      </c>
    </row>
    <row r="1313" spans="1:39">
      <c r="A1313" s="148">
        <v>5328195</v>
      </c>
      <c r="B1313" s="148" t="s">
        <v>2265</v>
      </c>
      <c r="C1313" s="148" t="s">
        <v>72</v>
      </c>
      <c r="D1313" s="148">
        <v>5328195</v>
      </c>
      <c r="F1313" s="149" t="s">
        <v>52</v>
      </c>
      <c r="H1313" s="150">
        <v>40142</v>
      </c>
      <c r="I1313" s="149" t="s">
        <v>70</v>
      </c>
      <c r="J1313" s="149">
        <v>-16</v>
      </c>
      <c r="K1313" s="149" t="s">
        <v>45</v>
      </c>
      <c r="M1313" s="149" t="s">
        <v>46</v>
      </c>
      <c r="N1313" s="148">
        <v>12530020</v>
      </c>
      <c r="O1313" s="148" t="s">
        <v>127</v>
      </c>
      <c r="Q1313" s="148" t="s">
        <v>48</v>
      </c>
      <c r="R1313" s="150">
        <v>44456</v>
      </c>
      <c r="T1313" s="148" t="s">
        <v>2115</v>
      </c>
      <c r="U1313" s="148">
        <v>723</v>
      </c>
      <c r="X1313" s="148">
        <v>7</v>
      </c>
      <c r="Y1313" s="148" t="s">
        <v>230</v>
      </c>
      <c r="AC1313" s="148" t="s">
        <v>49</v>
      </c>
      <c r="AD1313" s="148" t="s">
        <v>3789</v>
      </c>
      <c r="AE1313" s="148">
        <v>53960</v>
      </c>
      <c r="AF1313" s="148" t="s">
        <v>4588</v>
      </c>
      <c r="AK1313" s="148" t="s">
        <v>2266</v>
      </c>
      <c r="AL1313" s="148">
        <v>0</v>
      </c>
      <c r="AM1313" s="148">
        <v>0</v>
      </c>
    </row>
    <row r="1314" spans="1:39">
      <c r="A1314" s="148">
        <v>5326264</v>
      </c>
      <c r="B1314" s="148" t="s">
        <v>2267</v>
      </c>
      <c r="C1314" s="148" t="s">
        <v>441</v>
      </c>
      <c r="D1314" s="148">
        <v>5326264</v>
      </c>
      <c r="F1314" s="149" t="s">
        <v>52</v>
      </c>
      <c r="H1314" s="150">
        <v>38008</v>
      </c>
      <c r="I1314" s="149" t="s">
        <v>59</v>
      </c>
      <c r="J1314" s="149">
        <v>-40</v>
      </c>
      <c r="K1314" s="149" t="s">
        <v>45</v>
      </c>
      <c r="M1314" s="149" t="s">
        <v>46</v>
      </c>
      <c r="N1314" s="148">
        <v>12530033</v>
      </c>
      <c r="O1314" s="148" t="s">
        <v>2147</v>
      </c>
      <c r="Q1314" s="148" t="s">
        <v>48</v>
      </c>
      <c r="R1314" s="150">
        <v>42752</v>
      </c>
      <c r="S1314" s="150">
        <v>44811</v>
      </c>
      <c r="T1314" s="148" t="s">
        <v>2896</v>
      </c>
      <c r="U1314" s="148">
        <v>804</v>
      </c>
      <c r="X1314" s="148">
        <v>8</v>
      </c>
      <c r="Y1314" s="148" t="s">
        <v>230</v>
      </c>
      <c r="AC1314" s="148" t="s">
        <v>49</v>
      </c>
      <c r="AD1314" s="148" t="s">
        <v>4242</v>
      </c>
      <c r="AE1314" s="148">
        <v>53190</v>
      </c>
      <c r="AF1314" s="148" t="s">
        <v>4589</v>
      </c>
      <c r="AJ1314" s="148">
        <v>780536872</v>
      </c>
      <c r="AK1314" s="148" t="s">
        <v>2268</v>
      </c>
      <c r="AL1314" s="148">
        <v>0</v>
      </c>
      <c r="AM1314" s="148">
        <v>0</v>
      </c>
    </row>
    <row r="1315" spans="1:39">
      <c r="A1315" s="148">
        <v>5316657</v>
      </c>
      <c r="B1315" s="148" t="s">
        <v>9228</v>
      </c>
      <c r="C1315" s="148" t="s">
        <v>8979</v>
      </c>
      <c r="D1315" s="148">
        <v>5316657</v>
      </c>
      <c r="F1315" s="149" t="s">
        <v>52</v>
      </c>
      <c r="H1315" s="150">
        <v>31642</v>
      </c>
      <c r="I1315" s="149" t="s">
        <v>59</v>
      </c>
      <c r="J1315" s="149">
        <v>-40</v>
      </c>
      <c r="K1315" s="149" t="s">
        <v>45</v>
      </c>
      <c r="M1315" s="149" t="s">
        <v>46</v>
      </c>
      <c r="N1315" s="148">
        <v>12530064</v>
      </c>
      <c r="O1315" s="148" t="s">
        <v>2020</v>
      </c>
      <c r="Q1315" s="148" t="s">
        <v>48</v>
      </c>
      <c r="R1315" s="150">
        <v>37432</v>
      </c>
      <c r="S1315" s="150">
        <v>45176</v>
      </c>
      <c r="T1315" s="148" t="s">
        <v>1006</v>
      </c>
      <c r="U1315" s="148">
        <v>1170</v>
      </c>
      <c r="X1315" s="148">
        <v>11</v>
      </c>
      <c r="Y1315" s="148" t="s">
        <v>230</v>
      </c>
      <c r="AC1315" s="148" t="s">
        <v>49</v>
      </c>
      <c r="AD1315" s="148" t="s">
        <v>3804</v>
      </c>
      <c r="AE1315" s="148">
        <v>53410</v>
      </c>
      <c r="AF1315" s="148" t="s">
        <v>9229</v>
      </c>
      <c r="AJ1315" s="148">
        <v>688813228</v>
      </c>
      <c r="AK1315" s="148" t="s">
        <v>9230</v>
      </c>
      <c r="AL1315" s="148">
        <v>0</v>
      </c>
      <c r="AM1315" s="148">
        <v>0</v>
      </c>
    </row>
    <row r="1316" spans="1:39">
      <c r="A1316" s="148">
        <v>5318540</v>
      </c>
      <c r="B1316" s="148" t="s">
        <v>563</v>
      </c>
      <c r="C1316" s="148" t="s">
        <v>1013</v>
      </c>
      <c r="D1316" s="148">
        <v>5318540</v>
      </c>
      <c r="E1316" s="149" t="s">
        <v>52</v>
      </c>
      <c r="F1316" s="149" t="s">
        <v>52</v>
      </c>
      <c r="H1316" s="150">
        <v>27214</v>
      </c>
      <c r="I1316" s="149" t="s">
        <v>8109</v>
      </c>
      <c r="J1316" s="149" t="s">
        <v>8110</v>
      </c>
      <c r="K1316" s="149" t="s">
        <v>45</v>
      </c>
      <c r="M1316" s="149" t="s">
        <v>46</v>
      </c>
      <c r="N1316" s="148">
        <v>12530146</v>
      </c>
      <c r="O1316" s="148" t="s">
        <v>2034</v>
      </c>
      <c r="P1316" s="150">
        <v>45482</v>
      </c>
      <c r="Q1316" s="148" t="s">
        <v>962</v>
      </c>
      <c r="R1316" s="150">
        <v>37918</v>
      </c>
      <c r="S1316" s="150">
        <v>44792</v>
      </c>
      <c r="T1316" s="148" t="s">
        <v>2896</v>
      </c>
      <c r="U1316" s="148">
        <v>727</v>
      </c>
      <c r="X1316" s="148">
        <v>7</v>
      </c>
      <c r="Y1316" s="148" t="s">
        <v>230</v>
      </c>
      <c r="AC1316" s="148" t="s">
        <v>49</v>
      </c>
      <c r="AD1316" s="148" t="s">
        <v>3787</v>
      </c>
      <c r="AE1316" s="148">
        <v>53200</v>
      </c>
      <c r="AF1316" s="148" t="s">
        <v>4590</v>
      </c>
      <c r="AI1316" s="148">
        <v>243076828</v>
      </c>
      <c r="AK1316" s="148" t="s">
        <v>1679</v>
      </c>
      <c r="AL1316" s="148">
        <v>0</v>
      </c>
      <c r="AM1316" s="148">
        <v>0</v>
      </c>
    </row>
    <row r="1317" spans="1:39">
      <c r="A1317" s="148">
        <v>5329744</v>
      </c>
      <c r="B1317" s="148" t="s">
        <v>563</v>
      </c>
      <c r="C1317" s="148" t="s">
        <v>5528</v>
      </c>
      <c r="D1317" s="148">
        <v>5329744</v>
      </c>
      <c r="E1317" s="149" t="s">
        <v>5338</v>
      </c>
      <c r="H1317" s="150">
        <v>41094</v>
      </c>
      <c r="I1317" s="149" t="s">
        <v>53</v>
      </c>
      <c r="J1317" s="149">
        <v>-13</v>
      </c>
      <c r="K1317" s="149" t="s">
        <v>45</v>
      </c>
      <c r="M1317" s="149" t="s">
        <v>46</v>
      </c>
      <c r="N1317" s="148">
        <v>12530060</v>
      </c>
      <c r="O1317" s="148" t="s">
        <v>2031</v>
      </c>
      <c r="P1317" s="150">
        <v>45524</v>
      </c>
      <c r="Q1317" s="148" t="s">
        <v>962</v>
      </c>
      <c r="R1317" s="150">
        <v>45524</v>
      </c>
      <c r="T1317" s="148" t="s">
        <v>2115</v>
      </c>
      <c r="U1317" s="148">
        <v>500</v>
      </c>
      <c r="X1317" s="148">
        <v>5</v>
      </c>
      <c r="Y1317" s="148" t="s">
        <v>230</v>
      </c>
      <c r="AC1317" s="148" t="s">
        <v>49</v>
      </c>
      <c r="AD1317" s="148" t="s">
        <v>3637</v>
      </c>
      <c r="AE1317" s="148">
        <v>53810</v>
      </c>
      <c r="AF1317" s="148" t="s">
        <v>9231</v>
      </c>
      <c r="AJ1317" s="148">
        <v>670408574</v>
      </c>
      <c r="AK1317" s="148" t="s">
        <v>9232</v>
      </c>
      <c r="AL1317" s="148">
        <v>0</v>
      </c>
      <c r="AM1317" s="148">
        <v>0</v>
      </c>
    </row>
    <row r="1318" spans="1:39">
      <c r="A1318" s="148">
        <v>5319086</v>
      </c>
      <c r="B1318" s="148" t="s">
        <v>563</v>
      </c>
      <c r="C1318" s="148" t="s">
        <v>110</v>
      </c>
      <c r="D1318" s="148">
        <v>5319086</v>
      </c>
      <c r="E1318" s="149" t="s">
        <v>52</v>
      </c>
      <c r="F1318" s="149" t="s">
        <v>52</v>
      </c>
      <c r="H1318" s="150">
        <v>25887</v>
      </c>
      <c r="I1318" s="149" t="s">
        <v>8109</v>
      </c>
      <c r="J1318" s="149" t="s">
        <v>8110</v>
      </c>
      <c r="K1318" s="149" t="s">
        <v>45</v>
      </c>
      <c r="M1318" s="149" t="s">
        <v>46</v>
      </c>
      <c r="N1318" s="148">
        <v>12530146</v>
      </c>
      <c r="O1318" s="148" t="s">
        <v>2034</v>
      </c>
      <c r="P1318" s="150">
        <v>45488</v>
      </c>
      <c r="Q1318" s="148" t="s">
        <v>962</v>
      </c>
      <c r="R1318" s="150">
        <v>38281</v>
      </c>
      <c r="S1318" s="150">
        <v>45481</v>
      </c>
      <c r="T1318" s="148" t="s">
        <v>1006</v>
      </c>
      <c r="U1318" s="148">
        <v>669</v>
      </c>
      <c r="X1318" s="148">
        <v>6</v>
      </c>
      <c r="Y1318" s="148" t="s">
        <v>230</v>
      </c>
      <c r="AC1318" s="148" t="s">
        <v>49</v>
      </c>
      <c r="AD1318" s="148" t="s">
        <v>3787</v>
      </c>
      <c r="AE1318" s="148">
        <v>53200</v>
      </c>
      <c r="AF1318" s="148" t="s">
        <v>4591</v>
      </c>
      <c r="AI1318" s="148">
        <v>243700694</v>
      </c>
      <c r="AJ1318" s="148">
        <v>645326060</v>
      </c>
      <c r="AK1318" s="148" t="s">
        <v>1680</v>
      </c>
      <c r="AL1318" s="148">
        <v>0</v>
      </c>
      <c r="AM1318" s="148">
        <v>0</v>
      </c>
    </row>
    <row r="1319" spans="1:39">
      <c r="A1319" s="148">
        <v>5325262</v>
      </c>
      <c r="B1319" s="148" t="s">
        <v>563</v>
      </c>
      <c r="C1319" s="148" t="s">
        <v>985</v>
      </c>
      <c r="D1319" s="148">
        <v>5325262</v>
      </c>
      <c r="E1319" s="149" t="s">
        <v>52</v>
      </c>
      <c r="F1319" s="149" t="s">
        <v>52</v>
      </c>
      <c r="H1319" s="150">
        <v>39027</v>
      </c>
      <c r="I1319" s="149" t="s">
        <v>2335</v>
      </c>
      <c r="J1319" s="149">
        <v>-19</v>
      </c>
      <c r="K1319" s="149" t="s">
        <v>45</v>
      </c>
      <c r="M1319" s="149" t="s">
        <v>46</v>
      </c>
      <c r="N1319" s="148">
        <v>12530119</v>
      </c>
      <c r="O1319" s="148" t="s">
        <v>2062</v>
      </c>
      <c r="P1319" s="150">
        <v>45524</v>
      </c>
      <c r="Q1319" s="148" t="s">
        <v>962</v>
      </c>
      <c r="R1319" s="150">
        <v>42262</v>
      </c>
      <c r="T1319" s="148" t="s">
        <v>2115</v>
      </c>
      <c r="U1319" s="148">
        <v>1107</v>
      </c>
      <c r="X1319" s="148">
        <v>11</v>
      </c>
      <c r="Y1319" s="148" t="s">
        <v>230</v>
      </c>
      <c r="AB1319" s="150">
        <v>45474</v>
      </c>
      <c r="AC1319" s="148" t="s">
        <v>49</v>
      </c>
      <c r="AD1319" s="148" t="s">
        <v>3787</v>
      </c>
      <c r="AE1319" s="148">
        <v>53200</v>
      </c>
      <c r="AF1319" s="148" t="s">
        <v>4592</v>
      </c>
      <c r="AI1319" s="148">
        <v>243700694</v>
      </c>
      <c r="AJ1319" s="148">
        <v>645326060</v>
      </c>
      <c r="AK1319" s="148" t="s">
        <v>1680</v>
      </c>
      <c r="AL1319" s="148">
        <v>0</v>
      </c>
      <c r="AM1319" s="148">
        <v>0</v>
      </c>
    </row>
    <row r="1320" spans="1:39">
      <c r="A1320" s="148">
        <v>5328808</v>
      </c>
      <c r="B1320" s="148" t="s">
        <v>563</v>
      </c>
      <c r="C1320" s="148" t="s">
        <v>348</v>
      </c>
      <c r="D1320" s="148">
        <v>5328808</v>
      </c>
      <c r="F1320" s="149" t="s">
        <v>43</v>
      </c>
      <c r="H1320" s="150">
        <v>42166</v>
      </c>
      <c r="I1320" s="149" t="s">
        <v>57</v>
      </c>
      <c r="J1320" s="149">
        <v>-10</v>
      </c>
      <c r="K1320" s="149" t="s">
        <v>45</v>
      </c>
      <c r="M1320" s="149" t="s">
        <v>46</v>
      </c>
      <c r="N1320" s="148">
        <v>12530060</v>
      </c>
      <c r="O1320" s="148" t="s">
        <v>2031</v>
      </c>
      <c r="Q1320" s="148" t="s">
        <v>48</v>
      </c>
      <c r="R1320" s="150">
        <v>44828</v>
      </c>
      <c r="T1320" s="148" t="s">
        <v>2115</v>
      </c>
      <c r="U1320" s="148">
        <v>500</v>
      </c>
      <c r="X1320" s="148">
        <v>5</v>
      </c>
      <c r="Y1320" s="148" t="s">
        <v>230</v>
      </c>
      <c r="AC1320" s="148" t="s">
        <v>49</v>
      </c>
      <c r="AD1320" s="148" t="s">
        <v>3637</v>
      </c>
      <c r="AE1320" s="148">
        <v>53810</v>
      </c>
      <c r="AF1320" s="148" t="s">
        <v>9233</v>
      </c>
      <c r="AJ1320" s="148">
        <v>670408574</v>
      </c>
      <c r="AK1320" s="148" t="s">
        <v>6154</v>
      </c>
      <c r="AL1320" s="148">
        <v>0</v>
      </c>
      <c r="AM1320" s="148">
        <v>0</v>
      </c>
    </row>
    <row r="1321" spans="1:39">
      <c r="A1321" s="148">
        <v>5329375</v>
      </c>
      <c r="B1321" s="148" t="s">
        <v>9234</v>
      </c>
      <c r="C1321" s="148" t="s">
        <v>217</v>
      </c>
      <c r="D1321" s="148">
        <v>5329375</v>
      </c>
      <c r="F1321" s="149" t="s">
        <v>43</v>
      </c>
      <c r="H1321" s="150">
        <v>41972</v>
      </c>
      <c r="I1321" s="149" t="s">
        <v>89</v>
      </c>
      <c r="J1321" s="149">
        <v>-11</v>
      </c>
      <c r="K1321" s="149" t="s">
        <v>45</v>
      </c>
      <c r="M1321" s="149" t="s">
        <v>46</v>
      </c>
      <c r="N1321" s="148">
        <v>12530054</v>
      </c>
      <c r="O1321" s="148" t="s">
        <v>94</v>
      </c>
      <c r="Q1321" s="148" t="s">
        <v>48</v>
      </c>
      <c r="R1321" s="150">
        <v>45197</v>
      </c>
      <c r="T1321" s="148" t="s">
        <v>2115</v>
      </c>
      <c r="U1321" s="148">
        <v>500</v>
      </c>
      <c r="X1321" s="148">
        <v>5</v>
      </c>
      <c r="Y1321" s="148" t="s">
        <v>230</v>
      </c>
      <c r="AC1321" s="148" t="s">
        <v>49</v>
      </c>
      <c r="AD1321" s="148" t="s">
        <v>3824</v>
      </c>
      <c r="AE1321" s="148">
        <v>53400</v>
      </c>
      <c r="AF1321" s="148" t="s">
        <v>9235</v>
      </c>
      <c r="AK1321" s="148" t="s">
        <v>9236</v>
      </c>
      <c r="AL1321" s="148">
        <v>0</v>
      </c>
      <c r="AM1321" s="148">
        <v>0</v>
      </c>
    </row>
    <row r="1322" spans="1:39">
      <c r="A1322" s="148">
        <v>5321771</v>
      </c>
      <c r="B1322" s="148" t="s">
        <v>9234</v>
      </c>
      <c r="C1322" s="148" t="s">
        <v>2068</v>
      </c>
      <c r="D1322" s="148">
        <v>5321771</v>
      </c>
      <c r="E1322" s="149" t="s">
        <v>52</v>
      </c>
      <c r="F1322" s="149" t="s">
        <v>52</v>
      </c>
      <c r="H1322" s="150">
        <v>35570</v>
      </c>
      <c r="I1322" s="149" t="s">
        <v>59</v>
      </c>
      <c r="J1322" s="149">
        <v>-40</v>
      </c>
      <c r="K1322" s="149" t="s">
        <v>45</v>
      </c>
      <c r="M1322" s="149" t="s">
        <v>46</v>
      </c>
      <c r="N1322" s="148">
        <v>12530067</v>
      </c>
      <c r="O1322" s="148" t="s">
        <v>1277</v>
      </c>
      <c r="P1322" s="150">
        <v>45524</v>
      </c>
      <c r="Q1322" s="148" t="s">
        <v>962</v>
      </c>
      <c r="R1322" s="150">
        <v>40078</v>
      </c>
      <c r="S1322" s="150">
        <v>45183</v>
      </c>
      <c r="T1322" s="148" t="s">
        <v>2896</v>
      </c>
      <c r="U1322" s="148">
        <v>870</v>
      </c>
      <c r="X1322" s="148">
        <v>8</v>
      </c>
      <c r="Y1322" s="148" t="s">
        <v>230</v>
      </c>
      <c r="AC1322" s="148" t="s">
        <v>49</v>
      </c>
      <c r="AD1322" s="148" t="s">
        <v>4363</v>
      </c>
      <c r="AE1322" s="148">
        <v>53480</v>
      </c>
      <c r="AF1322" s="148" t="s">
        <v>9237</v>
      </c>
      <c r="AI1322" s="148">
        <v>243643054</v>
      </c>
      <c r="AK1322" s="148" t="s">
        <v>9238</v>
      </c>
      <c r="AL1322" s="148">
        <v>0</v>
      </c>
      <c r="AM1322" s="148">
        <v>0</v>
      </c>
    </row>
    <row r="1323" spans="1:39">
      <c r="A1323" s="148">
        <v>533304</v>
      </c>
      <c r="B1323" s="148" t="s">
        <v>564</v>
      </c>
      <c r="C1323" s="148" t="s">
        <v>237</v>
      </c>
      <c r="D1323" s="148">
        <v>533304</v>
      </c>
      <c r="F1323" s="149" t="s">
        <v>52</v>
      </c>
      <c r="H1323" s="150">
        <v>25327</v>
      </c>
      <c r="I1323" s="149" t="s">
        <v>8130</v>
      </c>
      <c r="J1323" s="149" t="s">
        <v>8131</v>
      </c>
      <c r="K1323" s="149" t="s">
        <v>45</v>
      </c>
      <c r="M1323" s="149" t="s">
        <v>46</v>
      </c>
      <c r="N1323" s="148">
        <v>12530061</v>
      </c>
      <c r="O1323" s="148" t="s">
        <v>90</v>
      </c>
      <c r="Q1323" s="148" t="s">
        <v>48</v>
      </c>
      <c r="R1323" s="150">
        <v>37432</v>
      </c>
      <c r="S1323" s="150">
        <v>45023</v>
      </c>
      <c r="T1323" s="148" t="s">
        <v>1006</v>
      </c>
      <c r="U1323" s="148">
        <v>825</v>
      </c>
      <c r="X1323" s="148">
        <v>8</v>
      </c>
      <c r="Y1323" s="148" t="s">
        <v>230</v>
      </c>
      <c r="AC1323" s="148" t="s">
        <v>49</v>
      </c>
      <c r="AD1323" s="148" t="s">
        <v>3662</v>
      </c>
      <c r="AE1323" s="148">
        <v>53800</v>
      </c>
      <c r="AF1323" s="148" t="s">
        <v>4593</v>
      </c>
      <c r="AJ1323" s="148">
        <v>663727667</v>
      </c>
      <c r="AK1323" s="148" t="s">
        <v>6155</v>
      </c>
      <c r="AL1323" s="148">
        <v>0</v>
      </c>
      <c r="AM1323" s="148">
        <v>0</v>
      </c>
    </row>
    <row r="1324" spans="1:39">
      <c r="A1324" s="148">
        <v>5329551</v>
      </c>
      <c r="B1324" s="148" t="s">
        <v>564</v>
      </c>
      <c r="C1324" s="148" t="s">
        <v>3065</v>
      </c>
      <c r="D1324" s="148">
        <v>5329551</v>
      </c>
      <c r="F1324" s="149" t="s">
        <v>52</v>
      </c>
      <c r="H1324" s="150">
        <v>41499</v>
      </c>
      <c r="I1324" s="149" t="s">
        <v>54</v>
      </c>
      <c r="J1324" s="149">
        <v>-12</v>
      </c>
      <c r="K1324" s="149" t="s">
        <v>45</v>
      </c>
      <c r="M1324" s="149" t="s">
        <v>46</v>
      </c>
      <c r="N1324" s="148">
        <v>12530018</v>
      </c>
      <c r="O1324" s="148" t="s">
        <v>2023</v>
      </c>
      <c r="Q1324" s="148" t="s">
        <v>48</v>
      </c>
      <c r="R1324" s="150">
        <v>45245</v>
      </c>
      <c r="T1324" s="148" t="s">
        <v>2115</v>
      </c>
      <c r="U1324" s="148">
        <v>500</v>
      </c>
      <c r="X1324" s="148">
        <v>5</v>
      </c>
      <c r="Y1324" s="148" t="s">
        <v>230</v>
      </c>
      <c r="AC1324" s="148" t="s">
        <v>49</v>
      </c>
      <c r="AD1324" s="148" t="s">
        <v>9239</v>
      </c>
      <c r="AE1324" s="148">
        <v>49330</v>
      </c>
      <c r="AF1324" s="148" t="s">
        <v>9240</v>
      </c>
      <c r="AJ1324" s="148" t="s">
        <v>9241</v>
      </c>
      <c r="AK1324" s="148" t="s">
        <v>9242</v>
      </c>
      <c r="AL1324" s="148">
        <v>0</v>
      </c>
      <c r="AM1324" s="148">
        <v>0</v>
      </c>
    </row>
    <row r="1325" spans="1:39">
      <c r="A1325" s="148">
        <v>5322381</v>
      </c>
      <c r="B1325" s="148" t="s">
        <v>564</v>
      </c>
      <c r="C1325" s="148" t="s">
        <v>64</v>
      </c>
      <c r="D1325" s="148">
        <v>5322381</v>
      </c>
      <c r="F1325" s="149" t="s">
        <v>52</v>
      </c>
      <c r="H1325" s="150">
        <v>23913</v>
      </c>
      <c r="I1325" s="149" t="s">
        <v>8130</v>
      </c>
      <c r="J1325" s="149" t="s">
        <v>8131</v>
      </c>
      <c r="K1325" s="149" t="s">
        <v>45</v>
      </c>
      <c r="M1325" s="149" t="s">
        <v>46</v>
      </c>
      <c r="N1325" s="148">
        <v>12530035</v>
      </c>
      <c r="O1325" s="148" t="s">
        <v>2027</v>
      </c>
      <c r="Q1325" s="148" t="s">
        <v>48</v>
      </c>
      <c r="R1325" s="150">
        <v>40441</v>
      </c>
      <c r="S1325" s="150">
        <v>44820</v>
      </c>
      <c r="T1325" s="148" t="s">
        <v>2896</v>
      </c>
      <c r="U1325" s="148">
        <v>1191</v>
      </c>
      <c r="X1325" s="148">
        <v>11</v>
      </c>
      <c r="Y1325" s="148" t="s">
        <v>230</v>
      </c>
      <c r="AC1325" s="148" t="s">
        <v>49</v>
      </c>
      <c r="AD1325" s="148" t="s">
        <v>3885</v>
      </c>
      <c r="AE1325" s="148">
        <v>53950</v>
      </c>
      <c r="AF1325" s="148" t="s">
        <v>6156</v>
      </c>
      <c r="AI1325" s="148">
        <v>243698967</v>
      </c>
      <c r="AJ1325" s="148">
        <v>683204953</v>
      </c>
      <c r="AK1325" s="148" t="s">
        <v>6157</v>
      </c>
      <c r="AL1325" s="148">
        <v>0</v>
      </c>
      <c r="AM1325" s="148">
        <v>0</v>
      </c>
    </row>
    <row r="1326" spans="1:39">
      <c r="A1326" s="148">
        <v>5326761</v>
      </c>
      <c r="B1326" s="148" t="s">
        <v>565</v>
      </c>
      <c r="C1326" s="148" t="s">
        <v>928</v>
      </c>
      <c r="D1326" s="148">
        <v>5326761</v>
      </c>
      <c r="E1326" s="149" t="s">
        <v>52</v>
      </c>
      <c r="F1326" s="149" t="s">
        <v>52</v>
      </c>
      <c r="H1326" s="150">
        <v>39347</v>
      </c>
      <c r="I1326" s="149" t="s">
        <v>68</v>
      </c>
      <c r="J1326" s="149">
        <v>-18</v>
      </c>
      <c r="K1326" s="149" t="s">
        <v>61</v>
      </c>
      <c r="M1326" s="149" t="s">
        <v>46</v>
      </c>
      <c r="N1326" s="148">
        <v>12530072</v>
      </c>
      <c r="O1326" s="148" t="s">
        <v>2032</v>
      </c>
      <c r="P1326" s="150">
        <v>45532</v>
      </c>
      <c r="Q1326" s="148" t="s">
        <v>962</v>
      </c>
      <c r="R1326" s="150">
        <v>43142</v>
      </c>
      <c r="T1326" s="148" t="s">
        <v>2115</v>
      </c>
      <c r="U1326" s="148">
        <v>930</v>
      </c>
      <c r="X1326" s="148">
        <v>9</v>
      </c>
      <c r="Y1326" s="148" t="s">
        <v>230</v>
      </c>
      <c r="AC1326" s="148" t="s">
        <v>49</v>
      </c>
      <c r="AD1326" s="148" t="s">
        <v>3679</v>
      </c>
      <c r="AE1326" s="148">
        <v>53470</v>
      </c>
      <c r="AF1326" s="148" t="s">
        <v>4594</v>
      </c>
      <c r="AJ1326" s="148">
        <v>637173651</v>
      </c>
      <c r="AK1326" s="148" t="s">
        <v>1681</v>
      </c>
      <c r="AL1326" s="148">
        <v>0</v>
      </c>
      <c r="AM1326" s="148">
        <v>0</v>
      </c>
    </row>
    <row r="1327" spans="1:39">
      <c r="A1327" s="148">
        <v>5323618</v>
      </c>
      <c r="B1327" s="148" t="s">
        <v>565</v>
      </c>
      <c r="C1327" s="148" t="s">
        <v>2186</v>
      </c>
      <c r="D1327" s="148">
        <v>5323618</v>
      </c>
      <c r="E1327" s="149" t="s">
        <v>8115</v>
      </c>
      <c r="F1327" s="149" t="s">
        <v>52</v>
      </c>
      <c r="H1327" s="150">
        <v>26585</v>
      </c>
      <c r="I1327" s="149" t="s">
        <v>8109</v>
      </c>
      <c r="J1327" s="149" t="s">
        <v>8110</v>
      </c>
      <c r="K1327" s="149" t="s">
        <v>45</v>
      </c>
      <c r="M1327" s="149" t="s">
        <v>46</v>
      </c>
      <c r="N1327" s="148">
        <v>12530072</v>
      </c>
      <c r="O1327" s="148" t="s">
        <v>2032</v>
      </c>
      <c r="P1327" s="150">
        <v>45481</v>
      </c>
      <c r="Q1327" s="148" t="s">
        <v>962</v>
      </c>
      <c r="R1327" s="150">
        <v>41171</v>
      </c>
      <c r="S1327" s="150">
        <v>44769</v>
      </c>
      <c r="T1327" s="148" t="s">
        <v>2896</v>
      </c>
      <c r="U1327" s="148">
        <v>814</v>
      </c>
      <c r="X1327" s="148">
        <v>8</v>
      </c>
      <c r="Y1327" s="148" t="s">
        <v>230</v>
      </c>
      <c r="AC1327" s="148" t="s">
        <v>49</v>
      </c>
      <c r="AD1327" s="148" t="s">
        <v>3742</v>
      </c>
      <c r="AE1327" s="148">
        <v>53470</v>
      </c>
      <c r="AF1327" s="148" t="s">
        <v>4595</v>
      </c>
      <c r="AI1327" s="148" t="s">
        <v>3432</v>
      </c>
      <c r="AJ1327" s="148" t="s">
        <v>3432</v>
      </c>
      <c r="AK1327" s="148" t="s">
        <v>1681</v>
      </c>
      <c r="AL1327" s="148">
        <v>1</v>
      </c>
      <c r="AM1327" s="148">
        <v>1</v>
      </c>
    </row>
    <row r="1328" spans="1:39">
      <c r="A1328" s="148">
        <v>5329173</v>
      </c>
      <c r="B1328" s="148" t="s">
        <v>7310</v>
      </c>
      <c r="C1328" s="148" t="s">
        <v>73</v>
      </c>
      <c r="D1328" s="148">
        <v>5329173</v>
      </c>
      <c r="F1328" s="149" t="s">
        <v>43</v>
      </c>
      <c r="H1328" s="150">
        <v>41916</v>
      </c>
      <c r="I1328" s="149" t="s">
        <v>89</v>
      </c>
      <c r="J1328" s="149">
        <v>-11</v>
      </c>
      <c r="K1328" s="149" t="s">
        <v>45</v>
      </c>
      <c r="M1328" s="149" t="s">
        <v>46</v>
      </c>
      <c r="N1328" s="148">
        <v>12530061</v>
      </c>
      <c r="O1328" s="148" t="s">
        <v>90</v>
      </c>
      <c r="Q1328" s="148" t="s">
        <v>48</v>
      </c>
      <c r="R1328" s="150">
        <v>45171</v>
      </c>
      <c r="T1328" s="148" t="s">
        <v>2115</v>
      </c>
      <c r="U1328" s="148">
        <v>500</v>
      </c>
      <c r="X1328" s="148">
        <v>5</v>
      </c>
      <c r="Y1328" s="148" t="s">
        <v>230</v>
      </c>
      <c r="AC1328" s="148" t="s">
        <v>49</v>
      </c>
      <c r="AD1328" s="148" t="s">
        <v>4039</v>
      </c>
      <c r="AE1328" s="148">
        <v>53800</v>
      </c>
      <c r="AF1328" s="148" t="s">
        <v>7311</v>
      </c>
      <c r="AI1328" s="148">
        <v>243706219</v>
      </c>
      <c r="AJ1328" s="148" t="s">
        <v>7312</v>
      </c>
      <c r="AK1328" s="148" t="s">
        <v>7313</v>
      </c>
      <c r="AL1328" s="148">
        <v>0</v>
      </c>
      <c r="AM1328" s="148">
        <v>0</v>
      </c>
    </row>
    <row r="1329" spans="1:39">
      <c r="A1329" s="148">
        <v>533290</v>
      </c>
      <c r="B1329" s="148" t="s">
        <v>566</v>
      </c>
      <c r="C1329" s="148" t="s">
        <v>2083</v>
      </c>
      <c r="D1329" s="148">
        <v>533290</v>
      </c>
      <c r="E1329" s="149" t="s">
        <v>8115</v>
      </c>
      <c r="F1329" s="149" t="s">
        <v>52</v>
      </c>
      <c r="H1329" s="150">
        <v>22038</v>
      </c>
      <c r="I1329" s="149" t="s">
        <v>8138</v>
      </c>
      <c r="J1329" s="149" t="s">
        <v>8139</v>
      </c>
      <c r="K1329" s="149" t="s">
        <v>45</v>
      </c>
      <c r="M1329" s="149" t="s">
        <v>46</v>
      </c>
      <c r="N1329" s="148">
        <v>12530062</v>
      </c>
      <c r="O1329" s="148" t="s">
        <v>132</v>
      </c>
      <c r="P1329" s="150">
        <v>45495</v>
      </c>
      <c r="Q1329" s="148" t="s">
        <v>962</v>
      </c>
      <c r="R1329" s="150">
        <v>37432</v>
      </c>
      <c r="S1329" s="150">
        <v>45149</v>
      </c>
      <c r="T1329" s="148" t="s">
        <v>1006</v>
      </c>
      <c r="U1329" s="148">
        <v>693</v>
      </c>
      <c r="X1329" s="148">
        <v>6</v>
      </c>
      <c r="Y1329" s="148" t="s">
        <v>230</v>
      </c>
      <c r="AC1329" s="148" t="s">
        <v>49</v>
      </c>
      <c r="AD1329" s="148" t="s">
        <v>3697</v>
      </c>
      <c r="AE1329" s="148">
        <v>53950</v>
      </c>
      <c r="AF1329" s="148" t="s">
        <v>4596</v>
      </c>
      <c r="AI1329" s="148" t="s">
        <v>3433</v>
      </c>
      <c r="AK1329" s="148" t="s">
        <v>2125</v>
      </c>
      <c r="AL1329" s="148">
        <v>0</v>
      </c>
      <c r="AM1329" s="148">
        <v>0</v>
      </c>
    </row>
    <row r="1330" spans="1:39">
      <c r="A1330" s="148">
        <v>9128977</v>
      </c>
      <c r="B1330" s="148" t="s">
        <v>9243</v>
      </c>
      <c r="C1330" s="148" t="s">
        <v>151</v>
      </c>
      <c r="D1330" s="148">
        <v>9128977</v>
      </c>
      <c r="F1330" s="149" t="s">
        <v>52</v>
      </c>
      <c r="H1330" s="150">
        <v>24831</v>
      </c>
      <c r="I1330" s="149" t="s">
        <v>8130</v>
      </c>
      <c r="J1330" s="149" t="s">
        <v>8131</v>
      </c>
      <c r="K1330" s="149" t="s">
        <v>45</v>
      </c>
      <c r="M1330" s="149" t="s">
        <v>46</v>
      </c>
      <c r="N1330" s="148">
        <v>12530058</v>
      </c>
      <c r="O1330" s="148" t="s">
        <v>945</v>
      </c>
      <c r="Q1330" s="148" t="s">
        <v>48</v>
      </c>
      <c r="R1330" s="150">
        <v>37889</v>
      </c>
      <c r="S1330" s="150">
        <v>44914</v>
      </c>
      <c r="T1330" s="148" t="s">
        <v>2896</v>
      </c>
      <c r="U1330" s="148">
        <v>966</v>
      </c>
      <c r="X1330" s="148">
        <v>9</v>
      </c>
      <c r="Y1330" s="148" t="s">
        <v>230</v>
      </c>
      <c r="AB1330" s="150">
        <v>45474</v>
      </c>
      <c r="AC1330" s="148" t="s">
        <v>49</v>
      </c>
      <c r="AD1330" s="148" t="s">
        <v>9244</v>
      </c>
      <c r="AE1330" s="148">
        <v>53340</v>
      </c>
      <c r="AF1330" s="148" t="s">
        <v>9245</v>
      </c>
      <c r="AI1330" s="148">
        <v>685164500</v>
      </c>
      <c r="AJ1330" s="148">
        <v>685164500</v>
      </c>
      <c r="AK1330" s="148" t="s">
        <v>9246</v>
      </c>
      <c r="AL1330" s="148">
        <v>0</v>
      </c>
      <c r="AM1330" s="148">
        <v>0</v>
      </c>
    </row>
    <row r="1331" spans="1:39">
      <c r="A1331" s="148">
        <v>5329436</v>
      </c>
      <c r="B1331" s="148" t="s">
        <v>9247</v>
      </c>
      <c r="C1331" s="148" t="s">
        <v>9248</v>
      </c>
      <c r="D1331" s="148">
        <v>5329436</v>
      </c>
      <c r="F1331" s="149" t="s">
        <v>43</v>
      </c>
      <c r="H1331" s="150">
        <v>40952</v>
      </c>
      <c r="I1331" s="149" t="s">
        <v>53</v>
      </c>
      <c r="J1331" s="149">
        <v>-13</v>
      </c>
      <c r="K1331" s="149" t="s">
        <v>45</v>
      </c>
      <c r="M1331" s="149" t="s">
        <v>46</v>
      </c>
      <c r="N1331" s="148">
        <v>12530022</v>
      </c>
      <c r="O1331" s="148" t="s">
        <v>51</v>
      </c>
      <c r="Q1331" s="148" t="s">
        <v>48</v>
      </c>
      <c r="R1331" s="150">
        <v>45204</v>
      </c>
      <c r="S1331" s="150">
        <v>45154</v>
      </c>
      <c r="T1331" s="148" t="s">
        <v>1006</v>
      </c>
      <c r="U1331" s="148">
        <v>500</v>
      </c>
      <c r="X1331" s="148">
        <v>5</v>
      </c>
      <c r="Y1331" s="148" t="s">
        <v>230</v>
      </c>
      <c r="AC1331" s="148" t="s">
        <v>49</v>
      </c>
      <c r="AD1331" s="148" t="s">
        <v>1328</v>
      </c>
      <c r="AE1331" s="148">
        <v>53000</v>
      </c>
      <c r="AF1331" s="148" t="s">
        <v>9249</v>
      </c>
      <c r="AK1331" s="148" t="s">
        <v>9250</v>
      </c>
      <c r="AL1331" s="148">
        <v>0</v>
      </c>
      <c r="AM1331" s="148">
        <v>0</v>
      </c>
    </row>
    <row r="1332" spans="1:39">
      <c r="A1332" s="148">
        <v>533286</v>
      </c>
      <c r="B1332" s="148" t="s">
        <v>567</v>
      </c>
      <c r="C1332" s="148" t="s">
        <v>568</v>
      </c>
      <c r="D1332" s="148">
        <v>533286</v>
      </c>
      <c r="F1332" s="149" t="s">
        <v>52</v>
      </c>
      <c r="H1332" s="150">
        <v>21772</v>
      </c>
      <c r="I1332" s="149" t="s">
        <v>8208</v>
      </c>
      <c r="J1332" s="149" t="s">
        <v>8209</v>
      </c>
      <c r="K1332" s="149" t="s">
        <v>45</v>
      </c>
      <c r="M1332" s="149" t="s">
        <v>46</v>
      </c>
      <c r="N1332" s="148">
        <v>12530147</v>
      </c>
      <c r="O1332" s="148" t="s">
        <v>966</v>
      </c>
      <c r="Q1332" s="148" t="s">
        <v>48</v>
      </c>
      <c r="R1332" s="150">
        <v>37432</v>
      </c>
      <c r="S1332" s="150">
        <v>44777</v>
      </c>
      <c r="T1332" s="148" t="s">
        <v>2896</v>
      </c>
      <c r="U1332" s="148">
        <v>692</v>
      </c>
      <c r="X1332" s="148">
        <v>6</v>
      </c>
      <c r="Y1332" s="148" t="s">
        <v>230</v>
      </c>
      <c r="AC1332" s="148" t="s">
        <v>49</v>
      </c>
      <c r="AD1332" s="148" t="s">
        <v>4113</v>
      </c>
      <c r="AE1332" s="148">
        <v>53120</v>
      </c>
      <c r="AF1332" s="148" t="s">
        <v>4597</v>
      </c>
      <c r="AI1332" s="148" t="s">
        <v>9251</v>
      </c>
      <c r="AJ1332" s="148" t="s">
        <v>9252</v>
      </c>
      <c r="AK1332" s="148" t="s">
        <v>3434</v>
      </c>
      <c r="AL1332" s="148">
        <v>0</v>
      </c>
      <c r="AM1332" s="148">
        <v>0</v>
      </c>
    </row>
    <row r="1333" spans="1:39">
      <c r="A1333" s="148">
        <v>5321778</v>
      </c>
      <c r="B1333" s="148" t="s">
        <v>567</v>
      </c>
      <c r="C1333" s="148" t="s">
        <v>63</v>
      </c>
      <c r="D1333" s="148">
        <v>5321778</v>
      </c>
      <c r="E1333" s="149" t="s">
        <v>52</v>
      </c>
      <c r="F1333" s="149" t="s">
        <v>52</v>
      </c>
      <c r="H1333" s="150">
        <v>28233</v>
      </c>
      <c r="I1333" s="149" t="s">
        <v>8147</v>
      </c>
      <c r="J1333" s="149" t="s">
        <v>8148</v>
      </c>
      <c r="K1333" s="149" t="s">
        <v>45</v>
      </c>
      <c r="M1333" s="149" t="s">
        <v>46</v>
      </c>
      <c r="N1333" s="148">
        <v>12530033</v>
      </c>
      <c r="O1333" s="148" t="s">
        <v>2147</v>
      </c>
      <c r="P1333" s="150">
        <v>45506</v>
      </c>
      <c r="Q1333" s="148" t="s">
        <v>962</v>
      </c>
      <c r="R1333" s="150">
        <v>40078</v>
      </c>
      <c r="S1333" s="150">
        <v>44798</v>
      </c>
      <c r="T1333" s="148" t="s">
        <v>2896</v>
      </c>
      <c r="U1333" s="148">
        <v>705</v>
      </c>
      <c r="X1333" s="148">
        <v>7</v>
      </c>
      <c r="Y1333" s="148" t="s">
        <v>230</v>
      </c>
      <c r="AC1333" s="148" t="s">
        <v>49</v>
      </c>
      <c r="AD1333" s="148" t="s">
        <v>4598</v>
      </c>
      <c r="AE1333" s="148">
        <v>53120</v>
      </c>
      <c r="AF1333" s="148" t="s">
        <v>4599</v>
      </c>
      <c r="AK1333" s="148" t="s">
        <v>1682</v>
      </c>
      <c r="AL1333" s="148">
        <v>0</v>
      </c>
      <c r="AM1333" s="148">
        <v>0</v>
      </c>
    </row>
    <row r="1334" spans="1:39">
      <c r="A1334" s="148">
        <v>5328237</v>
      </c>
      <c r="B1334" s="148" t="s">
        <v>567</v>
      </c>
      <c r="C1334" s="148" t="s">
        <v>862</v>
      </c>
      <c r="D1334" s="148">
        <v>5328237</v>
      </c>
      <c r="F1334" s="149" t="s">
        <v>52</v>
      </c>
      <c r="H1334" s="150">
        <v>41630</v>
      </c>
      <c r="I1334" s="149" t="s">
        <v>54</v>
      </c>
      <c r="J1334" s="149">
        <v>-12</v>
      </c>
      <c r="K1334" s="149" t="s">
        <v>45</v>
      </c>
      <c r="M1334" s="149" t="s">
        <v>46</v>
      </c>
      <c r="N1334" s="148">
        <v>12530072</v>
      </c>
      <c r="O1334" s="148" t="s">
        <v>2032</v>
      </c>
      <c r="Q1334" s="148" t="s">
        <v>48</v>
      </c>
      <c r="R1334" s="150">
        <v>44462</v>
      </c>
      <c r="T1334" s="148" t="s">
        <v>2115</v>
      </c>
      <c r="U1334" s="148">
        <v>500</v>
      </c>
      <c r="X1334" s="148">
        <v>5</v>
      </c>
      <c r="Y1334" s="148" t="s">
        <v>230</v>
      </c>
      <c r="AC1334" s="148" t="s">
        <v>49</v>
      </c>
      <c r="AD1334" s="148" t="s">
        <v>3742</v>
      </c>
      <c r="AE1334" s="148">
        <v>53470</v>
      </c>
      <c r="AF1334" s="148" t="s">
        <v>4600</v>
      </c>
      <c r="AJ1334" s="148">
        <v>619566925</v>
      </c>
      <c r="AK1334" s="148" t="s">
        <v>3041</v>
      </c>
      <c r="AL1334" s="148">
        <v>1</v>
      </c>
      <c r="AM1334" s="148">
        <v>1</v>
      </c>
    </row>
    <row r="1335" spans="1:39">
      <c r="A1335" s="148">
        <v>5328988</v>
      </c>
      <c r="B1335" s="148" t="s">
        <v>567</v>
      </c>
      <c r="C1335" s="148" t="s">
        <v>118</v>
      </c>
      <c r="D1335" s="148">
        <v>5328988</v>
      </c>
      <c r="F1335" s="149" t="s">
        <v>43</v>
      </c>
      <c r="H1335" s="150">
        <v>22816</v>
      </c>
      <c r="I1335" s="149" t="s">
        <v>8138</v>
      </c>
      <c r="J1335" s="149" t="s">
        <v>8139</v>
      </c>
      <c r="K1335" s="149" t="s">
        <v>45</v>
      </c>
      <c r="M1335" s="149" t="s">
        <v>46</v>
      </c>
      <c r="N1335" s="148">
        <v>12530036</v>
      </c>
      <c r="O1335" s="148" t="s">
        <v>2030</v>
      </c>
      <c r="Q1335" s="148" t="s">
        <v>48</v>
      </c>
      <c r="R1335" s="150">
        <v>44860</v>
      </c>
      <c r="S1335" s="150">
        <v>44858</v>
      </c>
      <c r="T1335" s="148" t="s">
        <v>2896</v>
      </c>
      <c r="U1335" s="148">
        <v>500</v>
      </c>
      <c r="X1335" s="148">
        <v>5</v>
      </c>
      <c r="Y1335" s="148" t="s">
        <v>230</v>
      </c>
      <c r="AC1335" s="148" t="s">
        <v>49</v>
      </c>
      <c r="AD1335" s="148" t="s">
        <v>3665</v>
      </c>
      <c r="AE1335" s="148">
        <v>53100</v>
      </c>
      <c r="AF1335" s="148" t="s">
        <v>6158</v>
      </c>
      <c r="AJ1335" s="148">
        <v>615755608</v>
      </c>
      <c r="AK1335" s="148" t="s">
        <v>6159</v>
      </c>
      <c r="AL1335" s="148">
        <v>1</v>
      </c>
      <c r="AM1335" s="148">
        <v>0</v>
      </c>
    </row>
    <row r="1336" spans="1:39">
      <c r="A1336" s="148">
        <v>5329507</v>
      </c>
      <c r="B1336" s="148" t="s">
        <v>567</v>
      </c>
      <c r="C1336" s="148" t="s">
        <v>2334</v>
      </c>
      <c r="D1336" s="148">
        <v>5329507</v>
      </c>
      <c r="F1336" s="149" t="s">
        <v>43</v>
      </c>
      <c r="H1336" s="150">
        <v>41057</v>
      </c>
      <c r="I1336" s="149" t="s">
        <v>53</v>
      </c>
      <c r="J1336" s="149">
        <v>-13</v>
      </c>
      <c r="K1336" s="149" t="s">
        <v>45</v>
      </c>
      <c r="M1336" s="149" t="s">
        <v>46</v>
      </c>
      <c r="N1336" s="148">
        <v>12530088</v>
      </c>
      <c r="O1336" s="148" t="s">
        <v>2074</v>
      </c>
      <c r="Q1336" s="148" t="s">
        <v>48</v>
      </c>
      <c r="R1336" s="150">
        <v>45217</v>
      </c>
      <c r="S1336" s="150">
        <v>45196</v>
      </c>
      <c r="T1336" s="148" t="s">
        <v>1006</v>
      </c>
      <c r="U1336" s="148">
        <v>500</v>
      </c>
      <c r="X1336" s="148">
        <v>5</v>
      </c>
      <c r="Y1336" s="148" t="s">
        <v>230</v>
      </c>
      <c r="AC1336" s="148" t="s">
        <v>49</v>
      </c>
      <c r="AD1336" s="148" t="s">
        <v>3977</v>
      </c>
      <c r="AE1336" s="148">
        <v>53360</v>
      </c>
      <c r="AF1336" s="148" t="s">
        <v>9253</v>
      </c>
      <c r="AK1336" s="148" t="s">
        <v>9254</v>
      </c>
      <c r="AL1336" s="148">
        <v>0</v>
      </c>
      <c r="AM1336" s="148">
        <v>0</v>
      </c>
    </row>
    <row r="1337" spans="1:39">
      <c r="A1337" s="148">
        <v>5329519</v>
      </c>
      <c r="B1337" s="148" t="s">
        <v>1167</v>
      </c>
      <c r="C1337" s="148" t="s">
        <v>2193</v>
      </c>
      <c r="D1337" s="148">
        <v>5329519</v>
      </c>
      <c r="F1337" s="149" t="s">
        <v>43</v>
      </c>
      <c r="H1337" s="150">
        <v>40597</v>
      </c>
      <c r="I1337" s="149" t="s">
        <v>44</v>
      </c>
      <c r="J1337" s="149">
        <v>-14</v>
      </c>
      <c r="K1337" s="149" t="s">
        <v>45</v>
      </c>
      <c r="M1337" s="149" t="s">
        <v>46</v>
      </c>
      <c r="N1337" s="148">
        <v>12530088</v>
      </c>
      <c r="O1337" s="148" t="s">
        <v>2074</v>
      </c>
      <c r="Q1337" s="148" t="s">
        <v>48</v>
      </c>
      <c r="R1337" s="150">
        <v>45221</v>
      </c>
      <c r="S1337" s="150">
        <v>45196</v>
      </c>
      <c r="T1337" s="148" t="s">
        <v>1006</v>
      </c>
      <c r="U1337" s="148">
        <v>500</v>
      </c>
      <c r="X1337" s="148">
        <v>5</v>
      </c>
      <c r="Y1337" s="148" t="s">
        <v>230</v>
      </c>
      <c r="AC1337" s="148" t="s">
        <v>49</v>
      </c>
      <c r="AD1337" s="148" t="s">
        <v>3977</v>
      </c>
      <c r="AE1337" s="148">
        <v>53360</v>
      </c>
      <c r="AF1337" s="148" t="s">
        <v>9255</v>
      </c>
      <c r="AK1337" s="148" t="s">
        <v>9256</v>
      </c>
      <c r="AL1337" s="148">
        <v>0</v>
      </c>
      <c r="AM1337" s="148">
        <v>0</v>
      </c>
    </row>
    <row r="1338" spans="1:39">
      <c r="A1338" s="148">
        <v>5329654</v>
      </c>
      <c r="B1338" s="148" t="s">
        <v>1167</v>
      </c>
      <c r="C1338" s="148" t="s">
        <v>56</v>
      </c>
      <c r="D1338" s="148">
        <v>5329654</v>
      </c>
      <c r="F1338" s="149" t="s">
        <v>43</v>
      </c>
      <c r="H1338" s="150">
        <v>41086</v>
      </c>
      <c r="I1338" s="149" t="s">
        <v>53</v>
      </c>
      <c r="J1338" s="149">
        <v>-13</v>
      </c>
      <c r="K1338" s="149" t="s">
        <v>45</v>
      </c>
      <c r="M1338" s="149" t="s">
        <v>46</v>
      </c>
      <c r="N1338" s="148">
        <v>12530078</v>
      </c>
      <c r="O1338" s="148" t="s">
        <v>105</v>
      </c>
      <c r="Q1338" s="148" t="s">
        <v>48</v>
      </c>
      <c r="R1338" s="150">
        <v>45321</v>
      </c>
      <c r="T1338" s="148" t="s">
        <v>2115</v>
      </c>
      <c r="U1338" s="148">
        <v>500</v>
      </c>
      <c r="X1338" s="148">
        <v>5</v>
      </c>
      <c r="Y1338" s="148" t="s">
        <v>230</v>
      </c>
      <c r="AC1338" s="148" t="s">
        <v>49</v>
      </c>
      <c r="AD1338" s="148" t="s">
        <v>3738</v>
      </c>
      <c r="AE1338" s="148">
        <v>53170</v>
      </c>
      <c r="AF1338" s="148" t="s">
        <v>9257</v>
      </c>
      <c r="AK1338" s="148" t="s">
        <v>9258</v>
      </c>
      <c r="AL1338" s="148">
        <v>0</v>
      </c>
      <c r="AM1338" s="148">
        <v>0</v>
      </c>
    </row>
    <row r="1339" spans="1:39">
      <c r="A1339" s="148">
        <v>5315664</v>
      </c>
      <c r="B1339" s="148" t="s">
        <v>6160</v>
      </c>
      <c r="C1339" s="148" t="s">
        <v>63</v>
      </c>
      <c r="D1339" s="148">
        <v>5315664</v>
      </c>
      <c r="F1339" s="149" t="s">
        <v>52</v>
      </c>
      <c r="H1339" s="150">
        <v>30715</v>
      </c>
      <c r="I1339" s="149" t="s">
        <v>8113</v>
      </c>
      <c r="J1339" s="149" t="s">
        <v>8114</v>
      </c>
      <c r="K1339" s="149" t="s">
        <v>45</v>
      </c>
      <c r="M1339" s="149" t="s">
        <v>46</v>
      </c>
      <c r="N1339" s="148">
        <v>12530105</v>
      </c>
      <c r="O1339" s="148" t="s">
        <v>2054</v>
      </c>
      <c r="Q1339" s="148" t="s">
        <v>48</v>
      </c>
      <c r="R1339" s="150">
        <v>37432</v>
      </c>
      <c r="S1339" s="150">
        <v>45175</v>
      </c>
      <c r="T1339" s="148" t="s">
        <v>1006</v>
      </c>
      <c r="U1339" s="148">
        <v>1039</v>
      </c>
      <c r="X1339" s="148">
        <v>10</v>
      </c>
      <c r="Y1339" s="148" t="s">
        <v>230</v>
      </c>
      <c r="AC1339" s="148" t="s">
        <v>49</v>
      </c>
      <c r="AD1339" s="148" t="s">
        <v>4984</v>
      </c>
      <c r="AE1339" s="148">
        <v>53300</v>
      </c>
      <c r="AF1339" s="148" t="s">
        <v>6161</v>
      </c>
      <c r="AI1339" s="148">
        <v>243089525</v>
      </c>
      <c r="AK1339" s="148" t="s">
        <v>6162</v>
      </c>
      <c r="AL1339" s="148">
        <v>0</v>
      </c>
      <c r="AM1339" s="148">
        <v>0</v>
      </c>
    </row>
    <row r="1340" spans="1:39">
      <c r="A1340" s="148">
        <v>5326255</v>
      </c>
      <c r="B1340" s="148" t="s">
        <v>9259</v>
      </c>
      <c r="C1340" s="148" t="s">
        <v>217</v>
      </c>
      <c r="D1340" s="148">
        <v>5326255</v>
      </c>
      <c r="F1340" s="149" t="s">
        <v>43</v>
      </c>
      <c r="H1340" s="150">
        <v>38196</v>
      </c>
      <c r="I1340" s="149" t="s">
        <v>59</v>
      </c>
      <c r="J1340" s="149">
        <v>-40</v>
      </c>
      <c r="K1340" s="149" t="s">
        <v>45</v>
      </c>
      <c r="M1340" s="149" t="s">
        <v>46</v>
      </c>
      <c r="N1340" s="148">
        <v>12530114</v>
      </c>
      <c r="O1340" s="148" t="s">
        <v>47</v>
      </c>
      <c r="Q1340" s="148" t="s">
        <v>48</v>
      </c>
      <c r="R1340" s="150">
        <v>42741</v>
      </c>
      <c r="S1340" s="150">
        <v>45288</v>
      </c>
      <c r="T1340" s="148" t="s">
        <v>1006</v>
      </c>
      <c r="U1340" s="148">
        <v>506</v>
      </c>
      <c r="X1340" s="148">
        <v>5</v>
      </c>
      <c r="Y1340" s="148" t="s">
        <v>230</v>
      </c>
      <c r="AC1340" s="148" t="s">
        <v>49</v>
      </c>
      <c r="AD1340" s="148" t="s">
        <v>4146</v>
      </c>
      <c r="AE1340" s="148">
        <v>53170</v>
      </c>
      <c r="AF1340" s="148" t="s">
        <v>9260</v>
      </c>
      <c r="AJ1340" s="148" t="s">
        <v>9261</v>
      </c>
      <c r="AK1340" s="148" t="s">
        <v>9262</v>
      </c>
      <c r="AL1340" s="148">
        <v>0</v>
      </c>
      <c r="AM1340" s="148">
        <v>0</v>
      </c>
    </row>
    <row r="1341" spans="1:39">
      <c r="A1341" s="148">
        <v>5328963</v>
      </c>
      <c r="B1341" s="148" t="s">
        <v>6163</v>
      </c>
      <c r="C1341" s="148" t="s">
        <v>6164</v>
      </c>
      <c r="D1341" s="148">
        <v>5328963</v>
      </c>
      <c r="F1341" s="149" t="s">
        <v>43</v>
      </c>
      <c r="H1341" s="150">
        <v>41922</v>
      </c>
      <c r="I1341" s="149" t="s">
        <v>89</v>
      </c>
      <c r="J1341" s="149">
        <v>-11</v>
      </c>
      <c r="K1341" s="149" t="s">
        <v>45</v>
      </c>
      <c r="M1341" s="149" t="s">
        <v>46</v>
      </c>
      <c r="N1341" s="148">
        <v>12530144</v>
      </c>
      <c r="O1341" s="148" t="s">
        <v>2070</v>
      </c>
      <c r="Q1341" s="148" t="s">
        <v>48</v>
      </c>
      <c r="R1341" s="150">
        <v>44852</v>
      </c>
      <c r="T1341" s="148" t="s">
        <v>2115</v>
      </c>
      <c r="U1341" s="148">
        <v>500</v>
      </c>
      <c r="X1341" s="148">
        <v>5</v>
      </c>
      <c r="Y1341" s="148" t="s">
        <v>230</v>
      </c>
      <c r="AC1341" s="148" t="s">
        <v>49</v>
      </c>
      <c r="AD1341" s="148" t="s">
        <v>4108</v>
      </c>
      <c r="AE1341" s="148">
        <v>53290</v>
      </c>
      <c r="AF1341" s="148" t="s">
        <v>6165</v>
      </c>
      <c r="AJ1341" s="148">
        <v>676283675</v>
      </c>
      <c r="AK1341" s="148" t="s">
        <v>1683</v>
      </c>
      <c r="AL1341" s="148">
        <v>0</v>
      </c>
      <c r="AM1341" s="148">
        <v>0</v>
      </c>
    </row>
    <row r="1342" spans="1:39">
      <c r="A1342" s="148">
        <v>5315782</v>
      </c>
      <c r="B1342" s="148" t="s">
        <v>569</v>
      </c>
      <c r="C1342" s="148" t="s">
        <v>231</v>
      </c>
      <c r="D1342" s="148">
        <v>5315782</v>
      </c>
      <c r="F1342" s="149" t="s">
        <v>52</v>
      </c>
      <c r="H1342" s="150">
        <v>31354</v>
      </c>
      <c r="I1342" s="149" t="s">
        <v>59</v>
      </c>
      <c r="J1342" s="149">
        <v>-40</v>
      </c>
      <c r="K1342" s="149" t="s">
        <v>45</v>
      </c>
      <c r="M1342" s="149" t="s">
        <v>46</v>
      </c>
      <c r="N1342" s="148">
        <v>12530144</v>
      </c>
      <c r="O1342" s="148" t="s">
        <v>2070</v>
      </c>
      <c r="Q1342" s="148" t="s">
        <v>48</v>
      </c>
      <c r="R1342" s="150">
        <v>37432</v>
      </c>
      <c r="S1342" s="150">
        <v>44090</v>
      </c>
      <c r="T1342" s="148" t="s">
        <v>2896</v>
      </c>
      <c r="U1342" s="148">
        <v>862</v>
      </c>
      <c r="X1342" s="148">
        <v>8</v>
      </c>
      <c r="Y1342" s="148" t="s">
        <v>230</v>
      </c>
      <c r="AC1342" s="148" t="s">
        <v>49</v>
      </c>
      <c r="AD1342" s="148" t="s">
        <v>3631</v>
      </c>
      <c r="AE1342" s="148">
        <v>53290</v>
      </c>
      <c r="AF1342" s="148" t="s">
        <v>4601</v>
      </c>
      <c r="AK1342" s="148" t="s">
        <v>1683</v>
      </c>
      <c r="AL1342" s="148">
        <v>0</v>
      </c>
      <c r="AM1342" s="148">
        <v>0</v>
      </c>
    </row>
    <row r="1343" spans="1:39">
      <c r="A1343" s="148">
        <v>5328096</v>
      </c>
      <c r="B1343" s="148" t="s">
        <v>569</v>
      </c>
      <c r="C1343" s="148" t="s">
        <v>263</v>
      </c>
      <c r="D1343" s="148">
        <v>5328096</v>
      </c>
      <c r="F1343" s="149" t="s">
        <v>43</v>
      </c>
      <c r="H1343" s="150">
        <v>12215</v>
      </c>
      <c r="I1343" s="149" t="s">
        <v>9263</v>
      </c>
      <c r="J1343" s="149" t="s">
        <v>9264</v>
      </c>
      <c r="K1343" s="149" t="s">
        <v>45</v>
      </c>
      <c r="M1343" s="149" t="s">
        <v>46</v>
      </c>
      <c r="N1343" s="148">
        <v>12530114</v>
      </c>
      <c r="O1343" s="148" t="s">
        <v>47</v>
      </c>
      <c r="Q1343" s="148" t="s">
        <v>48</v>
      </c>
      <c r="R1343" s="150">
        <v>44306</v>
      </c>
      <c r="S1343" s="150">
        <v>44630</v>
      </c>
      <c r="T1343" s="148" t="s">
        <v>2896</v>
      </c>
      <c r="U1343" s="148">
        <v>500</v>
      </c>
      <c r="X1343" s="148">
        <v>5</v>
      </c>
      <c r="Y1343" s="148" t="s">
        <v>230</v>
      </c>
      <c r="AC1343" s="148" t="s">
        <v>49</v>
      </c>
      <c r="AD1343" s="148" t="s">
        <v>1328</v>
      </c>
      <c r="AE1343" s="148">
        <v>53000</v>
      </c>
      <c r="AF1343" s="148" t="s">
        <v>3887</v>
      </c>
      <c r="AI1343" s="148" t="s">
        <v>2910</v>
      </c>
      <c r="AK1343" s="148" t="s">
        <v>1402</v>
      </c>
      <c r="AL1343" s="148">
        <v>0</v>
      </c>
      <c r="AM1343" s="148">
        <v>0</v>
      </c>
    </row>
    <row r="1344" spans="1:39">
      <c r="A1344" s="148">
        <v>5321876</v>
      </c>
      <c r="B1344" s="148" t="s">
        <v>569</v>
      </c>
      <c r="C1344" s="148" t="s">
        <v>173</v>
      </c>
      <c r="D1344" s="148">
        <v>5321876</v>
      </c>
      <c r="F1344" s="149" t="s">
        <v>52</v>
      </c>
      <c r="H1344" s="150">
        <v>34609</v>
      </c>
      <c r="I1344" s="149" t="s">
        <v>59</v>
      </c>
      <c r="J1344" s="149">
        <v>-40</v>
      </c>
      <c r="K1344" s="149" t="s">
        <v>45</v>
      </c>
      <c r="M1344" s="149" t="s">
        <v>46</v>
      </c>
      <c r="N1344" s="148">
        <v>12530042</v>
      </c>
      <c r="O1344" s="148" t="s">
        <v>119</v>
      </c>
      <c r="Q1344" s="148" t="s">
        <v>48</v>
      </c>
      <c r="R1344" s="150">
        <v>40086</v>
      </c>
      <c r="S1344" s="150">
        <v>45168</v>
      </c>
      <c r="T1344" s="148" t="s">
        <v>1006</v>
      </c>
      <c r="U1344" s="148">
        <v>549</v>
      </c>
      <c r="X1344" s="148">
        <v>5</v>
      </c>
      <c r="Y1344" s="148" t="s">
        <v>230</v>
      </c>
      <c r="AC1344" s="148" t="s">
        <v>49</v>
      </c>
      <c r="AD1344" s="148" t="s">
        <v>3684</v>
      </c>
      <c r="AE1344" s="148">
        <v>53230</v>
      </c>
      <c r="AH1344" s="148" t="s">
        <v>9265</v>
      </c>
      <c r="AK1344" s="148" t="s">
        <v>1746</v>
      </c>
      <c r="AL1344" s="148">
        <v>0</v>
      </c>
      <c r="AM1344" s="148">
        <v>0</v>
      </c>
    </row>
    <row r="1345" spans="1:39">
      <c r="A1345" s="148">
        <v>5329285</v>
      </c>
      <c r="B1345" s="148" t="s">
        <v>569</v>
      </c>
      <c r="C1345" s="148" t="s">
        <v>387</v>
      </c>
      <c r="D1345" s="148">
        <v>5329285</v>
      </c>
      <c r="F1345" s="149" t="s">
        <v>43</v>
      </c>
      <c r="H1345" s="150">
        <v>42272</v>
      </c>
      <c r="I1345" s="149" t="s">
        <v>57</v>
      </c>
      <c r="J1345" s="149">
        <v>-10</v>
      </c>
      <c r="K1345" s="149" t="s">
        <v>45</v>
      </c>
      <c r="M1345" s="149" t="s">
        <v>46</v>
      </c>
      <c r="N1345" s="148">
        <v>12530079</v>
      </c>
      <c r="O1345" s="148" t="s">
        <v>106</v>
      </c>
      <c r="Q1345" s="148" t="s">
        <v>48</v>
      </c>
      <c r="R1345" s="150">
        <v>45186</v>
      </c>
      <c r="T1345" s="148" t="s">
        <v>2115</v>
      </c>
      <c r="U1345" s="148">
        <v>500</v>
      </c>
      <c r="X1345" s="148">
        <v>5</v>
      </c>
      <c r="Y1345" s="148" t="s">
        <v>230</v>
      </c>
      <c r="AC1345" s="148" t="s">
        <v>49</v>
      </c>
      <c r="AD1345" s="148" t="s">
        <v>9266</v>
      </c>
      <c r="AE1345" s="148">
        <v>53300</v>
      </c>
      <c r="AF1345" s="148" t="s">
        <v>9267</v>
      </c>
      <c r="AJ1345" s="148">
        <v>685913957</v>
      </c>
      <c r="AK1345" s="148" t="s">
        <v>9268</v>
      </c>
      <c r="AL1345" s="148">
        <v>0</v>
      </c>
      <c r="AM1345" s="148">
        <v>0</v>
      </c>
    </row>
    <row r="1346" spans="1:39">
      <c r="A1346" s="148">
        <v>5317526</v>
      </c>
      <c r="B1346" s="148" t="s">
        <v>569</v>
      </c>
      <c r="C1346" s="148" t="s">
        <v>2127</v>
      </c>
      <c r="D1346" s="148">
        <v>5317526</v>
      </c>
      <c r="F1346" s="149" t="s">
        <v>52</v>
      </c>
      <c r="H1346" s="150">
        <v>26108</v>
      </c>
      <c r="I1346" s="149" t="s">
        <v>8109</v>
      </c>
      <c r="J1346" s="149" t="s">
        <v>8110</v>
      </c>
      <c r="K1346" s="149" t="s">
        <v>45</v>
      </c>
      <c r="M1346" s="149" t="s">
        <v>46</v>
      </c>
      <c r="N1346" s="148">
        <v>12530042</v>
      </c>
      <c r="O1346" s="148" t="s">
        <v>119</v>
      </c>
      <c r="Q1346" s="148" t="s">
        <v>48</v>
      </c>
      <c r="R1346" s="150">
        <v>37524</v>
      </c>
      <c r="S1346" s="150">
        <v>44418</v>
      </c>
      <c r="T1346" s="148" t="s">
        <v>2896</v>
      </c>
      <c r="U1346" s="148">
        <v>1051</v>
      </c>
      <c r="X1346" s="148">
        <v>10</v>
      </c>
      <c r="Y1346" s="148" t="s">
        <v>230</v>
      </c>
      <c r="AC1346" s="148" t="s">
        <v>49</v>
      </c>
      <c r="AD1346" s="148" t="s">
        <v>3736</v>
      </c>
      <c r="AE1346" s="148">
        <v>53360</v>
      </c>
      <c r="AF1346" s="148" t="s">
        <v>4602</v>
      </c>
      <c r="AI1346" s="148">
        <v>243985683</v>
      </c>
      <c r="AK1346" s="148" t="s">
        <v>1746</v>
      </c>
      <c r="AL1346" s="148">
        <v>0</v>
      </c>
      <c r="AM1346" s="148">
        <v>0</v>
      </c>
    </row>
    <row r="1347" spans="1:39">
      <c r="A1347" s="148">
        <v>5317273</v>
      </c>
      <c r="B1347" s="148" t="s">
        <v>569</v>
      </c>
      <c r="C1347" s="148" t="s">
        <v>108</v>
      </c>
      <c r="D1347" s="148">
        <v>5317273</v>
      </c>
      <c r="F1347" s="149" t="s">
        <v>52</v>
      </c>
      <c r="H1347" s="150">
        <v>34575</v>
      </c>
      <c r="I1347" s="149" t="s">
        <v>59</v>
      </c>
      <c r="J1347" s="149">
        <v>-40</v>
      </c>
      <c r="K1347" s="149" t="s">
        <v>45</v>
      </c>
      <c r="M1347" s="149" t="s">
        <v>46</v>
      </c>
      <c r="N1347" s="148">
        <v>12530064</v>
      </c>
      <c r="O1347" s="148" t="s">
        <v>2020</v>
      </c>
      <c r="Q1347" s="148" t="s">
        <v>48</v>
      </c>
      <c r="R1347" s="150">
        <v>37432</v>
      </c>
      <c r="S1347" s="150">
        <v>45177</v>
      </c>
      <c r="T1347" s="148" t="s">
        <v>1006</v>
      </c>
      <c r="U1347" s="148">
        <v>1230</v>
      </c>
      <c r="X1347" s="148">
        <v>12</v>
      </c>
      <c r="Y1347" s="148" t="s">
        <v>230</v>
      </c>
      <c r="AC1347" s="148" t="s">
        <v>49</v>
      </c>
      <c r="AD1347" s="148" t="s">
        <v>3699</v>
      </c>
      <c r="AE1347" s="148">
        <v>53320</v>
      </c>
      <c r="AF1347" s="148" t="s">
        <v>4603</v>
      </c>
      <c r="AJ1347" s="148">
        <v>668315494</v>
      </c>
      <c r="AK1347" s="148" t="s">
        <v>1684</v>
      </c>
      <c r="AL1347" s="148">
        <v>0</v>
      </c>
      <c r="AM1347" s="148">
        <v>0</v>
      </c>
    </row>
    <row r="1348" spans="1:39">
      <c r="A1348" s="148">
        <v>5326110</v>
      </c>
      <c r="B1348" s="148" t="s">
        <v>569</v>
      </c>
      <c r="C1348" s="148" t="s">
        <v>322</v>
      </c>
      <c r="D1348" s="148">
        <v>5326110</v>
      </c>
      <c r="E1348" s="149" t="s">
        <v>52</v>
      </c>
      <c r="F1348" s="149" t="s">
        <v>52</v>
      </c>
      <c r="H1348" s="150">
        <v>38885</v>
      </c>
      <c r="I1348" s="149" t="s">
        <v>2335</v>
      </c>
      <c r="J1348" s="149">
        <v>-19</v>
      </c>
      <c r="K1348" s="149" t="s">
        <v>45</v>
      </c>
      <c r="M1348" s="149" t="s">
        <v>46</v>
      </c>
      <c r="N1348" s="148">
        <v>12530061</v>
      </c>
      <c r="O1348" s="148" t="s">
        <v>90</v>
      </c>
      <c r="P1348" s="150">
        <v>45536</v>
      </c>
      <c r="Q1348" s="148" t="s">
        <v>962</v>
      </c>
      <c r="R1348" s="150">
        <v>42660</v>
      </c>
      <c r="S1348" s="150">
        <v>45517</v>
      </c>
      <c r="T1348" s="148" t="s">
        <v>1006</v>
      </c>
      <c r="U1348" s="148">
        <v>659</v>
      </c>
      <c r="X1348" s="148">
        <v>6</v>
      </c>
      <c r="Y1348" s="148" t="s">
        <v>230</v>
      </c>
      <c r="AC1348" s="148" t="s">
        <v>49</v>
      </c>
      <c r="AD1348" s="148" t="s">
        <v>4039</v>
      </c>
      <c r="AE1348" s="148">
        <v>53800</v>
      </c>
      <c r="AF1348" s="148" t="s">
        <v>4604</v>
      </c>
      <c r="AJ1348" s="148">
        <v>638748472</v>
      </c>
      <c r="AK1348" s="148" t="s">
        <v>1685</v>
      </c>
      <c r="AL1348" s="148">
        <v>0</v>
      </c>
      <c r="AM1348" s="148">
        <v>0</v>
      </c>
    </row>
    <row r="1349" spans="1:39">
      <c r="A1349" s="148">
        <v>5327854</v>
      </c>
      <c r="B1349" s="148" t="s">
        <v>6166</v>
      </c>
      <c r="C1349" s="148" t="s">
        <v>6167</v>
      </c>
      <c r="D1349" s="148">
        <v>5327854</v>
      </c>
      <c r="F1349" s="149" t="s">
        <v>52</v>
      </c>
      <c r="H1349" s="150">
        <v>40261</v>
      </c>
      <c r="I1349" s="149" t="s">
        <v>97</v>
      </c>
      <c r="J1349" s="149">
        <v>-15</v>
      </c>
      <c r="K1349" s="149" t="s">
        <v>45</v>
      </c>
      <c r="M1349" s="149" t="s">
        <v>46</v>
      </c>
      <c r="N1349" s="148">
        <v>12530070</v>
      </c>
      <c r="O1349" s="148" t="s">
        <v>145</v>
      </c>
      <c r="Q1349" s="148" t="s">
        <v>48</v>
      </c>
      <c r="R1349" s="150">
        <v>43817</v>
      </c>
      <c r="T1349" s="148" t="s">
        <v>2115</v>
      </c>
      <c r="U1349" s="148">
        <v>641</v>
      </c>
      <c r="X1349" s="148">
        <v>6</v>
      </c>
      <c r="Y1349" s="148" t="s">
        <v>230</v>
      </c>
      <c r="AC1349" s="148" t="s">
        <v>49</v>
      </c>
      <c r="AD1349" s="148" t="s">
        <v>5167</v>
      </c>
      <c r="AE1349" s="148">
        <v>35130</v>
      </c>
      <c r="AF1349" s="148" t="s">
        <v>6168</v>
      </c>
      <c r="AK1349" s="148" t="s">
        <v>6169</v>
      </c>
      <c r="AL1349" s="148">
        <v>0</v>
      </c>
      <c r="AM1349" s="148">
        <v>0</v>
      </c>
    </row>
    <row r="1350" spans="1:39">
      <c r="A1350" s="148">
        <v>5327682</v>
      </c>
      <c r="B1350" s="148" t="s">
        <v>570</v>
      </c>
      <c r="C1350" s="148" t="s">
        <v>76</v>
      </c>
      <c r="D1350" s="148">
        <v>5327682</v>
      </c>
      <c r="F1350" s="149" t="s">
        <v>52</v>
      </c>
      <c r="H1350" s="150">
        <v>39431</v>
      </c>
      <c r="I1350" s="149" t="s">
        <v>68</v>
      </c>
      <c r="J1350" s="149">
        <v>-18</v>
      </c>
      <c r="K1350" s="149" t="s">
        <v>45</v>
      </c>
      <c r="M1350" s="149" t="s">
        <v>46</v>
      </c>
      <c r="N1350" s="148">
        <v>12530021</v>
      </c>
      <c r="O1350" s="148" t="s">
        <v>233</v>
      </c>
      <c r="Q1350" s="148" t="s">
        <v>48</v>
      </c>
      <c r="R1350" s="150">
        <v>43749</v>
      </c>
      <c r="T1350" s="148" t="s">
        <v>2115</v>
      </c>
      <c r="U1350" s="148">
        <v>500</v>
      </c>
      <c r="X1350" s="148">
        <v>5</v>
      </c>
      <c r="Y1350" s="148" t="s">
        <v>230</v>
      </c>
      <c r="AC1350" s="148" t="s">
        <v>49</v>
      </c>
      <c r="AD1350" s="148" t="s">
        <v>4144</v>
      </c>
      <c r="AE1350" s="148">
        <v>53170</v>
      </c>
      <c r="AF1350" s="148" t="s">
        <v>4606</v>
      </c>
      <c r="AJ1350" s="148">
        <v>643809908</v>
      </c>
      <c r="AK1350" s="148" t="s">
        <v>6170</v>
      </c>
      <c r="AL1350" s="148">
        <v>0</v>
      </c>
      <c r="AM1350" s="148">
        <v>0</v>
      </c>
    </row>
    <row r="1351" spans="1:39">
      <c r="A1351" s="148">
        <v>534252</v>
      </c>
      <c r="B1351" s="148" t="s">
        <v>570</v>
      </c>
      <c r="C1351" s="148" t="s">
        <v>2087</v>
      </c>
      <c r="D1351" s="148">
        <v>534252</v>
      </c>
      <c r="F1351" s="149" t="s">
        <v>52</v>
      </c>
      <c r="H1351" s="150">
        <v>18058</v>
      </c>
      <c r="I1351" s="149" t="s">
        <v>8212</v>
      </c>
      <c r="J1351" s="149" t="s">
        <v>8213</v>
      </c>
      <c r="K1351" s="149" t="s">
        <v>45</v>
      </c>
      <c r="M1351" s="149" t="s">
        <v>46</v>
      </c>
      <c r="N1351" s="148">
        <v>12530049</v>
      </c>
      <c r="O1351" s="148" t="s">
        <v>238</v>
      </c>
      <c r="Q1351" s="148" t="s">
        <v>48</v>
      </c>
      <c r="R1351" s="150">
        <v>37432</v>
      </c>
      <c r="S1351" s="150">
        <v>45171</v>
      </c>
      <c r="T1351" s="148" t="s">
        <v>1006</v>
      </c>
      <c r="U1351" s="148">
        <v>710</v>
      </c>
      <c r="X1351" s="148">
        <v>7</v>
      </c>
      <c r="Y1351" s="148" t="s">
        <v>230</v>
      </c>
      <c r="AC1351" s="148" t="s">
        <v>49</v>
      </c>
      <c r="AD1351" s="148" t="s">
        <v>3818</v>
      </c>
      <c r="AE1351" s="148">
        <v>53160</v>
      </c>
      <c r="AF1351" s="148" t="s">
        <v>4607</v>
      </c>
      <c r="AI1351" s="148">
        <v>243370192</v>
      </c>
      <c r="AK1351" s="148" t="s">
        <v>3049</v>
      </c>
      <c r="AL1351" s="148">
        <v>0</v>
      </c>
      <c r="AM1351" s="148">
        <v>0</v>
      </c>
    </row>
    <row r="1352" spans="1:39">
      <c r="A1352" s="148">
        <v>5329400</v>
      </c>
      <c r="B1352" s="148" t="s">
        <v>570</v>
      </c>
      <c r="C1352" s="148" t="s">
        <v>9269</v>
      </c>
      <c r="D1352" s="148">
        <v>5329400</v>
      </c>
      <c r="F1352" s="149" t="s">
        <v>52</v>
      </c>
      <c r="H1352" s="150">
        <v>39959</v>
      </c>
      <c r="I1352" s="149" t="s">
        <v>70</v>
      </c>
      <c r="J1352" s="149">
        <v>-16</v>
      </c>
      <c r="K1352" s="149" t="s">
        <v>61</v>
      </c>
      <c r="M1352" s="149" t="s">
        <v>46</v>
      </c>
      <c r="N1352" s="148">
        <v>12530087</v>
      </c>
      <c r="O1352" s="148" t="s">
        <v>1341</v>
      </c>
      <c r="Q1352" s="148" t="s">
        <v>48</v>
      </c>
      <c r="R1352" s="150">
        <v>45200</v>
      </c>
      <c r="S1352" s="150">
        <v>45103</v>
      </c>
      <c r="T1352" s="148" t="s">
        <v>1006</v>
      </c>
      <c r="U1352" s="148">
        <v>500</v>
      </c>
      <c r="X1352" s="148">
        <v>5</v>
      </c>
      <c r="Y1352" s="148" t="s">
        <v>230</v>
      </c>
      <c r="AC1352" s="148" t="s">
        <v>49</v>
      </c>
      <c r="AD1352" s="148" t="s">
        <v>1341</v>
      </c>
      <c r="AE1352" s="148">
        <v>53230</v>
      </c>
      <c r="AF1352" s="148" t="s">
        <v>9270</v>
      </c>
      <c r="AI1352" s="148">
        <v>243580988</v>
      </c>
      <c r="AK1352" s="148" t="s">
        <v>8163</v>
      </c>
      <c r="AL1352" s="148">
        <v>0</v>
      </c>
      <c r="AM1352" s="148">
        <v>0</v>
      </c>
    </row>
    <row r="1353" spans="1:39">
      <c r="A1353" s="148">
        <v>5317501</v>
      </c>
      <c r="B1353" s="148" t="s">
        <v>570</v>
      </c>
      <c r="C1353" s="148" t="s">
        <v>6171</v>
      </c>
      <c r="D1353" s="148">
        <v>5317501</v>
      </c>
      <c r="E1353" s="149" t="s">
        <v>52</v>
      </c>
      <c r="F1353" s="149" t="s">
        <v>52</v>
      </c>
      <c r="H1353" s="150">
        <v>28862</v>
      </c>
      <c r="I1353" s="149" t="s">
        <v>8147</v>
      </c>
      <c r="J1353" s="149" t="s">
        <v>8148</v>
      </c>
      <c r="K1353" s="149" t="s">
        <v>61</v>
      </c>
      <c r="M1353" s="149" t="s">
        <v>46</v>
      </c>
      <c r="N1353" s="148">
        <v>12530016</v>
      </c>
      <c r="O1353" s="148" t="s">
        <v>2152</v>
      </c>
      <c r="P1353" s="150">
        <v>45518</v>
      </c>
      <c r="Q1353" s="148" t="s">
        <v>962</v>
      </c>
      <c r="R1353" s="150">
        <v>37522</v>
      </c>
      <c r="S1353" s="150">
        <v>45187</v>
      </c>
      <c r="T1353" s="148" t="s">
        <v>2896</v>
      </c>
      <c r="U1353" s="148">
        <v>756</v>
      </c>
      <c r="X1353" s="148">
        <v>7</v>
      </c>
      <c r="Y1353" s="148" t="s">
        <v>230</v>
      </c>
      <c r="AB1353" s="150">
        <v>45108</v>
      </c>
      <c r="AC1353" s="148" t="s">
        <v>49</v>
      </c>
      <c r="AD1353" s="148" t="s">
        <v>4278</v>
      </c>
      <c r="AE1353" s="148">
        <v>53700</v>
      </c>
      <c r="AF1353" s="148" t="s">
        <v>6172</v>
      </c>
      <c r="AJ1353" s="148">
        <v>674375553</v>
      </c>
      <c r="AK1353" s="148" t="s">
        <v>6173</v>
      </c>
      <c r="AL1353" s="148">
        <v>0</v>
      </c>
      <c r="AM1353" s="148">
        <v>0</v>
      </c>
    </row>
    <row r="1354" spans="1:39">
      <c r="A1354" s="148">
        <v>5323225</v>
      </c>
      <c r="B1354" s="148" t="s">
        <v>571</v>
      </c>
      <c r="C1354" s="148" t="s">
        <v>172</v>
      </c>
      <c r="D1354" s="148">
        <v>5323225</v>
      </c>
      <c r="E1354" s="149" t="s">
        <v>8115</v>
      </c>
      <c r="F1354" s="149" t="s">
        <v>52</v>
      </c>
      <c r="H1354" s="150">
        <v>21797</v>
      </c>
      <c r="I1354" s="149" t="s">
        <v>8208</v>
      </c>
      <c r="J1354" s="149" t="s">
        <v>8209</v>
      </c>
      <c r="K1354" s="149" t="s">
        <v>45</v>
      </c>
      <c r="M1354" s="149" t="s">
        <v>46</v>
      </c>
      <c r="N1354" s="148">
        <v>12530021</v>
      </c>
      <c r="O1354" s="148" t="s">
        <v>233</v>
      </c>
      <c r="P1354" s="150">
        <v>45479</v>
      </c>
      <c r="Q1354" s="148" t="s">
        <v>962</v>
      </c>
      <c r="R1354" s="150">
        <v>40823</v>
      </c>
      <c r="S1354" s="150">
        <v>45127</v>
      </c>
      <c r="T1354" s="148" t="s">
        <v>2896</v>
      </c>
      <c r="U1354" s="148">
        <v>529</v>
      </c>
      <c r="X1354" s="148">
        <v>5</v>
      </c>
      <c r="Y1354" s="148" t="s">
        <v>230</v>
      </c>
      <c r="AC1354" s="148" t="s">
        <v>49</v>
      </c>
      <c r="AD1354" s="148" t="s">
        <v>3910</v>
      </c>
      <c r="AE1354" s="148">
        <v>53170</v>
      </c>
      <c r="AF1354" s="148" t="s">
        <v>4608</v>
      </c>
      <c r="AI1354" s="148">
        <v>243023067</v>
      </c>
      <c r="AK1354" s="148" t="s">
        <v>3435</v>
      </c>
      <c r="AL1354" s="148">
        <v>0</v>
      </c>
      <c r="AM1354" s="148">
        <v>0</v>
      </c>
    </row>
    <row r="1355" spans="1:39">
      <c r="A1355" s="148">
        <v>5323640</v>
      </c>
      <c r="B1355" s="148" t="s">
        <v>571</v>
      </c>
      <c r="C1355" s="148" t="s">
        <v>162</v>
      </c>
      <c r="D1355" s="148">
        <v>5323640</v>
      </c>
      <c r="E1355" s="149" t="s">
        <v>8115</v>
      </c>
      <c r="F1355" s="149" t="s">
        <v>52</v>
      </c>
      <c r="H1355" s="150">
        <v>36609</v>
      </c>
      <c r="I1355" s="149" t="s">
        <v>59</v>
      </c>
      <c r="J1355" s="149">
        <v>-40</v>
      </c>
      <c r="K1355" s="149" t="s">
        <v>45</v>
      </c>
      <c r="M1355" s="149" t="s">
        <v>46</v>
      </c>
      <c r="N1355" s="148">
        <v>12530021</v>
      </c>
      <c r="O1355" s="148" t="s">
        <v>233</v>
      </c>
      <c r="P1355" s="150">
        <v>45479</v>
      </c>
      <c r="Q1355" s="148" t="s">
        <v>962</v>
      </c>
      <c r="R1355" s="150">
        <v>41172</v>
      </c>
      <c r="S1355" s="150">
        <v>45161</v>
      </c>
      <c r="T1355" s="148" t="s">
        <v>2896</v>
      </c>
      <c r="U1355" s="148">
        <v>589</v>
      </c>
      <c r="X1355" s="148">
        <v>5</v>
      </c>
      <c r="Y1355" s="148" t="s">
        <v>230</v>
      </c>
      <c r="AC1355" s="148" t="s">
        <v>49</v>
      </c>
      <c r="AD1355" s="148" t="s">
        <v>3910</v>
      </c>
      <c r="AE1355" s="148">
        <v>53170</v>
      </c>
      <c r="AF1355" s="148" t="s">
        <v>4608</v>
      </c>
      <c r="AI1355" s="148">
        <v>243023067</v>
      </c>
      <c r="AJ1355" s="148" t="s">
        <v>3436</v>
      </c>
      <c r="AK1355" s="148" t="s">
        <v>3435</v>
      </c>
      <c r="AL1355" s="148">
        <v>0</v>
      </c>
      <c r="AM1355" s="148">
        <v>0</v>
      </c>
    </row>
    <row r="1356" spans="1:39">
      <c r="A1356" s="148">
        <v>5329163</v>
      </c>
      <c r="B1356" s="148" t="s">
        <v>6174</v>
      </c>
      <c r="C1356" s="148" t="s">
        <v>76</v>
      </c>
      <c r="D1356" s="148">
        <v>5329163</v>
      </c>
      <c r="F1356" s="149" t="s">
        <v>5338</v>
      </c>
      <c r="H1356" s="150">
        <v>41385</v>
      </c>
      <c r="I1356" s="149" t="s">
        <v>54</v>
      </c>
      <c r="J1356" s="149">
        <v>-12</v>
      </c>
      <c r="K1356" s="149" t="s">
        <v>45</v>
      </c>
      <c r="M1356" s="149" t="s">
        <v>46</v>
      </c>
      <c r="N1356" s="148">
        <v>12530060</v>
      </c>
      <c r="O1356" s="148" t="s">
        <v>2031</v>
      </c>
      <c r="Q1356" s="148" t="s">
        <v>48</v>
      </c>
      <c r="R1356" s="150">
        <v>45156</v>
      </c>
      <c r="T1356" s="148" t="s">
        <v>2115</v>
      </c>
      <c r="U1356" s="148">
        <v>500</v>
      </c>
      <c r="X1356" s="148">
        <v>5</v>
      </c>
      <c r="Y1356" s="148" t="s">
        <v>230</v>
      </c>
      <c r="AC1356" s="148" t="s">
        <v>49</v>
      </c>
      <c r="AD1356" s="148" t="s">
        <v>6175</v>
      </c>
      <c r="AE1356" s="148">
        <v>53240</v>
      </c>
      <c r="AF1356" s="148" t="s">
        <v>6176</v>
      </c>
      <c r="AJ1356" s="148">
        <v>610774078</v>
      </c>
      <c r="AK1356" s="148" t="s">
        <v>6177</v>
      </c>
      <c r="AL1356" s="148">
        <v>0</v>
      </c>
      <c r="AM1356" s="148">
        <v>0</v>
      </c>
    </row>
    <row r="1357" spans="1:39">
      <c r="A1357" s="148">
        <v>7211691</v>
      </c>
      <c r="B1357" s="148" t="s">
        <v>1112</v>
      </c>
      <c r="C1357" s="148" t="s">
        <v>144</v>
      </c>
      <c r="D1357" s="148">
        <v>7211691</v>
      </c>
      <c r="E1357" s="149" t="s">
        <v>8115</v>
      </c>
      <c r="F1357" s="149" t="s">
        <v>52</v>
      </c>
      <c r="H1357" s="150">
        <v>33447</v>
      </c>
      <c r="I1357" s="149" t="s">
        <v>59</v>
      </c>
      <c r="J1357" s="149">
        <v>-40</v>
      </c>
      <c r="K1357" s="149" t="s">
        <v>45</v>
      </c>
      <c r="M1357" s="149" t="s">
        <v>46</v>
      </c>
      <c r="N1357" s="148">
        <v>12530058</v>
      </c>
      <c r="O1357" s="148" t="s">
        <v>945</v>
      </c>
      <c r="P1357" s="150">
        <v>45488</v>
      </c>
      <c r="Q1357" s="148" t="s">
        <v>962</v>
      </c>
      <c r="R1357" s="150">
        <v>38355</v>
      </c>
      <c r="S1357" s="150">
        <v>45140</v>
      </c>
      <c r="T1357" s="148" t="s">
        <v>2896</v>
      </c>
      <c r="U1357" s="148">
        <v>833</v>
      </c>
      <c r="X1357" s="148">
        <v>8</v>
      </c>
      <c r="Y1357" s="148" t="s">
        <v>230</v>
      </c>
      <c r="AB1357" s="150">
        <v>43282</v>
      </c>
      <c r="AC1357" s="148" t="s">
        <v>49</v>
      </c>
      <c r="AD1357" s="148" t="s">
        <v>1328</v>
      </c>
      <c r="AE1357" s="148">
        <v>53000</v>
      </c>
      <c r="AF1357" s="148" t="s">
        <v>4609</v>
      </c>
      <c r="AJ1357" s="148">
        <v>699109198</v>
      </c>
      <c r="AK1357" s="148" t="s">
        <v>1686</v>
      </c>
      <c r="AL1357" s="148">
        <v>0</v>
      </c>
      <c r="AM1357" s="148">
        <v>0</v>
      </c>
    </row>
    <row r="1358" spans="1:39">
      <c r="A1358" s="148">
        <v>5326949</v>
      </c>
      <c r="B1358" s="148" t="s">
        <v>1168</v>
      </c>
      <c r="C1358" s="148" t="s">
        <v>124</v>
      </c>
      <c r="D1358" s="148">
        <v>5326949</v>
      </c>
      <c r="F1358" s="149" t="s">
        <v>52</v>
      </c>
      <c r="H1358" s="150">
        <v>26823</v>
      </c>
      <c r="I1358" s="149" t="s">
        <v>8109</v>
      </c>
      <c r="J1358" s="149" t="s">
        <v>8110</v>
      </c>
      <c r="K1358" s="149" t="s">
        <v>45</v>
      </c>
      <c r="M1358" s="149" t="s">
        <v>46</v>
      </c>
      <c r="N1358" s="148">
        <v>12530018</v>
      </c>
      <c r="O1358" s="148" t="s">
        <v>2023</v>
      </c>
      <c r="Q1358" s="148" t="s">
        <v>48</v>
      </c>
      <c r="R1358" s="150">
        <v>43368</v>
      </c>
      <c r="S1358" s="150">
        <v>45168</v>
      </c>
      <c r="T1358" s="148" t="s">
        <v>1006</v>
      </c>
      <c r="U1358" s="148">
        <v>844</v>
      </c>
      <c r="X1358" s="148">
        <v>8</v>
      </c>
      <c r="Y1358" s="148" t="s">
        <v>230</v>
      </c>
      <c r="AC1358" s="148" t="s">
        <v>49</v>
      </c>
      <c r="AD1358" s="148" t="s">
        <v>3644</v>
      </c>
      <c r="AE1358" s="148">
        <v>53200</v>
      </c>
      <c r="AF1358" s="148" t="s">
        <v>4610</v>
      </c>
      <c r="AJ1358" s="148">
        <v>643073198</v>
      </c>
      <c r="AK1358" s="148" t="s">
        <v>1687</v>
      </c>
      <c r="AL1358" s="148">
        <v>0</v>
      </c>
      <c r="AM1358" s="148">
        <v>0</v>
      </c>
    </row>
    <row r="1359" spans="1:39">
      <c r="A1359" s="148">
        <v>5326489</v>
      </c>
      <c r="B1359" s="148" t="s">
        <v>572</v>
      </c>
      <c r="C1359" s="148" t="s">
        <v>2320</v>
      </c>
      <c r="D1359" s="148">
        <v>5326489</v>
      </c>
      <c r="E1359" s="149" t="s">
        <v>8115</v>
      </c>
      <c r="F1359" s="149" t="s">
        <v>52</v>
      </c>
      <c r="H1359" s="150">
        <v>30390</v>
      </c>
      <c r="I1359" s="149" t="s">
        <v>8113</v>
      </c>
      <c r="J1359" s="149" t="s">
        <v>8114</v>
      </c>
      <c r="K1359" s="149" t="s">
        <v>45</v>
      </c>
      <c r="M1359" s="149" t="s">
        <v>46</v>
      </c>
      <c r="N1359" s="148">
        <v>12530074</v>
      </c>
      <c r="O1359" s="148" t="s">
        <v>218</v>
      </c>
      <c r="P1359" s="150">
        <v>45479</v>
      </c>
      <c r="Q1359" s="148" t="s">
        <v>962</v>
      </c>
      <c r="R1359" s="150">
        <v>43006</v>
      </c>
      <c r="S1359" s="150">
        <v>44820</v>
      </c>
      <c r="T1359" s="148" t="s">
        <v>2896</v>
      </c>
      <c r="U1359" s="148">
        <v>660</v>
      </c>
      <c r="X1359" s="148">
        <v>6</v>
      </c>
      <c r="Y1359" s="148" t="s">
        <v>230</v>
      </c>
      <c r="AC1359" s="148" t="s">
        <v>49</v>
      </c>
      <c r="AD1359" s="148" t="s">
        <v>4057</v>
      </c>
      <c r="AE1359" s="148">
        <v>53200</v>
      </c>
      <c r="AF1359" s="148" t="s">
        <v>4611</v>
      </c>
      <c r="AI1359" s="148" t="s">
        <v>3437</v>
      </c>
      <c r="AJ1359" s="148" t="s">
        <v>3437</v>
      </c>
      <c r="AK1359" s="148" t="s">
        <v>1688</v>
      </c>
      <c r="AL1359" s="148">
        <v>0</v>
      </c>
      <c r="AM1359" s="148">
        <v>0</v>
      </c>
    </row>
    <row r="1360" spans="1:39">
      <c r="A1360" s="148">
        <v>5314211</v>
      </c>
      <c r="B1360" s="148" t="s">
        <v>572</v>
      </c>
      <c r="C1360" s="148" t="s">
        <v>247</v>
      </c>
      <c r="D1360" s="148">
        <v>5314211</v>
      </c>
      <c r="E1360" s="149" t="s">
        <v>8115</v>
      </c>
      <c r="F1360" s="149" t="s">
        <v>52</v>
      </c>
      <c r="H1360" s="150">
        <v>22458</v>
      </c>
      <c r="I1360" s="149" t="s">
        <v>8138</v>
      </c>
      <c r="J1360" s="149" t="s">
        <v>8139</v>
      </c>
      <c r="K1360" s="149" t="s">
        <v>45</v>
      </c>
      <c r="M1360" s="149" t="s">
        <v>46</v>
      </c>
      <c r="N1360" s="148">
        <v>12530087</v>
      </c>
      <c r="O1360" s="148" t="s">
        <v>1341</v>
      </c>
      <c r="P1360" s="150">
        <v>45495</v>
      </c>
      <c r="Q1360" s="148" t="s">
        <v>962</v>
      </c>
      <c r="R1360" s="150">
        <v>37432</v>
      </c>
      <c r="T1360" s="148" t="s">
        <v>2022</v>
      </c>
      <c r="U1360" s="148">
        <v>959</v>
      </c>
      <c r="X1360" s="148">
        <v>9</v>
      </c>
      <c r="Y1360" s="148" t="s">
        <v>230</v>
      </c>
      <c r="AC1360" s="148" t="s">
        <v>49</v>
      </c>
      <c r="AD1360" s="148" t="s">
        <v>1341</v>
      </c>
      <c r="AE1360" s="148">
        <v>53230</v>
      </c>
      <c r="AF1360" s="148" t="s">
        <v>4612</v>
      </c>
      <c r="AI1360" s="148" t="s">
        <v>6178</v>
      </c>
      <c r="AJ1360" s="148" t="s">
        <v>6179</v>
      </c>
      <c r="AK1360" s="148" t="s">
        <v>2269</v>
      </c>
      <c r="AL1360" s="148">
        <v>0</v>
      </c>
      <c r="AM1360" s="148">
        <v>0</v>
      </c>
    </row>
    <row r="1361" spans="1:39">
      <c r="A1361" s="148">
        <v>5329410</v>
      </c>
      <c r="B1361" s="148" t="s">
        <v>572</v>
      </c>
      <c r="C1361" s="148" t="s">
        <v>1014</v>
      </c>
      <c r="D1361" s="148">
        <v>5329410</v>
      </c>
      <c r="F1361" s="149" t="s">
        <v>52</v>
      </c>
      <c r="H1361" s="150">
        <v>41857</v>
      </c>
      <c r="I1361" s="149" t="s">
        <v>89</v>
      </c>
      <c r="J1361" s="149">
        <v>-11</v>
      </c>
      <c r="K1361" s="149" t="s">
        <v>45</v>
      </c>
      <c r="M1361" s="149" t="s">
        <v>46</v>
      </c>
      <c r="N1361" s="148">
        <v>12530144</v>
      </c>
      <c r="O1361" s="148" t="s">
        <v>2070</v>
      </c>
      <c r="Q1361" s="148" t="s">
        <v>48</v>
      </c>
      <c r="R1361" s="150">
        <v>45202</v>
      </c>
      <c r="T1361" s="148" t="s">
        <v>2115</v>
      </c>
      <c r="U1361" s="148">
        <v>501</v>
      </c>
      <c r="X1361" s="148">
        <v>5</v>
      </c>
      <c r="Y1361" s="148" t="s">
        <v>230</v>
      </c>
      <c r="AC1361" s="148" t="s">
        <v>49</v>
      </c>
      <c r="AD1361" s="148" t="s">
        <v>8539</v>
      </c>
      <c r="AE1361" s="148">
        <v>49640</v>
      </c>
      <c r="AF1361" s="148" t="s">
        <v>9273</v>
      </c>
      <c r="AJ1361" s="148">
        <v>661397281</v>
      </c>
      <c r="AK1361" s="148" t="s">
        <v>9274</v>
      </c>
      <c r="AL1361" s="148">
        <v>0</v>
      </c>
      <c r="AM1361" s="148">
        <v>0</v>
      </c>
    </row>
    <row r="1362" spans="1:39">
      <c r="A1362" s="148">
        <v>5329176</v>
      </c>
      <c r="B1362" s="148" t="s">
        <v>572</v>
      </c>
      <c r="C1362" s="148" t="s">
        <v>1014</v>
      </c>
      <c r="D1362" s="148">
        <v>5329176</v>
      </c>
      <c r="F1362" s="149" t="s">
        <v>52</v>
      </c>
      <c r="H1362" s="150">
        <v>42281</v>
      </c>
      <c r="I1362" s="149" t="s">
        <v>57</v>
      </c>
      <c r="J1362" s="149">
        <v>-10</v>
      </c>
      <c r="K1362" s="149" t="s">
        <v>45</v>
      </c>
      <c r="M1362" s="149" t="s">
        <v>46</v>
      </c>
      <c r="N1362" s="148">
        <v>12530114</v>
      </c>
      <c r="O1362" s="148" t="s">
        <v>47</v>
      </c>
      <c r="Q1362" s="148" t="s">
        <v>48</v>
      </c>
      <c r="R1362" s="150">
        <v>45172</v>
      </c>
      <c r="T1362" s="148" t="s">
        <v>2115</v>
      </c>
      <c r="U1362" s="148">
        <v>500</v>
      </c>
      <c r="X1362" s="148">
        <v>5</v>
      </c>
      <c r="Y1362" s="148" t="s">
        <v>230</v>
      </c>
      <c r="AC1362" s="148" t="s">
        <v>49</v>
      </c>
      <c r="AD1362" s="148" t="s">
        <v>1328</v>
      </c>
      <c r="AE1362" s="148">
        <v>53000</v>
      </c>
      <c r="AF1362" s="148" t="s">
        <v>7314</v>
      </c>
      <c r="AJ1362" s="148" t="s">
        <v>9271</v>
      </c>
      <c r="AK1362" s="148" t="s">
        <v>9272</v>
      </c>
      <c r="AL1362" s="148">
        <v>0</v>
      </c>
      <c r="AM1362" s="148">
        <v>0</v>
      </c>
    </row>
    <row r="1363" spans="1:39">
      <c r="A1363" s="148">
        <v>5321130</v>
      </c>
      <c r="B1363" s="148" t="s">
        <v>573</v>
      </c>
      <c r="C1363" s="148" t="s">
        <v>2270</v>
      </c>
      <c r="D1363" s="148">
        <v>5321130</v>
      </c>
      <c r="F1363" s="149" t="s">
        <v>52</v>
      </c>
      <c r="H1363" s="150">
        <v>22675</v>
      </c>
      <c r="I1363" s="149" t="s">
        <v>8138</v>
      </c>
      <c r="J1363" s="149" t="s">
        <v>8139</v>
      </c>
      <c r="K1363" s="149" t="s">
        <v>45</v>
      </c>
      <c r="M1363" s="149" t="s">
        <v>46</v>
      </c>
      <c r="N1363" s="148">
        <v>12530051</v>
      </c>
      <c r="O1363" s="148" t="s">
        <v>2039</v>
      </c>
      <c r="Q1363" s="148" t="s">
        <v>48</v>
      </c>
      <c r="R1363" s="150">
        <v>39713</v>
      </c>
      <c r="S1363" s="150">
        <v>44098</v>
      </c>
      <c r="T1363" s="148" t="s">
        <v>2896</v>
      </c>
      <c r="U1363" s="148">
        <v>636</v>
      </c>
      <c r="X1363" s="148">
        <v>6</v>
      </c>
      <c r="Y1363" s="148" t="s">
        <v>230</v>
      </c>
      <c r="AC1363" s="148" t="s">
        <v>49</v>
      </c>
      <c r="AD1363" s="148" t="s">
        <v>4013</v>
      </c>
      <c r="AE1363" s="148">
        <v>53470</v>
      </c>
      <c r="AF1363" s="148" t="s">
        <v>4613</v>
      </c>
      <c r="AI1363" s="148">
        <v>243004165</v>
      </c>
      <c r="AK1363" s="148" t="s">
        <v>3507</v>
      </c>
      <c r="AL1363" s="148">
        <v>0</v>
      </c>
      <c r="AM1363" s="148">
        <v>0</v>
      </c>
    </row>
    <row r="1364" spans="1:39">
      <c r="A1364" s="148">
        <v>5327508</v>
      </c>
      <c r="B1364" s="148" t="s">
        <v>573</v>
      </c>
      <c r="C1364" s="148" t="s">
        <v>2042</v>
      </c>
      <c r="D1364" s="148">
        <v>5327508</v>
      </c>
      <c r="F1364" s="149" t="s">
        <v>52</v>
      </c>
      <c r="H1364" s="150">
        <v>39824</v>
      </c>
      <c r="I1364" s="149" t="s">
        <v>70</v>
      </c>
      <c r="J1364" s="149">
        <v>-16</v>
      </c>
      <c r="K1364" s="149" t="s">
        <v>45</v>
      </c>
      <c r="M1364" s="149" t="s">
        <v>46</v>
      </c>
      <c r="N1364" s="148">
        <v>12530060</v>
      </c>
      <c r="O1364" s="148" t="s">
        <v>2031</v>
      </c>
      <c r="Q1364" s="148" t="s">
        <v>48</v>
      </c>
      <c r="R1364" s="150">
        <v>43731</v>
      </c>
      <c r="S1364" s="150">
        <v>45106</v>
      </c>
      <c r="T1364" s="148" t="s">
        <v>1006</v>
      </c>
      <c r="U1364" s="148">
        <v>569</v>
      </c>
      <c r="X1364" s="148">
        <v>5</v>
      </c>
      <c r="Y1364" s="148" t="s">
        <v>230</v>
      </c>
      <c r="AC1364" s="148" t="s">
        <v>49</v>
      </c>
      <c r="AD1364" s="148" t="s">
        <v>1328</v>
      </c>
      <c r="AE1364" s="148">
        <v>53000</v>
      </c>
      <c r="AF1364" s="148" t="s">
        <v>4614</v>
      </c>
      <c r="AI1364" s="148">
        <v>243563629</v>
      </c>
      <c r="AJ1364" s="148">
        <v>695914331</v>
      </c>
      <c r="AK1364" s="148" t="s">
        <v>1689</v>
      </c>
      <c r="AL1364" s="148">
        <v>0</v>
      </c>
      <c r="AM1364" s="148">
        <v>0</v>
      </c>
    </row>
    <row r="1365" spans="1:39">
      <c r="A1365" s="148">
        <v>5316565</v>
      </c>
      <c r="B1365" s="148" t="s">
        <v>574</v>
      </c>
      <c r="C1365" s="148" t="s">
        <v>393</v>
      </c>
      <c r="D1365" s="148">
        <v>5316565</v>
      </c>
      <c r="F1365" s="149" t="s">
        <v>52</v>
      </c>
      <c r="H1365" s="150">
        <v>25669</v>
      </c>
      <c r="I1365" s="149" t="s">
        <v>8109</v>
      </c>
      <c r="J1365" s="149" t="s">
        <v>8110</v>
      </c>
      <c r="K1365" s="149" t="s">
        <v>45</v>
      </c>
      <c r="M1365" s="149" t="s">
        <v>46</v>
      </c>
      <c r="N1365" s="148">
        <v>12530088</v>
      </c>
      <c r="O1365" s="148" t="s">
        <v>2074</v>
      </c>
      <c r="Q1365" s="148" t="s">
        <v>48</v>
      </c>
      <c r="R1365" s="150">
        <v>37432</v>
      </c>
      <c r="S1365" s="150">
        <v>44827</v>
      </c>
      <c r="T1365" s="148" t="s">
        <v>2896</v>
      </c>
      <c r="U1365" s="148">
        <v>771</v>
      </c>
      <c r="X1365" s="148">
        <v>7</v>
      </c>
      <c r="Y1365" s="148" t="s">
        <v>230</v>
      </c>
      <c r="AC1365" s="148" t="s">
        <v>49</v>
      </c>
      <c r="AD1365" s="148" t="s">
        <v>4468</v>
      </c>
      <c r="AE1365" s="148">
        <v>53290</v>
      </c>
      <c r="AF1365" s="148" t="s">
        <v>6180</v>
      </c>
      <c r="AI1365" s="148" t="s">
        <v>6181</v>
      </c>
      <c r="AJ1365" s="148" t="s">
        <v>6182</v>
      </c>
      <c r="AK1365" s="148" t="s">
        <v>6183</v>
      </c>
      <c r="AL1365" s="148">
        <v>0</v>
      </c>
      <c r="AM1365" s="148">
        <v>0</v>
      </c>
    </row>
    <row r="1366" spans="1:39">
      <c r="A1366" s="148">
        <v>5325029</v>
      </c>
      <c r="B1366" s="148" t="s">
        <v>574</v>
      </c>
      <c r="C1366" s="148" t="s">
        <v>2096</v>
      </c>
      <c r="D1366" s="148">
        <v>5325029</v>
      </c>
      <c r="F1366" s="149" t="s">
        <v>52</v>
      </c>
      <c r="H1366" s="150">
        <v>29826</v>
      </c>
      <c r="I1366" s="149" t="s">
        <v>8113</v>
      </c>
      <c r="J1366" s="149" t="s">
        <v>8114</v>
      </c>
      <c r="K1366" s="149" t="s">
        <v>45</v>
      </c>
      <c r="M1366" s="149" t="s">
        <v>46</v>
      </c>
      <c r="N1366" s="148">
        <v>12530041</v>
      </c>
      <c r="O1366" s="148" t="s">
        <v>2056</v>
      </c>
      <c r="Q1366" s="148" t="s">
        <v>48</v>
      </c>
      <c r="R1366" s="150">
        <v>41949</v>
      </c>
      <c r="S1366" s="150">
        <v>44769</v>
      </c>
      <c r="T1366" s="148" t="s">
        <v>2896</v>
      </c>
      <c r="U1366" s="148">
        <v>738</v>
      </c>
      <c r="X1366" s="148">
        <v>7</v>
      </c>
      <c r="Y1366" s="148" t="s">
        <v>230</v>
      </c>
      <c r="AC1366" s="148" t="s">
        <v>49</v>
      </c>
      <c r="AD1366" s="148" t="s">
        <v>4469</v>
      </c>
      <c r="AE1366" s="148">
        <v>53440</v>
      </c>
      <c r="AF1366" s="148" t="s">
        <v>4615</v>
      </c>
      <c r="AJ1366" s="148">
        <v>674679874</v>
      </c>
      <c r="AK1366" s="148" t="s">
        <v>2126</v>
      </c>
      <c r="AL1366" s="148">
        <v>0</v>
      </c>
      <c r="AM1366" s="148">
        <v>0</v>
      </c>
    </row>
    <row r="1367" spans="1:39">
      <c r="A1367" s="148">
        <v>5326451</v>
      </c>
      <c r="B1367" s="148" t="s">
        <v>1113</v>
      </c>
      <c r="C1367" s="148" t="s">
        <v>172</v>
      </c>
      <c r="D1367" s="148">
        <v>5326451</v>
      </c>
      <c r="E1367" s="149" t="s">
        <v>52</v>
      </c>
      <c r="F1367" s="149" t="s">
        <v>52</v>
      </c>
      <c r="H1367" s="150">
        <v>26266</v>
      </c>
      <c r="I1367" s="149" t="s">
        <v>8109</v>
      </c>
      <c r="J1367" s="149" t="s">
        <v>8110</v>
      </c>
      <c r="K1367" s="149" t="s">
        <v>45</v>
      </c>
      <c r="M1367" s="149" t="s">
        <v>46</v>
      </c>
      <c r="N1367" s="148">
        <v>12530090</v>
      </c>
      <c r="O1367" s="148" t="s">
        <v>5392</v>
      </c>
      <c r="P1367" s="150">
        <v>45532</v>
      </c>
      <c r="Q1367" s="148" t="s">
        <v>962</v>
      </c>
      <c r="R1367" s="150">
        <v>43002</v>
      </c>
      <c r="S1367" s="150">
        <v>45082</v>
      </c>
      <c r="T1367" s="148" t="s">
        <v>2896</v>
      </c>
      <c r="U1367" s="148">
        <v>549</v>
      </c>
      <c r="X1367" s="148">
        <v>5</v>
      </c>
      <c r="Y1367" s="148" t="s">
        <v>230</v>
      </c>
      <c r="AC1367" s="148" t="s">
        <v>49</v>
      </c>
      <c r="AD1367" s="148" t="s">
        <v>3777</v>
      </c>
      <c r="AE1367" s="148">
        <v>53200</v>
      </c>
      <c r="AF1367" s="148" t="s">
        <v>4616</v>
      </c>
      <c r="AI1367" s="148">
        <v>243092821</v>
      </c>
      <c r="AJ1367" s="148">
        <v>781332655</v>
      </c>
      <c r="AK1367" s="148" t="s">
        <v>1690</v>
      </c>
      <c r="AL1367" s="148">
        <v>0</v>
      </c>
      <c r="AM1367" s="148">
        <v>0</v>
      </c>
    </row>
    <row r="1368" spans="1:39">
      <c r="A1368" s="148">
        <v>5327458</v>
      </c>
      <c r="B1368" s="148" t="s">
        <v>1113</v>
      </c>
      <c r="C1368" s="148" t="s">
        <v>312</v>
      </c>
      <c r="D1368" s="148">
        <v>5327458</v>
      </c>
      <c r="F1368" s="149" t="s">
        <v>52</v>
      </c>
      <c r="H1368" s="150">
        <v>40083</v>
      </c>
      <c r="I1368" s="149" t="s">
        <v>70</v>
      </c>
      <c r="J1368" s="149">
        <v>-16</v>
      </c>
      <c r="K1368" s="149" t="s">
        <v>45</v>
      </c>
      <c r="M1368" s="149" t="s">
        <v>46</v>
      </c>
      <c r="N1368" s="148">
        <v>12530018</v>
      </c>
      <c r="O1368" s="148" t="s">
        <v>2023</v>
      </c>
      <c r="Q1368" s="148" t="s">
        <v>48</v>
      </c>
      <c r="R1368" s="150">
        <v>43727</v>
      </c>
      <c r="T1368" s="148" t="s">
        <v>2115</v>
      </c>
      <c r="U1368" s="148">
        <v>676</v>
      </c>
      <c r="X1368" s="148">
        <v>6</v>
      </c>
      <c r="Y1368" s="148" t="s">
        <v>230</v>
      </c>
      <c r="AC1368" s="148" t="s">
        <v>49</v>
      </c>
      <c r="AD1368" s="148" t="s">
        <v>3777</v>
      </c>
      <c r="AE1368" s="148">
        <v>53200</v>
      </c>
      <c r="AF1368" s="148" t="s">
        <v>4617</v>
      </c>
      <c r="AI1368" s="148">
        <v>243092821</v>
      </c>
      <c r="AK1368" s="148" t="s">
        <v>1690</v>
      </c>
      <c r="AL1368" s="148">
        <v>0</v>
      </c>
      <c r="AM1368" s="148">
        <v>0</v>
      </c>
    </row>
    <row r="1369" spans="1:39">
      <c r="A1369" s="148">
        <v>5327735</v>
      </c>
      <c r="B1369" s="148" t="s">
        <v>1036</v>
      </c>
      <c r="C1369" s="148" t="s">
        <v>50</v>
      </c>
      <c r="D1369" s="148">
        <v>5327735</v>
      </c>
      <c r="F1369" s="149" t="s">
        <v>52</v>
      </c>
      <c r="H1369" s="150">
        <v>40143</v>
      </c>
      <c r="I1369" s="149" t="s">
        <v>70</v>
      </c>
      <c r="J1369" s="149">
        <v>-16</v>
      </c>
      <c r="K1369" s="149" t="s">
        <v>45</v>
      </c>
      <c r="M1369" s="149" t="s">
        <v>46</v>
      </c>
      <c r="N1369" s="148">
        <v>12530064</v>
      </c>
      <c r="O1369" s="148" t="s">
        <v>2020</v>
      </c>
      <c r="Q1369" s="148" t="s">
        <v>48</v>
      </c>
      <c r="R1369" s="150">
        <v>43755</v>
      </c>
      <c r="T1369" s="148" t="s">
        <v>2115</v>
      </c>
      <c r="U1369" s="148">
        <v>500</v>
      </c>
      <c r="X1369" s="148">
        <v>5</v>
      </c>
      <c r="Y1369" s="148" t="s">
        <v>230</v>
      </c>
      <c r="AC1369" s="148" t="s">
        <v>49</v>
      </c>
      <c r="AD1369" s="148" t="s">
        <v>4618</v>
      </c>
      <c r="AE1369" s="148">
        <v>35370</v>
      </c>
      <c r="AF1369" s="148" t="s">
        <v>4619</v>
      </c>
      <c r="AI1369" s="148">
        <v>299968261</v>
      </c>
      <c r="AJ1369" s="148">
        <v>606477337</v>
      </c>
      <c r="AK1369" s="148" t="s">
        <v>2271</v>
      </c>
      <c r="AL1369" s="148">
        <v>0</v>
      </c>
      <c r="AM1369" s="148">
        <v>0</v>
      </c>
    </row>
    <row r="1370" spans="1:39">
      <c r="A1370" s="148">
        <v>5329609</v>
      </c>
      <c r="B1370" s="148" t="s">
        <v>9275</v>
      </c>
      <c r="C1370" s="148" t="s">
        <v>9276</v>
      </c>
      <c r="D1370" s="148">
        <v>5329609</v>
      </c>
      <c r="F1370" s="149" t="s">
        <v>43</v>
      </c>
      <c r="H1370" s="150">
        <v>42932</v>
      </c>
      <c r="I1370" s="149" t="s">
        <v>43</v>
      </c>
      <c r="J1370" s="149">
        <v>-9</v>
      </c>
      <c r="K1370" s="149" t="s">
        <v>61</v>
      </c>
      <c r="M1370" s="149" t="s">
        <v>46</v>
      </c>
      <c r="N1370" s="148">
        <v>12530022</v>
      </c>
      <c r="O1370" s="148" t="s">
        <v>51</v>
      </c>
      <c r="Q1370" s="148" t="s">
        <v>48</v>
      </c>
      <c r="R1370" s="150">
        <v>45280</v>
      </c>
      <c r="T1370" s="148" t="s">
        <v>2115</v>
      </c>
      <c r="U1370" s="148">
        <v>500</v>
      </c>
      <c r="X1370" s="148">
        <v>5</v>
      </c>
      <c r="Y1370" s="148" t="s">
        <v>230</v>
      </c>
      <c r="AC1370" s="148" t="s">
        <v>49</v>
      </c>
      <c r="AD1370" s="148" t="s">
        <v>3677</v>
      </c>
      <c r="AE1370" s="148">
        <v>53000</v>
      </c>
      <c r="AF1370" s="148" t="s">
        <v>9277</v>
      </c>
      <c r="AK1370" s="148" t="s">
        <v>9278</v>
      </c>
      <c r="AL1370" s="148">
        <v>0</v>
      </c>
      <c r="AM1370" s="148">
        <v>0</v>
      </c>
    </row>
    <row r="1371" spans="1:39">
      <c r="A1371" s="148">
        <v>5329143</v>
      </c>
      <c r="B1371" s="148" t="s">
        <v>950</v>
      </c>
      <c r="C1371" s="148" t="s">
        <v>6184</v>
      </c>
      <c r="D1371" s="148">
        <v>5329143</v>
      </c>
      <c r="F1371" s="149" t="s">
        <v>5338</v>
      </c>
      <c r="H1371" s="150">
        <v>42365</v>
      </c>
      <c r="I1371" s="149" t="s">
        <v>57</v>
      </c>
      <c r="J1371" s="149">
        <v>-10</v>
      </c>
      <c r="K1371" s="149" t="s">
        <v>45</v>
      </c>
      <c r="M1371" s="149" t="s">
        <v>46</v>
      </c>
      <c r="N1371" s="148">
        <v>12530060</v>
      </c>
      <c r="O1371" s="148" t="s">
        <v>2031</v>
      </c>
      <c r="Q1371" s="148" t="s">
        <v>48</v>
      </c>
      <c r="R1371" s="150">
        <v>45124</v>
      </c>
      <c r="T1371" s="148" t="s">
        <v>2115</v>
      </c>
      <c r="U1371" s="148">
        <v>500</v>
      </c>
      <c r="X1371" s="148">
        <v>5</v>
      </c>
      <c r="Y1371" s="148" t="s">
        <v>230</v>
      </c>
      <c r="AC1371" s="148" t="s">
        <v>49</v>
      </c>
      <c r="AD1371" s="148" t="s">
        <v>3637</v>
      </c>
      <c r="AE1371" s="148">
        <v>53810</v>
      </c>
      <c r="AF1371" s="148" t="s">
        <v>6185</v>
      </c>
      <c r="AJ1371" s="148">
        <v>687417419</v>
      </c>
      <c r="AK1371" s="148" t="s">
        <v>6186</v>
      </c>
      <c r="AL1371" s="148">
        <v>0</v>
      </c>
      <c r="AM1371" s="148">
        <v>0</v>
      </c>
    </row>
    <row r="1372" spans="1:39">
      <c r="A1372" s="148">
        <v>5329642</v>
      </c>
      <c r="B1372" s="148" t="s">
        <v>9279</v>
      </c>
      <c r="C1372" s="148" t="s">
        <v>2243</v>
      </c>
      <c r="D1372" s="148">
        <v>5329642</v>
      </c>
      <c r="F1372" s="149" t="s">
        <v>5338</v>
      </c>
      <c r="H1372" s="150">
        <v>42871</v>
      </c>
      <c r="I1372" s="149" t="s">
        <v>43</v>
      </c>
      <c r="J1372" s="149">
        <v>-9</v>
      </c>
      <c r="K1372" s="149" t="s">
        <v>61</v>
      </c>
      <c r="M1372" s="149" t="s">
        <v>46</v>
      </c>
      <c r="N1372" s="148">
        <v>12530017</v>
      </c>
      <c r="O1372" s="148" t="s">
        <v>2025</v>
      </c>
      <c r="Q1372" s="148" t="s">
        <v>48</v>
      </c>
      <c r="R1372" s="150">
        <v>45315</v>
      </c>
      <c r="T1372" s="148" t="s">
        <v>2115</v>
      </c>
      <c r="U1372" s="148">
        <v>500</v>
      </c>
      <c r="X1372" s="148">
        <v>5</v>
      </c>
      <c r="Y1372" s="148" t="s">
        <v>230</v>
      </c>
      <c r="AC1372" s="148" t="s">
        <v>49</v>
      </c>
      <c r="AD1372" s="148" t="s">
        <v>3669</v>
      </c>
      <c r="AE1372" s="148">
        <v>53500</v>
      </c>
      <c r="AF1372" s="148" t="s">
        <v>8748</v>
      </c>
      <c r="AI1372" s="148">
        <v>616117396</v>
      </c>
      <c r="AK1372" s="148" t="s">
        <v>9280</v>
      </c>
      <c r="AL1372" s="148">
        <v>0</v>
      </c>
      <c r="AM1372" s="148">
        <v>0</v>
      </c>
    </row>
    <row r="1373" spans="1:39">
      <c r="A1373" s="148">
        <v>5329588</v>
      </c>
      <c r="B1373" s="148" t="s">
        <v>9281</v>
      </c>
      <c r="C1373" s="148" t="s">
        <v>9282</v>
      </c>
      <c r="D1373" s="148">
        <v>5329588</v>
      </c>
      <c r="F1373" s="149" t="s">
        <v>5338</v>
      </c>
      <c r="H1373" s="150">
        <v>40762</v>
      </c>
      <c r="I1373" s="149" t="s">
        <v>44</v>
      </c>
      <c r="J1373" s="149">
        <v>-14</v>
      </c>
      <c r="K1373" s="149" t="s">
        <v>45</v>
      </c>
      <c r="M1373" s="149" t="s">
        <v>46</v>
      </c>
      <c r="N1373" s="148">
        <v>12530070</v>
      </c>
      <c r="O1373" s="148" t="s">
        <v>145</v>
      </c>
      <c r="Q1373" s="148" t="s">
        <v>48</v>
      </c>
      <c r="R1373" s="150">
        <v>45275</v>
      </c>
      <c r="T1373" s="148" t="s">
        <v>2115</v>
      </c>
      <c r="U1373" s="148">
        <v>500</v>
      </c>
      <c r="X1373" s="148">
        <v>5</v>
      </c>
      <c r="Y1373" s="148" t="s">
        <v>230</v>
      </c>
      <c r="AC1373" s="148" t="s">
        <v>49</v>
      </c>
      <c r="AD1373" s="148" t="s">
        <v>4036</v>
      </c>
      <c r="AE1373" s="148">
        <v>53320</v>
      </c>
      <c r="AF1373" s="148" t="s">
        <v>9283</v>
      </c>
      <c r="AJ1373" s="148" t="s">
        <v>9284</v>
      </c>
      <c r="AK1373" s="148" t="s">
        <v>9285</v>
      </c>
      <c r="AL1373" s="148">
        <v>0</v>
      </c>
      <c r="AM1373" s="148">
        <v>0</v>
      </c>
    </row>
    <row r="1374" spans="1:39">
      <c r="A1374" s="148">
        <v>5329382</v>
      </c>
      <c r="B1374" s="148" t="s">
        <v>9286</v>
      </c>
      <c r="C1374" s="148" t="s">
        <v>453</v>
      </c>
      <c r="D1374" s="148">
        <v>5329382</v>
      </c>
      <c r="F1374" s="149" t="s">
        <v>52</v>
      </c>
      <c r="H1374" s="150">
        <v>40655</v>
      </c>
      <c r="I1374" s="149" t="s">
        <v>44</v>
      </c>
      <c r="J1374" s="149">
        <v>-14</v>
      </c>
      <c r="K1374" s="149" t="s">
        <v>45</v>
      </c>
      <c r="M1374" s="149" t="s">
        <v>46</v>
      </c>
      <c r="N1374" s="148">
        <v>12530064</v>
      </c>
      <c r="O1374" s="148" t="s">
        <v>2020</v>
      </c>
      <c r="Q1374" s="148" t="s">
        <v>48</v>
      </c>
      <c r="R1374" s="150">
        <v>45197</v>
      </c>
      <c r="T1374" s="148" t="s">
        <v>2115</v>
      </c>
      <c r="U1374" s="148">
        <v>500</v>
      </c>
      <c r="X1374" s="148">
        <v>5</v>
      </c>
      <c r="Y1374" s="148" t="s">
        <v>230</v>
      </c>
      <c r="AC1374" s="148" t="s">
        <v>49</v>
      </c>
      <c r="AD1374" s="148" t="s">
        <v>3634</v>
      </c>
      <c r="AE1374" s="148">
        <v>53320</v>
      </c>
      <c r="AF1374" s="148" t="s">
        <v>9287</v>
      </c>
      <c r="AJ1374" s="148">
        <v>613570983</v>
      </c>
      <c r="AK1374" s="148" t="s">
        <v>9288</v>
      </c>
      <c r="AL1374" s="148">
        <v>1</v>
      </c>
      <c r="AM1374" s="148">
        <v>1</v>
      </c>
    </row>
    <row r="1375" spans="1:39">
      <c r="A1375" s="148">
        <v>5329156</v>
      </c>
      <c r="B1375" s="148" t="s">
        <v>6187</v>
      </c>
      <c r="C1375" s="148" t="s">
        <v>2334</v>
      </c>
      <c r="D1375" s="148">
        <v>5329156</v>
      </c>
      <c r="E1375" s="149" t="s">
        <v>43</v>
      </c>
      <c r="F1375" s="149" t="s">
        <v>43</v>
      </c>
      <c r="H1375" s="150">
        <v>42585</v>
      </c>
      <c r="I1375" s="149" t="s">
        <v>43</v>
      </c>
      <c r="J1375" s="149">
        <v>-9</v>
      </c>
      <c r="K1375" s="149" t="s">
        <v>45</v>
      </c>
      <c r="M1375" s="149" t="s">
        <v>46</v>
      </c>
      <c r="N1375" s="148">
        <v>12530017</v>
      </c>
      <c r="O1375" s="148" t="s">
        <v>2025</v>
      </c>
      <c r="P1375" s="150">
        <v>45527</v>
      </c>
      <c r="Q1375" s="148" t="s">
        <v>962</v>
      </c>
      <c r="R1375" s="150">
        <v>45138</v>
      </c>
      <c r="T1375" s="148" t="s">
        <v>2115</v>
      </c>
      <c r="U1375" s="148">
        <v>500</v>
      </c>
      <c r="X1375" s="148">
        <v>5</v>
      </c>
      <c r="Y1375" s="148" t="s">
        <v>230</v>
      </c>
      <c r="AC1375" s="148" t="s">
        <v>49</v>
      </c>
      <c r="AD1375" s="148" t="s">
        <v>3669</v>
      </c>
      <c r="AE1375" s="148">
        <v>53500</v>
      </c>
      <c r="AF1375" s="148" t="s">
        <v>6188</v>
      </c>
      <c r="AI1375" s="148">
        <v>616117396</v>
      </c>
      <c r="AK1375" s="148" t="s">
        <v>6189</v>
      </c>
      <c r="AL1375" s="148">
        <v>0</v>
      </c>
      <c r="AM1375" s="148">
        <v>0</v>
      </c>
    </row>
    <row r="1376" spans="1:39">
      <c r="A1376" s="148">
        <v>5312630</v>
      </c>
      <c r="B1376" s="148" t="s">
        <v>575</v>
      </c>
      <c r="C1376" s="148" t="s">
        <v>151</v>
      </c>
      <c r="D1376" s="148">
        <v>5312630</v>
      </c>
      <c r="F1376" s="149" t="s">
        <v>52</v>
      </c>
      <c r="H1376" s="150">
        <v>26861</v>
      </c>
      <c r="I1376" s="149" t="s">
        <v>8109</v>
      </c>
      <c r="J1376" s="149" t="s">
        <v>8110</v>
      </c>
      <c r="K1376" s="149" t="s">
        <v>45</v>
      </c>
      <c r="M1376" s="149" t="s">
        <v>46</v>
      </c>
      <c r="N1376" s="148">
        <v>12530109</v>
      </c>
      <c r="O1376" s="148" t="s">
        <v>216</v>
      </c>
      <c r="Q1376" s="148" t="s">
        <v>48</v>
      </c>
      <c r="R1376" s="150">
        <v>37432</v>
      </c>
      <c r="S1376" s="150">
        <v>44824</v>
      </c>
      <c r="T1376" s="148" t="s">
        <v>2896</v>
      </c>
      <c r="U1376" s="148">
        <v>938</v>
      </c>
      <c r="X1376" s="148">
        <v>9</v>
      </c>
      <c r="Y1376" s="148" t="s">
        <v>230</v>
      </c>
      <c r="AC1376" s="148" t="s">
        <v>49</v>
      </c>
      <c r="AD1376" s="148" t="s">
        <v>4524</v>
      </c>
      <c r="AE1376" s="148">
        <v>53160</v>
      </c>
      <c r="AF1376" s="148" t="s">
        <v>4620</v>
      </c>
      <c r="AI1376" s="148" t="s">
        <v>4621</v>
      </c>
      <c r="AJ1376" s="148" t="s">
        <v>4622</v>
      </c>
      <c r="AK1376" s="148" t="s">
        <v>1691</v>
      </c>
      <c r="AL1376" s="148">
        <v>1</v>
      </c>
      <c r="AM1376" s="148">
        <v>0</v>
      </c>
    </row>
    <row r="1377" spans="1:39">
      <c r="A1377" s="148">
        <v>9322395</v>
      </c>
      <c r="B1377" s="148" t="s">
        <v>9289</v>
      </c>
      <c r="C1377" s="148" t="s">
        <v>9290</v>
      </c>
      <c r="D1377" s="148">
        <v>9322395</v>
      </c>
      <c r="F1377" s="149" t="s">
        <v>52</v>
      </c>
      <c r="H1377" s="150">
        <v>40465</v>
      </c>
      <c r="I1377" s="149" t="s">
        <v>97</v>
      </c>
      <c r="J1377" s="149">
        <v>-15</v>
      </c>
      <c r="K1377" s="149" t="s">
        <v>45</v>
      </c>
      <c r="M1377" s="149" t="s">
        <v>46</v>
      </c>
      <c r="N1377" s="148">
        <v>12530144</v>
      </c>
      <c r="O1377" s="148" t="s">
        <v>2070</v>
      </c>
      <c r="Q1377" s="148" t="s">
        <v>48</v>
      </c>
      <c r="R1377" s="150">
        <v>43524</v>
      </c>
      <c r="T1377" s="148" t="s">
        <v>2115</v>
      </c>
      <c r="U1377" s="148">
        <v>500</v>
      </c>
      <c r="X1377" s="148">
        <v>5</v>
      </c>
      <c r="Y1377" s="148" t="s">
        <v>230</v>
      </c>
      <c r="AC1377" s="148" t="s">
        <v>49</v>
      </c>
      <c r="AD1377" s="148" t="s">
        <v>3631</v>
      </c>
      <c r="AE1377" s="148">
        <v>53290</v>
      </c>
      <c r="AF1377" s="148" t="s">
        <v>9291</v>
      </c>
      <c r="AK1377" s="148" t="s">
        <v>9292</v>
      </c>
      <c r="AL1377" s="148">
        <v>0</v>
      </c>
      <c r="AM1377" s="148">
        <v>0</v>
      </c>
    </row>
    <row r="1378" spans="1:39">
      <c r="A1378" s="148">
        <v>5328518</v>
      </c>
      <c r="B1378" s="148" t="s">
        <v>3438</v>
      </c>
      <c r="C1378" s="148" t="s">
        <v>237</v>
      </c>
      <c r="D1378" s="148">
        <v>5328518</v>
      </c>
      <c r="F1378" s="149" t="s">
        <v>52</v>
      </c>
      <c r="H1378" s="150">
        <v>28195</v>
      </c>
      <c r="I1378" s="149" t="s">
        <v>8147</v>
      </c>
      <c r="J1378" s="149" t="s">
        <v>8148</v>
      </c>
      <c r="K1378" s="149" t="s">
        <v>45</v>
      </c>
      <c r="M1378" s="149" t="s">
        <v>46</v>
      </c>
      <c r="N1378" s="148">
        <v>12530050</v>
      </c>
      <c r="O1378" s="148" t="s">
        <v>2049</v>
      </c>
      <c r="Q1378" s="148" t="s">
        <v>48</v>
      </c>
      <c r="R1378" s="150">
        <v>44526</v>
      </c>
      <c r="S1378" s="150">
        <v>44481</v>
      </c>
      <c r="T1378" s="148" t="s">
        <v>2896</v>
      </c>
      <c r="U1378" s="148">
        <v>500</v>
      </c>
      <c r="X1378" s="148">
        <v>5</v>
      </c>
      <c r="Y1378" s="148" t="s">
        <v>230</v>
      </c>
      <c r="AC1378" s="148" t="s">
        <v>49</v>
      </c>
      <c r="AD1378" s="148" t="s">
        <v>4623</v>
      </c>
      <c r="AE1378" s="148">
        <v>53200</v>
      </c>
      <c r="AF1378" s="148" t="s">
        <v>4624</v>
      </c>
      <c r="AJ1378" s="148">
        <v>672037124</v>
      </c>
      <c r="AK1378" s="148" t="s">
        <v>3439</v>
      </c>
      <c r="AL1378" s="148">
        <v>0</v>
      </c>
      <c r="AM1378" s="148">
        <v>0</v>
      </c>
    </row>
    <row r="1379" spans="1:39">
      <c r="A1379" s="148">
        <v>5329388</v>
      </c>
      <c r="B1379" s="148" t="s">
        <v>9293</v>
      </c>
      <c r="C1379" s="148" t="s">
        <v>8430</v>
      </c>
      <c r="D1379" s="148">
        <v>5329388</v>
      </c>
      <c r="F1379" s="149" t="s">
        <v>52</v>
      </c>
      <c r="H1379" s="150">
        <v>30593</v>
      </c>
      <c r="I1379" s="149" t="s">
        <v>8113</v>
      </c>
      <c r="J1379" s="149" t="s">
        <v>8114</v>
      </c>
      <c r="K1379" s="149" t="s">
        <v>61</v>
      </c>
      <c r="M1379" s="149" t="s">
        <v>46</v>
      </c>
      <c r="N1379" s="148">
        <v>12530001</v>
      </c>
      <c r="O1379" s="148" t="s">
        <v>2065</v>
      </c>
      <c r="Q1379" s="148" t="s">
        <v>48</v>
      </c>
      <c r="R1379" s="150">
        <v>45198</v>
      </c>
      <c r="S1379" s="150">
        <v>45184</v>
      </c>
      <c r="T1379" s="148" t="s">
        <v>1006</v>
      </c>
      <c r="U1379" s="148">
        <v>500</v>
      </c>
      <c r="X1379" s="148">
        <v>5</v>
      </c>
      <c r="Y1379" s="148" t="s">
        <v>230</v>
      </c>
      <c r="AC1379" s="148" t="s">
        <v>49</v>
      </c>
      <c r="AD1379" s="148" t="s">
        <v>3949</v>
      </c>
      <c r="AE1379" s="148">
        <v>53240</v>
      </c>
      <c r="AF1379" s="148" t="s">
        <v>9294</v>
      </c>
      <c r="AJ1379" s="148">
        <v>672176524</v>
      </c>
      <c r="AK1379" s="148" t="s">
        <v>9295</v>
      </c>
      <c r="AL1379" s="148">
        <v>1</v>
      </c>
      <c r="AM1379" s="148">
        <v>1</v>
      </c>
    </row>
    <row r="1380" spans="1:39">
      <c r="A1380" s="148">
        <v>5329053</v>
      </c>
      <c r="B1380" s="148" t="s">
        <v>6190</v>
      </c>
      <c r="C1380" s="148" t="s">
        <v>2976</v>
      </c>
      <c r="D1380" s="148">
        <v>5329053</v>
      </c>
      <c r="E1380" s="149" t="s">
        <v>52</v>
      </c>
      <c r="F1380" s="149" t="s">
        <v>52</v>
      </c>
      <c r="H1380" s="150">
        <v>40614</v>
      </c>
      <c r="I1380" s="149" t="s">
        <v>44</v>
      </c>
      <c r="J1380" s="149">
        <v>-14</v>
      </c>
      <c r="K1380" s="149" t="s">
        <v>45</v>
      </c>
      <c r="M1380" s="149" t="s">
        <v>46</v>
      </c>
      <c r="N1380" s="148">
        <v>12530061</v>
      </c>
      <c r="O1380" s="148" t="s">
        <v>90</v>
      </c>
      <c r="P1380" s="150">
        <v>45536</v>
      </c>
      <c r="Q1380" s="148" t="s">
        <v>962</v>
      </c>
      <c r="R1380" s="150">
        <v>44909</v>
      </c>
      <c r="T1380" s="148" t="s">
        <v>2115</v>
      </c>
      <c r="U1380" s="148">
        <v>522</v>
      </c>
      <c r="X1380" s="148">
        <v>5</v>
      </c>
      <c r="Y1380" s="148" t="s">
        <v>230</v>
      </c>
      <c r="AB1380" s="150">
        <v>45108</v>
      </c>
      <c r="AC1380" s="148" t="s">
        <v>49</v>
      </c>
      <c r="AD1380" s="148" t="s">
        <v>4710</v>
      </c>
      <c r="AE1380" s="148">
        <v>53800</v>
      </c>
      <c r="AF1380" s="148" t="s">
        <v>7315</v>
      </c>
      <c r="AJ1380" s="148">
        <v>631402589</v>
      </c>
      <c r="AK1380" s="148" t="s">
        <v>6191</v>
      </c>
      <c r="AL1380" s="148">
        <v>0</v>
      </c>
      <c r="AM1380" s="148">
        <v>0</v>
      </c>
    </row>
    <row r="1381" spans="1:39">
      <c r="A1381" s="148">
        <v>537871</v>
      </c>
      <c r="B1381" s="148" t="s">
        <v>576</v>
      </c>
      <c r="C1381" s="148" t="s">
        <v>3050</v>
      </c>
      <c r="D1381" s="148">
        <v>537871</v>
      </c>
      <c r="E1381" s="149" t="s">
        <v>52</v>
      </c>
      <c r="F1381" s="149" t="s">
        <v>52</v>
      </c>
      <c r="H1381" s="150">
        <v>28842</v>
      </c>
      <c r="I1381" s="149" t="s">
        <v>8147</v>
      </c>
      <c r="J1381" s="149" t="s">
        <v>8148</v>
      </c>
      <c r="K1381" s="149" t="s">
        <v>45</v>
      </c>
      <c r="M1381" s="149" t="s">
        <v>46</v>
      </c>
      <c r="N1381" s="148">
        <v>12530095</v>
      </c>
      <c r="O1381" s="148" t="s">
        <v>944</v>
      </c>
      <c r="P1381" s="150">
        <v>45477</v>
      </c>
      <c r="Q1381" s="148" t="s">
        <v>962</v>
      </c>
      <c r="R1381" s="150">
        <v>37432</v>
      </c>
      <c r="S1381" s="150">
        <v>44727</v>
      </c>
      <c r="T1381" s="148" t="s">
        <v>2896</v>
      </c>
      <c r="U1381" s="148">
        <v>1126</v>
      </c>
      <c r="X1381" s="148">
        <v>11</v>
      </c>
      <c r="Y1381" s="148" t="s">
        <v>230</v>
      </c>
      <c r="AC1381" s="148" t="s">
        <v>49</v>
      </c>
      <c r="AD1381" s="148" t="s">
        <v>3795</v>
      </c>
      <c r="AE1381" s="148">
        <v>53410</v>
      </c>
      <c r="AF1381" s="148" t="s">
        <v>4625</v>
      </c>
      <c r="AI1381" s="148">
        <v>243370049</v>
      </c>
      <c r="AJ1381" s="148">
        <v>664361284</v>
      </c>
      <c r="AK1381" s="148" t="s">
        <v>1692</v>
      </c>
      <c r="AL1381" s="148">
        <v>0</v>
      </c>
      <c r="AM1381" s="148">
        <v>0</v>
      </c>
    </row>
    <row r="1382" spans="1:39">
      <c r="A1382" s="148">
        <v>5329337</v>
      </c>
      <c r="B1382" s="148" t="s">
        <v>576</v>
      </c>
      <c r="C1382" s="148" t="s">
        <v>217</v>
      </c>
      <c r="D1382" s="148">
        <v>5329337</v>
      </c>
      <c r="F1382" s="149" t="s">
        <v>52</v>
      </c>
      <c r="H1382" s="150">
        <v>40550</v>
      </c>
      <c r="I1382" s="149" t="s">
        <v>44</v>
      </c>
      <c r="J1382" s="149">
        <v>-14</v>
      </c>
      <c r="K1382" s="149" t="s">
        <v>45</v>
      </c>
      <c r="M1382" s="149" t="s">
        <v>46</v>
      </c>
      <c r="N1382" s="148">
        <v>12530064</v>
      </c>
      <c r="O1382" s="148" t="s">
        <v>2020</v>
      </c>
      <c r="Q1382" s="148" t="s">
        <v>48</v>
      </c>
      <c r="R1382" s="150">
        <v>45190</v>
      </c>
      <c r="S1382" s="150">
        <v>45182</v>
      </c>
      <c r="T1382" s="148" t="s">
        <v>1006</v>
      </c>
      <c r="U1382" s="148">
        <v>500</v>
      </c>
      <c r="X1382" s="148">
        <v>5</v>
      </c>
      <c r="Y1382" s="148" t="s">
        <v>230</v>
      </c>
      <c r="AC1382" s="148" t="s">
        <v>49</v>
      </c>
      <c r="AD1382" s="148" t="s">
        <v>3634</v>
      </c>
      <c r="AE1382" s="148">
        <v>53320</v>
      </c>
      <c r="AF1382" s="148" t="s">
        <v>9296</v>
      </c>
      <c r="AJ1382" s="148">
        <v>635191307</v>
      </c>
      <c r="AK1382" s="148" t="s">
        <v>9297</v>
      </c>
      <c r="AL1382" s="148">
        <v>1</v>
      </c>
      <c r="AM1382" s="148">
        <v>1</v>
      </c>
    </row>
    <row r="1383" spans="1:39">
      <c r="A1383" s="148">
        <v>5324320</v>
      </c>
      <c r="B1383" s="148" t="s">
        <v>576</v>
      </c>
      <c r="C1383" s="148" t="s">
        <v>898</v>
      </c>
      <c r="D1383" s="148">
        <v>5324320</v>
      </c>
      <c r="F1383" s="149" t="s">
        <v>52</v>
      </c>
      <c r="H1383" s="150">
        <v>38722</v>
      </c>
      <c r="I1383" s="149" t="s">
        <v>2335</v>
      </c>
      <c r="J1383" s="149">
        <v>-19</v>
      </c>
      <c r="K1383" s="149" t="s">
        <v>45</v>
      </c>
      <c r="M1383" s="149" t="s">
        <v>46</v>
      </c>
      <c r="N1383" s="148">
        <v>12530095</v>
      </c>
      <c r="O1383" s="148" t="s">
        <v>944</v>
      </c>
      <c r="Q1383" s="148" t="s">
        <v>48</v>
      </c>
      <c r="R1383" s="150">
        <v>41542</v>
      </c>
      <c r="T1383" s="148" t="s">
        <v>2115</v>
      </c>
      <c r="U1383" s="148">
        <v>1058</v>
      </c>
      <c r="X1383" s="148">
        <v>10</v>
      </c>
      <c r="Y1383" s="148" t="s">
        <v>230</v>
      </c>
      <c r="AB1383" s="150">
        <v>44378</v>
      </c>
      <c r="AC1383" s="148" t="s">
        <v>49</v>
      </c>
      <c r="AD1383" s="148" t="s">
        <v>3990</v>
      </c>
      <c r="AE1383" s="148">
        <v>53410</v>
      </c>
      <c r="AF1383" s="148" t="s">
        <v>9298</v>
      </c>
      <c r="AJ1383" s="148">
        <v>628420541</v>
      </c>
      <c r="AK1383" s="148" t="s">
        <v>1692</v>
      </c>
      <c r="AL1383" s="148">
        <v>0</v>
      </c>
      <c r="AM1383" s="148">
        <v>0</v>
      </c>
    </row>
    <row r="1384" spans="1:39">
      <c r="A1384" s="148">
        <v>5328983</v>
      </c>
      <c r="B1384" s="148" t="s">
        <v>576</v>
      </c>
      <c r="C1384" s="148" t="s">
        <v>1149</v>
      </c>
      <c r="D1384" s="148">
        <v>5328983</v>
      </c>
      <c r="F1384" s="149" t="s">
        <v>52</v>
      </c>
      <c r="H1384" s="150">
        <v>41672</v>
      </c>
      <c r="I1384" s="149" t="s">
        <v>89</v>
      </c>
      <c r="J1384" s="149">
        <v>-11</v>
      </c>
      <c r="K1384" s="149" t="s">
        <v>45</v>
      </c>
      <c r="M1384" s="149" t="s">
        <v>46</v>
      </c>
      <c r="N1384" s="148">
        <v>12530095</v>
      </c>
      <c r="O1384" s="148" t="s">
        <v>944</v>
      </c>
      <c r="Q1384" s="148" t="s">
        <v>48</v>
      </c>
      <c r="R1384" s="150">
        <v>44856</v>
      </c>
      <c r="T1384" s="148" t="s">
        <v>2115</v>
      </c>
      <c r="U1384" s="148">
        <v>500</v>
      </c>
      <c r="X1384" s="148">
        <v>5</v>
      </c>
      <c r="Y1384" s="148" t="s">
        <v>230</v>
      </c>
      <c r="AC1384" s="148" t="s">
        <v>49</v>
      </c>
      <c r="AD1384" s="148" t="s">
        <v>3767</v>
      </c>
      <c r="AE1384" s="148">
        <v>53410</v>
      </c>
      <c r="AF1384" s="148" t="s">
        <v>6192</v>
      </c>
      <c r="AK1384" s="148" t="s">
        <v>1692</v>
      </c>
      <c r="AL1384" s="148">
        <v>0</v>
      </c>
      <c r="AM1384" s="148">
        <v>0</v>
      </c>
    </row>
    <row r="1385" spans="1:39">
      <c r="A1385" s="148">
        <v>5329684</v>
      </c>
      <c r="B1385" s="148" t="s">
        <v>9299</v>
      </c>
      <c r="C1385" s="148" t="s">
        <v>9300</v>
      </c>
      <c r="D1385" s="148">
        <v>5329684</v>
      </c>
      <c r="F1385" s="149" t="s">
        <v>43</v>
      </c>
      <c r="H1385" s="150">
        <v>42582</v>
      </c>
      <c r="I1385" s="149" t="s">
        <v>43</v>
      </c>
      <c r="J1385" s="149">
        <v>-9</v>
      </c>
      <c r="K1385" s="149" t="s">
        <v>45</v>
      </c>
      <c r="M1385" s="149" t="s">
        <v>46</v>
      </c>
      <c r="N1385" s="148">
        <v>12530060</v>
      </c>
      <c r="O1385" s="148" t="s">
        <v>2031</v>
      </c>
      <c r="Q1385" s="148" t="s">
        <v>48</v>
      </c>
      <c r="R1385" s="150">
        <v>45392</v>
      </c>
      <c r="T1385" s="148" t="s">
        <v>2115</v>
      </c>
      <c r="U1385" s="148">
        <v>500</v>
      </c>
      <c r="X1385" s="148">
        <v>5</v>
      </c>
      <c r="Y1385" s="148" t="s">
        <v>230</v>
      </c>
      <c r="AC1385" s="148" t="s">
        <v>49</v>
      </c>
      <c r="AD1385" s="148" t="s">
        <v>3637</v>
      </c>
      <c r="AE1385" s="148">
        <v>53810</v>
      </c>
      <c r="AF1385" s="148" t="s">
        <v>9301</v>
      </c>
      <c r="AI1385" s="148">
        <v>783825454</v>
      </c>
      <c r="AJ1385" s="148">
        <v>754006220</v>
      </c>
      <c r="AK1385" s="148" t="s">
        <v>9302</v>
      </c>
      <c r="AL1385" s="148">
        <v>0</v>
      </c>
      <c r="AM1385" s="148">
        <v>0</v>
      </c>
    </row>
    <row r="1386" spans="1:39">
      <c r="A1386" s="148">
        <v>5329683</v>
      </c>
      <c r="B1386" s="148" t="s">
        <v>9299</v>
      </c>
      <c r="C1386" s="148" t="s">
        <v>9303</v>
      </c>
      <c r="D1386" s="148">
        <v>5329683</v>
      </c>
      <c r="F1386" s="149" t="s">
        <v>43</v>
      </c>
      <c r="H1386" s="150">
        <v>43750</v>
      </c>
      <c r="I1386" s="149" t="s">
        <v>43</v>
      </c>
      <c r="J1386" s="149">
        <v>-9</v>
      </c>
      <c r="K1386" s="149" t="s">
        <v>45</v>
      </c>
      <c r="M1386" s="149" t="s">
        <v>46</v>
      </c>
      <c r="N1386" s="148">
        <v>12530060</v>
      </c>
      <c r="O1386" s="148" t="s">
        <v>2031</v>
      </c>
      <c r="Q1386" s="148" t="s">
        <v>48</v>
      </c>
      <c r="R1386" s="150">
        <v>45392</v>
      </c>
      <c r="T1386" s="148" t="s">
        <v>2115</v>
      </c>
      <c r="U1386" s="148">
        <v>500</v>
      </c>
      <c r="X1386" s="148">
        <v>5</v>
      </c>
      <c r="Y1386" s="148" t="s">
        <v>230</v>
      </c>
      <c r="AC1386" s="148" t="s">
        <v>49</v>
      </c>
      <c r="AD1386" s="148" t="s">
        <v>3637</v>
      </c>
      <c r="AE1386" s="148">
        <v>53810</v>
      </c>
      <c r="AF1386" s="148" t="s">
        <v>9304</v>
      </c>
      <c r="AI1386" s="148">
        <v>783825454</v>
      </c>
      <c r="AJ1386" s="148">
        <v>754006220</v>
      </c>
      <c r="AK1386" s="148" t="s">
        <v>9302</v>
      </c>
      <c r="AL1386" s="148">
        <v>0</v>
      </c>
      <c r="AM1386" s="148">
        <v>0</v>
      </c>
    </row>
    <row r="1387" spans="1:39">
      <c r="A1387" s="148">
        <v>5324511</v>
      </c>
      <c r="B1387" s="148" t="s">
        <v>899</v>
      </c>
      <c r="C1387" s="148" t="s">
        <v>2097</v>
      </c>
      <c r="D1387" s="148">
        <v>5324511</v>
      </c>
      <c r="F1387" s="149" t="s">
        <v>52</v>
      </c>
      <c r="H1387" s="150">
        <v>38749</v>
      </c>
      <c r="I1387" s="149" t="s">
        <v>2335</v>
      </c>
      <c r="J1387" s="149">
        <v>-19</v>
      </c>
      <c r="K1387" s="149" t="s">
        <v>45</v>
      </c>
      <c r="M1387" s="149" t="s">
        <v>46</v>
      </c>
      <c r="N1387" s="148">
        <v>12530022</v>
      </c>
      <c r="O1387" s="148" t="s">
        <v>51</v>
      </c>
      <c r="Q1387" s="148" t="s">
        <v>48</v>
      </c>
      <c r="R1387" s="150">
        <v>41568</v>
      </c>
      <c r="T1387" s="148" t="s">
        <v>2115</v>
      </c>
      <c r="U1387" s="148">
        <v>1271</v>
      </c>
      <c r="X1387" s="148">
        <v>12</v>
      </c>
      <c r="Y1387" s="148" t="s">
        <v>230</v>
      </c>
      <c r="AB1387" s="150">
        <v>45456</v>
      </c>
      <c r="AC1387" s="148" t="s">
        <v>49</v>
      </c>
      <c r="AD1387" s="148" t="s">
        <v>3795</v>
      </c>
      <c r="AE1387" s="148">
        <v>53410</v>
      </c>
      <c r="AF1387" s="148" t="s">
        <v>4626</v>
      </c>
      <c r="AJ1387" s="148">
        <v>648723887</v>
      </c>
      <c r="AK1387" s="148" t="s">
        <v>1619</v>
      </c>
      <c r="AL1387" s="148">
        <v>0</v>
      </c>
      <c r="AM1387" s="148">
        <v>0</v>
      </c>
    </row>
    <row r="1388" spans="1:39">
      <c r="A1388" s="148">
        <v>4429658</v>
      </c>
      <c r="B1388" s="148" t="s">
        <v>1303</v>
      </c>
      <c r="C1388" s="148" t="s">
        <v>134</v>
      </c>
      <c r="D1388" s="148">
        <v>4429658</v>
      </c>
      <c r="F1388" s="149" t="s">
        <v>52</v>
      </c>
      <c r="H1388" s="150">
        <v>31546</v>
      </c>
      <c r="I1388" s="149" t="s">
        <v>59</v>
      </c>
      <c r="J1388" s="149">
        <v>-40</v>
      </c>
      <c r="K1388" s="149" t="s">
        <v>45</v>
      </c>
      <c r="M1388" s="149" t="s">
        <v>46</v>
      </c>
      <c r="N1388" s="148">
        <v>12530035</v>
      </c>
      <c r="O1388" s="148" t="s">
        <v>2027</v>
      </c>
      <c r="Q1388" s="148" t="s">
        <v>48</v>
      </c>
      <c r="R1388" s="150">
        <v>37432</v>
      </c>
      <c r="S1388" s="150">
        <v>45160</v>
      </c>
      <c r="T1388" s="148" t="s">
        <v>1006</v>
      </c>
      <c r="U1388" s="148">
        <v>898</v>
      </c>
      <c r="X1388" s="148">
        <v>8</v>
      </c>
      <c r="Y1388" s="148" t="s">
        <v>230</v>
      </c>
      <c r="AC1388" s="148" t="s">
        <v>49</v>
      </c>
      <c r="AD1388" s="148" t="s">
        <v>3885</v>
      </c>
      <c r="AE1388" s="148">
        <v>53950</v>
      </c>
      <c r="AF1388" s="148" t="s">
        <v>4627</v>
      </c>
      <c r="AI1388" s="148">
        <v>251123310</v>
      </c>
      <c r="AJ1388" s="148">
        <v>679463410</v>
      </c>
      <c r="AK1388" s="148" t="s">
        <v>1693</v>
      </c>
      <c r="AL1388" s="148">
        <v>0</v>
      </c>
      <c r="AM1388" s="148">
        <v>0</v>
      </c>
    </row>
    <row r="1389" spans="1:39">
      <c r="A1389" s="148">
        <v>5328290</v>
      </c>
      <c r="B1389" s="148" t="s">
        <v>3440</v>
      </c>
      <c r="C1389" s="148" t="s">
        <v>2186</v>
      </c>
      <c r="D1389" s="148">
        <v>5328290</v>
      </c>
      <c r="E1389" s="149" t="s">
        <v>52</v>
      </c>
      <c r="F1389" s="149" t="s">
        <v>52</v>
      </c>
      <c r="H1389" s="150">
        <v>24780</v>
      </c>
      <c r="I1389" s="149" t="s">
        <v>8130</v>
      </c>
      <c r="J1389" s="149" t="s">
        <v>8131</v>
      </c>
      <c r="K1389" s="149" t="s">
        <v>45</v>
      </c>
      <c r="M1389" s="149" t="s">
        <v>46</v>
      </c>
      <c r="N1389" s="148">
        <v>12538899</v>
      </c>
      <c r="O1389" s="148" t="s">
        <v>1231</v>
      </c>
      <c r="P1389" s="150">
        <v>45510</v>
      </c>
      <c r="Q1389" s="148" t="s">
        <v>962</v>
      </c>
      <c r="R1389" s="150">
        <v>44468</v>
      </c>
      <c r="S1389" s="150">
        <v>45426</v>
      </c>
      <c r="T1389" s="148" t="s">
        <v>1006</v>
      </c>
      <c r="U1389" s="148">
        <v>683</v>
      </c>
      <c r="X1389" s="148">
        <v>6</v>
      </c>
      <c r="Y1389" s="148" t="s">
        <v>230</v>
      </c>
      <c r="AC1389" s="148" t="s">
        <v>49</v>
      </c>
      <c r="AD1389" s="148" t="s">
        <v>3772</v>
      </c>
      <c r="AE1389" s="148">
        <v>53160</v>
      </c>
      <c r="AF1389" s="148" t="s">
        <v>4628</v>
      </c>
      <c r="AJ1389" s="148" t="s">
        <v>3441</v>
      </c>
      <c r="AK1389" s="148" t="s">
        <v>3442</v>
      </c>
      <c r="AL1389" s="148">
        <v>0</v>
      </c>
      <c r="AM1389" s="148">
        <v>0</v>
      </c>
    </row>
    <row r="1390" spans="1:39">
      <c r="A1390" s="148">
        <v>5322519</v>
      </c>
      <c r="B1390" s="148" t="s">
        <v>9305</v>
      </c>
      <c r="C1390" s="148" t="s">
        <v>931</v>
      </c>
      <c r="D1390" s="148">
        <v>5322519</v>
      </c>
      <c r="E1390" s="149" t="s">
        <v>52</v>
      </c>
      <c r="F1390" s="149" t="s">
        <v>52</v>
      </c>
      <c r="H1390" s="150">
        <v>37138</v>
      </c>
      <c r="I1390" s="149" t="s">
        <v>59</v>
      </c>
      <c r="J1390" s="149">
        <v>-40</v>
      </c>
      <c r="K1390" s="149" t="s">
        <v>45</v>
      </c>
      <c r="M1390" s="149" t="s">
        <v>46</v>
      </c>
      <c r="N1390" s="148">
        <v>12530017</v>
      </c>
      <c r="O1390" s="148" t="s">
        <v>2025</v>
      </c>
      <c r="P1390" s="150">
        <v>45526</v>
      </c>
      <c r="Q1390" s="148" t="s">
        <v>962</v>
      </c>
      <c r="R1390" s="150">
        <v>40455</v>
      </c>
      <c r="S1390" s="150">
        <v>45183</v>
      </c>
      <c r="T1390" s="148" t="s">
        <v>2896</v>
      </c>
      <c r="U1390" s="148">
        <v>1250</v>
      </c>
      <c r="X1390" s="148">
        <v>12</v>
      </c>
      <c r="Y1390" s="148" t="s">
        <v>230</v>
      </c>
      <c r="AC1390" s="148" t="s">
        <v>49</v>
      </c>
      <c r="AD1390" s="148" t="s">
        <v>3669</v>
      </c>
      <c r="AE1390" s="148">
        <v>53500</v>
      </c>
      <c r="AF1390" s="148" t="s">
        <v>9306</v>
      </c>
      <c r="AJ1390" s="148">
        <v>614585974</v>
      </c>
      <c r="AK1390" s="148" t="s">
        <v>9307</v>
      </c>
      <c r="AL1390" s="148">
        <v>0</v>
      </c>
      <c r="AM1390" s="148">
        <v>0</v>
      </c>
    </row>
    <row r="1391" spans="1:39">
      <c r="A1391" s="148">
        <v>5318586</v>
      </c>
      <c r="B1391" s="148" t="s">
        <v>9308</v>
      </c>
      <c r="C1391" s="148" t="s">
        <v>81</v>
      </c>
      <c r="D1391" s="148">
        <v>5318586</v>
      </c>
      <c r="E1391" s="149" t="s">
        <v>52</v>
      </c>
      <c r="H1391" s="150">
        <v>33737</v>
      </c>
      <c r="I1391" s="149" t="s">
        <v>59</v>
      </c>
      <c r="J1391" s="149">
        <v>-40</v>
      </c>
      <c r="K1391" s="149" t="s">
        <v>45</v>
      </c>
      <c r="M1391" s="149" t="s">
        <v>46</v>
      </c>
      <c r="N1391" s="148">
        <v>12530143</v>
      </c>
      <c r="O1391" s="148" t="s">
        <v>3251</v>
      </c>
      <c r="P1391" s="150">
        <v>45528</v>
      </c>
      <c r="Q1391" s="148" t="s">
        <v>962</v>
      </c>
      <c r="R1391" s="150">
        <v>37942</v>
      </c>
      <c r="S1391" s="150">
        <v>45504</v>
      </c>
      <c r="T1391" s="148" t="s">
        <v>1006</v>
      </c>
      <c r="U1391" s="148">
        <v>738</v>
      </c>
      <c r="X1391" s="148">
        <v>7</v>
      </c>
      <c r="Y1391" s="148" t="s">
        <v>230</v>
      </c>
      <c r="AC1391" s="148" t="s">
        <v>49</v>
      </c>
      <c r="AD1391" s="148" t="s">
        <v>3644</v>
      </c>
      <c r="AE1391" s="148">
        <v>53200</v>
      </c>
      <c r="AF1391" s="148" t="s">
        <v>9309</v>
      </c>
      <c r="AJ1391" s="148">
        <v>685857721</v>
      </c>
      <c r="AK1391" s="148" t="s">
        <v>9310</v>
      </c>
      <c r="AL1391" s="148">
        <v>0</v>
      </c>
      <c r="AM1391" s="148">
        <v>0</v>
      </c>
    </row>
    <row r="1392" spans="1:39">
      <c r="A1392" s="148">
        <v>5329127</v>
      </c>
      <c r="B1392" s="148" t="s">
        <v>577</v>
      </c>
      <c r="C1392" s="148" t="s">
        <v>2132</v>
      </c>
      <c r="D1392" s="148">
        <v>5329127</v>
      </c>
      <c r="E1392" s="149" t="s">
        <v>52</v>
      </c>
      <c r="F1392" s="149" t="s">
        <v>52</v>
      </c>
      <c r="H1392" s="150">
        <v>35752</v>
      </c>
      <c r="I1392" s="149" t="s">
        <v>59</v>
      </c>
      <c r="J1392" s="149">
        <v>-40</v>
      </c>
      <c r="K1392" s="149" t="s">
        <v>45</v>
      </c>
      <c r="M1392" s="149" t="s">
        <v>46</v>
      </c>
      <c r="N1392" s="148">
        <v>12530077</v>
      </c>
      <c r="O1392" s="148" t="s">
        <v>2064</v>
      </c>
      <c r="P1392" s="150">
        <v>45519</v>
      </c>
      <c r="Q1392" s="148" t="s">
        <v>962</v>
      </c>
      <c r="R1392" s="150">
        <v>45111</v>
      </c>
      <c r="S1392" s="150">
        <v>45110</v>
      </c>
      <c r="T1392" s="148" t="s">
        <v>2896</v>
      </c>
      <c r="U1392" s="148">
        <v>535</v>
      </c>
      <c r="X1392" s="148">
        <v>5</v>
      </c>
      <c r="Y1392" s="148" t="s">
        <v>230</v>
      </c>
      <c r="AC1392" s="148" t="s">
        <v>49</v>
      </c>
      <c r="AD1392" s="148" t="s">
        <v>6193</v>
      </c>
      <c r="AE1392" s="148">
        <v>53160</v>
      </c>
      <c r="AF1392" s="148" t="s">
        <v>6194</v>
      </c>
      <c r="AJ1392" s="148">
        <v>788357391</v>
      </c>
      <c r="AK1392" s="148" t="s">
        <v>6195</v>
      </c>
      <c r="AL1392" s="148">
        <v>0</v>
      </c>
      <c r="AM1392" s="148">
        <v>0</v>
      </c>
    </row>
    <row r="1393" spans="1:39">
      <c r="A1393" s="148">
        <v>5317596</v>
      </c>
      <c r="B1393" s="148" t="s">
        <v>577</v>
      </c>
      <c r="C1393" s="148" t="s">
        <v>93</v>
      </c>
      <c r="D1393" s="148">
        <v>5317596</v>
      </c>
      <c r="E1393" s="149" t="s">
        <v>52</v>
      </c>
      <c r="F1393" s="149" t="s">
        <v>52</v>
      </c>
      <c r="H1393" s="150">
        <v>21279</v>
      </c>
      <c r="I1393" s="149" t="s">
        <v>8208</v>
      </c>
      <c r="J1393" s="149" t="s">
        <v>8209</v>
      </c>
      <c r="K1393" s="149" t="s">
        <v>45</v>
      </c>
      <c r="M1393" s="149" t="s">
        <v>46</v>
      </c>
      <c r="N1393" s="148">
        <v>12530121</v>
      </c>
      <c r="O1393" s="148" t="s">
        <v>142</v>
      </c>
      <c r="P1393" s="150">
        <v>45494</v>
      </c>
      <c r="Q1393" s="148" t="s">
        <v>962</v>
      </c>
      <c r="R1393" s="150">
        <v>37531</v>
      </c>
      <c r="S1393" s="150">
        <v>45190</v>
      </c>
      <c r="T1393" s="148" t="s">
        <v>1006</v>
      </c>
      <c r="U1393" s="148">
        <v>545</v>
      </c>
      <c r="X1393" s="148">
        <v>5</v>
      </c>
      <c r="Y1393" s="148" t="s">
        <v>230</v>
      </c>
      <c r="AC1393" s="148" t="s">
        <v>49</v>
      </c>
      <c r="AD1393" s="148" t="s">
        <v>3869</v>
      </c>
      <c r="AE1393" s="148">
        <v>53500</v>
      </c>
      <c r="AF1393" s="148" t="s">
        <v>4631</v>
      </c>
      <c r="AJ1393" s="148" t="s">
        <v>2272</v>
      </c>
      <c r="AK1393" s="148" t="s">
        <v>9311</v>
      </c>
      <c r="AL1393" s="148">
        <v>0</v>
      </c>
      <c r="AM1393" s="148">
        <v>0</v>
      </c>
    </row>
    <row r="1394" spans="1:39">
      <c r="A1394" s="148">
        <v>4916661</v>
      </c>
      <c r="B1394" s="148" t="s">
        <v>577</v>
      </c>
      <c r="C1394" s="148" t="s">
        <v>93</v>
      </c>
      <c r="D1394" s="148">
        <v>4916661</v>
      </c>
      <c r="F1394" s="149" t="s">
        <v>52</v>
      </c>
      <c r="H1394" s="150">
        <v>18267</v>
      </c>
      <c r="I1394" s="149" t="s">
        <v>8116</v>
      </c>
      <c r="J1394" s="149" t="s">
        <v>8117</v>
      </c>
      <c r="K1394" s="149" t="s">
        <v>45</v>
      </c>
      <c r="M1394" s="149" t="s">
        <v>46</v>
      </c>
      <c r="N1394" s="148">
        <v>12530144</v>
      </c>
      <c r="O1394" s="148" t="s">
        <v>2070</v>
      </c>
      <c r="Q1394" s="148" t="s">
        <v>48</v>
      </c>
      <c r="R1394" s="150">
        <v>37432</v>
      </c>
      <c r="S1394" s="150">
        <v>44806</v>
      </c>
      <c r="T1394" s="148" t="s">
        <v>2896</v>
      </c>
      <c r="U1394" s="148">
        <v>844</v>
      </c>
      <c r="X1394" s="148">
        <v>8</v>
      </c>
      <c r="Y1394" s="148" t="s">
        <v>230</v>
      </c>
      <c r="AC1394" s="148" t="s">
        <v>49</v>
      </c>
      <c r="AD1394" s="148" t="s">
        <v>4629</v>
      </c>
      <c r="AE1394" s="148">
        <v>49330</v>
      </c>
      <c r="AF1394" s="148" t="s">
        <v>4630</v>
      </c>
      <c r="AI1394" s="148">
        <v>241058214</v>
      </c>
      <c r="AK1394" s="148" t="s">
        <v>1694</v>
      </c>
      <c r="AL1394" s="148">
        <v>0</v>
      </c>
      <c r="AM1394" s="148">
        <v>0</v>
      </c>
    </row>
    <row r="1395" spans="1:39">
      <c r="A1395" s="148">
        <v>5329542</v>
      </c>
      <c r="B1395" s="148" t="s">
        <v>577</v>
      </c>
      <c r="C1395" s="148" t="s">
        <v>2334</v>
      </c>
      <c r="D1395" s="148">
        <v>5329542</v>
      </c>
      <c r="F1395" s="149" t="s">
        <v>43</v>
      </c>
      <c r="H1395" s="150">
        <v>42246</v>
      </c>
      <c r="I1395" s="149" t="s">
        <v>57</v>
      </c>
      <c r="J1395" s="149">
        <v>-10</v>
      </c>
      <c r="K1395" s="149" t="s">
        <v>45</v>
      </c>
      <c r="M1395" s="149" t="s">
        <v>46</v>
      </c>
      <c r="N1395" s="148">
        <v>12530121</v>
      </c>
      <c r="O1395" s="148" t="s">
        <v>142</v>
      </c>
      <c r="Q1395" s="148" t="s">
        <v>48</v>
      </c>
      <c r="R1395" s="150">
        <v>45243</v>
      </c>
      <c r="T1395" s="148" t="s">
        <v>2115</v>
      </c>
      <c r="U1395" s="148">
        <v>500</v>
      </c>
      <c r="X1395" s="148">
        <v>5</v>
      </c>
      <c r="Y1395" s="148" t="s">
        <v>230</v>
      </c>
      <c r="AC1395" s="148" t="s">
        <v>49</v>
      </c>
      <c r="AD1395" s="148" t="s">
        <v>4472</v>
      </c>
      <c r="AE1395" s="148">
        <v>53500</v>
      </c>
      <c r="AF1395" s="148" t="s">
        <v>9312</v>
      </c>
      <c r="AJ1395" s="148">
        <v>615547116</v>
      </c>
      <c r="AK1395" s="148" t="s">
        <v>9313</v>
      </c>
      <c r="AL1395" s="148">
        <v>0</v>
      </c>
      <c r="AM1395" s="148">
        <v>0</v>
      </c>
    </row>
    <row r="1396" spans="1:39">
      <c r="A1396" s="148">
        <v>5326459</v>
      </c>
      <c r="B1396" s="148" t="s">
        <v>1114</v>
      </c>
      <c r="C1396" s="148" t="s">
        <v>2127</v>
      </c>
      <c r="D1396" s="148">
        <v>5326459</v>
      </c>
      <c r="F1396" s="149" t="s">
        <v>52</v>
      </c>
      <c r="H1396" s="150">
        <v>22089</v>
      </c>
      <c r="I1396" s="149" t="s">
        <v>8138</v>
      </c>
      <c r="J1396" s="149" t="s">
        <v>8139</v>
      </c>
      <c r="K1396" s="149" t="s">
        <v>45</v>
      </c>
      <c r="M1396" s="149" t="s">
        <v>46</v>
      </c>
      <c r="N1396" s="148">
        <v>12530008</v>
      </c>
      <c r="O1396" s="148" t="s">
        <v>146</v>
      </c>
      <c r="Q1396" s="148" t="s">
        <v>48</v>
      </c>
      <c r="R1396" s="150">
        <v>43003</v>
      </c>
      <c r="S1396" s="150">
        <v>45142</v>
      </c>
      <c r="T1396" s="148" t="s">
        <v>1006</v>
      </c>
      <c r="U1396" s="148">
        <v>776</v>
      </c>
      <c r="X1396" s="148">
        <v>7</v>
      </c>
      <c r="Y1396" s="148" t="s">
        <v>230</v>
      </c>
      <c r="AC1396" s="148" t="s">
        <v>49</v>
      </c>
      <c r="AD1396" s="148" t="s">
        <v>4632</v>
      </c>
      <c r="AE1396" s="148">
        <v>53410</v>
      </c>
      <c r="AF1396" s="148" t="s">
        <v>4633</v>
      </c>
      <c r="AI1396" s="148" t="s">
        <v>3443</v>
      </c>
      <c r="AJ1396" s="148" t="s">
        <v>3444</v>
      </c>
      <c r="AK1396" s="148" t="s">
        <v>1695</v>
      </c>
      <c r="AL1396" s="148">
        <v>0</v>
      </c>
      <c r="AM1396" s="148">
        <v>0</v>
      </c>
    </row>
    <row r="1397" spans="1:39">
      <c r="A1397" s="148">
        <v>5329342</v>
      </c>
      <c r="B1397" s="148" t="s">
        <v>1217</v>
      </c>
      <c r="C1397" s="148" t="s">
        <v>2159</v>
      </c>
      <c r="D1397" s="148">
        <v>5329342</v>
      </c>
      <c r="F1397" s="149" t="s">
        <v>52</v>
      </c>
      <c r="H1397" s="150">
        <v>41487</v>
      </c>
      <c r="I1397" s="149" t="s">
        <v>54</v>
      </c>
      <c r="J1397" s="149">
        <v>-12</v>
      </c>
      <c r="K1397" s="149" t="s">
        <v>61</v>
      </c>
      <c r="M1397" s="149" t="s">
        <v>46</v>
      </c>
      <c r="N1397" s="148">
        <v>12530018</v>
      </c>
      <c r="O1397" s="148" t="s">
        <v>2023</v>
      </c>
      <c r="Q1397" s="148" t="s">
        <v>48</v>
      </c>
      <c r="R1397" s="150">
        <v>45190</v>
      </c>
      <c r="T1397" s="148" t="s">
        <v>2115</v>
      </c>
      <c r="U1397" s="148">
        <v>500</v>
      </c>
      <c r="X1397" s="148">
        <v>5</v>
      </c>
      <c r="Y1397" s="148" t="s">
        <v>230</v>
      </c>
      <c r="AC1397" s="148" t="s">
        <v>49</v>
      </c>
      <c r="AD1397" s="148" t="s">
        <v>1208</v>
      </c>
      <c r="AE1397" s="148">
        <v>53200</v>
      </c>
      <c r="AF1397" s="148" t="s">
        <v>9314</v>
      </c>
      <c r="AI1397" s="148" t="s">
        <v>9315</v>
      </c>
      <c r="AJ1397" s="148" t="s">
        <v>9316</v>
      </c>
      <c r="AK1397" s="148" t="s">
        <v>1696</v>
      </c>
      <c r="AL1397" s="148">
        <v>0</v>
      </c>
      <c r="AM1397" s="148">
        <v>0</v>
      </c>
    </row>
    <row r="1398" spans="1:39">
      <c r="A1398" s="148">
        <v>5327431</v>
      </c>
      <c r="B1398" s="148" t="s">
        <v>1217</v>
      </c>
      <c r="C1398" s="148" t="s">
        <v>125</v>
      </c>
      <c r="D1398" s="148">
        <v>5327431</v>
      </c>
      <c r="F1398" s="149" t="s">
        <v>52</v>
      </c>
      <c r="H1398" s="150">
        <v>39738</v>
      </c>
      <c r="I1398" s="149" t="s">
        <v>152</v>
      </c>
      <c r="J1398" s="149">
        <v>-17</v>
      </c>
      <c r="K1398" s="149" t="s">
        <v>45</v>
      </c>
      <c r="M1398" s="149" t="s">
        <v>46</v>
      </c>
      <c r="N1398" s="148">
        <v>12530018</v>
      </c>
      <c r="O1398" s="148" t="s">
        <v>2023</v>
      </c>
      <c r="Q1398" s="148" t="s">
        <v>48</v>
      </c>
      <c r="R1398" s="150">
        <v>43722</v>
      </c>
      <c r="T1398" s="148" t="s">
        <v>2115</v>
      </c>
      <c r="U1398" s="148">
        <v>810</v>
      </c>
      <c r="X1398" s="148">
        <v>8</v>
      </c>
      <c r="Y1398" s="148" t="s">
        <v>230</v>
      </c>
      <c r="AC1398" s="148" t="s">
        <v>49</v>
      </c>
      <c r="AD1398" s="148" t="s">
        <v>1208</v>
      </c>
      <c r="AE1398" s="148">
        <v>53200</v>
      </c>
      <c r="AF1398" s="148" t="s">
        <v>4635</v>
      </c>
      <c r="AI1398" s="148">
        <v>243073658</v>
      </c>
      <c r="AJ1398" s="148">
        <v>685195418</v>
      </c>
      <c r="AK1398" s="148" t="s">
        <v>1696</v>
      </c>
      <c r="AL1398" s="148">
        <v>0</v>
      </c>
      <c r="AM1398" s="148">
        <v>0</v>
      </c>
    </row>
    <row r="1399" spans="1:39">
      <c r="A1399" s="148">
        <v>539495</v>
      </c>
      <c r="B1399" s="148" t="s">
        <v>578</v>
      </c>
      <c r="C1399" s="148" t="s">
        <v>141</v>
      </c>
      <c r="D1399" s="148">
        <v>539495</v>
      </c>
      <c r="E1399" s="149" t="s">
        <v>52</v>
      </c>
      <c r="F1399" s="149" t="s">
        <v>52</v>
      </c>
      <c r="H1399" s="150">
        <v>29400</v>
      </c>
      <c r="I1399" s="149" t="s">
        <v>8113</v>
      </c>
      <c r="J1399" s="149" t="s">
        <v>8114</v>
      </c>
      <c r="K1399" s="149" t="s">
        <v>45</v>
      </c>
      <c r="M1399" s="149" t="s">
        <v>46</v>
      </c>
      <c r="N1399" s="148">
        <v>12530023</v>
      </c>
      <c r="O1399" s="148" t="s">
        <v>2026</v>
      </c>
      <c r="P1399" s="150">
        <v>45483</v>
      </c>
      <c r="Q1399" s="148" t="s">
        <v>962</v>
      </c>
      <c r="R1399" s="150">
        <v>37432</v>
      </c>
      <c r="S1399" s="150">
        <v>44806</v>
      </c>
      <c r="T1399" s="148" t="s">
        <v>2896</v>
      </c>
      <c r="U1399" s="148">
        <v>1405</v>
      </c>
      <c r="X1399" s="148">
        <v>14</v>
      </c>
      <c r="Y1399" s="148" t="s">
        <v>230</v>
      </c>
      <c r="AC1399" s="148" t="s">
        <v>49</v>
      </c>
      <c r="AD1399" s="148" t="s">
        <v>4636</v>
      </c>
      <c r="AE1399" s="148">
        <v>72130</v>
      </c>
      <c r="AF1399" s="148" t="s">
        <v>4637</v>
      </c>
      <c r="AI1399" s="148">
        <v>243345417</v>
      </c>
      <c r="AJ1399" s="148">
        <v>689501388</v>
      </c>
      <c r="AK1399" s="148" t="s">
        <v>3042</v>
      </c>
      <c r="AL1399" s="148">
        <v>0</v>
      </c>
      <c r="AM1399" s="148">
        <v>0</v>
      </c>
    </row>
    <row r="1400" spans="1:39">
      <c r="A1400" s="148">
        <v>5329418</v>
      </c>
      <c r="B1400" s="148" t="s">
        <v>9317</v>
      </c>
      <c r="C1400" s="148" t="s">
        <v>5810</v>
      </c>
      <c r="D1400" s="148">
        <v>5329418</v>
      </c>
      <c r="E1400" s="149" t="s">
        <v>43</v>
      </c>
      <c r="F1400" s="149" t="s">
        <v>43</v>
      </c>
      <c r="H1400" s="150">
        <v>41673</v>
      </c>
      <c r="I1400" s="149" t="s">
        <v>89</v>
      </c>
      <c r="J1400" s="149">
        <v>-11</v>
      </c>
      <c r="K1400" s="149" t="s">
        <v>45</v>
      </c>
      <c r="M1400" s="149" t="s">
        <v>46</v>
      </c>
      <c r="N1400" s="148">
        <v>12530022</v>
      </c>
      <c r="O1400" s="148" t="s">
        <v>51</v>
      </c>
      <c r="P1400" s="150">
        <v>45521</v>
      </c>
      <c r="Q1400" s="148" t="s">
        <v>962</v>
      </c>
      <c r="R1400" s="150">
        <v>45203</v>
      </c>
      <c r="T1400" s="148" t="s">
        <v>2115</v>
      </c>
      <c r="U1400" s="148">
        <v>500</v>
      </c>
      <c r="X1400" s="148">
        <v>5</v>
      </c>
      <c r="Y1400" s="148" t="s">
        <v>230</v>
      </c>
      <c r="AC1400" s="148" t="s">
        <v>49</v>
      </c>
      <c r="AD1400" s="148" t="s">
        <v>1328</v>
      </c>
      <c r="AE1400" s="148">
        <v>53000</v>
      </c>
      <c r="AF1400" s="148" t="s">
        <v>9318</v>
      </c>
      <c r="AJ1400" s="148">
        <v>666429040</v>
      </c>
      <c r="AK1400" s="148" t="s">
        <v>9319</v>
      </c>
      <c r="AL1400" s="148">
        <v>0</v>
      </c>
      <c r="AM1400" s="148">
        <v>0</v>
      </c>
    </row>
    <row r="1401" spans="1:39">
      <c r="A1401" s="148">
        <v>5327975</v>
      </c>
      <c r="B1401" s="148" t="s">
        <v>6196</v>
      </c>
      <c r="C1401" s="148" t="s">
        <v>6197</v>
      </c>
      <c r="D1401" s="148">
        <v>5327975</v>
      </c>
      <c r="F1401" s="149" t="s">
        <v>52</v>
      </c>
      <c r="H1401" s="150">
        <v>40081</v>
      </c>
      <c r="I1401" s="149" t="s">
        <v>70</v>
      </c>
      <c r="J1401" s="149">
        <v>-16</v>
      </c>
      <c r="K1401" s="149" t="s">
        <v>45</v>
      </c>
      <c r="M1401" s="149" t="s">
        <v>46</v>
      </c>
      <c r="N1401" s="148">
        <v>12530054</v>
      </c>
      <c r="O1401" s="148" t="s">
        <v>94</v>
      </c>
      <c r="Q1401" s="148" t="s">
        <v>48</v>
      </c>
      <c r="R1401" s="150">
        <v>44104</v>
      </c>
      <c r="T1401" s="148" t="s">
        <v>2115</v>
      </c>
      <c r="U1401" s="148">
        <v>601</v>
      </c>
      <c r="X1401" s="148">
        <v>6</v>
      </c>
      <c r="Y1401" s="148" t="s">
        <v>230</v>
      </c>
      <c r="AC1401" s="148" t="s">
        <v>49</v>
      </c>
      <c r="AD1401" s="148" t="s">
        <v>3662</v>
      </c>
      <c r="AE1401" s="148">
        <v>53800</v>
      </c>
      <c r="AF1401" s="148" t="s">
        <v>6198</v>
      </c>
      <c r="AI1401" s="148">
        <v>243703921</v>
      </c>
      <c r="AJ1401" s="148">
        <v>632439377</v>
      </c>
      <c r="AK1401" s="148" t="s">
        <v>6199</v>
      </c>
      <c r="AL1401" s="148">
        <v>0</v>
      </c>
      <c r="AM1401" s="148">
        <v>0</v>
      </c>
    </row>
    <row r="1402" spans="1:39">
      <c r="A1402" s="148">
        <v>5329300</v>
      </c>
      <c r="B1402" s="148" t="s">
        <v>9320</v>
      </c>
      <c r="C1402" s="148" t="s">
        <v>2114</v>
      </c>
      <c r="D1402" s="148">
        <v>5329300</v>
      </c>
      <c r="F1402" s="149" t="s">
        <v>43</v>
      </c>
      <c r="H1402" s="150">
        <v>29331</v>
      </c>
      <c r="I1402" s="149" t="s">
        <v>8113</v>
      </c>
      <c r="J1402" s="149" t="s">
        <v>8114</v>
      </c>
      <c r="K1402" s="149" t="s">
        <v>45</v>
      </c>
      <c r="M1402" s="149" t="s">
        <v>46</v>
      </c>
      <c r="N1402" s="148">
        <v>12530017</v>
      </c>
      <c r="O1402" s="148" t="s">
        <v>2025</v>
      </c>
      <c r="Q1402" s="148" t="s">
        <v>48</v>
      </c>
      <c r="R1402" s="150">
        <v>45188</v>
      </c>
      <c r="S1402" s="150">
        <v>45183</v>
      </c>
      <c r="T1402" s="148" t="s">
        <v>1006</v>
      </c>
      <c r="U1402" s="148">
        <v>500</v>
      </c>
      <c r="X1402" s="148">
        <v>5</v>
      </c>
      <c r="Y1402" s="148" t="s">
        <v>230</v>
      </c>
      <c r="AC1402" s="148" t="s">
        <v>49</v>
      </c>
      <c r="AD1402" s="148" t="s">
        <v>4192</v>
      </c>
      <c r="AE1402" s="148">
        <v>53380</v>
      </c>
      <c r="AF1402" s="148" t="s">
        <v>9321</v>
      </c>
      <c r="AK1402" s="148" t="s">
        <v>6202</v>
      </c>
      <c r="AL1402" s="148">
        <v>0</v>
      </c>
      <c r="AM1402" s="148">
        <v>0</v>
      </c>
    </row>
    <row r="1403" spans="1:39">
      <c r="A1403" s="148">
        <v>5328848</v>
      </c>
      <c r="B1403" s="148" t="s">
        <v>6200</v>
      </c>
      <c r="C1403" s="148" t="s">
        <v>3805</v>
      </c>
      <c r="D1403" s="148">
        <v>5328848</v>
      </c>
      <c r="F1403" s="149" t="s">
        <v>52</v>
      </c>
      <c r="H1403" s="150">
        <v>40456</v>
      </c>
      <c r="I1403" s="149" t="s">
        <v>97</v>
      </c>
      <c r="J1403" s="149">
        <v>-15</v>
      </c>
      <c r="K1403" s="149" t="s">
        <v>45</v>
      </c>
      <c r="M1403" s="149" t="s">
        <v>46</v>
      </c>
      <c r="N1403" s="148">
        <v>12530017</v>
      </c>
      <c r="O1403" s="148" t="s">
        <v>2025</v>
      </c>
      <c r="Q1403" s="148" t="s">
        <v>48</v>
      </c>
      <c r="R1403" s="150">
        <v>44833</v>
      </c>
      <c r="T1403" s="148" t="s">
        <v>2115</v>
      </c>
      <c r="U1403" s="148">
        <v>1048</v>
      </c>
      <c r="X1403" s="148">
        <v>10</v>
      </c>
      <c r="Y1403" s="148" t="s">
        <v>230</v>
      </c>
      <c r="AC1403" s="148" t="s">
        <v>49</v>
      </c>
      <c r="AD1403" s="148" t="s">
        <v>4192</v>
      </c>
      <c r="AE1403" s="148">
        <v>53380</v>
      </c>
      <c r="AF1403" s="148" t="s">
        <v>6201</v>
      </c>
      <c r="AK1403" s="148" t="s">
        <v>6202</v>
      </c>
      <c r="AL1403" s="148">
        <v>0</v>
      </c>
      <c r="AM1403" s="148">
        <v>0</v>
      </c>
    </row>
    <row r="1404" spans="1:39">
      <c r="A1404" s="148">
        <v>5329693</v>
      </c>
      <c r="B1404" s="148" t="s">
        <v>9322</v>
      </c>
      <c r="C1404" s="148" t="s">
        <v>2060</v>
      </c>
      <c r="D1404" s="148">
        <v>5329693</v>
      </c>
      <c r="F1404" s="149" t="s">
        <v>5338</v>
      </c>
      <c r="H1404" s="150">
        <v>40571</v>
      </c>
      <c r="I1404" s="149" t="s">
        <v>44</v>
      </c>
      <c r="J1404" s="149">
        <v>-14</v>
      </c>
      <c r="K1404" s="149" t="s">
        <v>45</v>
      </c>
      <c r="M1404" s="149" t="s">
        <v>46</v>
      </c>
      <c r="N1404" s="148">
        <v>12530078</v>
      </c>
      <c r="O1404" s="148" t="s">
        <v>105</v>
      </c>
      <c r="Q1404" s="148" t="s">
        <v>48</v>
      </c>
      <c r="R1404" s="150">
        <v>45423</v>
      </c>
      <c r="T1404" s="148" t="s">
        <v>2115</v>
      </c>
      <c r="U1404" s="148">
        <v>500</v>
      </c>
      <c r="X1404" s="148">
        <v>5</v>
      </c>
      <c r="Y1404" s="148" t="s">
        <v>230</v>
      </c>
      <c r="AC1404" s="148" t="s">
        <v>49</v>
      </c>
      <c r="AD1404" s="148" t="s">
        <v>3738</v>
      </c>
      <c r="AE1404" s="148">
        <v>53170</v>
      </c>
      <c r="AF1404" s="148" t="s">
        <v>9323</v>
      </c>
      <c r="AI1404" s="148">
        <v>686696183</v>
      </c>
      <c r="AK1404" s="148" t="s">
        <v>1907</v>
      </c>
      <c r="AL1404" s="148">
        <v>0</v>
      </c>
      <c r="AM1404" s="148">
        <v>0</v>
      </c>
    </row>
    <row r="1405" spans="1:39">
      <c r="A1405" s="148">
        <v>5321099</v>
      </c>
      <c r="B1405" s="148" t="s">
        <v>579</v>
      </c>
      <c r="C1405" s="148" t="s">
        <v>138</v>
      </c>
      <c r="D1405" s="148">
        <v>5321099</v>
      </c>
      <c r="E1405" s="149" t="s">
        <v>8115</v>
      </c>
      <c r="F1405" s="149" t="s">
        <v>52</v>
      </c>
      <c r="H1405" s="150">
        <v>26331</v>
      </c>
      <c r="I1405" s="149" t="s">
        <v>8109</v>
      </c>
      <c r="J1405" s="149" t="s">
        <v>8110</v>
      </c>
      <c r="K1405" s="149" t="s">
        <v>45</v>
      </c>
      <c r="M1405" s="149" t="s">
        <v>46</v>
      </c>
      <c r="N1405" s="148">
        <v>12538903</v>
      </c>
      <c r="O1405" s="148" t="s">
        <v>166</v>
      </c>
      <c r="P1405" s="150">
        <v>45495</v>
      </c>
      <c r="Q1405" s="148" t="s">
        <v>962</v>
      </c>
      <c r="R1405" s="150">
        <v>39709</v>
      </c>
      <c r="S1405" s="150">
        <v>45125</v>
      </c>
      <c r="T1405" s="148" t="s">
        <v>2896</v>
      </c>
      <c r="U1405" s="148">
        <v>708</v>
      </c>
      <c r="X1405" s="148">
        <v>7</v>
      </c>
      <c r="Y1405" s="148" t="s">
        <v>230</v>
      </c>
      <c r="AC1405" s="148" t="s">
        <v>49</v>
      </c>
      <c r="AD1405" s="148" t="s">
        <v>4049</v>
      </c>
      <c r="AE1405" s="148">
        <v>53110</v>
      </c>
      <c r="AF1405" s="148" t="s">
        <v>4638</v>
      </c>
      <c r="AI1405" s="148" t="s">
        <v>3445</v>
      </c>
      <c r="AJ1405" s="148" t="s">
        <v>3445</v>
      </c>
      <c r="AK1405" s="148" t="s">
        <v>1697</v>
      </c>
      <c r="AL1405" s="148">
        <v>0</v>
      </c>
      <c r="AM1405" s="148">
        <v>0</v>
      </c>
    </row>
    <row r="1406" spans="1:39">
      <c r="A1406" s="148">
        <v>5329046</v>
      </c>
      <c r="B1406" s="148" t="s">
        <v>6203</v>
      </c>
      <c r="C1406" s="148" t="s">
        <v>2282</v>
      </c>
      <c r="D1406" s="148">
        <v>5329046</v>
      </c>
      <c r="F1406" s="149" t="s">
        <v>52</v>
      </c>
      <c r="H1406" s="150">
        <v>41524</v>
      </c>
      <c r="I1406" s="149" t="s">
        <v>54</v>
      </c>
      <c r="J1406" s="149">
        <v>-12</v>
      </c>
      <c r="K1406" s="149" t="s">
        <v>45</v>
      </c>
      <c r="M1406" s="149" t="s">
        <v>46</v>
      </c>
      <c r="N1406" s="148">
        <v>12530020</v>
      </c>
      <c r="O1406" s="148" t="s">
        <v>127</v>
      </c>
      <c r="Q1406" s="148" t="s">
        <v>48</v>
      </c>
      <c r="R1406" s="150">
        <v>44900</v>
      </c>
      <c r="T1406" s="148" t="s">
        <v>2115</v>
      </c>
      <c r="U1406" s="148">
        <v>500</v>
      </c>
      <c r="X1406" s="148">
        <v>5</v>
      </c>
      <c r="Y1406" s="148" t="s">
        <v>230</v>
      </c>
      <c r="AC1406" s="148" t="s">
        <v>49</v>
      </c>
      <c r="AD1406" s="148" t="s">
        <v>3789</v>
      </c>
      <c r="AE1406" s="148">
        <v>53960</v>
      </c>
      <c r="AF1406" s="148" t="s">
        <v>6204</v>
      </c>
      <c r="AJ1406" s="148">
        <v>603153088</v>
      </c>
      <c r="AK1406" s="148" t="s">
        <v>6205</v>
      </c>
      <c r="AL1406" s="148">
        <v>0</v>
      </c>
      <c r="AM1406" s="148">
        <v>0</v>
      </c>
    </row>
    <row r="1407" spans="1:39">
      <c r="A1407" s="148">
        <v>5329224</v>
      </c>
      <c r="B1407" s="148" t="s">
        <v>9324</v>
      </c>
      <c r="C1407" s="148" t="s">
        <v>5764</v>
      </c>
      <c r="D1407" s="148">
        <v>5329224</v>
      </c>
      <c r="F1407" s="149" t="s">
        <v>43</v>
      </c>
      <c r="H1407" s="150">
        <v>42886</v>
      </c>
      <c r="I1407" s="149" t="s">
        <v>43</v>
      </c>
      <c r="J1407" s="149">
        <v>-9</v>
      </c>
      <c r="K1407" s="149" t="s">
        <v>45</v>
      </c>
      <c r="M1407" s="149" t="s">
        <v>46</v>
      </c>
      <c r="N1407" s="148">
        <v>12530060</v>
      </c>
      <c r="O1407" s="148" t="s">
        <v>2031</v>
      </c>
      <c r="Q1407" s="148" t="s">
        <v>48</v>
      </c>
      <c r="R1407" s="150">
        <v>45178</v>
      </c>
      <c r="T1407" s="148" t="s">
        <v>2115</v>
      </c>
      <c r="U1407" s="148">
        <v>500</v>
      </c>
      <c r="X1407" s="148">
        <v>5</v>
      </c>
      <c r="Y1407" s="148" t="s">
        <v>230</v>
      </c>
      <c r="AC1407" s="148" t="s">
        <v>49</v>
      </c>
      <c r="AD1407" s="148" t="s">
        <v>6175</v>
      </c>
      <c r="AE1407" s="148">
        <v>53240</v>
      </c>
      <c r="AF1407" s="148" t="s">
        <v>9325</v>
      </c>
      <c r="AJ1407" s="148">
        <v>619928582</v>
      </c>
      <c r="AK1407" s="148" t="s">
        <v>9326</v>
      </c>
      <c r="AL1407" s="148">
        <v>0</v>
      </c>
      <c r="AM1407" s="148">
        <v>0</v>
      </c>
    </row>
    <row r="1408" spans="1:39">
      <c r="A1408" s="148">
        <v>7210409</v>
      </c>
      <c r="B1408" s="148" t="s">
        <v>1141</v>
      </c>
      <c r="C1408" s="148" t="s">
        <v>123</v>
      </c>
      <c r="D1408" s="148">
        <v>7210409</v>
      </c>
      <c r="E1408" s="149" t="s">
        <v>52</v>
      </c>
      <c r="F1408" s="149" t="s">
        <v>52</v>
      </c>
      <c r="H1408" s="150">
        <v>31843</v>
      </c>
      <c r="I1408" s="149" t="s">
        <v>59</v>
      </c>
      <c r="J1408" s="149">
        <v>-40</v>
      </c>
      <c r="K1408" s="149" t="s">
        <v>45</v>
      </c>
      <c r="M1408" s="149" t="s">
        <v>46</v>
      </c>
      <c r="N1408" s="148">
        <v>12530038</v>
      </c>
      <c r="O1408" s="148" t="s">
        <v>2058</v>
      </c>
      <c r="P1408" s="150">
        <v>45533</v>
      </c>
      <c r="Q1408" s="148" t="s">
        <v>962</v>
      </c>
      <c r="R1408" s="150">
        <v>37873</v>
      </c>
      <c r="S1408" s="150">
        <v>45448</v>
      </c>
      <c r="T1408" s="148" t="s">
        <v>1006</v>
      </c>
      <c r="U1408" s="148">
        <v>1262</v>
      </c>
      <c r="X1408" s="148">
        <v>12</v>
      </c>
      <c r="Y1408" s="148" t="s">
        <v>230</v>
      </c>
      <c r="AC1408" s="148" t="s">
        <v>49</v>
      </c>
      <c r="AD1408" s="148" t="s">
        <v>4639</v>
      </c>
      <c r="AE1408" s="148">
        <v>53170</v>
      </c>
      <c r="AF1408" s="148" t="s">
        <v>4640</v>
      </c>
      <c r="AJ1408" s="148">
        <v>632125826</v>
      </c>
      <c r="AK1408" s="148" t="s">
        <v>1698</v>
      </c>
      <c r="AL1408" s="148">
        <v>0</v>
      </c>
      <c r="AM1408" s="148">
        <v>0</v>
      </c>
    </row>
    <row r="1409" spans="1:39">
      <c r="A1409" s="148">
        <v>534518</v>
      </c>
      <c r="B1409" s="148" t="s">
        <v>580</v>
      </c>
      <c r="C1409" s="148" t="s">
        <v>5720</v>
      </c>
      <c r="D1409" s="148">
        <v>534518</v>
      </c>
      <c r="E1409" s="149" t="s">
        <v>52</v>
      </c>
      <c r="F1409" s="149" t="s">
        <v>52</v>
      </c>
      <c r="H1409" s="150">
        <v>20296</v>
      </c>
      <c r="I1409" s="149" t="s">
        <v>8208</v>
      </c>
      <c r="J1409" s="149" t="s">
        <v>8209</v>
      </c>
      <c r="K1409" s="149" t="s">
        <v>61</v>
      </c>
      <c r="M1409" s="149" t="s">
        <v>46</v>
      </c>
      <c r="N1409" s="148">
        <v>12530059</v>
      </c>
      <c r="O1409" s="148" t="s">
        <v>2076</v>
      </c>
      <c r="P1409" s="150">
        <v>45530</v>
      </c>
      <c r="Q1409" s="148" t="s">
        <v>962</v>
      </c>
      <c r="R1409" s="150">
        <v>37432</v>
      </c>
      <c r="S1409" s="150">
        <v>45454</v>
      </c>
      <c r="T1409" s="148" t="s">
        <v>1006</v>
      </c>
      <c r="U1409" s="148">
        <v>551</v>
      </c>
      <c r="X1409" s="148">
        <v>5</v>
      </c>
      <c r="Y1409" s="148" t="s">
        <v>230</v>
      </c>
      <c r="AC1409" s="148" t="s">
        <v>49</v>
      </c>
      <c r="AD1409" s="148" t="s">
        <v>3813</v>
      </c>
      <c r="AE1409" s="148">
        <v>53970</v>
      </c>
      <c r="AF1409" s="148" t="s">
        <v>4641</v>
      </c>
      <c r="AI1409" s="148">
        <v>243695966</v>
      </c>
      <c r="AK1409" s="148" t="s">
        <v>3043</v>
      </c>
      <c r="AL1409" s="148">
        <v>0</v>
      </c>
      <c r="AM1409" s="148">
        <v>0</v>
      </c>
    </row>
    <row r="1410" spans="1:39">
      <c r="A1410" s="148">
        <v>5313028</v>
      </c>
      <c r="B1410" s="148" t="s">
        <v>581</v>
      </c>
      <c r="C1410" s="148" t="s">
        <v>2033</v>
      </c>
      <c r="D1410" s="148">
        <v>5313028</v>
      </c>
      <c r="E1410" s="149" t="s">
        <v>52</v>
      </c>
      <c r="F1410" s="149" t="s">
        <v>52</v>
      </c>
      <c r="H1410" s="150">
        <v>24550</v>
      </c>
      <c r="I1410" s="149" t="s">
        <v>8130</v>
      </c>
      <c r="J1410" s="149" t="s">
        <v>8131</v>
      </c>
      <c r="K1410" s="149" t="s">
        <v>45</v>
      </c>
      <c r="M1410" s="149" t="s">
        <v>46</v>
      </c>
      <c r="N1410" s="148">
        <v>12530070</v>
      </c>
      <c r="O1410" s="148" t="s">
        <v>145</v>
      </c>
      <c r="P1410" s="150">
        <v>45535</v>
      </c>
      <c r="Q1410" s="148" t="s">
        <v>962</v>
      </c>
      <c r="R1410" s="150">
        <v>37432</v>
      </c>
      <c r="S1410" s="150">
        <v>45504</v>
      </c>
      <c r="T1410" s="148" t="s">
        <v>1006</v>
      </c>
      <c r="U1410" s="148">
        <v>817</v>
      </c>
      <c r="X1410" s="148">
        <v>8</v>
      </c>
      <c r="Y1410" s="148" t="s">
        <v>230</v>
      </c>
      <c r="AC1410" s="148" t="s">
        <v>49</v>
      </c>
      <c r="AD1410" s="148" t="s">
        <v>3670</v>
      </c>
      <c r="AE1410" s="148">
        <v>53320</v>
      </c>
      <c r="AF1410" s="148" t="s">
        <v>4642</v>
      </c>
      <c r="AK1410" s="148" t="s">
        <v>1699</v>
      </c>
      <c r="AL1410" s="148">
        <v>0</v>
      </c>
      <c r="AM1410" s="148">
        <v>0</v>
      </c>
    </row>
    <row r="1411" spans="1:39">
      <c r="A1411" s="148">
        <v>5328872</v>
      </c>
      <c r="B1411" s="148" t="s">
        <v>581</v>
      </c>
      <c r="C1411" s="148" t="s">
        <v>210</v>
      </c>
      <c r="D1411" s="148">
        <v>5328872</v>
      </c>
      <c r="F1411" s="149" t="s">
        <v>43</v>
      </c>
      <c r="H1411" s="150">
        <v>41915</v>
      </c>
      <c r="I1411" s="149" t="s">
        <v>89</v>
      </c>
      <c r="J1411" s="149">
        <v>-11</v>
      </c>
      <c r="K1411" s="149" t="s">
        <v>45</v>
      </c>
      <c r="M1411" s="149" t="s">
        <v>46</v>
      </c>
      <c r="N1411" s="148">
        <v>12530054</v>
      </c>
      <c r="O1411" s="148" t="s">
        <v>94</v>
      </c>
      <c r="Q1411" s="148" t="s">
        <v>48</v>
      </c>
      <c r="R1411" s="150">
        <v>44837</v>
      </c>
      <c r="T1411" s="148" t="s">
        <v>2115</v>
      </c>
      <c r="U1411" s="148">
        <v>500</v>
      </c>
      <c r="X1411" s="148">
        <v>5</v>
      </c>
      <c r="Y1411" s="148" t="s">
        <v>230</v>
      </c>
      <c r="AC1411" s="148" t="s">
        <v>49</v>
      </c>
      <c r="AD1411" s="148" t="s">
        <v>5518</v>
      </c>
      <c r="AE1411" s="148">
        <v>53400</v>
      </c>
      <c r="AF1411" s="148" t="s">
        <v>3834</v>
      </c>
      <c r="AK1411" s="148" t="s">
        <v>6206</v>
      </c>
      <c r="AL1411" s="148">
        <v>0</v>
      </c>
      <c r="AM1411" s="148">
        <v>0</v>
      </c>
    </row>
    <row r="1412" spans="1:39">
      <c r="A1412" s="148">
        <v>7827541</v>
      </c>
      <c r="B1412" s="148" t="s">
        <v>9327</v>
      </c>
      <c r="C1412" s="148" t="s">
        <v>144</v>
      </c>
      <c r="D1412" s="148">
        <v>7827541</v>
      </c>
      <c r="F1412" s="149" t="s">
        <v>52</v>
      </c>
      <c r="H1412" s="150">
        <v>25775</v>
      </c>
      <c r="I1412" s="149" t="s">
        <v>8109</v>
      </c>
      <c r="J1412" s="149" t="s">
        <v>8110</v>
      </c>
      <c r="K1412" s="149" t="s">
        <v>45</v>
      </c>
      <c r="M1412" s="149" t="s">
        <v>46</v>
      </c>
      <c r="N1412" s="148">
        <v>12530144</v>
      </c>
      <c r="O1412" s="148" t="s">
        <v>2070</v>
      </c>
      <c r="Q1412" s="148" t="s">
        <v>48</v>
      </c>
      <c r="R1412" s="150">
        <v>37432</v>
      </c>
      <c r="S1412" s="150">
        <v>45175</v>
      </c>
      <c r="T1412" s="148" t="s">
        <v>1006</v>
      </c>
      <c r="U1412" s="148">
        <v>958</v>
      </c>
      <c r="X1412" s="148">
        <v>9</v>
      </c>
      <c r="Y1412" s="148" t="s">
        <v>230</v>
      </c>
      <c r="AB1412" s="150">
        <v>45474</v>
      </c>
      <c r="AC1412" s="148" t="s">
        <v>49</v>
      </c>
      <c r="AD1412" s="148" t="s">
        <v>5003</v>
      </c>
      <c r="AE1412" s="148">
        <v>72300</v>
      </c>
      <c r="AF1412" s="148" t="s">
        <v>9328</v>
      </c>
      <c r="AJ1412" s="148">
        <v>607362631</v>
      </c>
      <c r="AK1412" s="148" t="s">
        <v>9329</v>
      </c>
      <c r="AL1412" s="148">
        <v>0</v>
      </c>
      <c r="AM1412" s="148">
        <v>0</v>
      </c>
    </row>
    <row r="1413" spans="1:39">
      <c r="A1413" s="148">
        <v>5329085</v>
      </c>
      <c r="B1413" s="148" t="s">
        <v>6207</v>
      </c>
      <c r="C1413" s="148" t="s">
        <v>173</v>
      </c>
      <c r="D1413" s="148">
        <v>5329085</v>
      </c>
      <c r="F1413" s="149" t="s">
        <v>52</v>
      </c>
      <c r="H1413" s="150">
        <v>20677</v>
      </c>
      <c r="I1413" s="149" t="s">
        <v>8208</v>
      </c>
      <c r="J1413" s="149" t="s">
        <v>8209</v>
      </c>
      <c r="K1413" s="149" t="s">
        <v>45</v>
      </c>
      <c r="M1413" s="149" t="s">
        <v>46</v>
      </c>
      <c r="N1413" s="148">
        <v>12538910</v>
      </c>
      <c r="O1413" s="148" t="s">
        <v>2072</v>
      </c>
      <c r="Q1413" s="148" t="s">
        <v>48</v>
      </c>
      <c r="R1413" s="150">
        <v>44943</v>
      </c>
      <c r="S1413" s="150">
        <v>44942</v>
      </c>
      <c r="T1413" s="148" t="s">
        <v>2896</v>
      </c>
      <c r="U1413" s="148">
        <v>554</v>
      </c>
      <c r="X1413" s="148">
        <v>5</v>
      </c>
      <c r="Y1413" s="148" t="s">
        <v>230</v>
      </c>
      <c r="AC1413" s="148" t="s">
        <v>49</v>
      </c>
      <c r="AD1413" s="148" t="s">
        <v>3709</v>
      </c>
      <c r="AE1413" s="148">
        <v>53300</v>
      </c>
      <c r="AF1413" s="148" t="s">
        <v>6208</v>
      </c>
      <c r="AJ1413" s="148">
        <v>631618483</v>
      </c>
      <c r="AK1413" s="148" t="s">
        <v>6209</v>
      </c>
      <c r="AL1413" s="148">
        <v>0</v>
      </c>
      <c r="AM1413" s="148">
        <v>0</v>
      </c>
    </row>
    <row r="1414" spans="1:39">
      <c r="A1414" s="148">
        <v>5327202</v>
      </c>
      <c r="B1414" s="148" t="s">
        <v>9330</v>
      </c>
      <c r="C1414" s="148" t="s">
        <v>977</v>
      </c>
      <c r="D1414" s="148">
        <v>5327202</v>
      </c>
      <c r="F1414" s="149" t="s">
        <v>52</v>
      </c>
      <c r="H1414" s="150">
        <v>38864</v>
      </c>
      <c r="I1414" s="149" t="s">
        <v>2335</v>
      </c>
      <c r="J1414" s="149">
        <v>-19</v>
      </c>
      <c r="K1414" s="149" t="s">
        <v>45</v>
      </c>
      <c r="M1414" s="149" t="s">
        <v>46</v>
      </c>
      <c r="N1414" s="148">
        <v>12530035</v>
      </c>
      <c r="O1414" s="148" t="s">
        <v>2027</v>
      </c>
      <c r="Q1414" s="148" t="s">
        <v>48</v>
      </c>
      <c r="R1414" s="150">
        <v>43402</v>
      </c>
      <c r="T1414" s="148" t="s">
        <v>2115</v>
      </c>
      <c r="U1414" s="148">
        <v>503</v>
      </c>
      <c r="X1414" s="148">
        <v>5</v>
      </c>
      <c r="Y1414" s="148" t="s">
        <v>230</v>
      </c>
      <c r="AC1414" s="148" t="s">
        <v>49</v>
      </c>
      <c r="AD1414" s="148" t="s">
        <v>3885</v>
      </c>
      <c r="AE1414" s="148">
        <v>53950</v>
      </c>
      <c r="AF1414" s="148" t="s">
        <v>9331</v>
      </c>
      <c r="AJ1414" s="148">
        <v>633103166</v>
      </c>
      <c r="AK1414" s="148" t="s">
        <v>9332</v>
      </c>
      <c r="AL1414" s="148">
        <v>0</v>
      </c>
      <c r="AM1414" s="148">
        <v>0</v>
      </c>
    </row>
    <row r="1415" spans="1:39">
      <c r="A1415" s="148">
        <v>3517794</v>
      </c>
      <c r="B1415" s="148" t="s">
        <v>6210</v>
      </c>
      <c r="C1415" s="148" t="s">
        <v>172</v>
      </c>
      <c r="D1415" s="148">
        <v>3517794</v>
      </c>
      <c r="F1415" s="149" t="s">
        <v>52</v>
      </c>
      <c r="H1415" s="150">
        <v>21267</v>
      </c>
      <c r="I1415" s="149" t="s">
        <v>8208</v>
      </c>
      <c r="J1415" s="149" t="s">
        <v>8209</v>
      </c>
      <c r="K1415" s="149" t="s">
        <v>45</v>
      </c>
      <c r="M1415" s="149" t="s">
        <v>46</v>
      </c>
      <c r="N1415" s="148">
        <v>12530090</v>
      </c>
      <c r="O1415" s="148" t="s">
        <v>5392</v>
      </c>
      <c r="Q1415" s="148" t="s">
        <v>48</v>
      </c>
      <c r="R1415" s="150">
        <v>37432</v>
      </c>
      <c r="S1415" s="150">
        <v>44725</v>
      </c>
      <c r="T1415" s="148" t="s">
        <v>2896</v>
      </c>
      <c r="U1415" s="148">
        <v>846</v>
      </c>
      <c r="X1415" s="148">
        <v>8</v>
      </c>
      <c r="Y1415" s="148" t="s">
        <v>230</v>
      </c>
      <c r="AC1415" s="148" t="s">
        <v>49</v>
      </c>
      <c r="AD1415" s="148" t="s">
        <v>3777</v>
      </c>
      <c r="AE1415" s="148">
        <v>53200</v>
      </c>
      <c r="AF1415" s="148" t="s">
        <v>4644</v>
      </c>
      <c r="AJ1415" s="148">
        <v>651343861</v>
      </c>
      <c r="AK1415" s="148" t="s">
        <v>6211</v>
      </c>
      <c r="AL1415" s="148">
        <v>0</v>
      </c>
      <c r="AM1415" s="148">
        <v>0</v>
      </c>
    </row>
    <row r="1416" spans="1:39">
      <c r="A1416" s="148">
        <v>5327787</v>
      </c>
      <c r="B1416" s="148" t="s">
        <v>1248</v>
      </c>
      <c r="C1416" s="148" t="s">
        <v>1181</v>
      </c>
      <c r="D1416" s="148">
        <v>5327787</v>
      </c>
      <c r="F1416" s="149" t="s">
        <v>52</v>
      </c>
      <c r="H1416" s="150">
        <v>39713</v>
      </c>
      <c r="I1416" s="149" t="s">
        <v>152</v>
      </c>
      <c r="J1416" s="149">
        <v>-17</v>
      </c>
      <c r="K1416" s="149" t="s">
        <v>45</v>
      </c>
      <c r="M1416" s="149" t="s">
        <v>46</v>
      </c>
      <c r="N1416" s="148">
        <v>12530060</v>
      </c>
      <c r="O1416" s="148" t="s">
        <v>2031</v>
      </c>
      <c r="Q1416" s="148" t="s">
        <v>48</v>
      </c>
      <c r="R1416" s="150">
        <v>43781</v>
      </c>
      <c r="S1416" s="150">
        <v>45138</v>
      </c>
      <c r="T1416" s="148" t="s">
        <v>1006</v>
      </c>
      <c r="U1416" s="148">
        <v>656</v>
      </c>
      <c r="X1416" s="148">
        <v>6</v>
      </c>
      <c r="Y1416" s="148" t="s">
        <v>230</v>
      </c>
      <c r="AC1416" s="148" t="s">
        <v>49</v>
      </c>
      <c r="AD1416" s="148" t="s">
        <v>3725</v>
      </c>
      <c r="AE1416" s="148">
        <v>53810</v>
      </c>
      <c r="AF1416" s="148" t="s">
        <v>4643</v>
      </c>
      <c r="AI1416" s="148">
        <v>622805240</v>
      </c>
      <c r="AK1416" s="148" t="s">
        <v>1700</v>
      </c>
      <c r="AL1416" s="148">
        <v>0</v>
      </c>
      <c r="AM1416" s="148">
        <v>0</v>
      </c>
    </row>
    <row r="1417" spans="1:39">
      <c r="A1417" s="148">
        <v>5328978</v>
      </c>
      <c r="B1417" s="148" t="s">
        <v>6210</v>
      </c>
      <c r="C1417" s="148" t="s">
        <v>225</v>
      </c>
      <c r="D1417" s="148">
        <v>5328978</v>
      </c>
      <c r="F1417" s="149" t="s">
        <v>43</v>
      </c>
      <c r="H1417" s="150">
        <v>26967</v>
      </c>
      <c r="I1417" s="149" t="s">
        <v>8109</v>
      </c>
      <c r="J1417" s="149" t="s">
        <v>8110</v>
      </c>
      <c r="K1417" s="149" t="s">
        <v>45</v>
      </c>
      <c r="M1417" s="149" t="s">
        <v>46</v>
      </c>
      <c r="N1417" s="148">
        <v>12530060</v>
      </c>
      <c r="O1417" s="148" t="s">
        <v>2031</v>
      </c>
      <c r="Q1417" s="148" t="s">
        <v>48</v>
      </c>
      <c r="R1417" s="150">
        <v>44854</v>
      </c>
      <c r="S1417" s="150">
        <v>44851</v>
      </c>
      <c r="T1417" s="148" t="s">
        <v>2896</v>
      </c>
      <c r="U1417" s="148">
        <v>500</v>
      </c>
      <c r="X1417" s="148">
        <v>5</v>
      </c>
      <c r="Y1417" s="148" t="s">
        <v>230</v>
      </c>
      <c r="AC1417" s="148" t="s">
        <v>49</v>
      </c>
      <c r="AD1417" s="148" t="s">
        <v>3637</v>
      </c>
      <c r="AE1417" s="148">
        <v>53810</v>
      </c>
      <c r="AF1417" s="148" t="s">
        <v>6212</v>
      </c>
      <c r="AK1417" s="148" t="s">
        <v>1700</v>
      </c>
      <c r="AL1417" s="148">
        <v>0</v>
      </c>
      <c r="AM1417" s="148">
        <v>0</v>
      </c>
    </row>
    <row r="1418" spans="1:39">
      <c r="A1418" s="148">
        <v>5329751</v>
      </c>
      <c r="B1418" s="148" t="s">
        <v>10407</v>
      </c>
      <c r="C1418" s="148" t="s">
        <v>267</v>
      </c>
      <c r="D1418" s="148">
        <v>5329751</v>
      </c>
      <c r="E1418" s="149" t="s">
        <v>43</v>
      </c>
      <c r="H1418" s="150">
        <v>41305</v>
      </c>
      <c r="I1418" s="149" t="s">
        <v>54</v>
      </c>
      <c r="J1418" s="149">
        <v>-12</v>
      </c>
      <c r="K1418" s="149" t="s">
        <v>45</v>
      </c>
      <c r="M1418" s="149" t="s">
        <v>46</v>
      </c>
      <c r="N1418" s="148">
        <v>12530095</v>
      </c>
      <c r="O1418" s="148" t="s">
        <v>944</v>
      </c>
      <c r="P1418" s="150">
        <v>45534</v>
      </c>
      <c r="Q1418" s="148" t="s">
        <v>962</v>
      </c>
      <c r="R1418" s="150">
        <v>45534</v>
      </c>
      <c r="T1418" s="148" t="s">
        <v>2115</v>
      </c>
      <c r="U1418" s="148">
        <v>500</v>
      </c>
      <c r="X1418" s="148">
        <v>5</v>
      </c>
      <c r="Y1418" s="148" t="s">
        <v>230</v>
      </c>
      <c r="AC1418" s="148" t="s">
        <v>49</v>
      </c>
      <c r="AD1418" s="148" t="s">
        <v>10027</v>
      </c>
      <c r="AE1418" s="148">
        <v>53410</v>
      </c>
      <c r="AF1418" s="148" t="s">
        <v>10408</v>
      </c>
      <c r="AJ1418" s="148">
        <v>643536356</v>
      </c>
      <c r="AK1418" s="148" t="s">
        <v>10409</v>
      </c>
      <c r="AL1418" s="148">
        <v>0</v>
      </c>
      <c r="AM1418" s="148">
        <v>0</v>
      </c>
    </row>
    <row r="1419" spans="1:39">
      <c r="A1419" s="148">
        <v>5310933</v>
      </c>
      <c r="B1419" s="148" t="s">
        <v>1304</v>
      </c>
      <c r="C1419" s="148" t="s">
        <v>1235</v>
      </c>
      <c r="D1419" s="148">
        <v>5310933</v>
      </c>
      <c r="E1419" s="149" t="s">
        <v>8115</v>
      </c>
      <c r="F1419" s="149" t="s">
        <v>52</v>
      </c>
      <c r="H1419" s="150">
        <v>30708</v>
      </c>
      <c r="I1419" s="149" t="s">
        <v>8113</v>
      </c>
      <c r="J1419" s="149" t="s">
        <v>8114</v>
      </c>
      <c r="K1419" s="149" t="s">
        <v>61</v>
      </c>
      <c r="M1419" s="149" t="s">
        <v>46</v>
      </c>
      <c r="N1419" s="148">
        <v>12530054</v>
      </c>
      <c r="O1419" s="148" t="s">
        <v>94</v>
      </c>
      <c r="P1419" s="150">
        <v>45479</v>
      </c>
      <c r="Q1419" s="148" t="s">
        <v>962</v>
      </c>
      <c r="R1419" s="150">
        <v>37432</v>
      </c>
      <c r="S1419" s="150">
        <v>45183</v>
      </c>
      <c r="T1419" s="148" t="s">
        <v>2896</v>
      </c>
      <c r="U1419" s="148">
        <v>649</v>
      </c>
      <c r="X1419" s="148">
        <v>6</v>
      </c>
      <c r="Y1419" s="148" t="s">
        <v>230</v>
      </c>
      <c r="AC1419" s="148" t="s">
        <v>49</v>
      </c>
      <c r="AD1419" s="148" t="s">
        <v>9333</v>
      </c>
      <c r="AE1419" s="148">
        <v>35640</v>
      </c>
      <c r="AF1419" s="148" t="s">
        <v>9334</v>
      </c>
      <c r="AI1419" s="148" t="s">
        <v>3044</v>
      </c>
      <c r="AJ1419" s="148" t="s">
        <v>3044</v>
      </c>
      <c r="AK1419" s="148" t="s">
        <v>2990</v>
      </c>
      <c r="AL1419" s="148">
        <v>0</v>
      </c>
      <c r="AM1419" s="148">
        <v>0</v>
      </c>
    </row>
    <row r="1420" spans="1:39">
      <c r="A1420" s="148">
        <v>5317403</v>
      </c>
      <c r="B1420" s="148" t="s">
        <v>582</v>
      </c>
      <c r="C1420" s="148" t="s">
        <v>141</v>
      </c>
      <c r="D1420" s="148">
        <v>5317403</v>
      </c>
      <c r="E1420" s="149" t="s">
        <v>8115</v>
      </c>
      <c r="F1420" s="149" t="s">
        <v>52</v>
      </c>
      <c r="H1420" s="150">
        <v>28752</v>
      </c>
      <c r="I1420" s="149" t="s">
        <v>8147</v>
      </c>
      <c r="J1420" s="149" t="s">
        <v>8148</v>
      </c>
      <c r="K1420" s="149" t="s">
        <v>45</v>
      </c>
      <c r="M1420" s="149" t="s">
        <v>46</v>
      </c>
      <c r="N1420" s="148">
        <v>12530051</v>
      </c>
      <c r="O1420" s="148" t="s">
        <v>2039</v>
      </c>
      <c r="P1420" s="150">
        <v>45490</v>
      </c>
      <c r="Q1420" s="148" t="s">
        <v>962</v>
      </c>
      <c r="R1420" s="150">
        <v>37510</v>
      </c>
      <c r="T1420" s="148" t="s">
        <v>2022</v>
      </c>
      <c r="U1420" s="148">
        <v>820</v>
      </c>
      <c r="X1420" s="148">
        <v>8</v>
      </c>
      <c r="Y1420" s="148" t="s">
        <v>230</v>
      </c>
      <c r="AC1420" s="148" t="s">
        <v>49</v>
      </c>
      <c r="AD1420" s="148" t="s">
        <v>4645</v>
      </c>
      <c r="AE1420" s="148">
        <v>53240</v>
      </c>
      <c r="AF1420" s="148" t="s">
        <v>4646</v>
      </c>
      <c r="AI1420" s="148" t="s">
        <v>3447</v>
      </c>
      <c r="AJ1420" s="148" t="s">
        <v>3447</v>
      </c>
      <c r="AK1420" s="148" t="s">
        <v>2128</v>
      </c>
      <c r="AL1420" s="148">
        <v>0</v>
      </c>
      <c r="AM1420" s="148">
        <v>0</v>
      </c>
    </row>
    <row r="1421" spans="1:39">
      <c r="A1421" s="148">
        <v>5321853</v>
      </c>
      <c r="B1421" s="148" t="s">
        <v>582</v>
      </c>
      <c r="C1421" s="148" t="s">
        <v>63</v>
      </c>
      <c r="D1421" s="148">
        <v>5321853</v>
      </c>
      <c r="E1421" s="149" t="s">
        <v>52</v>
      </c>
      <c r="F1421" s="149" t="s">
        <v>52</v>
      </c>
      <c r="H1421" s="150">
        <v>28286</v>
      </c>
      <c r="I1421" s="149" t="s">
        <v>8147</v>
      </c>
      <c r="J1421" s="149" t="s">
        <v>8148</v>
      </c>
      <c r="K1421" s="149" t="s">
        <v>45</v>
      </c>
      <c r="M1421" s="149" t="s">
        <v>46</v>
      </c>
      <c r="N1421" s="148">
        <v>12530051</v>
      </c>
      <c r="O1421" s="148" t="s">
        <v>2039</v>
      </c>
      <c r="P1421" s="150">
        <v>45535</v>
      </c>
      <c r="Q1421" s="148" t="s">
        <v>962</v>
      </c>
      <c r="R1421" s="150">
        <v>40084</v>
      </c>
      <c r="S1421" s="150">
        <v>44809</v>
      </c>
      <c r="T1421" s="148" t="s">
        <v>2896</v>
      </c>
      <c r="U1421" s="148">
        <v>806</v>
      </c>
      <c r="X1421" s="148">
        <v>8</v>
      </c>
      <c r="Y1421" s="148" t="s">
        <v>230</v>
      </c>
      <c r="AC1421" s="148" t="s">
        <v>49</v>
      </c>
      <c r="AD1421" s="148" t="s">
        <v>4272</v>
      </c>
      <c r="AE1421" s="148">
        <v>53150</v>
      </c>
      <c r="AF1421" s="148" t="s">
        <v>4647</v>
      </c>
      <c r="AJ1421" s="148">
        <v>663727330</v>
      </c>
      <c r="AK1421" s="148" t="s">
        <v>3507</v>
      </c>
      <c r="AL1421" s="148">
        <v>0</v>
      </c>
      <c r="AM1421" s="148">
        <v>0</v>
      </c>
    </row>
    <row r="1422" spans="1:39">
      <c r="A1422" s="148">
        <v>5328308</v>
      </c>
      <c r="B1422" s="148" t="s">
        <v>3045</v>
      </c>
      <c r="C1422" s="148" t="s">
        <v>210</v>
      </c>
      <c r="D1422" s="148">
        <v>5328308</v>
      </c>
      <c r="F1422" s="149" t="s">
        <v>52</v>
      </c>
      <c r="H1422" s="150">
        <v>40550</v>
      </c>
      <c r="I1422" s="149" t="s">
        <v>44</v>
      </c>
      <c r="J1422" s="149">
        <v>-14</v>
      </c>
      <c r="K1422" s="149" t="s">
        <v>45</v>
      </c>
      <c r="M1422" s="149" t="s">
        <v>46</v>
      </c>
      <c r="N1422" s="148">
        <v>12530022</v>
      </c>
      <c r="O1422" s="148" t="s">
        <v>51</v>
      </c>
      <c r="Q1422" s="148" t="s">
        <v>48</v>
      </c>
      <c r="R1422" s="150">
        <v>44469</v>
      </c>
      <c r="T1422" s="148" t="s">
        <v>2115</v>
      </c>
      <c r="U1422" s="148">
        <v>662</v>
      </c>
      <c r="X1422" s="148">
        <v>6</v>
      </c>
      <c r="Y1422" s="148" t="s">
        <v>230</v>
      </c>
      <c r="AC1422" s="148" t="s">
        <v>49</v>
      </c>
      <c r="AD1422" s="148" t="s">
        <v>3677</v>
      </c>
      <c r="AE1422" s="148">
        <v>53000</v>
      </c>
      <c r="AF1422" s="148" t="s">
        <v>4648</v>
      </c>
      <c r="AJ1422" s="148" t="s">
        <v>3046</v>
      </c>
      <c r="AK1422" s="148" t="s">
        <v>3047</v>
      </c>
      <c r="AL1422" s="148">
        <v>0</v>
      </c>
      <c r="AM1422" s="148">
        <v>0</v>
      </c>
    </row>
    <row r="1423" spans="1:39">
      <c r="A1423" s="148">
        <v>533936</v>
      </c>
      <c r="B1423" s="148" t="s">
        <v>583</v>
      </c>
      <c r="C1423" s="148" t="s">
        <v>172</v>
      </c>
      <c r="D1423" s="148">
        <v>533936</v>
      </c>
      <c r="E1423" s="149" t="s">
        <v>52</v>
      </c>
      <c r="H1423" s="150">
        <v>22460</v>
      </c>
      <c r="I1423" s="149" t="s">
        <v>8138</v>
      </c>
      <c r="J1423" s="149" t="s">
        <v>8139</v>
      </c>
      <c r="K1423" s="149" t="s">
        <v>45</v>
      </c>
      <c r="M1423" s="149" t="s">
        <v>46</v>
      </c>
      <c r="N1423" s="148">
        <v>12530074</v>
      </c>
      <c r="O1423" s="148" t="s">
        <v>218</v>
      </c>
      <c r="P1423" s="150">
        <v>45526</v>
      </c>
      <c r="Q1423" s="148" t="s">
        <v>962</v>
      </c>
      <c r="R1423" s="150">
        <v>37432</v>
      </c>
      <c r="S1423" s="150">
        <v>45436</v>
      </c>
      <c r="T1423" s="148" t="s">
        <v>1006</v>
      </c>
      <c r="U1423" s="148">
        <v>615</v>
      </c>
      <c r="X1423" s="148">
        <v>6</v>
      </c>
      <c r="Y1423" s="148" t="s">
        <v>230</v>
      </c>
      <c r="AC1423" s="148" t="s">
        <v>49</v>
      </c>
      <c r="AD1423" s="148" t="s">
        <v>7295</v>
      </c>
      <c r="AE1423" s="148">
        <v>53200</v>
      </c>
      <c r="AF1423" s="148" t="s">
        <v>9335</v>
      </c>
      <c r="AI1423" s="148">
        <v>243709170</v>
      </c>
      <c r="AK1423" s="148" t="s">
        <v>7297</v>
      </c>
      <c r="AL1423" s="148">
        <v>0</v>
      </c>
      <c r="AM1423" s="148">
        <v>0</v>
      </c>
    </row>
    <row r="1424" spans="1:39">
      <c r="A1424" s="148">
        <v>5310799</v>
      </c>
      <c r="B1424" s="148" t="s">
        <v>583</v>
      </c>
      <c r="C1424" s="148" t="s">
        <v>3050</v>
      </c>
      <c r="D1424" s="148">
        <v>5310799</v>
      </c>
      <c r="F1424" s="149" t="s">
        <v>52</v>
      </c>
      <c r="H1424" s="150">
        <v>27530</v>
      </c>
      <c r="I1424" s="149" t="s">
        <v>8147</v>
      </c>
      <c r="J1424" s="149" t="s">
        <v>8148</v>
      </c>
      <c r="K1424" s="149" t="s">
        <v>45</v>
      </c>
      <c r="M1424" s="149" t="s">
        <v>46</v>
      </c>
      <c r="N1424" s="148">
        <v>12530005</v>
      </c>
      <c r="O1424" s="148" t="s">
        <v>5391</v>
      </c>
      <c r="Q1424" s="148" t="s">
        <v>48</v>
      </c>
      <c r="R1424" s="150">
        <v>37432</v>
      </c>
      <c r="S1424" s="150">
        <v>44813</v>
      </c>
      <c r="T1424" s="148" t="s">
        <v>2896</v>
      </c>
      <c r="U1424" s="148">
        <v>879</v>
      </c>
      <c r="X1424" s="148">
        <v>8</v>
      </c>
      <c r="Y1424" s="148" t="s">
        <v>230</v>
      </c>
      <c r="AC1424" s="148" t="s">
        <v>49</v>
      </c>
      <c r="AD1424" s="148" t="s">
        <v>3756</v>
      </c>
      <c r="AE1424" s="148">
        <v>53350</v>
      </c>
      <c r="AF1424" s="148" t="s">
        <v>4649</v>
      </c>
      <c r="AK1424" s="148" t="s">
        <v>6213</v>
      </c>
      <c r="AL1424" s="148">
        <v>0</v>
      </c>
      <c r="AM1424" s="148">
        <v>0</v>
      </c>
    </row>
    <row r="1425" spans="1:39">
      <c r="A1425" s="148">
        <v>5322998</v>
      </c>
      <c r="B1425" s="148" t="s">
        <v>583</v>
      </c>
      <c r="C1425" s="148" t="s">
        <v>440</v>
      </c>
      <c r="D1425" s="148">
        <v>5322998</v>
      </c>
      <c r="E1425" s="149" t="s">
        <v>52</v>
      </c>
      <c r="F1425" s="149" t="s">
        <v>52</v>
      </c>
      <c r="H1425" s="150">
        <v>36227</v>
      </c>
      <c r="I1425" s="149" t="s">
        <v>59</v>
      </c>
      <c r="J1425" s="149">
        <v>-40</v>
      </c>
      <c r="K1425" s="149" t="s">
        <v>45</v>
      </c>
      <c r="M1425" s="149" t="s">
        <v>46</v>
      </c>
      <c r="N1425" s="148">
        <v>12530005</v>
      </c>
      <c r="O1425" s="148" t="s">
        <v>5391</v>
      </c>
      <c r="P1425" s="150">
        <v>45524</v>
      </c>
      <c r="Q1425" s="148" t="s">
        <v>962</v>
      </c>
      <c r="R1425" s="150">
        <v>40808</v>
      </c>
      <c r="S1425" s="150">
        <v>45173</v>
      </c>
      <c r="T1425" s="148" t="s">
        <v>2896</v>
      </c>
      <c r="U1425" s="148">
        <v>824</v>
      </c>
      <c r="X1425" s="148">
        <v>8</v>
      </c>
      <c r="Y1425" s="148" t="s">
        <v>230</v>
      </c>
      <c r="AB1425" s="150">
        <v>44743</v>
      </c>
      <c r="AC1425" s="148" t="s">
        <v>49</v>
      </c>
      <c r="AD1425" s="148" t="s">
        <v>3888</v>
      </c>
      <c r="AE1425" s="148">
        <v>53350</v>
      </c>
      <c r="AF1425" s="148" t="s">
        <v>4650</v>
      </c>
      <c r="AJ1425" s="148">
        <v>676284891</v>
      </c>
      <c r="AK1425" s="148" t="s">
        <v>2273</v>
      </c>
      <c r="AL1425" s="148">
        <v>0</v>
      </c>
      <c r="AM1425" s="148">
        <v>0</v>
      </c>
    </row>
    <row r="1426" spans="1:39">
      <c r="A1426" s="148">
        <v>5329172</v>
      </c>
      <c r="B1426" s="148" t="s">
        <v>7316</v>
      </c>
      <c r="C1426" s="148" t="s">
        <v>60</v>
      </c>
      <c r="D1426" s="148">
        <v>5329172</v>
      </c>
      <c r="F1426" s="149" t="s">
        <v>52</v>
      </c>
      <c r="H1426" s="150">
        <v>40868</v>
      </c>
      <c r="I1426" s="149" t="s">
        <v>44</v>
      </c>
      <c r="J1426" s="149">
        <v>-14</v>
      </c>
      <c r="K1426" s="149" t="s">
        <v>45</v>
      </c>
      <c r="M1426" s="149" t="s">
        <v>46</v>
      </c>
      <c r="N1426" s="148">
        <v>12530041</v>
      </c>
      <c r="O1426" s="148" t="s">
        <v>2056</v>
      </c>
      <c r="Q1426" s="148" t="s">
        <v>48</v>
      </c>
      <c r="R1426" s="150">
        <v>45170</v>
      </c>
      <c r="T1426" s="148" t="s">
        <v>2115</v>
      </c>
      <c r="U1426" s="148">
        <v>505</v>
      </c>
      <c r="X1426" s="148">
        <v>5</v>
      </c>
      <c r="Y1426" s="148" t="s">
        <v>230</v>
      </c>
      <c r="AC1426" s="148" t="s">
        <v>49</v>
      </c>
      <c r="AD1426" s="148" t="s">
        <v>3854</v>
      </c>
      <c r="AE1426" s="148">
        <v>53440</v>
      </c>
      <c r="AF1426" s="148" t="s">
        <v>7317</v>
      </c>
      <c r="AJ1426" s="148">
        <v>674861201</v>
      </c>
      <c r="AK1426" s="148" t="s">
        <v>7318</v>
      </c>
      <c r="AL1426" s="148">
        <v>0</v>
      </c>
      <c r="AM1426" s="148">
        <v>0</v>
      </c>
    </row>
    <row r="1427" spans="1:39">
      <c r="A1427" s="148">
        <v>5321074</v>
      </c>
      <c r="B1427" s="148" t="s">
        <v>9336</v>
      </c>
      <c r="C1427" s="148" t="s">
        <v>138</v>
      </c>
      <c r="D1427" s="148">
        <v>5321074</v>
      </c>
      <c r="F1427" s="149" t="s">
        <v>52</v>
      </c>
      <c r="H1427" s="150">
        <v>27906</v>
      </c>
      <c r="I1427" s="149" t="s">
        <v>8147</v>
      </c>
      <c r="J1427" s="149" t="s">
        <v>8148</v>
      </c>
      <c r="K1427" s="149" t="s">
        <v>45</v>
      </c>
      <c r="M1427" s="149" t="s">
        <v>46</v>
      </c>
      <c r="N1427" s="148">
        <v>12530041</v>
      </c>
      <c r="O1427" s="148" t="s">
        <v>2056</v>
      </c>
      <c r="Q1427" s="148" t="s">
        <v>48</v>
      </c>
      <c r="R1427" s="150">
        <v>39709</v>
      </c>
      <c r="S1427" s="150">
        <v>45146</v>
      </c>
      <c r="T1427" s="148" t="s">
        <v>1006</v>
      </c>
      <c r="U1427" s="148">
        <v>567</v>
      </c>
      <c r="X1427" s="148">
        <v>5</v>
      </c>
      <c r="Y1427" s="148" t="s">
        <v>230</v>
      </c>
      <c r="AC1427" s="148" t="s">
        <v>49</v>
      </c>
      <c r="AD1427" s="148" t="s">
        <v>4695</v>
      </c>
      <c r="AE1427" s="148">
        <v>53440</v>
      </c>
      <c r="AF1427" s="148" t="s">
        <v>9337</v>
      </c>
      <c r="AJ1427" s="148">
        <v>674861201</v>
      </c>
      <c r="AK1427" s="148" t="s">
        <v>7318</v>
      </c>
      <c r="AL1427" s="148">
        <v>0</v>
      </c>
      <c r="AM1427" s="148">
        <v>0</v>
      </c>
    </row>
    <row r="1428" spans="1:39">
      <c r="A1428" s="148">
        <v>7722479</v>
      </c>
      <c r="B1428" s="148" t="s">
        <v>9336</v>
      </c>
      <c r="C1428" s="148" t="s">
        <v>1171</v>
      </c>
      <c r="D1428" s="148">
        <v>7722479</v>
      </c>
      <c r="F1428" s="149" t="s">
        <v>52</v>
      </c>
      <c r="H1428" s="150">
        <v>37890</v>
      </c>
      <c r="I1428" s="149" t="s">
        <v>59</v>
      </c>
      <c r="J1428" s="149">
        <v>-40</v>
      </c>
      <c r="K1428" s="149" t="s">
        <v>45</v>
      </c>
      <c r="M1428" s="149" t="s">
        <v>46</v>
      </c>
      <c r="N1428" s="148">
        <v>12530108</v>
      </c>
      <c r="O1428" s="148" t="s">
        <v>2037</v>
      </c>
      <c r="Q1428" s="148" t="s">
        <v>48</v>
      </c>
      <c r="R1428" s="150">
        <v>40088</v>
      </c>
      <c r="S1428" s="150">
        <v>45202</v>
      </c>
      <c r="T1428" s="148" t="s">
        <v>1006</v>
      </c>
      <c r="U1428" s="148">
        <v>558</v>
      </c>
      <c r="X1428" s="148">
        <v>5</v>
      </c>
      <c r="Y1428" s="148" t="s">
        <v>230</v>
      </c>
      <c r="AC1428" s="148" t="s">
        <v>49</v>
      </c>
      <c r="AD1428" s="148" t="s">
        <v>3662</v>
      </c>
      <c r="AE1428" s="148">
        <v>53800</v>
      </c>
      <c r="AF1428" s="148" t="s">
        <v>9338</v>
      </c>
      <c r="AJ1428" s="148" t="s">
        <v>9339</v>
      </c>
      <c r="AK1428" s="148" t="s">
        <v>9340</v>
      </c>
      <c r="AL1428" s="148">
        <v>0</v>
      </c>
      <c r="AM1428" s="148">
        <v>0</v>
      </c>
    </row>
    <row r="1429" spans="1:39">
      <c r="A1429" s="148">
        <v>5320603</v>
      </c>
      <c r="B1429" s="148" t="s">
        <v>3448</v>
      </c>
      <c r="C1429" s="148" t="s">
        <v>123</v>
      </c>
      <c r="D1429" s="148">
        <v>5320603</v>
      </c>
      <c r="F1429" s="149" t="s">
        <v>52</v>
      </c>
      <c r="H1429" s="150">
        <v>29974</v>
      </c>
      <c r="I1429" s="149" t="s">
        <v>8113</v>
      </c>
      <c r="J1429" s="149" t="s">
        <v>8114</v>
      </c>
      <c r="K1429" s="149" t="s">
        <v>45</v>
      </c>
      <c r="M1429" s="149" t="s">
        <v>46</v>
      </c>
      <c r="N1429" s="148">
        <v>12530038</v>
      </c>
      <c r="O1429" s="148" t="s">
        <v>2058</v>
      </c>
      <c r="Q1429" s="148" t="s">
        <v>48</v>
      </c>
      <c r="R1429" s="150">
        <v>39351</v>
      </c>
      <c r="S1429" s="150">
        <v>44551</v>
      </c>
      <c r="T1429" s="148" t="s">
        <v>2896</v>
      </c>
      <c r="U1429" s="148">
        <v>831</v>
      </c>
      <c r="X1429" s="148">
        <v>8</v>
      </c>
      <c r="Y1429" s="148" t="s">
        <v>230</v>
      </c>
      <c r="AC1429" s="148" t="s">
        <v>49</v>
      </c>
      <c r="AD1429" s="148" t="s">
        <v>3809</v>
      </c>
      <c r="AE1429" s="148">
        <v>53290</v>
      </c>
      <c r="AF1429" s="148" t="s">
        <v>4651</v>
      </c>
      <c r="AJ1429" s="148">
        <v>682834705</v>
      </c>
      <c r="AK1429" s="148" t="s">
        <v>3449</v>
      </c>
      <c r="AL1429" s="148">
        <v>0</v>
      </c>
      <c r="AM1429" s="148">
        <v>0</v>
      </c>
    </row>
    <row r="1430" spans="1:39">
      <c r="A1430" s="148">
        <v>5311130</v>
      </c>
      <c r="B1430" s="148" t="s">
        <v>6214</v>
      </c>
      <c r="C1430" s="148" t="s">
        <v>3050</v>
      </c>
      <c r="D1430" s="148">
        <v>5311130</v>
      </c>
      <c r="F1430" s="149" t="s">
        <v>52</v>
      </c>
      <c r="H1430" s="150">
        <v>29284</v>
      </c>
      <c r="I1430" s="149" t="s">
        <v>8113</v>
      </c>
      <c r="J1430" s="149" t="s">
        <v>8114</v>
      </c>
      <c r="K1430" s="149" t="s">
        <v>45</v>
      </c>
      <c r="M1430" s="149" t="s">
        <v>46</v>
      </c>
      <c r="N1430" s="148">
        <v>12530025</v>
      </c>
      <c r="O1430" s="148" t="s">
        <v>2051</v>
      </c>
      <c r="Q1430" s="148" t="s">
        <v>48</v>
      </c>
      <c r="R1430" s="150">
        <v>37432</v>
      </c>
      <c r="S1430" s="150">
        <v>44837</v>
      </c>
      <c r="T1430" s="148" t="s">
        <v>2896</v>
      </c>
      <c r="U1430" s="148">
        <v>1275</v>
      </c>
      <c r="X1430" s="148">
        <v>12</v>
      </c>
      <c r="Y1430" s="148" t="s">
        <v>230</v>
      </c>
      <c r="AC1430" s="148" t="s">
        <v>49</v>
      </c>
      <c r="AD1430" s="148" t="s">
        <v>3644</v>
      </c>
      <c r="AE1430" s="148">
        <v>53200</v>
      </c>
      <c r="AF1430" s="148" t="s">
        <v>6215</v>
      </c>
      <c r="AJ1430" s="148">
        <v>618755857</v>
      </c>
      <c r="AK1430" s="148" t="s">
        <v>6216</v>
      </c>
      <c r="AL1430" s="148">
        <v>0</v>
      </c>
      <c r="AM1430" s="148">
        <v>0</v>
      </c>
    </row>
    <row r="1431" spans="1:39">
      <c r="A1431" s="148">
        <v>5319838</v>
      </c>
      <c r="B1431" s="148" t="s">
        <v>584</v>
      </c>
      <c r="C1431" s="148" t="s">
        <v>470</v>
      </c>
      <c r="D1431" s="148">
        <v>5319838</v>
      </c>
      <c r="F1431" s="149" t="s">
        <v>52</v>
      </c>
      <c r="H1431" s="150">
        <v>35706</v>
      </c>
      <c r="I1431" s="149" t="s">
        <v>59</v>
      </c>
      <c r="J1431" s="149">
        <v>-40</v>
      </c>
      <c r="K1431" s="149" t="s">
        <v>45</v>
      </c>
      <c r="M1431" s="149" t="s">
        <v>46</v>
      </c>
      <c r="N1431" s="148">
        <v>12530017</v>
      </c>
      <c r="O1431" s="148" t="s">
        <v>2025</v>
      </c>
      <c r="Q1431" s="148" t="s">
        <v>48</v>
      </c>
      <c r="R1431" s="150">
        <v>38741</v>
      </c>
      <c r="S1431" s="150">
        <v>44978</v>
      </c>
      <c r="T1431" s="148" t="s">
        <v>1006</v>
      </c>
      <c r="U1431" s="148">
        <v>1984</v>
      </c>
      <c r="X1431" s="148">
        <v>19</v>
      </c>
      <c r="Y1431" s="148" t="s">
        <v>230</v>
      </c>
      <c r="AC1431" s="148" t="s">
        <v>49</v>
      </c>
      <c r="AD1431" s="148" t="s">
        <v>3669</v>
      </c>
      <c r="AE1431" s="148">
        <v>53500</v>
      </c>
      <c r="AF1431" s="148" t="s">
        <v>9341</v>
      </c>
      <c r="AJ1431" s="148">
        <v>626414910</v>
      </c>
      <c r="AK1431" s="148" t="s">
        <v>2145</v>
      </c>
      <c r="AL1431" s="148">
        <v>0</v>
      </c>
      <c r="AM1431" s="148">
        <v>0</v>
      </c>
    </row>
    <row r="1432" spans="1:39">
      <c r="A1432" s="148">
        <v>5327696</v>
      </c>
      <c r="B1432" s="148" t="s">
        <v>1249</v>
      </c>
      <c r="C1432" s="148" t="s">
        <v>2098</v>
      </c>
      <c r="D1432" s="148">
        <v>5327696</v>
      </c>
      <c r="F1432" s="149" t="s">
        <v>52</v>
      </c>
      <c r="H1432" s="150">
        <v>39835</v>
      </c>
      <c r="I1432" s="149" t="s">
        <v>70</v>
      </c>
      <c r="J1432" s="149">
        <v>-16</v>
      </c>
      <c r="K1432" s="149" t="s">
        <v>61</v>
      </c>
      <c r="M1432" s="149" t="s">
        <v>46</v>
      </c>
      <c r="N1432" s="148">
        <v>12530020</v>
      </c>
      <c r="O1432" s="148" t="s">
        <v>127</v>
      </c>
      <c r="Q1432" s="148" t="s">
        <v>48</v>
      </c>
      <c r="R1432" s="150">
        <v>43752</v>
      </c>
      <c r="T1432" s="148" t="s">
        <v>2115</v>
      </c>
      <c r="U1432" s="148">
        <v>500</v>
      </c>
      <c r="X1432" s="148">
        <v>5</v>
      </c>
      <c r="Y1432" s="148" t="s">
        <v>230</v>
      </c>
      <c r="AC1432" s="148" t="s">
        <v>49</v>
      </c>
      <c r="AD1432" s="148" t="s">
        <v>3655</v>
      </c>
      <c r="AE1432" s="148">
        <v>53960</v>
      </c>
      <c r="AF1432" s="148" t="s">
        <v>4652</v>
      </c>
      <c r="AJ1432" s="148">
        <v>662302993</v>
      </c>
      <c r="AK1432" s="148" t="s">
        <v>1701</v>
      </c>
      <c r="AL1432" s="148">
        <v>0</v>
      </c>
      <c r="AM1432" s="148">
        <v>0</v>
      </c>
    </row>
    <row r="1433" spans="1:39">
      <c r="A1433" s="148">
        <v>5329535</v>
      </c>
      <c r="B1433" s="148" t="s">
        <v>9342</v>
      </c>
      <c r="C1433" s="148" t="s">
        <v>2033</v>
      </c>
      <c r="D1433" s="148">
        <v>5329535</v>
      </c>
      <c r="F1433" s="149" t="s">
        <v>43</v>
      </c>
      <c r="H1433" s="150">
        <v>23672</v>
      </c>
      <c r="I1433" s="149" t="s">
        <v>8138</v>
      </c>
      <c r="J1433" s="149" t="s">
        <v>8139</v>
      </c>
      <c r="K1433" s="149" t="s">
        <v>45</v>
      </c>
      <c r="M1433" s="149" t="s">
        <v>46</v>
      </c>
      <c r="N1433" s="148">
        <v>12530001</v>
      </c>
      <c r="O1433" s="148" t="s">
        <v>2065</v>
      </c>
      <c r="Q1433" s="148" t="s">
        <v>48</v>
      </c>
      <c r="R1433" s="150">
        <v>45241</v>
      </c>
      <c r="S1433" s="150">
        <v>45225</v>
      </c>
      <c r="T1433" s="148" t="s">
        <v>1006</v>
      </c>
      <c r="U1433" s="148">
        <v>500</v>
      </c>
      <c r="X1433" s="148">
        <v>5</v>
      </c>
      <c r="Y1433" s="148" t="s">
        <v>230</v>
      </c>
      <c r="AC1433" s="148" t="s">
        <v>49</v>
      </c>
      <c r="AD1433" s="148" t="s">
        <v>8525</v>
      </c>
      <c r="AE1433" s="148">
        <v>53240</v>
      </c>
      <c r="AF1433" s="148" t="s">
        <v>8507</v>
      </c>
      <c r="AI1433" s="148">
        <v>243011980</v>
      </c>
      <c r="AJ1433" s="148">
        <v>678300825</v>
      </c>
      <c r="AK1433" s="148" t="s">
        <v>9343</v>
      </c>
      <c r="AL1433" s="148">
        <v>1</v>
      </c>
      <c r="AM1433" s="148">
        <v>0</v>
      </c>
    </row>
    <row r="1434" spans="1:39">
      <c r="A1434" s="148">
        <v>539996</v>
      </c>
      <c r="B1434" s="148" t="s">
        <v>585</v>
      </c>
      <c r="C1434" s="148" t="s">
        <v>237</v>
      </c>
      <c r="D1434" s="148">
        <v>539996</v>
      </c>
      <c r="F1434" s="149" t="s">
        <v>52</v>
      </c>
      <c r="H1434" s="150">
        <v>26434</v>
      </c>
      <c r="I1434" s="149" t="s">
        <v>8109</v>
      </c>
      <c r="J1434" s="149" t="s">
        <v>8110</v>
      </c>
      <c r="K1434" s="149" t="s">
        <v>45</v>
      </c>
      <c r="M1434" s="149" t="s">
        <v>46</v>
      </c>
      <c r="N1434" s="148">
        <v>12530049</v>
      </c>
      <c r="O1434" s="148" t="s">
        <v>238</v>
      </c>
      <c r="Q1434" s="148" t="s">
        <v>48</v>
      </c>
      <c r="R1434" s="150">
        <v>37432</v>
      </c>
      <c r="S1434" s="150">
        <v>44398</v>
      </c>
      <c r="T1434" s="148" t="s">
        <v>2896</v>
      </c>
      <c r="U1434" s="148">
        <v>964</v>
      </c>
      <c r="X1434" s="148">
        <v>9</v>
      </c>
      <c r="Y1434" s="148" t="s">
        <v>230</v>
      </c>
      <c r="AC1434" s="148" t="s">
        <v>49</v>
      </c>
      <c r="AD1434" s="148" t="s">
        <v>4524</v>
      </c>
      <c r="AE1434" s="148">
        <v>53160</v>
      </c>
      <c r="AF1434" s="148" t="s">
        <v>4653</v>
      </c>
      <c r="AI1434" s="148" t="s">
        <v>3450</v>
      </c>
      <c r="AK1434" s="148" t="s">
        <v>1702</v>
      </c>
      <c r="AL1434" s="148">
        <v>0</v>
      </c>
      <c r="AM1434" s="148">
        <v>0</v>
      </c>
    </row>
    <row r="1435" spans="1:39">
      <c r="A1435" s="148">
        <v>5328617</v>
      </c>
      <c r="B1435" s="148" t="s">
        <v>585</v>
      </c>
      <c r="C1435" s="148" t="s">
        <v>116</v>
      </c>
      <c r="D1435" s="148">
        <v>5328617</v>
      </c>
      <c r="F1435" s="149" t="s">
        <v>52</v>
      </c>
      <c r="H1435" s="150">
        <v>40229</v>
      </c>
      <c r="I1435" s="149" t="s">
        <v>97</v>
      </c>
      <c r="J1435" s="149">
        <v>-15</v>
      </c>
      <c r="K1435" s="149" t="s">
        <v>45</v>
      </c>
      <c r="M1435" s="149" t="s">
        <v>46</v>
      </c>
      <c r="N1435" s="148">
        <v>12530049</v>
      </c>
      <c r="O1435" s="148" t="s">
        <v>238</v>
      </c>
      <c r="Q1435" s="148" t="s">
        <v>48</v>
      </c>
      <c r="R1435" s="150">
        <v>44768</v>
      </c>
      <c r="T1435" s="148" t="s">
        <v>2115</v>
      </c>
      <c r="U1435" s="148">
        <v>500</v>
      </c>
      <c r="X1435" s="148">
        <v>5</v>
      </c>
      <c r="Y1435" s="148" t="s">
        <v>230</v>
      </c>
      <c r="AC1435" s="148" t="s">
        <v>49</v>
      </c>
      <c r="AD1435" s="148" t="s">
        <v>4524</v>
      </c>
      <c r="AE1435" s="148">
        <v>53160</v>
      </c>
      <c r="AF1435" s="148" t="s">
        <v>4654</v>
      </c>
      <c r="AH1435" s="148" t="s">
        <v>4655</v>
      </c>
      <c r="AK1435" s="148" t="s">
        <v>3048</v>
      </c>
      <c r="AL1435" s="148">
        <v>0</v>
      </c>
      <c r="AM1435" s="148">
        <v>0</v>
      </c>
    </row>
    <row r="1436" spans="1:39">
      <c r="A1436" s="148">
        <v>5322249</v>
      </c>
      <c r="B1436" s="148" t="s">
        <v>585</v>
      </c>
      <c r="C1436" s="148" t="s">
        <v>494</v>
      </c>
      <c r="D1436" s="148">
        <v>5322249</v>
      </c>
      <c r="F1436" s="149" t="s">
        <v>52</v>
      </c>
      <c r="H1436" s="150">
        <v>36066</v>
      </c>
      <c r="I1436" s="149" t="s">
        <v>59</v>
      </c>
      <c r="J1436" s="149">
        <v>-40</v>
      </c>
      <c r="K1436" s="149" t="s">
        <v>45</v>
      </c>
      <c r="M1436" s="149" t="s">
        <v>46</v>
      </c>
      <c r="N1436" s="148">
        <v>12530049</v>
      </c>
      <c r="O1436" s="148" t="s">
        <v>238</v>
      </c>
      <c r="Q1436" s="148" t="s">
        <v>48</v>
      </c>
      <c r="R1436" s="150">
        <v>40416</v>
      </c>
      <c r="S1436" s="150">
        <v>45111</v>
      </c>
      <c r="T1436" s="148" t="s">
        <v>1006</v>
      </c>
      <c r="U1436" s="148">
        <v>923</v>
      </c>
      <c r="X1436" s="148">
        <v>9</v>
      </c>
      <c r="Y1436" s="148" t="s">
        <v>230</v>
      </c>
      <c r="AC1436" s="148" t="s">
        <v>49</v>
      </c>
      <c r="AD1436" s="148" t="s">
        <v>3668</v>
      </c>
      <c r="AE1436" s="148">
        <v>53160</v>
      </c>
      <c r="AF1436" s="148" t="s">
        <v>4656</v>
      </c>
      <c r="AK1436" s="148" t="s">
        <v>3049</v>
      </c>
      <c r="AL1436" s="148">
        <v>0</v>
      </c>
      <c r="AM1436" s="148">
        <v>0</v>
      </c>
    </row>
    <row r="1437" spans="1:39">
      <c r="A1437" s="148">
        <v>539254</v>
      </c>
      <c r="B1437" s="148" t="s">
        <v>585</v>
      </c>
      <c r="C1437" s="148" t="s">
        <v>220</v>
      </c>
      <c r="D1437" s="148">
        <v>539254</v>
      </c>
      <c r="F1437" s="149" t="s">
        <v>52</v>
      </c>
      <c r="H1437" s="150">
        <v>25647</v>
      </c>
      <c r="I1437" s="149" t="s">
        <v>8109</v>
      </c>
      <c r="J1437" s="149" t="s">
        <v>8110</v>
      </c>
      <c r="K1437" s="149" t="s">
        <v>45</v>
      </c>
      <c r="M1437" s="149" t="s">
        <v>46</v>
      </c>
      <c r="N1437" s="148">
        <v>12530049</v>
      </c>
      <c r="O1437" s="148" t="s">
        <v>238</v>
      </c>
      <c r="Q1437" s="148" t="s">
        <v>48</v>
      </c>
      <c r="R1437" s="150">
        <v>37432</v>
      </c>
      <c r="S1437" s="150">
        <v>44457</v>
      </c>
      <c r="T1437" s="148" t="s">
        <v>2896</v>
      </c>
      <c r="U1437" s="148">
        <v>681</v>
      </c>
      <c r="X1437" s="148">
        <v>6</v>
      </c>
      <c r="Y1437" s="148" t="s">
        <v>230</v>
      </c>
      <c r="AC1437" s="148" t="s">
        <v>49</v>
      </c>
      <c r="AD1437" s="148" t="s">
        <v>3818</v>
      </c>
      <c r="AE1437" s="148">
        <v>53160</v>
      </c>
      <c r="AF1437" s="148" t="s">
        <v>4657</v>
      </c>
      <c r="AI1437" s="148">
        <v>243370820</v>
      </c>
      <c r="AK1437" s="148" t="s">
        <v>3049</v>
      </c>
      <c r="AL1437" s="148">
        <v>0</v>
      </c>
      <c r="AM1437" s="148">
        <v>0</v>
      </c>
    </row>
    <row r="1438" spans="1:39">
      <c r="A1438" s="148">
        <v>5320435</v>
      </c>
      <c r="B1438" s="148" t="s">
        <v>585</v>
      </c>
      <c r="C1438" s="148" t="s">
        <v>453</v>
      </c>
      <c r="D1438" s="148">
        <v>5320435</v>
      </c>
      <c r="E1438" s="149" t="s">
        <v>8115</v>
      </c>
      <c r="H1438" s="150">
        <v>34686</v>
      </c>
      <c r="I1438" s="149" t="s">
        <v>59</v>
      </c>
      <c r="J1438" s="149">
        <v>-40</v>
      </c>
      <c r="K1438" s="149" t="s">
        <v>45</v>
      </c>
      <c r="M1438" s="149" t="s">
        <v>46</v>
      </c>
      <c r="N1438" s="148">
        <v>12530049</v>
      </c>
      <c r="O1438" s="148" t="s">
        <v>238</v>
      </c>
      <c r="P1438" s="150">
        <v>45483</v>
      </c>
      <c r="Q1438" s="148" t="s">
        <v>962</v>
      </c>
      <c r="R1438" s="150">
        <v>39321</v>
      </c>
      <c r="S1438" s="150">
        <v>44822</v>
      </c>
      <c r="T1438" s="148" t="s">
        <v>2896</v>
      </c>
      <c r="U1438" s="148">
        <v>1015</v>
      </c>
      <c r="X1438" s="148">
        <v>10</v>
      </c>
      <c r="Y1438" s="148" t="s">
        <v>230</v>
      </c>
      <c r="AC1438" s="148" t="s">
        <v>49</v>
      </c>
      <c r="AD1438" s="148" t="s">
        <v>3818</v>
      </c>
      <c r="AE1438" s="148">
        <v>53160</v>
      </c>
      <c r="AF1438" s="148" t="s">
        <v>6217</v>
      </c>
      <c r="AI1438" s="148">
        <v>243370820</v>
      </c>
      <c r="AK1438" s="148" t="s">
        <v>6218</v>
      </c>
      <c r="AL1438" s="148">
        <v>0</v>
      </c>
      <c r="AM1438" s="148">
        <v>0</v>
      </c>
    </row>
    <row r="1439" spans="1:39">
      <c r="A1439" s="148">
        <v>5329689</v>
      </c>
      <c r="B1439" s="148" t="s">
        <v>9344</v>
      </c>
      <c r="C1439" s="148" t="s">
        <v>1116</v>
      </c>
      <c r="D1439" s="148">
        <v>5329689</v>
      </c>
      <c r="F1439" s="149" t="s">
        <v>52</v>
      </c>
      <c r="H1439" s="150">
        <v>25060</v>
      </c>
      <c r="I1439" s="149" t="s">
        <v>8130</v>
      </c>
      <c r="J1439" s="149" t="s">
        <v>8131</v>
      </c>
      <c r="K1439" s="149" t="s">
        <v>61</v>
      </c>
      <c r="M1439" s="149" t="s">
        <v>46</v>
      </c>
      <c r="N1439" s="148">
        <v>12530020</v>
      </c>
      <c r="O1439" s="148" t="s">
        <v>127</v>
      </c>
      <c r="Q1439" s="148" t="s">
        <v>48</v>
      </c>
      <c r="R1439" s="150">
        <v>45397</v>
      </c>
      <c r="T1439" s="148" t="s">
        <v>2022</v>
      </c>
      <c r="U1439" s="148">
        <v>500</v>
      </c>
      <c r="X1439" s="148">
        <v>5</v>
      </c>
      <c r="Y1439" s="148" t="s">
        <v>230</v>
      </c>
      <c r="AC1439" s="148" t="s">
        <v>49</v>
      </c>
      <c r="AD1439" s="148" t="s">
        <v>8228</v>
      </c>
      <c r="AE1439" s="148">
        <v>53960</v>
      </c>
      <c r="AF1439" s="148" t="s">
        <v>9345</v>
      </c>
      <c r="AJ1439" s="148">
        <v>619203574</v>
      </c>
      <c r="AK1439" s="148" t="s">
        <v>9346</v>
      </c>
      <c r="AL1439" s="148">
        <v>0</v>
      </c>
      <c r="AM1439" s="148">
        <v>0</v>
      </c>
    </row>
    <row r="1440" spans="1:39">
      <c r="A1440" s="148">
        <v>5329577</v>
      </c>
      <c r="B1440" s="148" t="s">
        <v>6219</v>
      </c>
      <c r="C1440" s="148" t="s">
        <v>9347</v>
      </c>
      <c r="D1440" s="148">
        <v>5329577</v>
      </c>
      <c r="F1440" s="149" t="s">
        <v>52</v>
      </c>
      <c r="H1440" s="150">
        <v>20319</v>
      </c>
      <c r="I1440" s="149" t="s">
        <v>8208</v>
      </c>
      <c r="J1440" s="149" t="s">
        <v>8209</v>
      </c>
      <c r="K1440" s="149" t="s">
        <v>45</v>
      </c>
      <c r="M1440" s="149" t="s">
        <v>46</v>
      </c>
      <c r="N1440" s="148">
        <v>12530049</v>
      </c>
      <c r="O1440" s="148" t="s">
        <v>238</v>
      </c>
      <c r="Q1440" s="148" t="s">
        <v>48</v>
      </c>
      <c r="R1440" s="150">
        <v>45262</v>
      </c>
      <c r="S1440" s="150">
        <v>45250</v>
      </c>
      <c r="T1440" s="148" t="s">
        <v>1006</v>
      </c>
      <c r="U1440" s="148">
        <v>500</v>
      </c>
      <c r="X1440" s="148">
        <v>5</v>
      </c>
      <c r="Y1440" s="148" t="s">
        <v>230</v>
      </c>
      <c r="AC1440" s="148" t="s">
        <v>49</v>
      </c>
      <c r="AD1440" s="148" t="s">
        <v>6287</v>
      </c>
      <c r="AE1440" s="148">
        <v>53160</v>
      </c>
      <c r="AF1440" s="148" t="s">
        <v>9348</v>
      </c>
      <c r="AI1440" s="148">
        <v>243379728</v>
      </c>
      <c r="AJ1440" s="148">
        <v>637163812</v>
      </c>
      <c r="AK1440" s="148" t="s">
        <v>9349</v>
      </c>
      <c r="AL1440" s="148">
        <v>0</v>
      </c>
      <c r="AM1440" s="148">
        <v>0</v>
      </c>
    </row>
    <row r="1441" spans="1:39">
      <c r="A1441" s="148">
        <v>5314763</v>
      </c>
      <c r="B1441" s="148" t="s">
        <v>586</v>
      </c>
      <c r="C1441" s="148" t="s">
        <v>394</v>
      </c>
      <c r="D1441" s="148">
        <v>5314763</v>
      </c>
      <c r="F1441" s="149" t="s">
        <v>43</v>
      </c>
      <c r="H1441" s="150">
        <v>18886</v>
      </c>
      <c r="I1441" s="149" t="s">
        <v>8116</v>
      </c>
      <c r="J1441" s="149" t="s">
        <v>8117</v>
      </c>
      <c r="K1441" s="149" t="s">
        <v>61</v>
      </c>
      <c r="M1441" s="149" t="s">
        <v>46</v>
      </c>
      <c r="N1441" s="148">
        <v>12530114</v>
      </c>
      <c r="O1441" s="148" t="s">
        <v>47</v>
      </c>
      <c r="Q1441" s="148" t="s">
        <v>48</v>
      </c>
      <c r="R1441" s="150">
        <v>37432</v>
      </c>
      <c r="S1441" s="150">
        <v>45187</v>
      </c>
      <c r="T1441" s="148" t="s">
        <v>1006</v>
      </c>
      <c r="U1441" s="148">
        <v>500</v>
      </c>
      <c r="X1441" s="148">
        <v>5</v>
      </c>
      <c r="Y1441" s="148" t="s">
        <v>230</v>
      </c>
      <c r="AC1441" s="148" t="s">
        <v>49</v>
      </c>
      <c r="AD1441" s="148" t="s">
        <v>1328</v>
      </c>
      <c r="AE1441" s="148">
        <v>53000</v>
      </c>
      <c r="AF1441" s="148" t="s">
        <v>4658</v>
      </c>
      <c r="AI1441" s="148" t="s">
        <v>6220</v>
      </c>
      <c r="AJ1441" s="148" t="s">
        <v>6221</v>
      </c>
      <c r="AK1441" s="148" t="s">
        <v>1703</v>
      </c>
      <c r="AL1441" s="148">
        <v>0</v>
      </c>
      <c r="AM1441" s="148">
        <v>0</v>
      </c>
    </row>
    <row r="1442" spans="1:39">
      <c r="A1442" s="148">
        <v>536896</v>
      </c>
      <c r="B1442" s="148" t="s">
        <v>9350</v>
      </c>
      <c r="C1442" s="148" t="s">
        <v>2055</v>
      </c>
      <c r="D1442" s="148">
        <v>536896</v>
      </c>
      <c r="F1442" s="149" t="s">
        <v>52</v>
      </c>
      <c r="H1442" s="150">
        <v>18629</v>
      </c>
      <c r="I1442" s="149" t="s">
        <v>8116</v>
      </c>
      <c r="J1442" s="149" t="s">
        <v>8117</v>
      </c>
      <c r="K1442" s="149" t="s">
        <v>45</v>
      </c>
      <c r="M1442" s="149" t="s">
        <v>46</v>
      </c>
      <c r="N1442" s="148">
        <v>12530114</v>
      </c>
      <c r="O1442" s="148" t="s">
        <v>47</v>
      </c>
      <c r="Q1442" s="148" t="s">
        <v>48</v>
      </c>
      <c r="R1442" s="150">
        <v>37432</v>
      </c>
      <c r="S1442" s="150">
        <v>45187</v>
      </c>
      <c r="T1442" s="148" t="s">
        <v>1006</v>
      </c>
      <c r="U1442" s="148">
        <v>500</v>
      </c>
      <c r="X1442" s="148">
        <v>5</v>
      </c>
      <c r="Y1442" s="148" t="s">
        <v>230</v>
      </c>
      <c r="AB1442" s="150">
        <v>44378</v>
      </c>
      <c r="AC1442" s="148" t="s">
        <v>49</v>
      </c>
      <c r="AD1442" s="148" t="s">
        <v>3738</v>
      </c>
      <c r="AE1442" s="148">
        <v>53170</v>
      </c>
      <c r="AF1442" s="148" t="s">
        <v>9351</v>
      </c>
      <c r="AJ1442" s="148" t="s">
        <v>9352</v>
      </c>
      <c r="AK1442" s="148" t="s">
        <v>9353</v>
      </c>
      <c r="AL1442" s="148">
        <v>0</v>
      </c>
      <c r="AM1442" s="148">
        <v>0</v>
      </c>
    </row>
    <row r="1443" spans="1:39">
      <c r="A1443" s="148">
        <v>5328876</v>
      </c>
      <c r="B1443" s="148" t="s">
        <v>6222</v>
      </c>
      <c r="C1443" s="148" t="s">
        <v>6223</v>
      </c>
      <c r="D1443" s="148">
        <v>5328876</v>
      </c>
      <c r="F1443" s="149" t="s">
        <v>43</v>
      </c>
      <c r="H1443" s="150">
        <v>42019</v>
      </c>
      <c r="I1443" s="149" t="s">
        <v>57</v>
      </c>
      <c r="J1443" s="149">
        <v>-10</v>
      </c>
      <c r="K1443" s="149" t="s">
        <v>45</v>
      </c>
      <c r="M1443" s="149" t="s">
        <v>46</v>
      </c>
      <c r="N1443" s="148">
        <v>12530017</v>
      </c>
      <c r="O1443" s="148" t="s">
        <v>2025</v>
      </c>
      <c r="Q1443" s="148" t="s">
        <v>48</v>
      </c>
      <c r="R1443" s="150">
        <v>44837</v>
      </c>
      <c r="T1443" s="148" t="s">
        <v>2115</v>
      </c>
      <c r="U1443" s="148">
        <v>500</v>
      </c>
      <c r="X1443" s="148">
        <v>5</v>
      </c>
      <c r="Y1443" s="148" t="s">
        <v>230</v>
      </c>
      <c r="AC1443" s="148" t="s">
        <v>49</v>
      </c>
      <c r="AD1443" s="148" t="s">
        <v>3669</v>
      </c>
      <c r="AE1443" s="148">
        <v>53500</v>
      </c>
      <c r="AF1443" s="148" t="s">
        <v>6224</v>
      </c>
      <c r="AJ1443" s="148">
        <v>661135714</v>
      </c>
      <c r="AK1443" s="148" t="s">
        <v>6225</v>
      </c>
      <c r="AL1443" s="148">
        <v>0</v>
      </c>
      <c r="AM1443" s="148">
        <v>0</v>
      </c>
    </row>
    <row r="1444" spans="1:39">
      <c r="A1444" s="148">
        <v>5328915</v>
      </c>
      <c r="B1444" s="148" t="s">
        <v>3451</v>
      </c>
      <c r="C1444" s="148" t="s">
        <v>6226</v>
      </c>
      <c r="D1444" s="148">
        <v>5328915</v>
      </c>
      <c r="E1444" s="149" t="s">
        <v>43</v>
      </c>
      <c r="F1444" s="149" t="s">
        <v>43</v>
      </c>
      <c r="H1444" s="150">
        <v>41825</v>
      </c>
      <c r="I1444" s="149" t="s">
        <v>89</v>
      </c>
      <c r="J1444" s="149">
        <v>-11</v>
      </c>
      <c r="K1444" s="149" t="s">
        <v>45</v>
      </c>
      <c r="M1444" s="149" t="s">
        <v>46</v>
      </c>
      <c r="N1444" s="148">
        <v>12530070</v>
      </c>
      <c r="O1444" s="148" t="s">
        <v>145</v>
      </c>
      <c r="P1444" s="150">
        <v>45535</v>
      </c>
      <c r="Q1444" s="148" t="s">
        <v>962</v>
      </c>
      <c r="R1444" s="150">
        <v>44840</v>
      </c>
      <c r="T1444" s="148" t="s">
        <v>2115</v>
      </c>
      <c r="U1444" s="148">
        <v>500</v>
      </c>
      <c r="X1444" s="148">
        <v>5</v>
      </c>
      <c r="Y1444" s="148" t="s">
        <v>230</v>
      </c>
      <c r="AC1444" s="148" t="s">
        <v>49</v>
      </c>
      <c r="AD1444" s="148" t="s">
        <v>3670</v>
      </c>
      <c r="AE1444" s="148">
        <v>53320</v>
      </c>
      <c r="AF1444" s="148" t="s">
        <v>6227</v>
      </c>
      <c r="AJ1444" s="148" t="s">
        <v>6228</v>
      </c>
      <c r="AK1444" s="148" t="s">
        <v>6229</v>
      </c>
      <c r="AL1444" s="148">
        <v>0</v>
      </c>
      <c r="AM1444" s="148">
        <v>0</v>
      </c>
    </row>
    <row r="1445" spans="1:39">
      <c r="A1445" s="148">
        <v>5328698</v>
      </c>
      <c r="B1445" s="148" t="s">
        <v>6230</v>
      </c>
      <c r="C1445" s="148" t="s">
        <v>2060</v>
      </c>
      <c r="D1445" s="148">
        <v>5328698</v>
      </c>
      <c r="E1445" s="149" t="s">
        <v>52</v>
      </c>
      <c r="F1445" s="149" t="s">
        <v>52</v>
      </c>
      <c r="H1445" s="150">
        <v>41146</v>
      </c>
      <c r="I1445" s="149" t="s">
        <v>53</v>
      </c>
      <c r="J1445" s="149">
        <v>-13</v>
      </c>
      <c r="K1445" s="149" t="s">
        <v>45</v>
      </c>
      <c r="M1445" s="149" t="s">
        <v>46</v>
      </c>
      <c r="N1445" s="148">
        <v>12530114</v>
      </c>
      <c r="O1445" s="148" t="s">
        <v>47</v>
      </c>
      <c r="P1445" s="150">
        <v>45480</v>
      </c>
      <c r="Q1445" s="148" t="s">
        <v>962</v>
      </c>
      <c r="R1445" s="150">
        <v>44816</v>
      </c>
      <c r="T1445" s="148" t="s">
        <v>2115</v>
      </c>
      <c r="U1445" s="148">
        <v>525</v>
      </c>
      <c r="X1445" s="148">
        <v>5</v>
      </c>
      <c r="Y1445" s="148" t="s">
        <v>230</v>
      </c>
      <c r="AC1445" s="148" t="s">
        <v>49</v>
      </c>
      <c r="AD1445" s="148" t="s">
        <v>1328</v>
      </c>
      <c r="AE1445" s="148">
        <v>53000</v>
      </c>
      <c r="AF1445" s="148" t="s">
        <v>6231</v>
      </c>
      <c r="AI1445" s="148" t="s">
        <v>9354</v>
      </c>
      <c r="AJ1445" s="148" t="s">
        <v>6232</v>
      </c>
      <c r="AK1445" s="148" t="s">
        <v>6233</v>
      </c>
      <c r="AL1445" s="148">
        <v>0</v>
      </c>
      <c r="AM1445" s="148">
        <v>0</v>
      </c>
    </row>
    <row r="1446" spans="1:39">
      <c r="A1446" s="148">
        <v>5329377</v>
      </c>
      <c r="B1446" s="148" t="s">
        <v>9355</v>
      </c>
      <c r="C1446" s="148" t="s">
        <v>6979</v>
      </c>
      <c r="D1446" s="148">
        <v>5329377</v>
      </c>
      <c r="F1446" s="149" t="s">
        <v>43</v>
      </c>
      <c r="H1446" s="150">
        <v>42192</v>
      </c>
      <c r="I1446" s="149" t="s">
        <v>57</v>
      </c>
      <c r="J1446" s="149">
        <v>-10</v>
      </c>
      <c r="K1446" s="149" t="s">
        <v>45</v>
      </c>
      <c r="M1446" s="149" t="s">
        <v>46</v>
      </c>
      <c r="N1446" s="148">
        <v>12530054</v>
      </c>
      <c r="O1446" s="148" t="s">
        <v>94</v>
      </c>
      <c r="Q1446" s="148" t="s">
        <v>48</v>
      </c>
      <c r="R1446" s="150">
        <v>45197</v>
      </c>
      <c r="T1446" s="148" t="s">
        <v>2115</v>
      </c>
      <c r="U1446" s="148">
        <v>500</v>
      </c>
      <c r="X1446" s="148">
        <v>5</v>
      </c>
      <c r="Y1446" s="148" t="s">
        <v>230</v>
      </c>
      <c r="AC1446" s="148" t="s">
        <v>49</v>
      </c>
      <c r="AD1446" s="148" t="s">
        <v>3824</v>
      </c>
      <c r="AE1446" s="148">
        <v>53400</v>
      </c>
      <c r="AF1446" s="148" t="s">
        <v>9356</v>
      </c>
      <c r="AK1446" s="148" t="s">
        <v>9357</v>
      </c>
      <c r="AL1446" s="148">
        <v>0</v>
      </c>
      <c r="AM1446" s="148">
        <v>0</v>
      </c>
    </row>
    <row r="1447" spans="1:39">
      <c r="A1447" s="148">
        <v>5329707</v>
      </c>
      <c r="B1447" s="148" t="s">
        <v>9358</v>
      </c>
      <c r="C1447" s="148" t="s">
        <v>9359</v>
      </c>
      <c r="D1447" s="148">
        <v>5329707</v>
      </c>
      <c r="E1447" s="149" t="s">
        <v>5338</v>
      </c>
      <c r="H1447" s="150">
        <v>42749</v>
      </c>
      <c r="I1447" s="149" t="s">
        <v>43</v>
      </c>
      <c r="J1447" s="149">
        <v>-9</v>
      </c>
      <c r="K1447" s="149" t="s">
        <v>45</v>
      </c>
      <c r="M1447" s="149" t="s">
        <v>46</v>
      </c>
      <c r="N1447" s="148">
        <v>12530060</v>
      </c>
      <c r="O1447" s="148" t="s">
        <v>2031</v>
      </c>
      <c r="P1447" s="150">
        <v>45488</v>
      </c>
      <c r="Q1447" s="148" t="s">
        <v>962</v>
      </c>
      <c r="R1447" s="150">
        <v>45488</v>
      </c>
      <c r="T1447" s="148" t="s">
        <v>2115</v>
      </c>
      <c r="U1447" s="148">
        <v>500</v>
      </c>
      <c r="X1447" s="148">
        <v>5</v>
      </c>
      <c r="Y1447" s="148" t="s">
        <v>230</v>
      </c>
      <c r="AC1447" s="148" t="s">
        <v>49</v>
      </c>
      <c r="AD1447" s="148" t="s">
        <v>3637</v>
      </c>
      <c r="AE1447" s="148">
        <v>53810</v>
      </c>
      <c r="AF1447" s="148" t="s">
        <v>9360</v>
      </c>
      <c r="AJ1447" s="148">
        <v>652157759</v>
      </c>
      <c r="AK1447" s="148" t="s">
        <v>9361</v>
      </c>
      <c r="AL1447" s="148">
        <v>0</v>
      </c>
      <c r="AM1447" s="148">
        <v>0</v>
      </c>
    </row>
    <row r="1448" spans="1:39">
      <c r="A1448" s="148">
        <v>5329706</v>
      </c>
      <c r="B1448" s="148" t="s">
        <v>9358</v>
      </c>
      <c r="C1448" s="148" t="s">
        <v>9362</v>
      </c>
      <c r="D1448" s="148">
        <v>5329706</v>
      </c>
      <c r="E1448" s="149" t="s">
        <v>5338</v>
      </c>
      <c r="H1448" s="150">
        <v>41500</v>
      </c>
      <c r="I1448" s="149" t="s">
        <v>54</v>
      </c>
      <c r="J1448" s="149">
        <v>-12</v>
      </c>
      <c r="K1448" s="149" t="s">
        <v>45</v>
      </c>
      <c r="M1448" s="149" t="s">
        <v>46</v>
      </c>
      <c r="N1448" s="148">
        <v>12530060</v>
      </c>
      <c r="O1448" s="148" t="s">
        <v>2031</v>
      </c>
      <c r="P1448" s="150">
        <v>45488</v>
      </c>
      <c r="Q1448" s="148" t="s">
        <v>962</v>
      </c>
      <c r="R1448" s="150">
        <v>45488</v>
      </c>
      <c r="T1448" s="148" t="s">
        <v>2115</v>
      </c>
      <c r="U1448" s="148">
        <v>500</v>
      </c>
      <c r="X1448" s="148">
        <v>5</v>
      </c>
      <c r="Y1448" s="148" t="s">
        <v>230</v>
      </c>
      <c r="AC1448" s="148" t="s">
        <v>49</v>
      </c>
      <c r="AD1448" s="148" t="s">
        <v>3637</v>
      </c>
      <c r="AE1448" s="148">
        <v>53810</v>
      </c>
      <c r="AF1448" s="148" t="s">
        <v>9360</v>
      </c>
      <c r="AJ1448" s="148">
        <v>652157759</v>
      </c>
      <c r="AK1448" s="148" t="s">
        <v>9361</v>
      </c>
      <c r="AL1448" s="148">
        <v>0</v>
      </c>
      <c r="AM1448" s="148">
        <v>0</v>
      </c>
    </row>
    <row r="1449" spans="1:39">
      <c r="A1449" s="148">
        <v>5329736</v>
      </c>
      <c r="B1449" s="148" t="s">
        <v>9363</v>
      </c>
      <c r="C1449" s="148" t="s">
        <v>150</v>
      </c>
      <c r="D1449" s="148">
        <v>5329736</v>
      </c>
      <c r="E1449" s="149" t="s">
        <v>5338</v>
      </c>
      <c r="H1449" s="150">
        <v>42652</v>
      </c>
      <c r="I1449" s="149" t="s">
        <v>43</v>
      </c>
      <c r="J1449" s="149">
        <v>-9</v>
      </c>
      <c r="K1449" s="149" t="s">
        <v>61</v>
      </c>
      <c r="M1449" s="149" t="s">
        <v>46</v>
      </c>
      <c r="N1449" s="148">
        <v>12530060</v>
      </c>
      <c r="O1449" s="148" t="s">
        <v>2031</v>
      </c>
      <c r="P1449" s="150">
        <v>45517</v>
      </c>
      <c r="Q1449" s="148" t="s">
        <v>962</v>
      </c>
      <c r="R1449" s="150">
        <v>45517</v>
      </c>
      <c r="T1449" s="148" t="s">
        <v>2115</v>
      </c>
      <c r="U1449" s="148">
        <v>500</v>
      </c>
      <c r="X1449" s="148">
        <v>5</v>
      </c>
      <c r="Y1449" s="148" t="s">
        <v>230</v>
      </c>
      <c r="AC1449" s="148" t="s">
        <v>49</v>
      </c>
      <c r="AD1449" s="148" t="s">
        <v>3637</v>
      </c>
      <c r="AE1449" s="148">
        <v>53810</v>
      </c>
      <c r="AF1449" s="148" t="s">
        <v>9364</v>
      </c>
      <c r="AK1449" s="148" t="s">
        <v>9365</v>
      </c>
      <c r="AL1449" s="148">
        <v>0</v>
      </c>
      <c r="AM1449" s="148">
        <v>0</v>
      </c>
    </row>
    <row r="1450" spans="1:39">
      <c r="A1450" s="148">
        <v>5328631</v>
      </c>
      <c r="B1450" s="148" t="s">
        <v>4659</v>
      </c>
      <c r="C1450" s="148" t="s">
        <v>4660</v>
      </c>
      <c r="D1450" s="148">
        <v>5328631</v>
      </c>
      <c r="E1450" s="149" t="s">
        <v>52</v>
      </c>
      <c r="F1450" s="149" t="s">
        <v>52</v>
      </c>
      <c r="H1450" s="150">
        <v>40741</v>
      </c>
      <c r="I1450" s="149" t="s">
        <v>44</v>
      </c>
      <c r="J1450" s="149">
        <v>-14</v>
      </c>
      <c r="K1450" s="149" t="s">
        <v>45</v>
      </c>
      <c r="M1450" s="149" t="s">
        <v>46</v>
      </c>
      <c r="N1450" s="148">
        <v>12530114</v>
      </c>
      <c r="O1450" s="148" t="s">
        <v>47</v>
      </c>
      <c r="P1450" s="150">
        <v>45480</v>
      </c>
      <c r="Q1450" s="148" t="s">
        <v>962</v>
      </c>
      <c r="R1450" s="150">
        <v>44796</v>
      </c>
      <c r="T1450" s="148" t="s">
        <v>2115</v>
      </c>
      <c r="U1450" s="148">
        <v>690</v>
      </c>
      <c r="X1450" s="148">
        <v>6</v>
      </c>
      <c r="Y1450" s="148" t="s">
        <v>230</v>
      </c>
      <c r="AC1450" s="148" t="s">
        <v>49</v>
      </c>
      <c r="AD1450" s="148" t="s">
        <v>1328</v>
      </c>
      <c r="AE1450" s="148">
        <v>53000</v>
      </c>
      <c r="AF1450" s="148" t="s">
        <v>4661</v>
      </c>
      <c r="AJ1450" s="148" t="s">
        <v>4662</v>
      </c>
      <c r="AK1450" s="148" t="s">
        <v>6234</v>
      </c>
      <c r="AL1450" s="148">
        <v>0</v>
      </c>
      <c r="AM1450" s="148">
        <v>0</v>
      </c>
    </row>
    <row r="1451" spans="1:39">
      <c r="A1451" s="148">
        <v>3545392</v>
      </c>
      <c r="B1451" s="148" t="s">
        <v>9366</v>
      </c>
      <c r="C1451" s="148" t="s">
        <v>974</v>
      </c>
      <c r="D1451" s="148">
        <v>3545392</v>
      </c>
      <c r="F1451" s="149" t="s">
        <v>43</v>
      </c>
      <c r="H1451" s="150">
        <v>36336</v>
      </c>
      <c r="I1451" s="149" t="s">
        <v>59</v>
      </c>
      <c r="J1451" s="149">
        <v>-40</v>
      </c>
      <c r="K1451" s="149" t="s">
        <v>45</v>
      </c>
      <c r="M1451" s="149" t="s">
        <v>46</v>
      </c>
      <c r="N1451" s="148">
        <v>12530114</v>
      </c>
      <c r="O1451" s="148" t="s">
        <v>47</v>
      </c>
      <c r="Q1451" s="148" t="s">
        <v>48</v>
      </c>
      <c r="R1451" s="150">
        <v>44862</v>
      </c>
      <c r="S1451" s="150">
        <v>44860</v>
      </c>
      <c r="T1451" s="148" t="s">
        <v>2896</v>
      </c>
      <c r="U1451" s="148">
        <v>500</v>
      </c>
      <c r="X1451" s="148">
        <v>5</v>
      </c>
      <c r="Y1451" s="148" t="s">
        <v>230</v>
      </c>
      <c r="AC1451" s="148" t="s">
        <v>49</v>
      </c>
      <c r="AD1451" s="148" t="s">
        <v>3849</v>
      </c>
      <c r="AE1451" s="148">
        <v>35300</v>
      </c>
      <c r="AF1451" s="148" t="s">
        <v>9367</v>
      </c>
      <c r="AK1451" s="148" t="s">
        <v>9368</v>
      </c>
      <c r="AL1451" s="148">
        <v>0</v>
      </c>
      <c r="AM1451" s="148">
        <v>0</v>
      </c>
    </row>
    <row r="1452" spans="1:39">
      <c r="A1452" s="148">
        <v>5329408</v>
      </c>
      <c r="B1452" s="148" t="s">
        <v>9369</v>
      </c>
      <c r="C1452" s="148" t="s">
        <v>5329</v>
      </c>
      <c r="D1452" s="148">
        <v>5329408</v>
      </c>
      <c r="F1452" s="149" t="s">
        <v>43</v>
      </c>
      <c r="H1452" s="150">
        <v>41838</v>
      </c>
      <c r="I1452" s="149" t="s">
        <v>89</v>
      </c>
      <c r="J1452" s="149">
        <v>-11</v>
      </c>
      <c r="K1452" s="149" t="s">
        <v>45</v>
      </c>
      <c r="M1452" s="149" t="s">
        <v>46</v>
      </c>
      <c r="N1452" s="148">
        <v>12530114</v>
      </c>
      <c r="O1452" s="148" t="s">
        <v>47</v>
      </c>
      <c r="Q1452" s="148" t="s">
        <v>48</v>
      </c>
      <c r="R1452" s="150">
        <v>45202</v>
      </c>
      <c r="S1452" s="150">
        <v>45177</v>
      </c>
      <c r="T1452" s="148" t="s">
        <v>1006</v>
      </c>
      <c r="U1452" s="148">
        <v>500</v>
      </c>
      <c r="X1452" s="148">
        <v>5</v>
      </c>
      <c r="Y1452" s="148" t="s">
        <v>230</v>
      </c>
      <c r="AC1452" s="148" t="s">
        <v>49</v>
      </c>
      <c r="AD1452" s="148" t="s">
        <v>5726</v>
      </c>
      <c r="AE1452" s="148">
        <v>53970</v>
      </c>
      <c r="AF1452" s="148" t="s">
        <v>9370</v>
      </c>
      <c r="AJ1452" s="148" t="s">
        <v>9371</v>
      </c>
      <c r="AK1452" s="148" t="s">
        <v>9372</v>
      </c>
      <c r="AL1452" s="148">
        <v>0</v>
      </c>
      <c r="AM1452" s="148">
        <v>0</v>
      </c>
    </row>
    <row r="1453" spans="1:39">
      <c r="A1453" s="148">
        <v>4442014</v>
      </c>
      <c r="B1453" s="148" t="s">
        <v>870</v>
      </c>
      <c r="C1453" s="148" t="s">
        <v>250</v>
      </c>
      <c r="D1453" s="148">
        <v>4442014</v>
      </c>
      <c r="E1453" s="149" t="s">
        <v>52</v>
      </c>
      <c r="F1453" s="149" t="s">
        <v>52</v>
      </c>
      <c r="H1453" s="150">
        <v>29212</v>
      </c>
      <c r="I1453" s="149" t="s">
        <v>8147</v>
      </c>
      <c r="J1453" s="149" t="s">
        <v>8148</v>
      </c>
      <c r="K1453" s="149" t="s">
        <v>45</v>
      </c>
      <c r="M1453" s="149" t="s">
        <v>46</v>
      </c>
      <c r="N1453" s="148">
        <v>12530051</v>
      </c>
      <c r="O1453" s="148" t="s">
        <v>2039</v>
      </c>
      <c r="P1453" s="150">
        <v>45535</v>
      </c>
      <c r="Q1453" s="148" t="s">
        <v>962</v>
      </c>
      <c r="R1453" s="150">
        <v>40066</v>
      </c>
      <c r="S1453" s="150">
        <v>45175</v>
      </c>
      <c r="T1453" s="148" t="s">
        <v>2896</v>
      </c>
      <c r="U1453" s="148">
        <v>823</v>
      </c>
      <c r="X1453" s="148">
        <v>8</v>
      </c>
      <c r="Y1453" s="148" t="s">
        <v>230</v>
      </c>
      <c r="AC1453" s="148" t="s">
        <v>49</v>
      </c>
      <c r="AD1453" s="148" t="s">
        <v>4013</v>
      </c>
      <c r="AE1453" s="148">
        <v>53470</v>
      </c>
      <c r="AF1453" s="148" t="s">
        <v>4663</v>
      </c>
      <c r="AJ1453" s="148">
        <v>615301637</v>
      </c>
      <c r="AK1453" s="148" t="s">
        <v>3507</v>
      </c>
      <c r="AL1453" s="148">
        <v>0</v>
      </c>
      <c r="AM1453" s="148">
        <v>0</v>
      </c>
    </row>
    <row r="1454" spans="1:39">
      <c r="A1454" s="148">
        <v>5328129</v>
      </c>
      <c r="B1454" s="148" t="s">
        <v>870</v>
      </c>
      <c r="C1454" s="148" t="s">
        <v>2182</v>
      </c>
      <c r="D1454" s="148">
        <v>5328129</v>
      </c>
      <c r="F1454" s="149" t="s">
        <v>52</v>
      </c>
      <c r="H1454" s="150">
        <v>41383</v>
      </c>
      <c r="I1454" s="149" t="s">
        <v>54</v>
      </c>
      <c r="J1454" s="149">
        <v>-12</v>
      </c>
      <c r="K1454" s="149" t="s">
        <v>45</v>
      </c>
      <c r="M1454" s="149" t="s">
        <v>46</v>
      </c>
      <c r="N1454" s="148">
        <v>12530060</v>
      </c>
      <c r="O1454" s="148" t="s">
        <v>2031</v>
      </c>
      <c r="Q1454" s="148" t="s">
        <v>48</v>
      </c>
      <c r="R1454" s="150">
        <v>44445</v>
      </c>
      <c r="T1454" s="148" t="s">
        <v>2115</v>
      </c>
      <c r="U1454" s="148">
        <v>693</v>
      </c>
      <c r="X1454" s="148">
        <v>6</v>
      </c>
      <c r="Y1454" s="148" t="s">
        <v>230</v>
      </c>
      <c r="AC1454" s="148" t="s">
        <v>49</v>
      </c>
      <c r="AD1454" s="148" t="s">
        <v>3637</v>
      </c>
      <c r="AE1454" s="148">
        <v>53810</v>
      </c>
      <c r="AF1454" s="148" t="s">
        <v>4664</v>
      </c>
      <c r="AJ1454" s="148">
        <v>677773201</v>
      </c>
      <c r="AK1454" s="148" t="s">
        <v>2183</v>
      </c>
      <c r="AL1454" s="148">
        <v>0</v>
      </c>
      <c r="AM1454" s="148">
        <v>0</v>
      </c>
    </row>
    <row r="1455" spans="1:39">
      <c r="A1455" s="148">
        <v>5328912</v>
      </c>
      <c r="B1455" s="148" t="s">
        <v>3452</v>
      </c>
      <c r="C1455" s="148" t="s">
        <v>940</v>
      </c>
      <c r="D1455" s="148">
        <v>5328912</v>
      </c>
      <c r="E1455" s="149" t="s">
        <v>43</v>
      </c>
      <c r="F1455" s="149" t="s">
        <v>52</v>
      </c>
      <c r="H1455" s="150">
        <v>40747</v>
      </c>
      <c r="I1455" s="149" t="s">
        <v>44</v>
      </c>
      <c r="J1455" s="149">
        <v>-14</v>
      </c>
      <c r="K1455" s="149" t="s">
        <v>61</v>
      </c>
      <c r="M1455" s="149" t="s">
        <v>46</v>
      </c>
      <c r="N1455" s="148">
        <v>12530022</v>
      </c>
      <c r="O1455" s="148" t="s">
        <v>51</v>
      </c>
      <c r="P1455" s="150">
        <v>45532</v>
      </c>
      <c r="Q1455" s="148" t="s">
        <v>962</v>
      </c>
      <c r="R1455" s="150">
        <v>44840</v>
      </c>
      <c r="T1455" s="148" t="s">
        <v>2115</v>
      </c>
      <c r="U1455" s="148">
        <v>500</v>
      </c>
      <c r="X1455" s="148">
        <v>5</v>
      </c>
      <c r="Y1455" s="148" t="s">
        <v>230</v>
      </c>
      <c r="AC1455" s="148" t="s">
        <v>49</v>
      </c>
      <c r="AD1455" s="148" t="s">
        <v>5726</v>
      </c>
      <c r="AE1455" s="148">
        <v>53970</v>
      </c>
      <c r="AF1455" s="148" t="s">
        <v>6235</v>
      </c>
      <c r="AI1455" s="148" t="s">
        <v>6236</v>
      </c>
      <c r="AJ1455" s="148" t="s">
        <v>6237</v>
      </c>
      <c r="AK1455" s="148" t="s">
        <v>3453</v>
      </c>
      <c r="AL1455" s="148">
        <v>0</v>
      </c>
      <c r="AM1455" s="148">
        <v>0</v>
      </c>
    </row>
    <row r="1456" spans="1:39">
      <c r="A1456" s="148">
        <v>5328439</v>
      </c>
      <c r="B1456" s="148" t="s">
        <v>3452</v>
      </c>
      <c r="C1456" s="148" t="s">
        <v>134</v>
      </c>
      <c r="D1456" s="148">
        <v>5328439</v>
      </c>
      <c r="F1456" s="149" t="s">
        <v>52</v>
      </c>
      <c r="H1456" s="150">
        <v>25189</v>
      </c>
      <c r="I1456" s="149" t="s">
        <v>8130</v>
      </c>
      <c r="J1456" s="149" t="s">
        <v>8131</v>
      </c>
      <c r="K1456" s="149" t="s">
        <v>45</v>
      </c>
      <c r="M1456" s="149" t="s">
        <v>46</v>
      </c>
      <c r="N1456" s="148">
        <v>12530059</v>
      </c>
      <c r="O1456" s="148" t="s">
        <v>2076</v>
      </c>
      <c r="Q1456" s="148" t="s">
        <v>48</v>
      </c>
      <c r="R1456" s="150">
        <v>44484</v>
      </c>
      <c r="S1456" s="150">
        <v>44817</v>
      </c>
      <c r="T1456" s="148" t="s">
        <v>2896</v>
      </c>
      <c r="U1456" s="148">
        <v>871</v>
      </c>
      <c r="X1456" s="148">
        <v>8</v>
      </c>
      <c r="Y1456" s="148" t="s">
        <v>230</v>
      </c>
      <c r="AC1456" s="148" t="s">
        <v>49</v>
      </c>
      <c r="AD1456" s="148" t="s">
        <v>4202</v>
      </c>
      <c r="AE1456" s="148">
        <v>53970</v>
      </c>
      <c r="AF1456" s="148" t="s">
        <v>6238</v>
      </c>
      <c r="AJ1456" s="148" t="s">
        <v>6237</v>
      </c>
      <c r="AK1456" s="148" t="s">
        <v>3453</v>
      </c>
      <c r="AL1456" s="148">
        <v>0</v>
      </c>
      <c r="AM1456" s="148">
        <v>0</v>
      </c>
    </row>
    <row r="1457" spans="1:39">
      <c r="A1457" s="148">
        <v>5328280</v>
      </c>
      <c r="B1457" s="148" t="s">
        <v>3454</v>
      </c>
      <c r="C1457" s="148" t="s">
        <v>60</v>
      </c>
      <c r="D1457" s="148">
        <v>5328280</v>
      </c>
      <c r="F1457" s="149" t="s">
        <v>52</v>
      </c>
      <c r="H1457" s="150">
        <v>39489</v>
      </c>
      <c r="I1457" s="149" t="s">
        <v>152</v>
      </c>
      <c r="J1457" s="149">
        <v>-17</v>
      </c>
      <c r="K1457" s="149" t="s">
        <v>45</v>
      </c>
      <c r="M1457" s="149" t="s">
        <v>46</v>
      </c>
      <c r="N1457" s="148">
        <v>12530036</v>
      </c>
      <c r="O1457" s="148" t="s">
        <v>2030</v>
      </c>
      <c r="Q1457" s="148" t="s">
        <v>48</v>
      </c>
      <c r="R1457" s="150">
        <v>44466</v>
      </c>
      <c r="T1457" s="148" t="s">
        <v>2115</v>
      </c>
      <c r="U1457" s="148">
        <v>500</v>
      </c>
      <c r="X1457" s="148">
        <v>5</v>
      </c>
      <c r="Y1457" s="148" t="s">
        <v>230</v>
      </c>
      <c r="AC1457" s="148" t="s">
        <v>49</v>
      </c>
      <c r="AD1457" s="148" t="s">
        <v>4026</v>
      </c>
      <c r="AE1457" s="148">
        <v>53440</v>
      </c>
      <c r="AF1457" s="148" t="s">
        <v>4666</v>
      </c>
      <c r="AJ1457" s="148" t="s">
        <v>3455</v>
      </c>
      <c r="AK1457" s="148" t="s">
        <v>3456</v>
      </c>
      <c r="AL1457" s="148">
        <v>0</v>
      </c>
      <c r="AM1457" s="148">
        <v>0</v>
      </c>
    </row>
    <row r="1458" spans="1:39">
      <c r="A1458" s="148">
        <v>5329463</v>
      </c>
      <c r="B1458" s="148" t="s">
        <v>9373</v>
      </c>
      <c r="C1458" s="148" t="s">
        <v>9374</v>
      </c>
      <c r="D1458" s="148">
        <v>5329463</v>
      </c>
      <c r="F1458" s="149" t="s">
        <v>43</v>
      </c>
      <c r="H1458" s="150">
        <v>41473</v>
      </c>
      <c r="I1458" s="149" t="s">
        <v>54</v>
      </c>
      <c r="J1458" s="149">
        <v>-12</v>
      </c>
      <c r="K1458" s="149" t="s">
        <v>45</v>
      </c>
      <c r="M1458" s="149" t="s">
        <v>46</v>
      </c>
      <c r="N1458" s="148">
        <v>12530059</v>
      </c>
      <c r="O1458" s="148" t="s">
        <v>2076</v>
      </c>
      <c r="Q1458" s="148" t="s">
        <v>48</v>
      </c>
      <c r="R1458" s="150">
        <v>45206</v>
      </c>
      <c r="T1458" s="148" t="s">
        <v>2115</v>
      </c>
      <c r="U1458" s="148">
        <v>500</v>
      </c>
      <c r="X1458" s="148">
        <v>5</v>
      </c>
      <c r="Y1458" s="148" t="s">
        <v>230</v>
      </c>
      <c r="AC1458" s="148" t="s">
        <v>49</v>
      </c>
      <c r="AD1458" s="148" t="s">
        <v>4124</v>
      </c>
      <c r="AE1458" s="148">
        <v>53970</v>
      </c>
      <c r="AF1458" s="148" t="s">
        <v>9375</v>
      </c>
      <c r="AJ1458" s="148">
        <v>662842314</v>
      </c>
      <c r="AK1458" s="148" t="s">
        <v>9376</v>
      </c>
      <c r="AL1458" s="148">
        <v>0</v>
      </c>
      <c r="AM1458" s="148">
        <v>0</v>
      </c>
    </row>
    <row r="1459" spans="1:39">
      <c r="A1459" s="148">
        <v>5316371</v>
      </c>
      <c r="B1459" s="148" t="s">
        <v>587</v>
      </c>
      <c r="C1459" s="148" t="s">
        <v>503</v>
      </c>
      <c r="D1459" s="148">
        <v>5316371</v>
      </c>
      <c r="F1459" s="149" t="s">
        <v>52</v>
      </c>
      <c r="H1459" s="150">
        <v>14110</v>
      </c>
      <c r="I1459" s="149" t="s">
        <v>8179</v>
      </c>
      <c r="J1459" s="149" t="s">
        <v>8180</v>
      </c>
      <c r="K1459" s="149" t="s">
        <v>45</v>
      </c>
      <c r="M1459" s="149" t="s">
        <v>46</v>
      </c>
      <c r="N1459" s="148">
        <v>12530090</v>
      </c>
      <c r="O1459" s="148" t="s">
        <v>5392</v>
      </c>
      <c r="Q1459" s="148" t="s">
        <v>48</v>
      </c>
      <c r="R1459" s="150">
        <v>37432</v>
      </c>
      <c r="S1459" s="150">
        <v>44827</v>
      </c>
      <c r="T1459" s="148" t="s">
        <v>2896</v>
      </c>
      <c r="U1459" s="148">
        <v>714</v>
      </c>
      <c r="X1459" s="148">
        <v>7</v>
      </c>
      <c r="Y1459" s="148" t="s">
        <v>230</v>
      </c>
      <c r="AC1459" s="148" t="s">
        <v>49</v>
      </c>
      <c r="AD1459" s="148" t="s">
        <v>3848</v>
      </c>
      <c r="AE1459" s="148">
        <v>53200</v>
      </c>
      <c r="AF1459" s="148" t="s">
        <v>4667</v>
      </c>
      <c r="AI1459" s="148">
        <v>243701399</v>
      </c>
      <c r="AK1459" s="148" t="s">
        <v>1704</v>
      </c>
      <c r="AL1459" s="148">
        <v>0</v>
      </c>
      <c r="AM1459" s="148">
        <v>0</v>
      </c>
    </row>
    <row r="1460" spans="1:39">
      <c r="A1460" s="148">
        <v>539279</v>
      </c>
      <c r="B1460" s="148" t="s">
        <v>588</v>
      </c>
      <c r="C1460" s="148" t="s">
        <v>3050</v>
      </c>
      <c r="D1460" s="148">
        <v>539279</v>
      </c>
      <c r="E1460" s="149" t="s">
        <v>8115</v>
      </c>
      <c r="F1460" s="149" t="s">
        <v>52</v>
      </c>
      <c r="H1460" s="150">
        <v>29174</v>
      </c>
      <c r="I1460" s="149" t="s">
        <v>8147</v>
      </c>
      <c r="J1460" s="149" t="s">
        <v>8148</v>
      </c>
      <c r="K1460" s="149" t="s">
        <v>45</v>
      </c>
      <c r="M1460" s="149" t="s">
        <v>46</v>
      </c>
      <c r="N1460" s="148">
        <v>12530090</v>
      </c>
      <c r="O1460" s="148" t="s">
        <v>5392</v>
      </c>
      <c r="P1460" s="150">
        <v>45495</v>
      </c>
      <c r="Q1460" s="148" t="s">
        <v>962</v>
      </c>
      <c r="R1460" s="150">
        <v>37432</v>
      </c>
      <c r="S1460" s="150">
        <v>44734</v>
      </c>
      <c r="T1460" s="148" t="s">
        <v>2896</v>
      </c>
      <c r="U1460" s="148">
        <v>1024</v>
      </c>
      <c r="X1460" s="148">
        <v>10</v>
      </c>
      <c r="Y1460" s="148" t="s">
        <v>230</v>
      </c>
      <c r="AC1460" s="148" t="s">
        <v>49</v>
      </c>
      <c r="AD1460" s="148" t="s">
        <v>4372</v>
      </c>
      <c r="AE1460" s="148">
        <v>53200</v>
      </c>
      <c r="AF1460" s="148" t="s">
        <v>4668</v>
      </c>
      <c r="AI1460" s="148" t="s">
        <v>9377</v>
      </c>
      <c r="AJ1460" s="148" t="s">
        <v>9378</v>
      </c>
      <c r="AK1460" s="148" t="s">
        <v>1705</v>
      </c>
      <c r="AL1460" s="148">
        <v>0</v>
      </c>
      <c r="AM1460" s="148">
        <v>0</v>
      </c>
    </row>
    <row r="1461" spans="1:39">
      <c r="A1461" s="148">
        <v>5329385</v>
      </c>
      <c r="B1461" s="148" t="s">
        <v>588</v>
      </c>
      <c r="C1461" s="148" t="s">
        <v>6428</v>
      </c>
      <c r="D1461" s="148">
        <v>5329385</v>
      </c>
      <c r="F1461" s="149" t="s">
        <v>43</v>
      </c>
      <c r="H1461" s="150">
        <v>29146</v>
      </c>
      <c r="I1461" s="149" t="s">
        <v>8147</v>
      </c>
      <c r="J1461" s="149" t="s">
        <v>8148</v>
      </c>
      <c r="K1461" s="149" t="s">
        <v>45</v>
      </c>
      <c r="M1461" s="149" t="s">
        <v>46</v>
      </c>
      <c r="N1461" s="148">
        <v>12530114</v>
      </c>
      <c r="O1461" s="148" t="s">
        <v>47</v>
      </c>
      <c r="Q1461" s="148" t="s">
        <v>48</v>
      </c>
      <c r="R1461" s="150">
        <v>45198</v>
      </c>
      <c r="S1461" s="150">
        <v>45194</v>
      </c>
      <c r="T1461" s="148" t="s">
        <v>1006</v>
      </c>
      <c r="U1461" s="148">
        <v>500</v>
      </c>
      <c r="X1461" s="148">
        <v>5</v>
      </c>
      <c r="Y1461" s="148" t="s">
        <v>230</v>
      </c>
      <c r="AC1461" s="148" t="s">
        <v>49</v>
      </c>
      <c r="AD1461" s="148" t="s">
        <v>1328</v>
      </c>
      <c r="AE1461" s="148">
        <v>53000</v>
      </c>
      <c r="AF1461" s="148" t="s">
        <v>9379</v>
      </c>
      <c r="AJ1461" s="148" t="s">
        <v>9380</v>
      </c>
      <c r="AK1461" s="148" t="s">
        <v>9381</v>
      </c>
      <c r="AL1461" s="148">
        <v>0</v>
      </c>
      <c r="AM1461" s="148">
        <v>0</v>
      </c>
    </row>
    <row r="1462" spans="1:39">
      <c r="A1462" s="148">
        <v>4921790</v>
      </c>
      <c r="B1462" s="148" t="s">
        <v>589</v>
      </c>
      <c r="C1462" s="148" t="s">
        <v>1013</v>
      </c>
      <c r="D1462" s="148">
        <v>4921790</v>
      </c>
      <c r="F1462" s="149" t="s">
        <v>52</v>
      </c>
      <c r="H1462" s="150">
        <v>26197</v>
      </c>
      <c r="I1462" s="149" t="s">
        <v>8109</v>
      </c>
      <c r="J1462" s="149" t="s">
        <v>8110</v>
      </c>
      <c r="K1462" s="149" t="s">
        <v>45</v>
      </c>
      <c r="M1462" s="149" t="s">
        <v>46</v>
      </c>
      <c r="N1462" s="148">
        <v>12530022</v>
      </c>
      <c r="O1462" s="148" t="s">
        <v>51</v>
      </c>
      <c r="Q1462" s="148" t="s">
        <v>48</v>
      </c>
      <c r="R1462" s="150">
        <v>37432</v>
      </c>
      <c r="S1462" s="150">
        <v>44811</v>
      </c>
      <c r="T1462" s="148" t="s">
        <v>2896</v>
      </c>
      <c r="U1462" s="148">
        <v>1411</v>
      </c>
      <c r="X1462" s="148">
        <v>14</v>
      </c>
      <c r="Y1462" s="148" t="s">
        <v>230</v>
      </c>
      <c r="AC1462" s="148" t="s">
        <v>49</v>
      </c>
      <c r="AD1462" s="148" t="s">
        <v>3677</v>
      </c>
      <c r="AE1462" s="148">
        <v>53000</v>
      </c>
      <c r="AF1462" s="148" t="s">
        <v>4669</v>
      </c>
      <c r="AI1462" s="148">
        <v>243581438</v>
      </c>
      <c r="AJ1462" s="148" t="s">
        <v>6239</v>
      </c>
      <c r="AK1462" s="148" t="s">
        <v>1706</v>
      </c>
      <c r="AL1462" s="148">
        <v>0</v>
      </c>
      <c r="AM1462" s="148">
        <v>0</v>
      </c>
    </row>
    <row r="1463" spans="1:39">
      <c r="A1463" s="148">
        <v>5324871</v>
      </c>
      <c r="B1463" s="148" t="s">
        <v>589</v>
      </c>
      <c r="C1463" s="148" t="s">
        <v>113</v>
      </c>
      <c r="D1463" s="148">
        <v>5324871</v>
      </c>
      <c r="E1463" s="149" t="s">
        <v>52</v>
      </c>
      <c r="F1463" s="149" t="s">
        <v>52</v>
      </c>
      <c r="H1463" s="150">
        <v>38436</v>
      </c>
      <c r="I1463" s="149" t="s">
        <v>59</v>
      </c>
      <c r="J1463" s="149">
        <v>-40</v>
      </c>
      <c r="K1463" s="149" t="s">
        <v>45</v>
      </c>
      <c r="M1463" s="149" t="s">
        <v>46</v>
      </c>
      <c r="N1463" s="148">
        <v>12530022</v>
      </c>
      <c r="O1463" s="148" t="s">
        <v>51</v>
      </c>
      <c r="P1463" s="150">
        <v>45521</v>
      </c>
      <c r="Q1463" s="148" t="s">
        <v>962</v>
      </c>
      <c r="R1463" s="150">
        <v>41911</v>
      </c>
      <c r="S1463" s="150">
        <v>45182</v>
      </c>
      <c r="T1463" s="148" t="s">
        <v>2896</v>
      </c>
      <c r="U1463" s="148">
        <v>1393</v>
      </c>
      <c r="X1463" s="148">
        <v>13</v>
      </c>
      <c r="Y1463" s="148" t="s">
        <v>230</v>
      </c>
      <c r="AC1463" s="148" t="s">
        <v>49</v>
      </c>
      <c r="AD1463" s="148" t="s">
        <v>1328</v>
      </c>
      <c r="AE1463" s="148">
        <v>53000</v>
      </c>
      <c r="AF1463" s="148" t="s">
        <v>4670</v>
      </c>
      <c r="AK1463" s="148" t="s">
        <v>1706</v>
      </c>
      <c r="AL1463" s="148">
        <v>0</v>
      </c>
      <c r="AM1463" s="148">
        <v>0</v>
      </c>
    </row>
    <row r="1464" spans="1:39">
      <c r="A1464" s="148">
        <v>5329458</v>
      </c>
      <c r="B1464" s="148" t="s">
        <v>9382</v>
      </c>
      <c r="C1464" s="148" t="s">
        <v>322</v>
      </c>
      <c r="D1464" s="148">
        <v>5329458</v>
      </c>
      <c r="F1464" s="149" t="s">
        <v>43</v>
      </c>
      <c r="H1464" s="150">
        <v>41023</v>
      </c>
      <c r="I1464" s="149" t="s">
        <v>53</v>
      </c>
      <c r="J1464" s="149">
        <v>-13</v>
      </c>
      <c r="K1464" s="149" t="s">
        <v>45</v>
      </c>
      <c r="M1464" s="149" t="s">
        <v>46</v>
      </c>
      <c r="N1464" s="148">
        <v>12530016</v>
      </c>
      <c r="O1464" s="148" t="s">
        <v>2152</v>
      </c>
      <c r="Q1464" s="148" t="s">
        <v>48</v>
      </c>
      <c r="R1464" s="150">
        <v>45205</v>
      </c>
      <c r="T1464" s="148" t="s">
        <v>2115</v>
      </c>
      <c r="U1464" s="148">
        <v>500</v>
      </c>
      <c r="X1464" s="148">
        <v>5</v>
      </c>
      <c r="Y1464" s="148" t="s">
        <v>230</v>
      </c>
      <c r="AC1464" s="148" t="s">
        <v>49</v>
      </c>
      <c r="AD1464" s="148" t="s">
        <v>9383</v>
      </c>
      <c r="AE1464" s="148">
        <v>53600</v>
      </c>
      <c r="AF1464" s="148" t="s">
        <v>9384</v>
      </c>
      <c r="AI1464" s="148">
        <v>777707321</v>
      </c>
      <c r="AJ1464" s="148">
        <v>632305817</v>
      </c>
      <c r="AK1464" s="148" t="s">
        <v>9385</v>
      </c>
      <c r="AL1464" s="148">
        <v>0</v>
      </c>
      <c r="AM1464" s="148">
        <v>0</v>
      </c>
    </row>
    <row r="1465" spans="1:39">
      <c r="A1465" s="148">
        <v>5328966</v>
      </c>
      <c r="B1465" s="148" t="s">
        <v>6240</v>
      </c>
      <c r="C1465" s="148" t="s">
        <v>6243</v>
      </c>
      <c r="D1465" s="148">
        <v>5328966</v>
      </c>
      <c r="F1465" s="149" t="s">
        <v>52</v>
      </c>
      <c r="H1465" s="150">
        <v>41679</v>
      </c>
      <c r="I1465" s="149" t="s">
        <v>89</v>
      </c>
      <c r="J1465" s="149">
        <v>-11</v>
      </c>
      <c r="K1465" s="149" t="s">
        <v>45</v>
      </c>
      <c r="M1465" s="149" t="s">
        <v>46</v>
      </c>
      <c r="N1465" s="148">
        <v>12530078</v>
      </c>
      <c r="O1465" s="148" t="s">
        <v>105</v>
      </c>
      <c r="Q1465" s="148" t="s">
        <v>48</v>
      </c>
      <c r="R1465" s="150">
        <v>44852</v>
      </c>
      <c r="T1465" s="148" t="s">
        <v>2115</v>
      </c>
      <c r="U1465" s="148">
        <v>500</v>
      </c>
      <c r="X1465" s="148">
        <v>5</v>
      </c>
      <c r="Y1465" s="148" t="s">
        <v>230</v>
      </c>
      <c r="AC1465" s="148" t="s">
        <v>49</v>
      </c>
      <c r="AD1465" s="148" t="s">
        <v>3998</v>
      </c>
      <c r="AE1465" s="148">
        <v>53170</v>
      </c>
      <c r="AF1465" s="148" t="s">
        <v>6244</v>
      </c>
      <c r="AK1465" s="148" t="s">
        <v>6242</v>
      </c>
      <c r="AL1465" s="148">
        <v>0</v>
      </c>
      <c r="AM1465" s="148">
        <v>0</v>
      </c>
    </row>
    <row r="1466" spans="1:39">
      <c r="A1466" s="148">
        <v>5329512</v>
      </c>
      <c r="B1466" s="148" t="s">
        <v>9386</v>
      </c>
      <c r="C1466" s="148" t="s">
        <v>8751</v>
      </c>
      <c r="D1466" s="148">
        <v>5329512</v>
      </c>
      <c r="F1466" s="149" t="s">
        <v>52</v>
      </c>
      <c r="H1466" s="150">
        <v>41832</v>
      </c>
      <c r="I1466" s="149" t="s">
        <v>89</v>
      </c>
      <c r="J1466" s="149">
        <v>-11</v>
      </c>
      <c r="K1466" s="149" t="s">
        <v>45</v>
      </c>
      <c r="M1466" s="149" t="s">
        <v>46</v>
      </c>
      <c r="N1466" s="148">
        <v>12530050</v>
      </c>
      <c r="O1466" s="148" t="s">
        <v>2049</v>
      </c>
      <c r="Q1466" s="148" t="s">
        <v>48</v>
      </c>
      <c r="R1466" s="150">
        <v>45218</v>
      </c>
      <c r="T1466" s="148" t="s">
        <v>2115</v>
      </c>
      <c r="U1466" s="148">
        <v>500</v>
      </c>
      <c r="X1466" s="148">
        <v>5</v>
      </c>
      <c r="Y1466" s="148" t="s">
        <v>230</v>
      </c>
      <c r="AC1466" s="148" t="s">
        <v>49</v>
      </c>
      <c r="AD1466" s="148" t="s">
        <v>4133</v>
      </c>
      <c r="AE1466" s="148">
        <v>53210</v>
      </c>
      <c r="AF1466" s="148" t="s">
        <v>9387</v>
      </c>
      <c r="AK1466" s="148" t="s">
        <v>9388</v>
      </c>
      <c r="AL1466" s="148">
        <v>0</v>
      </c>
      <c r="AM1466" s="148">
        <v>0</v>
      </c>
    </row>
    <row r="1467" spans="1:39">
      <c r="A1467" s="148">
        <v>5320676</v>
      </c>
      <c r="B1467" s="148" t="s">
        <v>590</v>
      </c>
      <c r="C1467" s="148" t="s">
        <v>144</v>
      </c>
      <c r="D1467" s="148">
        <v>5320676</v>
      </c>
      <c r="F1467" s="149" t="s">
        <v>52</v>
      </c>
      <c r="H1467" s="150">
        <v>24704</v>
      </c>
      <c r="I1467" s="149" t="s">
        <v>8130</v>
      </c>
      <c r="J1467" s="149" t="s">
        <v>8131</v>
      </c>
      <c r="K1467" s="149" t="s">
        <v>45</v>
      </c>
      <c r="M1467" s="149" t="s">
        <v>46</v>
      </c>
      <c r="N1467" s="148">
        <v>12530036</v>
      </c>
      <c r="O1467" s="148" t="s">
        <v>2030</v>
      </c>
      <c r="Q1467" s="148" t="s">
        <v>48</v>
      </c>
      <c r="R1467" s="150">
        <v>39357</v>
      </c>
      <c r="S1467" s="150">
        <v>44768</v>
      </c>
      <c r="T1467" s="148" t="s">
        <v>2896</v>
      </c>
      <c r="U1467" s="148">
        <v>942</v>
      </c>
      <c r="X1467" s="148">
        <v>9</v>
      </c>
      <c r="Y1467" s="148" t="s">
        <v>230</v>
      </c>
      <c r="AC1467" s="148" t="s">
        <v>49</v>
      </c>
      <c r="AD1467" s="148" t="s">
        <v>3658</v>
      </c>
      <c r="AE1467" s="148">
        <v>53100</v>
      </c>
      <c r="AF1467" s="148" t="s">
        <v>4671</v>
      </c>
      <c r="AI1467" s="148">
        <v>243081079</v>
      </c>
      <c r="AJ1467" s="148">
        <v>683039429</v>
      </c>
      <c r="AK1467" s="148" t="s">
        <v>1707</v>
      </c>
      <c r="AL1467" s="148">
        <v>0</v>
      </c>
      <c r="AM1467" s="148">
        <v>0</v>
      </c>
    </row>
    <row r="1468" spans="1:39">
      <c r="A1468" s="148">
        <v>5328720</v>
      </c>
      <c r="B1468" s="148" t="s">
        <v>3051</v>
      </c>
      <c r="C1468" s="148" t="s">
        <v>6245</v>
      </c>
      <c r="D1468" s="148">
        <v>5328720</v>
      </c>
      <c r="F1468" s="149" t="s">
        <v>52</v>
      </c>
      <c r="H1468" s="150">
        <v>42241</v>
      </c>
      <c r="I1468" s="149" t="s">
        <v>57</v>
      </c>
      <c r="J1468" s="149">
        <v>-10</v>
      </c>
      <c r="K1468" s="149" t="s">
        <v>45</v>
      </c>
      <c r="M1468" s="149" t="s">
        <v>46</v>
      </c>
      <c r="N1468" s="148">
        <v>12530022</v>
      </c>
      <c r="O1468" s="148" t="s">
        <v>51</v>
      </c>
      <c r="Q1468" s="148" t="s">
        <v>48</v>
      </c>
      <c r="R1468" s="150">
        <v>44818</v>
      </c>
      <c r="T1468" s="148" t="s">
        <v>2115</v>
      </c>
      <c r="U1468" s="148">
        <v>500</v>
      </c>
      <c r="X1468" s="148">
        <v>5</v>
      </c>
      <c r="Y1468" s="148" t="s">
        <v>230</v>
      </c>
      <c r="AC1468" s="148" t="s">
        <v>49</v>
      </c>
      <c r="AD1468" s="148" t="s">
        <v>3677</v>
      </c>
      <c r="AE1468" s="148">
        <v>53000</v>
      </c>
      <c r="AF1468" s="148" t="s">
        <v>4672</v>
      </c>
      <c r="AJ1468" s="148">
        <v>643272266</v>
      </c>
      <c r="AK1468" s="148" t="s">
        <v>3052</v>
      </c>
      <c r="AL1468" s="148">
        <v>0</v>
      </c>
      <c r="AM1468" s="148">
        <v>0</v>
      </c>
    </row>
    <row r="1469" spans="1:39">
      <c r="A1469" s="148">
        <v>728712</v>
      </c>
      <c r="B1469" s="148" t="s">
        <v>3051</v>
      </c>
      <c r="C1469" s="148" t="s">
        <v>1280</v>
      </c>
      <c r="D1469" s="148">
        <v>728712</v>
      </c>
      <c r="F1469" s="149" t="s">
        <v>52</v>
      </c>
      <c r="H1469" s="150">
        <v>31087</v>
      </c>
      <c r="I1469" s="149" t="s">
        <v>59</v>
      </c>
      <c r="J1469" s="149">
        <v>-40</v>
      </c>
      <c r="K1469" s="149" t="s">
        <v>45</v>
      </c>
      <c r="M1469" s="149" t="s">
        <v>46</v>
      </c>
      <c r="N1469" s="148">
        <v>12530022</v>
      </c>
      <c r="O1469" s="148" t="s">
        <v>51</v>
      </c>
      <c r="Q1469" s="148" t="s">
        <v>48</v>
      </c>
      <c r="R1469" s="150">
        <v>37432</v>
      </c>
      <c r="S1469" s="150">
        <v>44447</v>
      </c>
      <c r="T1469" s="148" t="s">
        <v>2896</v>
      </c>
      <c r="U1469" s="148">
        <v>1570</v>
      </c>
      <c r="X1469" s="148">
        <v>15</v>
      </c>
      <c r="Y1469" s="148" t="s">
        <v>230</v>
      </c>
      <c r="AC1469" s="148" t="s">
        <v>49</v>
      </c>
      <c r="AD1469" s="148" t="s">
        <v>3677</v>
      </c>
      <c r="AE1469" s="148">
        <v>53000</v>
      </c>
      <c r="AF1469" s="148" t="s">
        <v>4672</v>
      </c>
      <c r="AI1469" s="148">
        <v>243652175</v>
      </c>
      <c r="AJ1469" s="148">
        <v>643272266</v>
      </c>
      <c r="AK1469" s="148" t="s">
        <v>3052</v>
      </c>
      <c r="AL1469" s="148">
        <v>0</v>
      </c>
      <c r="AM1469" s="148">
        <v>0</v>
      </c>
    </row>
    <row r="1470" spans="1:39">
      <c r="A1470" s="148">
        <v>5329493</v>
      </c>
      <c r="B1470" s="148" t="s">
        <v>9389</v>
      </c>
      <c r="C1470" s="148" t="s">
        <v>332</v>
      </c>
      <c r="D1470" s="148">
        <v>5329493</v>
      </c>
      <c r="F1470" s="149" t="s">
        <v>52</v>
      </c>
      <c r="H1470" s="150">
        <v>40076</v>
      </c>
      <c r="I1470" s="149" t="s">
        <v>70</v>
      </c>
      <c r="J1470" s="149">
        <v>-16</v>
      </c>
      <c r="K1470" s="149" t="s">
        <v>45</v>
      </c>
      <c r="M1470" s="149" t="s">
        <v>46</v>
      </c>
      <c r="N1470" s="148">
        <v>12530025</v>
      </c>
      <c r="O1470" s="148" t="s">
        <v>2051</v>
      </c>
      <c r="Q1470" s="148" t="s">
        <v>48</v>
      </c>
      <c r="R1470" s="150">
        <v>45213</v>
      </c>
      <c r="S1470" s="150">
        <v>45209</v>
      </c>
      <c r="T1470" s="148" t="s">
        <v>1006</v>
      </c>
      <c r="U1470" s="148">
        <v>500</v>
      </c>
      <c r="X1470" s="148">
        <v>5</v>
      </c>
      <c r="Y1470" s="148" t="s">
        <v>230</v>
      </c>
      <c r="AC1470" s="148" t="s">
        <v>49</v>
      </c>
      <c r="AD1470" s="148" t="s">
        <v>9390</v>
      </c>
      <c r="AE1470" s="148">
        <v>53200</v>
      </c>
      <c r="AF1470" s="148" t="s">
        <v>9391</v>
      </c>
      <c r="AK1470" s="148" t="s">
        <v>9392</v>
      </c>
      <c r="AL1470" s="148">
        <v>0</v>
      </c>
      <c r="AM1470" s="148">
        <v>0</v>
      </c>
    </row>
    <row r="1471" spans="1:39">
      <c r="A1471" s="148">
        <v>5318841</v>
      </c>
      <c r="B1471" s="148" t="s">
        <v>9393</v>
      </c>
      <c r="C1471" s="148" t="s">
        <v>9394</v>
      </c>
      <c r="D1471" s="148">
        <v>5318841</v>
      </c>
      <c r="F1471" s="149" t="s">
        <v>52</v>
      </c>
      <c r="H1471" s="150">
        <v>21193</v>
      </c>
      <c r="I1471" s="149" t="s">
        <v>8208</v>
      </c>
      <c r="J1471" s="149" t="s">
        <v>8209</v>
      </c>
      <c r="K1471" s="149" t="s">
        <v>45</v>
      </c>
      <c r="M1471" s="149" t="s">
        <v>46</v>
      </c>
      <c r="N1471" s="148">
        <v>12530010</v>
      </c>
      <c r="O1471" s="148" t="s">
        <v>2021</v>
      </c>
      <c r="Q1471" s="148" t="s">
        <v>48</v>
      </c>
      <c r="R1471" s="150">
        <v>38257</v>
      </c>
      <c r="S1471" s="150">
        <v>45295</v>
      </c>
      <c r="T1471" s="148" t="s">
        <v>1006</v>
      </c>
      <c r="U1471" s="148">
        <v>551</v>
      </c>
      <c r="X1471" s="148">
        <v>5</v>
      </c>
      <c r="Y1471" s="148" t="s">
        <v>230</v>
      </c>
      <c r="AC1471" s="148" t="s">
        <v>49</v>
      </c>
      <c r="AD1471" s="148" t="s">
        <v>3639</v>
      </c>
      <c r="AE1471" s="148">
        <v>53260</v>
      </c>
      <c r="AF1471" s="148" t="s">
        <v>9395</v>
      </c>
      <c r="AJ1471" s="148">
        <v>608350305</v>
      </c>
      <c r="AK1471" s="148" t="s">
        <v>9396</v>
      </c>
      <c r="AL1471" s="148">
        <v>0</v>
      </c>
      <c r="AM1471" s="148">
        <v>0</v>
      </c>
    </row>
    <row r="1472" spans="1:39">
      <c r="A1472" s="148">
        <v>5019331</v>
      </c>
      <c r="B1472" s="148" t="s">
        <v>6246</v>
      </c>
      <c r="C1472" s="148" t="s">
        <v>1317</v>
      </c>
      <c r="D1472" s="148">
        <v>5019331</v>
      </c>
      <c r="F1472" s="149" t="s">
        <v>52</v>
      </c>
      <c r="H1472" s="150">
        <v>38193</v>
      </c>
      <c r="I1472" s="149" t="s">
        <v>59</v>
      </c>
      <c r="J1472" s="149">
        <v>-40</v>
      </c>
      <c r="K1472" s="149" t="s">
        <v>45</v>
      </c>
      <c r="M1472" s="149" t="s">
        <v>46</v>
      </c>
      <c r="N1472" s="148">
        <v>12530025</v>
      </c>
      <c r="O1472" s="148" t="s">
        <v>2051</v>
      </c>
      <c r="Q1472" s="148" t="s">
        <v>48</v>
      </c>
      <c r="R1472" s="150">
        <v>42143</v>
      </c>
      <c r="S1472" s="150">
        <v>44791</v>
      </c>
      <c r="T1472" s="148" t="s">
        <v>2896</v>
      </c>
      <c r="U1472" s="148">
        <v>500</v>
      </c>
      <c r="X1472" s="148">
        <v>5</v>
      </c>
      <c r="Y1472" s="148" t="s">
        <v>230</v>
      </c>
      <c r="AC1472" s="148" t="s">
        <v>49</v>
      </c>
      <c r="AD1472" s="148" t="s">
        <v>6247</v>
      </c>
      <c r="AE1472" s="148">
        <v>53200</v>
      </c>
      <c r="AF1472" s="148" t="s">
        <v>6248</v>
      </c>
      <c r="AI1472" s="148">
        <v>243702206</v>
      </c>
      <c r="AJ1472" s="148">
        <v>671725424</v>
      </c>
      <c r="AK1472" s="148" t="s">
        <v>6249</v>
      </c>
      <c r="AL1472" s="148">
        <v>0</v>
      </c>
      <c r="AM1472" s="148">
        <v>0</v>
      </c>
    </row>
    <row r="1473" spans="1:39">
      <c r="A1473" s="148">
        <v>5328483</v>
      </c>
      <c r="B1473" s="148" t="s">
        <v>1147</v>
      </c>
      <c r="C1473" s="148" t="s">
        <v>2282</v>
      </c>
      <c r="D1473" s="148">
        <v>5328483</v>
      </c>
      <c r="F1473" s="149" t="s">
        <v>52</v>
      </c>
      <c r="H1473" s="150">
        <v>41122</v>
      </c>
      <c r="I1473" s="149" t="s">
        <v>53</v>
      </c>
      <c r="J1473" s="149">
        <v>-13</v>
      </c>
      <c r="K1473" s="149" t="s">
        <v>45</v>
      </c>
      <c r="M1473" s="149" t="s">
        <v>46</v>
      </c>
      <c r="N1473" s="148">
        <v>12530072</v>
      </c>
      <c r="O1473" s="148" t="s">
        <v>2032</v>
      </c>
      <c r="Q1473" s="148" t="s">
        <v>48</v>
      </c>
      <c r="R1473" s="150">
        <v>44493</v>
      </c>
      <c r="T1473" s="148" t="s">
        <v>2115</v>
      </c>
      <c r="U1473" s="148">
        <v>500</v>
      </c>
      <c r="X1473" s="148">
        <v>5</v>
      </c>
      <c r="Y1473" s="148" t="s">
        <v>230</v>
      </c>
      <c r="AC1473" s="148" t="s">
        <v>49</v>
      </c>
      <c r="AD1473" s="148" t="s">
        <v>3642</v>
      </c>
      <c r="AE1473" s="148">
        <v>53470</v>
      </c>
      <c r="AF1473" s="148" t="s">
        <v>4673</v>
      </c>
      <c r="AI1473" s="148">
        <v>243981526</v>
      </c>
      <c r="AJ1473" s="148">
        <v>613182773</v>
      </c>
      <c r="AK1473" s="148" t="s">
        <v>1708</v>
      </c>
      <c r="AL1473" s="148">
        <v>0</v>
      </c>
      <c r="AM1473" s="148">
        <v>0</v>
      </c>
    </row>
    <row r="1474" spans="1:39">
      <c r="A1474" s="148">
        <v>5327663</v>
      </c>
      <c r="B1474" s="148" t="s">
        <v>1147</v>
      </c>
      <c r="C1474" s="148" t="s">
        <v>6428</v>
      </c>
      <c r="D1474" s="148">
        <v>5327663</v>
      </c>
      <c r="F1474" s="149" t="s">
        <v>52</v>
      </c>
      <c r="H1474" s="150">
        <v>28969</v>
      </c>
      <c r="I1474" s="149" t="s">
        <v>8147</v>
      </c>
      <c r="J1474" s="149" t="s">
        <v>8148</v>
      </c>
      <c r="K1474" s="149" t="s">
        <v>45</v>
      </c>
      <c r="M1474" s="149" t="s">
        <v>46</v>
      </c>
      <c r="N1474" s="148">
        <v>12530072</v>
      </c>
      <c r="O1474" s="148" t="s">
        <v>2032</v>
      </c>
      <c r="Q1474" s="148" t="s">
        <v>48</v>
      </c>
      <c r="R1474" s="150">
        <v>43748</v>
      </c>
      <c r="S1474" s="150">
        <v>44813</v>
      </c>
      <c r="T1474" s="148" t="s">
        <v>2896</v>
      </c>
      <c r="U1474" s="148">
        <v>524</v>
      </c>
      <c r="X1474" s="148">
        <v>5</v>
      </c>
      <c r="Y1474" s="148" t="s">
        <v>230</v>
      </c>
      <c r="AC1474" s="148" t="s">
        <v>49</v>
      </c>
      <c r="AD1474" s="148" t="s">
        <v>4030</v>
      </c>
      <c r="AE1474" s="148">
        <v>53470</v>
      </c>
      <c r="AF1474" s="148" t="s">
        <v>6250</v>
      </c>
      <c r="AJ1474" s="148">
        <v>620075603</v>
      </c>
      <c r="AK1474" s="148" t="s">
        <v>1708</v>
      </c>
      <c r="AL1474" s="148">
        <v>0</v>
      </c>
      <c r="AM1474" s="148">
        <v>0</v>
      </c>
    </row>
    <row r="1475" spans="1:39">
      <c r="A1475" s="148">
        <v>5325032</v>
      </c>
      <c r="B1475" s="148" t="s">
        <v>912</v>
      </c>
      <c r="C1475" s="148" t="s">
        <v>220</v>
      </c>
      <c r="D1475" s="148">
        <v>5325032</v>
      </c>
      <c r="E1475" s="149" t="s">
        <v>52</v>
      </c>
      <c r="F1475" s="149" t="s">
        <v>52</v>
      </c>
      <c r="H1475" s="150">
        <v>25163</v>
      </c>
      <c r="I1475" s="149" t="s">
        <v>8130</v>
      </c>
      <c r="J1475" s="149" t="s">
        <v>8131</v>
      </c>
      <c r="K1475" s="149" t="s">
        <v>45</v>
      </c>
      <c r="M1475" s="149" t="s">
        <v>46</v>
      </c>
      <c r="N1475" s="148">
        <v>12530054</v>
      </c>
      <c r="O1475" s="148" t="s">
        <v>94</v>
      </c>
      <c r="P1475" s="150">
        <v>45496</v>
      </c>
      <c r="Q1475" s="148" t="s">
        <v>962</v>
      </c>
      <c r="R1475" s="150">
        <v>41950</v>
      </c>
      <c r="S1475" s="150">
        <v>44811</v>
      </c>
      <c r="T1475" s="148" t="s">
        <v>2896</v>
      </c>
      <c r="U1475" s="148">
        <v>733</v>
      </c>
      <c r="X1475" s="148">
        <v>7</v>
      </c>
      <c r="Y1475" s="148" t="s">
        <v>230</v>
      </c>
      <c r="AC1475" s="148" t="s">
        <v>49</v>
      </c>
      <c r="AD1475" s="148" t="s">
        <v>3824</v>
      </c>
      <c r="AE1475" s="148">
        <v>53400</v>
      </c>
      <c r="AF1475" s="148" t="s">
        <v>4674</v>
      </c>
      <c r="AK1475" s="148" t="s">
        <v>3457</v>
      </c>
      <c r="AL1475" s="148">
        <v>0</v>
      </c>
      <c r="AM1475" s="148">
        <v>0</v>
      </c>
    </row>
    <row r="1476" spans="1:39">
      <c r="A1476" s="148">
        <v>5318745</v>
      </c>
      <c r="B1476" s="148" t="s">
        <v>933</v>
      </c>
      <c r="C1476" s="148" t="s">
        <v>2041</v>
      </c>
      <c r="D1476" s="148">
        <v>5318745</v>
      </c>
      <c r="E1476" s="149" t="s">
        <v>52</v>
      </c>
      <c r="F1476" s="149" t="s">
        <v>52</v>
      </c>
      <c r="H1476" s="150">
        <v>28620</v>
      </c>
      <c r="I1476" s="149" t="s">
        <v>8147</v>
      </c>
      <c r="J1476" s="149" t="s">
        <v>8148</v>
      </c>
      <c r="K1476" s="149" t="s">
        <v>45</v>
      </c>
      <c r="M1476" s="149" t="s">
        <v>46</v>
      </c>
      <c r="N1476" s="148">
        <v>12530011</v>
      </c>
      <c r="O1476" s="148" t="s">
        <v>2082</v>
      </c>
      <c r="P1476" s="150">
        <v>45488</v>
      </c>
      <c r="Q1476" s="148" t="s">
        <v>962</v>
      </c>
      <c r="R1476" s="150">
        <v>38240</v>
      </c>
      <c r="S1476" s="150">
        <v>45162</v>
      </c>
      <c r="T1476" s="148" t="s">
        <v>2896</v>
      </c>
      <c r="U1476" s="148">
        <v>958</v>
      </c>
      <c r="X1476" s="148">
        <v>9</v>
      </c>
      <c r="Y1476" s="148" t="s">
        <v>230</v>
      </c>
      <c r="AC1476" s="148" t="s">
        <v>49</v>
      </c>
      <c r="AD1476" s="148" t="s">
        <v>3693</v>
      </c>
      <c r="AE1476" s="148">
        <v>53350</v>
      </c>
      <c r="AF1476" s="148" t="s">
        <v>6251</v>
      </c>
      <c r="AK1476" s="148" t="s">
        <v>3458</v>
      </c>
      <c r="AL1476" s="148">
        <v>0</v>
      </c>
      <c r="AM1476" s="148">
        <v>0</v>
      </c>
    </row>
    <row r="1477" spans="1:39">
      <c r="A1477" s="148">
        <v>5329472</v>
      </c>
      <c r="B1477" s="148" t="s">
        <v>9397</v>
      </c>
      <c r="C1477" s="148" t="s">
        <v>430</v>
      </c>
      <c r="D1477" s="148">
        <v>5329472</v>
      </c>
      <c r="F1477" s="149" t="s">
        <v>52</v>
      </c>
      <c r="H1477" s="150">
        <v>40652</v>
      </c>
      <c r="I1477" s="149" t="s">
        <v>44</v>
      </c>
      <c r="J1477" s="149">
        <v>-14</v>
      </c>
      <c r="K1477" s="149" t="s">
        <v>45</v>
      </c>
      <c r="M1477" s="149" t="s">
        <v>46</v>
      </c>
      <c r="N1477" s="148">
        <v>12530058</v>
      </c>
      <c r="O1477" s="148" t="s">
        <v>945</v>
      </c>
      <c r="Q1477" s="148" t="s">
        <v>48</v>
      </c>
      <c r="R1477" s="150">
        <v>45209</v>
      </c>
      <c r="T1477" s="148" t="s">
        <v>2115</v>
      </c>
      <c r="U1477" s="148">
        <v>500</v>
      </c>
      <c r="X1477" s="148">
        <v>5</v>
      </c>
      <c r="Y1477" s="148" t="s">
        <v>230</v>
      </c>
      <c r="AC1477" s="148" t="s">
        <v>49</v>
      </c>
      <c r="AD1477" s="148" t="s">
        <v>6915</v>
      </c>
      <c r="AE1477" s="148">
        <v>53340</v>
      </c>
      <c r="AF1477" s="148" t="s">
        <v>5159</v>
      </c>
      <c r="AJ1477" s="148">
        <v>631655510</v>
      </c>
      <c r="AK1477" s="148" t="s">
        <v>9398</v>
      </c>
      <c r="AL1477" s="148">
        <v>0</v>
      </c>
      <c r="AM1477" s="148">
        <v>0</v>
      </c>
    </row>
    <row r="1478" spans="1:39">
      <c r="A1478" s="148">
        <v>534535</v>
      </c>
      <c r="B1478" s="148" t="s">
        <v>591</v>
      </c>
      <c r="C1478" s="148" t="s">
        <v>1115</v>
      </c>
      <c r="D1478" s="148">
        <v>534535</v>
      </c>
      <c r="F1478" s="149" t="s">
        <v>52</v>
      </c>
      <c r="H1478" s="150">
        <v>23566</v>
      </c>
      <c r="I1478" s="149" t="s">
        <v>8138</v>
      </c>
      <c r="J1478" s="149" t="s">
        <v>8139</v>
      </c>
      <c r="K1478" s="149" t="s">
        <v>45</v>
      </c>
      <c r="M1478" s="149" t="s">
        <v>46</v>
      </c>
      <c r="N1478" s="148">
        <v>12530017</v>
      </c>
      <c r="O1478" s="148" t="s">
        <v>2025</v>
      </c>
      <c r="Q1478" s="148" t="s">
        <v>48</v>
      </c>
      <c r="R1478" s="150">
        <v>37432</v>
      </c>
      <c r="S1478" s="150">
        <v>44433</v>
      </c>
      <c r="T1478" s="148" t="s">
        <v>2896</v>
      </c>
      <c r="U1478" s="148">
        <v>1256</v>
      </c>
      <c r="X1478" s="148">
        <v>12</v>
      </c>
      <c r="Y1478" s="148" t="s">
        <v>230</v>
      </c>
      <c r="AC1478" s="148" t="s">
        <v>49</v>
      </c>
      <c r="AD1478" s="148" t="s">
        <v>3842</v>
      </c>
      <c r="AE1478" s="148">
        <v>53240</v>
      </c>
      <c r="AF1478" s="148" t="s">
        <v>6252</v>
      </c>
      <c r="AI1478" s="148">
        <v>243020426</v>
      </c>
      <c r="AJ1478" s="148">
        <v>608241329</v>
      </c>
      <c r="AK1478" s="148" t="s">
        <v>3053</v>
      </c>
      <c r="AL1478" s="148">
        <v>0</v>
      </c>
      <c r="AM1478" s="148">
        <v>0</v>
      </c>
    </row>
    <row r="1479" spans="1:39">
      <c r="A1479" s="148">
        <v>5328722</v>
      </c>
      <c r="B1479" s="148" t="s">
        <v>6253</v>
      </c>
      <c r="C1479" s="148" t="s">
        <v>50</v>
      </c>
      <c r="D1479" s="148">
        <v>5328722</v>
      </c>
      <c r="F1479" s="149" t="s">
        <v>52</v>
      </c>
      <c r="H1479" s="150">
        <v>39829</v>
      </c>
      <c r="I1479" s="149" t="s">
        <v>70</v>
      </c>
      <c r="J1479" s="149">
        <v>-16</v>
      </c>
      <c r="K1479" s="149" t="s">
        <v>45</v>
      </c>
      <c r="M1479" s="149" t="s">
        <v>46</v>
      </c>
      <c r="N1479" s="148">
        <v>12530036</v>
      </c>
      <c r="O1479" s="148" t="s">
        <v>2030</v>
      </c>
      <c r="Q1479" s="148" t="s">
        <v>48</v>
      </c>
      <c r="R1479" s="150">
        <v>44818</v>
      </c>
      <c r="T1479" s="148" t="s">
        <v>2115</v>
      </c>
      <c r="U1479" s="148">
        <v>504</v>
      </c>
      <c r="X1479" s="148">
        <v>5</v>
      </c>
      <c r="Y1479" s="148" t="s">
        <v>230</v>
      </c>
      <c r="AC1479" s="148" t="s">
        <v>49</v>
      </c>
      <c r="AD1479" s="148" t="s">
        <v>6254</v>
      </c>
      <c r="AE1479" s="148">
        <v>53300</v>
      </c>
      <c r="AF1479" s="148" t="s">
        <v>6255</v>
      </c>
      <c r="AI1479" s="148" t="s">
        <v>6256</v>
      </c>
      <c r="AJ1479" s="148" t="s">
        <v>6257</v>
      </c>
      <c r="AK1479" s="148" t="s">
        <v>6258</v>
      </c>
      <c r="AL1479" s="148">
        <v>0</v>
      </c>
      <c r="AM1479" s="148">
        <v>0</v>
      </c>
    </row>
    <row r="1480" spans="1:39">
      <c r="A1480" s="148">
        <v>5329355</v>
      </c>
      <c r="B1480" s="148" t="s">
        <v>9399</v>
      </c>
      <c r="C1480" s="148" t="s">
        <v>3092</v>
      </c>
      <c r="D1480" s="148">
        <v>5329355</v>
      </c>
      <c r="F1480" s="149" t="s">
        <v>52</v>
      </c>
      <c r="H1480" s="150">
        <v>41317</v>
      </c>
      <c r="I1480" s="149" t="s">
        <v>54</v>
      </c>
      <c r="J1480" s="149">
        <v>-12</v>
      </c>
      <c r="K1480" s="149" t="s">
        <v>45</v>
      </c>
      <c r="M1480" s="149" t="s">
        <v>46</v>
      </c>
      <c r="N1480" s="148">
        <v>12530114</v>
      </c>
      <c r="O1480" s="148" t="s">
        <v>47</v>
      </c>
      <c r="Q1480" s="148" t="s">
        <v>48</v>
      </c>
      <c r="R1480" s="150">
        <v>45193</v>
      </c>
      <c r="T1480" s="148" t="s">
        <v>2115</v>
      </c>
      <c r="U1480" s="148">
        <v>558</v>
      </c>
      <c r="X1480" s="148">
        <v>5</v>
      </c>
      <c r="Y1480" s="148" t="s">
        <v>230</v>
      </c>
      <c r="AC1480" s="148" t="s">
        <v>49</v>
      </c>
      <c r="AD1480" s="148" t="s">
        <v>1328</v>
      </c>
      <c r="AE1480" s="148">
        <v>53000</v>
      </c>
      <c r="AF1480" s="148" t="s">
        <v>9400</v>
      </c>
      <c r="AJ1480" s="148" t="s">
        <v>9401</v>
      </c>
      <c r="AK1480" s="148" t="s">
        <v>9402</v>
      </c>
      <c r="AL1480" s="148">
        <v>0</v>
      </c>
      <c r="AM1480" s="148">
        <v>0</v>
      </c>
    </row>
    <row r="1481" spans="1:39">
      <c r="A1481" s="148">
        <v>5318229</v>
      </c>
      <c r="B1481" s="148" t="s">
        <v>3054</v>
      </c>
      <c r="C1481" s="148" t="s">
        <v>3050</v>
      </c>
      <c r="D1481" s="148">
        <v>5318229</v>
      </c>
      <c r="F1481" s="149" t="s">
        <v>52</v>
      </c>
      <c r="H1481" s="150">
        <v>25947</v>
      </c>
      <c r="I1481" s="149" t="s">
        <v>8109</v>
      </c>
      <c r="J1481" s="149" t="s">
        <v>8110</v>
      </c>
      <c r="K1481" s="149" t="s">
        <v>45</v>
      </c>
      <c r="M1481" s="149" t="s">
        <v>46</v>
      </c>
      <c r="N1481" s="148">
        <v>12530087</v>
      </c>
      <c r="O1481" s="148" t="s">
        <v>1341</v>
      </c>
      <c r="Q1481" s="148" t="s">
        <v>48</v>
      </c>
      <c r="R1481" s="150">
        <v>37889</v>
      </c>
      <c r="S1481" s="150">
        <v>45131</v>
      </c>
      <c r="T1481" s="148" t="s">
        <v>1006</v>
      </c>
      <c r="U1481" s="148">
        <v>916</v>
      </c>
      <c r="X1481" s="148">
        <v>9</v>
      </c>
      <c r="Y1481" s="148" t="s">
        <v>230</v>
      </c>
      <c r="AB1481" s="150">
        <v>45474</v>
      </c>
      <c r="AC1481" s="148" t="s">
        <v>49</v>
      </c>
      <c r="AD1481" s="148" t="s">
        <v>3699</v>
      </c>
      <c r="AE1481" s="148">
        <v>53320</v>
      </c>
      <c r="AF1481" s="148" t="s">
        <v>6259</v>
      </c>
      <c r="AI1481" s="148" t="s">
        <v>6260</v>
      </c>
      <c r="AJ1481" s="148" t="s">
        <v>6261</v>
      </c>
      <c r="AK1481" s="148" t="s">
        <v>6262</v>
      </c>
      <c r="AL1481" s="148">
        <v>0</v>
      </c>
      <c r="AM1481" s="148">
        <v>0</v>
      </c>
    </row>
    <row r="1482" spans="1:39">
      <c r="A1482" s="148">
        <v>5319216</v>
      </c>
      <c r="B1482" s="148" t="s">
        <v>3054</v>
      </c>
      <c r="C1482" s="148" t="s">
        <v>108</v>
      </c>
      <c r="D1482" s="148">
        <v>5319216</v>
      </c>
      <c r="F1482" s="149" t="s">
        <v>52</v>
      </c>
      <c r="H1482" s="150">
        <v>35298</v>
      </c>
      <c r="I1482" s="149" t="s">
        <v>59</v>
      </c>
      <c r="J1482" s="149">
        <v>-40</v>
      </c>
      <c r="K1482" s="149" t="s">
        <v>45</v>
      </c>
      <c r="M1482" s="149" t="s">
        <v>46</v>
      </c>
      <c r="N1482" s="148">
        <v>12530008</v>
      </c>
      <c r="O1482" s="148" t="s">
        <v>146</v>
      </c>
      <c r="Q1482" s="148" t="s">
        <v>48</v>
      </c>
      <c r="R1482" s="150">
        <v>38379</v>
      </c>
      <c r="S1482" s="150">
        <v>44645</v>
      </c>
      <c r="T1482" s="148" t="s">
        <v>2896</v>
      </c>
      <c r="U1482" s="148">
        <v>1118</v>
      </c>
      <c r="X1482" s="148">
        <v>11</v>
      </c>
      <c r="Y1482" s="148" t="s">
        <v>230</v>
      </c>
      <c r="AC1482" s="148" t="s">
        <v>49</v>
      </c>
      <c r="AD1482" s="148" t="s">
        <v>1341</v>
      </c>
      <c r="AE1482" s="148">
        <v>53230</v>
      </c>
      <c r="AF1482" s="148" t="s">
        <v>4675</v>
      </c>
      <c r="AJ1482" s="148">
        <v>771886334</v>
      </c>
      <c r="AK1482" s="148" t="s">
        <v>3055</v>
      </c>
      <c r="AL1482" s="148">
        <v>0</v>
      </c>
      <c r="AM1482" s="148">
        <v>0</v>
      </c>
    </row>
    <row r="1483" spans="1:39">
      <c r="A1483" s="148">
        <v>5328931</v>
      </c>
      <c r="B1483" s="148" t="s">
        <v>592</v>
      </c>
      <c r="C1483" s="148" t="s">
        <v>2210</v>
      </c>
      <c r="D1483" s="148">
        <v>5328931</v>
      </c>
      <c r="F1483" s="149" t="s">
        <v>52</v>
      </c>
      <c r="H1483" s="150">
        <v>27605</v>
      </c>
      <c r="I1483" s="149" t="s">
        <v>8147</v>
      </c>
      <c r="J1483" s="149" t="s">
        <v>8148</v>
      </c>
      <c r="K1483" s="149" t="s">
        <v>45</v>
      </c>
      <c r="M1483" s="149" t="s">
        <v>46</v>
      </c>
      <c r="N1483" s="148">
        <v>12530017</v>
      </c>
      <c r="O1483" s="148" t="s">
        <v>2025</v>
      </c>
      <c r="Q1483" s="148" t="s">
        <v>48</v>
      </c>
      <c r="R1483" s="150">
        <v>44844</v>
      </c>
      <c r="S1483" s="150">
        <v>44834</v>
      </c>
      <c r="T1483" s="148" t="s">
        <v>2896</v>
      </c>
      <c r="U1483" s="148">
        <v>991</v>
      </c>
      <c r="X1483" s="148">
        <v>9</v>
      </c>
      <c r="Y1483" s="148" t="s">
        <v>230</v>
      </c>
      <c r="AC1483" s="148" t="s">
        <v>49</v>
      </c>
      <c r="AD1483" s="148" t="s">
        <v>4121</v>
      </c>
      <c r="AE1483" s="148">
        <v>53380</v>
      </c>
      <c r="AF1483" s="148" t="s">
        <v>4676</v>
      </c>
      <c r="AK1483" s="148" t="s">
        <v>2275</v>
      </c>
      <c r="AL1483" s="148">
        <v>0</v>
      </c>
      <c r="AM1483" s="148">
        <v>0</v>
      </c>
    </row>
    <row r="1484" spans="1:39">
      <c r="A1484" s="148">
        <v>5328203</v>
      </c>
      <c r="B1484" s="148" t="s">
        <v>592</v>
      </c>
      <c r="C1484" s="148" t="s">
        <v>5528</v>
      </c>
      <c r="D1484" s="148">
        <v>5328203</v>
      </c>
      <c r="F1484" s="149" t="s">
        <v>52</v>
      </c>
      <c r="H1484" s="150">
        <v>39850</v>
      </c>
      <c r="I1484" s="149" t="s">
        <v>70</v>
      </c>
      <c r="J1484" s="149">
        <v>-16</v>
      </c>
      <c r="K1484" s="149" t="s">
        <v>45</v>
      </c>
      <c r="M1484" s="149" t="s">
        <v>46</v>
      </c>
      <c r="N1484" s="148">
        <v>12530017</v>
      </c>
      <c r="O1484" s="148" t="s">
        <v>2025</v>
      </c>
      <c r="Q1484" s="148" t="s">
        <v>48</v>
      </c>
      <c r="R1484" s="150">
        <v>44458</v>
      </c>
      <c r="T1484" s="148" t="s">
        <v>2115</v>
      </c>
      <c r="U1484" s="148">
        <v>958</v>
      </c>
      <c r="X1484" s="148">
        <v>9</v>
      </c>
      <c r="Y1484" s="148" t="s">
        <v>230</v>
      </c>
      <c r="AC1484" s="148" t="s">
        <v>49</v>
      </c>
      <c r="AD1484" s="148" t="s">
        <v>4121</v>
      </c>
      <c r="AE1484" s="148">
        <v>53380</v>
      </c>
      <c r="AF1484" s="148" t="s">
        <v>4676</v>
      </c>
      <c r="AG1484" s="148" t="s">
        <v>4087</v>
      </c>
      <c r="AJ1484" s="148" t="s">
        <v>2274</v>
      </c>
      <c r="AK1484" s="148" t="s">
        <v>2275</v>
      </c>
      <c r="AL1484" s="148">
        <v>0</v>
      </c>
      <c r="AM1484" s="148">
        <v>0</v>
      </c>
    </row>
    <row r="1485" spans="1:39">
      <c r="A1485" s="148">
        <v>533235</v>
      </c>
      <c r="B1485" s="148" t="s">
        <v>592</v>
      </c>
      <c r="C1485" s="148" t="s">
        <v>177</v>
      </c>
      <c r="D1485" s="148">
        <v>533235</v>
      </c>
      <c r="F1485" s="149" t="s">
        <v>52</v>
      </c>
      <c r="H1485" s="150">
        <v>20670</v>
      </c>
      <c r="I1485" s="149" t="s">
        <v>8208</v>
      </c>
      <c r="J1485" s="149" t="s">
        <v>8209</v>
      </c>
      <c r="K1485" s="149" t="s">
        <v>45</v>
      </c>
      <c r="M1485" s="149" t="s">
        <v>46</v>
      </c>
      <c r="N1485" s="148">
        <v>12530035</v>
      </c>
      <c r="O1485" s="148" t="s">
        <v>2027</v>
      </c>
      <c r="Q1485" s="148" t="s">
        <v>48</v>
      </c>
      <c r="R1485" s="150">
        <v>37432</v>
      </c>
      <c r="S1485" s="150">
        <v>44372</v>
      </c>
      <c r="T1485" s="148" t="s">
        <v>2896</v>
      </c>
      <c r="U1485" s="148">
        <v>1115</v>
      </c>
      <c r="X1485" s="148">
        <v>11</v>
      </c>
      <c r="Y1485" s="148" t="s">
        <v>230</v>
      </c>
      <c r="AC1485" s="148" t="s">
        <v>49</v>
      </c>
      <c r="AD1485" s="148" t="s">
        <v>3801</v>
      </c>
      <c r="AE1485" s="148">
        <v>53210</v>
      </c>
      <c r="AF1485" s="148" t="s">
        <v>4677</v>
      </c>
      <c r="AI1485" s="148">
        <v>243109828</v>
      </c>
      <c r="AJ1485" s="148">
        <v>677464809</v>
      </c>
      <c r="AK1485" s="148" t="s">
        <v>1709</v>
      </c>
      <c r="AL1485" s="148">
        <v>0</v>
      </c>
      <c r="AM1485" s="148">
        <v>0</v>
      </c>
    </row>
    <row r="1486" spans="1:39">
      <c r="A1486" s="148">
        <v>5329448</v>
      </c>
      <c r="B1486" s="148" t="s">
        <v>9403</v>
      </c>
      <c r="C1486" s="148" t="s">
        <v>812</v>
      </c>
      <c r="D1486" s="148">
        <v>5329448</v>
      </c>
      <c r="F1486" s="149" t="s">
        <v>43</v>
      </c>
      <c r="H1486" s="150">
        <v>23651</v>
      </c>
      <c r="I1486" s="149" t="s">
        <v>8138</v>
      </c>
      <c r="J1486" s="149" t="s">
        <v>8139</v>
      </c>
      <c r="K1486" s="149" t="s">
        <v>61</v>
      </c>
      <c r="M1486" s="149" t="s">
        <v>46</v>
      </c>
      <c r="N1486" s="148">
        <v>12530016</v>
      </c>
      <c r="O1486" s="148" t="s">
        <v>2152</v>
      </c>
      <c r="Q1486" s="148" t="s">
        <v>48</v>
      </c>
      <c r="R1486" s="150">
        <v>45204</v>
      </c>
      <c r="S1486" s="150">
        <v>45195</v>
      </c>
      <c r="T1486" s="148" t="s">
        <v>1006</v>
      </c>
      <c r="U1486" s="148">
        <v>500</v>
      </c>
      <c r="X1486" s="148">
        <v>5</v>
      </c>
      <c r="Y1486" s="148" t="s">
        <v>230</v>
      </c>
      <c r="AC1486" s="148" t="s">
        <v>49</v>
      </c>
      <c r="AD1486" s="148" t="s">
        <v>3803</v>
      </c>
      <c r="AE1486" s="148">
        <v>53600</v>
      </c>
      <c r="AF1486" s="148" t="s">
        <v>9404</v>
      </c>
      <c r="AH1486" s="148" t="s">
        <v>9405</v>
      </c>
      <c r="AI1486" s="148">
        <v>243017987</v>
      </c>
      <c r="AJ1486" s="148">
        <v>683709440</v>
      </c>
      <c r="AK1486" s="148" t="s">
        <v>9406</v>
      </c>
      <c r="AL1486" s="148">
        <v>0</v>
      </c>
      <c r="AM1486" s="148">
        <v>0</v>
      </c>
    </row>
    <row r="1487" spans="1:39">
      <c r="A1487" s="148">
        <v>5329328</v>
      </c>
      <c r="B1487" s="148" t="s">
        <v>593</v>
      </c>
      <c r="C1487" s="148" t="s">
        <v>9407</v>
      </c>
      <c r="D1487" s="148">
        <v>5329328</v>
      </c>
      <c r="F1487" s="149" t="s">
        <v>43</v>
      </c>
      <c r="H1487" s="150">
        <v>41564</v>
      </c>
      <c r="I1487" s="149" t="s">
        <v>54</v>
      </c>
      <c r="J1487" s="149">
        <v>-12</v>
      </c>
      <c r="K1487" s="149" t="s">
        <v>61</v>
      </c>
      <c r="M1487" s="149" t="s">
        <v>46</v>
      </c>
      <c r="N1487" s="148">
        <v>12538903</v>
      </c>
      <c r="O1487" s="148" t="s">
        <v>166</v>
      </c>
      <c r="Q1487" s="148" t="s">
        <v>48</v>
      </c>
      <c r="R1487" s="150">
        <v>45190</v>
      </c>
      <c r="T1487" s="148" t="s">
        <v>2115</v>
      </c>
      <c r="U1487" s="148">
        <v>500</v>
      </c>
      <c r="X1487" s="148">
        <v>5</v>
      </c>
      <c r="Y1487" s="148" t="s">
        <v>230</v>
      </c>
      <c r="AC1487" s="148" t="s">
        <v>49</v>
      </c>
      <c r="AD1487" s="148" t="s">
        <v>9408</v>
      </c>
      <c r="AE1487" s="148">
        <v>53110</v>
      </c>
      <c r="AF1487" s="148" t="s">
        <v>9409</v>
      </c>
      <c r="AI1487" s="148">
        <v>243032333</v>
      </c>
      <c r="AJ1487" s="148">
        <v>632089231</v>
      </c>
      <c r="AK1487" s="148" t="s">
        <v>9410</v>
      </c>
      <c r="AL1487" s="148">
        <v>0</v>
      </c>
      <c r="AM1487" s="148">
        <v>0</v>
      </c>
    </row>
    <row r="1488" spans="1:39">
      <c r="A1488" s="148">
        <v>534242</v>
      </c>
      <c r="B1488" s="148" t="s">
        <v>593</v>
      </c>
      <c r="C1488" s="148" t="s">
        <v>66</v>
      </c>
      <c r="D1488" s="148">
        <v>534242</v>
      </c>
      <c r="F1488" s="149" t="s">
        <v>52</v>
      </c>
      <c r="H1488" s="150">
        <v>20528</v>
      </c>
      <c r="I1488" s="149" t="s">
        <v>8208</v>
      </c>
      <c r="J1488" s="149" t="s">
        <v>8209</v>
      </c>
      <c r="K1488" s="149" t="s">
        <v>45</v>
      </c>
      <c r="M1488" s="149" t="s">
        <v>46</v>
      </c>
      <c r="N1488" s="148">
        <v>12530136</v>
      </c>
      <c r="O1488" s="148" t="s">
        <v>55</v>
      </c>
      <c r="Q1488" s="148" t="s">
        <v>48</v>
      </c>
      <c r="R1488" s="150">
        <v>37432</v>
      </c>
      <c r="S1488" s="150">
        <v>45111</v>
      </c>
      <c r="T1488" s="148" t="s">
        <v>1006</v>
      </c>
      <c r="U1488" s="148">
        <v>876</v>
      </c>
      <c r="X1488" s="148">
        <v>8</v>
      </c>
      <c r="Y1488" s="148" t="s">
        <v>230</v>
      </c>
      <c r="AC1488" s="148" t="s">
        <v>49</v>
      </c>
      <c r="AD1488" s="148" t="s">
        <v>4081</v>
      </c>
      <c r="AE1488" s="148">
        <v>53100</v>
      </c>
      <c r="AF1488" s="148" t="s">
        <v>4678</v>
      </c>
      <c r="AK1488" s="148" t="s">
        <v>2886</v>
      </c>
      <c r="AL1488" s="148">
        <v>0</v>
      </c>
      <c r="AM1488" s="148">
        <v>0</v>
      </c>
    </row>
    <row r="1489" spans="1:39">
      <c r="A1489" s="148">
        <v>5329523</v>
      </c>
      <c r="B1489" s="148" t="s">
        <v>593</v>
      </c>
      <c r="C1489" s="148" t="s">
        <v>266</v>
      </c>
      <c r="D1489" s="148">
        <v>5329523</v>
      </c>
      <c r="F1489" s="149" t="s">
        <v>52</v>
      </c>
      <c r="H1489" s="150">
        <v>21302</v>
      </c>
      <c r="I1489" s="149" t="s">
        <v>8208</v>
      </c>
      <c r="J1489" s="149" t="s">
        <v>8209</v>
      </c>
      <c r="K1489" s="149" t="s">
        <v>45</v>
      </c>
      <c r="M1489" s="149" t="s">
        <v>46</v>
      </c>
      <c r="N1489" s="148">
        <v>12530016</v>
      </c>
      <c r="O1489" s="148" t="s">
        <v>2152</v>
      </c>
      <c r="Q1489" s="148" t="s">
        <v>48</v>
      </c>
      <c r="R1489" s="150">
        <v>45224</v>
      </c>
      <c r="S1489" s="150">
        <v>45223</v>
      </c>
      <c r="T1489" s="148" t="s">
        <v>1006</v>
      </c>
      <c r="U1489" s="148">
        <v>500</v>
      </c>
      <c r="X1489" s="148">
        <v>5</v>
      </c>
      <c r="Y1489" s="148" t="s">
        <v>230</v>
      </c>
      <c r="AC1489" s="148" t="s">
        <v>49</v>
      </c>
      <c r="AD1489" s="148" t="s">
        <v>3810</v>
      </c>
      <c r="AE1489" s="148">
        <v>53600</v>
      </c>
      <c r="AF1489" s="148" t="s">
        <v>9411</v>
      </c>
      <c r="AI1489" s="148">
        <v>243902675</v>
      </c>
      <c r="AJ1489" s="148">
        <v>782015321</v>
      </c>
      <c r="AK1489" s="148" t="s">
        <v>9412</v>
      </c>
      <c r="AL1489" s="148">
        <v>0</v>
      </c>
      <c r="AM1489" s="148">
        <v>0</v>
      </c>
    </row>
    <row r="1490" spans="1:39">
      <c r="A1490" s="148">
        <v>5328888</v>
      </c>
      <c r="B1490" s="148" t="s">
        <v>593</v>
      </c>
      <c r="C1490" s="148" t="s">
        <v>134</v>
      </c>
      <c r="D1490" s="148">
        <v>5328888</v>
      </c>
      <c r="F1490" s="149" t="s">
        <v>52</v>
      </c>
      <c r="H1490" s="150">
        <v>36858</v>
      </c>
      <c r="I1490" s="149" t="s">
        <v>59</v>
      </c>
      <c r="J1490" s="149">
        <v>-40</v>
      </c>
      <c r="K1490" s="149" t="s">
        <v>45</v>
      </c>
      <c r="M1490" s="149" t="s">
        <v>46</v>
      </c>
      <c r="N1490" s="148">
        <v>12530064</v>
      </c>
      <c r="O1490" s="148" t="s">
        <v>2020</v>
      </c>
      <c r="Q1490" s="148" t="s">
        <v>48</v>
      </c>
      <c r="R1490" s="150">
        <v>44838</v>
      </c>
      <c r="S1490" s="150">
        <v>44830</v>
      </c>
      <c r="T1490" s="148" t="s">
        <v>2896</v>
      </c>
      <c r="U1490" s="148">
        <v>723</v>
      </c>
      <c r="X1490" s="148">
        <v>7</v>
      </c>
      <c r="Y1490" s="148" t="s">
        <v>230</v>
      </c>
      <c r="AC1490" s="148" t="s">
        <v>49</v>
      </c>
      <c r="AD1490" s="148" t="s">
        <v>4555</v>
      </c>
      <c r="AE1490" s="148">
        <v>53940</v>
      </c>
      <c r="AF1490" s="148" t="s">
        <v>5836</v>
      </c>
      <c r="AI1490" s="148">
        <v>656783677</v>
      </c>
      <c r="AK1490" s="148" t="s">
        <v>6263</v>
      </c>
      <c r="AL1490" s="148">
        <v>0</v>
      </c>
      <c r="AM1490" s="148">
        <v>0</v>
      </c>
    </row>
    <row r="1491" spans="1:39">
      <c r="A1491" s="148">
        <v>5329169</v>
      </c>
      <c r="B1491" s="148" t="s">
        <v>6264</v>
      </c>
      <c r="C1491" s="148" t="s">
        <v>199</v>
      </c>
      <c r="D1491" s="148">
        <v>5329169</v>
      </c>
      <c r="E1491" s="149" t="s">
        <v>52</v>
      </c>
      <c r="F1491" s="149" t="s">
        <v>52</v>
      </c>
      <c r="H1491" s="150">
        <v>26375</v>
      </c>
      <c r="I1491" s="149" t="s">
        <v>8109</v>
      </c>
      <c r="J1491" s="149" t="s">
        <v>8110</v>
      </c>
      <c r="K1491" s="149" t="s">
        <v>45</v>
      </c>
      <c r="M1491" s="149" t="s">
        <v>46</v>
      </c>
      <c r="N1491" s="148">
        <v>12530146</v>
      </c>
      <c r="O1491" s="148" t="s">
        <v>2034</v>
      </c>
      <c r="P1491" s="150">
        <v>45482</v>
      </c>
      <c r="Q1491" s="148" t="s">
        <v>962</v>
      </c>
      <c r="R1491" s="150">
        <v>45168</v>
      </c>
      <c r="S1491" s="150">
        <v>45159</v>
      </c>
      <c r="T1491" s="148" t="s">
        <v>2896</v>
      </c>
      <c r="U1491" s="148">
        <v>500</v>
      </c>
      <c r="X1491" s="148">
        <v>5</v>
      </c>
      <c r="Y1491" s="148" t="s">
        <v>230</v>
      </c>
      <c r="AC1491" s="148" t="s">
        <v>49</v>
      </c>
      <c r="AD1491" s="148" t="s">
        <v>6265</v>
      </c>
      <c r="AE1491" s="148">
        <v>53200</v>
      </c>
      <c r="AF1491" s="148" t="s">
        <v>7319</v>
      </c>
      <c r="AJ1491" s="148">
        <v>651814269</v>
      </c>
      <c r="AK1491" s="148" t="s">
        <v>7320</v>
      </c>
      <c r="AL1491" s="148">
        <v>0</v>
      </c>
      <c r="AM1491" s="148">
        <v>0</v>
      </c>
    </row>
    <row r="1492" spans="1:39">
      <c r="A1492" s="148">
        <v>5329137</v>
      </c>
      <c r="B1492" s="148" t="s">
        <v>6266</v>
      </c>
      <c r="C1492" s="148" t="s">
        <v>76</v>
      </c>
      <c r="D1492" s="148">
        <v>5329137</v>
      </c>
      <c r="F1492" s="149" t="s">
        <v>5338</v>
      </c>
      <c r="H1492" s="150">
        <v>41747</v>
      </c>
      <c r="I1492" s="149" t="s">
        <v>89</v>
      </c>
      <c r="J1492" s="149">
        <v>-11</v>
      </c>
      <c r="K1492" s="149" t="s">
        <v>45</v>
      </c>
      <c r="M1492" s="149" t="s">
        <v>46</v>
      </c>
      <c r="N1492" s="148">
        <v>12530060</v>
      </c>
      <c r="O1492" s="148" t="s">
        <v>2031</v>
      </c>
      <c r="Q1492" s="148" t="s">
        <v>48</v>
      </c>
      <c r="R1492" s="150">
        <v>45116</v>
      </c>
      <c r="T1492" s="148" t="s">
        <v>2115</v>
      </c>
      <c r="U1492" s="148">
        <v>500</v>
      </c>
      <c r="X1492" s="148">
        <v>5</v>
      </c>
      <c r="Y1492" s="148" t="s">
        <v>230</v>
      </c>
      <c r="AC1492" s="148" t="s">
        <v>49</v>
      </c>
      <c r="AD1492" s="148" t="s">
        <v>3637</v>
      </c>
      <c r="AE1492" s="148">
        <v>53810</v>
      </c>
      <c r="AF1492" s="148" t="s">
        <v>6267</v>
      </c>
      <c r="AJ1492" s="148">
        <v>614384716</v>
      </c>
      <c r="AK1492" s="148" t="s">
        <v>6268</v>
      </c>
      <c r="AL1492" s="148">
        <v>0</v>
      </c>
      <c r="AM1492" s="148">
        <v>0</v>
      </c>
    </row>
    <row r="1493" spans="1:39">
      <c r="A1493" s="148">
        <v>5326851</v>
      </c>
      <c r="B1493" s="148" t="s">
        <v>9413</v>
      </c>
      <c r="C1493" s="148" t="s">
        <v>9414</v>
      </c>
      <c r="D1493" s="148">
        <v>5326851</v>
      </c>
      <c r="F1493" s="149" t="s">
        <v>52</v>
      </c>
      <c r="H1493" s="150">
        <v>23973</v>
      </c>
      <c r="I1493" s="149" t="s">
        <v>8130</v>
      </c>
      <c r="J1493" s="149" t="s">
        <v>8131</v>
      </c>
      <c r="K1493" s="149" t="s">
        <v>45</v>
      </c>
      <c r="M1493" s="149" t="s">
        <v>46</v>
      </c>
      <c r="N1493" s="148">
        <v>12530063</v>
      </c>
      <c r="O1493" s="148" t="s">
        <v>265</v>
      </c>
      <c r="Q1493" s="148" t="s">
        <v>48</v>
      </c>
      <c r="R1493" s="150">
        <v>43354</v>
      </c>
      <c r="S1493" s="150">
        <v>45195</v>
      </c>
      <c r="T1493" s="148" t="s">
        <v>1006</v>
      </c>
      <c r="U1493" s="148">
        <v>572</v>
      </c>
      <c r="X1493" s="148">
        <v>5</v>
      </c>
      <c r="Y1493" s="148" t="s">
        <v>230</v>
      </c>
      <c r="AC1493" s="148" t="s">
        <v>49</v>
      </c>
      <c r="AD1493" s="148" t="s">
        <v>3724</v>
      </c>
      <c r="AE1493" s="148">
        <v>53500</v>
      </c>
      <c r="AF1493" s="148" t="s">
        <v>9415</v>
      </c>
      <c r="AJ1493" s="148">
        <v>687947374</v>
      </c>
      <c r="AK1493" s="148" t="s">
        <v>9416</v>
      </c>
      <c r="AL1493" s="148">
        <v>0</v>
      </c>
      <c r="AM1493" s="148">
        <v>0</v>
      </c>
    </row>
    <row r="1494" spans="1:39">
      <c r="A1494" s="148">
        <v>4926143</v>
      </c>
      <c r="B1494" s="148" t="s">
        <v>9417</v>
      </c>
      <c r="C1494" s="148" t="s">
        <v>108</v>
      </c>
      <c r="D1494" s="148">
        <v>4926143</v>
      </c>
      <c r="F1494" s="149" t="s">
        <v>43</v>
      </c>
      <c r="H1494" s="150">
        <v>35017</v>
      </c>
      <c r="I1494" s="149" t="s">
        <v>59</v>
      </c>
      <c r="J1494" s="149">
        <v>-40</v>
      </c>
      <c r="K1494" s="149" t="s">
        <v>45</v>
      </c>
      <c r="M1494" s="149" t="s">
        <v>46</v>
      </c>
      <c r="N1494" s="148">
        <v>12530022</v>
      </c>
      <c r="O1494" s="148" t="s">
        <v>51</v>
      </c>
      <c r="Q1494" s="148" t="s">
        <v>48</v>
      </c>
      <c r="R1494" s="150">
        <v>38643</v>
      </c>
      <c r="S1494" s="150">
        <v>45324</v>
      </c>
      <c r="T1494" s="148" t="s">
        <v>1006</v>
      </c>
      <c r="U1494" s="148">
        <v>500</v>
      </c>
      <c r="X1494" s="148">
        <v>5</v>
      </c>
      <c r="Y1494" s="148" t="s">
        <v>230</v>
      </c>
      <c r="AC1494" s="148" t="s">
        <v>49</v>
      </c>
      <c r="AD1494" s="148" t="s">
        <v>1328</v>
      </c>
      <c r="AE1494" s="148">
        <v>53000</v>
      </c>
      <c r="AF1494" s="148" t="s">
        <v>9418</v>
      </c>
      <c r="AJ1494" s="148">
        <v>612878355</v>
      </c>
      <c r="AK1494" s="148" t="s">
        <v>9419</v>
      </c>
      <c r="AL1494" s="148">
        <v>0</v>
      </c>
      <c r="AM1494" s="148">
        <v>0</v>
      </c>
    </row>
    <row r="1495" spans="1:39">
      <c r="A1495" s="148">
        <v>5329266</v>
      </c>
      <c r="B1495" s="148" t="s">
        <v>594</v>
      </c>
      <c r="C1495" s="148" t="s">
        <v>172</v>
      </c>
      <c r="D1495" s="148">
        <v>5329266</v>
      </c>
      <c r="F1495" s="149" t="s">
        <v>43</v>
      </c>
      <c r="H1495" s="150">
        <v>23047</v>
      </c>
      <c r="I1495" s="149" t="s">
        <v>8138</v>
      </c>
      <c r="J1495" s="149" t="s">
        <v>8139</v>
      </c>
      <c r="K1495" s="149" t="s">
        <v>45</v>
      </c>
      <c r="M1495" s="149" t="s">
        <v>46</v>
      </c>
      <c r="N1495" s="148">
        <v>12530074</v>
      </c>
      <c r="O1495" s="148" t="s">
        <v>218</v>
      </c>
      <c r="Q1495" s="148" t="s">
        <v>48</v>
      </c>
      <c r="R1495" s="150">
        <v>45183</v>
      </c>
      <c r="S1495" s="150">
        <v>45177</v>
      </c>
      <c r="T1495" s="148" t="s">
        <v>1006</v>
      </c>
      <c r="U1495" s="148">
        <v>500</v>
      </c>
      <c r="X1495" s="148">
        <v>5</v>
      </c>
      <c r="Y1495" s="148" t="s">
        <v>230</v>
      </c>
      <c r="AC1495" s="148" t="s">
        <v>49</v>
      </c>
      <c r="AD1495" s="148" t="s">
        <v>4057</v>
      </c>
      <c r="AE1495" s="148">
        <v>53200</v>
      </c>
      <c r="AF1495" s="148" t="s">
        <v>9420</v>
      </c>
      <c r="AJ1495" s="148">
        <v>611838703</v>
      </c>
      <c r="AK1495" s="148" t="s">
        <v>9421</v>
      </c>
      <c r="AL1495" s="148">
        <v>0</v>
      </c>
      <c r="AM1495" s="148">
        <v>0</v>
      </c>
    </row>
    <row r="1496" spans="1:39">
      <c r="A1496" s="148">
        <v>5327579</v>
      </c>
      <c r="B1496" s="148" t="s">
        <v>594</v>
      </c>
      <c r="C1496" s="148" t="s">
        <v>184</v>
      </c>
      <c r="D1496" s="148">
        <v>5327579</v>
      </c>
      <c r="E1496" s="149" t="s">
        <v>52</v>
      </c>
      <c r="F1496" s="149" t="s">
        <v>52</v>
      </c>
      <c r="H1496" s="150">
        <v>20733</v>
      </c>
      <c r="I1496" s="149" t="s">
        <v>8208</v>
      </c>
      <c r="J1496" s="149" t="s">
        <v>8209</v>
      </c>
      <c r="K1496" s="149" t="s">
        <v>45</v>
      </c>
      <c r="M1496" s="149" t="s">
        <v>46</v>
      </c>
      <c r="N1496" s="148">
        <v>12530020</v>
      </c>
      <c r="O1496" s="148" t="s">
        <v>127</v>
      </c>
      <c r="P1496" s="150">
        <v>45517</v>
      </c>
      <c r="Q1496" s="148" t="s">
        <v>962</v>
      </c>
      <c r="R1496" s="150">
        <v>43735</v>
      </c>
      <c r="S1496" s="150">
        <v>45506</v>
      </c>
      <c r="T1496" s="148" t="s">
        <v>1006</v>
      </c>
      <c r="U1496" s="148">
        <v>685</v>
      </c>
      <c r="X1496" s="148">
        <v>6</v>
      </c>
      <c r="Y1496" s="148" t="s">
        <v>230</v>
      </c>
      <c r="AC1496" s="148" t="s">
        <v>49</v>
      </c>
      <c r="AD1496" s="148" t="s">
        <v>3789</v>
      </c>
      <c r="AE1496" s="148">
        <v>53960</v>
      </c>
      <c r="AF1496" s="148" t="s">
        <v>4680</v>
      </c>
      <c r="AJ1496" s="148">
        <v>675217087</v>
      </c>
      <c r="AK1496" s="148" t="s">
        <v>1710</v>
      </c>
      <c r="AL1496" s="148">
        <v>0</v>
      </c>
      <c r="AM1496" s="148">
        <v>0</v>
      </c>
    </row>
    <row r="1497" spans="1:39">
      <c r="A1497" s="148">
        <v>5329468</v>
      </c>
      <c r="B1497" s="148" t="s">
        <v>594</v>
      </c>
      <c r="C1497" s="148" t="s">
        <v>8253</v>
      </c>
      <c r="D1497" s="148">
        <v>5329468</v>
      </c>
      <c r="F1497" s="149" t="s">
        <v>43</v>
      </c>
      <c r="H1497" s="150">
        <v>41218</v>
      </c>
      <c r="I1497" s="149" t="s">
        <v>53</v>
      </c>
      <c r="J1497" s="149">
        <v>-13</v>
      </c>
      <c r="K1497" s="149" t="s">
        <v>45</v>
      </c>
      <c r="M1497" s="149" t="s">
        <v>46</v>
      </c>
      <c r="N1497" s="148">
        <v>12530078</v>
      </c>
      <c r="O1497" s="148" t="s">
        <v>105</v>
      </c>
      <c r="Q1497" s="148" t="s">
        <v>48</v>
      </c>
      <c r="R1497" s="150">
        <v>45209</v>
      </c>
      <c r="S1497" s="150">
        <v>45203</v>
      </c>
      <c r="T1497" s="148" t="s">
        <v>1006</v>
      </c>
      <c r="U1497" s="148">
        <v>500</v>
      </c>
      <c r="X1497" s="148">
        <v>5</v>
      </c>
      <c r="Y1497" s="148" t="s">
        <v>230</v>
      </c>
      <c r="AC1497" s="148" t="s">
        <v>49</v>
      </c>
      <c r="AD1497" s="148" t="s">
        <v>3738</v>
      </c>
      <c r="AE1497" s="148">
        <v>53170</v>
      </c>
      <c r="AF1497" s="148" t="s">
        <v>9422</v>
      </c>
      <c r="AI1497" s="148">
        <v>686696183</v>
      </c>
      <c r="AK1497" s="148" t="s">
        <v>1907</v>
      </c>
      <c r="AL1497" s="148">
        <v>0</v>
      </c>
      <c r="AM1497" s="148">
        <v>0</v>
      </c>
    </row>
    <row r="1498" spans="1:39">
      <c r="A1498" s="148">
        <v>5327816</v>
      </c>
      <c r="B1498" s="148" t="s">
        <v>594</v>
      </c>
      <c r="C1498" s="148" t="s">
        <v>1101</v>
      </c>
      <c r="D1498" s="148">
        <v>5327816</v>
      </c>
      <c r="F1498" s="149" t="s">
        <v>52</v>
      </c>
      <c r="H1498" s="150">
        <v>39967</v>
      </c>
      <c r="I1498" s="149" t="s">
        <v>70</v>
      </c>
      <c r="J1498" s="149">
        <v>-16</v>
      </c>
      <c r="K1498" s="149" t="s">
        <v>45</v>
      </c>
      <c r="M1498" s="149" t="s">
        <v>46</v>
      </c>
      <c r="N1498" s="148">
        <v>12530074</v>
      </c>
      <c r="O1498" s="148" t="s">
        <v>218</v>
      </c>
      <c r="Q1498" s="148" t="s">
        <v>48</v>
      </c>
      <c r="R1498" s="150">
        <v>43792</v>
      </c>
      <c r="T1498" s="148" t="s">
        <v>2115</v>
      </c>
      <c r="U1498" s="148">
        <v>536</v>
      </c>
      <c r="X1498" s="148">
        <v>5</v>
      </c>
      <c r="Y1498" s="148" t="s">
        <v>230</v>
      </c>
      <c r="AC1498" s="148" t="s">
        <v>49</v>
      </c>
      <c r="AD1498" s="148" t="s">
        <v>3848</v>
      </c>
      <c r="AE1498" s="148">
        <v>53200</v>
      </c>
      <c r="AF1498" s="148" t="s">
        <v>4681</v>
      </c>
      <c r="AI1498" s="148">
        <v>243705743</v>
      </c>
      <c r="AJ1498" s="148">
        <v>626564881</v>
      </c>
      <c r="AK1498" s="148" t="s">
        <v>1711</v>
      </c>
      <c r="AL1498" s="148">
        <v>0</v>
      </c>
      <c r="AM1498" s="148">
        <v>0</v>
      </c>
    </row>
    <row r="1499" spans="1:39">
      <c r="A1499" s="148">
        <v>5323838</v>
      </c>
      <c r="B1499" s="148" t="s">
        <v>594</v>
      </c>
      <c r="C1499" s="148" t="s">
        <v>1214</v>
      </c>
      <c r="D1499" s="148">
        <v>5323838</v>
      </c>
      <c r="E1499" s="149" t="s">
        <v>52</v>
      </c>
      <c r="F1499" s="149" t="s">
        <v>52</v>
      </c>
      <c r="H1499" s="150">
        <v>38318</v>
      </c>
      <c r="I1499" s="149" t="s">
        <v>59</v>
      </c>
      <c r="J1499" s="149">
        <v>-40</v>
      </c>
      <c r="K1499" s="149" t="s">
        <v>45</v>
      </c>
      <c r="M1499" s="149" t="s">
        <v>46</v>
      </c>
      <c r="N1499" s="148">
        <v>12530127</v>
      </c>
      <c r="O1499" s="148" t="s">
        <v>305</v>
      </c>
      <c r="P1499" s="150">
        <v>45525</v>
      </c>
      <c r="Q1499" s="148" t="s">
        <v>962</v>
      </c>
      <c r="R1499" s="150">
        <v>41186</v>
      </c>
      <c r="S1499" s="150">
        <v>44821</v>
      </c>
      <c r="T1499" s="148" t="s">
        <v>2896</v>
      </c>
      <c r="U1499" s="148">
        <v>1014</v>
      </c>
      <c r="X1499" s="148">
        <v>10</v>
      </c>
      <c r="Y1499" s="148" t="s">
        <v>230</v>
      </c>
      <c r="AC1499" s="148" t="s">
        <v>49</v>
      </c>
      <c r="AD1499" s="148" t="s">
        <v>4249</v>
      </c>
      <c r="AE1499" s="148">
        <v>53300</v>
      </c>
      <c r="AF1499" s="148" t="s">
        <v>4682</v>
      </c>
      <c r="AI1499" s="148">
        <v>243045120</v>
      </c>
      <c r="AJ1499" s="148">
        <v>673570832</v>
      </c>
      <c r="AK1499" s="148" t="s">
        <v>1450</v>
      </c>
      <c r="AL1499" s="148">
        <v>0</v>
      </c>
      <c r="AM1499" s="148">
        <v>0</v>
      </c>
    </row>
    <row r="1500" spans="1:39">
      <c r="A1500" s="148">
        <v>5329346</v>
      </c>
      <c r="B1500" s="148" t="s">
        <v>594</v>
      </c>
      <c r="C1500" s="148" t="s">
        <v>389</v>
      </c>
      <c r="D1500" s="148">
        <v>5329346</v>
      </c>
      <c r="F1500" s="149" t="s">
        <v>43</v>
      </c>
      <c r="H1500" s="150">
        <v>40467</v>
      </c>
      <c r="I1500" s="149" t="s">
        <v>97</v>
      </c>
      <c r="J1500" s="149">
        <v>-15</v>
      </c>
      <c r="K1500" s="149" t="s">
        <v>45</v>
      </c>
      <c r="M1500" s="149" t="s">
        <v>46</v>
      </c>
      <c r="N1500" s="148">
        <v>12530114</v>
      </c>
      <c r="O1500" s="148" t="s">
        <v>47</v>
      </c>
      <c r="Q1500" s="148" t="s">
        <v>48</v>
      </c>
      <c r="R1500" s="150">
        <v>45191</v>
      </c>
      <c r="T1500" s="148" t="s">
        <v>2115</v>
      </c>
      <c r="U1500" s="148">
        <v>500</v>
      </c>
      <c r="X1500" s="148">
        <v>5</v>
      </c>
      <c r="Y1500" s="148" t="s">
        <v>230</v>
      </c>
      <c r="AC1500" s="148" t="s">
        <v>49</v>
      </c>
      <c r="AD1500" s="148" t="s">
        <v>1328</v>
      </c>
      <c r="AE1500" s="148">
        <v>53000</v>
      </c>
      <c r="AF1500" s="148" t="s">
        <v>9423</v>
      </c>
      <c r="AI1500" s="148" t="s">
        <v>9424</v>
      </c>
      <c r="AJ1500" s="148" t="s">
        <v>9425</v>
      </c>
      <c r="AK1500" s="148" t="s">
        <v>9426</v>
      </c>
      <c r="AL1500" s="148">
        <v>0</v>
      </c>
      <c r="AM1500" s="148">
        <v>0</v>
      </c>
    </row>
    <row r="1501" spans="1:39">
      <c r="A1501" s="148">
        <v>5329215</v>
      </c>
      <c r="B1501" s="148" t="s">
        <v>594</v>
      </c>
      <c r="C1501" s="148" t="s">
        <v>322</v>
      </c>
      <c r="D1501" s="148">
        <v>5329215</v>
      </c>
      <c r="F1501" s="149" t="s">
        <v>5338</v>
      </c>
      <c r="H1501" s="150">
        <v>40244</v>
      </c>
      <c r="I1501" s="149" t="s">
        <v>97</v>
      </c>
      <c r="J1501" s="149">
        <v>-15</v>
      </c>
      <c r="K1501" s="149" t="s">
        <v>45</v>
      </c>
      <c r="M1501" s="149" t="s">
        <v>46</v>
      </c>
      <c r="N1501" s="148">
        <v>12530060</v>
      </c>
      <c r="O1501" s="148" t="s">
        <v>2031</v>
      </c>
      <c r="Q1501" s="148" t="s">
        <v>48</v>
      </c>
      <c r="R1501" s="150">
        <v>45178</v>
      </c>
      <c r="T1501" s="148" t="s">
        <v>2115</v>
      </c>
      <c r="U1501" s="148">
        <v>500</v>
      </c>
      <c r="X1501" s="148">
        <v>5</v>
      </c>
      <c r="Y1501" s="148" t="s">
        <v>230</v>
      </c>
      <c r="AC1501" s="148" t="s">
        <v>49</v>
      </c>
      <c r="AD1501" s="148" t="s">
        <v>3637</v>
      </c>
      <c r="AE1501" s="148">
        <v>53810</v>
      </c>
      <c r="AF1501" s="148" t="s">
        <v>9427</v>
      </c>
      <c r="AI1501" s="148">
        <v>243531633</v>
      </c>
      <c r="AJ1501" s="148">
        <v>637006093</v>
      </c>
      <c r="AK1501" s="148" t="s">
        <v>9428</v>
      </c>
      <c r="AL1501" s="148">
        <v>0</v>
      </c>
      <c r="AM1501" s="148">
        <v>0</v>
      </c>
    </row>
    <row r="1502" spans="1:39">
      <c r="A1502" s="148">
        <v>5326705</v>
      </c>
      <c r="B1502" s="148" t="s">
        <v>594</v>
      </c>
      <c r="C1502" s="148" t="s">
        <v>277</v>
      </c>
      <c r="D1502" s="148">
        <v>5326705</v>
      </c>
      <c r="F1502" s="149" t="s">
        <v>43</v>
      </c>
      <c r="H1502" s="150">
        <v>39364</v>
      </c>
      <c r="I1502" s="149" t="s">
        <v>68</v>
      </c>
      <c r="J1502" s="149">
        <v>-18</v>
      </c>
      <c r="K1502" s="149" t="s">
        <v>45</v>
      </c>
      <c r="M1502" s="149" t="s">
        <v>46</v>
      </c>
      <c r="N1502" s="148">
        <v>12530074</v>
      </c>
      <c r="O1502" s="148" t="s">
        <v>218</v>
      </c>
      <c r="Q1502" s="148" t="s">
        <v>48</v>
      </c>
      <c r="R1502" s="150">
        <v>43064</v>
      </c>
      <c r="T1502" s="148" t="s">
        <v>2115</v>
      </c>
      <c r="U1502" s="148">
        <v>550</v>
      </c>
      <c r="X1502" s="148">
        <v>5</v>
      </c>
      <c r="Y1502" s="148" t="s">
        <v>230</v>
      </c>
      <c r="AC1502" s="148" t="s">
        <v>49</v>
      </c>
      <c r="AD1502" s="148" t="s">
        <v>3848</v>
      </c>
      <c r="AE1502" s="148">
        <v>53200</v>
      </c>
      <c r="AF1502" s="148" t="s">
        <v>4683</v>
      </c>
      <c r="AI1502" s="148">
        <v>243705743</v>
      </c>
      <c r="AJ1502" s="148">
        <v>626564881</v>
      </c>
      <c r="AK1502" s="148" t="s">
        <v>1711</v>
      </c>
      <c r="AL1502" s="148">
        <v>0</v>
      </c>
      <c r="AM1502" s="148">
        <v>0</v>
      </c>
    </row>
    <row r="1503" spans="1:39">
      <c r="A1503" s="148">
        <v>5325037</v>
      </c>
      <c r="B1503" s="148" t="s">
        <v>596</v>
      </c>
      <c r="C1503" s="148" t="s">
        <v>6269</v>
      </c>
      <c r="D1503" s="148">
        <v>5325037</v>
      </c>
      <c r="F1503" s="149" t="s">
        <v>52</v>
      </c>
      <c r="H1503" s="150">
        <v>39710</v>
      </c>
      <c r="I1503" s="149" t="s">
        <v>152</v>
      </c>
      <c r="J1503" s="149">
        <v>-17</v>
      </c>
      <c r="K1503" s="149" t="s">
        <v>45</v>
      </c>
      <c r="M1503" s="149" t="s">
        <v>46</v>
      </c>
      <c r="N1503" s="148">
        <v>12530054</v>
      </c>
      <c r="O1503" s="148" t="s">
        <v>94</v>
      </c>
      <c r="Q1503" s="148" t="s">
        <v>48</v>
      </c>
      <c r="R1503" s="150">
        <v>41955</v>
      </c>
      <c r="T1503" s="148" t="s">
        <v>2115</v>
      </c>
      <c r="U1503" s="148">
        <v>500</v>
      </c>
      <c r="X1503" s="148">
        <v>5</v>
      </c>
      <c r="Y1503" s="148" t="s">
        <v>230</v>
      </c>
      <c r="AC1503" s="148" t="s">
        <v>49</v>
      </c>
      <c r="AD1503" s="148" t="s">
        <v>3824</v>
      </c>
      <c r="AE1503" s="148">
        <v>53400</v>
      </c>
      <c r="AF1503" s="148" t="s">
        <v>6270</v>
      </c>
      <c r="AK1503" s="148" t="s">
        <v>1712</v>
      </c>
      <c r="AL1503" s="148">
        <v>0</v>
      </c>
      <c r="AM1503" s="148">
        <v>0</v>
      </c>
    </row>
    <row r="1504" spans="1:39">
      <c r="A1504" s="148">
        <v>5314339</v>
      </c>
      <c r="B1504" s="148" t="s">
        <v>596</v>
      </c>
      <c r="C1504" s="148" t="s">
        <v>389</v>
      </c>
      <c r="D1504" s="148">
        <v>5314339</v>
      </c>
      <c r="F1504" s="149" t="s">
        <v>52</v>
      </c>
      <c r="H1504" s="150">
        <v>30710</v>
      </c>
      <c r="I1504" s="149" t="s">
        <v>8113</v>
      </c>
      <c r="J1504" s="149" t="s">
        <v>8114</v>
      </c>
      <c r="K1504" s="149" t="s">
        <v>45</v>
      </c>
      <c r="M1504" s="149" t="s">
        <v>46</v>
      </c>
      <c r="N1504" s="148">
        <v>12530061</v>
      </c>
      <c r="O1504" s="148" t="s">
        <v>90</v>
      </c>
      <c r="Q1504" s="148" t="s">
        <v>48</v>
      </c>
      <c r="R1504" s="150">
        <v>37432</v>
      </c>
      <c r="S1504" s="150">
        <v>45196</v>
      </c>
      <c r="T1504" s="148" t="s">
        <v>1006</v>
      </c>
      <c r="U1504" s="148">
        <v>1395</v>
      </c>
      <c r="X1504" s="148">
        <v>13</v>
      </c>
      <c r="Y1504" s="148" t="s">
        <v>230</v>
      </c>
      <c r="AB1504" s="150">
        <v>45474</v>
      </c>
      <c r="AC1504" s="148" t="s">
        <v>49</v>
      </c>
      <c r="AD1504" s="148" t="s">
        <v>3769</v>
      </c>
      <c r="AE1504" s="148">
        <v>53400</v>
      </c>
      <c r="AF1504" s="148" t="s">
        <v>4684</v>
      </c>
      <c r="AJ1504" s="148">
        <v>625641463</v>
      </c>
      <c r="AK1504" s="148" t="s">
        <v>1712</v>
      </c>
      <c r="AL1504" s="148">
        <v>0</v>
      </c>
      <c r="AM1504" s="148">
        <v>0</v>
      </c>
    </row>
    <row r="1505" spans="1:39">
      <c r="A1505" s="148">
        <v>5325710</v>
      </c>
      <c r="B1505" s="148" t="s">
        <v>3056</v>
      </c>
      <c r="C1505" s="148" t="s">
        <v>231</v>
      </c>
      <c r="D1505" s="148">
        <v>5325710</v>
      </c>
      <c r="F1505" s="149" t="s">
        <v>52</v>
      </c>
      <c r="H1505" s="150">
        <v>37709</v>
      </c>
      <c r="I1505" s="149" t="s">
        <v>59</v>
      </c>
      <c r="J1505" s="149">
        <v>-40</v>
      </c>
      <c r="K1505" s="149" t="s">
        <v>45</v>
      </c>
      <c r="M1505" s="149" t="s">
        <v>46</v>
      </c>
      <c r="N1505" s="148">
        <v>12530058</v>
      </c>
      <c r="O1505" s="148" t="s">
        <v>945</v>
      </c>
      <c r="Q1505" s="148" t="s">
        <v>48</v>
      </c>
      <c r="R1505" s="150">
        <v>42436</v>
      </c>
      <c r="S1505" s="150">
        <v>44582</v>
      </c>
      <c r="T1505" s="148" t="s">
        <v>2896</v>
      </c>
      <c r="U1505" s="148">
        <v>892</v>
      </c>
      <c r="X1505" s="148">
        <v>8</v>
      </c>
      <c r="Y1505" s="148" t="s">
        <v>230</v>
      </c>
      <c r="AC1505" s="148" t="s">
        <v>49</v>
      </c>
      <c r="AD1505" s="148" t="s">
        <v>4685</v>
      </c>
      <c r="AE1505" s="148">
        <v>53290</v>
      </c>
      <c r="AF1505" s="148" t="s">
        <v>4686</v>
      </c>
      <c r="AJ1505" s="148">
        <v>669478395</v>
      </c>
      <c r="AK1505" s="148" t="s">
        <v>3459</v>
      </c>
      <c r="AL1505" s="148">
        <v>0</v>
      </c>
      <c r="AM1505" s="148">
        <v>0</v>
      </c>
    </row>
    <row r="1506" spans="1:39">
      <c r="A1506" s="148">
        <v>5315981</v>
      </c>
      <c r="B1506" s="148" t="s">
        <v>597</v>
      </c>
      <c r="C1506" s="148" t="s">
        <v>101</v>
      </c>
      <c r="D1506" s="148">
        <v>5315981</v>
      </c>
      <c r="E1506" s="149" t="s">
        <v>8115</v>
      </c>
      <c r="F1506" s="149" t="s">
        <v>52</v>
      </c>
      <c r="H1506" s="150">
        <v>29131</v>
      </c>
      <c r="I1506" s="149" t="s">
        <v>8147</v>
      </c>
      <c r="J1506" s="149" t="s">
        <v>8148</v>
      </c>
      <c r="K1506" s="149" t="s">
        <v>45</v>
      </c>
      <c r="M1506" s="149" t="s">
        <v>46</v>
      </c>
      <c r="N1506" s="148">
        <v>12530050</v>
      </c>
      <c r="O1506" s="148" t="s">
        <v>2049</v>
      </c>
      <c r="P1506" s="150">
        <v>45481</v>
      </c>
      <c r="Q1506" s="148" t="s">
        <v>962</v>
      </c>
      <c r="R1506" s="150">
        <v>37432</v>
      </c>
      <c r="S1506" s="150">
        <v>45096</v>
      </c>
      <c r="T1506" s="148" t="s">
        <v>2896</v>
      </c>
      <c r="U1506" s="148">
        <v>993</v>
      </c>
      <c r="X1506" s="148">
        <v>9</v>
      </c>
      <c r="Y1506" s="148" t="s">
        <v>230</v>
      </c>
      <c r="AC1506" s="148" t="s">
        <v>49</v>
      </c>
      <c r="AD1506" s="148" t="s">
        <v>4687</v>
      </c>
      <c r="AE1506" s="148">
        <v>53150</v>
      </c>
      <c r="AF1506" s="148" t="s">
        <v>4688</v>
      </c>
      <c r="AJ1506" s="148" t="s">
        <v>3460</v>
      </c>
      <c r="AK1506" s="148" t="s">
        <v>2129</v>
      </c>
      <c r="AL1506" s="148">
        <v>0</v>
      </c>
      <c r="AM1506" s="148">
        <v>0</v>
      </c>
    </row>
    <row r="1507" spans="1:39">
      <c r="A1507" s="148">
        <v>5328750</v>
      </c>
      <c r="B1507" s="148" t="s">
        <v>598</v>
      </c>
      <c r="C1507" s="148" t="s">
        <v>6271</v>
      </c>
      <c r="D1507" s="148">
        <v>5328750</v>
      </c>
      <c r="F1507" s="149" t="s">
        <v>52</v>
      </c>
      <c r="H1507" s="150">
        <v>40647</v>
      </c>
      <c r="I1507" s="149" t="s">
        <v>44</v>
      </c>
      <c r="J1507" s="149">
        <v>-14</v>
      </c>
      <c r="K1507" s="149" t="s">
        <v>45</v>
      </c>
      <c r="M1507" s="149" t="s">
        <v>46</v>
      </c>
      <c r="N1507" s="148">
        <v>12530058</v>
      </c>
      <c r="O1507" s="148" t="s">
        <v>945</v>
      </c>
      <c r="Q1507" s="148" t="s">
        <v>48</v>
      </c>
      <c r="R1507" s="150">
        <v>44824</v>
      </c>
      <c r="T1507" s="148" t="s">
        <v>2115</v>
      </c>
      <c r="U1507" s="148">
        <v>510</v>
      </c>
      <c r="X1507" s="148">
        <v>5</v>
      </c>
      <c r="Y1507" s="148" t="s">
        <v>230</v>
      </c>
      <c r="AC1507" s="148" t="s">
        <v>49</v>
      </c>
      <c r="AD1507" s="148" t="s">
        <v>4934</v>
      </c>
      <c r="AE1507" s="148">
        <v>53340</v>
      </c>
      <c r="AF1507" s="148" t="s">
        <v>6272</v>
      </c>
      <c r="AI1507" s="148">
        <v>243695985</v>
      </c>
      <c r="AJ1507" s="148">
        <v>631743882</v>
      </c>
      <c r="AK1507" s="148" t="s">
        <v>6273</v>
      </c>
      <c r="AL1507" s="148">
        <v>0</v>
      </c>
      <c r="AM1507" s="148">
        <v>0</v>
      </c>
    </row>
    <row r="1508" spans="1:39">
      <c r="A1508" s="148">
        <v>5313101</v>
      </c>
      <c r="B1508" s="148" t="s">
        <v>598</v>
      </c>
      <c r="C1508" s="148" t="s">
        <v>136</v>
      </c>
      <c r="D1508" s="148">
        <v>5313101</v>
      </c>
      <c r="F1508" s="149" t="s">
        <v>52</v>
      </c>
      <c r="H1508" s="150">
        <v>31665</v>
      </c>
      <c r="I1508" s="149" t="s">
        <v>59</v>
      </c>
      <c r="J1508" s="149">
        <v>-40</v>
      </c>
      <c r="K1508" s="149" t="s">
        <v>45</v>
      </c>
      <c r="M1508" s="149" t="s">
        <v>46</v>
      </c>
      <c r="N1508" s="148">
        <v>12530035</v>
      </c>
      <c r="O1508" s="148" t="s">
        <v>2027</v>
      </c>
      <c r="Q1508" s="148" t="s">
        <v>48</v>
      </c>
      <c r="R1508" s="150">
        <v>37432</v>
      </c>
      <c r="S1508" s="150">
        <v>45155</v>
      </c>
      <c r="T1508" s="148" t="s">
        <v>1006</v>
      </c>
      <c r="U1508" s="148">
        <v>1335</v>
      </c>
      <c r="X1508" s="148">
        <v>13</v>
      </c>
      <c r="Y1508" s="148" t="s">
        <v>230</v>
      </c>
      <c r="AB1508" s="150">
        <v>44013</v>
      </c>
      <c r="AC1508" s="148" t="s">
        <v>49</v>
      </c>
      <c r="AD1508" s="148" t="s">
        <v>3885</v>
      </c>
      <c r="AE1508" s="148">
        <v>53950</v>
      </c>
      <c r="AF1508" s="148" t="s">
        <v>4689</v>
      </c>
      <c r="AJ1508" s="148">
        <v>640736267</v>
      </c>
      <c r="AK1508" s="148" t="s">
        <v>1713</v>
      </c>
      <c r="AL1508" s="148">
        <v>0</v>
      </c>
      <c r="AM1508" s="148">
        <v>0</v>
      </c>
    </row>
    <row r="1509" spans="1:39">
      <c r="A1509" s="148">
        <v>5328903</v>
      </c>
      <c r="B1509" s="148" t="s">
        <v>6274</v>
      </c>
      <c r="C1509" s="148" t="s">
        <v>2148</v>
      </c>
      <c r="D1509" s="148">
        <v>5328903</v>
      </c>
      <c r="F1509" s="149" t="s">
        <v>52</v>
      </c>
      <c r="H1509" s="150">
        <v>31864</v>
      </c>
      <c r="I1509" s="149" t="s">
        <v>59</v>
      </c>
      <c r="J1509" s="149">
        <v>-40</v>
      </c>
      <c r="K1509" s="149" t="s">
        <v>45</v>
      </c>
      <c r="M1509" s="149" t="s">
        <v>46</v>
      </c>
      <c r="N1509" s="148">
        <v>12530001</v>
      </c>
      <c r="O1509" s="148" t="s">
        <v>2065</v>
      </c>
      <c r="Q1509" s="148" t="s">
        <v>48</v>
      </c>
      <c r="R1509" s="150">
        <v>44840</v>
      </c>
      <c r="S1509" s="150">
        <v>44813</v>
      </c>
      <c r="T1509" s="148" t="s">
        <v>2896</v>
      </c>
      <c r="U1509" s="148">
        <v>520</v>
      </c>
      <c r="X1509" s="148">
        <v>5</v>
      </c>
      <c r="Y1509" s="148" t="s">
        <v>230</v>
      </c>
      <c r="AC1509" s="148" t="s">
        <v>49</v>
      </c>
      <c r="AD1509" s="148" t="s">
        <v>4025</v>
      </c>
      <c r="AE1509" s="148">
        <v>53240</v>
      </c>
      <c r="AF1509" s="148" t="s">
        <v>6275</v>
      </c>
      <c r="AJ1509" s="148" t="s">
        <v>6276</v>
      </c>
      <c r="AK1509" s="148" t="s">
        <v>6277</v>
      </c>
      <c r="AL1509" s="148">
        <v>0</v>
      </c>
      <c r="AM1509" s="148">
        <v>0</v>
      </c>
    </row>
    <row r="1510" spans="1:39">
      <c r="A1510" s="148">
        <v>5324480</v>
      </c>
      <c r="B1510" s="148" t="s">
        <v>865</v>
      </c>
      <c r="C1510" s="148" t="s">
        <v>532</v>
      </c>
      <c r="D1510" s="148">
        <v>5324480</v>
      </c>
      <c r="F1510" s="149" t="s">
        <v>52</v>
      </c>
      <c r="H1510" s="150">
        <v>38771</v>
      </c>
      <c r="I1510" s="149" t="s">
        <v>2335</v>
      </c>
      <c r="J1510" s="149">
        <v>-19</v>
      </c>
      <c r="K1510" s="149" t="s">
        <v>45</v>
      </c>
      <c r="M1510" s="149" t="s">
        <v>46</v>
      </c>
      <c r="N1510" s="148">
        <v>12530099</v>
      </c>
      <c r="O1510" s="148" t="s">
        <v>2047</v>
      </c>
      <c r="Q1510" s="148" t="s">
        <v>48</v>
      </c>
      <c r="R1510" s="150">
        <v>41564</v>
      </c>
      <c r="T1510" s="148" t="s">
        <v>2115</v>
      </c>
      <c r="U1510" s="148">
        <v>692</v>
      </c>
      <c r="X1510" s="148">
        <v>6</v>
      </c>
      <c r="Y1510" s="148" t="s">
        <v>230</v>
      </c>
      <c r="AC1510" s="148" t="s">
        <v>49</v>
      </c>
      <c r="AD1510" s="148" t="s">
        <v>4023</v>
      </c>
      <c r="AE1510" s="148">
        <v>53400</v>
      </c>
      <c r="AF1510" s="148" t="s">
        <v>4690</v>
      </c>
      <c r="AJ1510" s="148">
        <v>636189879</v>
      </c>
      <c r="AK1510" s="148" t="s">
        <v>6278</v>
      </c>
      <c r="AL1510" s="148">
        <v>0</v>
      </c>
      <c r="AM1510" s="148">
        <v>0</v>
      </c>
    </row>
    <row r="1511" spans="1:39">
      <c r="A1511" s="148">
        <v>5328176</v>
      </c>
      <c r="B1511" s="148" t="s">
        <v>599</v>
      </c>
      <c r="C1511" s="148" t="s">
        <v>2276</v>
      </c>
      <c r="D1511" s="148">
        <v>5328176</v>
      </c>
      <c r="F1511" s="149" t="s">
        <v>52</v>
      </c>
      <c r="H1511" s="150">
        <v>41427</v>
      </c>
      <c r="I1511" s="149" t="s">
        <v>54</v>
      </c>
      <c r="J1511" s="149">
        <v>-12</v>
      </c>
      <c r="K1511" s="149" t="s">
        <v>45</v>
      </c>
      <c r="M1511" s="149" t="s">
        <v>46</v>
      </c>
      <c r="N1511" s="148">
        <v>12530060</v>
      </c>
      <c r="O1511" s="148" t="s">
        <v>2031</v>
      </c>
      <c r="Q1511" s="148" t="s">
        <v>48</v>
      </c>
      <c r="R1511" s="150">
        <v>44454</v>
      </c>
      <c r="T1511" s="148" t="s">
        <v>2115</v>
      </c>
      <c r="U1511" s="148">
        <v>917</v>
      </c>
      <c r="X1511" s="148">
        <v>9</v>
      </c>
      <c r="Y1511" s="148" t="s">
        <v>230</v>
      </c>
      <c r="AC1511" s="148" t="s">
        <v>49</v>
      </c>
      <c r="AD1511" s="148" t="s">
        <v>3677</v>
      </c>
      <c r="AE1511" s="148">
        <v>53000</v>
      </c>
      <c r="AF1511" s="148" t="s">
        <v>4691</v>
      </c>
      <c r="AJ1511" s="148">
        <v>650782673</v>
      </c>
      <c r="AK1511" s="148" t="s">
        <v>3057</v>
      </c>
      <c r="AL1511" s="148">
        <v>0</v>
      </c>
      <c r="AM1511" s="148">
        <v>0</v>
      </c>
    </row>
    <row r="1512" spans="1:39">
      <c r="A1512" s="148">
        <v>534410</v>
      </c>
      <c r="B1512" s="148" t="s">
        <v>600</v>
      </c>
      <c r="C1512" s="148" t="s">
        <v>184</v>
      </c>
      <c r="D1512" s="148">
        <v>534410</v>
      </c>
      <c r="F1512" s="149" t="s">
        <v>52</v>
      </c>
      <c r="H1512" s="150">
        <v>22703</v>
      </c>
      <c r="I1512" s="149" t="s">
        <v>8138</v>
      </c>
      <c r="J1512" s="149" t="s">
        <v>8139</v>
      </c>
      <c r="K1512" s="149" t="s">
        <v>45</v>
      </c>
      <c r="M1512" s="149" t="s">
        <v>46</v>
      </c>
      <c r="N1512" s="148">
        <v>12530022</v>
      </c>
      <c r="O1512" s="148" t="s">
        <v>51</v>
      </c>
      <c r="Q1512" s="148" t="s">
        <v>48</v>
      </c>
      <c r="R1512" s="150">
        <v>37432</v>
      </c>
      <c r="S1512" s="150">
        <v>44811</v>
      </c>
      <c r="T1512" s="148" t="s">
        <v>2896</v>
      </c>
      <c r="U1512" s="148">
        <v>1074</v>
      </c>
      <c r="X1512" s="148">
        <v>10</v>
      </c>
      <c r="Y1512" s="148" t="s">
        <v>230</v>
      </c>
      <c r="AC1512" s="148" t="s">
        <v>49</v>
      </c>
      <c r="AD1512" s="148" t="s">
        <v>4089</v>
      </c>
      <c r="AE1512" s="148">
        <v>53260</v>
      </c>
      <c r="AF1512" s="148" t="s">
        <v>4692</v>
      </c>
      <c r="AI1512" s="148">
        <v>243983620</v>
      </c>
      <c r="AK1512" s="148" t="s">
        <v>1714</v>
      </c>
      <c r="AL1512" s="148">
        <v>0</v>
      </c>
      <c r="AM1512" s="148">
        <v>0</v>
      </c>
    </row>
    <row r="1513" spans="1:39">
      <c r="A1513" s="148">
        <v>5329575</v>
      </c>
      <c r="B1513" s="148" t="s">
        <v>1267</v>
      </c>
      <c r="C1513" s="148" t="s">
        <v>81</v>
      </c>
      <c r="D1513" s="148">
        <v>5329575</v>
      </c>
      <c r="F1513" s="149" t="s">
        <v>43</v>
      </c>
      <c r="H1513" s="150">
        <v>40753</v>
      </c>
      <c r="I1513" s="149" t="s">
        <v>44</v>
      </c>
      <c r="J1513" s="149">
        <v>-14</v>
      </c>
      <c r="K1513" s="149" t="s">
        <v>45</v>
      </c>
      <c r="M1513" s="149" t="s">
        <v>46</v>
      </c>
      <c r="N1513" s="148">
        <v>12538910</v>
      </c>
      <c r="O1513" s="148" t="s">
        <v>2072</v>
      </c>
      <c r="Q1513" s="148" t="s">
        <v>48</v>
      </c>
      <c r="R1513" s="150">
        <v>45261</v>
      </c>
      <c r="T1513" s="148" t="s">
        <v>2115</v>
      </c>
      <c r="U1513" s="148">
        <v>500</v>
      </c>
      <c r="X1513" s="148">
        <v>5</v>
      </c>
      <c r="Y1513" s="148" t="s">
        <v>230</v>
      </c>
      <c r="AC1513" s="148" t="s">
        <v>49</v>
      </c>
      <c r="AD1513" s="148" t="s">
        <v>9429</v>
      </c>
      <c r="AE1513" s="148">
        <v>53440</v>
      </c>
      <c r="AF1513" s="148" t="s">
        <v>9430</v>
      </c>
      <c r="AJ1513" s="148">
        <v>618993001</v>
      </c>
      <c r="AK1513" s="148" t="s">
        <v>9431</v>
      </c>
      <c r="AL1513" s="148">
        <v>0</v>
      </c>
      <c r="AM1513" s="148">
        <v>0</v>
      </c>
    </row>
    <row r="1514" spans="1:39">
      <c r="A1514" s="148">
        <v>5327915</v>
      </c>
      <c r="B1514" s="148" t="s">
        <v>1267</v>
      </c>
      <c r="C1514" s="148" t="s">
        <v>488</v>
      </c>
      <c r="D1514" s="148">
        <v>5327915</v>
      </c>
      <c r="E1514" s="149" t="s">
        <v>52</v>
      </c>
      <c r="F1514" s="149" t="s">
        <v>52</v>
      </c>
      <c r="H1514" s="150">
        <v>40292</v>
      </c>
      <c r="I1514" s="149" t="s">
        <v>97</v>
      </c>
      <c r="J1514" s="149">
        <v>-15</v>
      </c>
      <c r="K1514" s="149" t="s">
        <v>61</v>
      </c>
      <c r="M1514" s="149" t="s">
        <v>46</v>
      </c>
      <c r="N1514" s="148">
        <v>12530114</v>
      </c>
      <c r="O1514" s="148" t="s">
        <v>47</v>
      </c>
      <c r="P1514" s="150">
        <v>45480</v>
      </c>
      <c r="Q1514" s="148" t="s">
        <v>962</v>
      </c>
      <c r="R1514" s="150">
        <v>44058</v>
      </c>
      <c r="T1514" s="148" t="s">
        <v>2115</v>
      </c>
      <c r="U1514" s="148">
        <v>500</v>
      </c>
      <c r="X1514" s="148">
        <v>5</v>
      </c>
      <c r="Y1514" s="148" t="s">
        <v>230</v>
      </c>
      <c r="AC1514" s="148" t="s">
        <v>49</v>
      </c>
      <c r="AD1514" s="148" t="s">
        <v>1328</v>
      </c>
      <c r="AE1514" s="148">
        <v>53000</v>
      </c>
      <c r="AF1514" s="148" t="s">
        <v>4693</v>
      </c>
      <c r="AJ1514" s="148" t="s">
        <v>6279</v>
      </c>
      <c r="AK1514" s="148" t="s">
        <v>1715</v>
      </c>
      <c r="AL1514" s="148">
        <v>0</v>
      </c>
      <c r="AM1514" s="148">
        <v>0</v>
      </c>
    </row>
    <row r="1515" spans="1:39">
      <c r="A1515" s="148">
        <v>5323095</v>
      </c>
      <c r="B1515" s="148" t="s">
        <v>601</v>
      </c>
      <c r="C1515" s="148" t="s">
        <v>84</v>
      </c>
      <c r="D1515" s="148">
        <v>5323095</v>
      </c>
      <c r="F1515" s="149" t="s">
        <v>52</v>
      </c>
      <c r="H1515" s="150">
        <v>26364</v>
      </c>
      <c r="I1515" s="149" t="s">
        <v>8109</v>
      </c>
      <c r="J1515" s="149" t="s">
        <v>8110</v>
      </c>
      <c r="K1515" s="149" t="s">
        <v>45</v>
      </c>
      <c r="M1515" s="149" t="s">
        <v>46</v>
      </c>
      <c r="N1515" s="148">
        <v>12530090</v>
      </c>
      <c r="O1515" s="148" t="s">
        <v>5392</v>
      </c>
      <c r="Q1515" s="148" t="s">
        <v>48</v>
      </c>
      <c r="R1515" s="150">
        <v>40813</v>
      </c>
      <c r="S1515" s="150">
        <v>44727</v>
      </c>
      <c r="T1515" s="148" t="s">
        <v>2896</v>
      </c>
      <c r="U1515" s="148">
        <v>977</v>
      </c>
      <c r="X1515" s="148">
        <v>9</v>
      </c>
      <c r="Y1515" s="148" t="s">
        <v>230</v>
      </c>
      <c r="AC1515" s="148" t="s">
        <v>49</v>
      </c>
      <c r="AD1515" s="148" t="s">
        <v>3777</v>
      </c>
      <c r="AE1515" s="148">
        <v>53200</v>
      </c>
      <c r="AF1515" s="148" t="s">
        <v>4694</v>
      </c>
      <c r="AJ1515" s="148">
        <v>683162180</v>
      </c>
      <c r="AK1515" s="148" t="s">
        <v>1716</v>
      </c>
      <c r="AL1515" s="148">
        <v>0</v>
      </c>
      <c r="AM1515" s="148">
        <v>0</v>
      </c>
    </row>
    <row r="1516" spans="1:39">
      <c r="A1516" s="148">
        <v>5327452</v>
      </c>
      <c r="B1516" s="148" t="s">
        <v>1218</v>
      </c>
      <c r="C1516" s="148" t="s">
        <v>113</v>
      </c>
      <c r="D1516" s="148">
        <v>5327452</v>
      </c>
      <c r="F1516" s="149" t="s">
        <v>52</v>
      </c>
      <c r="H1516" s="150">
        <v>39205</v>
      </c>
      <c r="I1516" s="149" t="s">
        <v>68</v>
      </c>
      <c r="J1516" s="149">
        <v>-18</v>
      </c>
      <c r="K1516" s="149" t="s">
        <v>45</v>
      </c>
      <c r="M1516" s="149" t="s">
        <v>46</v>
      </c>
      <c r="N1516" s="148">
        <v>12530022</v>
      </c>
      <c r="O1516" s="148" t="s">
        <v>51</v>
      </c>
      <c r="Q1516" s="148" t="s">
        <v>48</v>
      </c>
      <c r="R1516" s="150">
        <v>43726</v>
      </c>
      <c r="T1516" s="148" t="s">
        <v>2115</v>
      </c>
      <c r="U1516" s="148">
        <v>657</v>
      </c>
      <c r="X1516" s="148">
        <v>6</v>
      </c>
      <c r="Y1516" s="148" t="s">
        <v>230</v>
      </c>
      <c r="AB1516" s="150">
        <v>45108</v>
      </c>
      <c r="AC1516" s="148" t="s">
        <v>49</v>
      </c>
      <c r="AD1516" s="148" t="s">
        <v>6280</v>
      </c>
      <c r="AE1516" s="148">
        <v>53960</v>
      </c>
      <c r="AF1516" s="148" t="s">
        <v>6281</v>
      </c>
      <c r="AJ1516" s="148">
        <v>681074205</v>
      </c>
      <c r="AK1516" s="148" t="s">
        <v>2277</v>
      </c>
      <c r="AL1516" s="148">
        <v>0</v>
      </c>
      <c r="AM1516" s="148">
        <v>0</v>
      </c>
    </row>
    <row r="1517" spans="1:39">
      <c r="A1517" s="148">
        <v>8525857</v>
      </c>
      <c r="B1517" s="148" t="s">
        <v>6282</v>
      </c>
      <c r="C1517" s="148" t="s">
        <v>72</v>
      </c>
      <c r="D1517" s="148">
        <v>8525857</v>
      </c>
      <c r="F1517" s="149" t="s">
        <v>52</v>
      </c>
      <c r="H1517" s="150">
        <v>38816</v>
      </c>
      <c r="I1517" s="149" t="s">
        <v>2335</v>
      </c>
      <c r="J1517" s="149">
        <v>-19</v>
      </c>
      <c r="K1517" s="149" t="s">
        <v>45</v>
      </c>
      <c r="M1517" s="149" t="s">
        <v>46</v>
      </c>
      <c r="N1517" s="148">
        <v>12530059</v>
      </c>
      <c r="O1517" s="148" t="s">
        <v>2076</v>
      </c>
      <c r="Q1517" s="148" t="s">
        <v>48</v>
      </c>
      <c r="R1517" s="150">
        <v>41575</v>
      </c>
      <c r="T1517" s="148" t="s">
        <v>2115</v>
      </c>
      <c r="U1517" s="148">
        <v>927</v>
      </c>
      <c r="X1517" s="148">
        <v>9</v>
      </c>
      <c r="Y1517" s="148" t="s">
        <v>230</v>
      </c>
      <c r="AB1517" s="150">
        <v>45271</v>
      </c>
      <c r="AC1517" s="148" t="s">
        <v>49</v>
      </c>
      <c r="AD1517" s="148" t="s">
        <v>6284</v>
      </c>
      <c r="AE1517" s="148">
        <v>85300</v>
      </c>
      <c r="AF1517" s="148" t="s">
        <v>9432</v>
      </c>
      <c r="AJ1517" s="148">
        <v>769051450</v>
      </c>
      <c r="AK1517" s="148" t="s">
        <v>9433</v>
      </c>
      <c r="AL1517" s="148">
        <v>0</v>
      </c>
      <c r="AM1517" s="148">
        <v>0</v>
      </c>
    </row>
    <row r="1518" spans="1:39">
      <c r="A1518" s="148">
        <v>8522085</v>
      </c>
      <c r="B1518" s="148" t="s">
        <v>6282</v>
      </c>
      <c r="C1518" s="148" t="s">
        <v>6283</v>
      </c>
      <c r="D1518" s="148">
        <v>8522085</v>
      </c>
      <c r="F1518" s="149" t="s">
        <v>52</v>
      </c>
      <c r="H1518" s="150">
        <v>25359</v>
      </c>
      <c r="I1518" s="149" t="s">
        <v>8130</v>
      </c>
      <c r="J1518" s="149" t="s">
        <v>8131</v>
      </c>
      <c r="K1518" s="149" t="s">
        <v>45</v>
      </c>
      <c r="M1518" s="149" t="s">
        <v>46</v>
      </c>
      <c r="N1518" s="148">
        <v>12530087</v>
      </c>
      <c r="O1518" s="148" t="s">
        <v>1341</v>
      </c>
      <c r="Q1518" s="148" t="s">
        <v>48</v>
      </c>
      <c r="R1518" s="150">
        <v>39784</v>
      </c>
      <c r="S1518" s="150">
        <v>44456</v>
      </c>
      <c r="T1518" s="148" t="s">
        <v>2896</v>
      </c>
      <c r="U1518" s="148">
        <v>890</v>
      </c>
      <c r="X1518" s="148">
        <v>8</v>
      </c>
      <c r="Y1518" s="148" t="s">
        <v>230</v>
      </c>
      <c r="AB1518" s="150">
        <v>45474</v>
      </c>
      <c r="AC1518" s="148" t="s">
        <v>49</v>
      </c>
      <c r="AD1518" s="148" t="s">
        <v>6284</v>
      </c>
      <c r="AE1518" s="148">
        <v>85300</v>
      </c>
      <c r="AF1518" s="148" t="s">
        <v>6285</v>
      </c>
      <c r="AJ1518" s="148">
        <v>664657568</v>
      </c>
      <c r="AK1518" s="148" t="s">
        <v>6286</v>
      </c>
      <c r="AL1518" s="148">
        <v>0</v>
      </c>
      <c r="AM1518" s="148">
        <v>0</v>
      </c>
    </row>
    <row r="1519" spans="1:39">
      <c r="A1519" s="148">
        <v>5326726</v>
      </c>
      <c r="B1519" s="148" t="s">
        <v>9434</v>
      </c>
      <c r="C1519" s="148" t="s">
        <v>2035</v>
      </c>
      <c r="D1519" s="148">
        <v>5326726</v>
      </c>
      <c r="F1519" s="149" t="s">
        <v>52</v>
      </c>
      <c r="H1519" s="150">
        <v>40786</v>
      </c>
      <c r="I1519" s="149" t="s">
        <v>44</v>
      </c>
      <c r="J1519" s="149">
        <v>-14</v>
      </c>
      <c r="K1519" s="149" t="s">
        <v>45</v>
      </c>
      <c r="M1519" s="149" t="s">
        <v>46</v>
      </c>
      <c r="N1519" s="148">
        <v>12530022</v>
      </c>
      <c r="O1519" s="148" t="s">
        <v>51</v>
      </c>
      <c r="Q1519" s="148" t="s">
        <v>48</v>
      </c>
      <c r="R1519" s="150">
        <v>43083</v>
      </c>
      <c r="T1519" s="148" t="s">
        <v>2115</v>
      </c>
      <c r="U1519" s="148">
        <v>500</v>
      </c>
      <c r="X1519" s="148">
        <v>5</v>
      </c>
      <c r="Y1519" s="148" t="s">
        <v>230</v>
      </c>
      <c r="AC1519" s="148" t="s">
        <v>49</v>
      </c>
      <c r="AD1519" s="148" t="s">
        <v>3813</v>
      </c>
      <c r="AE1519" s="148">
        <v>53970</v>
      </c>
      <c r="AF1519" s="148" t="s">
        <v>9435</v>
      </c>
      <c r="AK1519" s="148" t="s">
        <v>9436</v>
      </c>
      <c r="AL1519" s="148">
        <v>0</v>
      </c>
      <c r="AM1519" s="148">
        <v>0</v>
      </c>
    </row>
    <row r="1520" spans="1:39">
      <c r="A1520" s="148">
        <v>5327108</v>
      </c>
      <c r="B1520" s="148" t="s">
        <v>602</v>
      </c>
      <c r="C1520" s="148" t="s">
        <v>172</v>
      </c>
      <c r="D1520" s="148">
        <v>5327108</v>
      </c>
      <c r="F1520" s="149" t="s">
        <v>52</v>
      </c>
      <c r="H1520" s="150">
        <v>22900</v>
      </c>
      <c r="I1520" s="149" t="s">
        <v>8138</v>
      </c>
      <c r="J1520" s="149" t="s">
        <v>8139</v>
      </c>
      <c r="K1520" s="149" t="s">
        <v>45</v>
      </c>
      <c r="M1520" s="149" t="s">
        <v>46</v>
      </c>
      <c r="N1520" s="148">
        <v>12530041</v>
      </c>
      <c r="O1520" s="148" t="s">
        <v>2056</v>
      </c>
      <c r="Q1520" s="148" t="s">
        <v>48</v>
      </c>
      <c r="R1520" s="150">
        <v>43383</v>
      </c>
      <c r="S1520" s="150">
        <v>45209</v>
      </c>
      <c r="T1520" s="148" t="s">
        <v>1006</v>
      </c>
      <c r="U1520" s="148">
        <v>553</v>
      </c>
      <c r="X1520" s="148">
        <v>5</v>
      </c>
      <c r="Y1520" s="148" t="s">
        <v>230</v>
      </c>
      <c r="AC1520" s="148" t="s">
        <v>49</v>
      </c>
      <c r="AD1520" s="148" t="s">
        <v>4695</v>
      </c>
      <c r="AE1520" s="148">
        <v>53440</v>
      </c>
      <c r="AF1520" s="148" t="s">
        <v>4696</v>
      </c>
      <c r="AJ1520" s="148">
        <v>640795040</v>
      </c>
      <c r="AK1520" s="148" t="s">
        <v>2137</v>
      </c>
      <c r="AL1520" s="148">
        <v>0</v>
      </c>
      <c r="AM1520" s="148">
        <v>0</v>
      </c>
    </row>
    <row r="1521" spans="1:39">
      <c r="A1521" s="148">
        <v>5329138</v>
      </c>
      <c r="B1521" s="148" t="s">
        <v>602</v>
      </c>
      <c r="C1521" s="148" t="s">
        <v>5531</v>
      </c>
      <c r="D1521" s="148">
        <v>5329138</v>
      </c>
      <c r="F1521" s="149" t="s">
        <v>52</v>
      </c>
      <c r="H1521" s="150">
        <v>31779</v>
      </c>
      <c r="I1521" s="149" t="s">
        <v>59</v>
      </c>
      <c r="J1521" s="149">
        <v>-40</v>
      </c>
      <c r="K1521" s="149" t="s">
        <v>45</v>
      </c>
      <c r="M1521" s="149" t="s">
        <v>46</v>
      </c>
      <c r="N1521" s="148">
        <v>12530049</v>
      </c>
      <c r="O1521" s="148" t="s">
        <v>238</v>
      </c>
      <c r="Q1521" s="148" t="s">
        <v>48</v>
      </c>
      <c r="R1521" s="150">
        <v>45120</v>
      </c>
      <c r="S1521" s="150">
        <v>45118</v>
      </c>
      <c r="T1521" s="148" t="s">
        <v>1006</v>
      </c>
      <c r="U1521" s="148">
        <v>541</v>
      </c>
      <c r="X1521" s="148">
        <v>5</v>
      </c>
      <c r="Y1521" s="148" t="s">
        <v>230</v>
      </c>
      <c r="AC1521" s="148" t="s">
        <v>49</v>
      </c>
      <c r="AD1521" s="148" t="s">
        <v>6287</v>
      </c>
      <c r="AE1521" s="148">
        <v>53160</v>
      </c>
      <c r="AF1521" s="148" t="s">
        <v>6288</v>
      </c>
      <c r="AK1521" s="148" t="s">
        <v>3049</v>
      </c>
      <c r="AL1521" s="148">
        <v>0</v>
      </c>
      <c r="AM1521" s="148">
        <v>0</v>
      </c>
    </row>
    <row r="1522" spans="1:39">
      <c r="A1522" s="148">
        <v>5329308</v>
      </c>
      <c r="B1522" s="148" t="s">
        <v>602</v>
      </c>
      <c r="C1522" s="148" t="s">
        <v>1298</v>
      </c>
      <c r="D1522" s="148">
        <v>5329308</v>
      </c>
      <c r="F1522" s="149" t="s">
        <v>43</v>
      </c>
      <c r="H1522" s="150">
        <v>41698</v>
      </c>
      <c r="I1522" s="149" t="s">
        <v>89</v>
      </c>
      <c r="J1522" s="149">
        <v>-11</v>
      </c>
      <c r="K1522" s="149" t="s">
        <v>45</v>
      </c>
      <c r="M1522" s="149" t="s">
        <v>46</v>
      </c>
      <c r="N1522" s="148">
        <v>12530060</v>
      </c>
      <c r="O1522" s="148" t="s">
        <v>2031</v>
      </c>
      <c r="Q1522" s="148" t="s">
        <v>48</v>
      </c>
      <c r="R1522" s="150">
        <v>45189</v>
      </c>
      <c r="S1522" s="150">
        <v>45089</v>
      </c>
      <c r="T1522" s="148" t="s">
        <v>1006</v>
      </c>
      <c r="U1522" s="148">
        <v>500</v>
      </c>
      <c r="X1522" s="148">
        <v>5</v>
      </c>
      <c r="Y1522" s="148" t="s">
        <v>230</v>
      </c>
      <c r="AC1522" s="148" t="s">
        <v>49</v>
      </c>
      <c r="AD1522" s="148" t="s">
        <v>3677</v>
      </c>
      <c r="AE1522" s="148">
        <v>53000</v>
      </c>
      <c r="AF1522" s="148" t="s">
        <v>9437</v>
      </c>
      <c r="AI1522" s="148">
        <v>670240271</v>
      </c>
      <c r="AJ1522" s="148">
        <v>616923965</v>
      </c>
      <c r="AK1522" s="148" t="s">
        <v>9438</v>
      </c>
      <c r="AL1522" s="148">
        <v>0</v>
      </c>
      <c r="AM1522" s="148">
        <v>0</v>
      </c>
    </row>
    <row r="1523" spans="1:39">
      <c r="A1523" s="148">
        <v>5319822</v>
      </c>
      <c r="B1523" s="148" t="s">
        <v>602</v>
      </c>
      <c r="C1523" s="148" t="s">
        <v>58</v>
      </c>
      <c r="D1523" s="148">
        <v>5319822</v>
      </c>
      <c r="F1523" s="149" t="s">
        <v>52</v>
      </c>
      <c r="H1523" s="150">
        <v>28369</v>
      </c>
      <c r="I1523" s="149" t="s">
        <v>8147</v>
      </c>
      <c r="J1523" s="149" t="s">
        <v>8148</v>
      </c>
      <c r="K1523" s="149" t="s">
        <v>45</v>
      </c>
      <c r="M1523" s="149" t="s">
        <v>46</v>
      </c>
      <c r="N1523" s="148">
        <v>12530038</v>
      </c>
      <c r="O1523" s="148" t="s">
        <v>2058</v>
      </c>
      <c r="Q1523" s="148" t="s">
        <v>48</v>
      </c>
      <c r="R1523" s="150">
        <v>38723</v>
      </c>
      <c r="S1523" s="150">
        <v>44812</v>
      </c>
      <c r="T1523" s="148" t="s">
        <v>2896</v>
      </c>
      <c r="U1523" s="148">
        <v>717</v>
      </c>
      <c r="X1523" s="148">
        <v>7</v>
      </c>
      <c r="Y1523" s="148" t="s">
        <v>230</v>
      </c>
      <c r="AC1523" s="148" t="s">
        <v>49</v>
      </c>
      <c r="AD1523" s="148" t="s">
        <v>3809</v>
      </c>
      <c r="AE1523" s="148">
        <v>53290</v>
      </c>
      <c r="AF1523" s="148" t="s">
        <v>6289</v>
      </c>
      <c r="AI1523" s="148">
        <v>243072740</v>
      </c>
      <c r="AJ1523" s="148" t="s">
        <v>6290</v>
      </c>
      <c r="AK1523" s="148" t="s">
        <v>6291</v>
      </c>
      <c r="AL1523" s="148">
        <v>0</v>
      </c>
      <c r="AM1523" s="148">
        <v>0</v>
      </c>
    </row>
    <row r="1524" spans="1:39">
      <c r="A1524" s="148">
        <v>5327279</v>
      </c>
      <c r="B1524" s="148" t="s">
        <v>602</v>
      </c>
      <c r="C1524" s="148" t="s">
        <v>2186</v>
      </c>
      <c r="D1524" s="148">
        <v>5327279</v>
      </c>
      <c r="E1524" s="149" t="s">
        <v>52</v>
      </c>
      <c r="F1524" s="149" t="s">
        <v>52</v>
      </c>
      <c r="H1524" s="150">
        <v>25102</v>
      </c>
      <c r="I1524" s="149" t="s">
        <v>8130</v>
      </c>
      <c r="J1524" s="149" t="s">
        <v>8131</v>
      </c>
      <c r="K1524" s="149" t="s">
        <v>45</v>
      </c>
      <c r="M1524" s="149" t="s">
        <v>46</v>
      </c>
      <c r="N1524" s="148">
        <v>12530016</v>
      </c>
      <c r="O1524" s="148" t="s">
        <v>2152</v>
      </c>
      <c r="P1524" s="150">
        <v>45485</v>
      </c>
      <c r="Q1524" s="148" t="s">
        <v>962</v>
      </c>
      <c r="R1524" s="150">
        <v>43438</v>
      </c>
      <c r="S1524" s="150">
        <v>45485</v>
      </c>
      <c r="T1524" s="148" t="s">
        <v>1006</v>
      </c>
      <c r="U1524" s="148">
        <v>729</v>
      </c>
      <c r="X1524" s="148">
        <v>7</v>
      </c>
      <c r="Y1524" s="148" t="s">
        <v>230</v>
      </c>
      <c r="AC1524" s="148" t="s">
        <v>49</v>
      </c>
      <c r="AD1524" s="148" t="s">
        <v>3803</v>
      </c>
      <c r="AE1524" s="148">
        <v>53600</v>
      </c>
      <c r="AF1524" s="148" t="s">
        <v>4697</v>
      </c>
      <c r="AJ1524" s="148">
        <v>631020913</v>
      </c>
      <c r="AK1524" s="148" t="s">
        <v>1717</v>
      </c>
      <c r="AL1524" s="148">
        <v>1</v>
      </c>
      <c r="AM1524" s="148">
        <v>0</v>
      </c>
    </row>
    <row r="1525" spans="1:39">
      <c r="A1525" s="148">
        <v>5329450</v>
      </c>
      <c r="B1525" s="148" t="s">
        <v>6292</v>
      </c>
      <c r="C1525" s="148" t="s">
        <v>2334</v>
      </c>
      <c r="D1525" s="148">
        <v>5329450</v>
      </c>
      <c r="F1525" s="149" t="s">
        <v>43</v>
      </c>
      <c r="H1525" s="150">
        <v>42539</v>
      </c>
      <c r="I1525" s="149" t="s">
        <v>43</v>
      </c>
      <c r="J1525" s="149">
        <v>-9</v>
      </c>
      <c r="K1525" s="149" t="s">
        <v>45</v>
      </c>
      <c r="M1525" s="149" t="s">
        <v>46</v>
      </c>
      <c r="N1525" s="148">
        <v>12530016</v>
      </c>
      <c r="O1525" s="148" t="s">
        <v>2152</v>
      </c>
      <c r="Q1525" s="148" t="s">
        <v>48</v>
      </c>
      <c r="R1525" s="150">
        <v>45204</v>
      </c>
      <c r="T1525" s="148" t="s">
        <v>2115</v>
      </c>
      <c r="U1525" s="148">
        <v>500</v>
      </c>
      <c r="X1525" s="148">
        <v>5</v>
      </c>
      <c r="Y1525" s="148" t="s">
        <v>230</v>
      </c>
      <c r="AC1525" s="148" t="s">
        <v>49</v>
      </c>
      <c r="AD1525" s="148" t="s">
        <v>4180</v>
      </c>
      <c r="AE1525" s="148">
        <v>53160</v>
      </c>
      <c r="AF1525" s="148" t="s">
        <v>9439</v>
      </c>
      <c r="AI1525" s="148">
        <v>618402377</v>
      </c>
      <c r="AJ1525" s="148">
        <v>682158884</v>
      </c>
      <c r="AK1525" s="148" t="s">
        <v>9440</v>
      </c>
      <c r="AL1525" s="148">
        <v>1</v>
      </c>
      <c r="AM1525" s="148">
        <v>0</v>
      </c>
    </row>
    <row r="1526" spans="1:39">
      <c r="A1526" s="148">
        <v>5328884</v>
      </c>
      <c r="B1526" s="148" t="s">
        <v>6292</v>
      </c>
      <c r="C1526" s="148" t="s">
        <v>1014</v>
      </c>
      <c r="D1526" s="148">
        <v>5328884</v>
      </c>
      <c r="F1526" s="149" t="s">
        <v>43</v>
      </c>
      <c r="H1526" s="150">
        <v>41796</v>
      </c>
      <c r="I1526" s="149" t="s">
        <v>89</v>
      </c>
      <c r="J1526" s="149">
        <v>-11</v>
      </c>
      <c r="K1526" s="149" t="s">
        <v>45</v>
      </c>
      <c r="M1526" s="149" t="s">
        <v>46</v>
      </c>
      <c r="N1526" s="148">
        <v>12538908</v>
      </c>
      <c r="O1526" s="148" t="s">
        <v>2075</v>
      </c>
      <c r="Q1526" s="148" t="s">
        <v>48</v>
      </c>
      <c r="R1526" s="150">
        <v>44838</v>
      </c>
      <c r="T1526" s="148" t="s">
        <v>2115</v>
      </c>
      <c r="U1526" s="148">
        <v>500</v>
      </c>
      <c r="X1526" s="148">
        <v>5</v>
      </c>
      <c r="Y1526" s="148" t="s">
        <v>230</v>
      </c>
      <c r="AC1526" s="148" t="s">
        <v>49</v>
      </c>
      <c r="AD1526" s="148" t="s">
        <v>3637</v>
      </c>
      <c r="AE1526" s="148">
        <v>53810</v>
      </c>
      <c r="AF1526" s="148" t="s">
        <v>6294</v>
      </c>
      <c r="AJ1526" s="148">
        <v>625807550</v>
      </c>
      <c r="AK1526" s="148" t="s">
        <v>6293</v>
      </c>
      <c r="AL1526" s="148">
        <v>1</v>
      </c>
      <c r="AM1526" s="148">
        <v>0</v>
      </c>
    </row>
    <row r="1527" spans="1:39">
      <c r="A1527" s="148">
        <v>5328790</v>
      </c>
      <c r="B1527" s="148" t="s">
        <v>6292</v>
      </c>
      <c r="C1527" s="148" t="s">
        <v>6295</v>
      </c>
      <c r="D1527" s="148">
        <v>5328790</v>
      </c>
      <c r="F1527" s="149" t="s">
        <v>52</v>
      </c>
      <c r="H1527" s="150">
        <v>41746</v>
      </c>
      <c r="I1527" s="149" t="s">
        <v>89</v>
      </c>
      <c r="J1527" s="149">
        <v>-11</v>
      </c>
      <c r="K1527" s="149" t="s">
        <v>61</v>
      </c>
      <c r="M1527" s="149" t="s">
        <v>46</v>
      </c>
      <c r="N1527" s="148">
        <v>12530018</v>
      </c>
      <c r="O1527" s="148" t="s">
        <v>2023</v>
      </c>
      <c r="Q1527" s="148" t="s">
        <v>48</v>
      </c>
      <c r="R1527" s="150">
        <v>44826</v>
      </c>
      <c r="T1527" s="148" t="s">
        <v>2115</v>
      </c>
      <c r="U1527" s="148">
        <v>500</v>
      </c>
      <c r="X1527" s="148">
        <v>5</v>
      </c>
      <c r="Y1527" s="148" t="s">
        <v>230</v>
      </c>
      <c r="AC1527" s="148" t="s">
        <v>49</v>
      </c>
      <c r="AD1527" s="148" t="s">
        <v>3646</v>
      </c>
      <c r="AE1527" s="148">
        <v>53200</v>
      </c>
      <c r="AF1527" s="148" t="s">
        <v>6296</v>
      </c>
      <c r="AK1527" s="148" t="s">
        <v>6297</v>
      </c>
      <c r="AL1527" s="148">
        <v>0</v>
      </c>
      <c r="AM1527" s="148">
        <v>0</v>
      </c>
    </row>
    <row r="1528" spans="1:39">
      <c r="A1528" s="148">
        <v>5324669</v>
      </c>
      <c r="B1528" s="148" t="s">
        <v>877</v>
      </c>
      <c r="C1528" s="148" t="s">
        <v>249</v>
      </c>
      <c r="D1528" s="148">
        <v>5324669</v>
      </c>
      <c r="F1528" s="149" t="s">
        <v>52</v>
      </c>
      <c r="H1528" s="150">
        <v>36168</v>
      </c>
      <c r="I1528" s="149" t="s">
        <v>59</v>
      </c>
      <c r="J1528" s="149">
        <v>-40</v>
      </c>
      <c r="K1528" s="149" t="s">
        <v>45</v>
      </c>
      <c r="M1528" s="149" t="s">
        <v>46</v>
      </c>
      <c r="N1528" s="148">
        <v>12530087</v>
      </c>
      <c r="O1528" s="148" t="s">
        <v>1341</v>
      </c>
      <c r="Q1528" s="148" t="s">
        <v>48</v>
      </c>
      <c r="R1528" s="150">
        <v>41830</v>
      </c>
      <c r="S1528" s="150">
        <v>45146</v>
      </c>
      <c r="T1528" s="148" t="s">
        <v>1006</v>
      </c>
      <c r="U1528" s="148">
        <v>1228</v>
      </c>
      <c r="X1528" s="148">
        <v>12</v>
      </c>
      <c r="Y1528" s="148" t="s">
        <v>230</v>
      </c>
      <c r="AC1528" s="148" t="s">
        <v>49</v>
      </c>
      <c r="AD1528" s="148" t="s">
        <v>3767</v>
      </c>
      <c r="AE1528" s="148">
        <v>53410</v>
      </c>
      <c r="AF1528" s="148" t="s">
        <v>9441</v>
      </c>
      <c r="AI1528" s="148">
        <v>243021172</v>
      </c>
      <c r="AK1528" s="148" t="s">
        <v>9442</v>
      </c>
      <c r="AL1528" s="148">
        <v>0</v>
      </c>
      <c r="AM1528" s="148">
        <v>0</v>
      </c>
    </row>
    <row r="1529" spans="1:39">
      <c r="A1529" s="148">
        <v>5324158</v>
      </c>
      <c r="B1529" s="148" t="s">
        <v>877</v>
      </c>
      <c r="C1529" s="148" t="s">
        <v>162</v>
      </c>
      <c r="D1529" s="148">
        <v>5324158</v>
      </c>
      <c r="F1529" s="149" t="s">
        <v>52</v>
      </c>
      <c r="H1529" s="150">
        <v>36916</v>
      </c>
      <c r="I1529" s="149" t="s">
        <v>59</v>
      </c>
      <c r="J1529" s="149">
        <v>-40</v>
      </c>
      <c r="K1529" s="149" t="s">
        <v>45</v>
      </c>
      <c r="M1529" s="149" t="s">
        <v>46</v>
      </c>
      <c r="N1529" s="148">
        <v>12530070</v>
      </c>
      <c r="O1529" s="148" t="s">
        <v>145</v>
      </c>
      <c r="Q1529" s="148" t="s">
        <v>48</v>
      </c>
      <c r="R1529" s="150">
        <v>41526</v>
      </c>
      <c r="S1529" s="150">
        <v>44781</v>
      </c>
      <c r="T1529" s="148" t="s">
        <v>2896</v>
      </c>
      <c r="U1529" s="148">
        <v>883</v>
      </c>
      <c r="X1529" s="148">
        <v>8</v>
      </c>
      <c r="Y1529" s="148" t="s">
        <v>230</v>
      </c>
      <c r="AC1529" s="148" t="s">
        <v>49</v>
      </c>
      <c r="AD1529" s="148" t="s">
        <v>4198</v>
      </c>
      <c r="AE1529" s="148">
        <v>53320</v>
      </c>
      <c r="AF1529" s="148" t="s">
        <v>4698</v>
      </c>
      <c r="AI1529" s="148">
        <v>243021172</v>
      </c>
      <c r="AK1529" s="148" t="s">
        <v>3461</v>
      </c>
      <c r="AL1529" s="148">
        <v>0</v>
      </c>
      <c r="AM1529" s="148">
        <v>0</v>
      </c>
    </row>
    <row r="1530" spans="1:39">
      <c r="A1530" s="148">
        <v>5329051</v>
      </c>
      <c r="B1530" s="148" t="s">
        <v>877</v>
      </c>
      <c r="C1530" s="148" t="s">
        <v>139</v>
      </c>
      <c r="D1530" s="148">
        <v>5329051</v>
      </c>
      <c r="F1530" s="149" t="s">
        <v>52</v>
      </c>
      <c r="H1530" s="150">
        <v>40346</v>
      </c>
      <c r="I1530" s="149" t="s">
        <v>97</v>
      </c>
      <c r="J1530" s="149">
        <v>-15</v>
      </c>
      <c r="K1530" s="149" t="s">
        <v>45</v>
      </c>
      <c r="M1530" s="149" t="s">
        <v>46</v>
      </c>
      <c r="N1530" s="148">
        <v>12530049</v>
      </c>
      <c r="O1530" s="148" t="s">
        <v>238</v>
      </c>
      <c r="Q1530" s="148" t="s">
        <v>48</v>
      </c>
      <c r="R1530" s="150">
        <v>44906</v>
      </c>
      <c r="S1530" s="150">
        <v>45100</v>
      </c>
      <c r="T1530" s="148" t="s">
        <v>1006</v>
      </c>
      <c r="U1530" s="148">
        <v>500</v>
      </c>
      <c r="X1530" s="148">
        <v>5</v>
      </c>
      <c r="Y1530" s="148" t="s">
        <v>230</v>
      </c>
      <c r="AC1530" s="148" t="s">
        <v>49</v>
      </c>
      <c r="AD1530" s="148" t="s">
        <v>5012</v>
      </c>
      <c r="AE1530" s="148">
        <v>53160</v>
      </c>
      <c r="AF1530" s="148" t="s">
        <v>6298</v>
      </c>
      <c r="AK1530" s="148" t="s">
        <v>3049</v>
      </c>
      <c r="AL1530" s="148">
        <v>0</v>
      </c>
      <c r="AM1530" s="148">
        <v>0</v>
      </c>
    </row>
    <row r="1531" spans="1:39">
      <c r="A1531" s="148">
        <v>5329362</v>
      </c>
      <c r="B1531" s="148" t="s">
        <v>1328</v>
      </c>
      <c r="C1531" s="148" t="s">
        <v>217</v>
      </c>
      <c r="D1531" s="148">
        <v>5329362</v>
      </c>
      <c r="F1531" s="149" t="s">
        <v>52</v>
      </c>
      <c r="H1531" s="150">
        <v>41514</v>
      </c>
      <c r="I1531" s="149" t="s">
        <v>54</v>
      </c>
      <c r="J1531" s="149">
        <v>-12</v>
      </c>
      <c r="K1531" s="149" t="s">
        <v>45</v>
      </c>
      <c r="M1531" s="149" t="s">
        <v>46</v>
      </c>
      <c r="N1531" s="148">
        <v>12530018</v>
      </c>
      <c r="O1531" s="148" t="s">
        <v>2023</v>
      </c>
      <c r="Q1531" s="148" t="s">
        <v>48</v>
      </c>
      <c r="R1531" s="150">
        <v>45195</v>
      </c>
      <c r="T1531" s="148" t="s">
        <v>2115</v>
      </c>
      <c r="U1531" s="148">
        <v>500</v>
      </c>
      <c r="X1531" s="148">
        <v>5</v>
      </c>
      <c r="Y1531" s="148" t="s">
        <v>230</v>
      </c>
      <c r="AC1531" s="148" t="s">
        <v>49</v>
      </c>
      <c r="AD1531" s="148" t="s">
        <v>9443</v>
      </c>
      <c r="AE1531" s="148">
        <v>53290</v>
      </c>
      <c r="AF1531" s="148" t="s">
        <v>9444</v>
      </c>
      <c r="AJ1531" s="148" t="s">
        <v>9445</v>
      </c>
      <c r="AK1531" s="148" t="s">
        <v>9446</v>
      </c>
      <c r="AL1531" s="148">
        <v>0</v>
      </c>
      <c r="AM1531" s="148">
        <v>0</v>
      </c>
    </row>
    <row r="1532" spans="1:39">
      <c r="A1532" s="148">
        <v>5326930</v>
      </c>
      <c r="B1532" s="148" t="s">
        <v>1170</v>
      </c>
      <c r="C1532" s="148" t="s">
        <v>2095</v>
      </c>
      <c r="D1532" s="148">
        <v>5326930</v>
      </c>
      <c r="F1532" s="149" t="s">
        <v>52</v>
      </c>
      <c r="H1532" s="150">
        <v>40077</v>
      </c>
      <c r="I1532" s="149" t="s">
        <v>70</v>
      </c>
      <c r="J1532" s="149">
        <v>-16</v>
      </c>
      <c r="K1532" s="149" t="s">
        <v>45</v>
      </c>
      <c r="M1532" s="149" t="s">
        <v>46</v>
      </c>
      <c r="N1532" s="148">
        <v>12530022</v>
      </c>
      <c r="O1532" s="148" t="s">
        <v>51</v>
      </c>
      <c r="Q1532" s="148" t="s">
        <v>48</v>
      </c>
      <c r="R1532" s="150">
        <v>43366</v>
      </c>
      <c r="T1532" s="148" t="s">
        <v>2115</v>
      </c>
      <c r="U1532" s="148">
        <v>542</v>
      </c>
      <c r="X1532" s="148">
        <v>5</v>
      </c>
      <c r="Y1532" s="148" t="s">
        <v>230</v>
      </c>
      <c r="AC1532" s="148" t="s">
        <v>49</v>
      </c>
      <c r="AD1532" s="148" t="s">
        <v>1328</v>
      </c>
      <c r="AE1532" s="148">
        <v>53000</v>
      </c>
      <c r="AF1532" s="148" t="s">
        <v>4699</v>
      </c>
      <c r="AK1532" s="148" t="s">
        <v>1718</v>
      </c>
      <c r="AL1532" s="148">
        <v>0</v>
      </c>
      <c r="AM1532" s="148">
        <v>0</v>
      </c>
    </row>
    <row r="1533" spans="1:39">
      <c r="A1533" s="148">
        <v>5329013</v>
      </c>
      <c r="B1533" s="148" t="s">
        <v>6299</v>
      </c>
      <c r="C1533" s="148" t="s">
        <v>237</v>
      </c>
      <c r="D1533" s="148">
        <v>5329013</v>
      </c>
      <c r="E1533" s="149" t="s">
        <v>52</v>
      </c>
      <c r="F1533" s="149" t="s">
        <v>52</v>
      </c>
      <c r="H1533" s="150">
        <v>25002</v>
      </c>
      <c r="I1533" s="149" t="s">
        <v>8130</v>
      </c>
      <c r="J1533" s="149" t="s">
        <v>8131</v>
      </c>
      <c r="K1533" s="149" t="s">
        <v>45</v>
      </c>
      <c r="M1533" s="149" t="s">
        <v>46</v>
      </c>
      <c r="N1533" s="148">
        <v>12530114</v>
      </c>
      <c r="O1533" s="148" t="s">
        <v>47</v>
      </c>
      <c r="P1533" s="150">
        <v>45523</v>
      </c>
      <c r="Q1533" s="148" t="s">
        <v>962</v>
      </c>
      <c r="R1533" s="150">
        <v>44874</v>
      </c>
      <c r="S1533" s="150">
        <v>44883</v>
      </c>
      <c r="T1533" s="148" t="s">
        <v>2896</v>
      </c>
      <c r="U1533" s="148">
        <v>500</v>
      </c>
      <c r="X1533" s="148">
        <v>5</v>
      </c>
      <c r="Y1533" s="148" t="s">
        <v>230</v>
      </c>
      <c r="AC1533" s="148" t="s">
        <v>49</v>
      </c>
      <c r="AD1533" s="148" t="s">
        <v>4124</v>
      </c>
      <c r="AE1533" s="148">
        <v>53970</v>
      </c>
      <c r="AF1533" s="148" t="s">
        <v>6300</v>
      </c>
      <c r="AI1533" s="148" t="s">
        <v>6301</v>
      </c>
      <c r="AK1533" s="148" t="s">
        <v>6302</v>
      </c>
      <c r="AL1533" s="148">
        <v>0</v>
      </c>
      <c r="AM1533" s="148">
        <v>0</v>
      </c>
    </row>
    <row r="1534" spans="1:39">
      <c r="A1534" s="148">
        <v>5329177</v>
      </c>
      <c r="B1534" s="148" t="s">
        <v>6299</v>
      </c>
      <c r="C1534" s="148" t="s">
        <v>348</v>
      </c>
      <c r="D1534" s="148">
        <v>5329177</v>
      </c>
      <c r="E1534" s="149" t="s">
        <v>52</v>
      </c>
      <c r="F1534" s="149" t="s">
        <v>52</v>
      </c>
      <c r="H1534" s="150">
        <v>31701</v>
      </c>
      <c r="I1534" s="149" t="s">
        <v>59</v>
      </c>
      <c r="J1534" s="149">
        <v>-40</v>
      </c>
      <c r="K1534" s="149" t="s">
        <v>45</v>
      </c>
      <c r="M1534" s="149" t="s">
        <v>46</v>
      </c>
      <c r="N1534" s="148">
        <v>12530008</v>
      </c>
      <c r="O1534" s="148" t="s">
        <v>146</v>
      </c>
      <c r="P1534" s="150">
        <v>45524</v>
      </c>
      <c r="Q1534" s="148" t="s">
        <v>962</v>
      </c>
      <c r="R1534" s="150">
        <v>45174</v>
      </c>
      <c r="S1534" s="150">
        <v>45156</v>
      </c>
      <c r="T1534" s="148" t="s">
        <v>2896</v>
      </c>
      <c r="U1534" s="148">
        <v>500</v>
      </c>
      <c r="X1534" s="148">
        <v>5</v>
      </c>
      <c r="Y1534" s="148" t="s">
        <v>230</v>
      </c>
      <c r="AC1534" s="148" t="s">
        <v>49</v>
      </c>
      <c r="AD1534" s="148" t="s">
        <v>3815</v>
      </c>
      <c r="AE1534" s="148">
        <v>53410</v>
      </c>
      <c r="AF1534" s="148" t="s">
        <v>7321</v>
      </c>
      <c r="AJ1534" s="148">
        <v>616311444</v>
      </c>
      <c r="AK1534" s="148" t="s">
        <v>7322</v>
      </c>
      <c r="AL1534" s="148">
        <v>0</v>
      </c>
      <c r="AM1534" s="148">
        <v>0</v>
      </c>
    </row>
    <row r="1535" spans="1:39">
      <c r="A1535" s="148">
        <v>5327392</v>
      </c>
      <c r="B1535" s="148" t="s">
        <v>1203</v>
      </c>
      <c r="C1535" s="148" t="s">
        <v>184</v>
      </c>
      <c r="D1535" s="148">
        <v>5327392</v>
      </c>
      <c r="F1535" s="149" t="s">
        <v>52</v>
      </c>
      <c r="H1535" s="150">
        <v>20947</v>
      </c>
      <c r="I1535" s="149" t="s">
        <v>8208</v>
      </c>
      <c r="J1535" s="149" t="s">
        <v>8209</v>
      </c>
      <c r="K1535" s="149" t="s">
        <v>45</v>
      </c>
      <c r="M1535" s="149" t="s">
        <v>46</v>
      </c>
      <c r="N1535" s="148">
        <v>12530020</v>
      </c>
      <c r="O1535" s="148" t="s">
        <v>127</v>
      </c>
      <c r="Q1535" s="148" t="s">
        <v>48</v>
      </c>
      <c r="R1535" s="150">
        <v>43718</v>
      </c>
      <c r="S1535" s="150">
        <v>44473</v>
      </c>
      <c r="T1535" s="148" t="s">
        <v>2896</v>
      </c>
      <c r="U1535" s="148">
        <v>500</v>
      </c>
      <c r="X1535" s="148">
        <v>5</v>
      </c>
      <c r="Y1535" s="148" t="s">
        <v>230</v>
      </c>
      <c r="AC1535" s="148" t="s">
        <v>49</v>
      </c>
      <c r="AD1535" s="148" t="s">
        <v>3655</v>
      </c>
      <c r="AE1535" s="148">
        <v>53960</v>
      </c>
      <c r="AF1535" s="148" t="s">
        <v>4700</v>
      </c>
      <c r="AK1535" s="148" t="s">
        <v>1719</v>
      </c>
      <c r="AL1535" s="148">
        <v>0</v>
      </c>
      <c r="AM1535" s="148">
        <v>0</v>
      </c>
    </row>
    <row r="1536" spans="1:39">
      <c r="A1536" s="148">
        <v>5329136</v>
      </c>
      <c r="B1536" s="148" t="s">
        <v>1250</v>
      </c>
      <c r="C1536" s="148" t="s">
        <v>1306</v>
      </c>
      <c r="D1536" s="148">
        <v>5329136</v>
      </c>
      <c r="F1536" s="149" t="s">
        <v>43</v>
      </c>
      <c r="H1536" s="150">
        <v>42340</v>
      </c>
      <c r="I1536" s="149" t="s">
        <v>57</v>
      </c>
      <c r="J1536" s="149">
        <v>-10</v>
      </c>
      <c r="K1536" s="149" t="s">
        <v>45</v>
      </c>
      <c r="M1536" s="149" t="s">
        <v>46</v>
      </c>
      <c r="N1536" s="148">
        <v>12530008</v>
      </c>
      <c r="O1536" s="148" t="s">
        <v>146</v>
      </c>
      <c r="Q1536" s="148" t="s">
        <v>48</v>
      </c>
      <c r="R1536" s="150">
        <v>45116</v>
      </c>
      <c r="S1536" s="150">
        <v>45177</v>
      </c>
      <c r="T1536" s="148" t="s">
        <v>1006</v>
      </c>
      <c r="U1536" s="148">
        <v>500</v>
      </c>
      <c r="X1536" s="148">
        <v>5</v>
      </c>
      <c r="Y1536" s="148" t="s">
        <v>230</v>
      </c>
      <c r="AC1536" s="148" t="s">
        <v>49</v>
      </c>
      <c r="AD1536" s="148" t="s">
        <v>6303</v>
      </c>
      <c r="AE1536" s="148">
        <v>53410</v>
      </c>
      <c r="AF1536" s="148" t="s">
        <v>6304</v>
      </c>
      <c r="AJ1536" s="148">
        <v>609532495</v>
      </c>
      <c r="AK1536" s="148" t="s">
        <v>6305</v>
      </c>
      <c r="AL1536" s="148">
        <v>0</v>
      </c>
      <c r="AM1536" s="148">
        <v>0</v>
      </c>
    </row>
    <row r="1537" spans="1:39">
      <c r="A1537" s="148">
        <v>5327809</v>
      </c>
      <c r="B1537" s="148" t="s">
        <v>1250</v>
      </c>
      <c r="C1537" s="148" t="s">
        <v>3462</v>
      </c>
      <c r="D1537" s="148">
        <v>5327809</v>
      </c>
      <c r="F1537" s="149" t="s">
        <v>43</v>
      </c>
      <c r="H1537" s="150">
        <v>30209</v>
      </c>
      <c r="I1537" s="149" t="s">
        <v>8113</v>
      </c>
      <c r="J1537" s="149" t="s">
        <v>8114</v>
      </c>
      <c r="K1537" s="149" t="s">
        <v>45</v>
      </c>
      <c r="M1537" s="149" t="s">
        <v>46</v>
      </c>
      <c r="N1537" s="148">
        <v>12530008</v>
      </c>
      <c r="O1537" s="148" t="s">
        <v>146</v>
      </c>
      <c r="Q1537" s="148" t="s">
        <v>48</v>
      </c>
      <c r="R1537" s="150">
        <v>43790</v>
      </c>
      <c r="S1537" s="150">
        <v>44764</v>
      </c>
      <c r="T1537" s="148" t="s">
        <v>2896</v>
      </c>
      <c r="U1537" s="148">
        <v>500</v>
      </c>
      <c r="X1537" s="148">
        <v>5</v>
      </c>
      <c r="Y1537" s="148" t="s">
        <v>230</v>
      </c>
      <c r="AC1537" s="148" t="s">
        <v>49</v>
      </c>
      <c r="AD1537" s="148" t="s">
        <v>3815</v>
      </c>
      <c r="AE1537" s="148">
        <v>53410</v>
      </c>
      <c r="AF1537" s="148" t="s">
        <v>4701</v>
      </c>
      <c r="AI1537" s="148">
        <v>243535677</v>
      </c>
      <c r="AJ1537" s="148">
        <v>609532495</v>
      </c>
      <c r="AK1537" s="148" t="s">
        <v>1720</v>
      </c>
      <c r="AL1537" s="148">
        <v>0</v>
      </c>
      <c r="AM1537" s="148">
        <v>0</v>
      </c>
    </row>
    <row r="1538" spans="1:39">
      <c r="A1538" s="148">
        <v>7713653</v>
      </c>
      <c r="B1538" s="148" t="s">
        <v>6307</v>
      </c>
      <c r="C1538" s="148" t="s">
        <v>6308</v>
      </c>
      <c r="D1538" s="148">
        <v>7713653</v>
      </c>
      <c r="F1538" s="149" t="s">
        <v>52</v>
      </c>
      <c r="H1538" s="150">
        <v>21238</v>
      </c>
      <c r="I1538" s="149" t="s">
        <v>8208</v>
      </c>
      <c r="J1538" s="149" t="s">
        <v>8209</v>
      </c>
      <c r="K1538" s="149" t="s">
        <v>45</v>
      </c>
      <c r="M1538" s="149" t="s">
        <v>46</v>
      </c>
      <c r="N1538" s="148">
        <v>12530035</v>
      </c>
      <c r="O1538" s="148" t="s">
        <v>2027</v>
      </c>
      <c r="Q1538" s="148" t="s">
        <v>48</v>
      </c>
      <c r="R1538" s="150">
        <v>37432</v>
      </c>
      <c r="S1538" s="150">
        <v>44787</v>
      </c>
      <c r="T1538" s="148" t="s">
        <v>2896</v>
      </c>
      <c r="U1538" s="148">
        <v>1194</v>
      </c>
      <c r="X1538" s="148">
        <v>11</v>
      </c>
      <c r="Y1538" s="148" t="s">
        <v>230</v>
      </c>
      <c r="AC1538" s="148" t="s">
        <v>49</v>
      </c>
      <c r="AD1538" s="148" t="s">
        <v>1328</v>
      </c>
      <c r="AE1538" s="148">
        <v>53000</v>
      </c>
      <c r="AF1538" s="148" t="s">
        <v>6309</v>
      </c>
      <c r="AI1538" s="148">
        <v>954057178</v>
      </c>
      <c r="AJ1538" s="148">
        <v>621331139</v>
      </c>
      <c r="AK1538" s="148" t="s">
        <v>6310</v>
      </c>
      <c r="AL1538" s="148">
        <v>0</v>
      </c>
      <c r="AM1538" s="148">
        <v>0</v>
      </c>
    </row>
    <row r="1539" spans="1:39">
      <c r="A1539" s="148">
        <v>5329228</v>
      </c>
      <c r="B1539" s="148" t="s">
        <v>9447</v>
      </c>
      <c r="C1539" s="148" t="s">
        <v>532</v>
      </c>
      <c r="D1539" s="148">
        <v>5329228</v>
      </c>
      <c r="F1539" s="149" t="s">
        <v>52</v>
      </c>
      <c r="H1539" s="150">
        <v>41797</v>
      </c>
      <c r="I1539" s="149" t="s">
        <v>89</v>
      </c>
      <c r="J1539" s="149">
        <v>-11</v>
      </c>
      <c r="K1539" s="149" t="s">
        <v>45</v>
      </c>
      <c r="M1539" s="149" t="s">
        <v>46</v>
      </c>
      <c r="N1539" s="148">
        <v>12530020</v>
      </c>
      <c r="O1539" s="148" t="s">
        <v>127</v>
      </c>
      <c r="Q1539" s="148" t="s">
        <v>48</v>
      </c>
      <c r="R1539" s="150">
        <v>45179</v>
      </c>
      <c r="T1539" s="148" t="s">
        <v>2115</v>
      </c>
      <c r="U1539" s="148">
        <v>500</v>
      </c>
      <c r="X1539" s="148">
        <v>5</v>
      </c>
      <c r="Y1539" s="148" t="s">
        <v>230</v>
      </c>
      <c r="AC1539" s="148" t="s">
        <v>49</v>
      </c>
      <c r="AD1539" s="148" t="s">
        <v>8228</v>
      </c>
      <c r="AE1539" s="148">
        <v>53960</v>
      </c>
      <c r="AF1539" s="148" t="s">
        <v>9448</v>
      </c>
      <c r="AJ1539" s="148">
        <v>615203278</v>
      </c>
      <c r="AK1539" s="148" t="s">
        <v>9449</v>
      </c>
      <c r="AL1539" s="148">
        <v>0</v>
      </c>
      <c r="AM1539" s="148">
        <v>0</v>
      </c>
    </row>
    <row r="1540" spans="1:39">
      <c r="A1540" s="148">
        <v>5329233</v>
      </c>
      <c r="B1540" s="148" t="s">
        <v>2278</v>
      </c>
      <c r="C1540" s="148" t="s">
        <v>2044</v>
      </c>
      <c r="D1540" s="148">
        <v>5329233</v>
      </c>
      <c r="F1540" s="149" t="s">
        <v>52</v>
      </c>
      <c r="H1540" s="150">
        <v>29228</v>
      </c>
      <c r="I1540" s="149" t="s">
        <v>8113</v>
      </c>
      <c r="J1540" s="149" t="s">
        <v>8114</v>
      </c>
      <c r="K1540" s="149" t="s">
        <v>45</v>
      </c>
      <c r="M1540" s="149" t="s">
        <v>46</v>
      </c>
      <c r="N1540" s="148">
        <v>12530058</v>
      </c>
      <c r="O1540" s="148" t="s">
        <v>945</v>
      </c>
      <c r="Q1540" s="148" t="s">
        <v>48</v>
      </c>
      <c r="R1540" s="150">
        <v>45180</v>
      </c>
      <c r="S1540" s="150">
        <v>45169</v>
      </c>
      <c r="T1540" s="148" t="s">
        <v>1006</v>
      </c>
      <c r="U1540" s="148">
        <v>561</v>
      </c>
      <c r="X1540" s="148">
        <v>5</v>
      </c>
      <c r="Y1540" s="148" t="s">
        <v>230</v>
      </c>
      <c r="AC1540" s="148" t="s">
        <v>49</v>
      </c>
      <c r="AD1540" s="148" t="s">
        <v>3714</v>
      </c>
      <c r="AE1540" s="148">
        <v>53940</v>
      </c>
      <c r="AF1540" s="148" t="s">
        <v>9450</v>
      </c>
      <c r="AJ1540" s="148">
        <v>675038683</v>
      </c>
      <c r="AK1540" s="148" t="s">
        <v>2279</v>
      </c>
      <c r="AL1540" s="148">
        <v>0</v>
      </c>
      <c r="AM1540" s="148">
        <v>0</v>
      </c>
    </row>
    <row r="1541" spans="1:39">
      <c r="A1541" s="148">
        <v>5329287</v>
      </c>
      <c r="B1541" s="148" t="s">
        <v>2278</v>
      </c>
      <c r="C1541" s="148" t="s">
        <v>396</v>
      </c>
      <c r="D1541" s="148">
        <v>5329287</v>
      </c>
      <c r="F1541" s="149" t="s">
        <v>52</v>
      </c>
      <c r="H1541" s="150">
        <v>41508</v>
      </c>
      <c r="I1541" s="149" t="s">
        <v>54</v>
      </c>
      <c r="J1541" s="149">
        <v>-12</v>
      </c>
      <c r="K1541" s="149" t="s">
        <v>45</v>
      </c>
      <c r="M1541" s="149" t="s">
        <v>46</v>
      </c>
      <c r="N1541" s="148">
        <v>12530058</v>
      </c>
      <c r="O1541" s="148" t="s">
        <v>945</v>
      </c>
      <c r="Q1541" s="148" t="s">
        <v>48</v>
      </c>
      <c r="R1541" s="150">
        <v>45186</v>
      </c>
      <c r="T1541" s="148" t="s">
        <v>2115</v>
      </c>
      <c r="U1541" s="148">
        <v>516</v>
      </c>
      <c r="X1541" s="148">
        <v>5</v>
      </c>
      <c r="Y1541" s="148" t="s">
        <v>230</v>
      </c>
      <c r="AC1541" s="148" t="s">
        <v>49</v>
      </c>
      <c r="AD1541" s="148" t="s">
        <v>3941</v>
      </c>
      <c r="AE1541" s="148">
        <v>53940</v>
      </c>
      <c r="AF1541" s="148" t="s">
        <v>9451</v>
      </c>
      <c r="AK1541" s="148" t="s">
        <v>2279</v>
      </c>
      <c r="AL1541" s="148">
        <v>0</v>
      </c>
      <c r="AM1541" s="148">
        <v>0</v>
      </c>
    </row>
    <row r="1542" spans="1:39">
      <c r="A1542" s="148">
        <v>5328211</v>
      </c>
      <c r="B1542" s="148" t="s">
        <v>2278</v>
      </c>
      <c r="C1542" s="148" t="s">
        <v>73</v>
      </c>
      <c r="D1542" s="148">
        <v>5328211</v>
      </c>
      <c r="E1542" s="149" t="s">
        <v>52</v>
      </c>
      <c r="F1542" s="149" t="s">
        <v>52</v>
      </c>
      <c r="H1542" s="150">
        <v>40774</v>
      </c>
      <c r="I1542" s="149" t="s">
        <v>44</v>
      </c>
      <c r="J1542" s="149">
        <v>-14</v>
      </c>
      <c r="K1542" s="149" t="s">
        <v>45</v>
      </c>
      <c r="M1542" s="149" t="s">
        <v>46</v>
      </c>
      <c r="N1542" s="148">
        <v>12530058</v>
      </c>
      <c r="O1542" s="148" t="s">
        <v>945</v>
      </c>
      <c r="P1542" s="150">
        <v>45532</v>
      </c>
      <c r="Q1542" s="148" t="s">
        <v>962</v>
      </c>
      <c r="R1542" s="150">
        <v>44459</v>
      </c>
      <c r="S1542" s="150">
        <v>45461</v>
      </c>
      <c r="T1542" s="148" t="s">
        <v>1006</v>
      </c>
      <c r="U1542" s="148">
        <v>946</v>
      </c>
      <c r="X1542" s="148">
        <v>9</v>
      </c>
      <c r="Y1542" s="148" t="s">
        <v>230</v>
      </c>
      <c r="AC1542" s="148" t="s">
        <v>49</v>
      </c>
      <c r="AD1542" s="148" t="s">
        <v>3674</v>
      </c>
      <c r="AE1542" s="148">
        <v>53940</v>
      </c>
      <c r="AF1542" s="148" t="s">
        <v>4702</v>
      </c>
      <c r="AI1542" s="148">
        <v>243019403</v>
      </c>
      <c r="AJ1542" s="148">
        <v>683842551</v>
      </c>
      <c r="AK1542" s="148" t="s">
        <v>2279</v>
      </c>
      <c r="AL1542" s="148">
        <v>0</v>
      </c>
      <c r="AM1542" s="148">
        <v>0</v>
      </c>
    </row>
    <row r="1543" spans="1:39">
      <c r="A1543" s="148">
        <v>5327672</v>
      </c>
      <c r="B1543" s="148" t="s">
        <v>1251</v>
      </c>
      <c r="C1543" s="148" t="s">
        <v>56</v>
      </c>
      <c r="D1543" s="148">
        <v>5327672</v>
      </c>
      <c r="F1543" s="149" t="s">
        <v>52</v>
      </c>
      <c r="H1543" s="150">
        <v>40167</v>
      </c>
      <c r="I1543" s="149" t="s">
        <v>70</v>
      </c>
      <c r="J1543" s="149">
        <v>-16</v>
      </c>
      <c r="K1543" s="149" t="s">
        <v>45</v>
      </c>
      <c r="M1543" s="149" t="s">
        <v>46</v>
      </c>
      <c r="N1543" s="148">
        <v>12530136</v>
      </c>
      <c r="O1543" s="148" t="s">
        <v>55</v>
      </c>
      <c r="Q1543" s="148" t="s">
        <v>48</v>
      </c>
      <c r="R1543" s="150">
        <v>43748</v>
      </c>
      <c r="T1543" s="148" t="s">
        <v>2115</v>
      </c>
      <c r="U1543" s="148">
        <v>596</v>
      </c>
      <c r="X1543" s="148">
        <v>5</v>
      </c>
      <c r="Y1543" s="148" t="s">
        <v>230</v>
      </c>
      <c r="AC1543" s="148" t="s">
        <v>49</v>
      </c>
      <c r="AD1543" s="148" t="s">
        <v>3658</v>
      </c>
      <c r="AE1543" s="148">
        <v>53100</v>
      </c>
      <c r="AF1543" s="148" t="s">
        <v>4703</v>
      </c>
      <c r="AK1543" s="148" t="s">
        <v>2886</v>
      </c>
      <c r="AL1543" s="148">
        <v>0</v>
      </c>
      <c r="AM1543" s="148">
        <v>0</v>
      </c>
    </row>
    <row r="1544" spans="1:39">
      <c r="A1544" s="148">
        <v>8520327</v>
      </c>
      <c r="B1544" s="148" t="s">
        <v>9452</v>
      </c>
      <c r="C1544" s="148" t="s">
        <v>141</v>
      </c>
      <c r="D1544" s="148">
        <v>8520327</v>
      </c>
      <c r="E1544" s="149" t="s">
        <v>8115</v>
      </c>
      <c r="F1544" s="149" t="s">
        <v>52</v>
      </c>
      <c r="H1544" s="150">
        <v>28816</v>
      </c>
      <c r="I1544" s="149" t="s">
        <v>8147</v>
      </c>
      <c r="J1544" s="149" t="s">
        <v>8148</v>
      </c>
      <c r="K1544" s="149" t="s">
        <v>45</v>
      </c>
      <c r="M1544" s="149" t="s">
        <v>46</v>
      </c>
      <c r="N1544" s="148">
        <v>12538908</v>
      </c>
      <c r="O1544" s="148" t="s">
        <v>2075</v>
      </c>
      <c r="P1544" s="150">
        <v>45483</v>
      </c>
      <c r="Q1544" s="148" t="s">
        <v>962</v>
      </c>
      <c r="R1544" s="150">
        <v>38979</v>
      </c>
      <c r="S1544" s="150">
        <v>45183</v>
      </c>
      <c r="T1544" s="148" t="s">
        <v>2896</v>
      </c>
      <c r="U1544" s="148">
        <v>502</v>
      </c>
      <c r="X1544" s="148">
        <v>5</v>
      </c>
      <c r="Y1544" s="148" t="s">
        <v>230</v>
      </c>
      <c r="AC1544" s="148" t="s">
        <v>49</v>
      </c>
      <c r="AD1544" s="148" t="s">
        <v>4179</v>
      </c>
      <c r="AE1544" s="148">
        <v>53240</v>
      </c>
      <c r="AF1544" s="148" t="s">
        <v>9453</v>
      </c>
      <c r="AJ1544" s="148">
        <v>656834271</v>
      </c>
      <c r="AK1544" s="148" t="s">
        <v>9454</v>
      </c>
      <c r="AL1544" s="148">
        <v>0</v>
      </c>
      <c r="AM1544" s="148">
        <v>0</v>
      </c>
    </row>
    <row r="1545" spans="1:39">
      <c r="A1545" s="148">
        <v>5327993</v>
      </c>
      <c r="B1545" s="148" t="s">
        <v>1307</v>
      </c>
      <c r="C1545" s="148" t="s">
        <v>2282</v>
      </c>
      <c r="D1545" s="148">
        <v>5327993</v>
      </c>
      <c r="F1545" s="149" t="s">
        <v>52</v>
      </c>
      <c r="H1545" s="150">
        <v>39253</v>
      </c>
      <c r="I1545" s="149" t="s">
        <v>68</v>
      </c>
      <c r="J1545" s="149">
        <v>-18</v>
      </c>
      <c r="K1545" s="149" t="s">
        <v>45</v>
      </c>
      <c r="M1545" s="149" t="s">
        <v>46</v>
      </c>
      <c r="N1545" s="148">
        <v>12530060</v>
      </c>
      <c r="O1545" s="148" t="s">
        <v>2031</v>
      </c>
      <c r="Q1545" s="148" t="s">
        <v>48</v>
      </c>
      <c r="R1545" s="150">
        <v>44105</v>
      </c>
      <c r="T1545" s="148" t="s">
        <v>2115</v>
      </c>
      <c r="U1545" s="148">
        <v>903</v>
      </c>
      <c r="X1545" s="148">
        <v>9</v>
      </c>
      <c r="Y1545" s="148" t="s">
        <v>230</v>
      </c>
      <c r="AC1545" s="148" t="s">
        <v>49</v>
      </c>
      <c r="AD1545" s="148" t="s">
        <v>1328</v>
      </c>
      <c r="AE1545" s="148">
        <v>53000</v>
      </c>
      <c r="AF1545" s="148" t="s">
        <v>4704</v>
      </c>
      <c r="AK1545" s="148" t="s">
        <v>1721</v>
      </c>
      <c r="AL1545" s="148">
        <v>0</v>
      </c>
      <c r="AM1545" s="148">
        <v>0</v>
      </c>
    </row>
    <row r="1546" spans="1:39">
      <c r="A1546" s="148">
        <v>229308</v>
      </c>
      <c r="B1546" s="148" t="s">
        <v>6311</v>
      </c>
      <c r="C1546" s="148" t="s">
        <v>6312</v>
      </c>
      <c r="D1546" s="148">
        <v>229308</v>
      </c>
      <c r="F1546" s="149" t="s">
        <v>52</v>
      </c>
      <c r="H1546" s="150">
        <v>33375</v>
      </c>
      <c r="I1546" s="149" t="s">
        <v>59</v>
      </c>
      <c r="J1546" s="149">
        <v>-40</v>
      </c>
      <c r="K1546" s="149" t="s">
        <v>61</v>
      </c>
      <c r="M1546" s="149" t="s">
        <v>46</v>
      </c>
      <c r="N1546" s="148">
        <v>12530114</v>
      </c>
      <c r="O1546" s="148" t="s">
        <v>47</v>
      </c>
      <c r="Q1546" s="148" t="s">
        <v>48</v>
      </c>
      <c r="R1546" s="150">
        <v>37432</v>
      </c>
      <c r="S1546" s="150">
        <v>44834</v>
      </c>
      <c r="T1546" s="148" t="s">
        <v>2896</v>
      </c>
      <c r="U1546" s="148">
        <v>984</v>
      </c>
      <c r="X1546" s="148">
        <v>9</v>
      </c>
      <c r="Y1546" s="148" t="s">
        <v>230</v>
      </c>
      <c r="AC1546" s="148" t="s">
        <v>49</v>
      </c>
      <c r="AD1546" s="148" t="s">
        <v>1328</v>
      </c>
      <c r="AE1546" s="148">
        <v>53000</v>
      </c>
      <c r="AF1546" s="148" t="s">
        <v>6313</v>
      </c>
      <c r="AJ1546" s="148" t="s">
        <v>6314</v>
      </c>
      <c r="AK1546" s="148" t="s">
        <v>6315</v>
      </c>
      <c r="AL1546" s="148">
        <v>0</v>
      </c>
      <c r="AM1546" s="148">
        <v>0</v>
      </c>
    </row>
    <row r="1547" spans="1:39">
      <c r="A1547" s="148">
        <v>5329160</v>
      </c>
      <c r="B1547" s="148" t="s">
        <v>6316</v>
      </c>
      <c r="C1547" s="148" t="s">
        <v>6317</v>
      </c>
      <c r="D1547" s="148">
        <v>5329160</v>
      </c>
      <c r="F1547" s="149" t="s">
        <v>43</v>
      </c>
      <c r="H1547" s="150">
        <v>41377</v>
      </c>
      <c r="I1547" s="149" t="s">
        <v>54</v>
      </c>
      <c r="J1547" s="149">
        <v>-12</v>
      </c>
      <c r="K1547" s="149" t="s">
        <v>45</v>
      </c>
      <c r="M1547" s="149" t="s">
        <v>46</v>
      </c>
      <c r="N1547" s="148">
        <v>12530060</v>
      </c>
      <c r="O1547" s="148" t="s">
        <v>2031</v>
      </c>
      <c r="Q1547" s="148" t="s">
        <v>48</v>
      </c>
      <c r="R1547" s="150">
        <v>45152</v>
      </c>
      <c r="T1547" s="148" t="s">
        <v>2115</v>
      </c>
      <c r="U1547" s="148">
        <v>500</v>
      </c>
      <c r="X1547" s="148">
        <v>5</v>
      </c>
      <c r="Y1547" s="148" t="s">
        <v>230</v>
      </c>
      <c r="AC1547" s="148" t="s">
        <v>49</v>
      </c>
      <c r="AD1547" s="148" t="s">
        <v>3637</v>
      </c>
      <c r="AE1547" s="148">
        <v>53810</v>
      </c>
      <c r="AF1547" s="148" t="s">
        <v>6318</v>
      </c>
      <c r="AJ1547" s="148">
        <v>676158386</v>
      </c>
      <c r="AK1547" s="148" t="s">
        <v>6319</v>
      </c>
      <c r="AL1547" s="148">
        <v>0</v>
      </c>
      <c r="AM1547" s="148">
        <v>0</v>
      </c>
    </row>
    <row r="1548" spans="1:39">
      <c r="A1548" s="148">
        <v>5326992</v>
      </c>
      <c r="B1548" s="148" t="s">
        <v>1172</v>
      </c>
      <c r="C1548" s="148" t="s">
        <v>6428</v>
      </c>
      <c r="D1548" s="148">
        <v>5326992</v>
      </c>
      <c r="F1548" s="149" t="s">
        <v>52</v>
      </c>
      <c r="H1548" s="150">
        <v>27562</v>
      </c>
      <c r="I1548" s="149" t="s">
        <v>8147</v>
      </c>
      <c r="J1548" s="149" t="s">
        <v>8148</v>
      </c>
      <c r="K1548" s="149" t="s">
        <v>45</v>
      </c>
      <c r="M1548" s="149" t="s">
        <v>46</v>
      </c>
      <c r="N1548" s="148">
        <v>12530055</v>
      </c>
      <c r="O1548" s="148" t="s">
        <v>240</v>
      </c>
      <c r="Q1548" s="148" t="s">
        <v>48</v>
      </c>
      <c r="R1548" s="150">
        <v>43370</v>
      </c>
      <c r="S1548" s="150">
        <v>44787</v>
      </c>
      <c r="T1548" s="148" t="s">
        <v>2896</v>
      </c>
      <c r="U1548" s="148">
        <v>500</v>
      </c>
      <c r="X1548" s="148">
        <v>5</v>
      </c>
      <c r="Y1548" s="148" t="s">
        <v>230</v>
      </c>
      <c r="AB1548" s="150">
        <v>45474</v>
      </c>
      <c r="AC1548" s="148" t="s">
        <v>49</v>
      </c>
      <c r="AD1548" s="148" t="s">
        <v>3972</v>
      </c>
      <c r="AE1548" s="148">
        <v>53380</v>
      </c>
      <c r="AF1548" s="148" t="s">
        <v>4705</v>
      </c>
      <c r="AJ1548" s="148">
        <v>660710114</v>
      </c>
      <c r="AK1548" s="148" t="s">
        <v>1722</v>
      </c>
      <c r="AL1548" s="148">
        <v>0</v>
      </c>
      <c r="AM1548" s="148">
        <v>0</v>
      </c>
    </row>
    <row r="1549" spans="1:39">
      <c r="A1549" s="148">
        <v>5326937</v>
      </c>
      <c r="B1549" s="148" t="s">
        <v>1173</v>
      </c>
      <c r="C1549" s="148" t="s">
        <v>1024</v>
      </c>
      <c r="D1549" s="148">
        <v>5326937</v>
      </c>
      <c r="F1549" s="149" t="s">
        <v>52</v>
      </c>
      <c r="H1549" s="150">
        <v>39573</v>
      </c>
      <c r="I1549" s="149" t="s">
        <v>152</v>
      </c>
      <c r="J1549" s="149">
        <v>-17</v>
      </c>
      <c r="K1549" s="149" t="s">
        <v>45</v>
      </c>
      <c r="M1549" s="149" t="s">
        <v>46</v>
      </c>
      <c r="N1549" s="148">
        <v>12530036</v>
      </c>
      <c r="O1549" s="148" t="s">
        <v>2030</v>
      </c>
      <c r="Q1549" s="148" t="s">
        <v>48</v>
      </c>
      <c r="R1549" s="150">
        <v>43366</v>
      </c>
      <c r="T1549" s="148" t="s">
        <v>2115</v>
      </c>
      <c r="U1549" s="148">
        <v>587</v>
      </c>
      <c r="X1549" s="148">
        <v>5</v>
      </c>
      <c r="Y1549" s="148" t="s">
        <v>230</v>
      </c>
      <c r="AB1549" s="150">
        <v>44098</v>
      </c>
      <c r="AC1549" s="148" t="s">
        <v>49</v>
      </c>
      <c r="AD1549" s="148" t="s">
        <v>3658</v>
      </c>
      <c r="AE1549" s="148">
        <v>53100</v>
      </c>
      <c r="AF1549" s="148" t="s">
        <v>4706</v>
      </c>
      <c r="AI1549" s="148">
        <v>681018742</v>
      </c>
      <c r="AJ1549" s="148">
        <v>638619798</v>
      </c>
      <c r="AK1549" s="148" t="s">
        <v>1724</v>
      </c>
      <c r="AL1549" s="148">
        <v>0</v>
      </c>
      <c r="AM1549" s="148">
        <v>0</v>
      </c>
    </row>
    <row r="1550" spans="1:39">
      <c r="A1550" s="148">
        <v>5326324</v>
      </c>
      <c r="B1550" s="148" t="s">
        <v>989</v>
      </c>
      <c r="C1550" s="148" t="s">
        <v>64</v>
      </c>
      <c r="D1550" s="148">
        <v>5326324</v>
      </c>
      <c r="F1550" s="149" t="s">
        <v>52</v>
      </c>
      <c r="H1550" s="150">
        <v>22024</v>
      </c>
      <c r="I1550" s="149" t="s">
        <v>8138</v>
      </c>
      <c r="J1550" s="149" t="s">
        <v>8139</v>
      </c>
      <c r="K1550" s="149" t="s">
        <v>45</v>
      </c>
      <c r="M1550" s="149" t="s">
        <v>46</v>
      </c>
      <c r="N1550" s="148">
        <v>12530008</v>
      </c>
      <c r="O1550" s="148" t="s">
        <v>146</v>
      </c>
      <c r="Q1550" s="148" t="s">
        <v>48</v>
      </c>
      <c r="R1550" s="150">
        <v>42987</v>
      </c>
      <c r="S1550" s="150">
        <v>44747</v>
      </c>
      <c r="T1550" s="148" t="s">
        <v>2896</v>
      </c>
      <c r="U1550" s="148">
        <v>500</v>
      </c>
      <c r="X1550" s="148">
        <v>5</v>
      </c>
      <c r="Y1550" s="148" t="s">
        <v>230</v>
      </c>
      <c r="AC1550" s="148" t="s">
        <v>49</v>
      </c>
      <c r="AD1550" s="148" t="s">
        <v>85</v>
      </c>
      <c r="AE1550" s="148">
        <v>53410</v>
      </c>
      <c r="AF1550" s="148" t="s">
        <v>4707</v>
      </c>
      <c r="AI1550" s="148">
        <v>243018982</v>
      </c>
      <c r="AJ1550" s="148">
        <v>675739289</v>
      </c>
      <c r="AK1550" s="148" t="s">
        <v>1723</v>
      </c>
      <c r="AL1550" s="148">
        <v>0</v>
      </c>
      <c r="AM1550" s="148">
        <v>0</v>
      </c>
    </row>
    <row r="1551" spans="1:39">
      <c r="A1551" s="148">
        <v>3518591</v>
      </c>
      <c r="B1551" s="148" t="s">
        <v>1219</v>
      </c>
      <c r="C1551" s="148" t="s">
        <v>123</v>
      </c>
      <c r="D1551" s="148">
        <v>3518591</v>
      </c>
      <c r="F1551" s="149" t="s">
        <v>52</v>
      </c>
      <c r="H1551" s="150">
        <v>31421</v>
      </c>
      <c r="I1551" s="149" t="s">
        <v>59</v>
      </c>
      <c r="J1551" s="149">
        <v>-40</v>
      </c>
      <c r="K1551" s="149" t="s">
        <v>45</v>
      </c>
      <c r="M1551" s="149" t="s">
        <v>46</v>
      </c>
      <c r="N1551" s="148">
        <v>12530060</v>
      </c>
      <c r="O1551" s="148" t="s">
        <v>2031</v>
      </c>
      <c r="Q1551" s="148" t="s">
        <v>48</v>
      </c>
      <c r="R1551" s="150">
        <v>37432</v>
      </c>
      <c r="S1551" s="150">
        <v>44819</v>
      </c>
      <c r="T1551" s="148" t="s">
        <v>2896</v>
      </c>
      <c r="U1551" s="148">
        <v>1745</v>
      </c>
      <c r="X1551" s="148">
        <v>17</v>
      </c>
      <c r="Y1551" s="148" t="s">
        <v>230</v>
      </c>
      <c r="AB1551" s="150">
        <v>44378</v>
      </c>
      <c r="AC1551" s="148" t="s">
        <v>49</v>
      </c>
      <c r="AD1551" s="148" t="s">
        <v>4708</v>
      </c>
      <c r="AE1551" s="148">
        <v>35850</v>
      </c>
      <c r="AF1551" s="148" t="s">
        <v>4709</v>
      </c>
      <c r="AK1551" s="148" t="s">
        <v>2130</v>
      </c>
      <c r="AL1551" s="148">
        <v>0</v>
      </c>
      <c r="AM1551" s="148">
        <v>0</v>
      </c>
    </row>
    <row r="1552" spans="1:39">
      <c r="A1552" s="148">
        <v>5329275</v>
      </c>
      <c r="B1552" s="148" t="s">
        <v>9455</v>
      </c>
      <c r="C1552" s="148" t="s">
        <v>898</v>
      </c>
      <c r="D1552" s="148">
        <v>5329275</v>
      </c>
      <c r="F1552" s="149" t="s">
        <v>43</v>
      </c>
      <c r="H1552" s="150">
        <v>39807</v>
      </c>
      <c r="I1552" s="149" t="s">
        <v>152</v>
      </c>
      <c r="J1552" s="149">
        <v>-17</v>
      </c>
      <c r="K1552" s="149" t="s">
        <v>45</v>
      </c>
      <c r="M1552" s="149" t="s">
        <v>46</v>
      </c>
      <c r="N1552" s="148">
        <v>12530035</v>
      </c>
      <c r="O1552" s="148" t="s">
        <v>2027</v>
      </c>
      <c r="Q1552" s="148" t="s">
        <v>48</v>
      </c>
      <c r="R1552" s="150">
        <v>45185</v>
      </c>
      <c r="T1552" s="148" t="s">
        <v>2115</v>
      </c>
      <c r="U1552" s="148">
        <v>500</v>
      </c>
      <c r="X1552" s="148">
        <v>5</v>
      </c>
      <c r="Y1552" s="148" t="s">
        <v>230</v>
      </c>
      <c r="AC1552" s="148" t="s">
        <v>49</v>
      </c>
      <c r="AD1552" s="148" t="s">
        <v>3635</v>
      </c>
      <c r="AE1552" s="148">
        <v>53950</v>
      </c>
      <c r="AF1552" s="148" t="s">
        <v>9456</v>
      </c>
      <c r="AI1552" s="148">
        <v>253223046</v>
      </c>
      <c r="AJ1552" s="148">
        <v>778513679</v>
      </c>
      <c r="AK1552" s="148" t="s">
        <v>9457</v>
      </c>
      <c r="AL1552" s="148">
        <v>0</v>
      </c>
      <c r="AM1552" s="148">
        <v>0</v>
      </c>
    </row>
    <row r="1553" spans="1:39">
      <c r="A1553" s="148">
        <v>5326550</v>
      </c>
      <c r="B1553" s="148" t="s">
        <v>3059</v>
      </c>
      <c r="C1553" s="148" t="s">
        <v>172</v>
      </c>
      <c r="D1553" s="148">
        <v>5326550</v>
      </c>
      <c r="F1553" s="149" t="s">
        <v>43</v>
      </c>
      <c r="H1553" s="150">
        <v>20953</v>
      </c>
      <c r="I1553" s="149" t="s">
        <v>8208</v>
      </c>
      <c r="J1553" s="149" t="s">
        <v>8209</v>
      </c>
      <c r="K1553" s="149" t="s">
        <v>61</v>
      </c>
      <c r="M1553" s="149" t="s">
        <v>46</v>
      </c>
      <c r="N1553" s="148">
        <v>12530114</v>
      </c>
      <c r="O1553" s="148" t="s">
        <v>47</v>
      </c>
      <c r="Q1553" s="148" t="s">
        <v>48</v>
      </c>
      <c r="R1553" s="150">
        <v>43015</v>
      </c>
      <c r="S1553" s="150">
        <v>44823</v>
      </c>
      <c r="T1553" s="148" t="s">
        <v>2896</v>
      </c>
      <c r="U1553" s="148">
        <v>500</v>
      </c>
      <c r="X1553" s="148">
        <v>5</v>
      </c>
      <c r="Y1553" s="148" t="s">
        <v>230</v>
      </c>
      <c r="AC1553" s="148" t="s">
        <v>49</v>
      </c>
      <c r="AD1553" s="148" t="s">
        <v>1328</v>
      </c>
      <c r="AE1553" s="148">
        <v>53000</v>
      </c>
      <c r="AF1553" s="148" t="s">
        <v>4711</v>
      </c>
      <c r="AI1553" s="148" t="s">
        <v>3060</v>
      </c>
      <c r="AJ1553" s="148" t="s">
        <v>3061</v>
      </c>
      <c r="AK1553" s="148" t="s">
        <v>3062</v>
      </c>
      <c r="AL1553" s="148">
        <v>0</v>
      </c>
      <c r="AM1553" s="148">
        <v>0</v>
      </c>
    </row>
    <row r="1554" spans="1:39">
      <c r="A1554" s="148">
        <v>5618901</v>
      </c>
      <c r="B1554" s="148" t="s">
        <v>9458</v>
      </c>
      <c r="C1554" s="148" t="s">
        <v>272</v>
      </c>
      <c r="D1554" s="148">
        <v>5618901</v>
      </c>
      <c r="F1554" s="149" t="s">
        <v>43</v>
      </c>
      <c r="H1554" s="150">
        <v>36783</v>
      </c>
      <c r="I1554" s="149" t="s">
        <v>59</v>
      </c>
      <c r="J1554" s="149">
        <v>-40</v>
      </c>
      <c r="K1554" s="149" t="s">
        <v>45</v>
      </c>
      <c r="M1554" s="149" t="s">
        <v>46</v>
      </c>
      <c r="N1554" s="148">
        <v>12530114</v>
      </c>
      <c r="O1554" s="148" t="s">
        <v>47</v>
      </c>
      <c r="Q1554" s="148" t="s">
        <v>48</v>
      </c>
      <c r="R1554" s="150">
        <v>41299</v>
      </c>
      <c r="S1554" s="150">
        <v>45314</v>
      </c>
      <c r="T1554" s="148" t="s">
        <v>1006</v>
      </c>
      <c r="U1554" s="148">
        <v>615</v>
      </c>
      <c r="X1554" s="148">
        <v>6</v>
      </c>
      <c r="Y1554" s="148" t="s">
        <v>230</v>
      </c>
      <c r="AC1554" s="148" t="s">
        <v>49</v>
      </c>
      <c r="AD1554" s="148" t="s">
        <v>9459</v>
      </c>
      <c r="AE1554" s="148">
        <v>56330</v>
      </c>
      <c r="AF1554" s="148" t="s">
        <v>9460</v>
      </c>
      <c r="AJ1554" s="148" t="s">
        <v>9461</v>
      </c>
      <c r="AK1554" s="148" t="s">
        <v>9462</v>
      </c>
      <c r="AL1554" s="148">
        <v>0</v>
      </c>
      <c r="AM1554" s="148">
        <v>0</v>
      </c>
    </row>
    <row r="1555" spans="1:39">
      <c r="A1555" s="148">
        <v>5329482</v>
      </c>
      <c r="B1555" s="148" t="s">
        <v>9463</v>
      </c>
      <c r="C1555" s="148" t="s">
        <v>9195</v>
      </c>
      <c r="D1555" s="148">
        <v>5329482</v>
      </c>
      <c r="F1555" s="149" t="s">
        <v>52</v>
      </c>
      <c r="H1555" s="150">
        <v>40570</v>
      </c>
      <c r="I1555" s="149" t="s">
        <v>44</v>
      </c>
      <c r="J1555" s="149">
        <v>-14</v>
      </c>
      <c r="K1555" s="149" t="s">
        <v>45</v>
      </c>
      <c r="M1555" s="149" t="s">
        <v>46</v>
      </c>
      <c r="N1555" s="148">
        <v>12530048</v>
      </c>
      <c r="O1555" s="148" t="s">
        <v>2028</v>
      </c>
      <c r="Q1555" s="148" t="s">
        <v>48</v>
      </c>
      <c r="R1555" s="150">
        <v>45210</v>
      </c>
      <c r="S1555" s="150">
        <v>45210</v>
      </c>
      <c r="T1555" s="148" t="s">
        <v>1006</v>
      </c>
      <c r="U1555" s="148">
        <v>589</v>
      </c>
      <c r="X1555" s="148">
        <v>5</v>
      </c>
      <c r="Y1555" s="148" t="s">
        <v>230</v>
      </c>
      <c r="AC1555" s="148" t="s">
        <v>49</v>
      </c>
      <c r="AD1555" s="148" t="s">
        <v>9464</v>
      </c>
      <c r="AE1555" s="148">
        <v>53250</v>
      </c>
      <c r="AF1555" s="148" t="s">
        <v>9465</v>
      </c>
      <c r="AK1555" s="148" t="s">
        <v>1396</v>
      </c>
      <c r="AL1555" s="148">
        <v>0</v>
      </c>
      <c r="AM1555" s="148">
        <v>0</v>
      </c>
    </row>
    <row r="1556" spans="1:39">
      <c r="A1556" s="148">
        <v>5328576</v>
      </c>
      <c r="B1556" s="148" t="s">
        <v>3063</v>
      </c>
      <c r="C1556" s="148" t="s">
        <v>9466</v>
      </c>
      <c r="D1556" s="148">
        <v>5328576</v>
      </c>
      <c r="F1556" s="149" t="s">
        <v>52</v>
      </c>
      <c r="H1556" s="150">
        <v>41071</v>
      </c>
      <c r="I1556" s="149" t="s">
        <v>53</v>
      </c>
      <c r="J1556" s="149">
        <v>-13</v>
      </c>
      <c r="K1556" s="149" t="s">
        <v>45</v>
      </c>
      <c r="M1556" s="149" t="s">
        <v>46</v>
      </c>
      <c r="N1556" s="148">
        <v>12530147</v>
      </c>
      <c r="O1556" s="148" t="s">
        <v>966</v>
      </c>
      <c r="Q1556" s="148" t="s">
        <v>48</v>
      </c>
      <c r="R1556" s="150">
        <v>44582</v>
      </c>
      <c r="T1556" s="148" t="s">
        <v>2115</v>
      </c>
      <c r="U1556" s="148">
        <v>500</v>
      </c>
      <c r="X1556" s="148">
        <v>5</v>
      </c>
      <c r="Y1556" s="148" t="s">
        <v>230</v>
      </c>
      <c r="AC1556" s="148" t="s">
        <v>49</v>
      </c>
      <c r="AD1556" s="148" t="s">
        <v>4483</v>
      </c>
      <c r="AE1556" s="148">
        <v>53100</v>
      </c>
      <c r="AF1556" s="148" t="s">
        <v>4712</v>
      </c>
      <c r="AJ1556" s="148">
        <v>603077749</v>
      </c>
      <c r="AK1556" s="148" t="s">
        <v>3064</v>
      </c>
      <c r="AL1556" s="148">
        <v>0</v>
      </c>
      <c r="AM1556" s="148">
        <v>0</v>
      </c>
    </row>
    <row r="1557" spans="1:39">
      <c r="A1557" s="148">
        <v>5328575</v>
      </c>
      <c r="B1557" s="148" t="s">
        <v>3063</v>
      </c>
      <c r="C1557" s="148" t="s">
        <v>659</v>
      </c>
      <c r="D1557" s="148">
        <v>5328575</v>
      </c>
      <c r="F1557" s="149" t="s">
        <v>52</v>
      </c>
      <c r="H1557" s="150">
        <v>40049</v>
      </c>
      <c r="I1557" s="149" t="s">
        <v>70</v>
      </c>
      <c r="J1557" s="149">
        <v>-16</v>
      </c>
      <c r="K1557" s="149" t="s">
        <v>45</v>
      </c>
      <c r="M1557" s="149" t="s">
        <v>46</v>
      </c>
      <c r="N1557" s="148">
        <v>12530147</v>
      </c>
      <c r="O1557" s="148" t="s">
        <v>966</v>
      </c>
      <c r="Q1557" s="148" t="s">
        <v>48</v>
      </c>
      <c r="R1557" s="150">
        <v>44582</v>
      </c>
      <c r="T1557" s="148" t="s">
        <v>2115</v>
      </c>
      <c r="U1557" s="148">
        <v>527</v>
      </c>
      <c r="X1557" s="148">
        <v>5</v>
      </c>
      <c r="Y1557" s="148" t="s">
        <v>230</v>
      </c>
      <c r="AC1557" s="148" t="s">
        <v>49</v>
      </c>
      <c r="AD1557" s="148" t="s">
        <v>4483</v>
      </c>
      <c r="AE1557" s="148">
        <v>53100</v>
      </c>
      <c r="AF1557" s="148" t="s">
        <v>4712</v>
      </c>
      <c r="AJ1557" s="148">
        <v>603077749</v>
      </c>
      <c r="AK1557" s="148" t="s">
        <v>3064</v>
      </c>
      <c r="AL1557" s="148">
        <v>0</v>
      </c>
      <c r="AM1557" s="148">
        <v>0</v>
      </c>
    </row>
    <row r="1558" spans="1:39">
      <c r="A1558" s="148">
        <v>5323632</v>
      </c>
      <c r="B1558" s="148" t="s">
        <v>1174</v>
      </c>
      <c r="C1558" s="148" t="s">
        <v>183</v>
      </c>
      <c r="D1558" s="148">
        <v>5323632</v>
      </c>
      <c r="F1558" s="149" t="s">
        <v>52</v>
      </c>
      <c r="H1558" s="150">
        <v>31627</v>
      </c>
      <c r="I1558" s="149" t="s">
        <v>59</v>
      </c>
      <c r="J1558" s="149">
        <v>-40</v>
      </c>
      <c r="K1558" s="149" t="s">
        <v>45</v>
      </c>
      <c r="M1558" s="149" t="s">
        <v>46</v>
      </c>
      <c r="N1558" s="148">
        <v>12530010</v>
      </c>
      <c r="O1558" s="148" t="s">
        <v>2021</v>
      </c>
      <c r="Q1558" s="148" t="s">
        <v>48</v>
      </c>
      <c r="R1558" s="150">
        <v>41172</v>
      </c>
      <c r="S1558" s="150">
        <v>44449</v>
      </c>
      <c r="T1558" s="148" t="s">
        <v>2896</v>
      </c>
      <c r="U1558" s="148">
        <v>935</v>
      </c>
      <c r="X1558" s="148">
        <v>9</v>
      </c>
      <c r="Y1558" s="148" t="s">
        <v>230</v>
      </c>
      <c r="AC1558" s="148" t="s">
        <v>49</v>
      </c>
      <c r="AD1558" s="148" t="s">
        <v>3639</v>
      </c>
      <c r="AE1558" s="148">
        <v>53260</v>
      </c>
      <c r="AF1558" s="148" t="s">
        <v>4713</v>
      </c>
      <c r="AJ1558" s="148">
        <v>633605035</v>
      </c>
      <c r="AK1558" s="148" t="s">
        <v>1725</v>
      </c>
      <c r="AL1558" s="148">
        <v>0</v>
      </c>
      <c r="AM1558" s="148">
        <v>0</v>
      </c>
    </row>
    <row r="1559" spans="1:39">
      <c r="A1559" s="148">
        <v>5328619</v>
      </c>
      <c r="B1559" s="148" t="s">
        <v>4714</v>
      </c>
      <c r="C1559" s="148" t="s">
        <v>3065</v>
      </c>
      <c r="D1559" s="148">
        <v>5328619</v>
      </c>
      <c r="F1559" s="149" t="s">
        <v>43</v>
      </c>
      <c r="H1559" s="150">
        <v>41313</v>
      </c>
      <c r="I1559" s="149" t="s">
        <v>54</v>
      </c>
      <c r="J1559" s="149">
        <v>-12</v>
      </c>
      <c r="K1559" s="149" t="s">
        <v>45</v>
      </c>
      <c r="M1559" s="149" t="s">
        <v>46</v>
      </c>
      <c r="N1559" s="148">
        <v>12530060</v>
      </c>
      <c r="O1559" s="148" t="s">
        <v>2031</v>
      </c>
      <c r="Q1559" s="148" t="s">
        <v>48</v>
      </c>
      <c r="R1559" s="150">
        <v>44788</v>
      </c>
      <c r="T1559" s="148" t="s">
        <v>2115</v>
      </c>
      <c r="U1559" s="148">
        <v>500</v>
      </c>
      <c r="X1559" s="148">
        <v>5</v>
      </c>
      <c r="Y1559" s="148" t="s">
        <v>230</v>
      </c>
      <c r="AC1559" s="148" t="s">
        <v>49</v>
      </c>
      <c r="AD1559" s="148" t="s">
        <v>3637</v>
      </c>
      <c r="AE1559" s="148">
        <v>53810</v>
      </c>
      <c r="AF1559" s="148" t="s">
        <v>4715</v>
      </c>
      <c r="AJ1559" s="148">
        <v>683374221</v>
      </c>
      <c r="AK1559" s="148" t="s">
        <v>4716</v>
      </c>
      <c r="AL1559" s="148">
        <v>0</v>
      </c>
      <c r="AM1559" s="148">
        <v>0</v>
      </c>
    </row>
    <row r="1560" spans="1:39">
      <c r="A1560" s="148">
        <v>5312482</v>
      </c>
      <c r="B1560" s="148" t="s">
        <v>2280</v>
      </c>
      <c r="C1560" s="148" t="s">
        <v>229</v>
      </c>
      <c r="D1560" s="148">
        <v>5312482</v>
      </c>
      <c r="F1560" s="149" t="s">
        <v>43</v>
      </c>
      <c r="H1560" s="150">
        <v>20936</v>
      </c>
      <c r="I1560" s="149" t="s">
        <v>8208</v>
      </c>
      <c r="J1560" s="149" t="s">
        <v>8209</v>
      </c>
      <c r="K1560" s="149" t="s">
        <v>45</v>
      </c>
      <c r="M1560" s="149" t="s">
        <v>46</v>
      </c>
      <c r="N1560" s="148">
        <v>12530060</v>
      </c>
      <c r="O1560" s="148" t="s">
        <v>2031</v>
      </c>
      <c r="Q1560" s="148" t="s">
        <v>48</v>
      </c>
      <c r="R1560" s="150">
        <v>37432</v>
      </c>
      <c r="S1560" s="150">
        <v>45205</v>
      </c>
      <c r="T1560" s="148" t="s">
        <v>1006</v>
      </c>
      <c r="U1560" s="148">
        <v>500</v>
      </c>
      <c r="X1560" s="148">
        <v>5</v>
      </c>
      <c r="Y1560" s="148" t="s">
        <v>230</v>
      </c>
      <c r="AC1560" s="148" t="s">
        <v>49</v>
      </c>
      <c r="AD1560" s="148" t="s">
        <v>3725</v>
      </c>
      <c r="AE1560" s="148">
        <v>53810</v>
      </c>
      <c r="AF1560" s="148" t="s">
        <v>4717</v>
      </c>
      <c r="AK1560" s="148" t="s">
        <v>2281</v>
      </c>
      <c r="AL1560" s="148">
        <v>0</v>
      </c>
      <c r="AM1560" s="148">
        <v>0</v>
      </c>
    </row>
    <row r="1561" spans="1:39">
      <c r="A1561" s="148">
        <v>5325851</v>
      </c>
      <c r="B1561" s="148" t="s">
        <v>1037</v>
      </c>
      <c r="C1561" s="148" t="s">
        <v>396</v>
      </c>
      <c r="D1561" s="148">
        <v>5325851</v>
      </c>
      <c r="F1561" s="149" t="s">
        <v>52</v>
      </c>
      <c r="H1561" s="150">
        <v>38035</v>
      </c>
      <c r="I1561" s="149" t="s">
        <v>59</v>
      </c>
      <c r="J1561" s="149">
        <v>-40</v>
      </c>
      <c r="K1561" s="149" t="s">
        <v>45</v>
      </c>
      <c r="M1561" s="149" t="s">
        <v>46</v>
      </c>
      <c r="N1561" s="148">
        <v>12530120</v>
      </c>
      <c r="O1561" s="148" t="s">
        <v>1150</v>
      </c>
      <c r="Q1561" s="148" t="s">
        <v>48</v>
      </c>
      <c r="R1561" s="150">
        <v>42635</v>
      </c>
      <c r="S1561" s="150">
        <v>44813</v>
      </c>
      <c r="T1561" s="148" t="s">
        <v>2896</v>
      </c>
      <c r="U1561" s="148">
        <v>886</v>
      </c>
      <c r="X1561" s="148">
        <v>8</v>
      </c>
      <c r="Y1561" s="148" t="s">
        <v>230</v>
      </c>
      <c r="AC1561" s="148" t="s">
        <v>49</v>
      </c>
      <c r="AD1561" s="148" t="s">
        <v>3650</v>
      </c>
      <c r="AE1561" s="148">
        <v>53940</v>
      </c>
      <c r="AF1561" s="148" t="s">
        <v>4718</v>
      </c>
      <c r="AK1561" s="148" t="s">
        <v>3463</v>
      </c>
      <c r="AL1561" s="148">
        <v>0</v>
      </c>
      <c r="AM1561" s="148">
        <v>0</v>
      </c>
    </row>
    <row r="1562" spans="1:39">
      <c r="A1562" s="148">
        <v>538392</v>
      </c>
      <c r="B1562" s="148" t="s">
        <v>6320</v>
      </c>
      <c r="C1562" s="148" t="s">
        <v>151</v>
      </c>
      <c r="D1562" s="148">
        <v>538392</v>
      </c>
      <c r="F1562" s="149" t="s">
        <v>52</v>
      </c>
      <c r="H1562" s="150">
        <v>29573</v>
      </c>
      <c r="I1562" s="149" t="s">
        <v>8113</v>
      </c>
      <c r="J1562" s="149" t="s">
        <v>8114</v>
      </c>
      <c r="K1562" s="149" t="s">
        <v>45</v>
      </c>
      <c r="M1562" s="149" t="s">
        <v>46</v>
      </c>
      <c r="N1562" s="148">
        <v>12530059</v>
      </c>
      <c r="O1562" s="148" t="s">
        <v>2076</v>
      </c>
      <c r="Q1562" s="148" t="s">
        <v>48</v>
      </c>
      <c r="R1562" s="150">
        <v>37432</v>
      </c>
      <c r="S1562" s="150">
        <v>44902</v>
      </c>
      <c r="T1562" s="148" t="s">
        <v>2896</v>
      </c>
      <c r="U1562" s="148">
        <v>1460</v>
      </c>
      <c r="X1562" s="148">
        <v>14</v>
      </c>
      <c r="Y1562" s="148" t="s">
        <v>230</v>
      </c>
      <c r="AC1562" s="148" t="s">
        <v>49</v>
      </c>
      <c r="AD1562" s="148" t="s">
        <v>4124</v>
      </c>
      <c r="AE1562" s="148">
        <v>53970</v>
      </c>
      <c r="AF1562" s="148" t="s">
        <v>6321</v>
      </c>
      <c r="AI1562" s="148">
        <v>243694410</v>
      </c>
      <c r="AJ1562" s="148">
        <v>612331237</v>
      </c>
      <c r="AK1562" s="148" t="s">
        <v>6322</v>
      </c>
      <c r="AL1562" s="148">
        <v>0</v>
      </c>
      <c r="AM1562" s="148">
        <v>0</v>
      </c>
    </row>
    <row r="1563" spans="1:39">
      <c r="A1563" s="148">
        <v>5327371</v>
      </c>
      <c r="B1563" s="148" t="s">
        <v>603</v>
      </c>
      <c r="C1563" s="148" t="s">
        <v>1204</v>
      </c>
      <c r="D1563" s="148">
        <v>5327371</v>
      </c>
      <c r="F1563" s="149" t="s">
        <v>52</v>
      </c>
      <c r="H1563" s="150">
        <v>22510</v>
      </c>
      <c r="I1563" s="149" t="s">
        <v>8138</v>
      </c>
      <c r="J1563" s="149" t="s">
        <v>8139</v>
      </c>
      <c r="K1563" s="149" t="s">
        <v>61</v>
      </c>
      <c r="M1563" s="149" t="s">
        <v>46</v>
      </c>
      <c r="N1563" s="148">
        <v>12530098</v>
      </c>
      <c r="O1563" s="148" t="s">
        <v>149</v>
      </c>
      <c r="Q1563" s="148" t="s">
        <v>48</v>
      </c>
      <c r="R1563" s="150">
        <v>43714</v>
      </c>
      <c r="S1563" s="150">
        <v>44397</v>
      </c>
      <c r="T1563" s="148" t="s">
        <v>2896</v>
      </c>
      <c r="U1563" s="148">
        <v>514</v>
      </c>
      <c r="X1563" s="148">
        <v>5</v>
      </c>
      <c r="Y1563" s="148" t="s">
        <v>230</v>
      </c>
      <c r="AC1563" s="148" t="s">
        <v>49</v>
      </c>
      <c r="AD1563" s="148" t="s">
        <v>4066</v>
      </c>
      <c r="AE1563" s="148">
        <v>53500</v>
      </c>
      <c r="AF1563" s="148" t="s">
        <v>4719</v>
      </c>
      <c r="AI1563" s="148">
        <v>243005285</v>
      </c>
      <c r="AJ1563" s="148">
        <v>628191696</v>
      </c>
      <c r="AK1563" s="148" t="s">
        <v>1726</v>
      </c>
      <c r="AL1563" s="148">
        <v>0</v>
      </c>
      <c r="AM1563" s="148">
        <v>0</v>
      </c>
    </row>
    <row r="1564" spans="1:39">
      <c r="A1564" s="148">
        <v>5313125</v>
      </c>
      <c r="B1564" s="148" t="s">
        <v>603</v>
      </c>
      <c r="C1564" s="148" t="s">
        <v>254</v>
      </c>
      <c r="D1564" s="148">
        <v>5313125</v>
      </c>
      <c r="F1564" s="149" t="s">
        <v>52</v>
      </c>
      <c r="H1564" s="150">
        <v>23092</v>
      </c>
      <c r="I1564" s="149" t="s">
        <v>8138</v>
      </c>
      <c r="J1564" s="149" t="s">
        <v>8139</v>
      </c>
      <c r="K1564" s="149" t="s">
        <v>45</v>
      </c>
      <c r="M1564" s="149" t="s">
        <v>46</v>
      </c>
      <c r="N1564" s="148">
        <v>12530098</v>
      </c>
      <c r="O1564" s="148" t="s">
        <v>149</v>
      </c>
      <c r="Q1564" s="148" t="s">
        <v>48</v>
      </c>
      <c r="R1564" s="150">
        <v>37432</v>
      </c>
      <c r="S1564" s="150">
        <v>44797</v>
      </c>
      <c r="T1564" s="148" t="s">
        <v>2896</v>
      </c>
      <c r="U1564" s="148">
        <v>603</v>
      </c>
      <c r="X1564" s="148">
        <v>6</v>
      </c>
      <c r="Y1564" s="148" t="s">
        <v>230</v>
      </c>
      <c r="AC1564" s="148" t="s">
        <v>49</v>
      </c>
      <c r="AD1564" s="148" t="s">
        <v>4155</v>
      </c>
      <c r="AE1564" s="148">
        <v>53500</v>
      </c>
      <c r="AF1564" s="148" t="s">
        <v>6323</v>
      </c>
      <c r="AJ1564" s="148">
        <v>660272648</v>
      </c>
      <c r="AK1564" s="148" t="s">
        <v>6324</v>
      </c>
      <c r="AL1564" s="148">
        <v>0</v>
      </c>
      <c r="AM1564" s="148">
        <v>0</v>
      </c>
    </row>
    <row r="1565" spans="1:39">
      <c r="A1565" s="148">
        <v>534897</v>
      </c>
      <c r="B1565" s="148" t="s">
        <v>603</v>
      </c>
      <c r="C1565" s="148" t="s">
        <v>2087</v>
      </c>
      <c r="D1565" s="148">
        <v>534897</v>
      </c>
      <c r="E1565" s="149" t="s">
        <v>52</v>
      </c>
      <c r="F1565" s="149" t="s">
        <v>52</v>
      </c>
      <c r="H1565" s="150">
        <v>22763</v>
      </c>
      <c r="I1565" s="149" t="s">
        <v>8138</v>
      </c>
      <c r="J1565" s="149" t="s">
        <v>8139</v>
      </c>
      <c r="K1565" s="149" t="s">
        <v>45</v>
      </c>
      <c r="M1565" s="149" t="s">
        <v>46</v>
      </c>
      <c r="N1565" s="148">
        <v>12530038</v>
      </c>
      <c r="O1565" s="148" t="s">
        <v>2058</v>
      </c>
      <c r="P1565" s="150">
        <v>45477</v>
      </c>
      <c r="Q1565" s="148" t="s">
        <v>962</v>
      </c>
      <c r="R1565" s="150">
        <v>37432</v>
      </c>
      <c r="T1565" s="148" t="s">
        <v>2022</v>
      </c>
      <c r="U1565" s="148">
        <v>921</v>
      </c>
      <c r="X1565" s="148">
        <v>9</v>
      </c>
      <c r="Y1565" s="148" t="s">
        <v>230</v>
      </c>
      <c r="AC1565" s="148" t="s">
        <v>49</v>
      </c>
      <c r="AD1565" s="148" t="s">
        <v>3871</v>
      </c>
      <c r="AE1565" s="148">
        <v>53290</v>
      </c>
      <c r="AF1565" s="148" t="s">
        <v>9467</v>
      </c>
      <c r="AI1565" s="148">
        <v>243091369</v>
      </c>
      <c r="AJ1565" s="148" t="s">
        <v>9468</v>
      </c>
      <c r="AK1565" s="148" t="s">
        <v>9469</v>
      </c>
      <c r="AL1565" s="148">
        <v>0</v>
      </c>
      <c r="AM1565" s="148">
        <v>0</v>
      </c>
    </row>
    <row r="1566" spans="1:39">
      <c r="A1566" s="148">
        <v>5314904</v>
      </c>
      <c r="B1566" s="148" t="s">
        <v>603</v>
      </c>
      <c r="C1566" s="148" t="s">
        <v>2042</v>
      </c>
      <c r="D1566" s="148">
        <v>5314904</v>
      </c>
      <c r="F1566" s="149" t="s">
        <v>52</v>
      </c>
      <c r="H1566" s="150">
        <v>31674</v>
      </c>
      <c r="I1566" s="149" t="s">
        <v>59</v>
      </c>
      <c r="J1566" s="149">
        <v>-40</v>
      </c>
      <c r="K1566" s="149" t="s">
        <v>45</v>
      </c>
      <c r="M1566" s="149" t="s">
        <v>46</v>
      </c>
      <c r="N1566" s="148">
        <v>12530098</v>
      </c>
      <c r="O1566" s="148" t="s">
        <v>149</v>
      </c>
      <c r="Q1566" s="148" t="s">
        <v>48</v>
      </c>
      <c r="R1566" s="150">
        <v>37432</v>
      </c>
      <c r="S1566" s="150">
        <v>45145</v>
      </c>
      <c r="T1566" s="148" t="s">
        <v>1006</v>
      </c>
      <c r="U1566" s="148">
        <v>918</v>
      </c>
      <c r="X1566" s="148">
        <v>9</v>
      </c>
      <c r="Y1566" s="148" t="s">
        <v>230</v>
      </c>
      <c r="AC1566" s="148" t="s">
        <v>49</v>
      </c>
      <c r="AD1566" s="148" t="s">
        <v>4066</v>
      </c>
      <c r="AE1566" s="148">
        <v>53500</v>
      </c>
      <c r="AF1566" s="148" t="s">
        <v>6325</v>
      </c>
      <c r="AJ1566" s="148">
        <v>630265533</v>
      </c>
      <c r="AK1566" s="148" t="s">
        <v>6326</v>
      </c>
      <c r="AL1566" s="148">
        <v>0</v>
      </c>
      <c r="AM1566" s="148">
        <v>0</v>
      </c>
    </row>
    <row r="1567" spans="1:39">
      <c r="A1567" s="148">
        <v>5325849</v>
      </c>
      <c r="B1567" s="148" t="s">
        <v>603</v>
      </c>
      <c r="C1567" s="148" t="s">
        <v>124</v>
      </c>
      <c r="D1567" s="148">
        <v>5325849</v>
      </c>
      <c r="E1567" s="149" t="s">
        <v>8115</v>
      </c>
      <c r="F1567" s="149" t="s">
        <v>52</v>
      </c>
      <c r="H1567" s="150">
        <v>30470</v>
      </c>
      <c r="I1567" s="149" t="s">
        <v>8113</v>
      </c>
      <c r="J1567" s="149" t="s">
        <v>8114</v>
      </c>
      <c r="K1567" s="149" t="s">
        <v>45</v>
      </c>
      <c r="M1567" s="149" t="s">
        <v>46</v>
      </c>
      <c r="N1567" s="148">
        <v>12530011</v>
      </c>
      <c r="O1567" s="148" t="s">
        <v>2082</v>
      </c>
      <c r="P1567" s="150">
        <v>45488</v>
      </c>
      <c r="Q1567" s="148" t="s">
        <v>962</v>
      </c>
      <c r="R1567" s="150">
        <v>42635</v>
      </c>
      <c r="S1567" s="150">
        <v>44057</v>
      </c>
      <c r="T1567" s="148" t="s">
        <v>2896</v>
      </c>
      <c r="U1567" s="148">
        <v>808</v>
      </c>
      <c r="X1567" s="148">
        <v>8</v>
      </c>
      <c r="Y1567" s="148" t="s">
        <v>230</v>
      </c>
      <c r="AC1567" s="148" t="s">
        <v>49</v>
      </c>
      <c r="AD1567" s="148" t="s">
        <v>9470</v>
      </c>
      <c r="AE1567" s="148">
        <v>53350</v>
      </c>
      <c r="AF1567" s="148" t="s">
        <v>4720</v>
      </c>
      <c r="AJ1567" s="148" t="s">
        <v>9471</v>
      </c>
      <c r="AK1567" s="148" t="s">
        <v>3464</v>
      </c>
      <c r="AL1567" s="148">
        <v>0</v>
      </c>
      <c r="AM1567" s="148">
        <v>0</v>
      </c>
    </row>
    <row r="1568" spans="1:39">
      <c r="A1568" s="148">
        <v>5329443</v>
      </c>
      <c r="B1568" s="148" t="s">
        <v>603</v>
      </c>
      <c r="C1568" s="148" t="s">
        <v>2085</v>
      </c>
      <c r="D1568" s="148">
        <v>5329443</v>
      </c>
      <c r="F1568" s="149" t="s">
        <v>43</v>
      </c>
      <c r="H1568" s="150">
        <v>40250</v>
      </c>
      <c r="I1568" s="149" t="s">
        <v>97</v>
      </c>
      <c r="J1568" s="149">
        <v>-15</v>
      </c>
      <c r="K1568" s="149" t="s">
        <v>61</v>
      </c>
      <c r="M1568" s="149" t="s">
        <v>46</v>
      </c>
      <c r="N1568" s="148">
        <v>12538903</v>
      </c>
      <c r="O1568" s="148" t="s">
        <v>166</v>
      </c>
      <c r="Q1568" s="148" t="s">
        <v>48</v>
      </c>
      <c r="R1568" s="150">
        <v>45204</v>
      </c>
      <c r="T1568" s="148" t="s">
        <v>2115</v>
      </c>
      <c r="U1568" s="148">
        <v>500</v>
      </c>
      <c r="X1568" s="148">
        <v>5</v>
      </c>
      <c r="Y1568" s="148" t="s">
        <v>230</v>
      </c>
      <c r="AC1568" s="148" t="s">
        <v>49</v>
      </c>
      <c r="AD1568" s="148" t="s">
        <v>5350</v>
      </c>
      <c r="AE1568" s="148">
        <v>53640</v>
      </c>
      <c r="AF1568" s="148" t="s">
        <v>9472</v>
      </c>
      <c r="AJ1568" s="148">
        <v>687948010</v>
      </c>
      <c r="AK1568" s="148" t="s">
        <v>9473</v>
      </c>
      <c r="AL1568" s="148">
        <v>0</v>
      </c>
      <c r="AM1568" s="148">
        <v>0</v>
      </c>
    </row>
    <row r="1569" spans="1:39">
      <c r="A1569" s="148">
        <v>5329492</v>
      </c>
      <c r="B1569" s="148" t="s">
        <v>603</v>
      </c>
      <c r="C1569" s="148" t="s">
        <v>396</v>
      </c>
      <c r="D1569" s="148">
        <v>5329492</v>
      </c>
      <c r="E1569" s="149" t="s">
        <v>52</v>
      </c>
      <c r="F1569" s="149" t="s">
        <v>52</v>
      </c>
      <c r="H1569" s="150">
        <v>42224</v>
      </c>
      <c r="I1569" s="149" t="s">
        <v>57</v>
      </c>
      <c r="J1569" s="149">
        <v>-10</v>
      </c>
      <c r="K1569" s="149" t="s">
        <v>45</v>
      </c>
      <c r="M1569" s="149" t="s">
        <v>46</v>
      </c>
      <c r="N1569" s="148">
        <v>12530114</v>
      </c>
      <c r="O1569" s="148" t="s">
        <v>47</v>
      </c>
      <c r="P1569" s="150">
        <v>45480</v>
      </c>
      <c r="Q1569" s="148" t="s">
        <v>962</v>
      </c>
      <c r="R1569" s="150">
        <v>45212</v>
      </c>
      <c r="T1569" s="148" t="s">
        <v>2115</v>
      </c>
      <c r="U1569" s="148">
        <v>510</v>
      </c>
      <c r="X1569" s="148">
        <v>5</v>
      </c>
      <c r="Y1569" s="148" t="s">
        <v>230</v>
      </c>
      <c r="AC1569" s="148" t="s">
        <v>49</v>
      </c>
      <c r="AD1569" s="148" t="s">
        <v>1328</v>
      </c>
      <c r="AE1569" s="148">
        <v>53000</v>
      </c>
      <c r="AF1569" s="148" t="s">
        <v>9474</v>
      </c>
      <c r="AI1569" s="148" t="s">
        <v>9475</v>
      </c>
      <c r="AJ1569" s="148" t="s">
        <v>9475</v>
      </c>
      <c r="AK1569" s="148" t="s">
        <v>9476</v>
      </c>
      <c r="AL1569" s="148">
        <v>1</v>
      </c>
      <c r="AM1569" s="148">
        <v>0</v>
      </c>
    </row>
    <row r="1570" spans="1:39">
      <c r="A1570" s="148">
        <v>5329254</v>
      </c>
      <c r="B1570" s="148" t="s">
        <v>603</v>
      </c>
      <c r="C1570" s="148" t="s">
        <v>9477</v>
      </c>
      <c r="D1570" s="148">
        <v>5329254</v>
      </c>
      <c r="E1570" s="149" t="s">
        <v>43</v>
      </c>
      <c r="F1570" s="149" t="s">
        <v>43</v>
      </c>
      <c r="H1570" s="150">
        <v>30083</v>
      </c>
      <c r="I1570" s="149" t="s">
        <v>8113</v>
      </c>
      <c r="J1570" s="149" t="s">
        <v>8114</v>
      </c>
      <c r="K1570" s="149" t="s">
        <v>61</v>
      </c>
      <c r="M1570" s="149" t="s">
        <v>46</v>
      </c>
      <c r="N1570" s="148">
        <v>12530008</v>
      </c>
      <c r="O1570" s="148" t="s">
        <v>146</v>
      </c>
      <c r="P1570" s="150">
        <v>45491</v>
      </c>
      <c r="Q1570" s="148" t="s">
        <v>962</v>
      </c>
      <c r="R1570" s="150">
        <v>45182</v>
      </c>
      <c r="S1570" s="150">
        <v>45180</v>
      </c>
      <c r="T1570" s="148" t="s">
        <v>2896</v>
      </c>
      <c r="U1570" s="148">
        <v>500</v>
      </c>
      <c r="X1570" s="148">
        <v>5</v>
      </c>
      <c r="Y1570" s="148" t="s">
        <v>230</v>
      </c>
      <c r="AC1570" s="148" t="s">
        <v>49</v>
      </c>
      <c r="AD1570" s="148" t="s">
        <v>3949</v>
      </c>
      <c r="AE1570" s="148">
        <v>53240</v>
      </c>
      <c r="AF1570" s="148" t="s">
        <v>4374</v>
      </c>
      <c r="AK1570" s="148" t="s">
        <v>2175</v>
      </c>
      <c r="AL1570" s="148">
        <v>0</v>
      </c>
      <c r="AM1570" s="148">
        <v>0</v>
      </c>
    </row>
    <row r="1571" spans="1:39">
      <c r="A1571" s="148">
        <v>5326888</v>
      </c>
      <c r="B1571" s="148" t="s">
        <v>603</v>
      </c>
      <c r="C1571" s="148" t="s">
        <v>2036</v>
      </c>
      <c r="D1571" s="148">
        <v>5326888</v>
      </c>
      <c r="F1571" s="149" t="s">
        <v>52</v>
      </c>
      <c r="H1571" s="150">
        <v>20861</v>
      </c>
      <c r="I1571" s="149" t="s">
        <v>8208</v>
      </c>
      <c r="J1571" s="149" t="s">
        <v>8209</v>
      </c>
      <c r="K1571" s="149" t="s">
        <v>45</v>
      </c>
      <c r="M1571" s="149" t="s">
        <v>46</v>
      </c>
      <c r="N1571" s="148">
        <v>12530098</v>
      </c>
      <c r="O1571" s="148" t="s">
        <v>149</v>
      </c>
      <c r="Q1571" s="148" t="s">
        <v>48</v>
      </c>
      <c r="R1571" s="150">
        <v>43362</v>
      </c>
      <c r="S1571" s="150">
        <v>44454</v>
      </c>
      <c r="T1571" s="148" t="s">
        <v>2896</v>
      </c>
      <c r="U1571" s="148">
        <v>501</v>
      </c>
      <c r="X1571" s="148">
        <v>5</v>
      </c>
      <c r="Y1571" s="148" t="s">
        <v>230</v>
      </c>
      <c r="AC1571" s="148" t="s">
        <v>49</v>
      </c>
      <c r="AD1571" s="148" t="s">
        <v>4066</v>
      </c>
      <c r="AE1571" s="148">
        <v>53500</v>
      </c>
      <c r="AF1571" s="148" t="s">
        <v>4721</v>
      </c>
      <c r="AI1571" s="148">
        <v>243005285</v>
      </c>
      <c r="AJ1571" s="148">
        <v>757408720</v>
      </c>
      <c r="AK1571" s="148" t="s">
        <v>1726</v>
      </c>
      <c r="AL1571" s="148">
        <v>0</v>
      </c>
      <c r="AM1571" s="148">
        <v>0</v>
      </c>
    </row>
    <row r="1572" spans="1:39">
      <c r="A1572" s="148">
        <v>5329442</v>
      </c>
      <c r="B1572" s="148" t="s">
        <v>603</v>
      </c>
      <c r="C1572" s="148" t="s">
        <v>1040</v>
      </c>
      <c r="D1572" s="148">
        <v>5329442</v>
      </c>
      <c r="F1572" s="149" t="s">
        <v>43</v>
      </c>
      <c r="H1572" s="150">
        <v>27724</v>
      </c>
      <c r="I1572" s="149" t="s">
        <v>8147</v>
      </c>
      <c r="J1572" s="149" t="s">
        <v>8148</v>
      </c>
      <c r="K1572" s="149" t="s">
        <v>61</v>
      </c>
      <c r="M1572" s="149" t="s">
        <v>46</v>
      </c>
      <c r="N1572" s="148">
        <v>12538903</v>
      </c>
      <c r="O1572" s="148" t="s">
        <v>166</v>
      </c>
      <c r="Q1572" s="148" t="s">
        <v>48</v>
      </c>
      <c r="R1572" s="150">
        <v>45204</v>
      </c>
      <c r="S1572" s="150">
        <v>45194</v>
      </c>
      <c r="T1572" s="148" t="s">
        <v>1006</v>
      </c>
      <c r="U1572" s="148">
        <v>500</v>
      </c>
      <c r="X1572" s="148">
        <v>5</v>
      </c>
      <c r="Y1572" s="148" t="s">
        <v>230</v>
      </c>
      <c r="AC1572" s="148" t="s">
        <v>49</v>
      </c>
      <c r="AD1572" s="148" t="s">
        <v>5350</v>
      </c>
      <c r="AE1572" s="148">
        <v>53640</v>
      </c>
      <c r="AF1572" s="148" t="s">
        <v>9478</v>
      </c>
      <c r="AJ1572" s="148">
        <v>687948010</v>
      </c>
      <c r="AK1572" s="148" t="s">
        <v>9473</v>
      </c>
      <c r="AL1572" s="148">
        <v>0</v>
      </c>
      <c r="AM1572" s="148">
        <v>0</v>
      </c>
    </row>
    <row r="1573" spans="1:39">
      <c r="A1573" s="148">
        <v>5328385</v>
      </c>
      <c r="B1573" s="148" t="s">
        <v>603</v>
      </c>
      <c r="C1573" s="148" t="s">
        <v>56</v>
      </c>
      <c r="D1573" s="148">
        <v>5328385</v>
      </c>
      <c r="F1573" s="149" t="s">
        <v>52</v>
      </c>
      <c r="H1573" s="150">
        <v>41220</v>
      </c>
      <c r="I1573" s="149" t="s">
        <v>53</v>
      </c>
      <c r="J1573" s="149">
        <v>-13</v>
      </c>
      <c r="K1573" s="149" t="s">
        <v>45</v>
      </c>
      <c r="M1573" s="149" t="s">
        <v>46</v>
      </c>
      <c r="N1573" s="148">
        <v>12530017</v>
      </c>
      <c r="O1573" s="148" t="s">
        <v>2025</v>
      </c>
      <c r="Q1573" s="148" t="s">
        <v>48</v>
      </c>
      <c r="R1573" s="150">
        <v>44478</v>
      </c>
      <c r="T1573" s="148" t="s">
        <v>2115</v>
      </c>
      <c r="U1573" s="148">
        <v>552</v>
      </c>
      <c r="X1573" s="148">
        <v>5</v>
      </c>
      <c r="Y1573" s="148" t="s">
        <v>230</v>
      </c>
      <c r="AC1573" s="148" t="s">
        <v>49</v>
      </c>
      <c r="AD1573" s="148" t="s">
        <v>3702</v>
      </c>
      <c r="AE1573" s="148">
        <v>53500</v>
      </c>
      <c r="AF1573" s="148" t="s">
        <v>4722</v>
      </c>
      <c r="AK1573" s="148" t="s">
        <v>3066</v>
      </c>
      <c r="AL1573" s="148">
        <v>0</v>
      </c>
      <c r="AM1573" s="148">
        <v>0</v>
      </c>
    </row>
    <row r="1574" spans="1:39">
      <c r="A1574" s="148">
        <v>5325731</v>
      </c>
      <c r="B1574" s="148" t="s">
        <v>6327</v>
      </c>
      <c r="C1574" s="148" t="s">
        <v>532</v>
      </c>
      <c r="D1574" s="148">
        <v>5325731</v>
      </c>
      <c r="F1574" s="149" t="s">
        <v>52</v>
      </c>
      <c r="H1574" s="150">
        <v>39826</v>
      </c>
      <c r="I1574" s="149" t="s">
        <v>70</v>
      </c>
      <c r="J1574" s="149">
        <v>-16</v>
      </c>
      <c r="K1574" s="149" t="s">
        <v>45</v>
      </c>
      <c r="M1574" s="149" t="s">
        <v>46</v>
      </c>
      <c r="N1574" s="148">
        <v>12530036</v>
      </c>
      <c r="O1574" s="148" t="s">
        <v>2030</v>
      </c>
      <c r="Q1574" s="148" t="s">
        <v>48</v>
      </c>
      <c r="R1574" s="150">
        <v>42603</v>
      </c>
      <c r="T1574" s="148" t="s">
        <v>2115</v>
      </c>
      <c r="U1574" s="148">
        <v>518</v>
      </c>
      <c r="X1574" s="148">
        <v>5</v>
      </c>
      <c r="Y1574" s="148" t="s">
        <v>230</v>
      </c>
      <c r="AC1574" s="148" t="s">
        <v>49</v>
      </c>
      <c r="AD1574" s="148" t="s">
        <v>3658</v>
      </c>
      <c r="AE1574" s="148">
        <v>53100</v>
      </c>
      <c r="AF1574" s="148" t="s">
        <v>6328</v>
      </c>
      <c r="AJ1574" s="148">
        <v>761190665</v>
      </c>
      <c r="AK1574" s="148" t="s">
        <v>6329</v>
      </c>
      <c r="AL1574" s="148">
        <v>0</v>
      </c>
      <c r="AM1574" s="148">
        <v>0</v>
      </c>
    </row>
    <row r="1575" spans="1:39">
      <c r="A1575" s="148">
        <v>5327687</v>
      </c>
      <c r="B1575" s="148" t="s">
        <v>6330</v>
      </c>
      <c r="C1575" s="148" t="s">
        <v>179</v>
      </c>
      <c r="D1575" s="148">
        <v>5327687</v>
      </c>
      <c r="F1575" s="149" t="s">
        <v>52</v>
      </c>
      <c r="H1575" s="150">
        <v>38755</v>
      </c>
      <c r="I1575" s="149" t="s">
        <v>2335</v>
      </c>
      <c r="J1575" s="149">
        <v>-19</v>
      </c>
      <c r="K1575" s="149" t="s">
        <v>45</v>
      </c>
      <c r="M1575" s="149" t="s">
        <v>46</v>
      </c>
      <c r="N1575" s="148">
        <v>12530050</v>
      </c>
      <c r="O1575" s="148" t="s">
        <v>2049</v>
      </c>
      <c r="Q1575" s="148" t="s">
        <v>48</v>
      </c>
      <c r="R1575" s="150">
        <v>43750</v>
      </c>
      <c r="T1575" s="148" t="s">
        <v>2115</v>
      </c>
      <c r="U1575" s="148">
        <v>914</v>
      </c>
      <c r="X1575" s="148">
        <v>9</v>
      </c>
      <c r="Y1575" s="148" t="s">
        <v>230</v>
      </c>
      <c r="AC1575" s="148" t="s">
        <v>49</v>
      </c>
      <c r="AD1575" s="148" t="s">
        <v>6331</v>
      </c>
      <c r="AE1575" s="148">
        <v>53210</v>
      </c>
      <c r="AF1575" s="148" t="s">
        <v>6332</v>
      </c>
      <c r="AG1575" s="148" t="s">
        <v>6333</v>
      </c>
      <c r="AH1575" s="148" t="s">
        <v>6333</v>
      </c>
      <c r="AI1575" s="148">
        <v>689180745</v>
      </c>
      <c r="AJ1575" s="148">
        <v>689180745</v>
      </c>
      <c r="AK1575" s="148" t="s">
        <v>6334</v>
      </c>
      <c r="AL1575" s="148">
        <v>0</v>
      </c>
      <c r="AM1575" s="148">
        <v>0</v>
      </c>
    </row>
    <row r="1576" spans="1:39">
      <c r="A1576" s="148">
        <v>5329427</v>
      </c>
      <c r="B1576" s="148" t="s">
        <v>9479</v>
      </c>
      <c r="C1576" s="148" t="s">
        <v>430</v>
      </c>
      <c r="D1576" s="148">
        <v>5329427</v>
      </c>
      <c r="F1576" s="149" t="s">
        <v>52</v>
      </c>
      <c r="H1576" s="150">
        <v>40737</v>
      </c>
      <c r="I1576" s="149" t="s">
        <v>44</v>
      </c>
      <c r="J1576" s="149">
        <v>-14</v>
      </c>
      <c r="K1576" s="149" t="s">
        <v>45</v>
      </c>
      <c r="M1576" s="149" t="s">
        <v>46</v>
      </c>
      <c r="N1576" s="148">
        <v>12530079</v>
      </c>
      <c r="O1576" s="148" t="s">
        <v>106</v>
      </c>
      <c r="Q1576" s="148" t="s">
        <v>48</v>
      </c>
      <c r="R1576" s="150">
        <v>45203</v>
      </c>
      <c r="T1576" s="148" t="s">
        <v>2115</v>
      </c>
      <c r="U1576" s="148">
        <v>500</v>
      </c>
      <c r="X1576" s="148">
        <v>5</v>
      </c>
      <c r="Y1576" s="148" t="s">
        <v>230</v>
      </c>
      <c r="AC1576" s="148" t="s">
        <v>49</v>
      </c>
      <c r="AD1576" s="148" t="s">
        <v>9480</v>
      </c>
      <c r="AE1576" s="148">
        <v>53300</v>
      </c>
      <c r="AF1576" s="148" t="s">
        <v>9481</v>
      </c>
      <c r="AJ1576" s="148">
        <v>687082672</v>
      </c>
      <c r="AK1576" s="148" t="s">
        <v>9482</v>
      </c>
      <c r="AL1576" s="148">
        <v>0</v>
      </c>
      <c r="AM1576" s="148">
        <v>0</v>
      </c>
    </row>
    <row r="1577" spans="1:39">
      <c r="A1577" s="148">
        <v>5320700</v>
      </c>
      <c r="B1577" s="148" t="s">
        <v>604</v>
      </c>
      <c r="C1577" s="148" t="s">
        <v>87</v>
      </c>
      <c r="D1577" s="148">
        <v>5320700</v>
      </c>
      <c r="F1577" s="149" t="s">
        <v>52</v>
      </c>
      <c r="H1577" s="150">
        <v>36761</v>
      </c>
      <c r="I1577" s="149" t="s">
        <v>59</v>
      </c>
      <c r="J1577" s="149">
        <v>-40</v>
      </c>
      <c r="K1577" s="149" t="s">
        <v>45</v>
      </c>
      <c r="M1577" s="149" t="s">
        <v>46</v>
      </c>
      <c r="N1577" s="148">
        <v>12530058</v>
      </c>
      <c r="O1577" s="148" t="s">
        <v>945</v>
      </c>
      <c r="Q1577" s="148" t="s">
        <v>48</v>
      </c>
      <c r="R1577" s="150">
        <v>39360</v>
      </c>
      <c r="S1577" s="150">
        <v>44798</v>
      </c>
      <c r="T1577" s="148" t="s">
        <v>2896</v>
      </c>
      <c r="U1577" s="148">
        <v>535</v>
      </c>
      <c r="X1577" s="148">
        <v>5</v>
      </c>
      <c r="Y1577" s="148" t="s">
        <v>230</v>
      </c>
      <c r="AC1577" s="148" t="s">
        <v>49</v>
      </c>
      <c r="AD1577" s="148" t="s">
        <v>4092</v>
      </c>
      <c r="AE1577" s="148">
        <v>53340</v>
      </c>
      <c r="AF1577" s="148" t="s">
        <v>4723</v>
      </c>
      <c r="AI1577" s="148">
        <v>243986400</v>
      </c>
      <c r="AJ1577" s="148">
        <v>771828206</v>
      </c>
      <c r="AK1577" s="148" t="s">
        <v>1727</v>
      </c>
      <c r="AL1577" s="148">
        <v>0</v>
      </c>
      <c r="AM1577" s="148">
        <v>0</v>
      </c>
    </row>
    <row r="1578" spans="1:39">
      <c r="A1578" s="148">
        <v>5325810</v>
      </c>
      <c r="B1578" s="148" t="s">
        <v>1308</v>
      </c>
      <c r="C1578" s="148" t="s">
        <v>442</v>
      </c>
      <c r="D1578" s="148">
        <v>5325810</v>
      </c>
      <c r="F1578" s="149" t="s">
        <v>43</v>
      </c>
      <c r="H1578" s="150">
        <v>19979</v>
      </c>
      <c r="I1578" s="149" t="s">
        <v>8116</v>
      </c>
      <c r="J1578" s="149" t="s">
        <v>8117</v>
      </c>
      <c r="K1578" s="149" t="s">
        <v>45</v>
      </c>
      <c r="M1578" s="149" t="s">
        <v>46</v>
      </c>
      <c r="N1578" s="148">
        <v>12530022</v>
      </c>
      <c r="O1578" s="148" t="s">
        <v>51</v>
      </c>
      <c r="Q1578" s="148" t="s">
        <v>48</v>
      </c>
      <c r="R1578" s="150">
        <v>42630</v>
      </c>
      <c r="S1578" s="150">
        <v>45197</v>
      </c>
      <c r="T1578" s="148" t="s">
        <v>1006</v>
      </c>
      <c r="U1578" s="148">
        <v>500</v>
      </c>
      <c r="X1578" s="148">
        <v>5</v>
      </c>
      <c r="Y1578" s="148" t="s">
        <v>230</v>
      </c>
      <c r="AC1578" s="148" t="s">
        <v>49</v>
      </c>
      <c r="AD1578" s="148" t="s">
        <v>1328</v>
      </c>
      <c r="AE1578" s="148">
        <v>53000</v>
      </c>
      <c r="AF1578" s="148" t="s">
        <v>4724</v>
      </c>
      <c r="AI1578" s="148">
        <v>243539674</v>
      </c>
      <c r="AJ1578" s="148">
        <v>685607364</v>
      </c>
      <c r="AK1578" s="148" t="s">
        <v>1728</v>
      </c>
      <c r="AL1578" s="148">
        <v>0</v>
      </c>
      <c r="AM1578" s="148">
        <v>0</v>
      </c>
    </row>
    <row r="1579" spans="1:39">
      <c r="A1579" s="148">
        <v>5324229</v>
      </c>
      <c r="B1579" s="148" t="s">
        <v>901</v>
      </c>
      <c r="C1579" s="148" t="s">
        <v>2114</v>
      </c>
      <c r="D1579" s="148">
        <v>5324229</v>
      </c>
      <c r="E1579" s="149" t="s">
        <v>8115</v>
      </c>
      <c r="F1579" s="149" t="s">
        <v>52</v>
      </c>
      <c r="H1579" s="150">
        <v>27206</v>
      </c>
      <c r="I1579" s="149" t="s">
        <v>8109</v>
      </c>
      <c r="J1579" s="149" t="s">
        <v>8110</v>
      </c>
      <c r="K1579" s="149" t="s">
        <v>45</v>
      </c>
      <c r="M1579" s="149" t="s">
        <v>46</v>
      </c>
      <c r="N1579" s="148">
        <v>12530067</v>
      </c>
      <c r="O1579" s="148" t="s">
        <v>1277</v>
      </c>
      <c r="P1579" s="150">
        <v>45492</v>
      </c>
      <c r="Q1579" s="148" t="s">
        <v>962</v>
      </c>
      <c r="R1579" s="150">
        <v>41536</v>
      </c>
      <c r="S1579" s="150">
        <v>45103</v>
      </c>
      <c r="T1579" s="148" t="s">
        <v>2896</v>
      </c>
      <c r="U1579" s="148">
        <v>890</v>
      </c>
      <c r="X1579" s="148">
        <v>8</v>
      </c>
      <c r="Y1579" s="148" t="s">
        <v>230</v>
      </c>
      <c r="AC1579" s="148" t="s">
        <v>49</v>
      </c>
      <c r="AD1579" s="148" t="s">
        <v>4725</v>
      </c>
      <c r="AE1579" s="148">
        <v>53480</v>
      </c>
      <c r="AF1579" s="148" t="s">
        <v>4726</v>
      </c>
      <c r="AI1579" s="148" t="s">
        <v>4727</v>
      </c>
      <c r="AJ1579" s="148" t="s">
        <v>6335</v>
      </c>
      <c r="AK1579" s="148" t="s">
        <v>1729</v>
      </c>
      <c r="AL1579" s="148">
        <v>1</v>
      </c>
      <c r="AM1579" s="148">
        <v>1</v>
      </c>
    </row>
    <row r="1580" spans="1:39">
      <c r="A1580" s="148">
        <v>5321553</v>
      </c>
      <c r="B1580" s="148" t="s">
        <v>901</v>
      </c>
      <c r="C1580" s="148" t="s">
        <v>327</v>
      </c>
      <c r="D1580" s="148">
        <v>5321553</v>
      </c>
      <c r="F1580" s="149" t="s">
        <v>52</v>
      </c>
      <c r="H1580" s="150">
        <v>37418</v>
      </c>
      <c r="I1580" s="149" t="s">
        <v>59</v>
      </c>
      <c r="J1580" s="149">
        <v>-40</v>
      </c>
      <c r="K1580" s="149" t="s">
        <v>45</v>
      </c>
      <c r="M1580" s="149" t="s">
        <v>46</v>
      </c>
      <c r="N1580" s="148">
        <v>12530067</v>
      </c>
      <c r="O1580" s="148" t="s">
        <v>1277</v>
      </c>
      <c r="Q1580" s="148" t="s">
        <v>48</v>
      </c>
      <c r="R1580" s="150">
        <v>39805</v>
      </c>
      <c r="S1580" s="150">
        <v>44459</v>
      </c>
      <c r="T1580" s="148" t="s">
        <v>2896</v>
      </c>
      <c r="U1580" s="148">
        <v>719</v>
      </c>
      <c r="X1580" s="148">
        <v>7</v>
      </c>
      <c r="Y1580" s="148" t="s">
        <v>230</v>
      </c>
      <c r="AC1580" s="148" t="s">
        <v>49</v>
      </c>
      <c r="AD1580" s="148" t="s">
        <v>4728</v>
      </c>
      <c r="AE1580" s="148">
        <v>53150</v>
      </c>
      <c r="AF1580" s="148" t="s">
        <v>4729</v>
      </c>
      <c r="AI1580" s="148">
        <v>243906156</v>
      </c>
      <c r="AK1580" s="148" t="s">
        <v>6336</v>
      </c>
      <c r="AL1580" s="148">
        <v>0</v>
      </c>
      <c r="AM1580" s="148">
        <v>0</v>
      </c>
    </row>
    <row r="1581" spans="1:39">
      <c r="A1581" s="148">
        <v>5325587</v>
      </c>
      <c r="B1581" s="148" t="s">
        <v>901</v>
      </c>
      <c r="C1581" s="148" t="s">
        <v>442</v>
      </c>
      <c r="D1581" s="148">
        <v>5325587</v>
      </c>
      <c r="E1581" s="149" t="s">
        <v>52</v>
      </c>
      <c r="F1581" s="149" t="s">
        <v>52</v>
      </c>
      <c r="H1581" s="150">
        <v>39091</v>
      </c>
      <c r="I1581" s="149" t="s">
        <v>68</v>
      </c>
      <c r="J1581" s="149">
        <v>-18</v>
      </c>
      <c r="K1581" s="149" t="s">
        <v>45</v>
      </c>
      <c r="M1581" s="149" t="s">
        <v>46</v>
      </c>
      <c r="N1581" s="148">
        <v>12530067</v>
      </c>
      <c r="O1581" s="148" t="s">
        <v>1277</v>
      </c>
      <c r="P1581" s="150">
        <v>45496</v>
      </c>
      <c r="Q1581" s="148" t="s">
        <v>962</v>
      </c>
      <c r="R1581" s="150">
        <v>42304</v>
      </c>
      <c r="T1581" s="148" t="s">
        <v>2115</v>
      </c>
      <c r="U1581" s="148">
        <v>706</v>
      </c>
      <c r="X1581" s="148">
        <v>7</v>
      </c>
      <c r="Y1581" s="148" t="s">
        <v>230</v>
      </c>
      <c r="AC1581" s="148" t="s">
        <v>49</v>
      </c>
      <c r="AD1581" s="148" t="s">
        <v>4363</v>
      </c>
      <c r="AE1581" s="148">
        <v>53480</v>
      </c>
      <c r="AF1581" s="148" t="s">
        <v>4730</v>
      </c>
      <c r="AI1581" s="148">
        <v>243900319</v>
      </c>
      <c r="AK1581" s="148" t="s">
        <v>1730</v>
      </c>
      <c r="AL1581" s="148">
        <v>0</v>
      </c>
      <c r="AM1581" s="148">
        <v>0</v>
      </c>
    </row>
    <row r="1582" spans="1:39">
      <c r="A1582" s="148">
        <v>5314025</v>
      </c>
      <c r="B1582" s="148" t="s">
        <v>901</v>
      </c>
      <c r="C1582" s="148" t="s">
        <v>84</v>
      </c>
      <c r="D1582" s="148">
        <v>5314025</v>
      </c>
      <c r="E1582" s="149" t="s">
        <v>52</v>
      </c>
      <c r="F1582" s="149" t="s">
        <v>52</v>
      </c>
      <c r="H1582" s="150">
        <v>26528</v>
      </c>
      <c r="I1582" s="149" t="s">
        <v>8109</v>
      </c>
      <c r="J1582" s="149" t="s">
        <v>8110</v>
      </c>
      <c r="K1582" s="149" t="s">
        <v>45</v>
      </c>
      <c r="M1582" s="149" t="s">
        <v>46</v>
      </c>
      <c r="N1582" s="148">
        <v>12530067</v>
      </c>
      <c r="O1582" s="148" t="s">
        <v>1277</v>
      </c>
      <c r="P1582" s="150">
        <v>45536</v>
      </c>
      <c r="Q1582" s="148" t="s">
        <v>962</v>
      </c>
      <c r="R1582" s="150">
        <v>37432</v>
      </c>
      <c r="S1582" s="150">
        <v>45139</v>
      </c>
      <c r="T1582" s="148" t="s">
        <v>2896</v>
      </c>
      <c r="U1582" s="148">
        <v>764</v>
      </c>
      <c r="X1582" s="148">
        <v>7</v>
      </c>
      <c r="Y1582" s="148" t="s">
        <v>230</v>
      </c>
      <c r="AC1582" s="148" t="s">
        <v>49</v>
      </c>
      <c r="AD1582" s="148" t="s">
        <v>4728</v>
      </c>
      <c r="AE1582" s="148">
        <v>53150</v>
      </c>
      <c r="AF1582" s="148" t="s">
        <v>4731</v>
      </c>
      <c r="AI1582" s="148">
        <v>243906156</v>
      </c>
      <c r="AK1582" s="148" t="s">
        <v>6337</v>
      </c>
      <c r="AL1582" s="148">
        <v>0</v>
      </c>
      <c r="AM1582" s="148">
        <v>0</v>
      </c>
    </row>
    <row r="1583" spans="1:39">
      <c r="A1583" s="148">
        <v>7217722</v>
      </c>
      <c r="B1583" s="148" t="s">
        <v>605</v>
      </c>
      <c r="C1583" s="148" t="s">
        <v>108</v>
      </c>
      <c r="D1583" s="148">
        <v>7217722</v>
      </c>
      <c r="F1583" s="149" t="s">
        <v>52</v>
      </c>
      <c r="H1583" s="150">
        <v>36597</v>
      </c>
      <c r="I1583" s="149" t="s">
        <v>59</v>
      </c>
      <c r="J1583" s="149">
        <v>-40</v>
      </c>
      <c r="K1583" s="149" t="s">
        <v>45</v>
      </c>
      <c r="M1583" s="149" t="s">
        <v>46</v>
      </c>
      <c r="N1583" s="148">
        <v>12530046</v>
      </c>
      <c r="O1583" s="148" t="s">
        <v>2050</v>
      </c>
      <c r="Q1583" s="148" t="s">
        <v>48</v>
      </c>
      <c r="R1583" s="150">
        <v>41190</v>
      </c>
      <c r="S1583" s="150">
        <v>44826</v>
      </c>
      <c r="T1583" s="148" t="s">
        <v>2896</v>
      </c>
      <c r="U1583" s="148">
        <v>1189</v>
      </c>
      <c r="X1583" s="148">
        <v>11</v>
      </c>
      <c r="Y1583" s="148" t="s">
        <v>230</v>
      </c>
      <c r="AC1583" s="148" t="s">
        <v>49</v>
      </c>
      <c r="AD1583" s="148" t="s">
        <v>4986</v>
      </c>
      <c r="AE1583" s="148">
        <v>72140</v>
      </c>
      <c r="AF1583" s="148" t="s">
        <v>6338</v>
      </c>
      <c r="AK1583" s="148" t="s">
        <v>6339</v>
      </c>
      <c r="AL1583" s="148">
        <v>0</v>
      </c>
      <c r="AM1583" s="148">
        <v>0</v>
      </c>
    </row>
    <row r="1584" spans="1:39">
      <c r="A1584" s="148">
        <v>5323050</v>
      </c>
      <c r="B1584" s="148" t="s">
        <v>605</v>
      </c>
      <c r="C1584" s="148" t="s">
        <v>60</v>
      </c>
      <c r="D1584" s="148">
        <v>5323050</v>
      </c>
      <c r="E1584" s="149" t="s">
        <v>52</v>
      </c>
      <c r="F1584" s="149" t="s">
        <v>52</v>
      </c>
      <c r="H1584" s="150">
        <v>36009</v>
      </c>
      <c r="I1584" s="149" t="s">
        <v>59</v>
      </c>
      <c r="J1584" s="149">
        <v>-40</v>
      </c>
      <c r="K1584" s="149" t="s">
        <v>45</v>
      </c>
      <c r="M1584" s="149" t="s">
        <v>46</v>
      </c>
      <c r="N1584" s="148">
        <v>12530023</v>
      </c>
      <c r="O1584" s="148" t="s">
        <v>2026</v>
      </c>
      <c r="P1584" s="150">
        <v>45526</v>
      </c>
      <c r="Q1584" s="148" t="s">
        <v>962</v>
      </c>
      <c r="R1584" s="150">
        <v>40812</v>
      </c>
      <c r="S1584" s="150">
        <v>45429</v>
      </c>
      <c r="T1584" s="148" t="s">
        <v>1006</v>
      </c>
      <c r="U1584" s="148">
        <v>1239</v>
      </c>
      <c r="X1584" s="148">
        <v>12</v>
      </c>
      <c r="Y1584" s="148" t="s">
        <v>230</v>
      </c>
      <c r="AC1584" s="148" t="s">
        <v>49</v>
      </c>
      <c r="AD1584" s="148" t="s">
        <v>4340</v>
      </c>
      <c r="AE1584" s="148">
        <v>53700</v>
      </c>
      <c r="AF1584" s="148" t="s">
        <v>4732</v>
      </c>
      <c r="AI1584" s="148" t="s">
        <v>3067</v>
      </c>
      <c r="AJ1584" s="148" t="s">
        <v>3068</v>
      </c>
      <c r="AK1584" s="148" t="s">
        <v>1731</v>
      </c>
      <c r="AL1584" s="148">
        <v>0</v>
      </c>
      <c r="AM1584" s="148">
        <v>0</v>
      </c>
    </row>
    <row r="1585" spans="1:39">
      <c r="A1585" s="148">
        <v>5317402</v>
      </c>
      <c r="B1585" s="148" t="s">
        <v>605</v>
      </c>
      <c r="C1585" s="148" t="s">
        <v>606</v>
      </c>
      <c r="D1585" s="148">
        <v>5317402</v>
      </c>
      <c r="E1585" s="149" t="s">
        <v>8115</v>
      </c>
      <c r="F1585" s="149" t="s">
        <v>52</v>
      </c>
      <c r="H1585" s="150">
        <v>28554</v>
      </c>
      <c r="I1585" s="149" t="s">
        <v>8147</v>
      </c>
      <c r="J1585" s="149" t="s">
        <v>8148</v>
      </c>
      <c r="K1585" s="149" t="s">
        <v>45</v>
      </c>
      <c r="M1585" s="149" t="s">
        <v>46</v>
      </c>
      <c r="N1585" s="148">
        <v>12530095</v>
      </c>
      <c r="O1585" s="148" t="s">
        <v>944</v>
      </c>
      <c r="P1585" s="150">
        <v>45477</v>
      </c>
      <c r="Q1585" s="148" t="s">
        <v>962</v>
      </c>
      <c r="R1585" s="150">
        <v>37510</v>
      </c>
      <c r="S1585" s="150">
        <v>44747</v>
      </c>
      <c r="T1585" s="148" t="s">
        <v>2896</v>
      </c>
      <c r="U1585" s="148">
        <v>812</v>
      </c>
      <c r="X1585" s="148">
        <v>8</v>
      </c>
      <c r="Y1585" s="148" t="s">
        <v>230</v>
      </c>
      <c r="AC1585" s="148" t="s">
        <v>49</v>
      </c>
      <c r="AD1585" s="148" t="s">
        <v>4733</v>
      </c>
      <c r="AE1585" s="148">
        <v>53320</v>
      </c>
      <c r="AF1585" s="148" t="s">
        <v>4734</v>
      </c>
      <c r="AI1585" s="148" t="s">
        <v>6340</v>
      </c>
      <c r="AJ1585" s="148" t="s">
        <v>6340</v>
      </c>
      <c r="AK1585" s="148" t="s">
        <v>1732</v>
      </c>
      <c r="AL1585" s="148">
        <v>0</v>
      </c>
      <c r="AM1585" s="148">
        <v>0</v>
      </c>
    </row>
    <row r="1586" spans="1:39">
      <c r="A1586" s="148">
        <v>5329295</v>
      </c>
      <c r="B1586" s="148" t="s">
        <v>605</v>
      </c>
      <c r="C1586" s="148" t="s">
        <v>186</v>
      </c>
      <c r="D1586" s="148">
        <v>5329295</v>
      </c>
      <c r="F1586" s="149" t="s">
        <v>43</v>
      </c>
      <c r="H1586" s="150">
        <v>41241</v>
      </c>
      <c r="I1586" s="149" t="s">
        <v>53</v>
      </c>
      <c r="J1586" s="149">
        <v>-13</v>
      </c>
      <c r="K1586" s="149" t="s">
        <v>45</v>
      </c>
      <c r="M1586" s="149" t="s">
        <v>46</v>
      </c>
      <c r="N1586" s="148">
        <v>12530022</v>
      </c>
      <c r="O1586" s="148" t="s">
        <v>51</v>
      </c>
      <c r="Q1586" s="148" t="s">
        <v>48</v>
      </c>
      <c r="R1586" s="150">
        <v>45187</v>
      </c>
      <c r="T1586" s="148" t="s">
        <v>2115</v>
      </c>
      <c r="U1586" s="148">
        <v>500</v>
      </c>
      <c r="X1586" s="148">
        <v>5</v>
      </c>
      <c r="Y1586" s="148" t="s">
        <v>230</v>
      </c>
      <c r="AC1586" s="148" t="s">
        <v>49</v>
      </c>
      <c r="AD1586" s="148" t="s">
        <v>1328</v>
      </c>
      <c r="AE1586" s="148">
        <v>53000</v>
      </c>
      <c r="AF1586" s="148" t="s">
        <v>9483</v>
      </c>
      <c r="AJ1586" s="148">
        <v>781327352</v>
      </c>
      <c r="AK1586" s="148" t="s">
        <v>9484</v>
      </c>
      <c r="AL1586" s="148">
        <v>0</v>
      </c>
      <c r="AM1586" s="148">
        <v>0</v>
      </c>
    </row>
    <row r="1587" spans="1:39">
      <c r="A1587" s="148">
        <v>5321652</v>
      </c>
      <c r="B1587" s="148" t="s">
        <v>607</v>
      </c>
      <c r="C1587" s="148" t="s">
        <v>184</v>
      </c>
      <c r="D1587" s="148">
        <v>5321652</v>
      </c>
      <c r="E1587" s="149" t="s">
        <v>52</v>
      </c>
      <c r="F1587" s="149" t="s">
        <v>52</v>
      </c>
      <c r="H1587" s="150">
        <v>24017</v>
      </c>
      <c r="I1587" s="149" t="s">
        <v>8130</v>
      </c>
      <c r="J1587" s="149" t="s">
        <v>8131</v>
      </c>
      <c r="K1587" s="149" t="s">
        <v>45</v>
      </c>
      <c r="M1587" s="149" t="s">
        <v>46</v>
      </c>
      <c r="N1587" s="148">
        <v>12530127</v>
      </c>
      <c r="O1587" s="148" t="s">
        <v>305</v>
      </c>
      <c r="P1587" s="150">
        <v>45524</v>
      </c>
      <c r="Q1587" s="148" t="s">
        <v>962</v>
      </c>
      <c r="R1587" s="150">
        <v>40065</v>
      </c>
      <c r="S1587" s="150">
        <v>44805</v>
      </c>
      <c r="T1587" s="148" t="s">
        <v>2896</v>
      </c>
      <c r="U1587" s="148">
        <v>1096</v>
      </c>
      <c r="X1587" s="148">
        <v>10</v>
      </c>
      <c r="Y1587" s="148" t="s">
        <v>230</v>
      </c>
      <c r="AC1587" s="148" t="s">
        <v>49</v>
      </c>
      <c r="AD1587" s="148" t="s">
        <v>3658</v>
      </c>
      <c r="AE1587" s="148">
        <v>53100</v>
      </c>
      <c r="AF1587" s="148" t="s">
        <v>4735</v>
      </c>
      <c r="AI1587" s="148">
        <v>243043947</v>
      </c>
      <c r="AJ1587" s="148">
        <v>786453436</v>
      </c>
      <c r="AK1587" s="148" t="s">
        <v>1733</v>
      </c>
      <c r="AL1587" s="148">
        <v>0</v>
      </c>
      <c r="AM1587" s="148">
        <v>0</v>
      </c>
    </row>
    <row r="1588" spans="1:39">
      <c r="A1588" s="148">
        <v>5327416</v>
      </c>
      <c r="B1588" s="148" t="s">
        <v>607</v>
      </c>
      <c r="C1588" s="148" t="s">
        <v>1040</v>
      </c>
      <c r="D1588" s="148">
        <v>5327416</v>
      </c>
      <c r="E1588" s="149" t="s">
        <v>8115</v>
      </c>
      <c r="F1588" s="149" t="s">
        <v>52</v>
      </c>
      <c r="H1588" s="150">
        <v>28261</v>
      </c>
      <c r="I1588" s="149" t="s">
        <v>8147</v>
      </c>
      <c r="J1588" s="149" t="s">
        <v>8148</v>
      </c>
      <c r="K1588" s="149" t="s">
        <v>61</v>
      </c>
      <c r="M1588" s="149" t="s">
        <v>46</v>
      </c>
      <c r="N1588" s="148">
        <v>12538909</v>
      </c>
      <c r="O1588" s="148" t="s">
        <v>2038</v>
      </c>
      <c r="P1588" s="150">
        <v>45483</v>
      </c>
      <c r="Q1588" s="148" t="s">
        <v>962</v>
      </c>
      <c r="R1588" s="150">
        <v>43720</v>
      </c>
      <c r="T1588" s="148" t="s">
        <v>2896</v>
      </c>
      <c r="U1588" s="148">
        <v>500</v>
      </c>
      <c r="X1588" s="148">
        <v>5</v>
      </c>
      <c r="Y1588" s="148" t="s">
        <v>230</v>
      </c>
      <c r="AC1588" s="148" t="s">
        <v>49</v>
      </c>
      <c r="AD1588" s="148" t="s">
        <v>4225</v>
      </c>
      <c r="AE1588" s="148">
        <v>53230</v>
      </c>
      <c r="AF1588" s="148" t="s">
        <v>6341</v>
      </c>
      <c r="AK1588" s="148" t="s">
        <v>6342</v>
      </c>
      <c r="AL1588" s="148">
        <v>0</v>
      </c>
      <c r="AM1588" s="148">
        <v>0</v>
      </c>
    </row>
    <row r="1589" spans="1:39">
      <c r="A1589" s="148">
        <v>5329123</v>
      </c>
      <c r="B1589" s="148" t="s">
        <v>6343</v>
      </c>
      <c r="C1589" s="148" t="s">
        <v>217</v>
      </c>
      <c r="D1589" s="148">
        <v>5329123</v>
      </c>
      <c r="F1589" s="149" t="s">
        <v>52</v>
      </c>
      <c r="H1589" s="150">
        <v>36359</v>
      </c>
      <c r="I1589" s="149" t="s">
        <v>59</v>
      </c>
      <c r="J1589" s="149">
        <v>-40</v>
      </c>
      <c r="K1589" s="149" t="s">
        <v>45</v>
      </c>
      <c r="M1589" s="149" t="s">
        <v>46</v>
      </c>
      <c r="N1589" s="148">
        <v>12530001</v>
      </c>
      <c r="O1589" s="148" t="s">
        <v>2065</v>
      </c>
      <c r="Q1589" s="148" t="s">
        <v>48</v>
      </c>
      <c r="R1589" s="150">
        <v>45028</v>
      </c>
      <c r="S1589" s="150">
        <v>44859</v>
      </c>
      <c r="T1589" s="148" t="s">
        <v>2896</v>
      </c>
      <c r="U1589" s="148">
        <v>500</v>
      </c>
      <c r="X1589" s="148">
        <v>5</v>
      </c>
      <c r="Y1589" s="148" t="s">
        <v>230</v>
      </c>
      <c r="AC1589" s="148" t="s">
        <v>49</v>
      </c>
      <c r="AD1589" s="148" t="s">
        <v>4025</v>
      </c>
      <c r="AE1589" s="148">
        <v>53240</v>
      </c>
      <c r="AF1589" s="148" t="s">
        <v>6344</v>
      </c>
      <c r="AJ1589" s="148" t="s">
        <v>6345</v>
      </c>
      <c r="AK1589" s="148" t="s">
        <v>6346</v>
      </c>
      <c r="AL1589" s="148">
        <v>1</v>
      </c>
      <c r="AM1589" s="148">
        <v>0</v>
      </c>
    </row>
    <row r="1590" spans="1:39">
      <c r="A1590" s="148">
        <v>5329146</v>
      </c>
      <c r="B1590" s="148" t="s">
        <v>608</v>
      </c>
      <c r="C1590" s="148" t="s">
        <v>6347</v>
      </c>
      <c r="D1590" s="148">
        <v>5329146</v>
      </c>
      <c r="F1590" s="149" t="s">
        <v>5338</v>
      </c>
      <c r="H1590" s="150">
        <v>42101</v>
      </c>
      <c r="I1590" s="149" t="s">
        <v>57</v>
      </c>
      <c r="J1590" s="149">
        <v>-10</v>
      </c>
      <c r="K1590" s="149" t="s">
        <v>61</v>
      </c>
      <c r="M1590" s="149" t="s">
        <v>46</v>
      </c>
      <c r="N1590" s="148">
        <v>12530060</v>
      </c>
      <c r="O1590" s="148" t="s">
        <v>2031</v>
      </c>
      <c r="Q1590" s="148" t="s">
        <v>48</v>
      </c>
      <c r="R1590" s="150">
        <v>45127</v>
      </c>
      <c r="T1590" s="148" t="s">
        <v>2115</v>
      </c>
      <c r="U1590" s="148">
        <v>500</v>
      </c>
      <c r="X1590" s="148">
        <v>5</v>
      </c>
      <c r="Y1590" s="148" t="s">
        <v>230</v>
      </c>
      <c r="AC1590" s="148" t="s">
        <v>49</v>
      </c>
      <c r="AD1590" s="148" t="s">
        <v>6348</v>
      </c>
      <c r="AE1590" s="148">
        <v>53240</v>
      </c>
      <c r="AF1590" s="148" t="s">
        <v>6349</v>
      </c>
      <c r="AJ1590" s="148">
        <v>677156290</v>
      </c>
      <c r="AK1590" s="148" t="s">
        <v>6350</v>
      </c>
      <c r="AL1590" s="148">
        <v>0</v>
      </c>
      <c r="AM1590" s="148">
        <v>0</v>
      </c>
    </row>
    <row r="1591" spans="1:39">
      <c r="A1591" s="148">
        <v>5329658</v>
      </c>
      <c r="B1591" s="148" t="s">
        <v>608</v>
      </c>
      <c r="C1591" s="148" t="s">
        <v>3218</v>
      </c>
      <c r="D1591" s="148">
        <v>5329658</v>
      </c>
      <c r="F1591" s="149" t="s">
        <v>43</v>
      </c>
      <c r="H1591" s="150">
        <v>39954</v>
      </c>
      <c r="I1591" s="149" t="s">
        <v>70</v>
      </c>
      <c r="J1591" s="149">
        <v>-16</v>
      </c>
      <c r="K1591" s="149" t="s">
        <v>61</v>
      </c>
      <c r="M1591" s="149" t="s">
        <v>46</v>
      </c>
      <c r="N1591" s="148">
        <v>12530121</v>
      </c>
      <c r="O1591" s="148" t="s">
        <v>142</v>
      </c>
      <c r="Q1591" s="148" t="s">
        <v>48</v>
      </c>
      <c r="R1591" s="150">
        <v>45323</v>
      </c>
      <c r="T1591" s="148" t="s">
        <v>2115</v>
      </c>
      <c r="U1591" s="148">
        <v>500</v>
      </c>
      <c r="X1591" s="148">
        <v>5</v>
      </c>
      <c r="Y1591" s="148" t="s">
        <v>230</v>
      </c>
      <c r="AC1591" s="148" t="s">
        <v>49</v>
      </c>
      <c r="AD1591" s="148" t="s">
        <v>4472</v>
      </c>
      <c r="AE1591" s="148">
        <v>53500</v>
      </c>
      <c r="AF1591" s="148" t="s">
        <v>9485</v>
      </c>
      <c r="AJ1591" s="148">
        <v>680980230</v>
      </c>
      <c r="AK1591" s="148" t="s">
        <v>9486</v>
      </c>
      <c r="AL1591" s="148">
        <v>0</v>
      </c>
      <c r="AM1591" s="148">
        <v>0</v>
      </c>
    </row>
    <row r="1592" spans="1:39">
      <c r="A1592" s="148">
        <v>5328646</v>
      </c>
      <c r="B1592" s="148" t="s">
        <v>608</v>
      </c>
      <c r="C1592" s="148" t="s">
        <v>6351</v>
      </c>
      <c r="D1592" s="148">
        <v>5328646</v>
      </c>
      <c r="F1592" s="149" t="s">
        <v>52</v>
      </c>
      <c r="H1592" s="150">
        <v>41131</v>
      </c>
      <c r="I1592" s="149" t="s">
        <v>53</v>
      </c>
      <c r="J1592" s="149">
        <v>-13</v>
      </c>
      <c r="K1592" s="149" t="s">
        <v>45</v>
      </c>
      <c r="M1592" s="149" t="s">
        <v>46</v>
      </c>
      <c r="N1592" s="148">
        <v>12530060</v>
      </c>
      <c r="O1592" s="148" t="s">
        <v>2031</v>
      </c>
      <c r="Q1592" s="148" t="s">
        <v>48</v>
      </c>
      <c r="R1592" s="150">
        <v>44805</v>
      </c>
      <c r="T1592" s="148" t="s">
        <v>2115</v>
      </c>
      <c r="U1592" s="148">
        <v>500</v>
      </c>
      <c r="X1592" s="148">
        <v>5</v>
      </c>
      <c r="Y1592" s="148" t="s">
        <v>230</v>
      </c>
      <c r="AC1592" s="148" t="s">
        <v>49</v>
      </c>
      <c r="AD1592" s="148" t="s">
        <v>4049</v>
      </c>
      <c r="AE1592" s="148">
        <v>53110</v>
      </c>
      <c r="AF1592" s="148" t="s">
        <v>6352</v>
      </c>
      <c r="AJ1592" s="148">
        <v>677156290</v>
      </c>
      <c r="AK1592" s="148" t="s">
        <v>6350</v>
      </c>
      <c r="AL1592" s="148">
        <v>0</v>
      </c>
      <c r="AM1592" s="148">
        <v>0</v>
      </c>
    </row>
    <row r="1593" spans="1:39">
      <c r="A1593" s="148">
        <v>5329750</v>
      </c>
      <c r="B1593" s="148" t="s">
        <v>608</v>
      </c>
      <c r="C1593" s="148" t="s">
        <v>10410</v>
      </c>
      <c r="D1593" s="148">
        <v>5329750</v>
      </c>
      <c r="E1593" s="149" t="s">
        <v>52</v>
      </c>
      <c r="H1593" s="150">
        <v>40668</v>
      </c>
      <c r="I1593" s="149" t="s">
        <v>44</v>
      </c>
      <c r="J1593" s="149">
        <v>-14</v>
      </c>
      <c r="K1593" s="149" t="s">
        <v>45</v>
      </c>
      <c r="M1593" s="149" t="s">
        <v>46</v>
      </c>
      <c r="N1593" s="148">
        <v>12530095</v>
      </c>
      <c r="O1593" s="148" t="s">
        <v>944</v>
      </c>
      <c r="P1593" s="150">
        <v>45534</v>
      </c>
      <c r="Q1593" s="148" t="s">
        <v>962</v>
      </c>
      <c r="R1593" s="150">
        <v>45534</v>
      </c>
      <c r="S1593" s="150">
        <v>45492</v>
      </c>
      <c r="T1593" s="148" t="s">
        <v>1006</v>
      </c>
      <c r="U1593" s="148">
        <v>500</v>
      </c>
      <c r="X1593" s="148">
        <v>5</v>
      </c>
      <c r="Y1593" s="148" t="s">
        <v>230</v>
      </c>
      <c r="AC1593" s="148" t="s">
        <v>49</v>
      </c>
      <c r="AD1593" s="148" t="s">
        <v>10411</v>
      </c>
      <c r="AE1593" s="148">
        <v>53940</v>
      </c>
      <c r="AF1593" s="148" t="s">
        <v>10412</v>
      </c>
      <c r="AJ1593" s="148">
        <v>683647841</v>
      </c>
      <c r="AK1593" s="148" t="s">
        <v>10413</v>
      </c>
      <c r="AL1593" s="148">
        <v>0</v>
      </c>
      <c r="AM1593" s="148">
        <v>0</v>
      </c>
    </row>
    <row r="1594" spans="1:39">
      <c r="A1594" s="148">
        <v>5326788</v>
      </c>
      <c r="B1594" s="148" t="s">
        <v>1038</v>
      </c>
      <c r="C1594" s="148" t="s">
        <v>2186</v>
      </c>
      <c r="D1594" s="148">
        <v>5326788</v>
      </c>
      <c r="E1594" s="149" t="s">
        <v>52</v>
      </c>
      <c r="F1594" s="149" t="s">
        <v>52</v>
      </c>
      <c r="H1594" s="150">
        <v>25572</v>
      </c>
      <c r="I1594" s="149" t="s">
        <v>8109</v>
      </c>
      <c r="J1594" s="149" t="s">
        <v>8110</v>
      </c>
      <c r="K1594" s="149" t="s">
        <v>45</v>
      </c>
      <c r="M1594" s="149" t="s">
        <v>46</v>
      </c>
      <c r="N1594" s="148">
        <v>12530008</v>
      </c>
      <c r="O1594" s="148" t="s">
        <v>146</v>
      </c>
      <c r="P1594" s="150">
        <v>45491</v>
      </c>
      <c r="Q1594" s="148" t="s">
        <v>962</v>
      </c>
      <c r="R1594" s="150">
        <v>43181</v>
      </c>
      <c r="S1594" s="150">
        <v>45111</v>
      </c>
      <c r="T1594" s="148" t="s">
        <v>2896</v>
      </c>
      <c r="U1594" s="148">
        <v>569</v>
      </c>
      <c r="X1594" s="148">
        <v>5</v>
      </c>
      <c r="Y1594" s="148" t="s">
        <v>230</v>
      </c>
      <c r="AC1594" s="148" t="s">
        <v>49</v>
      </c>
      <c r="AD1594" s="148" t="s">
        <v>3861</v>
      </c>
      <c r="AE1594" s="148">
        <v>53410</v>
      </c>
      <c r="AF1594" s="148" t="s">
        <v>4736</v>
      </c>
      <c r="AI1594" s="148">
        <v>243372593</v>
      </c>
      <c r="AJ1594" s="148">
        <v>610386730</v>
      </c>
      <c r="AK1594" s="148" t="s">
        <v>1734</v>
      </c>
      <c r="AL1594" s="148">
        <v>0</v>
      </c>
      <c r="AM1594" s="148">
        <v>0</v>
      </c>
    </row>
    <row r="1595" spans="1:39">
      <c r="A1595" s="148">
        <v>5323071</v>
      </c>
      <c r="B1595" s="148" t="s">
        <v>609</v>
      </c>
      <c r="C1595" s="148" t="s">
        <v>9487</v>
      </c>
      <c r="D1595" s="148">
        <v>5323071</v>
      </c>
      <c r="E1595" s="149" t="s">
        <v>8115</v>
      </c>
      <c r="F1595" s="149" t="s">
        <v>52</v>
      </c>
      <c r="H1595" s="150">
        <v>29111</v>
      </c>
      <c r="I1595" s="149" t="s">
        <v>8147</v>
      </c>
      <c r="J1595" s="149" t="s">
        <v>8148</v>
      </c>
      <c r="K1595" s="149" t="s">
        <v>45</v>
      </c>
      <c r="M1595" s="149" t="s">
        <v>46</v>
      </c>
      <c r="N1595" s="148">
        <v>12530109</v>
      </c>
      <c r="O1595" s="148" t="s">
        <v>216</v>
      </c>
      <c r="P1595" s="150">
        <v>45496</v>
      </c>
      <c r="Q1595" s="148" t="s">
        <v>962</v>
      </c>
      <c r="R1595" s="150">
        <v>40812</v>
      </c>
      <c r="S1595" s="150">
        <v>45446</v>
      </c>
      <c r="T1595" s="148" t="s">
        <v>1006</v>
      </c>
      <c r="U1595" s="148">
        <v>748</v>
      </c>
      <c r="X1595" s="148">
        <v>7</v>
      </c>
      <c r="Y1595" s="148" t="s">
        <v>230</v>
      </c>
      <c r="AC1595" s="148" t="s">
        <v>49</v>
      </c>
      <c r="AD1595" s="148" t="s">
        <v>3955</v>
      </c>
      <c r="AE1595" s="148">
        <v>53160</v>
      </c>
      <c r="AF1595" s="148" t="s">
        <v>9488</v>
      </c>
      <c r="AI1595" s="148" t="s">
        <v>9489</v>
      </c>
      <c r="AJ1595" s="148" t="s">
        <v>9490</v>
      </c>
      <c r="AK1595" s="148" t="s">
        <v>6353</v>
      </c>
      <c r="AL1595" s="148">
        <v>0</v>
      </c>
      <c r="AM1595" s="148">
        <v>0</v>
      </c>
    </row>
    <row r="1596" spans="1:39">
      <c r="A1596" s="148">
        <v>5327409</v>
      </c>
      <c r="B1596" s="148" t="s">
        <v>1205</v>
      </c>
      <c r="C1596" s="148" t="s">
        <v>162</v>
      </c>
      <c r="D1596" s="148">
        <v>5327409</v>
      </c>
      <c r="F1596" s="149" t="s">
        <v>52</v>
      </c>
      <c r="H1596" s="150">
        <v>40038</v>
      </c>
      <c r="I1596" s="149" t="s">
        <v>70</v>
      </c>
      <c r="J1596" s="149">
        <v>-16</v>
      </c>
      <c r="K1596" s="149" t="s">
        <v>45</v>
      </c>
      <c r="M1596" s="149" t="s">
        <v>46</v>
      </c>
      <c r="N1596" s="148">
        <v>12530078</v>
      </c>
      <c r="O1596" s="148" t="s">
        <v>105</v>
      </c>
      <c r="Q1596" s="148" t="s">
        <v>48</v>
      </c>
      <c r="R1596" s="150">
        <v>43719</v>
      </c>
      <c r="T1596" s="148" t="s">
        <v>2115</v>
      </c>
      <c r="U1596" s="148">
        <v>549</v>
      </c>
      <c r="X1596" s="148">
        <v>5</v>
      </c>
      <c r="Y1596" s="148" t="s">
        <v>230</v>
      </c>
      <c r="AC1596" s="148" t="s">
        <v>49</v>
      </c>
      <c r="AD1596" s="148" t="s">
        <v>3937</v>
      </c>
      <c r="AE1596" s="148">
        <v>53170</v>
      </c>
      <c r="AF1596" s="148" t="s">
        <v>4737</v>
      </c>
      <c r="AK1596" s="148" t="s">
        <v>4738</v>
      </c>
      <c r="AL1596" s="148">
        <v>0</v>
      </c>
      <c r="AM1596" s="148">
        <v>0</v>
      </c>
    </row>
    <row r="1597" spans="1:39">
      <c r="A1597" s="148">
        <v>5314891</v>
      </c>
      <c r="B1597" s="148" t="s">
        <v>610</v>
      </c>
      <c r="C1597" s="148" t="s">
        <v>130</v>
      </c>
      <c r="D1597" s="148">
        <v>5314891</v>
      </c>
      <c r="F1597" s="149" t="s">
        <v>52</v>
      </c>
      <c r="H1597" s="150">
        <v>26003</v>
      </c>
      <c r="I1597" s="149" t="s">
        <v>8109</v>
      </c>
      <c r="J1597" s="149" t="s">
        <v>8110</v>
      </c>
      <c r="K1597" s="149" t="s">
        <v>45</v>
      </c>
      <c r="M1597" s="149" t="s">
        <v>46</v>
      </c>
      <c r="N1597" s="148">
        <v>12530038</v>
      </c>
      <c r="O1597" s="148" t="s">
        <v>2058</v>
      </c>
      <c r="Q1597" s="148" t="s">
        <v>48</v>
      </c>
      <c r="R1597" s="150">
        <v>37432</v>
      </c>
      <c r="S1597" s="150">
        <v>44825</v>
      </c>
      <c r="T1597" s="148" t="s">
        <v>2896</v>
      </c>
      <c r="U1597" s="148">
        <v>739</v>
      </c>
      <c r="X1597" s="148">
        <v>7</v>
      </c>
      <c r="Y1597" s="148" t="s">
        <v>230</v>
      </c>
      <c r="AC1597" s="148" t="s">
        <v>49</v>
      </c>
      <c r="AD1597" s="148" t="s">
        <v>3809</v>
      </c>
      <c r="AE1597" s="148">
        <v>53290</v>
      </c>
      <c r="AF1597" s="148" t="s">
        <v>4739</v>
      </c>
      <c r="AI1597" s="148">
        <v>243708677</v>
      </c>
      <c r="AJ1597" s="148">
        <v>615995432</v>
      </c>
      <c r="AK1597" s="148" t="s">
        <v>1735</v>
      </c>
      <c r="AL1597" s="148">
        <v>0</v>
      </c>
      <c r="AM1597" s="148">
        <v>0</v>
      </c>
    </row>
    <row r="1598" spans="1:39">
      <c r="A1598" s="148">
        <v>5324383</v>
      </c>
      <c r="B1598" s="148" t="s">
        <v>902</v>
      </c>
      <c r="C1598" s="148" t="s">
        <v>220</v>
      </c>
      <c r="D1598" s="148">
        <v>5324383</v>
      </c>
      <c r="E1598" s="149" t="s">
        <v>8115</v>
      </c>
      <c r="F1598" s="149" t="s">
        <v>52</v>
      </c>
      <c r="H1598" s="150">
        <v>24889</v>
      </c>
      <c r="I1598" s="149" t="s">
        <v>8130</v>
      </c>
      <c r="J1598" s="149" t="s">
        <v>8131</v>
      </c>
      <c r="K1598" s="149" t="s">
        <v>45</v>
      </c>
      <c r="M1598" s="149" t="s">
        <v>46</v>
      </c>
      <c r="N1598" s="148">
        <v>12530127</v>
      </c>
      <c r="O1598" s="148" t="s">
        <v>305</v>
      </c>
      <c r="P1598" s="150">
        <v>45481</v>
      </c>
      <c r="Q1598" s="148" t="s">
        <v>962</v>
      </c>
      <c r="R1598" s="150">
        <v>41549</v>
      </c>
      <c r="S1598" s="150">
        <v>44775</v>
      </c>
      <c r="T1598" s="148" t="s">
        <v>2896</v>
      </c>
      <c r="U1598" s="148">
        <v>631</v>
      </c>
      <c r="X1598" s="148">
        <v>6</v>
      </c>
      <c r="Y1598" s="148" t="s">
        <v>230</v>
      </c>
      <c r="AC1598" s="148" t="s">
        <v>49</v>
      </c>
      <c r="AD1598" s="148" t="s">
        <v>3970</v>
      </c>
      <c r="AE1598" s="148">
        <v>53440</v>
      </c>
      <c r="AF1598" s="148" t="s">
        <v>4740</v>
      </c>
      <c r="AI1598" s="148" t="s">
        <v>3465</v>
      </c>
      <c r="AJ1598" s="148" t="s">
        <v>3466</v>
      </c>
      <c r="AK1598" s="148" t="s">
        <v>6354</v>
      </c>
      <c r="AL1598" s="148">
        <v>0</v>
      </c>
      <c r="AM1598" s="148">
        <v>0</v>
      </c>
    </row>
    <row r="1599" spans="1:39">
      <c r="A1599" s="148">
        <v>5329439</v>
      </c>
      <c r="B1599" s="148" t="s">
        <v>9491</v>
      </c>
      <c r="C1599" s="148" t="s">
        <v>532</v>
      </c>
      <c r="D1599" s="148">
        <v>5329439</v>
      </c>
      <c r="F1599" s="149" t="s">
        <v>43</v>
      </c>
      <c r="H1599" s="150">
        <v>42148</v>
      </c>
      <c r="I1599" s="149" t="s">
        <v>57</v>
      </c>
      <c r="J1599" s="149">
        <v>-10</v>
      </c>
      <c r="K1599" s="149" t="s">
        <v>45</v>
      </c>
      <c r="M1599" s="149" t="s">
        <v>46</v>
      </c>
      <c r="N1599" s="148">
        <v>12538903</v>
      </c>
      <c r="O1599" s="148" t="s">
        <v>166</v>
      </c>
      <c r="Q1599" s="148" t="s">
        <v>48</v>
      </c>
      <c r="R1599" s="150">
        <v>45204</v>
      </c>
      <c r="T1599" s="148" t="s">
        <v>2115</v>
      </c>
      <c r="U1599" s="148">
        <v>500</v>
      </c>
      <c r="X1599" s="148">
        <v>5</v>
      </c>
      <c r="Y1599" s="148" t="s">
        <v>230</v>
      </c>
      <c r="AC1599" s="148" t="s">
        <v>49</v>
      </c>
      <c r="AD1599" s="148" t="s">
        <v>9492</v>
      </c>
      <c r="AE1599" s="148">
        <v>53300</v>
      </c>
      <c r="AF1599" s="148" t="s">
        <v>9493</v>
      </c>
      <c r="AJ1599" s="148">
        <v>688745235</v>
      </c>
      <c r="AK1599" s="148" t="s">
        <v>9494</v>
      </c>
      <c r="AL1599" s="148">
        <v>0</v>
      </c>
      <c r="AM1599" s="148">
        <v>0</v>
      </c>
    </row>
    <row r="1600" spans="1:39">
      <c r="A1600" s="148">
        <v>5329284</v>
      </c>
      <c r="B1600" s="148" t="s">
        <v>9491</v>
      </c>
      <c r="C1600" s="148" t="s">
        <v>9495</v>
      </c>
      <c r="D1600" s="148">
        <v>5329284</v>
      </c>
      <c r="F1600" s="149" t="s">
        <v>5338</v>
      </c>
      <c r="H1600" s="150">
        <v>41138</v>
      </c>
      <c r="I1600" s="149" t="s">
        <v>53</v>
      </c>
      <c r="J1600" s="149">
        <v>-13</v>
      </c>
      <c r="K1600" s="149" t="s">
        <v>45</v>
      </c>
      <c r="M1600" s="149" t="s">
        <v>46</v>
      </c>
      <c r="N1600" s="148">
        <v>12530079</v>
      </c>
      <c r="O1600" s="148" t="s">
        <v>106</v>
      </c>
      <c r="Q1600" s="148" t="s">
        <v>48</v>
      </c>
      <c r="R1600" s="150">
        <v>45186</v>
      </c>
      <c r="T1600" s="148" t="s">
        <v>2115</v>
      </c>
      <c r="U1600" s="148">
        <v>500</v>
      </c>
      <c r="X1600" s="148">
        <v>5</v>
      </c>
      <c r="Y1600" s="148" t="s">
        <v>230</v>
      </c>
      <c r="AC1600" s="148" t="s">
        <v>49</v>
      </c>
      <c r="AD1600" s="148" t="s">
        <v>4406</v>
      </c>
      <c r="AE1600" s="148">
        <v>53120</v>
      </c>
      <c r="AF1600" s="148">
        <v>37</v>
      </c>
      <c r="AG1600" s="148" t="s">
        <v>9496</v>
      </c>
      <c r="AJ1600" s="148">
        <v>778201054</v>
      </c>
      <c r="AK1600" s="148" t="s">
        <v>1557</v>
      </c>
      <c r="AL1600" s="148">
        <v>0</v>
      </c>
      <c r="AM1600" s="148">
        <v>0</v>
      </c>
    </row>
    <row r="1601" spans="1:39">
      <c r="A1601" s="148">
        <v>5328102</v>
      </c>
      <c r="B1601" s="148" t="s">
        <v>1736</v>
      </c>
      <c r="C1601" s="148" t="s">
        <v>2055</v>
      </c>
      <c r="D1601" s="148">
        <v>5328102</v>
      </c>
      <c r="F1601" s="149" t="s">
        <v>43</v>
      </c>
      <c r="H1601" s="150">
        <v>15632</v>
      </c>
      <c r="I1601" s="149" t="s">
        <v>8304</v>
      </c>
      <c r="J1601" s="149" t="s">
        <v>2113</v>
      </c>
      <c r="K1601" s="149" t="s">
        <v>45</v>
      </c>
      <c r="M1601" s="149" t="s">
        <v>46</v>
      </c>
      <c r="N1601" s="148">
        <v>12530114</v>
      </c>
      <c r="O1601" s="148" t="s">
        <v>47</v>
      </c>
      <c r="Q1601" s="148" t="s">
        <v>48</v>
      </c>
      <c r="R1601" s="150">
        <v>44331</v>
      </c>
      <c r="S1601" s="150">
        <v>44627</v>
      </c>
      <c r="T1601" s="148" t="s">
        <v>2896</v>
      </c>
      <c r="U1601" s="148">
        <v>500</v>
      </c>
      <c r="X1601" s="148">
        <v>5</v>
      </c>
      <c r="Y1601" s="148" t="s">
        <v>230</v>
      </c>
      <c r="AC1601" s="148" t="s">
        <v>49</v>
      </c>
      <c r="AD1601" s="148" t="s">
        <v>1328</v>
      </c>
      <c r="AE1601" s="148">
        <v>53000</v>
      </c>
      <c r="AF1601" s="148" t="s">
        <v>3887</v>
      </c>
      <c r="AI1601" s="148" t="s">
        <v>2937</v>
      </c>
      <c r="AK1601" s="148" t="s">
        <v>1402</v>
      </c>
      <c r="AL1601" s="148">
        <v>0</v>
      </c>
      <c r="AM1601" s="148">
        <v>0</v>
      </c>
    </row>
    <row r="1602" spans="1:39">
      <c r="A1602" s="148">
        <v>5313508</v>
      </c>
      <c r="B1602" s="148" t="s">
        <v>611</v>
      </c>
      <c r="C1602" s="148" t="s">
        <v>341</v>
      </c>
      <c r="D1602" s="148">
        <v>5313508</v>
      </c>
      <c r="F1602" s="149" t="s">
        <v>52</v>
      </c>
      <c r="H1602" s="150">
        <v>31063</v>
      </c>
      <c r="I1602" s="149" t="s">
        <v>59</v>
      </c>
      <c r="J1602" s="149">
        <v>-40</v>
      </c>
      <c r="K1602" s="149" t="s">
        <v>45</v>
      </c>
      <c r="M1602" s="149" t="s">
        <v>46</v>
      </c>
      <c r="N1602" s="148">
        <v>12538908</v>
      </c>
      <c r="O1602" s="148" t="s">
        <v>2075</v>
      </c>
      <c r="Q1602" s="148" t="s">
        <v>48</v>
      </c>
      <c r="R1602" s="150">
        <v>37432</v>
      </c>
      <c r="S1602" s="150">
        <v>45191</v>
      </c>
      <c r="T1602" s="148" t="s">
        <v>1006</v>
      </c>
      <c r="U1602" s="148">
        <v>786</v>
      </c>
      <c r="X1602" s="148">
        <v>7</v>
      </c>
      <c r="Y1602" s="148" t="s">
        <v>230</v>
      </c>
      <c r="AC1602" s="148" t="s">
        <v>49</v>
      </c>
      <c r="AD1602" s="148" t="s">
        <v>4179</v>
      </c>
      <c r="AE1602" s="148">
        <v>53240</v>
      </c>
      <c r="AF1602" s="148" t="s">
        <v>4741</v>
      </c>
      <c r="AJ1602" s="148">
        <v>678268337</v>
      </c>
      <c r="AK1602" s="148" t="s">
        <v>1737</v>
      </c>
      <c r="AL1602" s="148">
        <v>0</v>
      </c>
      <c r="AM1602" s="148">
        <v>0</v>
      </c>
    </row>
    <row r="1603" spans="1:39">
      <c r="A1603" s="148">
        <v>5327520</v>
      </c>
      <c r="B1603" s="148" t="s">
        <v>611</v>
      </c>
      <c r="C1603" s="148" t="s">
        <v>280</v>
      </c>
      <c r="D1603" s="148">
        <v>5327520</v>
      </c>
      <c r="F1603" s="149" t="s">
        <v>52</v>
      </c>
      <c r="H1603" s="150">
        <v>39964</v>
      </c>
      <c r="I1603" s="149" t="s">
        <v>70</v>
      </c>
      <c r="J1603" s="149">
        <v>-16</v>
      </c>
      <c r="K1603" s="149" t="s">
        <v>45</v>
      </c>
      <c r="M1603" s="149" t="s">
        <v>46</v>
      </c>
      <c r="N1603" s="148">
        <v>12538908</v>
      </c>
      <c r="O1603" s="148" t="s">
        <v>2075</v>
      </c>
      <c r="Q1603" s="148" t="s">
        <v>48</v>
      </c>
      <c r="R1603" s="150">
        <v>43732</v>
      </c>
      <c r="T1603" s="148" t="s">
        <v>2115</v>
      </c>
      <c r="U1603" s="148">
        <v>500</v>
      </c>
      <c r="X1603" s="148">
        <v>5</v>
      </c>
      <c r="Y1603" s="148" t="s">
        <v>230</v>
      </c>
      <c r="AC1603" s="148" t="s">
        <v>49</v>
      </c>
      <c r="AD1603" s="148" t="s">
        <v>4179</v>
      </c>
      <c r="AE1603" s="148">
        <v>53240</v>
      </c>
      <c r="AF1603" s="148" t="s">
        <v>4742</v>
      </c>
      <c r="AJ1603" s="148">
        <v>678268337</v>
      </c>
      <c r="AK1603" s="148" t="s">
        <v>1737</v>
      </c>
      <c r="AL1603" s="148">
        <v>0</v>
      </c>
      <c r="AM1603" s="148">
        <v>0</v>
      </c>
    </row>
    <row r="1604" spans="1:39">
      <c r="A1604" s="148">
        <v>534609</v>
      </c>
      <c r="B1604" s="148" t="s">
        <v>611</v>
      </c>
      <c r="C1604" s="148" t="s">
        <v>325</v>
      </c>
      <c r="D1604" s="148">
        <v>534609</v>
      </c>
      <c r="F1604" s="149" t="s">
        <v>52</v>
      </c>
      <c r="H1604" s="150">
        <v>20978</v>
      </c>
      <c r="I1604" s="149" t="s">
        <v>8208</v>
      </c>
      <c r="J1604" s="149" t="s">
        <v>8209</v>
      </c>
      <c r="K1604" s="149" t="s">
        <v>45</v>
      </c>
      <c r="M1604" s="149" t="s">
        <v>46</v>
      </c>
      <c r="N1604" s="148">
        <v>12530136</v>
      </c>
      <c r="O1604" s="148" t="s">
        <v>55</v>
      </c>
      <c r="Q1604" s="148" t="s">
        <v>48</v>
      </c>
      <c r="R1604" s="150">
        <v>37432</v>
      </c>
      <c r="S1604" s="150">
        <v>44798</v>
      </c>
      <c r="T1604" s="148" t="s">
        <v>2896</v>
      </c>
      <c r="U1604" s="148">
        <v>1189</v>
      </c>
      <c r="X1604" s="148">
        <v>11</v>
      </c>
      <c r="Y1604" s="148" t="s">
        <v>230</v>
      </c>
      <c r="AC1604" s="148" t="s">
        <v>49</v>
      </c>
      <c r="AD1604" s="148" t="s">
        <v>3658</v>
      </c>
      <c r="AE1604" s="148">
        <v>53100</v>
      </c>
      <c r="AF1604" s="148" t="s">
        <v>4743</v>
      </c>
      <c r="AI1604" s="148">
        <v>243041886</v>
      </c>
      <c r="AK1604" s="148" t="s">
        <v>2886</v>
      </c>
      <c r="AL1604" s="148">
        <v>0</v>
      </c>
      <c r="AM1604" s="148">
        <v>0</v>
      </c>
    </row>
    <row r="1605" spans="1:39">
      <c r="A1605" s="148">
        <v>5311438</v>
      </c>
      <c r="B1605" s="148" t="s">
        <v>611</v>
      </c>
      <c r="C1605" s="148" t="s">
        <v>1275</v>
      </c>
      <c r="D1605" s="148">
        <v>5311438</v>
      </c>
      <c r="F1605" s="149" t="s">
        <v>52</v>
      </c>
      <c r="H1605" s="150">
        <v>30042</v>
      </c>
      <c r="I1605" s="149" t="s">
        <v>8113</v>
      </c>
      <c r="J1605" s="149" t="s">
        <v>8114</v>
      </c>
      <c r="K1605" s="149" t="s">
        <v>45</v>
      </c>
      <c r="M1605" s="149" t="s">
        <v>46</v>
      </c>
      <c r="N1605" s="148">
        <v>12530136</v>
      </c>
      <c r="O1605" s="148" t="s">
        <v>55</v>
      </c>
      <c r="Q1605" s="148" t="s">
        <v>48</v>
      </c>
      <c r="R1605" s="150">
        <v>37432</v>
      </c>
      <c r="S1605" s="150">
        <v>44733</v>
      </c>
      <c r="T1605" s="148" t="s">
        <v>2896</v>
      </c>
      <c r="U1605" s="148">
        <v>711</v>
      </c>
      <c r="X1605" s="148">
        <v>7</v>
      </c>
      <c r="Y1605" s="148" t="s">
        <v>230</v>
      </c>
      <c r="AC1605" s="148" t="s">
        <v>49</v>
      </c>
      <c r="AD1605" s="148" t="s">
        <v>4744</v>
      </c>
      <c r="AE1605" s="148">
        <v>53640</v>
      </c>
      <c r="AF1605" s="148" t="s">
        <v>4745</v>
      </c>
      <c r="AI1605" s="148">
        <v>243037409</v>
      </c>
      <c r="AK1605" s="148" t="s">
        <v>2886</v>
      </c>
      <c r="AL1605" s="148">
        <v>0</v>
      </c>
      <c r="AM1605" s="148">
        <v>0</v>
      </c>
    </row>
    <row r="1606" spans="1:39">
      <c r="A1606" s="148">
        <v>5316920</v>
      </c>
      <c r="B1606" s="148" t="s">
        <v>1309</v>
      </c>
      <c r="C1606" s="148" t="s">
        <v>64</v>
      </c>
      <c r="D1606" s="148">
        <v>5316920</v>
      </c>
      <c r="E1606" s="149" t="s">
        <v>52</v>
      </c>
      <c r="F1606" s="149" t="s">
        <v>52</v>
      </c>
      <c r="H1606" s="150">
        <v>26165</v>
      </c>
      <c r="I1606" s="149" t="s">
        <v>8109</v>
      </c>
      <c r="J1606" s="149" t="s">
        <v>8110</v>
      </c>
      <c r="K1606" s="149" t="s">
        <v>45</v>
      </c>
      <c r="M1606" s="149" t="s">
        <v>46</v>
      </c>
      <c r="N1606" s="148">
        <v>12530033</v>
      </c>
      <c r="O1606" s="148" t="s">
        <v>2147</v>
      </c>
      <c r="P1606" s="150">
        <v>45532</v>
      </c>
      <c r="Q1606" s="148" t="s">
        <v>962</v>
      </c>
      <c r="R1606" s="150">
        <v>37432</v>
      </c>
      <c r="S1606" s="150">
        <v>44753</v>
      </c>
      <c r="T1606" s="148" t="s">
        <v>2896</v>
      </c>
      <c r="U1606" s="148">
        <v>819</v>
      </c>
      <c r="X1606" s="148">
        <v>8</v>
      </c>
      <c r="Y1606" s="148" t="s">
        <v>230</v>
      </c>
      <c r="AC1606" s="148" t="s">
        <v>49</v>
      </c>
      <c r="AD1606" s="148" t="s">
        <v>4519</v>
      </c>
      <c r="AE1606" s="148">
        <v>53190</v>
      </c>
      <c r="AF1606" s="148" t="s">
        <v>4746</v>
      </c>
      <c r="AI1606" s="148">
        <v>243006082</v>
      </c>
      <c r="AJ1606" s="148">
        <v>675832969</v>
      </c>
      <c r="AK1606" s="148" t="s">
        <v>1579</v>
      </c>
      <c r="AL1606" s="148">
        <v>0</v>
      </c>
      <c r="AM1606" s="148">
        <v>0</v>
      </c>
    </row>
    <row r="1607" spans="1:39">
      <c r="A1607" s="148">
        <v>538468</v>
      </c>
      <c r="B1607" s="148" t="s">
        <v>612</v>
      </c>
      <c r="C1607" s="148" t="s">
        <v>111</v>
      </c>
      <c r="D1607" s="148">
        <v>538468</v>
      </c>
      <c r="E1607" s="149" t="s">
        <v>52</v>
      </c>
      <c r="F1607" s="149" t="s">
        <v>52</v>
      </c>
      <c r="H1607" s="150">
        <v>22723</v>
      </c>
      <c r="I1607" s="149" t="s">
        <v>8138</v>
      </c>
      <c r="J1607" s="149" t="s">
        <v>8139</v>
      </c>
      <c r="K1607" s="149" t="s">
        <v>45</v>
      </c>
      <c r="M1607" s="149" t="s">
        <v>46</v>
      </c>
      <c r="N1607" s="148">
        <v>12530074</v>
      </c>
      <c r="O1607" s="148" t="s">
        <v>218</v>
      </c>
      <c r="P1607" s="150">
        <v>45479</v>
      </c>
      <c r="Q1607" s="148" t="s">
        <v>962</v>
      </c>
      <c r="R1607" s="150">
        <v>37432</v>
      </c>
      <c r="S1607" s="150">
        <v>44733</v>
      </c>
      <c r="T1607" s="148" t="s">
        <v>2896</v>
      </c>
      <c r="U1607" s="148">
        <v>923</v>
      </c>
      <c r="X1607" s="148">
        <v>9</v>
      </c>
      <c r="Y1607" s="148" t="s">
        <v>230</v>
      </c>
      <c r="AC1607" s="148" t="s">
        <v>49</v>
      </c>
      <c r="AD1607" s="148" t="s">
        <v>4057</v>
      </c>
      <c r="AE1607" s="148">
        <v>53200</v>
      </c>
      <c r="AF1607" s="148" t="s">
        <v>4747</v>
      </c>
      <c r="AJ1607" s="148" t="s">
        <v>3467</v>
      </c>
      <c r="AK1607" s="148" t="s">
        <v>1738</v>
      </c>
      <c r="AL1607" s="148">
        <v>0</v>
      </c>
      <c r="AM1607" s="148">
        <v>0</v>
      </c>
    </row>
    <row r="1608" spans="1:39">
      <c r="A1608" s="148">
        <v>534649</v>
      </c>
      <c r="B1608" s="148" t="s">
        <v>613</v>
      </c>
      <c r="C1608" s="148" t="s">
        <v>169</v>
      </c>
      <c r="D1608" s="148">
        <v>534649</v>
      </c>
      <c r="E1608" s="149" t="s">
        <v>52</v>
      </c>
      <c r="F1608" s="149" t="s">
        <v>52</v>
      </c>
      <c r="H1608" s="150">
        <v>21087</v>
      </c>
      <c r="I1608" s="149" t="s">
        <v>8208</v>
      </c>
      <c r="J1608" s="149" t="s">
        <v>8209</v>
      </c>
      <c r="K1608" s="149" t="s">
        <v>45</v>
      </c>
      <c r="M1608" s="149" t="s">
        <v>46</v>
      </c>
      <c r="N1608" s="148">
        <v>12538910</v>
      </c>
      <c r="O1608" s="148" t="s">
        <v>2072</v>
      </c>
      <c r="P1608" s="150">
        <v>45478</v>
      </c>
      <c r="Q1608" s="148" t="s">
        <v>962</v>
      </c>
      <c r="R1608" s="150">
        <v>37432</v>
      </c>
      <c r="S1608" s="150">
        <v>45093</v>
      </c>
      <c r="T1608" s="148" t="s">
        <v>2896</v>
      </c>
      <c r="U1608" s="148">
        <v>817</v>
      </c>
      <c r="X1608" s="148">
        <v>8</v>
      </c>
      <c r="Y1608" s="148" t="s">
        <v>230</v>
      </c>
      <c r="AC1608" s="148" t="s">
        <v>49</v>
      </c>
      <c r="AD1608" s="148" t="s">
        <v>4026</v>
      </c>
      <c r="AE1608" s="148">
        <v>53440</v>
      </c>
      <c r="AF1608" s="148" t="s">
        <v>4748</v>
      </c>
      <c r="AJ1608" s="148">
        <v>687443417</v>
      </c>
      <c r="AK1608" s="148" t="s">
        <v>1739</v>
      </c>
      <c r="AL1608" s="148">
        <v>0</v>
      </c>
      <c r="AM1608" s="148">
        <v>0</v>
      </c>
    </row>
    <row r="1609" spans="1:39">
      <c r="A1609" s="148">
        <v>5328298</v>
      </c>
      <c r="B1609" s="148" t="s">
        <v>613</v>
      </c>
      <c r="C1609" s="148" t="s">
        <v>996</v>
      </c>
      <c r="D1609" s="148">
        <v>5328298</v>
      </c>
      <c r="F1609" s="149" t="s">
        <v>52</v>
      </c>
      <c r="H1609" s="150">
        <v>38114</v>
      </c>
      <c r="I1609" s="149" t="s">
        <v>59</v>
      </c>
      <c r="J1609" s="149">
        <v>-40</v>
      </c>
      <c r="K1609" s="149" t="s">
        <v>45</v>
      </c>
      <c r="M1609" s="149" t="s">
        <v>46</v>
      </c>
      <c r="N1609" s="148">
        <v>12530127</v>
      </c>
      <c r="O1609" s="148" t="s">
        <v>305</v>
      </c>
      <c r="Q1609" s="148" t="s">
        <v>48</v>
      </c>
      <c r="R1609" s="150">
        <v>44468</v>
      </c>
      <c r="S1609" s="150">
        <v>44456</v>
      </c>
      <c r="T1609" s="148" t="s">
        <v>2896</v>
      </c>
      <c r="U1609" s="148">
        <v>539</v>
      </c>
      <c r="X1609" s="148">
        <v>5</v>
      </c>
      <c r="Y1609" s="148" t="s">
        <v>230</v>
      </c>
      <c r="AC1609" s="148" t="s">
        <v>49</v>
      </c>
      <c r="AD1609" s="148" t="s">
        <v>4749</v>
      </c>
      <c r="AE1609" s="148">
        <v>53300</v>
      </c>
      <c r="AF1609" s="148" t="s">
        <v>4750</v>
      </c>
      <c r="AJ1609" s="148">
        <v>616712973</v>
      </c>
      <c r="AK1609" s="148" t="s">
        <v>3468</v>
      </c>
      <c r="AL1609" s="148">
        <v>0</v>
      </c>
      <c r="AM1609" s="148">
        <v>0</v>
      </c>
    </row>
    <row r="1610" spans="1:39">
      <c r="A1610" s="148">
        <v>5319993</v>
      </c>
      <c r="B1610" s="148" t="s">
        <v>613</v>
      </c>
      <c r="C1610" s="148" t="s">
        <v>2081</v>
      </c>
      <c r="D1610" s="148">
        <v>5319993</v>
      </c>
      <c r="F1610" s="149" t="s">
        <v>52</v>
      </c>
      <c r="H1610" s="150">
        <v>22334</v>
      </c>
      <c r="I1610" s="149" t="s">
        <v>8138</v>
      </c>
      <c r="J1610" s="149" t="s">
        <v>8139</v>
      </c>
      <c r="K1610" s="149" t="s">
        <v>45</v>
      </c>
      <c r="M1610" s="149" t="s">
        <v>46</v>
      </c>
      <c r="N1610" s="148">
        <v>12530147</v>
      </c>
      <c r="O1610" s="148" t="s">
        <v>966</v>
      </c>
      <c r="Q1610" s="148" t="s">
        <v>48</v>
      </c>
      <c r="R1610" s="150">
        <v>38981</v>
      </c>
      <c r="S1610" s="150">
        <v>44460</v>
      </c>
      <c r="T1610" s="148" t="s">
        <v>2896</v>
      </c>
      <c r="U1610" s="148">
        <v>659</v>
      </c>
      <c r="X1610" s="148">
        <v>6</v>
      </c>
      <c r="Y1610" s="148" t="s">
        <v>230</v>
      </c>
      <c r="AC1610" s="148" t="s">
        <v>49</v>
      </c>
      <c r="AD1610" s="148" t="s">
        <v>3837</v>
      </c>
      <c r="AE1610" s="148">
        <v>53300</v>
      </c>
      <c r="AF1610" s="148" t="s">
        <v>4751</v>
      </c>
      <c r="AI1610" s="148">
        <v>243001270</v>
      </c>
      <c r="AJ1610" s="148">
        <v>635766357</v>
      </c>
      <c r="AK1610" s="148" t="s">
        <v>3469</v>
      </c>
      <c r="AL1610" s="148">
        <v>0</v>
      </c>
      <c r="AM1610" s="148">
        <v>0</v>
      </c>
    </row>
    <row r="1611" spans="1:39">
      <c r="A1611" s="148">
        <v>5326416</v>
      </c>
      <c r="B1611" s="148" t="s">
        <v>1073</v>
      </c>
      <c r="C1611" s="148" t="s">
        <v>93</v>
      </c>
      <c r="D1611" s="148">
        <v>5326416</v>
      </c>
      <c r="E1611" s="149" t="s">
        <v>8115</v>
      </c>
      <c r="F1611" s="149" t="s">
        <v>52</v>
      </c>
      <c r="H1611" s="150">
        <v>21274</v>
      </c>
      <c r="I1611" s="149" t="s">
        <v>8208</v>
      </c>
      <c r="J1611" s="149" t="s">
        <v>8209</v>
      </c>
      <c r="K1611" s="149" t="s">
        <v>45</v>
      </c>
      <c r="M1611" s="149" t="s">
        <v>46</v>
      </c>
      <c r="N1611" s="148">
        <v>12530033</v>
      </c>
      <c r="O1611" s="148" t="s">
        <v>2147</v>
      </c>
      <c r="P1611" s="150">
        <v>45485</v>
      </c>
      <c r="Q1611" s="148" t="s">
        <v>962</v>
      </c>
      <c r="R1611" s="150">
        <v>42999</v>
      </c>
      <c r="S1611" s="150">
        <v>45525</v>
      </c>
      <c r="T1611" s="148" t="s">
        <v>1006</v>
      </c>
      <c r="U1611" s="148">
        <v>500</v>
      </c>
      <c r="X1611" s="148">
        <v>5</v>
      </c>
      <c r="Y1611" s="148" t="s">
        <v>230</v>
      </c>
      <c r="AC1611" s="148" t="s">
        <v>49</v>
      </c>
      <c r="AD1611" s="148" t="s">
        <v>4752</v>
      </c>
      <c r="AE1611" s="148">
        <v>53220</v>
      </c>
      <c r="AF1611" s="148" t="s">
        <v>4753</v>
      </c>
      <c r="AK1611" s="148" t="s">
        <v>1740</v>
      </c>
      <c r="AL1611" s="148">
        <v>1</v>
      </c>
      <c r="AM1611" s="148">
        <v>1</v>
      </c>
    </row>
    <row r="1612" spans="1:39">
      <c r="A1612" s="148">
        <v>5329549</v>
      </c>
      <c r="B1612" s="148" t="s">
        <v>1073</v>
      </c>
      <c r="C1612" s="148" t="s">
        <v>101</v>
      </c>
      <c r="D1612" s="148">
        <v>5329549</v>
      </c>
      <c r="F1612" s="149" t="s">
        <v>43</v>
      </c>
      <c r="H1612" s="150">
        <v>23320</v>
      </c>
      <c r="I1612" s="149" t="s">
        <v>8138</v>
      </c>
      <c r="J1612" s="149" t="s">
        <v>8139</v>
      </c>
      <c r="K1612" s="149" t="s">
        <v>45</v>
      </c>
      <c r="M1612" s="149" t="s">
        <v>46</v>
      </c>
      <c r="N1612" s="148">
        <v>12530022</v>
      </c>
      <c r="O1612" s="148" t="s">
        <v>51</v>
      </c>
      <c r="Q1612" s="148" t="s">
        <v>48</v>
      </c>
      <c r="R1612" s="150">
        <v>45244</v>
      </c>
      <c r="S1612" s="150">
        <v>45238</v>
      </c>
      <c r="T1612" s="148" t="s">
        <v>1006</v>
      </c>
      <c r="U1612" s="148">
        <v>500</v>
      </c>
      <c r="X1612" s="148">
        <v>5</v>
      </c>
      <c r="Y1612" s="148" t="s">
        <v>230</v>
      </c>
      <c r="AC1612" s="148" t="s">
        <v>49</v>
      </c>
      <c r="AD1612" s="148" t="s">
        <v>1328</v>
      </c>
      <c r="AE1612" s="148">
        <v>53000</v>
      </c>
      <c r="AF1612" s="148" t="s">
        <v>9497</v>
      </c>
      <c r="AK1612" s="148" t="s">
        <v>9498</v>
      </c>
      <c r="AL1612" s="148">
        <v>0</v>
      </c>
      <c r="AM1612" s="148">
        <v>0</v>
      </c>
    </row>
    <row r="1613" spans="1:39">
      <c r="A1613" s="148">
        <v>5328014</v>
      </c>
      <c r="B1613" s="148" t="s">
        <v>1310</v>
      </c>
      <c r="C1613" s="148" t="s">
        <v>553</v>
      </c>
      <c r="D1613" s="148">
        <v>5328014</v>
      </c>
      <c r="E1613" s="149" t="s">
        <v>52</v>
      </c>
      <c r="F1613" s="149" t="s">
        <v>52</v>
      </c>
      <c r="H1613" s="150">
        <v>23216</v>
      </c>
      <c r="I1613" s="149" t="s">
        <v>8138</v>
      </c>
      <c r="J1613" s="149" t="s">
        <v>8139</v>
      </c>
      <c r="K1613" s="149" t="s">
        <v>61</v>
      </c>
      <c r="M1613" s="149" t="s">
        <v>46</v>
      </c>
      <c r="N1613" s="148">
        <v>12530127</v>
      </c>
      <c r="O1613" s="148" t="s">
        <v>305</v>
      </c>
      <c r="P1613" s="150">
        <v>45526</v>
      </c>
      <c r="Q1613" s="148" t="s">
        <v>962</v>
      </c>
      <c r="R1613" s="150">
        <v>44112</v>
      </c>
      <c r="S1613" s="150">
        <v>45327</v>
      </c>
      <c r="T1613" s="148" t="s">
        <v>1006</v>
      </c>
      <c r="U1613" s="148">
        <v>500</v>
      </c>
      <c r="X1613" s="148">
        <v>5</v>
      </c>
      <c r="Y1613" s="148" t="s">
        <v>230</v>
      </c>
      <c r="AC1613" s="148" t="s">
        <v>49</v>
      </c>
      <c r="AD1613" s="148" t="s">
        <v>4041</v>
      </c>
      <c r="AE1613" s="148">
        <v>53440</v>
      </c>
      <c r="AF1613" s="148" t="s">
        <v>4754</v>
      </c>
      <c r="AJ1613" s="148">
        <v>767932790</v>
      </c>
      <c r="AK1613" s="148" t="s">
        <v>1741</v>
      </c>
      <c r="AL1613" s="148">
        <v>0</v>
      </c>
      <c r="AM1613" s="148">
        <v>0</v>
      </c>
    </row>
    <row r="1614" spans="1:39">
      <c r="A1614" s="148">
        <v>5318344</v>
      </c>
      <c r="B1614" s="148" t="s">
        <v>614</v>
      </c>
      <c r="C1614" s="148" t="s">
        <v>6306</v>
      </c>
      <c r="D1614" s="148">
        <v>5318344</v>
      </c>
      <c r="E1614" s="149" t="s">
        <v>52</v>
      </c>
      <c r="H1614" s="150">
        <v>33106</v>
      </c>
      <c r="I1614" s="149" t="s">
        <v>59</v>
      </c>
      <c r="J1614" s="149">
        <v>-40</v>
      </c>
      <c r="K1614" s="149" t="s">
        <v>45</v>
      </c>
      <c r="M1614" s="149" t="s">
        <v>46</v>
      </c>
      <c r="N1614" s="148">
        <v>12530023</v>
      </c>
      <c r="O1614" s="148" t="s">
        <v>2026</v>
      </c>
      <c r="P1614" s="150">
        <v>45484</v>
      </c>
      <c r="Q1614" s="148" t="s">
        <v>962</v>
      </c>
      <c r="R1614" s="150">
        <v>37896</v>
      </c>
      <c r="S1614" s="150">
        <v>45464</v>
      </c>
      <c r="T1614" s="148" t="s">
        <v>1006</v>
      </c>
      <c r="U1614" s="148">
        <v>540</v>
      </c>
      <c r="X1614" s="148">
        <v>5</v>
      </c>
      <c r="Y1614" s="148" t="s">
        <v>230</v>
      </c>
      <c r="AC1614" s="148" t="s">
        <v>49</v>
      </c>
      <c r="AD1614" s="148" t="s">
        <v>3900</v>
      </c>
      <c r="AE1614" s="148">
        <v>53250</v>
      </c>
      <c r="AF1614" s="148" t="s">
        <v>9499</v>
      </c>
      <c r="AI1614" s="148">
        <v>628834323</v>
      </c>
      <c r="AK1614" s="148" t="s">
        <v>9500</v>
      </c>
      <c r="AL1614" s="148">
        <v>1</v>
      </c>
      <c r="AM1614" s="148">
        <v>1</v>
      </c>
    </row>
    <row r="1615" spans="1:39">
      <c r="A1615" s="148">
        <v>535068</v>
      </c>
      <c r="B1615" s="148" t="s">
        <v>614</v>
      </c>
      <c r="C1615" s="148" t="s">
        <v>118</v>
      </c>
      <c r="D1615" s="148">
        <v>535068</v>
      </c>
      <c r="F1615" s="149" t="s">
        <v>52</v>
      </c>
      <c r="H1615" s="150">
        <v>24442</v>
      </c>
      <c r="I1615" s="149" t="s">
        <v>8130</v>
      </c>
      <c r="J1615" s="149" t="s">
        <v>8131</v>
      </c>
      <c r="K1615" s="149" t="s">
        <v>45</v>
      </c>
      <c r="M1615" s="149" t="s">
        <v>46</v>
      </c>
      <c r="N1615" s="148">
        <v>12530064</v>
      </c>
      <c r="O1615" s="148" t="s">
        <v>2020</v>
      </c>
      <c r="Q1615" s="148" t="s">
        <v>48</v>
      </c>
      <c r="R1615" s="150">
        <v>37432</v>
      </c>
      <c r="S1615" s="150">
        <v>45147</v>
      </c>
      <c r="T1615" s="148" t="s">
        <v>1006</v>
      </c>
      <c r="U1615" s="148">
        <v>1218</v>
      </c>
      <c r="X1615" s="148">
        <v>12</v>
      </c>
      <c r="Y1615" s="148" t="s">
        <v>230</v>
      </c>
      <c r="AC1615" s="148" t="s">
        <v>49</v>
      </c>
      <c r="AD1615" s="148" t="s">
        <v>3785</v>
      </c>
      <c r="AE1615" s="148">
        <v>53320</v>
      </c>
      <c r="AF1615" s="148" t="s">
        <v>4755</v>
      </c>
      <c r="AI1615" s="148">
        <v>243027310</v>
      </c>
      <c r="AJ1615" s="148">
        <v>672946720</v>
      </c>
      <c r="AK1615" s="148" t="s">
        <v>1742</v>
      </c>
      <c r="AL1615" s="148">
        <v>0</v>
      </c>
      <c r="AM1615" s="148">
        <v>0</v>
      </c>
    </row>
    <row r="1616" spans="1:39">
      <c r="A1616" s="148">
        <v>5329030</v>
      </c>
      <c r="B1616" s="148" t="s">
        <v>6355</v>
      </c>
      <c r="C1616" s="148" t="s">
        <v>6356</v>
      </c>
      <c r="D1616" s="148">
        <v>5329030</v>
      </c>
      <c r="F1616" s="149" t="s">
        <v>52</v>
      </c>
      <c r="H1616" s="150">
        <v>41054</v>
      </c>
      <c r="I1616" s="149" t="s">
        <v>53</v>
      </c>
      <c r="J1616" s="149">
        <v>-13</v>
      </c>
      <c r="K1616" s="149" t="s">
        <v>45</v>
      </c>
      <c r="M1616" s="149" t="s">
        <v>46</v>
      </c>
      <c r="N1616" s="148">
        <v>12530035</v>
      </c>
      <c r="O1616" s="148" t="s">
        <v>2027</v>
      </c>
      <c r="Q1616" s="148" t="s">
        <v>48</v>
      </c>
      <c r="R1616" s="150">
        <v>44882</v>
      </c>
      <c r="T1616" s="148" t="s">
        <v>2115</v>
      </c>
      <c r="U1616" s="148">
        <v>500</v>
      </c>
      <c r="X1616" s="148">
        <v>5</v>
      </c>
      <c r="Y1616" s="148" t="s">
        <v>230</v>
      </c>
      <c r="AC1616" s="148" t="s">
        <v>49</v>
      </c>
      <c r="AD1616" s="148" t="s">
        <v>3885</v>
      </c>
      <c r="AE1616" s="148">
        <v>53950</v>
      </c>
      <c r="AF1616" s="148" t="s">
        <v>6357</v>
      </c>
      <c r="AJ1616" s="148">
        <v>672196009</v>
      </c>
      <c r="AK1616" s="148" t="s">
        <v>6358</v>
      </c>
      <c r="AL1616" s="148">
        <v>1</v>
      </c>
      <c r="AM1616" s="148">
        <v>1</v>
      </c>
    </row>
    <row r="1617" spans="1:39">
      <c r="A1617" s="148">
        <v>5326571</v>
      </c>
      <c r="B1617" s="148" t="s">
        <v>615</v>
      </c>
      <c r="C1617" s="148" t="s">
        <v>169</v>
      </c>
      <c r="D1617" s="148">
        <v>5326571</v>
      </c>
      <c r="F1617" s="149" t="s">
        <v>43</v>
      </c>
      <c r="H1617" s="150">
        <v>19933</v>
      </c>
      <c r="I1617" s="149" t="s">
        <v>8116</v>
      </c>
      <c r="J1617" s="149" t="s">
        <v>8117</v>
      </c>
      <c r="K1617" s="149" t="s">
        <v>45</v>
      </c>
      <c r="M1617" s="149" t="s">
        <v>46</v>
      </c>
      <c r="N1617" s="148">
        <v>12530017</v>
      </c>
      <c r="O1617" s="148" t="s">
        <v>2025</v>
      </c>
      <c r="Q1617" s="148" t="s">
        <v>48</v>
      </c>
      <c r="R1617" s="150">
        <v>43018</v>
      </c>
      <c r="S1617" s="150">
        <v>45167</v>
      </c>
      <c r="T1617" s="148" t="s">
        <v>1006</v>
      </c>
      <c r="U1617" s="148">
        <v>500</v>
      </c>
      <c r="X1617" s="148">
        <v>5</v>
      </c>
      <c r="Y1617" s="148" t="s">
        <v>230</v>
      </c>
      <c r="AC1617" s="148" t="s">
        <v>49</v>
      </c>
      <c r="AD1617" s="148" t="s">
        <v>3669</v>
      </c>
      <c r="AE1617" s="148">
        <v>53500</v>
      </c>
      <c r="AF1617" s="148" t="s">
        <v>4756</v>
      </c>
      <c r="AK1617" s="148" t="s">
        <v>1743</v>
      </c>
      <c r="AL1617" s="148">
        <v>0</v>
      </c>
      <c r="AM1617" s="148">
        <v>0</v>
      </c>
    </row>
    <row r="1618" spans="1:39">
      <c r="A1618" s="148">
        <v>5329372</v>
      </c>
      <c r="B1618" s="148" t="s">
        <v>615</v>
      </c>
      <c r="C1618" s="148" t="s">
        <v>331</v>
      </c>
      <c r="D1618" s="148">
        <v>5329372</v>
      </c>
      <c r="F1618" s="149" t="s">
        <v>43</v>
      </c>
      <c r="H1618" s="150">
        <v>40849</v>
      </c>
      <c r="I1618" s="149" t="s">
        <v>44</v>
      </c>
      <c r="J1618" s="149">
        <v>-14</v>
      </c>
      <c r="K1618" s="149" t="s">
        <v>45</v>
      </c>
      <c r="M1618" s="149" t="s">
        <v>46</v>
      </c>
      <c r="N1618" s="148">
        <v>12530054</v>
      </c>
      <c r="O1618" s="148" t="s">
        <v>94</v>
      </c>
      <c r="Q1618" s="148" t="s">
        <v>48</v>
      </c>
      <c r="R1618" s="150">
        <v>45197</v>
      </c>
      <c r="T1618" s="148" t="s">
        <v>2115</v>
      </c>
      <c r="U1618" s="148">
        <v>500</v>
      </c>
      <c r="X1618" s="148">
        <v>5</v>
      </c>
      <c r="Y1618" s="148" t="s">
        <v>230</v>
      </c>
      <c r="AC1618" s="148" t="s">
        <v>49</v>
      </c>
      <c r="AD1618" s="148" t="s">
        <v>9501</v>
      </c>
      <c r="AE1618" s="148">
        <v>53800</v>
      </c>
      <c r="AF1618" s="148" t="s">
        <v>9502</v>
      </c>
      <c r="AK1618" s="148" t="s">
        <v>9503</v>
      </c>
      <c r="AL1618" s="148">
        <v>0</v>
      </c>
      <c r="AM1618" s="148">
        <v>0</v>
      </c>
    </row>
    <row r="1619" spans="1:39">
      <c r="A1619" s="148">
        <v>5326572</v>
      </c>
      <c r="B1619" s="148" t="s">
        <v>615</v>
      </c>
      <c r="C1619" s="148" t="s">
        <v>1116</v>
      </c>
      <c r="D1619" s="148">
        <v>5326572</v>
      </c>
      <c r="E1619" s="149" t="s">
        <v>43</v>
      </c>
      <c r="F1619" s="149" t="s">
        <v>43</v>
      </c>
      <c r="H1619" s="150">
        <v>29010</v>
      </c>
      <c r="I1619" s="149" t="s">
        <v>8147</v>
      </c>
      <c r="J1619" s="149" t="s">
        <v>8148</v>
      </c>
      <c r="K1619" s="149" t="s">
        <v>61</v>
      </c>
      <c r="M1619" s="149" t="s">
        <v>46</v>
      </c>
      <c r="N1619" s="148">
        <v>12530017</v>
      </c>
      <c r="O1619" s="148" t="s">
        <v>2025</v>
      </c>
      <c r="P1619" s="150">
        <v>45535</v>
      </c>
      <c r="Q1619" s="148" t="s">
        <v>962</v>
      </c>
      <c r="R1619" s="150">
        <v>43018</v>
      </c>
      <c r="S1619" s="150">
        <v>45274</v>
      </c>
      <c r="T1619" s="148" t="s">
        <v>1006</v>
      </c>
      <c r="U1619" s="148">
        <v>500</v>
      </c>
      <c r="X1619" s="148">
        <v>5</v>
      </c>
      <c r="Y1619" s="148" t="s">
        <v>230</v>
      </c>
      <c r="AC1619" s="148" t="s">
        <v>49</v>
      </c>
      <c r="AD1619" s="148" t="s">
        <v>3669</v>
      </c>
      <c r="AE1619" s="148">
        <v>53500</v>
      </c>
      <c r="AF1619" s="148" t="s">
        <v>4757</v>
      </c>
      <c r="AJ1619" s="148">
        <v>788834592</v>
      </c>
      <c r="AK1619" s="148" t="s">
        <v>1743</v>
      </c>
      <c r="AL1619" s="148">
        <v>0</v>
      </c>
      <c r="AM1619" s="148">
        <v>0</v>
      </c>
    </row>
    <row r="1620" spans="1:39">
      <c r="A1620" s="148">
        <v>5329572</v>
      </c>
      <c r="B1620" s="148" t="s">
        <v>615</v>
      </c>
      <c r="C1620" s="148" t="s">
        <v>3518</v>
      </c>
      <c r="D1620" s="148">
        <v>5329572</v>
      </c>
      <c r="F1620" s="149" t="s">
        <v>43</v>
      </c>
      <c r="H1620" s="150">
        <v>19847</v>
      </c>
      <c r="I1620" s="149" t="s">
        <v>8116</v>
      </c>
      <c r="J1620" s="149" t="s">
        <v>8117</v>
      </c>
      <c r="K1620" s="149" t="s">
        <v>45</v>
      </c>
      <c r="M1620" s="149" t="s">
        <v>46</v>
      </c>
      <c r="N1620" s="148">
        <v>12530017</v>
      </c>
      <c r="O1620" s="148" t="s">
        <v>2025</v>
      </c>
      <c r="Q1620" s="148" t="s">
        <v>48</v>
      </c>
      <c r="R1620" s="150">
        <v>45258</v>
      </c>
      <c r="S1620" s="150">
        <v>45217</v>
      </c>
      <c r="T1620" s="148" t="s">
        <v>1006</v>
      </c>
      <c r="U1620" s="148">
        <v>500</v>
      </c>
      <c r="X1620" s="148">
        <v>5</v>
      </c>
      <c r="Y1620" s="148" t="s">
        <v>230</v>
      </c>
      <c r="AC1620" s="148" t="s">
        <v>49</v>
      </c>
      <c r="AD1620" s="148" t="s">
        <v>3669</v>
      </c>
      <c r="AE1620" s="148">
        <v>53500</v>
      </c>
      <c r="AF1620" s="148" t="s">
        <v>9504</v>
      </c>
      <c r="AI1620" s="148">
        <v>616117396</v>
      </c>
      <c r="AK1620" s="148" t="s">
        <v>9505</v>
      </c>
      <c r="AL1620" s="148">
        <v>0</v>
      </c>
      <c r="AM1620" s="148">
        <v>0</v>
      </c>
    </row>
    <row r="1621" spans="1:39">
      <c r="A1621" s="148">
        <v>5329610</v>
      </c>
      <c r="B1621" s="148" t="s">
        <v>615</v>
      </c>
      <c r="C1621" s="148" t="s">
        <v>9506</v>
      </c>
      <c r="D1621" s="148">
        <v>5329610</v>
      </c>
      <c r="F1621" s="149" t="s">
        <v>52</v>
      </c>
      <c r="H1621" s="150">
        <v>40700</v>
      </c>
      <c r="I1621" s="149" t="s">
        <v>44</v>
      </c>
      <c r="J1621" s="149">
        <v>-14</v>
      </c>
      <c r="K1621" s="149" t="s">
        <v>61</v>
      </c>
      <c r="M1621" s="149" t="s">
        <v>46</v>
      </c>
      <c r="N1621" s="148">
        <v>12530064</v>
      </c>
      <c r="O1621" s="148" t="s">
        <v>2020</v>
      </c>
      <c r="Q1621" s="148" t="s">
        <v>48</v>
      </c>
      <c r="R1621" s="150">
        <v>45288</v>
      </c>
      <c r="T1621" s="148" t="s">
        <v>2115</v>
      </c>
      <c r="U1621" s="148">
        <v>500</v>
      </c>
      <c r="X1621" s="148">
        <v>5</v>
      </c>
      <c r="Y1621" s="148" t="s">
        <v>230</v>
      </c>
      <c r="AC1621" s="148" t="s">
        <v>49</v>
      </c>
      <c r="AD1621" s="148" t="s">
        <v>5887</v>
      </c>
      <c r="AE1621" s="148">
        <v>53940</v>
      </c>
      <c r="AF1621" s="148" t="s">
        <v>9507</v>
      </c>
      <c r="AI1621" s="148">
        <v>764440882</v>
      </c>
      <c r="AJ1621" s="148">
        <v>786536732</v>
      </c>
      <c r="AK1621" s="148" t="s">
        <v>9508</v>
      </c>
      <c r="AL1621" s="148">
        <v>0</v>
      </c>
      <c r="AM1621" s="148">
        <v>0</v>
      </c>
    </row>
    <row r="1622" spans="1:39">
      <c r="A1622" s="148">
        <v>537640</v>
      </c>
      <c r="B1622" s="148" t="s">
        <v>615</v>
      </c>
      <c r="C1622" s="148" t="s">
        <v>134</v>
      </c>
      <c r="D1622" s="148">
        <v>537640</v>
      </c>
      <c r="E1622" s="149" t="s">
        <v>8115</v>
      </c>
      <c r="F1622" s="149" t="s">
        <v>52</v>
      </c>
      <c r="H1622" s="150">
        <v>28968</v>
      </c>
      <c r="I1622" s="149" t="s">
        <v>8147</v>
      </c>
      <c r="J1622" s="149" t="s">
        <v>8148</v>
      </c>
      <c r="K1622" s="149" t="s">
        <v>45</v>
      </c>
      <c r="M1622" s="149" t="s">
        <v>46</v>
      </c>
      <c r="N1622" s="148">
        <v>12530020</v>
      </c>
      <c r="O1622" s="148" t="s">
        <v>127</v>
      </c>
      <c r="P1622" s="150">
        <v>45517</v>
      </c>
      <c r="Q1622" s="148" t="s">
        <v>962</v>
      </c>
      <c r="R1622" s="150">
        <v>37432</v>
      </c>
      <c r="S1622" s="150">
        <v>44782</v>
      </c>
      <c r="T1622" s="148" t="s">
        <v>2896</v>
      </c>
      <c r="U1622" s="148">
        <v>793</v>
      </c>
      <c r="X1622" s="148">
        <v>7</v>
      </c>
      <c r="Y1622" s="148" t="s">
        <v>230</v>
      </c>
      <c r="AC1622" s="148" t="s">
        <v>49</v>
      </c>
      <c r="AD1622" s="148" t="s">
        <v>4269</v>
      </c>
      <c r="AE1622" s="148">
        <v>53210</v>
      </c>
      <c r="AF1622" s="148" t="s">
        <v>4758</v>
      </c>
      <c r="AI1622" s="148" t="s">
        <v>3471</v>
      </c>
      <c r="AJ1622" s="148" t="s">
        <v>3471</v>
      </c>
      <c r="AK1622" s="148" t="s">
        <v>1744</v>
      </c>
      <c r="AL1622" s="148">
        <v>1</v>
      </c>
      <c r="AM1622" s="148">
        <v>0</v>
      </c>
    </row>
    <row r="1623" spans="1:39">
      <c r="A1623" s="148">
        <v>5325620</v>
      </c>
      <c r="B1623" s="148" t="s">
        <v>615</v>
      </c>
      <c r="C1623" s="148" t="s">
        <v>488</v>
      </c>
      <c r="D1623" s="148">
        <v>5325620</v>
      </c>
      <c r="F1623" s="149" t="s">
        <v>52</v>
      </c>
      <c r="H1623" s="150">
        <v>40158</v>
      </c>
      <c r="I1623" s="149" t="s">
        <v>70</v>
      </c>
      <c r="J1623" s="149">
        <v>-16</v>
      </c>
      <c r="K1623" s="149" t="s">
        <v>61</v>
      </c>
      <c r="M1623" s="149" t="s">
        <v>46</v>
      </c>
      <c r="N1623" s="148">
        <v>12530054</v>
      </c>
      <c r="O1623" s="148" t="s">
        <v>94</v>
      </c>
      <c r="Q1623" s="148" t="s">
        <v>48</v>
      </c>
      <c r="R1623" s="150">
        <v>42319</v>
      </c>
      <c r="T1623" s="148" t="s">
        <v>2115</v>
      </c>
      <c r="U1623" s="148">
        <v>513</v>
      </c>
      <c r="X1623" s="148">
        <v>5</v>
      </c>
      <c r="Y1623" s="148" t="s">
        <v>230</v>
      </c>
      <c r="AC1623" s="148" t="s">
        <v>49</v>
      </c>
      <c r="AD1623" s="148" t="s">
        <v>3928</v>
      </c>
      <c r="AE1623" s="148">
        <v>53800</v>
      </c>
      <c r="AF1623" s="148" t="s">
        <v>9509</v>
      </c>
      <c r="AK1623" s="148" t="s">
        <v>9503</v>
      </c>
      <c r="AL1623" s="148">
        <v>0</v>
      </c>
      <c r="AM1623" s="148">
        <v>0</v>
      </c>
    </row>
    <row r="1624" spans="1:39">
      <c r="A1624" s="148">
        <v>5328143</v>
      </c>
      <c r="B1624" s="148" t="s">
        <v>615</v>
      </c>
      <c r="C1624" s="148" t="s">
        <v>121</v>
      </c>
      <c r="D1624" s="148">
        <v>5328143</v>
      </c>
      <c r="F1624" s="149" t="s">
        <v>52</v>
      </c>
      <c r="H1624" s="150">
        <v>27380</v>
      </c>
      <c r="I1624" s="149" t="s">
        <v>8109</v>
      </c>
      <c r="J1624" s="149" t="s">
        <v>8110</v>
      </c>
      <c r="K1624" s="149" t="s">
        <v>45</v>
      </c>
      <c r="M1624" s="149" t="s">
        <v>46</v>
      </c>
      <c r="N1624" s="148">
        <v>12530035</v>
      </c>
      <c r="O1624" s="148" t="s">
        <v>2027</v>
      </c>
      <c r="Q1624" s="148" t="s">
        <v>48</v>
      </c>
      <c r="R1624" s="150">
        <v>44449</v>
      </c>
      <c r="S1624" s="150">
        <v>44442</v>
      </c>
      <c r="T1624" s="148" t="s">
        <v>2896</v>
      </c>
      <c r="U1624" s="148">
        <v>650</v>
      </c>
      <c r="X1624" s="148">
        <v>6</v>
      </c>
      <c r="Y1624" s="148" t="s">
        <v>230</v>
      </c>
      <c r="AC1624" s="148" t="s">
        <v>49</v>
      </c>
      <c r="AD1624" s="148" t="s">
        <v>4022</v>
      </c>
      <c r="AE1624" s="148">
        <v>53240</v>
      </c>
      <c r="AF1624" s="148" t="s">
        <v>4759</v>
      </c>
      <c r="AJ1624" s="148">
        <v>621670165</v>
      </c>
      <c r="AK1624" s="148" t="s">
        <v>2283</v>
      </c>
      <c r="AL1624" s="148">
        <v>0</v>
      </c>
      <c r="AM1624" s="148">
        <v>0</v>
      </c>
    </row>
    <row r="1625" spans="1:39">
      <c r="A1625" s="148">
        <v>5316316</v>
      </c>
      <c r="B1625" s="148" t="s">
        <v>616</v>
      </c>
      <c r="C1625" s="148" t="s">
        <v>141</v>
      </c>
      <c r="D1625" s="148">
        <v>5316316</v>
      </c>
      <c r="F1625" s="149" t="s">
        <v>52</v>
      </c>
      <c r="H1625" s="150">
        <v>28812</v>
      </c>
      <c r="I1625" s="149" t="s">
        <v>8147</v>
      </c>
      <c r="J1625" s="149" t="s">
        <v>8148</v>
      </c>
      <c r="K1625" s="149" t="s">
        <v>45</v>
      </c>
      <c r="M1625" s="149" t="s">
        <v>46</v>
      </c>
      <c r="N1625" s="148">
        <v>12530042</v>
      </c>
      <c r="O1625" s="148" t="s">
        <v>119</v>
      </c>
      <c r="Q1625" s="148" t="s">
        <v>48</v>
      </c>
      <c r="R1625" s="150">
        <v>37432</v>
      </c>
      <c r="S1625" s="150">
        <v>44396</v>
      </c>
      <c r="T1625" s="148" t="s">
        <v>2896</v>
      </c>
      <c r="U1625" s="148">
        <v>633</v>
      </c>
      <c r="X1625" s="148">
        <v>6</v>
      </c>
      <c r="Y1625" s="148" t="s">
        <v>230</v>
      </c>
      <c r="AC1625" s="148" t="s">
        <v>49</v>
      </c>
      <c r="AD1625" s="148" t="s">
        <v>3684</v>
      </c>
      <c r="AE1625" s="148">
        <v>53230</v>
      </c>
      <c r="AF1625" s="148" t="s">
        <v>4760</v>
      </c>
      <c r="AK1625" s="148" t="s">
        <v>1746</v>
      </c>
      <c r="AL1625" s="148">
        <v>0</v>
      </c>
      <c r="AM1625" s="148">
        <v>0</v>
      </c>
    </row>
    <row r="1626" spans="1:39">
      <c r="A1626" s="148">
        <v>5329323</v>
      </c>
      <c r="B1626" s="148" t="s">
        <v>616</v>
      </c>
      <c r="C1626" s="148" t="s">
        <v>72</v>
      </c>
      <c r="D1626" s="148">
        <v>5329323</v>
      </c>
      <c r="F1626" s="149" t="s">
        <v>52</v>
      </c>
      <c r="H1626" s="150">
        <v>39757</v>
      </c>
      <c r="I1626" s="149" t="s">
        <v>152</v>
      </c>
      <c r="J1626" s="149">
        <v>-17</v>
      </c>
      <c r="K1626" s="149" t="s">
        <v>45</v>
      </c>
      <c r="M1626" s="149" t="s">
        <v>46</v>
      </c>
      <c r="N1626" s="148">
        <v>12538909</v>
      </c>
      <c r="O1626" s="148" t="s">
        <v>2038</v>
      </c>
      <c r="Q1626" s="148" t="s">
        <v>48</v>
      </c>
      <c r="R1626" s="150">
        <v>45190</v>
      </c>
      <c r="T1626" s="148" t="s">
        <v>2115</v>
      </c>
      <c r="U1626" s="148">
        <v>500</v>
      </c>
      <c r="X1626" s="148">
        <v>5</v>
      </c>
      <c r="Y1626" s="148" t="s">
        <v>230</v>
      </c>
      <c r="AC1626" s="148" t="s">
        <v>49</v>
      </c>
      <c r="AD1626" s="148" t="s">
        <v>9510</v>
      </c>
      <c r="AE1626" s="148">
        <v>53230</v>
      </c>
      <c r="AF1626" s="148" t="s">
        <v>9511</v>
      </c>
      <c r="AK1626" s="148" t="s">
        <v>7349</v>
      </c>
      <c r="AL1626" s="148">
        <v>0</v>
      </c>
      <c r="AM1626" s="148">
        <v>0</v>
      </c>
    </row>
    <row r="1627" spans="1:39">
      <c r="A1627" s="148">
        <v>5328582</v>
      </c>
      <c r="B1627" s="148" t="s">
        <v>616</v>
      </c>
      <c r="C1627" s="148" t="s">
        <v>173</v>
      </c>
      <c r="D1627" s="148">
        <v>5328582</v>
      </c>
      <c r="F1627" s="149" t="s">
        <v>43</v>
      </c>
      <c r="H1627" s="150">
        <v>29797</v>
      </c>
      <c r="I1627" s="149" t="s">
        <v>8113</v>
      </c>
      <c r="J1627" s="149" t="s">
        <v>8114</v>
      </c>
      <c r="K1627" s="149" t="s">
        <v>45</v>
      </c>
      <c r="M1627" s="149" t="s">
        <v>46</v>
      </c>
      <c r="N1627" s="148">
        <v>12530088</v>
      </c>
      <c r="O1627" s="148" t="s">
        <v>2074</v>
      </c>
      <c r="Q1627" s="148" t="s">
        <v>48</v>
      </c>
      <c r="R1627" s="150">
        <v>44591</v>
      </c>
      <c r="S1627" s="150">
        <v>44578</v>
      </c>
      <c r="T1627" s="148" t="s">
        <v>2896</v>
      </c>
      <c r="U1627" s="148">
        <v>500</v>
      </c>
      <c r="X1627" s="148">
        <v>5</v>
      </c>
      <c r="Y1627" s="148" t="s">
        <v>230</v>
      </c>
      <c r="AC1627" s="148" t="s">
        <v>49</v>
      </c>
      <c r="AD1627" s="148" t="s">
        <v>4255</v>
      </c>
      <c r="AE1627" s="148">
        <v>53230</v>
      </c>
      <c r="AF1627" s="148" t="s">
        <v>4761</v>
      </c>
      <c r="AJ1627" s="148">
        <v>620954268</v>
      </c>
      <c r="AK1627" s="148" t="s">
        <v>3472</v>
      </c>
      <c r="AL1627" s="148">
        <v>0</v>
      </c>
      <c r="AM1627" s="148">
        <v>0</v>
      </c>
    </row>
    <row r="1628" spans="1:39">
      <c r="A1628" s="148">
        <v>5319276</v>
      </c>
      <c r="B1628" s="148" t="s">
        <v>616</v>
      </c>
      <c r="C1628" s="148" t="s">
        <v>191</v>
      </c>
      <c r="D1628" s="148">
        <v>5319276</v>
      </c>
      <c r="E1628" s="149" t="s">
        <v>52</v>
      </c>
      <c r="F1628" s="149" t="s">
        <v>52</v>
      </c>
      <c r="H1628" s="150">
        <v>22942</v>
      </c>
      <c r="I1628" s="149" t="s">
        <v>8138</v>
      </c>
      <c r="J1628" s="149" t="s">
        <v>8139</v>
      </c>
      <c r="K1628" s="149" t="s">
        <v>45</v>
      </c>
      <c r="M1628" s="149" t="s">
        <v>46</v>
      </c>
      <c r="N1628" s="148">
        <v>12530023</v>
      </c>
      <c r="O1628" s="148" t="s">
        <v>2026</v>
      </c>
      <c r="P1628" s="150">
        <v>45484</v>
      </c>
      <c r="Q1628" s="148" t="s">
        <v>962</v>
      </c>
      <c r="R1628" s="150">
        <v>38600</v>
      </c>
      <c r="S1628" s="150">
        <v>45484</v>
      </c>
      <c r="T1628" s="148" t="s">
        <v>1006</v>
      </c>
      <c r="U1628" s="148">
        <v>764</v>
      </c>
      <c r="X1628" s="148">
        <v>7</v>
      </c>
      <c r="Y1628" s="148" t="s">
        <v>230</v>
      </c>
      <c r="AC1628" s="148" t="s">
        <v>49</v>
      </c>
      <c r="AD1628" s="148" t="s">
        <v>4762</v>
      </c>
      <c r="AE1628" s="148">
        <v>72140</v>
      </c>
      <c r="AF1628" s="148" t="s">
        <v>4763</v>
      </c>
      <c r="AI1628" s="148">
        <v>965163437</v>
      </c>
      <c r="AJ1628" s="148">
        <v>647270611</v>
      </c>
      <c r="AK1628" s="148" t="s">
        <v>1745</v>
      </c>
      <c r="AL1628" s="148">
        <v>0</v>
      </c>
      <c r="AM1628" s="148">
        <v>0</v>
      </c>
    </row>
    <row r="1629" spans="1:39">
      <c r="A1629" s="148">
        <v>5312323</v>
      </c>
      <c r="B1629" s="148" t="s">
        <v>616</v>
      </c>
      <c r="C1629" s="148" t="s">
        <v>193</v>
      </c>
      <c r="D1629" s="148">
        <v>5312323</v>
      </c>
      <c r="E1629" s="149" t="s">
        <v>8115</v>
      </c>
      <c r="F1629" s="149" t="s">
        <v>52</v>
      </c>
      <c r="H1629" s="150">
        <v>30139</v>
      </c>
      <c r="I1629" s="149" t="s">
        <v>8113</v>
      </c>
      <c r="J1629" s="149" t="s">
        <v>8114</v>
      </c>
      <c r="K1629" s="149" t="s">
        <v>45</v>
      </c>
      <c r="M1629" s="149" t="s">
        <v>46</v>
      </c>
      <c r="N1629" s="148">
        <v>12530042</v>
      </c>
      <c r="O1629" s="148" t="s">
        <v>119</v>
      </c>
      <c r="P1629" s="150">
        <v>45478</v>
      </c>
      <c r="Q1629" s="148" t="s">
        <v>962</v>
      </c>
      <c r="R1629" s="150">
        <v>37432</v>
      </c>
      <c r="S1629" s="150">
        <v>44459</v>
      </c>
      <c r="T1629" s="148" t="s">
        <v>2896</v>
      </c>
      <c r="U1629" s="148">
        <v>1299</v>
      </c>
      <c r="X1629" s="148">
        <v>12</v>
      </c>
      <c r="Y1629" s="148" t="s">
        <v>230</v>
      </c>
      <c r="AC1629" s="148" t="s">
        <v>49</v>
      </c>
      <c r="AD1629" s="148" t="s">
        <v>4765</v>
      </c>
      <c r="AE1629" s="148">
        <v>49520</v>
      </c>
      <c r="AF1629" s="148" t="s">
        <v>6359</v>
      </c>
      <c r="AI1629" s="148" t="s">
        <v>6360</v>
      </c>
      <c r="AJ1629" s="148" t="s">
        <v>3069</v>
      </c>
      <c r="AK1629" s="148" t="s">
        <v>1746</v>
      </c>
      <c r="AL1629" s="148">
        <v>0</v>
      </c>
      <c r="AM1629" s="148">
        <v>0</v>
      </c>
    </row>
    <row r="1630" spans="1:39">
      <c r="A1630" s="148">
        <v>5322732</v>
      </c>
      <c r="B1630" s="148" t="s">
        <v>617</v>
      </c>
      <c r="C1630" s="148" t="s">
        <v>108</v>
      </c>
      <c r="D1630" s="148">
        <v>5322732</v>
      </c>
      <c r="F1630" s="149" t="s">
        <v>52</v>
      </c>
      <c r="H1630" s="150">
        <v>37884</v>
      </c>
      <c r="I1630" s="149" t="s">
        <v>59</v>
      </c>
      <c r="J1630" s="149">
        <v>-40</v>
      </c>
      <c r="K1630" s="149" t="s">
        <v>45</v>
      </c>
      <c r="M1630" s="149" t="s">
        <v>46</v>
      </c>
      <c r="N1630" s="148">
        <v>12530022</v>
      </c>
      <c r="O1630" s="148" t="s">
        <v>51</v>
      </c>
      <c r="Q1630" s="148" t="s">
        <v>48</v>
      </c>
      <c r="R1630" s="150">
        <v>40504</v>
      </c>
      <c r="S1630" s="150">
        <v>44467</v>
      </c>
      <c r="T1630" s="148" t="s">
        <v>2896</v>
      </c>
      <c r="U1630" s="148">
        <v>1202</v>
      </c>
      <c r="X1630" s="148">
        <v>12</v>
      </c>
      <c r="Y1630" s="148" t="s">
        <v>230</v>
      </c>
      <c r="AB1630" s="150">
        <v>45474</v>
      </c>
      <c r="AC1630" s="148" t="s">
        <v>49</v>
      </c>
      <c r="AD1630" s="148" t="s">
        <v>3888</v>
      </c>
      <c r="AE1630" s="148">
        <v>53350</v>
      </c>
      <c r="AF1630" s="148" t="s">
        <v>9512</v>
      </c>
      <c r="AJ1630" s="148">
        <v>615524139</v>
      </c>
      <c r="AK1630" s="148" t="s">
        <v>9513</v>
      </c>
      <c r="AL1630" s="148">
        <v>0</v>
      </c>
      <c r="AM1630" s="148">
        <v>0</v>
      </c>
    </row>
    <row r="1631" spans="1:39">
      <c r="A1631" s="148">
        <v>5325990</v>
      </c>
      <c r="B1631" s="148" t="s">
        <v>618</v>
      </c>
      <c r="C1631" s="148" t="s">
        <v>1272</v>
      </c>
      <c r="D1631" s="148">
        <v>5325990</v>
      </c>
      <c r="E1631" s="149" t="s">
        <v>52</v>
      </c>
      <c r="F1631" s="149" t="s">
        <v>52</v>
      </c>
      <c r="H1631" s="150">
        <v>36946</v>
      </c>
      <c r="I1631" s="149" t="s">
        <v>59</v>
      </c>
      <c r="J1631" s="149">
        <v>-40</v>
      </c>
      <c r="K1631" s="149" t="s">
        <v>61</v>
      </c>
      <c r="M1631" s="149" t="s">
        <v>46</v>
      </c>
      <c r="N1631" s="148">
        <v>12530023</v>
      </c>
      <c r="O1631" s="148" t="s">
        <v>2026</v>
      </c>
      <c r="P1631" s="150">
        <v>45524</v>
      </c>
      <c r="Q1631" s="148" t="s">
        <v>962</v>
      </c>
      <c r="R1631" s="150">
        <v>42644</v>
      </c>
      <c r="S1631" s="150">
        <v>45514</v>
      </c>
      <c r="T1631" s="148" t="s">
        <v>1006</v>
      </c>
      <c r="U1631" s="148">
        <v>608</v>
      </c>
      <c r="X1631" s="148">
        <v>6</v>
      </c>
      <c r="Y1631" s="148" t="s">
        <v>230</v>
      </c>
      <c r="AC1631" s="148" t="s">
        <v>49</v>
      </c>
      <c r="AD1631" s="148" t="s">
        <v>3904</v>
      </c>
      <c r="AE1631" s="148">
        <v>53700</v>
      </c>
      <c r="AF1631" s="148" t="s">
        <v>4766</v>
      </c>
      <c r="AI1631" s="148">
        <v>243047770</v>
      </c>
      <c r="AJ1631" s="148">
        <v>611382709</v>
      </c>
      <c r="AK1631" s="148" t="s">
        <v>1747</v>
      </c>
      <c r="AL1631" s="148">
        <v>0</v>
      </c>
      <c r="AM1631" s="148">
        <v>0</v>
      </c>
    </row>
    <row r="1632" spans="1:39">
      <c r="A1632" s="148">
        <v>5322302</v>
      </c>
      <c r="B1632" s="148" t="s">
        <v>618</v>
      </c>
      <c r="C1632" s="148" t="s">
        <v>2087</v>
      </c>
      <c r="D1632" s="148">
        <v>5322302</v>
      </c>
      <c r="F1632" s="149" t="s">
        <v>52</v>
      </c>
      <c r="H1632" s="150">
        <v>19255</v>
      </c>
      <c r="I1632" s="149" t="s">
        <v>8116</v>
      </c>
      <c r="J1632" s="149" t="s">
        <v>8117</v>
      </c>
      <c r="K1632" s="149" t="s">
        <v>45</v>
      </c>
      <c r="M1632" s="149" t="s">
        <v>46</v>
      </c>
      <c r="N1632" s="148">
        <v>12530093</v>
      </c>
      <c r="O1632" s="148" t="s">
        <v>185</v>
      </c>
      <c r="Q1632" s="148" t="s">
        <v>48</v>
      </c>
      <c r="R1632" s="150">
        <v>40431</v>
      </c>
      <c r="S1632" s="150">
        <v>44802</v>
      </c>
      <c r="T1632" s="148" t="s">
        <v>2896</v>
      </c>
      <c r="U1632" s="148">
        <v>803</v>
      </c>
      <c r="X1632" s="148">
        <v>8</v>
      </c>
      <c r="Y1632" s="148" t="s">
        <v>230</v>
      </c>
      <c r="AC1632" s="148" t="s">
        <v>49</v>
      </c>
      <c r="AD1632" s="148" t="s">
        <v>3658</v>
      </c>
      <c r="AE1632" s="148">
        <v>53100</v>
      </c>
      <c r="AF1632" s="148" t="s">
        <v>4767</v>
      </c>
      <c r="AI1632" s="148">
        <v>243044278</v>
      </c>
      <c r="AJ1632" s="148">
        <v>629886072</v>
      </c>
      <c r="AK1632" s="148" t="s">
        <v>6361</v>
      </c>
      <c r="AL1632" s="148">
        <v>0</v>
      </c>
      <c r="AM1632" s="148">
        <v>0</v>
      </c>
    </row>
    <row r="1633" spans="1:39">
      <c r="A1633" s="148">
        <v>5328415</v>
      </c>
      <c r="B1633" s="148" t="s">
        <v>3473</v>
      </c>
      <c r="C1633" s="148" t="s">
        <v>96</v>
      </c>
      <c r="D1633" s="148">
        <v>5328415</v>
      </c>
      <c r="F1633" s="149" t="s">
        <v>52</v>
      </c>
      <c r="H1633" s="150">
        <v>31988</v>
      </c>
      <c r="I1633" s="149" t="s">
        <v>59</v>
      </c>
      <c r="J1633" s="149">
        <v>-40</v>
      </c>
      <c r="K1633" s="149" t="s">
        <v>45</v>
      </c>
      <c r="M1633" s="149" t="s">
        <v>46</v>
      </c>
      <c r="N1633" s="148">
        <v>12530078</v>
      </c>
      <c r="O1633" s="148" t="s">
        <v>105</v>
      </c>
      <c r="Q1633" s="148" t="s">
        <v>48</v>
      </c>
      <c r="R1633" s="150">
        <v>44482</v>
      </c>
      <c r="S1633" s="150">
        <v>45176</v>
      </c>
      <c r="T1633" s="148" t="s">
        <v>1006</v>
      </c>
      <c r="U1633" s="148">
        <v>581</v>
      </c>
      <c r="X1633" s="148">
        <v>5</v>
      </c>
      <c r="Y1633" s="148" t="s">
        <v>230</v>
      </c>
      <c r="AC1633" s="148" t="s">
        <v>49</v>
      </c>
      <c r="AD1633" s="148" t="s">
        <v>4217</v>
      </c>
      <c r="AE1633" s="148">
        <v>53170</v>
      </c>
      <c r="AF1633" s="148" t="s">
        <v>4768</v>
      </c>
      <c r="AK1633" s="148" t="s">
        <v>1907</v>
      </c>
      <c r="AL1633" s="148">
        <v>0</v>
      </c>
      <c r="AM1633" s="148">
        <v>0</v>
      </c>
    </row>
    <row r="1634" spans="1:39">
      <c r="A1634" s="148">
        <v>534664</v>
      </c>
      <c r="B1634" s="148" t="s">
        <v>619</v>
      </c>
      <c r="C1634" s="148" t="s">
        <v>66</v>
      </c>
      <c r="D1634" s="148">
        <v>534664</v>
      </c>
      <c r="E1634" s="149" t="s">
        <v>8115</v>
      </c>
      <c r="F1634" s="149" t="s">
        <v>52</v>
      </c>
      <c r="H1634" s="150">
        <v>16832</v>
      </c>
      <c r="I1634" s="149" t="s">
        <v>8212</v>
      </c>
      <c r="J1634" s="149" t="s">
        <v>8213</v>
      </c>
      <c r="K1634" s="149" t="s">
        <v>45</v>
      </c>
      <c r="M1634" s="149" t="s">
        <v>46</v>
      </c>
      <c r="N1634" s="148">
        <v>12530058</v>
      </c>
      <c r="O1634" s="148" t="s">
        <v>945</v>
      </c>
      <c r="P1634" s="150">
        <v>45488</v>
      </c>
      <c r="Q1634" s="148" t="s">
        <v>962</v>
      </c>
      <c r="R1634" s="150">
        <v>37432</v>
      </c>
      <c r="S1634" s="150">
        <v>44810</v>
      </c>
      <c r="T1634" s="148" t="s">
        <v>2896</v>
      </c>
      <c r="U1634" s="148">
        <v>692</v>
      </c>
      <c r="X1634" s="148">
        <v>6</v>
      </c>
      <c r="Y1634" s="148" t="s">
        <v>230</v>
      </c>
      <c r="AC1634" s="148" t="s">
        <v>49</v>
      </c>
      <c r="AD1634" s="148" t="s">
        <v>4769</v>
      </c>
      <c r="AE1634" s="148">
        <v>53290</v>
      </c>
      <c r="AF1634" s="148" t="s">
        <v>4770</v>
      </c>
      <c r="AI1634" s="148">
        <v>243708331</v>
      </c>
      <c r="AJ1634" s="148">
        <v>684195944</v>
      </c>
      <c r="AK1634" s="148" t="s">
        <v>1748</v>
      </c>
      <c r="AL1634" s="148">
        <v>1</v>
      </c>
      <c r="AM1634" s="148">
        <v>1</v>
      </c>
    </row>
    <row r="1635" spans="1:39">
      <c r="A1635" s="148">
        <v>5328833</v>
      </c>
      <c r="B1635" s="148" t="s">
        <v>6362</v>
      </c>
      <c r="C1635" s="148" t="s">
        <v>383</v>
      </c>
      <c r="D1635" s="148">
        <v>5328833</v>
      </c>
      <c r="E1635" s="149" t="s">
        <v>43</v>
      </c>
      <c r="H1635" s="150">
        <v>42689</v>
      </c>
      <c r="I1635" s="149" t="s">
        <v>43</v>
      </c>
      <c r="J1635" s="149">
        <v>-9</v>
      </c>
      <c r="K1635" s="149" t="s">
        <v>45</v>
      </c>
      <c r="M1635" s="149" t="s">
        <v>46</v>
      </c>
      <c r="N1635" s="148">
        <v>12530022</v>
      </c>
      <c r="O1635" s="148" t="s">
        <v>51</v>
      </c>
      <c r="P1635" s="150">
        <v>45521</v>
      </c>
      <c r="Q1635" s="148" t="s">
        <v>962</v>
      </c>
      <c r="R1635" s="150">
        <v>44832</v>
      </c>
      <c r="S1635" s="150">
        <v>45481</v>
      </c>
      <c r="T1635" s="148" t="s">
        <v>1006</v>
      </c>
      <c r="U1635" s="148">
        <v>500</v>
      </c>
      <c r="X1635" s="148">
        <v>5</v>
      </c>
      <c r="Y1635" s="148" t="s">
        <v>230</v>
      </c>
      <c r="AC1635" s="148" t="s">
        <v>49</v>
      </c>
      <c r="AD1635" s="148" t="s">
        <v>3677</v>
      </c>
      <c r="AE1635" s="148">
        <v>53000</v>
      </c>
      <c r="AF1635" s="148" t="s">
        <v>6363</v>
      </c>
      <c r="AK1635" s="148" t="s">
        <v>6364</v>
      </c>
      <c r="AL1635" s="148">
        <v>0</v>
      </c>
      <c r="AM1635" s="148">
        <v>0</v>
      </c>
    </row>
    <row r="1636" spans="1:39">
      <c r="A1636" s="148">
        <v>5317557</v>
      </c>
      <c r="B1636" s="148" t="s">
        <v>3070</v>
      </c>
      <c r="C1636" s="148" t="s">
        <v>249</v>
      </c>
      <c r="D1636" s="148">
        <v>5317557</v>
      </c>
      <c r="E1636" s="149" t="s">
        <v>52</v>
      </c>
      <c r="F1636" s="149" t="s">
        <v>52</v>
      </c>
      <c r="H1636" s="150">
        <v>31976</v>
      </c>
      <c r="I1636" s="149" t="s">
        <v>59</v>
      </c>
      <c r="J1636" s="149">
        <v>-40</v>
      </c>
      <c r="K1636" s="149" t="s">
        <v>45</v>
      </c>
      <c r="M1636" s="149" t="s">
        <v>46</v>
      </c>
      <c r="N1636" s="148">
        <v>12530119</v>
      </c>
      <c r="O1636" s="148" t="s">
        <v>2062</v>
      </c>
      <c r="P1636" s="150">
        <v>45524</v>
      </c>
      <c r="Q1636" s="148" t="s">
        <v>962</v>
      </c>
      <c r="R1636" s="150">
        <v>37526</v>
      </c>
      <c r="S1636" s="150">
        <v>44762</v>
      </c>
      <c r="T1636" s="148" t="s">
        <v>2896</v>
      </c>
      <c r="U1636" s="148">
        <v>1444</v>
      </c>
      <c r="X1636" s="148">
        <v>14</v>
      </c>
      <c r="Y1636" s="148" t="s">
        <v>230</v>
      </c>
      <c r="AC1636" s="148" t="s">
        <v>49</v>
      </c>
      <c r="AD1636" s="148" t="s">
        <v>4057</v>
      </c>
      <c r="AE1636" s="148">
        <v>53200</v>
      </c>
      <c r="AF1636" s="148" t="s">
        <v>4771</v>
      </c>
      <c r="AJ1636" s="148">
        <v>675507200</v>
      </c>
      <c r="AK1636" s="148" t="s">
        <v>3071</v>
      </c>
      <c r="AL1636" s="148">
        <v>0</v>
      </c>
      <c r="AM1636" s="148">
        <v>0</v>
      </c>
    </row>
    <row r="1637" spans="1:39">
      <c r="A1637" s="148">
        <v>5328632</v>
      </c>
      <c r="B1637" s="148" t="s">
        <v>4772</v>
      </c>
      <c r="C1637" s="148" t="s">
        <v>113</v>
      </c>
      <c r="D1637" s="148">
        <v>5328632</v>
      </c>
      <c r="E1637" s="149" t="s">
        <v>52</v>
      </c>
      <c r="F1637" s="149" t="s">
        <v>52</v>
      </c>
      <c r="H1637" s="150">
        <v>41029</v>
      </c>
      <c r="I1637" s="149" t="s">
        <v>53</v>
      </c>
      <c r="J1637" s="149">
        <v>-13</v>
      </c>
      <c r="K1637" s="149" t="s">
        <v>45</v>
      </c>
      <c r="M1637" s="149" t="s">
        <v>46</v>
      </c>
      <c r="N1637" s="148">
        <v>12530114</v>
      </c>
      <c r="O1637" s="148" t="s">
        <v>47</v>
      </c>
      <c r="P1637" s="150">
        <v>45523</v>
      </c>
      <c r="Q1637" s="148" t="s">
        <v>962</v>
      </c>
      <c r="R1637" s="150">
        <v>44796</v>
      </c>
      <c r="T1637" s="148" t="s">
        <v>2115</v>
      </c>
      <c r="U1637" s="148">
        <v>577</v>
      </c>
      <c r="X1637" s="148">
        <v>5</v>
      </c>
      <c r="Y1637" s="148" t="s">
        <v>230</v>
      </c>
      <c r="AC1637" s="148" t="s">
        <v>49</v>
      </c>
      <c r="AD1637" s="148" t="s">
        <v>1328</v>
      </c>
      <c r="AE1637" s="148">
        <v>53000</v>
      </c>
      <c r="AF1637" s="148" t="s">
        <v>4773</v>
      </c>
      <c r="AJ1637" s="148" t="s">
        <v>4774</v>
      </c>
      <c r="AK1637" s="148" t="s">
        <v>4775</v>
      </c>
      <c r="AL1637" s="148">
        <v>0</v>
      </c>
      <c r="AM1637" s="148">
        <v>0</v>
      </c>
    </row>
    <row r="1638" spans="1:39">
      <c r="A1638" s="148">
        <v>5327503</v>
      </c>
      <c r="B1638" s="148" t="s">
        <v>1220</v>
      </c>
      <c r="C1638" s="148" t="s">
        <v>446</v>
      </c>
      <c r="D1638" s="148">
        <v>5327503</v>
      </c>
      <c r="F1638" s="149" t="s">
        <v>52</v>
      </c>
      <c r="H1638" s="150">
        <v>21036</v>
      </c>
      <c r="I1638" s="149" t="s">
        <v>8208</v>
      </c>
      <c r="J1638" s="149" t="s">
        <v>8209</v>
      </c>
      <c r="K1638" s="149" t="s">
        <v>45</v>
      </c>
      <c r="M1638" s="149" t="s">
        <v>46</v>
      </c>
      <c r="N1638" s="148">
        <v>12530046</v>
      </c>
      <c r="O1638" s="148" t="s">
        <v>2050</v>
      </c>
      <c r="Q1638" s="148" t="s">
        <v>48</v>
      </c>
      <c r="R1638" s="150">
        <v>43731</v>
      </c>
      <c r="S1638" s="150">
        <v>44825</v>
      </c>
      <c r="T1638" s="148" t="s">
        <v>2896</v>
      </c>
      <c r="U1638" s="148">
        <v>577</v>
      </c>
      <c r="X1638" s="148">
        <v>5</v>
      </c>
      <c r="Y1638" s="148" t="s">
        <v>230</v>
      </c>
      <c r="AC1638" s="148" t="s">
        <v>49</v>
      </c>
      <c r="AD1638" s="148" t="s">
        <v>9514</v>
      </c>
      <c r="AE1638" s="148">
        <v>72140</v>
      </c>
      <c r="AH1638" s="148" t="s">
        <v>9515</v>
      </c>
      <c r="AJ1638" s="148">
        <v>611451399</v>
      </c>
      <c r="AK1638" s="148" t="s">
        <v>3474</v>
      </c>
      <c r="AL1638" s="148">
        <v>0</v>
      </c>
      <c r="AM1638" s="148">
        <v>0</v>
      </c>
    </row>
    <row r="1639" spans="1:39">
      <c r="A1639" s="148">
        <v>5329343</v>
      </c>
      <c r="B1639" s="148" t="s">
        <v>9516</v>
      </c>
      <c r="C1639" s="148" t="s">
        <v>67</v>
      </c>
      <c r="D1639" s="148">
        <v>5329343</v>
      </c>
      <c r="F1639" s="149" t="s">
        <v>52</v>
      </c>
      <c r="H1639" s="150">
        <v>35769</v>
      </c>
      <c r="I1639" s="149" t="s">
        <v>59</v>
      </c>
      <c r="J1639" s="149">
        <v>-40</v>
      </c>
      <c r="K1639" s="149" t="s">
        <v>45</v>
      </c>
      <c r="M1639" s="149" t="s">
        <v>46</v>
      </c>
      <c r="N1639" s="148">
        <v>12530046</v>
      </c>
      <c r="O1639" s="148" t="s">
        <v>2050</v>
      </c>
      <c r="Q1639" s="148" t="s">
        <v>48</v>
      </c>
      <c r="R1639" s="150">
        <v>45191</v>
      </c>
      <c r="S1639" s="150">
        <v>45145</v>
      </c>
      <c r="T1639" s="148" t="s">
        <v>1006</v>
      </c>
      <c r="U1639" s="148">
        <v>553</v>
      </c>
      <c r="X1639" s="148">
        <v>5</v>
      </c>
      <c r="Y1639" s="148" t="s">
        <v>230</v>
      </c>
      <c r="AC1639" s="148" t="s">
        <v>49</v>
      </c>
      <c r="AD1639" s="148" t="s">
        <v>9517</v>
      </c>
      <c r="AE1639" s="148">
        <v>53160</v>
      </c>
      <c r="AF1639" s="148" t="s">
        <v>9518</v>
      </c>
      <c r="AJ1639" s="148">
        <v>607192742</v>
      </c>
      <c r="AK1639" s="148" t="s">
        <v>9519</v>
      </c>
      <c r="AL1639" s="148">
        <v>0</v>
      </c>
      <c r="AM1639" s="148">
        <v>0</v>
      </c>
    </row>
    <row r="1640" spans="1:39">
      <c r="A1640" s="148">
        <v>5329231</v>
      </c>
      <c r="B1640" s="148" t="s">
        <v>9520</v>
      </c>
      <c r="C1640" s="148" t="s">
        <v>351</v>
      </c>
      <c r="D1640" s="148">
        <v>5329231</v>
      </c>
      <c r="F1640" s="149" t="s">
        <v>52</v>
      </c>
      <c r="H1640" s="150">
        <v>25504</v>
      </c>
      <c r="I1640" s="149" t="s">
        <v>8130</v>
      </c>
      <c r="J1640" s="149" t="s">
        <v>8131</v>
      </c>
      <c r="K1640" s="149" t="s">
        <v>45</v>
      </c>
      <c r="M1640" s="149" t="s">
        <v>46</v>
      </c>
      <c r="N1640" s="148">
        <v>12530058</v>
      </c>
      <c r="O1640" s="148" t="s">
        <v>945</v>
      </c>
      <c r="Q1640" s="148" t="s">
        <v>48</v>
      </c>
      <c r="R1640" s="150">
        <v>45180</v>
      </c>
      <c r="S1640" s="150">
        <v>45166</v>
      </c>
      <c r="T1640" s="148" t="s">
        <v>1006</v>
      </c>
      <c r="U1640" s="148">
        <v>703</v>
      </c>
      <c r="X1640" s="148">
        <v>7</v>
      </c>
      <c r="Y1640" s="148" t="s">
        <v>230</v>
      </c>
      <c r="AC1640" s="148" t="s">
        <v>49</v>
      </c>
      <c r="AD1640" s="148" t="s">
        <v>1328</v>
      </c>
      <c r="AE1640" s="148">
        <v>53000</v>
      </c>
      <c r="AF1640" s="148" t="s">
        <v>9521</v>
      </c>
      <c r="AJ1640" s="148">
        <v>788332686</v>
      </c>
      <c r="AK1640" s="148" t="s">
        <v>9522</v>
      </c>
      <c r="AL1640" s="148">
        <v>1</v>
      </c>
      <c r="AM1640" s="148">
        <v>0</v>
      </c>
    </row>
    <row r="1641" spans="1:39">
      <c r="A1641" s="148">
        <v>5326215</v>
      </c>
      <c r="B1641" s="148" t="s">
        <v>620</v>
      </c>
      <c r="C1641" s="148" t="s">
        <v>1039</v>
      </c>
      <c r="D1641" s="148">
        <v>5326215</v>
      </c>
      <c r="F1641" s="149" t="s">
        <v>52</v>
      </c>
      <c r="H1641" s="150">
        <v>39164</v>
      </c>
      <c r="I1641" s="149" t="s">
        <v>68</v>
      </c>
      <c r="J1641" s="149">
        <v>-18</v>
      </c>
      <c r="K1641" s="149" t="s">
        <v>61</v>
      </c>
      <c r="M1641" s="149" t="s">
        <v>46</v>
      </c>
      <c r="N1641" s="148">
        <v>12530147</v>
      </c>
      <c r="O1641" s="148" t="s">
        <v>966</v>
      </c>
      <c r="Q1641" s="148" t="s">
        <v>48</v>
      </c>
      <c r="R1641" s="150">
        <v>42719</v>
      </c>
      <c r="T1641" s="148" t="s">
        <v>2115</v>
      </c>
      <c r="U1641" s="148">
        <v>555</v>
      </c>
      <c r="X1641" s="148">
        <v>5</v>
      </c>
      <c r="Y1641" s="148" t="s">
        <v>230</v>
      </c>
      <c r="AC1641" s="148" t="s">
        <v>49</v>
      </c>
      <c r="AD1641" s="148" t="s">
        <v>4062</v>
      </c>
      <c r="AE1641" s="148">
        <v>53100</v>
      </c>
      <c r="AF1641" s="148" t="s">
        <v>4776</v>
      </c>
      <c r="AI1641" s="148">
        <v>243001751</v>
      </c>
      <c r="AJ1641" s="148">
        <v>682459089</v>
      </c>
      <c r="AK1641" s="148" t="s">
        <v>3475</v>
      </c>
      <c r="AL1641" s="148">
        <v>0</v>
      </c>
      <c r="AM1641" s="148">
        <v>0</v>
      </c>
    </row>
    <row r="1642" spans="1:39">
      <c r="A1642" s="148">
        <v>5313348</v>
      </c>
      <c r="B1642" s="148" t="s">
        <v>620</v>
      </c>
      <c r="C1642" s="148" t="s">
        <v>138</v>
      </c>
      <c r="D1642" s="148">
        <v>5313348</v>
      </c>
      <c r="F1642" s="149" t="s">
        <v>52</v>
      </c>
      <c r="H1642" s="150">
        <v>26525</v>
      </c>
      <c r="I1642" s="149" t="s">
        <v>8109</v>
      </c>
      <c r="J1642" s="149" t="s">
        <v>8110</v>
      </c>
      <c r="K1642" s="149" t="s">
        <v>45</v>
      </c>
      <c r="M1642" s="149" t="s">
        <v>46</v>
      </c>
      <c r="N1642" s="148">
        <v>12530147</v>
      </c>
      <c r="O1642" s="148" t="s">
        <v>966</v>
      </c>
      <c r="Q1642" s="148" t="s">
        <v>48</v>
      </c>
      <c r="R1642" s="150">
        <v>37432</v>
      </c>
      <c r="S1642" s="150">
        <v>44777</v>
      </c>
      <c r="T1642" s="148" t="s">
        <v>2896</v>
      </c>
      <c r="U1642" s="148">
        <v>886</v>
      </c>
      <c r="X1642" s="148">
        <v>8</v>
      </c>
      <c r="Y1642" s="148" t="s">
        <v>230</v>
      </c>
      <c r="AC1642" s="148" t="s">
        <v>49</v>
      </c>
      <c r="AD1642" s="148" t="s">
        <v>4062</v>
      </c>
      <c r="AE1642" s="148">
        <v>53100</v>
      </c>
      <c r="AF1642" s="148" t="s">
        <v>4776</v>
      </c>
      <c r="AI1642" s="148">
        <v>243001751</v>
      </c>
      <c r="AJ1642" s="148">
        <v>682459089</v>
      </c>
      <c r="AK1642" s="148" t="s">
        <v>3475</v>
      </c>
      <c r="AL1642" s="148">
        <v>0</v>
      </c>
      <c r="AM1642" s="148">
        <v>0</v>
      </c>
    </row>
    <row r="1643" spans="1:39">
      <c r="A1643" s="148">
        <v>7215124</v>
      </c>
      <c r="B1643" s="148" t="s">
        <v>6365</v>
      </c>
      <c r="C1643" s="148" t="s">
        <v>6366</v>
      </c>
      <c r="D1643" s="148">
        <v>7215124</v>
      </c>
      <c r="E1643" s="149" t="s">
        <v>52</v>
      </c>
      <c r="F1643" s="149" t="s">
        <v>52</v>
      </c>
      <c r="H1643" s="150">
        <v>37235</v>
      </c>
      <c r="I1643" s="149" t="s">
        <v>59</v>
      </c>
      <c r="J1643" s="149">
        <v>-40</v>
      </c>
      <c r="K1643" s="149" t="s">
        <v>45</v>
      </c>
      <c r="M1643" s="149" t="s">
        <v>46</v>
      </c>
      <c r="N1643" s="148">
        <v>12530114</v>
      </c>
      <c r="O1643" s="148" t="s">
        <v>47</v>
      </c>
      <c r="P1643" s="150">
        <v>45480</v>
      </c>
      <c r="Q1643" s="148" t="s">
        <v>962</v>
      </c>
      <c r="R1643" s="150">
        <v>40091</v>
      </c>
      <c r="S1643" s="150">
        <v>45110</v>
      </c>
      <c r="T1643" s="148" t="s">
        <v>2896</v>
      </c>
      <c r="U1643" s="148">
        <v>687</v>
      </c>
      <c r="X1643" s="148">
        <v>6</v>
      </c>
      <c r="Y1643" s="148" t="s">
        <v>230</v>
      </c>
      <c r="AC1643" s="148" t="s">
        <v>49</v>
      </c>
      <c r="AD1643" s="148" t="s">
        <v>1328</v>
      </c>
      <c r="AE1643" s="148">
        <v>53000</v>
      </c>
      <c r="AF1643" s="148" t="s">
        <v>6367</v>
      </c>
      <c r="AJ1643" s="148" t="s">
        <v>6368</v>
      </c>
      <c r="AK1643" s="148" t="s">
        <v>6369</v>
      </c>
      <c r="AL1643" s="148">
        <v>0</v>
      </c>
      <c r="AM1643" s="148">
        <v>0</v>
      </c>
    </row>
    <row r="1644" spans="1:39">
      <c r="A1644" s="148">
        <v>5328618</v>
      </c>
      <c r="B1644" s="148" t="s">
        <v>621</v>
      </c>
      <c r="C1644" s="148" t="s">
        <v>2292</v>
      </c>
      <c r="D1644" s="148">
        <v>5328618</v>
      </c>
      <c r="E1644" s="149" t="s">
        <v>52</v>
      </c>
      <c r="F1644" s="149" t="s">
        <v>52</v>
      </c>
      <c r="H1644" s="150">
        <v>32848</v>
      </c>
      <c r="I1644" s="149" t="s">
        <v>59</v>
      </c>
      <c r="J1644" s="149">
        <v>-40</v>
      </c>
      <c r="K1644" s="149" t="s">
        <v>61</v>
      </c>
      <c r="M1644" s="149" t="s">
        <v>46</v>
      </c>
      <c r="N1644" s="148">
        <v>12530033</v>
      </c>
      <c r="O1644" s="148" t="s">
        <v>2147</v>
      </c>
      <c r="P1644" s="150">
        <v>45506</v>
      </c>
      <c r="Q1644" s="148" t="s">
        <v>962</v>
      </c>
      <c r="R1644" s="150">
        <v>44786</v>
      </c>
      <c r="S1644" s="150">
        <v>44753</v>
      </c>
      <c r="T1644" s="148" t="s">
        <v>2896</v>
      </c>
      <c r="U1644" s="148">
        <v>500</v>
      </c>
      <c r="X1644" s="148">
        <v>5</v>
      </c>
      <c r="Y1644" s="148" t="s">
        <v>230</v>
      </c>
      <c r="AC1644" s="148" t="s">
        <v>49</v>
      </c>
      <c r="AD1644" s="148" t="s">
        <v>4777</v>
      </c>
      <c r="AE1644" s="148">
        <v>53190</v>
      </c>
      <c r="AF1644" s="148">
        <v>0</v>
      </c>
      <c r="AH1644" s="148" t="s">
        <v>4778</v>
      </c>
      <c r="AJ1644" s="148">
        <v>787117568</v>
      </c>
      <c r="AK1644" s="148" t="s">
        <v>4779</v>
      </c>
      <c r="AL1644" s="148">
        <v>0</v>
      </c>
      <c r="AM1644" s="148">
        <v>0</v>
      </c>
    </row>
    <row r="1645" spans="1:39">
      <c r="A1645" s="148">
        <v>5329638</v>
      </c>
      <c r="B1645" s="148" t="s">
        <v>621</v>
      </c>
      <c r="C1645" s="148" t="s">
        <v>9523</v>
      </c>
      <c r="D1645" s="148">
        <v>5329638</v>
      </c>
      <c r="F1645" s="149" t="s">
        <v>5338</v>
      </c>
      <c r="H1645" s="150">
        <v>41163</v>
      </c>
      <c r="I1645" s="149" t="s">
        <v>53</v>
      </c>
      <c r="J1645" s="149">
        <v>-13</v>
      </c>
      <c r="K1645" s="149" t="s">
        <v>61</v>
      </c>
      <c r="M1645" s="149" t="s">
        <v>46</v>
      </c>
      <c r="N1645" s="148">
        <v>12530017</v>
      </c>
      <c r="O1645" s="148" t="s">
        <v>2025</v>
      </c>
      <c r="Q1645" s="148" t="s">
        <v>48</v>
      </c>
      <c r="R1645" s="150">
        <v>45314</v>
      </c>
      <c r="T1645" s="148" t="s">
        <v>2115</v>
      </c>
      <c r="U1645" s="148">
        <v>500</v>
      </c>
      <c r="X1645" s="148">
        <v>5</v>
      </c>
      <c r="Y1645" s="148" t="s">
        <v>230</v>
      </c>
      <c r="AC1645" s="148" t="s">
        <v>49</v>
      </c>
      <c r="AD1645" s="148" t="s">
        <v>4157</v>
      </c>
      <c r="AE1645" s="148">
        <v>53500</v>
      </c>
      <c r="AF1645" s="148" t="s">
        <v>9524</v>
      </c>
      <c r="AK1645" s="148" t="s">
        <v>9525</v>
      </c>
      <c r="AL1645" s="148">
        <v>0</v>
      </c>
      <c r="AM1645" s="148">
        <v>0</v>
      </c>
    </row>
    <row r="1646" spans="1:39">
      <c r="A1646" s="148">
        <v>5329637</v>
      </c>
      <c r="B1646" s="148" t="s">
        <v>621</v>
      </c>
      <c r="C1646" s="148" t="s">
        <v>254</v>
      </c>
      <c r="D1646" s="148">
        <v>5329637</v>
      </c>
      <c r="F1646" s="149" t="s">
        <v>5338</v>
      </c>
      <c r="H1646" s="150">
        <v>28290</v>
      </c>
      <c r="I1646" s="149" t="s">
        <v>8147</v>
      </c>
      <c r="J1646" s="149" t="s">
        <v>8148</v>
      </c>
      <c r="K1646" s="149" t="s">
        <v>45</v>
      </c>
      <c r="M1646" s="149" t="s">
        <v>46</v>
      </c>
      <c r="N1646" s="148">
        <v>12530017</v>
      </c>
      <c r="O1646" s="148" t="s">
        <v>2025</v>
      </c>
      <c r="Q1646" s="148" t="s">
        <v>48</v>
      </c>
      <c r="R1646" s="150">
        <v>45314</v>
      </c>
      <c r="T1646" s="148" t="s">
        <v>2896</v>
      </c>
      <c r="U1646" s="148">
        <v>500</v>
      </c>
      <c r="X1646" s="148">
        <v>5</v>
      </c>
      <c r="Y1646" s="148" t="s">
        <v>230</v>
      </c>
      <c r="AC1646" s="148" t="s">
        <v>49</v>
      </c>
      <c r="AD1646" s="148" t="s">
        <v>4157</v>
      </c>
      <c r="AE1646" s="148">
        <v>53500</v>
      </c>
      <c r="AF1646" s="148" t="s">
        <v>9526</v>
      </c>
      <c r="AK1646" s="148" t="s">
        <v>9525</v>
      </c>
      <c r="AL1646" s="148">
        <v>0</v>
      </c>
      <c r="AM1646" s="148">
        <v>0</v>
      </c>
    </row>
    <row r="1647" spans="1:39">
      <c r="A1647" s="148">
        <v>5329274</v>
      </c>
      <c r="B1647" s="148" t="s">
        <v>621</v>
      </c>
      <c r="C1647" s="148" t="s">
        <v>482</v>
      </c>
      <c r="D1647" s="148">
        <v>5329274</v>
      </c>
      <c r="F1647" s="149" t="s">
        <v>52</v>
      </c>
      <c r="H1647" s="150">
        <v>41205</v>
      </c>
      <c r="I1647" s="149" t="s">
        <v>53</v>
      </c>
      <c r="J1647" s="149">
        <v>-13</v>
      </c>
      <c r="K1647" s="149" t="s">
        <v>45</v>
      </c>
      <c r="M1647" s="149" t="s">
        <v>46</v>
      </c>
      <c r="N1647" s="148">
        <v>12530035</v>
      </c>
      <c r="O1647" s="148" t="s">
        <v>2027</v>
      </c>
      <c r="Q1647" s="148" t="s">
        <v>48</v>
      </c>
      <c r="R1647" s="150">
        <v>45184</v>
      </c>
      <c r="T1647" s="148" t="s">
        <v>2115</v>
      </c>
      <c r="U1647" s="148">
        <v>500</v>
      </c>
      <c r="X1647" s="148">
        <v>5</v>
      </c>
      <c r="Y1647" s="148" t="s">
        <v>230</v>
      </c>
      <c r="AB1647" s="150">
        <v>45453</v>
      </c>
      <c r="AC1647" s="148" t="s">
        <v>49</v>
      </c>
      <c r="AD1647" s="148" t="s">
        <v>3941</v>
      </c>
      <c r="AE1647" s="148">
        <v>53940</v>
      </c>
      <c r="AF1647" s="148" t="s">
        <v>9527</v>
      </c>
      <c r="AJ1647" s="148">
        <v>634412952</v>
      </c>
      <c r="AK1647" s="148" t="s">
        <v>9528</v>
      </c>
      <c r="AL1647" s="148">
        <v>0</v>
      </c>
      <c r="AM1647" s="148">
        <v>0</v>
      </c>
    </row>
    <row r="1648" spans="1:39">
      <c r="A1648" s="148">
        <v>5328642</v>
      </c>
      <c r="B1648" s="148" t="s">
        <v>621</v>
      </c>
      <c r="C1648" s="148" t="s">
        <v>396</v>
      </c>
      <c r="D1648" s="148">
        <v>5328642</v>
      </c>
      <c r="F1648" s="149" t="s">
        <v>52</v>
      </c>
      <c r="H1648" s="150">
        <v>41180</v>
      </c>
      <c r="I1648" s="149" t="s">
        <v>53</v>
      </c>
      <c r="J1648" s="149">
        <v>-13</v>
      </c>
      <c r="K1648" s="149" t="s">
        <v>45</v>
      </c>
      <c r="M1648" s="149" t="s">
        <v>46</v>
      </c>
      <c r="N1648" s="148">
        <v>12530060</v>
      </c>
      <c r="O1648" s="148" t="s">
        <v>2031</v>
      </c>
      <c r="Q1648" s="148" t="s">
        <v>48</v>
      </c>
      <c r="R1648" s="150">
        <v>44805</v>
      </c>
      <c r="T1648" s="148" t="s">
        <v>2115</v>
      </c>
      <c r="U1648" s="148">
        <v>643</v>
      </c>
      <c r="X1648" s="148">
        <v>6</v>
      </c>
      <c r="Y1648" s="148" t="s">
        <v>230</v>
      </c>
      <c r="AC1648" s="148" t="s">
        <v>49</v>
      </c>
      <c r="AD1648" s="148" t="s">
        <v>3637</v>
      </c>
      <c r="AE1648" s="148">
        <v>53810</v>
      </c>
      <c r="AF1648" s="148" t="s">
        <v>6370</v>
      </c>
      <c r="AJ1648" s="148">
        <v>678665598</v>
      </c>
      <c r="AK1648" s="148" t="s">
        <v>6371</v>
      </c>
      <c r="AL1648" s="148">
        <v>0</v>
      </c>
      <c r="AM1648" s="148">
        <v>0</v>
      </c>
    </row>
    <row r="1649" spans="1:39">
      <c r="A1649" s="148">
        <v>5329639</v>
      </c>
      <c r="B1649" s="148" t="s">
        <v>621</v>
      </c>
      <c r="C1649" s="148" t="s">
        <v>250</v>
      </c>
      <c r="D1649" s="148">
        <v>5329639</v>
      </c>
      <c r="F1649" s="149" t="s">
        <v>5338</v>
      </c>
      <c r="H1649" s="150">
        <v>42754</v>
      </c>
      <c r="I1649" s="149" t="s">
        <v>43</v>
      </c>
      <c r="J1649" s="149">
        <v>-9</v>
      </c>
      <c r="K1649" s="149" t="s">
        <v>45</v>
      </c>
      <c r="M1649" s="149" t="s">
        <v>46</v>
      </c>
      <c r="N1649" s="148">
        <v>12530017</v>
      </c>
      <c r="O1649" s="148" t="s">
        <v>2025</v>
      </c>
      <c r="Q1649" s="148" t="s">
        <v>48</v>
      </c>
      <c r="R1649" s="150">
        <v>45314</v>
      </c>
      <c r="T1649" s="148" t="s">
        <v>2115</v>
      </c>
      <c r="U1649" s="148">
        <v>500</v>
      </c>
      <c r="X1649" s="148">
        <v>5</v>
      </c>
      <c r="Y1649" s="148" t="s">
        <v>230</v>
      </c>
      <c r="AC1649" s="148" t="s">
        <v>49</v>
      </c>
      <c r="AD1649" s="148" t="s">
        <v>4157</v>
      </c>
      <c r="AE1649" s="148">
        <v>53500</v>
      </c>
      <c r="AF1649" s="148" t="s">
        <v>9524</v>
      </c>
      <c r="AK1649" s="148" t="s">
        <v>9525</v>
      </c>
      <c r="AL1649" s="148">
        <v>0</v>
      </c>
      <c r="AM1649" s="148">
        <v>0</v>
      </c>
    </row>
    <row r="1650" spans="1:39">
      <c r="A1650" s="148">
        <v>5329391</v>
      </c>
      <c r="B1650" s="148" t="s">
        <v>9529</v>
      </c>
      <c r="C1650" s="148" t="s">
        <v>9530</v>
      </c>
      <c r="D1650" s="148">
        <v>5329391</v>
      </c>
      <c r="F1650" s="149" t="s">
        <v>52</v>
      </c>
      <c r="H1650" s="150">
        <v>42400</v>
      </c>
      <c r="I1650" s="149" t="s">
        <v>43</v>
      </c>
      <c r="J1650" s="149">
        <v>-9</v>
      </c>
      <c r="K1650" s="149" t="s">
        <v>45</v>
      </c>
      <c r="M1650" s="149" t="s">
        <v>46</v>
      </c>
      <c r="N1650" s="148">
        <v>12530018</v>
      </c>
      <c r="O1650" s="148" t="s">
        <v>2023</v>
      </c>
      <c r="Q1650" s="148" t="s">
        <v>48</v>
      </c>
      <c r="R1650" s="150">
        <v>45199</v>
      </c>
      <c r="T1650" s="148" t="s">
        <v>2115</v>
      </c>
      <c r="U1650" s="148">
        <v>500</v>
      </c>
      <c r="X1650" s="148">
        <v>5</v>
      </c>
      <c r="Y1650" s="148" t="s">
        <v>230</v>
      </c>
      <c r="AC1650" s="148" t="s">
        <v>49</v>
      </c>
      <c r="AD1650" s="148" t="s">
        <v>3646</v>
      </c>
      <c r="AE1650" s="148">
        <v>53200</v>
      </c>
      <c r="AF1650" s="148" t="s">
        <v>9531</v>
      </c>
      <c r="AJ1650" s="148" t="s">
        <v>9532</v>
      </c>
      <c r="AK1650" s="148" t="s">
        <v>9533</v>
      </c>
      <c r="AL1650" s="148">
        <v>0</v>
      </c>
      <c r="AM1650" s="148">
        <v>0</v>
      </c>
    </row>
    <row r="1651" spans="1:39">
      <c r="A1651" s="148">
        <v>5314815</v>
      </c>
      <c r="B1651" s="148" t="s">
        <v>622</v>
      </c>
      <c r="C1651" s="148" t="s">
        <v>144</v>
      </c>
      <c r="D1651" s="148">
        <v>5314815</v>
      </c>
      <c r="F1651" s="149" t="s">
        <v>52</v>
      </c>
      <c r="H1651" s="150">
        <v>24450</v>
      </c>
      <c r="I1651" s="149" t="s">
        <v>8130</v>
      </c>
      <c r="J1651" s="149" t="s">
        <v>8131</v>
      </c>
      <c r="K1651" s="149" t="s">
        <v>45</v>
      </c>
      <c r="M1651" s="149" t="s">
        <v>46</v>
      </c>
      <c r="N1651" s="148">
        <v>12530093</v>
      </c>
      <c r="O1651" s="148" t="s">
        <v>185</v>
      </c>
      <c r="Q1651" s="148" t="s">
        <v>48</v>
      </c>
      <c r="R1651" s="150">
        <v>37432</v>
      </c>
      <c r="S1651" s="150">
        <v>44347</v>
      </c>
      <c r="T1651" s="148" t="s">
        <v>2896</v>
      </c>
      <c r="U1651" s="148">
        <v>889</v>
      </c>
      <c r="X1651" s="148">
        <v>8</v>
      </c>
      <c r="Y1651" s="148" t="s">
        <v>230</v>
      </c>
      <c r="AC1651" s="148" t="s">
        <v>49</v>
      </c>
      <c r="AD1651" s="148" t="s">
        <v>3725</v>
      </c>
      <c r="AE1651" s="148">
        <v>53810</v>
      </c>
      <c r="AF1651" s="148" t="s">
        <v>4780</v>
      </c>
      <c r="AG1651" s="148" t="s">
        <v>4781</v>
      </c>
      <c r="AK1651" s="148" t="s">
        <v>6372</v>
      </c>
      <c r="AL1651" s="148">
        <v>0</v>
      </c>
      <c r="AM1651" s="148">
        <v>0</v>
      </c>
    </row>
    <row r="1652" spans="1:39">
      <c r="A1652" s="148">
        <v>5329162</v>
      </c>
      <c r="B1652" s="148" t="s">
        <v>622</v>
      </c>
      <c r="C1652" s="148" t="s">
        <v>5764</v>
      </c>
      <c r="D1652" s="148">
        <v>5329162</v>
      </c>
      <c r="F1652" s="149" t="s">
        <v>5338</v>
      </c>
      <c r="H1652" s="150">
        <v>40210</v>
      </c>
      <c r="I1652" s="149" t="s">
        <v>97</v>
      </c>
      <c r="J1652" s="149">
        <v>-15</v>
      </c>
      <c r="K1652" s="149" t="s">
        <v>45</v>
      </c>
      <c r="M1652" s="149" t="s">
        <v>46</v>
      </c>
      <c r="N1652" s="148">
        <v>12530060</v>
      </c>
      <c r="O1652" s="148" t="s">
        <v>2031</v>
      </c>
      <c r="Q1652" s="148" t="s">
        <v>48</v>
      </c>
      <c r="R1652" s="150">
        <v>45154</v>
      </c>
      <c r="T1652" s="148" t="s">
        <v>2115</v>
      </c>
      <c r="U1652" s="148">
        <v>500</v>
      </c>
      <c r="X1652" s="148">
        <v>5</v>
      </c>
      <c r="Y1652" s="148" t="s">
        <v>230</v>
      </c>
      <c r="AC1652" s="148" t="s">
        <v>49</v>
      </c>
      <c r="AD1652" s="148" t="s">
        <v>3677</v>
      </c>
      <c r="AE1652" s="148">
        <v>53000</v>
      </c>
      <c r="AF1652" s="148" t="s">
        <v>6373</v>
      </c>
      <c r="AJ1652" s="148">
        <v>682323297</v>
      </c>
      <c r="AK1652" s="148" t="s">
        <v>6374</v>
      </c>
      <c r="AL1652" s="148">
        <v>0</v>
      </c>
      <c r="AM1652" s="148">
        <v>0</v>
      </c>
    </row>
    <row r="1653" spans="1:39">
      <c r="A1653" s="148">
        <v>5322660</v>
      </c>
      <c r="B1653" s="148" t="s">
        <v>622</v>
      </c>
      <c r="C1653" s="148" t="s">
        <v>2068</v>
      </c>
      <c r="D1653" s="148">
        <v>5322660</v>
      </c>
      <c r="E1653" s="149" t="s">
        <v>8115</v>
      </c>
      <c r="F1653" s="149" t="s">
        <v>52</v>
      </c>
      <c r="H1653" s="150">
        <v>35393</v>
      </c>
      <c r="I1653" s="149" t="s">
        <v>59</v>
      </c>
      <c r="J1653" s="149">
        <v>-40</v>
      </c>
      <c r="K1653" s="149" t="s">
        <v>45</v>
      </c>
      <c r="M1653" s="149" t="s">
        <v>46</v>
      </c>
      <c r="N1653" s="148">
        <v>12530072</v>
      </c>
      <c r="O1653" s="148" t="s">
        <v>2032</v>
      </c>
      <c r="P1653" s="150">
        <v>45481</v>
      </c>
      <c r="Q1653" s="148" t="s">
        <v>962</v>
      </c>
      <c r="R1653" s="150">
        <v>40472</v>
      </c>
      <c r="S1653" s="150">
        <v>45131</v>
      </c>
      <c r="T1653" s="148" t="s">
        <v>2896</v>
      </c>
      <c r="U1653" s="148">
        <v>1092</v>
      </c>
      <c r="X1653" s="148">
        <v>10</v>
      </c>
      <c r="Y1653" s="148" t="s">
        <v>230</v>
      </c>
      <c r="AC1653" s="148" t="s">
        <v>49</v>
      </c>
      <c r="AD1653" s="148" t="s">
        <v>3742</v>
      </c>
      <c r="AE1653" s="148">
        <v>53470</v>
      </c>
      <c r="AF1653" s="148" t="s">
        <v>6375</v>
      </c>
      <c r="AI1653" s="148" t="s">
        <v>3072</v>
      </c>
      <c r="AJ1653" s="148" t="s">
        <v>3072</v>
      </c>
      <c r="AK1653" s="148" t="s">
        <v>1749</v>
      </c>
      <c r="AL1653" s="148">
        <v>1</v>
      </c>
      <c r="AM1653" s="148">
        <v>1</v>
      </c>
    </row>
    <row r="1654" spans="1:39">
      <c r="A1654" s="148">
        <v>5328083</v>
      </c>
      <c r="B1654" s="148" t="s">
        <v>622</v>
      </c>
      <c r="C1654" s="148" t="s">
        <v>60</v>
      </c>
      <c r="D1654" s="148">
        <v>5328083</v>
      </c>
      <c r="F1654" s="149" t="s">
        <v>52</v>
      </c>
      <c r="H1654" s="150">
        <v>40691</v>
      </c>
      <c r="I1654" s="149" t="s">
        <v>44</v>
      </c>
      <c r="J1654" s="149">
        <v>-14</v>
      </c>
      <c r="K1654" s="149" t="s">
        <v>45</v>
      </c>
      <c r="M1654" s="149" t="s">
        <v>46</v>
      </c>
      <c r="N1654" s="148">
        <v>12530055</v>
      </c>
      <c r="O1654" s="148" t="s">
        <v>240</v>
      </c>
      <c r="Q1654" s="148" t="s">
        <v>48</v>
      </c>
      <c r="R1654" s="150">
        <v>44181</v>
      </c>
      <c r="T1654" s="148" t="s">
        <v>2115</v>
      </c>
      <c r="U1654" s="148">
        <v>590</v>
      </c>
      <c r="X1654" s="148">
        <v>5</v>
      </c>
      <c r="Y1654" s="148" t="s">
        <v>230</v>
      </c>
      <c r="AC1654" s="148" t="s">
        <v>49</v>
      </c>
      <c r="AD1654" s="148" t="s">
        <v>3748</v>
      </c>
      <c r="AE1654" s="148">
        <v>53380</v>
      </c>
      <c r="AF1654" s="148" t="s">
        <v>4782</v>
      </c>
      <c r="AI1654" s="148">
        <v>243917535</v>
      </c>
      <c r="AJ1654" s="148">
        <v>614574154</v>
      </c>
      <c r="AK1654" s="148" t="s">
        <v>6376</v>
      </c>
      <c r="AL1654" s="148">
        <v>0</v>
      </c>
      <c r="AM1654" s="148">
        <v>0</v>
      </c>
    </row>
    <row r="1655" spans="1:39">
      <c r="A1655" s="148">
        <v>533718</v>
      </c>
      <c r="B1655" s="148" t="s">
        <v>623</v>
      </c>
      <c r="C1655" s="148" t="s">
        <v>1013</v>
      </c>
      <c r="D1655" s="148">
        <v>533718</v>
      </c>
      <c r="E1655" s="149" t="s">
        <v>8115</v>
      </c>
      <c r="F1655" s="149" t="s">
        <v>52</v>
      </c>
      <c r="H1655" s="150">
        <v>26147</v>
      </c>
      <c r="I1655" s="149" t="s">
        <v>8109</v>
      </c>
      <c r="J1655" s="149" t="s">
        <v>8110</v>
      </c>
      <c r="K1655" s="149" t="s">
        <v>45</v>
      </c>
      <c r="M1655" s="149" t="s">
        <v>46</v>
      </c>
      <c r="N1655" s="148">
        <v>12530084</v>
      </c>
      <c r="O1655" s="148" t="s">
        <v>198</v>
      </c>
      <c r="P1655" s="150">
        <v>45495</v>
      </c>
      <c r="Q1655" s="148" t="s">
        <v>962</v>
      </c>
      <c r="R1655" s="150">
        <v>37432</v>
      </c>
      <c r="S1655" s="150">
        <v>45461</v>
      </c>
      <c r="T1655" s="148" t="s">
        <v>1006</v>
      </c>
      <c r="U1655" s="148">
        <v>1141</v>
      </c>
      <c r="X1655" s="148">
        <v>11</v>
      </c>
      <c r="Y1655" s="148" t="s">
        <v>230</v>
      </c>
      <c r="AC1655" s="148" t="s">
        <v>49</v>
      </c>
      <c r="AD1655" s="148" t="s">
        <v>4783</v>
      </c>
      <c r="AE1655" s="148">
        <v>53600</v>
      </c>
      <c r="AF1655" s="148" t="s">
        <v>4784</v>
      </c>
      <c r="AI1655" s="148" t="s">
        <v>3073</v>
      </c>
      <c r="AJ1655" s="148" t="s">
        <v>3074</v>
      </c>
      <c r="AK1655" s="148" t="s">
        <v>1750</v>
      </c>
      <c r="AL1655" s="148">
        <v>0</v>
      </c>
      <c r="AM1655" s="148">
        <v>0</v>
      </c>
    </row>
    <row r="1656" spans="1:39">
      <c r="A1656" s="148">
        <v>5328827</v>
      </c>
      <c r="B1656" s="148" t="s">
        <v>990</v>
      </c>
      <c r="C1656" s="148" t="s">
        <v>6377</v>
      </c>
      <c r="D1656" s="148">
        <v>5328827</v>
      </c>
      <c r="F1656" s="149" t="s">
        <v>43</v>
      </c>
      <c r="H1656" s="150">
        <v>33931</v>
      </c>
      <c r="I1656" s="149" t="s">
        <v>59</v>
      </c>
      <c r="J1656" s="149">
        <v>-40</v>
      </c>
      <c r="K1656" s="149" t="s">
        <v>61</v>
      </c>
      <c r="M1656" s="149" t="s">
        <v>46</v>
      </c>
      <c r="N1656" s="148">
        <v>12530079</v>
      </c>
      <c r="O1656" s="148" t="s">
        <v>106</v>
      </c>
      <c r="Q1656" s="148" t="s">
        <v>48</v>
      </c>
      <c r="R1656" s="150">
        <v>44832</v>
      </c>
      <c r="S1656" s="150">
        <v>44701</v>
      </c>
      <c r="T1656" s="148" t="s">
        <v>2896</v>
      </c>
      <c r="U1656" s="148">
        <v>500</v>
      </c>
      <c r="X1656" s="148">
        <v>5</v>
      </c>
      <c r="Y1656" s="148" t="s">
        <v>230</v>
      </c>
      <c r="AC1656" s="148" t="s">
        <v>49</v>
      </c>
      <c r="AD1656" s="148" t="s">
        <v>4406</v>
      </c>
      <c r="AE1656" s="148">
        <v>53120</v>
      </c>
      <c r="AF1656" s="148" t="s">
        <v>6378</v>
      </c>
      <c r="AK1656" s="148" t="s">
        <v>6379</v>
      </c>
      <c r="AL1656" s="148">
        <v>0</v>
      </c>
      <c r="AM1656" s="148">
        <v>0</v>
      </c>
    </row>
    <row r="1657" spans="1:39">
      <c r="A1657" s="148">
        <v>5329679</v>
      </c>
      <c r="B1657" s="148" t="s">
        <v>990</v>
      </c>
      <c r="C1657" s="148" t="s">
        <v>470</v>
      </c>
      <c r="D1657" s="148">
        <v>5329679</v>
      </c>
      <c r="F1657" s="149" t="s">
        <v>52</v>
      </c>
      <c r="H1657" s="150">
        <v>38556</v>
      </c>
      <c r="I1657" s="149" t="s">
        <v>59</v>
      </c>
      <c r="J1657" s="149">
        <v>-40</v>
      </c>
      <c r="K1657" s="149" t="s">
        <v>45</v>
      </c>
      <c r="M1657" s="149" t="s">
        <v>46</v>
      </c>
      <c r="N1657" s="148">
        <v>12530041</v>
      </c>
      <c r="O1657" s="148" t="s">
        <v>2056</v>
      </c>
      <c r="Q1657" s="148" t="s">
        <v>48</v>
      </c>
      <c r="R1657" s="150">
        <v>45370</v>
      </c>
      <c r="S1657" s="150">
        <v>45117</v>
      </c>
      <c r="T1657" s="148" t="s">
        <v>1006</v>
      </c>
      <c r="U1657" s="148">
        <v>500</v>
      </c>
      <c r="X1657" s="148">
        <v>5</v>
      </c>
      <c r="Y1657" s="148" t="s">
        <v>230</v>
      </c>
      <c r="AC1657" s="148" t="s">
        <v>49</v>
      </c>
      <c r="AD1657" s="148" t="s">
        <v>3854</v>
      </c>
      <c r="AE1657" s="148">
        <v>53440</v>
      </c>
      <c r="AF1657" s="148" t="s">
        <v>9534</v>
      </c>
      <c r="AK1657" s="148" t="s">
        <v>2137</v>
      </c>
      <c r="AL1657" s="148">
        <v>0</v>
      </c>
      <c r="AM1657" s="148">
        <v>0</v>
      </c>
    </row>
    <row r="1658" spans="1:39">
      <c r="A1658" s="148">
        <v>5326145</v>
      </c>
      <c r="B1658" s="148" t="s">
        <v>624</v>
      </c>
      <c r="C1658" s="148" t="s">
        <v>1016</v>
      </c>
      <c r="D1658" s="148">
        <v>5326145</v>
      </c>
      <c r="F1658" s="149" t="s">
        <v>52</v>
      </c>
      <c r="H1658" s="150">
        <v>38966</v>
      </c>
      <c r="I1658" s="149" t="s">
        <v>2335</v>
      </c>
      <c r="J1658" s="149">
        <v>-19</v>
      </c>
      <c r="K1658" s="149" t="s">
        <v>45</v>
      </c>
      <c r="M1658" s="149" t="s">
        <v>46</v>
      </c>
      <c r="N1658" s="148">
        <v>12530088</v>
      </c>
      <c r="O1658" s="148" t="s">
        <v>2074</v>
      </c>
      <c r="Q1658" s="148" t="s">
        <v>48</v>
      </c>
      <c r="R1658" s="150">
        <v>42677</v>
      </c>
      <c r="T1658" s="148" t="s">
        <v>2115</v>
      </c>
      <c r="U1658" s="148">
        <v>558</v>
      </c>
      <c r="X1658" s="148">
        <v>5</v>
      </c>
      <c r="Y1658" s="148" t="s">
        <v>230</v>
      </c>
      <c r="AC1658" s="148" t="s">
        <v>49</v>
      </c>
      <c r="AD1658" s="148" t="s">
        <v>3977</v>
      </c>
      <c r="AE1658" s="148">
        <v>53360</v>
      </c>
      <c r="AF1658" s="148" t="s">
        <v>6380</v>
      </c>
      <c r="AJ1658" s="148">
        <v>617091152</v>
      </c>
      <c r="AK1658" s="148" t="s">
        <v>6381</v>
      </c>
      <c r="AL1658" s="148">
        <v>0</v>
      </c>
      <c r="AM1658" s="148">
        <v>0</v>
      </c>
    </row>
    <row r="1659" spans="1:39">
      <c r="A1659" s="148">
        <v>5324611</v>
      </c>
      <c r="B1659" s="148" t="s">
        <v>1252</v>
      </c>
      <c r="C1659" s="148" t="s">
        <v>353</v>
      </c>
      <c r="D1659" s="148">
        <v>5324611</v>
      </c>
      <c r="F1659" s="149" t="s">
        <v>52</v>
      </c>
      <c r="H1659" s="150">
        <v>38173</v>
      </c>
      <c r="I1659" s="149" t="s">
        <v>59</v>
      </c>
      <c r="J1659" s="149">
        <v>-40</v>
      </c>
      <c r="K1659" s="149" t="s">
        <v>45</v>
      </c>
      <c r="M1659" s="149" t="s">
        <v>46</v>
      </c>
      <c r="N1659" s="148">
        <v>12538903</v>
      </c>
      <c r="O1659" s="148" t="s">
        <v>166</v>
      </c>
      <c r="Q1659" s="148" t="s">
        <v>48</v>
      </c>
      <c r="R1659" s="150">
        <v>41649</v>
      </c>
      <c r="S1659" s="150">
        <v>45244</v>
      </c>
      <c r="T1659" s="148" t="s">
        <v>1006</v>
      </c>
      <c r="U1659" s="148">
        <v>500</v>
      </c>
      <c r="X1659" s="148">
        <v>5</v>
      </c>
      <c r="Y1659" s="148" t="s">
        <v>230</v>
      </c>
      <c r="AC1659" s="148" t="s">
        <v>49</v>
      </c>
      <c r="AD1659" s="148" t="s">
        <v>4785</v>
      </c>
      <c r="AE1659" s="148">
        <v>53110</v>
      </c>
      <c r="AF1659" s="148" t="s">
        <v>9535</v>
      </c>
      <c r="AK1659" s="148" t="s">
        <v>1751</v>
      </c>
      <c r="AL1659" s="148">
        <v>0</v>
      </c>
      <c r="AM1659" s="148">
        <v>0</v>
      </c>
    </row>
    <row r="1660" spans="1:39">
      <c r="A1660" s="148">
        <v>5327838</v>
      </c>
      <c r="B1660" s="148" t="s">
        <v>1252</v>
      </c>
      <c r="C1660" s="148" t="s">
        <v>3050</v>
      </c>
      <c r="D1660" s="148">
        <v>5327838</v>
      </c>
      <c r="F1660" s="149" t="s">
        <v>52</v>
      </c>
      <c r="H1660" s="150">
        <v>28610</v>
      </c>
      <c r="I1660" s="149" t="s">
        <v>8147</v>
      </c>
      <c r="J1660" s="149" t="s">
        <v>8148</v>
      </c>
      <c r="K1660" s="149" t="s">
        <v>45</v>
      </c>
      <c r="M1660" s="149" t="s">
        <v>46</v>
      </c>
      <c r="N1660" s="148">
        <v>12538903</v>
      </c>
      <c r="O1660" s="148" t="s">
        <v>166</v>
      </c>
      <c r="Q1660" s="148" t="s">
        <v>48</v>
      </c>
      <c r="R1660" s="150">
        <v>43803</v>
      </c>
      <c r="S1660" s="150">
        <v>45183</v>
      </c>
      <c r="T1660" s="148" t="s">
        <v>1006</v>
      </c>
      <c r="U1660" s="148">
        <v>869</v>
      </c>
      <c r="X1660" s="148">
        <v>8</v>
      </c>
      <c r="Y1660" s="148" t="s">
        <v>230</v>
      </c>
      <c r="AC1660" s="148" t="s">
        <v>49</v>
      </c>
      <c r="AD1660" s="148" t="s">
        <v>4785</v>
      </c>
      <c r="AE1660" s="148">
        <v>53110</v>
      </c>
      <c r="AF1660" s="148" t="s">
        <v>4786</v>
      </c>
      <c r="AJ1660" s="148">
        <v>650644130</v>
      </c>
      <c r="AK1660" s="148" t="s">
        <v>1751</v>
      </c>
      <c r="AL1660" s="148">
        <v>0</v>
      </c>
      <c r="AM1660" s="148">
        <v>0</v>
      </c>
    </row>
    <row r="1661" spans="1:39">
      <c r="A1661" s="148">
        <v>722393</v>
      </c>
      <c r="B1661" s="148" t="s">
        <v>625</v>
      </c>
      <c r="C1661" s="148" t="s">
        <v>188</v>
      </c>
      <c r="D1661" s="148">
        <v>722393</v>
      </c>
      <c r="F1661" s="149" t="s">
        <v>52</v>
      </c>
      <c r="H1661" s="150">
        <v>30376</v>
      </c>
      <c r="I1661" s="149" t="s">
        <v>8113</v>
      </c>
      <c r="J1661" s="149" t="s">
        <v>8114</v>
      </c>
      <c r="K1661" s="149" t="s">
        <v>45</v>
      </c>
      <c r="M1661" s="149" t="s">
        <v>46</v>
      </c>
      <c r="N1661" s="148">
        <v>12530093</v>
      </c>
      <c r="O1661" s="148" t="s">
        <v>185</v>
      </c>
      <c r="Q1661" s="148" t="s">
        <v>48</v>
      </c>
      <c r="R1661" s="150">
        <v>37432</v>
      </c>
      <c r="S1661" s="150">
        <v>45180</v>
      </c>
      <c r="T1661" s="148" t="s">
        <v>1006</v>
      </c>
      <c r="U1661" s="148">
        <v>1089</v>
      </c>
      <c r="X1661" s="148">
        <v>10</v>
      </c>
      <c r="Y1661" s="148" t="s">
        <v>230</v>
      </c>
      <c r="AC1661" s="148" t="s">
        <v>49</v>
      </c>
      <c r="AD1661" s="148" t="s">
        <v>3923</v>
      </c>
      <c r="AE1661" s="148">
        <v>53100</v>
      </c>
      <c r="AF1661" s="148" t="s">
        <v>4787</v>
      </c>
      <c r="AJ1661" s="148">
        <v>624602792</v>
      </c>
      <c r="AK1661" s="148" t="s">
        <v>6382</v>
      </c>
      <c r="AL1661" s="148">
        <v>0</v>
      </c>
      <c r="AM1661" s="148">
        <v>0</v>
      </c>
    </row>
    <row r="1662" spans="1:39">
      <c r="A1662" s="148">
        <v>5313573</v>
      </c>
      <c r="B1662" s="148" t="s">
        <v>625</v>
      </c>
      <c r="C1662" s="148" t="s">
        <v>325</v>
      </c>
      <c r="D1662" s="148">
        <v>5313573</v>
      </c>
      <c r="F1662" s="149" t="s">
        <v>52</v>
      </c>
      <c r="H1662" s="150">
        <v>19582</v>
      </c>
      <c r="I1662" s="149" t="s">
        <v>8116</v>
      </c>
      <c r="J1662" s="149" t="s">
        <v>8117</v>
      </c>
      <c r="K1662" s="149" t="s">
        <v>45</v>
      </c>
      <c r="M1662" s="149" t="s">
        <v>46</v>
      </c>
      <c r="N1662" s="148">
        <v>12530093</v>
      </c>
      <c r="O1662" s="148" t="s">
        <v>185</v>
      </c>
      <c r="Q1662" s="148" t="s">
        <v>48</v>
      </c>
      <c r="R1662" s="150">
        <v>37432</v>
      </c>
      <c r="S1662" s="150">
        <v>44775</v>
      </c>
      <c r="T1662" s="148" t="s">
        <v>2896</v>
      </c>
      <c r="U1662" s="148">
        <v>666</v>
      </c>
      <c r="X1662" s="148">
        <v>6</v>
      </c>
      <c r="Y1662" s="148" t="s">
        <v>230</v>
      </c>
      <c r="AC1662" s="148" t="s">
        <v>49</v>
      </c>
      <c r="AD1662" s="148" t="s">
        <v>3923</v>
      </c>
      <c r="AE1662" s="148">
        <v>53100</v>
      </c>
      <c r="AF1662" s="148" t="s">
        <v>4787</v>
      </c>
      <c r="AI1662" s="148">
        <v>243007265</v>
      </c>
      <c r="AJ1662" s="148">
        <v>673383379</v>
      </c>
      <c r="AK1662" s="148" t="s">
        <v>1752</v>
      </c>
      <c r="AL1662" s="148">
        <v>1</v>
      </c>
      <c r="AM1662" s="148">
        <v>1</v>
      </c>
    </row>
    <row r="1663" spans="1:39">
      <c r="A1663" s="148">
        <v>5326174</v>
      </c>
      <c r="B1663" s="148" t="s">
        <v>626</v>
      </c>
      <c r="C1663" s="148" t="s">
        <v>317</v>
      </c>
      <c r="D1663" s="148">
        <v>5326174</v>
      </c>
      <c r="E1663" s="149" t="s">
        <v>8115</v>
      </c>
      <c r="F1663" s="149" t="s">
        <v>52</v>
      </c>
      <c r="H1663" s="150">
        <v>21703</v>
      </c>
      <c r="I1663" s="149" t="s">
        <v>8208</v>
      </c>
      <c r="J1663" s="149" t="s">
        <v>8209</v>
      </c>
      <c r="K1663" s="149" t="s">
        <v>45</v>
      </c>
      <c r="M1663" s="149" t="s">
        <v>46</v>
      </c>
      <c r="N1663" s="148">
        <v>12530114</v>
      </c>
      <c r="O1663" s="148" t="s">
        <v>47</v>
      </c>
      <c r="P1663" s="150">
        <v>45478</v>
      </c>
      <c r="Q1663" s="148" t="s">
        <v>962</v>
      </c>
      <c r="R1663" s="150">
        <v>42690</v>
      </c>
      <c r="S1663" s="150">
        <v>45159</v>
      </c>
      <c r="T1663" s="148" t="s">
        <v>2896</v>
      </c>
      <c r="U1663" s="148">
        <v>500</v>
      </c>
      <c r="X1663" s="148">
        <v>5</v>
      </c>
      <c r="Y1663" s="148" t="s">
        <v>230</v>
      </c>
      <c r="AC1663" s="148" t="s">
        <v>49</v>
      </c>
      <c r="AD1663" s="148" t="s">
        <v>4788</v>
      </c>
      <c r="AE1663" s="148">
        <v>53810</v>
      </c>
      <c r="AF1663" s="148" t="s">
        <v>4789</v>
      </c>
      <c r="AI1663" s="148" t="s">
        <v>3075</v>
      </c>
      <c r="AJ1663" s="148" t="s">
        <v>3476</v>
      </c>
      <c r="AK1663" s="148" t="s">
        <v>1753</v>
      </c>
      <c r="AL1663" s="148">
        <v>0</v>
      </c>
      <c r="AM1663" s="148">
        <v>0</v>
      </c>
    </row>
    <row r="1664" spans="1:39">
      <c r="A1664" s="148">
        <v>1715497</v>
      </c>
      <c r="B1664" s="148" t="s">
        <v>9536</v>
      </c>
      <c r="C1664" s="148" t="s">
        <v>3084</v>
      </c>
      <c r="D1664" s="148">
        <v>1715497</v>
      </c>
      <c r="F1664" s="149" t="s">
        <v>52</v>
      </c>
      <c r="H1664" s="150">
        <v>36692</v>
      </c>
      <c r="I1664" s="149" t="s">
        <v>59</v>
      </c>
      <c r="J1664" s="149">
        <v>-40</v>
      </c>
      <c r="K1664" s="149" t="s">
        <v>45</v>
      </c>
      <c r="M1664" s="149" t="s">
        <v>46</v>
      </c>
      <c r="N1664" s="148">
        <v>12530114</v>
      </c>
      <c r="O1664" s="148" t="s">
        <v>47</v>
      </c>
      <c r="Q1664" s="148" t="s">
        <v>48</v>
      </c>
      <c r="R1664" s="150">
        <v>41375</v>
      </c>
      <c r="S1664" s="150">
        <v>45201</v>
      </c>
      <c r="T1664" s="148" t="s">
        <v>1006</v>
      </c>
      <c r="U1664" s="148">
        <v>1104</v>
      </c>
      <c r="X1664" s="148">
        <v>11</v>
      </c>
      <c r="Y1664" s="148" t="s">
        <v>230</v>
      </c>
      <c r="AC1664" s="148" t="s">
        <v>49</v>
      </c>
      <c r="AD1664" s="148" t="s">
        <v>5726</v>
      </c>
      <c r="AE1664" s="148">
        <v>53970</v>
      </c>
      <c r="AF1664" s="148" t="s">
        <v>9537</v>
      </c>
      <c r="AJ1664" s="148" t="s">
        <v>9538</v>
      </c>
      <c r="AK1664" s="148" t="s">
        <v>9539</v>
      </c>
      <c r="AL1664" s="148">
        <v>0</v>
      </c>
      <c r="AM1664" s="148">
        <v>0</v>
      </c>
    </row>
    <row r="1665" spans="1:39">
      <c r="A1665" s="148">
        <v>5329098</v>
      </c>
      <c r="B1665" s="148" t="s">
        <v>6383</v>
      </c>
      <c r="C1665" s="148" t="s">
        <v>173</v>
      </c>
      <c r="D1665" s="148">
        <v>5329098</v>
      </c>
      <c r="F1665" s="149" t="s">
        <v>52</v>
      </c>
      <c r="H1665" s="150">
        <v>36390</v>
      </c>
      <c r="I1665" s="149" t="s">
        <v>59</v>
      </c>
      <c r="J1665" s="149">
        <v>-40</v>
      </c>
      <c r="K1665" s="149" t="s">
        <v>45</v>
      </c>
      <c r="M1665" s="149" t="s">
        <v>46</v>
      </c>
      <c r="N1665" s="148">
        <v>12538910</v>
      </c>
      <c r="O1665" s="148" t="s">
        <v>2072</v>
      </c>
      <c r="Q1665" s="148" t="s">
        <v>48</v>
      </c>
      <c r="R1665" s="150">
        <v>44958</v>
      </c>
      <c r="S1665" s="150">
        <v>44958</v>
      </c>
      <c r="T1665" s="148" t="s">
        <v>2896</v>
      </c>
      <c r="U1665" s="148">
        <v>500</v>
      </c>
      <c r="X1665" s="148">
        <v>5</v>
      </c>
      <c r="Y1665" s="148" t="s">
        <v>230</v>
      </c>
      <c r="AC1665" s="148" t="s">
        <v>49</v>
      </c>
      <c r="AD1665" s="148" t="s">
        <v>4094</v>
      </c>
      <c r="AE1665" s="148">
        <v>53440</v>
      </c>
      <c r="AF1665" s="148" t="s">
        <v>6384</v>
      </c>
      <c r="AJ1665" s="148">
        <v>624566950</v>
      </c>
      <c r="AK1665" s="148" t="s">
        <v>6385</v>
      </c>
      <c r="AL1665" s="148">
        <v>0</v>
      </c>
      <c r="AM1665" s="148">
        <v>0</v>
      </c>
    </row>
    <row r="1666" spans="1:39">
      <c r="A1666" s="148">
        <v>5329206</v>
      </c>
      <c r="B1666" s="148" t="s">
        <v>9540</v>
      </c>
      <c r="C1666" s="148" t="s">
        <v>1014</v>
      </c>
      <c r="D1666" s="148">
        <v>5329206</v>
      </c>
      <c r="F1666" s="149" t="s">
        <v>52</v>
      </c>
      <c r="H1666" s="150">
        <v>39653</v>
      </c>
      <c r="I1666" s="149" t="s">
        <v>152</v>
      </c>
      <c r="J1666" s="149">
        <v>-17</v>
      </c>
      <c r="K1666" s="149" t="s">
        <v>45</v>
      </c>
      <c r="M1666" s="149" t="s">
        <v>46</v>
      </c>
      <c r="N1666" s="148">
        <v>12538910</v>
      </c>
      <c r="O1666" s="148" t="s">
        <v>2072</v>
      </c>
      <c r="Q1666" s="148" t="s">
        <v>48</v>
      </c>
      <c r="R1666" s="150">
        <v>45178</v>
      </c>
      <c r="S1666" s="150">
        <v>45149</v>
      </c>
      <c r="T1666" s="148" t="s">
        <v>1006</v>
      </c>
      <c r="U1666" s="148">
        <v>500</v>
      </c>
      <c r="X1666" s="148">
        <v>5</v>
      </c>
      <c r="Y1666" s="148" t="s">
        <v>230</v>
      </c>
      <c r="AC1666" s="148" t="s">
        <v>49</v>
      </c>
      <c r="AD1666" s="148" t="s">
        <v>4094</v>
      </c>
      <c r="AE1666" s="148">
        <v>53440</v>
      </c>
      <c r="AF1666" s="148" t="s">
        <v>6384</v>
      </c>
      <c r="AJ1666" s="148">
        <v>666447758</v>
      </c>
      <c r="AK1666" s="148" t="s">
        <v>9541</v>
      </c>
      <c r="AL1666" s="148">
        <v>0</v>
      </c>
      <c r="AM1666" s="148">
        <v>0</v>
      </c>
    </row>
    <row r="1667" spans="1:39">
      <c r="A1667" s="148">
        <v>5324405</v>
      </c>
      <c r="B1667" s="148" t="s">
        <v>628</v>
      </c>
      <c r="C1667" s="148" t="s">
        <v>144</v>
      </c>
      <c r="D1667" s="148">
        <v>5324405</v>
      </c>
      <c r="F1667" s="149" t="s">
        <v>52</v>
      </c>
      <c r="H1667" s="150">
        <v>31485</v>
      </c>
      <c r="I1667" s="149" t="s">
        <v>59</v>
      </c>
      <c r="J1667" s="149">
        <v>-40</v>
      </c>
      <c r="K1667" s="149" t="s">
        <v>45</v>
      </c>
      <c r="M1667" s="149" t="s">
        <v>46</v>
      </c>
      <c r="N1667" s="148">
        <v>12538908</v>
      </c>
      <c r="O1667" s="148" t="s">
        <v>2075</v>
      </c>
      <c r="Q1667" s="148" t="s">
        <v>48</v>
      </c>
      <c r="R1667" s="150">
        <v>41550</v>
      </c>
      <c r="S1667" s="150">
        <v>45174</v>
      </c>
      <c r="T1667" s="148" t="s">
        <v>1006</v>
      </c>
      <c r="U1667" s="148">
        <v>918</v>
      </c>
      <c r="X1667" s="148">
        <v>9</v>
      </c>
      <c r="Y1667" s="148" t="s">
        <v>230</v>
      </c>
      <c r="AC1667" s="148" t="s">
        <v>49</v>
      </c>
      <c r="AD1667" s="148" t="s">
        <v>3789</v>
      </c>
      <c r="AE1667" s="148">
        <v>53960</v>
      </c>
      <c r="AF1667" s="148" t="s">
        <v>4790</v>
      </c>
      <c r="AK1667" s="148" t="s">
        <v>2284</v>
      </c>
      <c r="AL1667" s="148">
        <v>0</v>
      </c>
      <c r="AM1667" s="148">
        <v>0</v>
      </c>
    </row>
    <row r="1668" spans="1:39">
      <c r="A1668" s="148">
        <v>5328201</v>
      </c>
      <c r="B1668" s="148" t="s">
        <v>1175</v>
      </c>
      <c r="C1668" s="148" t="s">
        <v>2285</v>
      </c>
      <c r="D1668" s="148">
        <v>5328201</v>
      </c>
      <c r="F1668" s="149" t="s">
        <v>43</v>
      </c>
      <c r="H1668" s="150">
        <v>41365</v>
      </c>
      <c r="I1668" s="149" t="s">
        <v>54</v>
      </c>
      <c r="J1668" s="149">
        <v>-12</v>
      </c>
      <c r="K1668" s="149" t="s">
        <v>45</v>
      </c>
      <c r="M1668" s="149" t="s">
        <v>46</v>
      </c>
      <c r="N1668" s="148">
        <v>12530010</v>
      </c>
      <c r="O1668" s="148" t="s">
        <v>2021</v>
      </c>
      <c r="Q1668" s="148" t="s">
        <v>48</v>
      </c>
      <c r="R1668" s="150">
        <v>44458</v>
      </c>
      <c r="T1668" s="148" t="s">
        <v>2115</v>
      </c>
      <c r="U1668" s="148">
        <v>500</v>
      </c>
      <c r="X1668" s="148">
        <v>5</v>
      </c>
      <c r="Y1668" s="148" t="s">
        <v>230</v>
      </c>
      <c r="AC1668" s="148" t="s">
        <v>49</v>
      </c>
      <c r="AD1668" s="148" t="s">
        <v>4089</v>
      </c>
      <c r="AE1668" s="148">
        <v>53260</v>
      </c>
      <c r="AF1668" s="148" t="s">
        <v>4791</v>
      </c>
      <c r="AI1668" s="148">
        <v>953921179</v>
      </c>
      <c r="AJ1668" s="148">
        <v>616730354</v>
      </c>
      <c r="AK1668" s="148" t="s">
        <v>2286</v>
      </c>
      <c r="AL1668" s="148">
        <v>0</v>
      </c>
      <c r="AM1668" s="148">
        <v>0</v>
      </c>
    </row>
    <row r="1669" spans="1:39">
      <c r="A1669" s="148">
        <v>536433</v>
      </c>
      <c r="B1669" s="148" t="s">
        <v>1175</v>
      </c>
      <c r="C1669" s="148" t="s">
        <v>325</v>
      </c>
      <c r="D1669" s="148">
        <v>536433</v>
      </c>
      <c r="E1669" s="149" t="s">
        <v>52</v>
      </c>
      <c r="F1669" s="149" t="s">
        <v>52</v>
      </c>
      <c r="H1669" s="150">
        <v>22000</v>
      </c>
      <c r="I1669" s="149" t="s">
        <v>8138</v>
      </c>
      <c r="J1669" s="149" t="s">
        <v>8139</v>
      </c>
      <c r="K1669" s="149" t="s">
        <v>45</v>
      </c>
      <c r="M1669" s="149" t="s">
        <v>46</v>
      </c>
      <c r="N1669" s="148">
        <v>12530108</v>
      </c>
      <c r="O1669" s="148" t="s">
        <v>2037</v>
      </c>
      <c r="P1669" s="150">
        <v>45478</v>
      </c>
      <c r="Q1669" s="148" t="s">
        <v>962</v>
      </c>
      <c r="R1669" s="150">
        <v>37432</v>
      </c>
      <c r="S1669" s="150">
        <v>45135</v>
      </c>
      <c r="T1669" s="148" t="s">
        <v>2896</v>
      </c>
      <c r="U1669" s="148">
        <v>674</v>
      </c>
      <c r="X1669" s="148">
        <v>6</v>
      </c>
      <c r="Y1669" s="148" t="s">
        <v>230</v>
      </c>
      <c r="AC1669" s="148" t="s">
        <v>49</v>
      </c>
      <c r="AD1669" s="148" t="s">
        <v>4422</v>
      </c>
      <c r="AE1669" s="148">
        <v>53800</v>
      </c>
      <c r="AF1669" s="148" t="s">
        <v>7323</v>
      </c>
      <c r="AJ1669" s="148">
        <v>674039934</v>
      </c>
      <c r="AK1669" s="148" t="s">
        <v>7324</v>
      </c>
      <c r="AL1669" s="148">
        <v>0</v>
      </c>
      <c r="AM1669" s="148">
        <v>0</v>
      </c>
    </row>
    <row r="1670" spans="1:39">
      <c r="A1670" s="148">
        <v>5326414</v>
      </c>
      <c r="B1670" s="148" t="s">
        <v>1074</v>
      </c>
      <c r="C1670" s="148" t="s">
        <v>254</v>
      </c>
      <c r="D1670" s="148">
        <v>5326414</v>
      </c>
      <c r="F1670" s="149" t="s">
        <v>52</v>
      </c>
      <c r="H1670" s="150">
        <v>26067</v>
      </c>
      <c r="I1670" s="149" t="s">
        <v>8109</v>
      </c>
      <c r="J1670" s="149" t="s">
        <v>8110</v>
      </c>
      <c r="K1670" s="149" t="s">
        <v>45</v>
      </c>
      <c r="M1670" s="149" t="s">
        <v>46</v>
      </c>
      <c r="N1670" s="148">
        <v>12530093</v>
      </c>
      <c r="O1670" s="148" t="s">
        <v>185</v>
      </c>
      <c r="Q1670" s="148" t="s">
        <v>48</v>
      </c>
      <c r="R1670" s="150">
        <v>42999</v>
      </c>
      <c r="S1670" s="150">
        <v>45159</v>
      </c>
      <c r="T1670" s="148" t="s">
        <v>1006</v>
      </c>
      <c r="U1670" s="148">
        <v>500</v>
      </c>
      <c r="X1670" s="148">
        <v>5</v>
      </c>
      <c r="Y1670" s="148" t="s">
        <v>230</v>
      </c>
      <c r="AC1670" s="148" t="s">
        <v>49</v>
      </c>
      <c r="AD1670" s="148" t="s">
        <v>3658</v>
      </c>
      <c r="AE1670" s="148">
        <v>53100</v>
      </c>
      <c r="AF1670" s="148" t="s">
        <v>4792</v>
      </c>
      <c r="AK1670" s="148" t="s">
        <v>6386</v>
      </c>
      <c r="AL1670" s="148">
        <v>0</v>
      </c>
      <c r="AM1670" s="148">
        <v>0</v>
      </c>
    </row>
    <row r="1671" spans="1:39">
      <c r="A1671" s="148">
        <v>5328838</v>
      </c>
      <c r="B1671" s="148" t="s">
        <v>1074</v>
      </c>
      <c r="C1671" s="148" t="s">
        <v>267</v>
      </c>
      <c r="D1671" s="148">
        <v>5328838</v>
      </c>
      <c r="F1671" s="149" t="s">
        <v>52</v>
      </c>
      <c r="H1671" s="150">
        <v>42098</v>
      </c>
      <c r="I1671" s="149" t="s">
        <v>57</v>
      </c>
      <c r="J1671" s="149">
        <v>-10</v>
      </c>
      <c r="K1671" s="149" t="s">
        <v>45</v>
      </c>
      <c r="M1671" s="149" t="s">
        <v>46</v>
      </c>
      <c r="N1671" s="148">
        <v>12530036</v>
      </c>
      <c r="O1671" s="148" t="s">
        <v>2030</v>
      </c>
      <c r="Q1671" s="148" t="s">
        <v>48</v>
      </c>
      <c r="R1671" s="150">
        <v>44832</v>
      </c>
      <c r="T1671" s="148" t="s">
        <v>2115</v>
      </c>
      <c r="U1671" s="148">
        <v>545</v>
      </c>
      <c r="X1671" s="148">
        <v>5</v>
      </c>
      <c r="Y1671" s="148" t="s">
        <v>230</v>
      </c>
      <c r="AC1671" s="148" t="s">
        <v>49</v>
      </c>
      <c r="AD1671" s="148" t="s">
        <v>4013</v>
      </c>
      <c r="AE1671" s="148">
        <v>53470</v>
      </c>
      <c r="AF1671" s="148" t="s">
        <v>6387</v>
      </c>
      <c r="AI1671" s="148">
        <v>253950184</v>
      </c>
      <c r="AJ1671" s="148">
        <v>624662307</v>
      </c>
      <c r="AK1671" s="148" t="s">
        <v>6388</v>
      </c>
      <c r="AL1671" s="148">
        <v>0</v>
      </c>
      <c r="AM1671" s="148">
        <v>0</v>
      </c>
    </row>
    <row r="1672" spans="1:39">
      <c r="A1672" s="148">
        <v>5325173</v>
      </c>
      <c r="B1672" s="148" t="s">
        <v>629</v>
      </c>
      <c r="C1672" s="148" t="s">
        <v>449</v>
      </c>
      <c r="D1672" s="148">
        <v>5325173</v>
      </c>
      <c r="E1672" s="149" t="s">
        <v>52</v>
      </c>
      <c r="F1672" s="149" t="s">
        <v>52</v>
      </c>
      <c r="H1672" s="150">
        <v>38287</v>
      </c>
      <c r="I1672" s="149" t="s">
        <v>59</v>
      </c>
      <c r="J1672" s="149">
        <v>-40</v>
      </c>
      <c r="K1672" s="149" t="s">
        <v>61</v>
      </c>
      <c r="M1672" s="149" t="s">
        <v>46</v>
      </c>
      <c r="N1672" s="148">
        <v>12530061</v>
      </c>
      <c r="O1672" s="148" t="s">
        <v>90</v>
      </c>
      <c r="P1672" s="150">
        <v>45536</v>
      </c>
      <c r="Q1672" s="148" t="s">
        <v>962</v>
      </c>
      <c r="R1672" s="150">
        <v>42250</v>
      </c>
      <c r="S1672" s="150">
        <v>45175</v>
      </c>
      <c r="T1672" s="148" t="s">
        <v>2896</v>
      </c>
      <c r="U1672" s="148">
        <v>614</v>
      </c>
      <c r="X1672" s="148">
        <v>6</v>
      </c>
      <c r="Y1672" s="148" t="s">
        <v>230</v>
      </c>
      <c r="AB1672" s="150">
        <v>45474</v>
      </c>
      <c r="AC1672" s="148" t="s">
        <v>49</v>
      </c>
      <c r="AD1672" s="148" t="s">
        <v>3769</v>
      </c>
      <c r="AE1672" s="148">
        <v>53400</v>
      </c>
      <c r="AF1672" s="148" t="s">
        <v>4793</v>
      </c>
      <c r="AK1672" s="148" t="s">
        <v>3076</v>
      </c>
      <c r="AL1672" s="148">
        <v>0</v>
      </c>
      <c r="AM1672" s="148">
        <v>0</v>
      </c>
    </row>
    <row r="1673" spans="1:39">
      <c r="A1673" s="148">
        <v>5324424</v>
      </c>
      <c r="B1673" s="148" t="s">
        <v>629</v>
      </c>
      <c r="C1673" s="148" t="s">
        <v>109</v>
      </c>
      <c r="D1673" s="148">
        <v>5324424</v>
      </c>
      <c r="E1673" s="149" t="s">
        <v>8115</v>
      </c>
      <c r="F1673" s="149" t="s">
        <v>52</v>
      </c>
      <c r="H1673" s="150">
        <v>34678</v>
      </c>
      <c r="I1673" s="149" t="s">
        <v>59</v>
      </c>
      <c r="J1673" s="149">
        <v>-40</v>
      </c>
      <c r="K1673" s="149" t="s">
        <v>45</v>
      </c>
      <c r="M1673" s="149" t="s">
        <v>46</v>
      </c>
      <c r="N1673" s="148">
        <v>12530119</v>
      </c>
      <c r="O1673" s="148" t="s">
        <v>2062</v>
      </c>
      <c r="P1673" s="150">
        <v>45524</v>
      </c>
      <c r="Q1673" s="148" t="s">
        <v>962</v>
      </c>
      <c r="R1673" s="150">
        <v>41554</v>
      </c>
      <c r="S1673" s="150">
        <v>45481</v>
      </c>
      <c r="T1673" s="148" t="s">
        <v>1006</v>
      </c>
      <c r="U1673" s="148">
        <v>1047</v>
      </c>
      <c r="X1673" s="148">
        <v>10</v>
      </c>
      <c r="Y1673" s="148" t="s">
        <v>230</v>
      </c>
      <c r="AB1673" s="150">
        <v>44013</v>
      </c>
      <c r="AC1673" s="148" t="s">
        <v>49</v>
      </c>
      <c r="AD1673" s="148" t="s">
        <v>4059</v>
      </c>
      <c r="AE1673" s="148">
        <v>53170</v>
      </c>
      <c r="AF1673" s="148" t="s">
        <v>4794</v>
      </c>
      <c r="AI1673" s="148" t="s">
        <v>3477</v>
      </c>
      <c r="AJ1673" s="148" t="s">
        <v>3477</v>
      </c>
      <c r="AK1673" s="148" t="s">
        <v>1754</v>
      </c>
      <c r="AL1673" s="148">
        <v>0</v>
      </c>
      <c r="AM1673" s="148">
        <v>0</v>
      </c>
    </row>
    <row r="1674" spans="1:39">
      <c r="A1674" s="148">
        <v>5324258</v>
      </c>
      <c r="B1674" s="148" t="s">
        <v>629</v>
      </c>
      <c r="C1674" s="148" t="s">
        <v>393</v>
      </c>
      <c r="D1674" s="148">
        <v>5324258</v>
      </c>
      <c r="F1674" s="149" t="s">
        <v>52</v>
      </c>
      <c r="H1674" s="150">
        <v>30516</v>
      </c>
      <c r="I1674" s="149" t="s">
        <v>8113</v>
      </c>
      <c r="J1674" s="149" t="s">
        <v>8114</v>
      </c>
      <c r="K1674" s="149" t="s">
        <v>45</v>
      </c>
      <c r="M1674" s="149" t="s">
        <v>46</v>
      </c>
      <c r="N1674" s="148">
        <v>12530119</v>
      </c>
      <c r="O1674" s="148" t="s">
        <v>2062</v>
      </c>
      <c r="Q1674" s="148" t="s">
        <v>48</v>
      </c>
      <c r="R1674" s="150">
        <v>41540</v>
      </c>
      <c r="S1674" s="150">
        <v>44650</v>
      </c>
      <c r="T1674" s="148" t="s">
        <v>2896</v>
      </c>
      <c r="U1674" s="148">
        <v>1053</v>
      </c>
      <c r="X1674" s="148">
        <v>10</v>
      </c>
      <c r="Y1674" s="148" t="s">
        <v>230</v>
      </c>
      <c r="AB1674" s="150">
        <v>44378</v>
      </c>
      <c r="AC1674" s="148" t="s">
        <v>49</v>
      </c>
      <c r="AD1674" s="148" t="s">
        <v>3847</v>
      </c>
      <c r="AE1674" s="148">
        <v>53200</v>
      </c>
      <c r="AF1674" s="148" t="s">
        <v>4795</v>
      </c>
      <c r="AI1674" s="148">
        <v>253941190</v>
      </c>
      <c r="AK1674" s="148" t="s">
        <v>1755</v>
      </c>
      <c r="AL1674" s="148">
        <v>0</v>
      </c>
      <c r="AM1674" s="148">
        <v>0</v>
      </c>
    </row>
    <row r="1675" spans="1:39">
      <c r="A1675" s="148">
        <v>5326605</v>
      </c>
      <c r="B1675" s="148" t="s">
        <v>629</v>
      </c>
      <c r="C1675" s="148" t="s">
        <v>280</v>
      </c>
      <c r="D1675" s="148">
        <v>5326605</v>
      </c>
      <c r="F1675" s="149" t="s">
        <v>52</v>
      </c>
      <c r="H1675" s="150">
        <v>40824</v>
      </c>
      <c r="I1675" s="149" t="s">
        <v>44</v>
      </c>
      <c r="J1675" s="149">
        <v>-14</v>
      </c>
      <c r="K1675" s="149" t="s">
        <v>45</v>
      </c>
      <c r="M1675" s="149" t="s">
        <v>46</v>
      </c>
      <c r="N1675" s="148">
        <v>12530064</v>
      </c>
      <c r="O1675" s="148" t="s">
        <v>2020</v>
      </c>
      <c r="Q1675" s="148" t="s">
        <v>48</v>
      </c>
      <c r="R1675" s="150">
        <v>43021</v>
      </c>
      <c r="T1675" s="148" t="s">
        <v>2115</v>
      </c>
      <c r="U1675" s="148">
        <v>500</v>
      </c>
      <c r="X1675" s="148">
        <v>5</v>
      </c>
      <c r="Y1675" s="148" t="s">
        <v>230</v>
      </c>
      <c r="AC1675" s="148" t="s">
        <v>49</v>
      </c>
      <c r="AD1675" s="148" t="s">
        <v>3634</v>
      </c>
      <c r="AE1675" s="148">
        <v>53320</v>
      </c>
      <c r="AF1675" s="148" t="s">
        <v>9542</v>
      </c>
      <c r="AJ1675" s="148">
        <v>684171021</v>
      </c>
      <c r="AK1675" s="148" t="s">
        <v>9543</v>
      </c>
      <c r="AL1675" s="148">
        <v>0</v>
      </c>
      <c r="AM1675" s="148">
        <v>0</v>
      </c>
    </row>
    <row r="1676" spans="1:39">
      <c r="A1676" s="148">
        <v>5324104</v>
      </c>
      <c r="B1676" s="148" t="s">
        <v>629</v>
      </c>
      <c r="C1676" s="148" t="s">
        <v>861</v>
      </c>
      <c r="D1676" s="148">
        <v>5324104</v>
      </c>
      <c r="F1676" s="149" t="s">
        <v>52</v>
      </c>
      <c r="H1676" s="150">
        <v>26707</v>
      </c>
      <c r="I1676" s="149" t="s">
        <v>8109</v>
      </c>
      <c r="J1676" s="149" t="s">
        <v>8110</v>
      </c>
      <c r="K1676" s="149" t="s">
        <v>45</v>
      </c>
      <c r="M1676" s="149" t="s">
        <v>46</v>
      </c>
      <c r="N1676" s="148">
        <v>12530099</v>
      </c>
      <c r="O1676" s="148" t="s">
        <v>2047</v>
      </c>
      <c r="Q1676" s="148" t="s">
        <v>48</v>
      </c>
      <c r="R1676" s="150">
        <v>41297</v>
      </c>
      <c r="S1676" s="150">
        <v>44482</v>
      </c>
      <c r="T1676" s="148" t="s">
        <v>2896</v>
      </c>
      <c r="U1676" s="148">
        <v>1083</v>
      </c>
      <c r="X1676" s="148">
        <v>10</v>
      </c>
      <c r="Y1676" s="148" t="s">
        <v>230</v>
      </c>
      <c r="AC1676" s="148" t="s">
        <v>49</v>
      </c>
      <c r="AD1676" s="148" t="s">
        <v>4039</v>
      </c>
      <c r="AE1676" s="148">
        <v>53800</v>
      </c>
      <c r="AF1676" s="148" t="s">
        <v>4796</v>
      </c>
      <c r="AI1676" s="148">
        <v>243062998</v>
      </c>
      <c r="AJ1676" s="148">
        <v>645324833</v>
      </c>
      <c r="AK1676" s="148" t="s">
        <v>3077</v>
      </c>
      <c r="AL1676" s="148">
        <v>0</v>
      </c>
      <c r="AM1676" s="148">
        <v>0</v>
      </c>
    </row>
    <row r="1677" spans="1:39">
      <c r="A1677" s="148">
        <v>5326403</v>
      </c>
      <c r="B1677" s="148" t="s">
        <v>629</v>
      </c>
      <c r="C1677" s="148" t="s">
        <v>134</v>
      </c>
      <c r="D1677" s="148">
        <v>5326403</v>
      </c>
      <c r="F1677" s="149" t="s">
        <v>52</v>
      </c>
      <c r="H1677" s="150">
        <v>29892</v>
      </c>
      <c r="I1677" s="149" t="s">
        <v>8113</v>
      </c>
      <c r="J1677" s="149" t="s">
        <v>8114</v>
      </c>
      <c r="K1677" s="149" t="s">
        <v>45</v>
      </c>
      <c r="M1677" s="149" t="s">
        <v>46</v>
      </c>
      <c r="N1677" s="148">
        <v>12538907</v>
      </c>
      <c r="O1677" s="148" t="s">
        <v>174</v>
      </c>
      <c r="Q1677" s="148" t="s">
        <v>48</v>
      </c>
      <c r="R1677" s="150">
        <v>42998</v>
      </c>
      <c r="S1677" s="150">
        <v>45176</v>
      </c>
      <c r="T1677" s="148" t="s">
        <v>1006</v>
      </c>
      <c r="U1677" s="148">
        <v>500</v>
      </c>
      <c r="X1677" s="148">
        <v>5</v>
      </c>
      <c r="Y1677" s="148" t="s">
        <v>230</v>
      </c>
      <c r="AC1677" s="148" t="s">
        <v>49</v>
      </c>
      <c r="AD1677" s="148" t="s">
        <v>3946</v>
      </c>
      <c r="AE1677" s="148">
        <v>53200</v>
      </c>
      <c r="AF1677" s="148" t="s">
        <v>4797</v>
      </c>
      <c r="AI1677" s="148">
        <v>243092670</v>
      </c>
      <c r="AJ1677" s="148">
        <v>612296511</v>
      </c>
      <c r="AK1677" s="148" t="s">
        <v>1756</v>
      </c>
      <c r="AL1677" s="148">
        <v>0</v>
      </c>
      <c r="AM1677" s="148">
        <v>0</v>
      </c>
    </row>
    <row r="1678" spans="1:39">
      <c r="A1678" s="148">
        <v>5320539</v>
      </c>
      <c r="B1678" s="148" t="s">
        <v>629</v>
      </c>
      <c r="C1678" s="148" t="s">
        <v>162</v>
      </c>
      <c r="D1678" s="148">
        <v>5320539</v>
      </c>
      <c r="F1678" s="149" t="s">
        <v>52</v>
      </c>
      <c r="H1678" s="150">
        <v>35543</v>
      </c>
      <c r="I1678" s="149" t="s">
        <v>59</v>
      </c>
      <c r="J1678" s="149">
        <v>-40</v>
      </c>
      <c r="K1678" s="149" t="s">
        <v>45</v>
      </c>
      <c r="M1678" s="149" t="s">
        <v>46</v>
      </c>
      <c r="N1678" s="148">
        <v>12530022</v>
      </c>
      <c r="O1678" s="148" t="s">
        <v>51</v>
      </c>
      <c r="Q1678" s="148" t="s">
        <v>48</v>
      </c>
      <c r="R1678" s="150">
        <v>39346</v>
      </c>
      <c r="S1678" s="150">
        <v>45180</v>
      </c>
      <c r="T1678" s="148" t="s">
        <v>1006</v>
      </c>
      <c r="U1678" s="148">
        <v>1422</v>
      </c>
      <c r="X1678" s="148">
        <v>14</v>
      </c>
      <c r="Y1678" s="148" t="s">
        <v>230</v>
      </c>
      <c r="AB1678" s="150">
        <v>44013</v>
      </c>
      <c r="AC1678" s="148" t="s">
        <v>49</v>
      </c>
      <c r="AD1678" s="148" t="s">
        <v>3677</v>
      </c>
      <c r="AE1678" s="148">
        <v>53000</v>
      </c>
      <c r="AF1678" s="148" t="s">
        <v>6389</v>
      </c>
      <c r="AJ1678" s="148">
        <v>602342126</v>
      </c>
      <c r="AK1678" s="148" t="s">
        <v>6390</v>
      </c>
      <c r="AL1678" s="148">
        <v>0</v>
      </c>
      <c r="AM1678" s="148">
        <v>0</v>
      </c>
    </row>
    <row r="1679" spans="1:39">
      <c r="A1679" s="148">
        <v>5329657</v>
      </c>
      <c r="B1679" s="148" t="s">
        <v>630</v>
      </c>
      <c r="C1679" s="148" t="s">
        <v>123</v>
      </c>
      <c r="D1679" s="148">
        <v>5329657</v>
      </c>
      <c r="E1679" s="149" t="s">
        <v>52</v>
      </c>
      <c r="F1679" s="149" t="s">
        <v>52</v>
      </c>
      <c r="H1679" s="150">
        <v>27501</v>
      </c>
      <c r="I1679" s="149" t="s">
        <v>8147</v>
      </c>
      <c r="J1679" s="149" t="s">
        <v>8148</v>
      </c>
      <c r="K1679" s="149" t="s">
        <v>45</v>
      </c>
      <c r="M1679" s="149" t="s">
        <v>46</v>
      </c>
      <c r="N1679" s="148">
        <v>12530121</v>
      </c>
      <c r="O1679" s="148" t="s">
        <v>142</v>
      </c>
      <c r="P1679" s="150">
        <v>45494</v>
      </c>
      <c r="Q1679" s="148" t="s">
        <v>962</v>
      </c>
      <c r="R1679" s="150">
        <v>45323</v>
      </c>
      <c r="S1679" s="150">
        <v>45323</v>
      </c>
      <c r="T1679" s="148" t="s">
        <v>1006</v>
      </c>
      <c r="U1679" s="148">
        <v>500</v>
      </c>
      <c r="X1679" s="148">
        <v>5</v>
      </c>
      <c r="Y1679" s="148" t="s">
        <v>230</v>
      </c>
      <c r="AC1679" s="148" t="s">
        <v>49</v>
      </c>
      <c r="AD1679" s="148" t="s">
        <v>9544</v>
      </c>
      <c r="AE1679" s="148">
        <v>35133</v>
      </c>
      <c r="AF1679" s="148" t="s">
        <v>9545</v>
      </c>
      <c r="AJ1679" s="148">
        <v>674901488</v>
      </c>
      <c r="AK1679" s="148" t="s">
        <v>9546</v>
      </c>
      <c r="AL1679" s="148">
        <v>0</v>
      </c>
      <c r="AM1679" s="148">
        <v>0</v>
      </c>
    </row>
    <row r="1680" spans="1:39">
      <c r="A1680" s="148">
        <v>535222</v>
      </c>
      <c r="B1680" s="148" t="s">
        <v>630</v>
      </c>
      <c r="C1680" s="148" t="s">
        <v>932</v>
      </c>
      <c r="D1680" s="148">
        <v>535222</v>
      </c>
      <c r="E1680" s="149" t="s">
        <v>52</v>
      </c>
      <c r="F1680" s="149" t="s">
        <v>52</v>
      </c>
      <c r="H1680" s="150">
        <v>21349</v>
      </c>
      <c r="I1680" s="149" t="s">
        <v>8208</v>
      </c>
      <c r="J1680" s="149" t="s">
        <v>8209</v>
      </c>
      <c r="K1680" s="149" t="s">
        <v>45</v>
      </c>
      <c r="M1680" s="149" t="s">
        <v>46</v>
      </c>
      <c r="N1680" s="148">
        <v>12530067</v>
      </c>
      <c r="O1680" s="148" t="s">
        <v>1277</v>
      </c>
      <c r="P1680" s="150">
        <v>45524</v>
      </c>
      <c r="Q1680" s="148" t="s">
        <v>962</v>
      </c>
      <c r="R1680" s="150">
        <v>37432</v>
      </c>
      <c r="S1680" s="150">
        <v>45160</v>
      </c>
      <c r="T1680" s="148" t="s">
        <v>2896</v>
      </c>
      <c r="U1680" s="148">
        <v>750</v>
      </c>
      <c r="X1680" s="148">
        <v>7</v>
      </c>
      <c r="Y1680" s="148" t="s">
        <v>230</v>
      </c>
      <c r="AC1680" s="148" t="s">
        <v>49</v>
      </c>
      <c r="AD1680" s="148" t="s">
        <v>4144</v>
      </c>
      <c r="AE1680" s="148">
        <v>53170</v>
      </c>
      <c r="AF1680" s="148" t="s">
        <v>4798</v>
      </c>
      <c r="AI1680" s="148">
        <v>243983050</v>
      </c>
      <c r="AJ1680" s="148">
        <v>681028771</v>
      </c>
      <c r="AK1680" s="148" t="s">
        <v>1757</v>
      </c>
      <c r="AL1680" s="148">
        <v>0</v>
      </c>
      <c r="AM1680" s="148">
        <v>0</v>
      </c>
    </row>
    <row r="1681" spans="1:39">
      <c r="A1681" s="148">
        <v>5327892</v>
      </c>
      <c r="B1681" s="148" t="s">
        <v>630</v>
      </c>
      <c r="C1681" s="148" t="s">
        <v>1253</v>
      </c>
      <c r="D1681" s="148">
        <v>5327892</v>
      </c>
      <c r="F1681" s="149" t="s">
        <v>43</v>
      </c>
      <c r="H1681" s="150">
        <v>38012</v>
      </c>
      <c r="I1681" s="149" t="s">
        <v>59</v>
      </c>
      <c r="J1681" s="149">
        <v>-40</v>
      </c>
      <c r="K1681" s="149" t="s">
        <v>61</v>
      </c>
      <c r="M1681" s="149" t="s">
        <v>46</v>
      </c>
      <c r="N1681" s="148">
        <v>12530114</v>
      </c>
      <c r="O1681" s="148" t="s">
        <v>47</v>
      </c>
      <c r="Q1681" s="148" t="s">
        <v>48</v>
      </c>
      <c r="R1681" s="150">
        <v>43869</v>
      </c>
      <c r="S1681" s="150">
        <v>44858</v>
      </c>
      <c r="T1681" s="148" t="s">
        <v>2896</v>
      </c>
      <c r="U1681" s="148">
        <v>500</v>
      </c>
      <c r="X1681" s="148">
        <v>5</v>
      </c>
      <c r="Y1681" s="148" t="s">
        <v>230</v>
      </c>
      <c r="AC1681" s="148" t="s">
        <v>49</v>
      </c>
      <c r="AD1681" s="148" t="s">
        <v>4555</v>
      </c>
      <c r="AE1681" s="148">
        <v>53940</v>
      </c>
      <c r="AF1681" s="148" t="s">
        <v>4799</v>
      </c>
      <c r="AI1681" s="148" t="s">
        <v>6391</v>
      </c>
      <c r="AJ1681" s="148" t="s">
        <v>6392</v>
      </c>
      <c r="AK1681" s="148" t="s">
        <v>1758</v>
      </c>
      <c r="AL1681" s="148">
        <v>0</v>
      </c>
      <c r="AM1681" s="148">
        <v>0</v>
      </c>
    </row>
    <row r="1682" spans="1:39">
      <c r="A1682" s="148">
        <v>5328868</v>
      </c>
      <c r="B1682" s="148" t="s">
        <v>630</v>
      </c>
      <c r="C1682" s="148" t="s">
        <v>75</v>
      </c>
      <c r="D1682" s="148">
        <v>5328868</v>
      </c>
      <c r="E1682" s="149" t="s">
        <v>43</v>
      </c>
      <c r="F1682" s="149" t="s">
        <v>43</v>
      </c>
      <c r="H1682" s="150">
        <v>42484</v>
      </c>
      <c r="I1682" s="149" t="s">
        <v>43</v>
      </c>
      <c r="J1682" s="149">
        <v>-9</v>
      </c>
      <c r="K1682" s="149" t="s">
        <v>45</v>
      </c>
      <c r="M1682" s="149" t="s">
        <v>46</v>
      </c>
      <c r="N1682" s="148">
        <v>12530017</v>
      </c>
      <c r="O1682" s="148" t="s">
        <v>2025</v>
      </c>
      <c r="P1682" s="150">
        <v>45535</v>
      </c>
      <c r="Q1682" s="148" t="s">
        <v>962</v>
      </c>
      <c r="R1682" s="150">
        <v>44836</v>
      </c>
      <c r="T1682" s="148" t="s">
        <v>2115</v>
      </c>
      <c r="U1682" s="148">
        <v>500</v>
      </c>
      <c r="X1682" s="148">
        <v>5</v>
      </c>
      <c r="Y1682" s="148" t="s">
        <v>230</v>
      </c>
      <c r="AC1682" s="148" t="s">
        <v>49</v>
      </c>
      <c r="AD1682" s="148" t="s">
        <v>3702</v>
      </c>
      <c r="AE1682" s="148">
        <v>53500</v>
      </c>
      <c r="AF1682" s="148" t="s">
        <v>6393</v>
      </c>
      <c r="AK1682" s="148" t="s">
        <v>6394</v>
      </c>
      <c r="AL1682" s="148">
        <v>0</v>
      </c>
      <c r="AM1682" s="148">
        <v>0</v>
      </c>
    </row>
    <row r="1683" spans="1:39">
      <c r="A1683" s="148">
        <v>5329209</v>
      </c>
      <c r="B1683" s="148" t="s">
        <v>630</v>
      </c>
      <c r="C1683" s="148" t="s">
        <v>267</v>
      </c>
      <c r="D1683" s="148">
        <v>5329209</v>
      </c>
      <c r="F1683" s="149" t="s">
        <v>43</v>
      </c>
      <c r="H1683" s="150">
        <v>40887</v>
      </c>
      <c r="I1683" s="149" t="s">
        <v>44</v>
      </c>
      <c r="J1683" s="149">
        <v>-14</v>
      </c>
      <c r="K1683" s="149" t="s">
        <v>45</v>
      </c>
      <c r="M1683" s="149" t="s">
        <v>46</v>
      </c>
      <c r="N1683" s="148">
        <v>12530060</v>
      </c>
      <c r="O1683" s="148" t="s">
        <v>2031</v>
      </c>
      <c r="Q1683" s="148" t="s">
        <v>48</v>
      </c>
      <c r="R1683" s="150">
        <v>45178</v>
      </c>
      <c r="T1683" s="148" t="s">
        <v>2115</v>
      </c>
      <c r="U1683" s="148">
        <v>500</v>
      </c>
      <c r="X1683" s="148">
        <v>5</v>
      </c>
      <c r="Y1683" s="148" t="s">
        <v>230</v>
      </c>
      <c r="AC1683" s="148" t="s">
        <v>49</v>
      </c>
      <c r="AD1683" s="148" t="s">
        <v>3637</v>
      </c>
      <c r="AE1683" s="148">
        <v>53810</v>
      </c>
      <c r="AF1683" s="148" t="s">
        <v>9547</v>
      </c>
      <c r="AI1683" s="148">
        <v>612815797</v>
      </c>
      <c r="AJ1683" s="148">
        <v>622405394</v>
      </c>
      <c r="AK1683" s="148" t="s">
        <v>9548</v>
      </c>
      <c r="AL1683" s="148">
        <v>0</v>
      </c>
      <c r="AM1683" s="148">
        <v>0</v>
      </c>
    </row>
    <row r="1684" spans="1:39">
      <c r="A1684" s="148">
        <v>5311468</v>
      </c>
      <c r="B1684" s="148" t="s">
        <v>632</v>
      </c>
      <c r="C1684" s="148" t="s">
        <v>1324</v>
      </c>
      <c r="D1684" s="148">
        <v>5311468</v>
      </c>
      <c r="F1684" s="149" t="s">
        <v>52</v>
      </c>
      <c r="H1684" s="150">
        <v>24529</v>
      </c>
      <c r="I1684" s="149" t="s">
        <v>8130</v>
      </c>
      <c r="J1684" s="149" t="s">
        <v>8131</v>
      </c>
      <c r="K1684" s="149" t="s">
        <v>45</v>
      </c>
      <c r="M1684" s="149" t="s">
        <v>46</v>
      </c>
      <c r="N1684" s="148">
        <v>12530001</v>
      </c>
      <c r="O1684" s="148" t="s">
        <v>2065</v>
      </c>
      <c r="Q1684" s="148" t="s">
        <v>48</v>
      </c>
      <c r="R1684" s="150">
        <v>37432</v>
      </c>
      <c r="S1684" s="150">
        <v>44823</v>
      </c>
      <c r="T1684" s="148" t="s">
        <v>2896</v>
      </c>
      <c r="U1684" s="148">
        <v>1001</v>
      </c>
      <c r="X1684" s="148">
        <v>10</v>
      </c>
      <c r="Y1684" s="148" t="s">
        <v>230</v>
      </c>
      <c r="AC1684" s="148" t="s">
        <v>49</v>
      </c>
      <c r="AD1684" s="148" t="s">
        <v>3780</v>
      </c>
      <c r="AE1684" s="148">
        <v>53380</v>
      </c>
      <c r="AF1684" s="148" t="s">
        <v>4800</v>
      </c>
      <c r="AI1684" s="148">
        <v>243371312</v>
      </c>
      <c r="AK1684" s="148" t="s">
        <v>3078</v>
      </c>
      <c r="AL1684" s="148">
        <v>0</v>
      </c>
      <c r="AM1684" s="148">
        <v>0</v>
      </c>
    </row>
    <row r="1685" spans="1:39">
      <c r="A1685" s="148">
        <v>534571</v>
      </c>
      <c r="B1685" s="148" t="s">
        <v>632</v>
      </c>
      <c r="C1685" s="148" t="s">
        <v>205</v>
      </c>
      <c r="D1685" s="148">
        <v>534571</v>
      </c>
      <c r="F1685" s="149" t="s">
        <v>52</v>
      </c>
      <c r="H1685" s="150">
        <v>16072</v>
      </c>
      <c r="I1685" s="149" t="s">
        <v>8304</v>
      </c>
      <c r="J1685" s="149" t="s">
        <v>2113</v>
      </c>
      <c r="K1685" s="149" t="s">
        <v>45</v>
      </c>
      <c r="M1685" s="149" t="s">
        <v>46</v>
      </c>
      <c r="N1685" s="148">
        <v>12530101</v>
      </c>
      <c r="O1685" s="148" t="s">
        <v>2144</v>
      </c>
      <c r="Q1685" s="148" t="s">
        <v>48</v>
      </c>
      <c r="R1685" s="150">
        <v>37432</v>
      </c>
      <c r="T1685" s="148" t="s">
        <v>2022</v>
      </c>
      <c r="U1685" s="148">
        <v>538</v>
      </c>
      <c r="X1685" s="148">
        <v>5</v>
      </c>
      <c r="Y1685" s="148" t="s">
        <v>230</v>
      </c>
      <c r="AC1685" s="148" t="s">
        <v>49</v>
      </c>
      <c r="AD1685" s="148" t="s">
        <v>3635</v>
      </c>
      <c r="AE1685" s="148">
        <v>53950</v>
      </c>
      <c r="AF1685" s="148" t="s">
        <v>4801</v>
      </c>
      <c r="AI1685" s="148" t="s">
        <v>4802</v>
      </c>
      <c r="AJ1685" s="148" t="s">
        <v>4803</v>
      </c>
      <c r="AK1685" s="148" t="s">
        <v>2146</v>
      </c>
      <c r="AL1685" s="148">
        <v>1</v>
      </c>
      <c r="AM1685" s="148">
        <v>1</v>
      </c>
    </row>
    <row r="1686" spans="1:39">
      <c r="A1686" s="148">
        <v>5324815</v>
      </c>
      <c r="B1686" s="148" t="s">
        <v>935</v>
      </c>
      <c r="C1686" s="148" t="s">
        <v>330</v>
      </c>
      <c r="D1686" s="148">
        <v>5324815</v>
      </c>
      <c r="F1686" s="149" t="s">
        <v>52</v>
      </c>
      <c r="H1686" s="150">
        <v>37229</v>
      </c>
      <c r="I1686" s="149" t="s">
        <v>59</v>
      </c>
      <c r="J1686" s="149">
        <v>-40</v>
      </c>
      <c r="K1686" s="149" t="s">
        <v>45</v>
      </c>
      <c r="M1686" s="149" t="s">
        <v>46</v>
      </c>
      <c r="N1686" s="148">
        <v>12530001</v>
      </c>
      <c r="O1686" s="148" t="s">
        <v>2065</v>
      </c>
      <c r="Q1686" s="148" t="s">
        <v>48</v>
      </c>
      <c r="R1686" s="150">
        <v>41905</v>
      </c>
      <c r="S1686" s="150">
        <v>44467</v>
      </c>
      <c r="T1686" s="148" t="s">
        <v>2896</v>
      </c>
      <c r="U1686" s="148">
        <v>752</v>
      </c>
      <c r="X1686" s="148">
        <v>7</v>
      </c>
      <c r="Y1686" s="148" t="s">
        <v>230</v>
      </c>
      <c r="AC1686" s="148" t="s">
        <v>49</v>
      </c>
      <c r="AD1686" s="148" t="s">
        <v>3815</v>
      </c>
      <c r="AE1686" s="148">
        <v>53410</v>
      </c>
      <c r="AF1686" s="148" t="s">
        <v>4804</v>
      </c>
      <c r="AJ1686" s="148">
        <v>783023240</v>
      </c>
      <c r="AK1686" s="148" t="s">
        <v>1759</v>
      </c>
      <c r="AL1686" s="148">
        <v>0</v>
      </c>
      <c r="AM1686" s="148">
        <v>0</v>
      </c>
    </row>
    <row r="1687" spans="1:39">
      <c r="A1687" s="148">
        <v>5321956</v>
      </c>
      <c r="B1687" s="148" t="s">
        <v>633</v>
      </c>
      <c r="C1687" s="148" t="s">
        <v>441</v>
      </c>
      <c r="D1687" s="148">
        <v>5321956</v>
      </c>
      <c r="F1687" s="149" t="s">
        <v>52</v>
      </c>
      <c r="H1687" s="150">
        <v>37121</v>
      </c>
      <c r="I1687" s="149" t="s">
        <v>59</v>
      </c>
      <c r="J1687" s="149">
        <v>-40</v>
      </c>
      <c r="K1687" s="149" t="s">
        <v>45</v>
      </c>
      <c r="M1687" s="149" t="s">
        <v>46</v>
      </c>
      <c r="N1687" s="148">
        <v>12530025</v>
      </c>
      <c r="O1687" s="148" t="s">
        <v>2051</v>
      </c>
      <c r="Q1687" s="148" t="s">
        <v>48</v>
      </c>
      <c r="R1687" s="150">
        <v>40099</v>
      </c>
      <c r="S1687" s="150">
        <v>45086</v>
      </c>
      <c r="T1687" s="148" t="s">
        <v>1006</v>
      </c>
      <c r="U1687" s="148">
        <v>1374</v>
      </c>
      <c r="X1687" s="148">
        <v>13</v>
      </c>
      <c r="Y1687" s="148" t="s">
        <v>230</v>
      </c>
      <c r="AC1687" s="148" t="s">
        <v>49</v>
      </c>
      <c r="AD1687" s="148" t="s">
        <v>4076</v>
      </c>
      <c r="AE1687" s="148">
        <v>53200</v>
      </c>
      <c r="AF1687" s="148" t="s">
        <v>4805</v>
      </c>
      <c r="AK1687" s="148" t="s">
        <v>1760</v>
      </c>
      <c r="AL1687" s="148">
        <v>0</v>
      </c>
      <c r="AM1687" s="148">
        <v>0</v>
      </c>
    </row>
    <row r="1688" spans="1:39">
      <c r="A1688" s="148">
        <v>5310926</v>
      </c>
      <c r="B1688" s="148" t="s">
        <v>633</v>
      </c>
      <c r="C1688" s="148" t="s">
        <v>158</v>
      </c>
      <c r="D1688" s="148">
        <v>5310926</v>
      </c>
      <c r="E1688" s="149" t="s">
        <v>52</v>
      </c>
      <c r="F1688" s="149" t="s">
        <v>52</v>
      </c>
      <c r="H1688" s="150">
        <v>29606</v>
      </c>
      <c r="I1688" s="149" t="s">
        <v>8113</v>
      </c>
      <c r="J1688" s="149" t="s">
        <v>8114</v>
      </c>
      <c r="K1688" s="149" t="s">
        <v>45</v>
      </c>
      <c r="M1688" s="149" t="s">
        <v>46</v>
      </c>
      <c r="N1688" s="148">
        <v>12530061</v>
      </c>
      <c r="O1688" s="148" t="s">
        <v>90</v>
      </c>
      <c r="P1688" s="150">
        <v>45536</v>
      </c>
      <c r="Q1688" s="148" t="s">
        <v>962</v>
      </c>
      <c r="R1688" s="150">
        <v>37432</v>
      </c>
      <c r="S1688" s="150">
        <v>44810</v>
      </c>
      <c r="T1688" s="148" t="s">
        <v>2896</v>
      </c>
      <c r="U1688" s="148">
        <v>1350</v>
      </c>
      <c r="X1688" s="148">
        <v>13</v>
      </c>
      <c r="Y1688" s="148" t="s">
        <v>230</v>
      </c>
      <c r="AB1688" s="150">
        <v>44743</v>
      </c>
      <c r="AC1688" s="148" t="s">
        <v>49</v>
      </c>
      <c r="AD1688" s="148" t="s">
        <v>4039</v>
      </c>
      <c r="AE1688" s="148">
        <v>53800</v>
      </c>
      <c r="AF1688" s="148" t="s">
        <v>4806</v>
      </c>
      <c r="AH1688" s="148" t="s">
        <v>4807</v>
      </c>
      <c r="AJ1688" s="148">
        <v>621335045</v>
      </c>
      <c r="AK1688" s="148" t="s">
        <v>1761</v>
      </c>
      <c r="AL1688" s="148">
        <v>1</v>
      </c>
      <c r="AM1688" s="148">
        <v>1</v>
      </c>
    </row>
    <row r="1689" spans="1:39">
      <c r="A1689" s="148">
        <v>5328816</v>
      </c>
      <c r="B1689" s="148" t="s">
        <v>633</v>
      </c>
      <c r="C1689" s="148" t="s">
        <v>6395</v>
      </c>
      <c r="D1689" s="148">
        <v>5328816</v>
      </c>
      <c r="F1689" s="149" t="s">
        <v>52</v>
      </c>
      <c r="H1689" s="150">
        <v>41128</v>
      </c>
      <c r="I1689" s="149" t="s">
        <v>53</v>
      </c>
      <c r="J1689" s="149">
        <v>-13</v>
      </c>
      <c r="K1689" s="149" t="s">
        <v>45</v>
      </c>
      <c r="M1689" s="149" t="s">
        <v>46</v>
      </c>
      <c r="N1689" s="148">
        <v>12530060</v>
      </c>
      <c r="O1689" s="148" t="s">
        <v>2031</v>
      </c>
      <c r="Q1689" s="148" t="s">
        <v>48</v>
      </c>
      <c r="R1689" s="150">
        <v>44830</v>
      </c>
      <c r="T1689" s="148" t="s">
        <v>2115</v>
      </c>
      <c r="U1689" s="148">
        <v>654</v>
      </c>
      <c r="X1689" s="148">
        <v>6</v>
      </c>
      <c r="Y1689" s="148" t="s">
        <v>230</v>
      </c>
      <c r="AC1689" s="148" t="s">
        <v>49</v>
      </c>
      <c r="AD1689" s="148" t="s">
        <v>3637</v>
      </c>
      <c r="AE1689" s="148">
        <v>53810</v>
      </c>
      <c r="AF1689" s="148" t="s">
        <v>6396</v>
      </c>
      <c r="AJ1689" s="148">
        <v>608992493</v>
      </c>
      <c r="AK1689" s="148" t="s">
        <v>6397</v>
      </c>
      <c r="AL1689" s="148">
        <v>0</v>
      </c>
      <c r="AM1689" s="148">
        <v>0</v>
      </c>
    </row>
    <row r="1690" spans="1:39">
      <c r="A1690" s="148">
        <v>5329504</v>
      </c>
      <c r="B1690" s="148" t="s">
        <v>633</v>
      </c>
      <c r="C1690" s="148" t="s">
        <v>9549</v>
      </c>
      <c r="D1690" s="148">
        <v>5329504</v>
      </c>
      <c r="F1690" s="149" t="s">
        <v>43</v>
      </c>
      <c r="H1690" s="150">
        <v>26582</v>
      </c>
      <c r="I1690" s="149" t="s">
        <v>8109</v>
      </c>
      <c r="J1690" s="149" t="s">
        <v>8110</v>
      </c>
      <c r="K1690" s="149" t="s">
        <v>61</v>
      </c>
      <c r="M1690" s="149" t="s">
        <v>46</v>
      </c>
      <c r="N1690" s="148">
        <v>12530021</v>
      </c>
      <c r="O1690" s="148" t="s">
        <v>233</v>
      </c>
      <c r="Q1690" s="148" t="s">
        <v>48</v>
      </c>
      <c r="R1690" s="150">
        <v>45217</v>
      </c>
      <c r="S1690" s="150">
        <v>45210</v>
      </c>
      <c r="T1690" s="148" t="s">
        <v>1006</v>
      </c>
      <c r="U1690" s="148">
        <v>500</v>
      </c>
      <c r="X1690" s="148">
        <v>5</v>
      </c>
      <c r="Y1690" s="148" t="s">
        <v>230</v>
      </c>
      <c r="AC1690" s="148" t="s">
        <v>49</v>
      </c>
      <c r="AD1690" s="148" t="s">
        <v>5971</v>
      </c>
      <c r="AE1690" s="148">
        <v>53170</v>
      </c>
      <c r="AF1690" s="148" t="s">
        <v>9550</v>
      </c>
      <c r="AK1690" s="148" t="s">
        <v>9551</v>
      </c>
      <c r="AL1690" s="148">
        <v>0</v>
      </c>
      <c r="AM1690" s="148">
        <v>0</v>
      </c>
    </row>
    <row r="1691" spans="1:39">
      <c r="A1691" s="148">
        <v>5318249</v>
      </c>
      <c r="B1691" s="148" t="s">
        <v>633</v>
      </c>
      <c r="C1691" s="148" t="s">
        <v>162</v>
      </c>
      <c r="D1691" s="148">
        <v>5318249</v>
      </c>
      <c r="E1691" s="149" t="s">
        <v>8115</v>
      </c>
      <c r="F1691" s="149" t="s">
        <v>52</v>
      </c>
      <c r="H1691" s="150">
        <v>34902</v>
      </c>
      <c r="I1691" s="149" t="s">
        <v>59</v>
      </c>
      <c r="J1691" s="149">
        <v>-40</v>
      </c>
      <c r="K1691" s="149" t="s">
        <v>45</v>
      </c>
      <c r="M1691" s="149" t="s">
        <v>46</v>
      </c>
      <c r="N1691" s="148">
        <v>12530025</v>
      </c>
      <c r="O1691" s="148" t="s">
        <v>2051</v>
      </c>
      <c r="P1691" s="150">
        <v>45486</v>
      </c>
      <c r="Q1691" s="148" t="s">
        <v>962</v>
      </c>
      <c r="R1691" s="150">
        <v>37889</v>
      </c>
      <c r="S1691" s="150">
        <v>45103</v>
      </c>
      <c r="T1691" s="148" t="s">
        <v>2896</v>
      </c>
      <c r="U1691" s="148">
        <v>590</v>
      </c>
      <c r="X1691" s="148">
        <v>5</v>
      </c>
      <c r="Y1691" s="148" t="s">
        <v>230</v>
      </c>
      <c r="AC1691" s="148" t="s">
        <v>49</v>
      </c>
      <c r="AD1691" s="148" t="s">
        <v>3832</v>
      </c>
      <c r="AE1691" s="148">
        <v>53200</v>
      </c>
      <c r="AF1691" s="148" t="s">
        <v>4808</v>
      </c>
      <c r="AI1691" s="148" t="s">
        <v>3478</v>
      </c>
      <c r="AJ1691" s="148" t="s">
        <v>3478</v>
      </c>
      <c r="AK1691" s="148" t="s">
        <v>1762</v>
      </c>
      <c r="AL1691" s="148">
        <v>0</v>
      </c>
      <c r="AM1691" s="148">
        <v>0</v>
      </c>
    </row>
    <row r="1692" spans="1:39">
      <c r="A1692" s="148">
        <v>5327206</v>
      </c>
      <c r="B1692" s="148" t="s">
        <v>633</v>
      </c>
      <c r="C1692" s="148" t="s">
        <v>1014</v>
      </c>
      <c r="D1692" s="148">
        <v>5327206</v>
      </c>
      <c r="E1692" s="149" t="s">
        <v>52</v>
      </c>
      <c r="F1692" s="149" t="s">
        <v>43</v>
      </c>
      <c r="H1692" s="150">
        <v>41928</v>
      </c>
      <c r="I1692" s="149" t="s">
        <v>89</v>
      </c>
      <c r="J1692" s="149">
        <v>-11</v>
      </c>
      <c r="K1692" s="149" t="s">
        <v>45</v>
      </c>
      <c r="M1692" s="149" t="s">
        <v>46</v>
      </c>
      <c r="N1692" s="148">
        <v>12530061</v>
      </c>
      <c r="O1692" s="148" t="s">
        <v>90</v>
      </c>
      <c r="P1692" s="150">
        <v>45536</v>
      </c>
      <c r="Q1692" s="148" t="s">
        <v>962</v>
      </c>
      <c r="R1692" s="150">
        <v>43404</v>
      </c>
      <c r="T1692" s="148" t="s">
        <v>2115</v>
      </c>
      <c r="U1692" s="148">
        <v>500</v>
      </c>
      <c r="X1692" s="148">
        <v>5</v>
      </c>
      <c r="Y1692" s="148" t="s">
        <v>230</v>
      </c>
      <c r="AC1692" s="148" t="s">
        <v>49</v>
      </c>
      <c r="AD1692" s="148" t="s">
        <v>4039</v>
      </c>
      <c r="AE1692" s="148">
        <v>53800</v>
      </c>
      <c r="AF1692" s="148" t="s">
        <v>4807</v>
      </c>
      <c r="AK1692" s="148" t="s">
        <v>1761</v>
      </c>
      <c r="AL1692" s="148">
        <v>0</v>
      </c>
      <c r="AM1692" s="148">
        <v>0</v>
      </c>
    </row>
    <row r="1693" spans="1:39">
      <c r="A1693" s="148">
        <v>5329404</v>
      </c>
      <c r="B1693" s="148" t="s">
        <v>633</v>
      </c>
      <c r="C1693" s="148" t="s">
        <v>3183</v>
      </c>
      <c r="D1693" s="148">
        <v>5329404</v>
      </c>
      <c r="F1693" s="149" t="s">
        <v>52</v>
      </c>
      <c r="H1693" s="150">
        <v>39952</v>
      </c>
      <c r="I1693" s="149" t="s">
        <v>70</v>
      </c>
      <c r="J1693" s="149">
        <v>-16</v>
      </c>
      <c r="K1693" s="149" t="s">
        <v>45</v>
      </c>
      <c r="M1693" s="149" t="s">
        <v>46</v>
      </c>
      <c r="N1693" s="148">
        <v>12530021</v>
      </c>
      <c r="O1693" s="148" t="s">
        <v>233</v>
      </c>
      <c r="Q1693" s="148" t="s">
        <v>48</v>
      </c>
      <c r="R1693" s="150">
        <v>45200</v>
      </c>
      <c r="T1693" s="148" t="s">
        <v>2115</v>
      </c>
      <c r="U1693" s="148">
        <v>508</v>
      </c>
      <c r="X1693" s="148">
        <v>5</v>
      </c>
      <c r="Y1693" s="148" t="s">
        <v>230</v>
      </c>
      <c r="AC1693" s="148" t="s">
        <v>49</v>
      </c>
      <c r="AD1693" s="148" t="s">
        <v>5971</v>
      </c>
      <c r="AE1693" s="148">
        <v>53170</v>
      </c>
      <c r="AF1693" s="148" t="s">
        <v>9550</v>
      </c>
      <c r="AK1693" s="148" t="s">
        <v>9551</v>
      </c>
      <c r="AL1693" s="148">
        <v>0</v>
      </c>
      <c r="AM1693" s="148">
        <v>0</v>
      </c>
    </row>
    <row r="1694" spans="1:39">
      <c r="A1694" s="148">
        <v>5320575</v>
      </c>
      <c r="B1694" s="148" t="s">
        <v>951</v>
      </c>
      <c r="C1694" s="148" t="s">
        <v>1013</v>
      </c>
      <c r="D1694" s="148">
        <v>5320575</v>
      </c>
      <c r="F1694" s="149" t="s">
        <v>52</v>
      </c>
      <c r="H1694" s="150">
        <v>30248</v>
      </c>
      <c r="I1694" s="149" t="s">
        <v>8113</v>
      </c>
      <c r="J1694" s="149" t="s">
        <v>8114</v>
      </c>
      <c r="K1694" s="149" t="s">
        <v>45</v>
      </c>
      <c r="M1694" s="149" t="s">
        <v>46</v>
      </c>
      <c r="N1694" s="148">
        <v>12530147</v>
      </c>
      <c r="O1694" s="148" t="s">
        <v>966</v>
      </c>
      <c r="Q1694" s="148" t="s">
        <v>48</v>
      </c>
      <c r="R1694" s="150">
        <v>39349</v>
      </c>
      <c r="S1694" s="150">
        <v>44873</v>
      </c>
      <c r="T1694" s="148" t="s">
        <v>2896</v>
      </c>
      <c r="U1694" s="148">
        <v>500</v>
      </c>
      <c r="X1694" s="148">
        <v>5</v>
      </c>
      <c r="Y1694" s="148" t="s">
        <v>230</v>
      </c>
      <c r="AC1694" s="148" t="s">
        <v>49</v>
      </c>
      <c r="AD1694" s="148" t="s">
        <v>4483</v>
      </c>
      <c r="AE1694" s="148">
        <v>53100</v>
      </c>
      <c r="AF1694" s="148" t="s">
        <v>6398</v>
      </c>
      <c r="AJ1694" s="148">
        <v>699708847</v>
      </c>
      <c r="AK1694" s="148" t="s">
        <v>6399</v>
      </c>
      <c r="AL1694" s="148">
        <v>0</v>
      </c>
      <c r="AM1694" s="148">
        <v>0</v>
      </c>
    </row>
    <row r="1695" spans="1:39">
      <c r="A1695" s="148">
        <v>5325459</v>
      </c>
      <c r="B1695" s="148" t="s">
        <v>951</v>
      </c>
      <c r="C1695" s="148" t="s">
        <v>6672</v>
      </c>
      <c r="D1695" s="148">
        <v>5325459</v>
      </c>
      <c r="E1695" s="149" t="s">
        <v>8115</v>
      </c>
      <c r="F1695" s="149" t="s">
        <v>52</v>
      </c>
      <c r="H1695" s="150">
        <v>28247</v>
      </c>
      <c r="I1695" s="149" t="s">
        <v>8147</v>
      </c>
      <c r="J1695" s="149" t="s">
        <v>8148</v>
      </c>
      <c r="K1695" s="149" t="s">
        <v>45</v>
      </c>
      <c r="M1695" s="149" t="s">
        <v>46</v>
      </c>
      <c r="N1695" s="148">
        <v>12530050</v>
      </c>
      <c r="O1695" s="148" t="s">
        <v>2049</v>
      </c>
      <c r="P1695" s="150">
        <v>45481</v>
      </c>
      <c r="Q1695" s="148" t="s">
        <v>962</v>
      </c>
      <c r="R1695" s="150">
        <v>42280</v>
      </c>
      <c r="S1695" s="150">
        <v>45111</v>
      </c>
      <c r="T1695" s="148" t="s">
        <v>2896</v>
      </c>
      <c r="U1695" s="148">
        <v>643</v>
      </c>
      <c r="X1695" s="148">
        <v>6</v>
      </c>
      <c r="Y1695" s="148" t="s">
        <v>230</v>
      </c>
      <c r="AC1695" s="148" t="s">
        <v>49</v>
      </c>
      <c r="AD1695" s="148" t="s">
        <v>4809</v>
      </c>
      <c r="AE1695" s="148">
        <v>53210</v>
      </c>
      <c r="AF1695" s="148" t="s">
        <v>4810</v>
      </c>
      <c r="AJ1695" s="148" t="s">
        <v>3479</v>
      </c>
      <c r="AK1695" s="148" t="s">
        <v>2099</v>
      </c>
      <c r="AL1695" s="148">
        <v>0</v>
      </c>
      <c r="AM1695" s="148">
        <v>0</v>
      </c>
    </row>
    <row r="1696" spans="1:39">
      <c r="A1696" s="148">
        <v>5328828</v>
      </c>
      <c r="B1696" s="148" t="s">
        <v>6400</v>
      </c>
      <c r="C1696" s="148" t="s">
        <v>101</v>
      </c>
      <c r="D1696" s="148">
        <v>5328828</v>
      </c>
      <c r="F1696" s="149" t="s">
        <v>43</v>
      </c>
      <c r="H1696" s="150">
        <v>31825</v>
      </c>
      <c r="I1696" s="149" t="s">
        <v>59</v>
      </c>
      <c r="J1696" s="149">
        <v>-40</v>
      </c>
      <c r="K1696" s="149" t="s">
        <v>45</v>
      </c>
      <c r="M1696" s="149" t="s">
        <v>46</v>
      </c>
      <c r="N1696" s="148">
        <v>12530079</v>
      </c>
      <c r="O1696" s="148" t="s">
        <v>106</v>
      </c>
      <c r="Q1696" s="148" t="s">
        <v>48</v>
      </c>
      <c r="R1696" s="150">
        <v>44832</v>
      </c>
      <c r="S1696" s="150">
        <v>44701</v>
      </c>
      <c r="T1696" s="148" t="s">
        <v>2896</v>
      </c>
      <c r="U1696" s="148">
        <v>500</v>
      </c>
      <c r="X1696" s="148">
        <v>5</v>
      </c>
      <c r="Y1696" s="148" t="s">
        <v>230</v>
      </c>
      <c r="AC1696" s="148" t="s">
        <v>49</v>
      </c>
      <c r="AD1696" s="148" t="s">
        <v>4406</v>
      </c>
      <c r="AE1696" s="148">
        <v>53120</v>
      </c>
      <c r="AF1696" s="148" t="s">
        <v>6378</v>
      </c>
      <c r="AK1696" s="148" t="s">
        <v>6401</v>
      </c>
      <c r="AL1696" s="148">
        <v>0</v>
      </c>
      <c r="AM1696" s="148">
        <v>0</v>
      </c>
    </row>
    <row r="1697" spans="1:39">
      <c r="A1697" s="148">
        <v>5329195</v>
      </c>
      <c r="B1697" s="148" t="s">
        <v>9552</v>
      </c>
      <c r="C1697" s="148" t="s">
        <v>9553</v>
      </c>
      <c r="D1697" s="148">
        <v>5329195</v>
      </c>
      <c r="E1697" s="149" t="s">
        <v>52</v>
      </c>
      <c r="F1697" s="149" t="s">
        <v>43</v>
      </c>
      <c r="H1697" s="150">
        <v>41994</v>
      </c>
      <c r="I1697" s="149" t="s">
        <v>89</v>
      </c>
      <c r="J1697" s="149">
        <v>-11</v>
      </c>
      <c r="K1697" s="149" t="s">
        <v>45</v>
      </c>
      <c r="M1697" s="149" t="s">
        <v>46</v>
      </c>
      <c r="N1697" s="148">
        <v>12530114</v>
      </c>
      <c r="O1697" s="148" t="s">
        <v>47</v>
      </c>
      <c r="P1697" s="150">
        <v>45523</v>
      </c>
      <c r="Q1697" s="148" t="s">
        <v>962</v>
      </c>
      <c r="R1697" s="150">
        <v>45177</v>
      </c>
      <c r="T1697" s="148" t="s">
        <v>2115</v>
      </c>
      <c r="U1697" s="148">
        <v>500</v>
      </c>
      <c r="X1697" s="148">
        <v>5</v>
      </c>
      <c r="Y1697" s="148" t="s">
        <v>230</v>
      </c>
      <c r="AC1697" s="148" t="s">
        <v>49</v>
      </c>
      <c r="AD1697" s="148" t="s">
        <v>1328</v>
      </c>
      <c r="AE1697" s="148">
        <v>53000</v>
      </c>
      <c r="AF1697" s="148" t="s">
        <v>9554</v>
      </c>
      <c r="AJ1697" s="148" t="s">
        <v>9555</v>
      </c>
      <c r="AK1697" s="148" t="s">
        <v>9556</v>
      </c>
      <c r="AL1697" s="148">
        <v>0</v>
      </c>
      <c r="AM1697" s="148">
        <v>0</v>
      </c>
    </row>
    <row r="1698" spans="1:39">
      <c r="A1698" s="148">
        <v>5329270</v>
      </c>
      <c r="B1698" s="148" t="s">
        <v>9552</v>
      </c>
      <c r="C1698" s="148" t="s">
        <v>9557</v>
      </c>
      <c r="D1698" s="148">
        <v>5329270</v>
      </c>
      <c r="F1698" s="149" t="s">
        <v>43</v>
      </c>
      <c r="H1698" s="150">
        <v>41673</v>
      </c>
      <c r="I1698" s="149" t="s">
        <v>89</v>
      </c>
      <c r="J1698" s="149">
        <v>-11</v>
      </c>
      <c r="K1698" s="149" t="s">
        <v>61</v>
      </c>
      <c r="M1698" s="149" t="s">
        <v>46</v>
      </c>
      <c r="N1698" s="148">
        <v>12530036</v>
      </c>
      <c r="O1698" s="148" t="s">
        <v>2030</v>
      </c>
      <c r="Q1698" s="148" t="s">
        <v>48</v>
      </c>
      <c r="R1698" s="150">
        <v>45184</v>
      </c>
      <c r="T1698" s="148" t="s">
        <v>2115</v>
      </c>
      <c r="U1698" s="148">
        <v>500</v>
      </c>
      <c r="X1698" s="148">
        <v>5</v>
      </c>
      <c r="Y1698" s="148" t="s">
        <v>230</v>
      </c>
      <c r="AC1698" s="148" t="s">
        <v>49</v>
      </c>
      <c r="AD1698" s="148" t="s">
        <v>3658</v>
      </c>
      <c r="AE1698" s="148">
        <v>53100</v>
      </c>
      <c r="AF1698" s="148" t="s">
        <v>9558</v>
      </c>
      <c r="AI1698" s="148">
        <v>243321205</v>
      </c>
      <c r="AJ1698" s="148">
        <v>787609729</v>
      </c>
      <c r="AK1698" s="148" t="s">
        <v>9559</v>
      </c>
      <c r="AL1698" s="148">
        <v>0</v>
      </c>
      <c r="AM1698" s="148">
        <v>0</v>
      </c>
    </row>
    <row r="1699" spans="1:39">
      <c r="A1699" s="148">
        <v>536522</v>
      </c>
      <c r="B1699" s="148" t="s">
        <v>634</v>
      </c>
      <c r="C1699" s="148" t="s">
        <v>861</v>
      </c>
      <c r="D1699" s="148">
        <v>536522</v>
      </c>
      <c r="E1699" s="149" t="s">
        <v>8115</v>
      </c>
      <c r="F1699" s="149" t="s">
        <v>52</v>
      </c>
      <c r="H1699" s="150">
        <v>28572</v>
      </c>
      <c r="I1699" s="149" t="s">
        <v>8147</v>
      </c>
      <c r="J1699" s="149" t="s">
        <v>8148</v>
      </c>
      <c r="K1699" s="149" t="s">
        <v>45</v>
      </c>
      <c r="M1699" s="149" t="s">
        <v>46</v>
      </c>
      <c r="N1699" s="148">
        <v>12530084</v>
      </c>
      <c r="O1699" s="148" t="s">
        <v>198</v>
      </c>
      <c r="P1699" s="150">
        <v>45495</v>
      </c>
      <c r="Q1699" s="148" t="s">
        <v>962</v>
      </c>
      <c r="R1699" s="150">
        <v>37432</v>
      </c>
      <c r="S1699" s="150">
        <v>45094</v>
      </c>
      <c r="T1699" s="148" t="s">
        <v>2896</v>
      </c>
      <c r="U1699" s="148">
        <v>1029</v>
      </c>
      <c r="X1699" s="148">
        <v>10</v>
      </c>
      <c r="Y1699" s="148" t="s">
        <v>230</v>
      </c>
      <c r="AC1699" s="148" t="s">
        <v>49</v>
      </c>
      <c r="AD1699" s="148" t="s">
        <v>4783</v>
      </c>
      <c r="AE1699" s="148">
        <v>53600</v>
      </c>
      <c r="AF1699" s="148" t="s">
        <v>6402</v>
      </c>
      <c r="AI1699" s="148" t="s">
        <v>3079</v>
      </c>
      <c r="AJ1699" s="148" t="s">
        <v>3080</v>
      </c>
      <c r="AK1699" s="148" t="s">
        <v>1763</v>
      </c>
      <c r="AL1699" s="148">
        <v>0</v>
      </c>
      <c r="AM1699" s="148">
        <v>0</v>
      </c>
    </row>
    <row r="1700" spans="1:39">
      <c r="A1700" s="148">
        <v>5326140</v>
      </c>
      <c r="B1700" s="148" t="s">
        <v>635</v>
      </c>
      <c r="C1700" s="148" t="s">
        <v>9560</v>
      </c>
      <c r="D1700" s="148">
        <v>5326140</v>
      </c>
      <c r="F1700" s="149" t="s">
        <v>52</v>
      </c>
      <c r="H1700" s="150">
        <v>39141</v>
      </c>
      <c r="I1700" s="149" t="s">
        <v>68</v>
      </c>
      <c r="J1700" s="149">
        <v>-18</v>
      </c>
      <c r="K1700" s="149" t="s">
        <v>45</v>
      </c>
      <c r="M1700" s="149" t="s">
        <v>46</v>
      </c>
      <c r="N1700" s="148">
        <v>12530064</v>
      </c>
      <c r="O1700" s="148" t="s">
        <v>2020</v>
      </c>
      <c r="Q1700" s="148" t="s">
        <v>48</v>
      </c>
      <c r="R1700" s="150">
        <v>42676</v>
      </c>
      <c r="T1700" s="148" t="s">
        <v>2115</v>
      </c>
      <c r="U1700" s="148">
        <v>500</v>
      </c>
      <c r="X1700" s="148">
        <v>5</v>
      </c>
      <c r="Y1700" s="148" t="s">
        <v>230</v>
      </c>
      <c r="AC1700" s="148" t="s">
        <v>49</v>
      </c>
      <c r="AD1700" s="148" t="s">
        <v>3634</v>
      </c>
      <c r="AE1700" s="148">
        <v>53320</v>
      </c>
      <c r="AF1700" s="148" t="s">
        <v>9561</v>
      </c>
      <c r="AJ1700" s="148">
        <v>643439771</v>
      </c>
      <c r="AK1700" s="148" t="s">
        <v>2287</v>
      </c>
      <c r="AL1700" s="148">
        <v>0</v>
      </c>
      <c r="AM1700" s="148">
        <v>0</v>
      </c>
    </row>
    <row r="1701" spans="1:39">
      <c r="A1701" s="148">
        <v>5326504</v>
      </c>
      <c r="B1701" s="148" t="s">
        <v>635</v>
      </c>
      <c r="C1701" s="148" t="s">
        <v>1117</v>
      </c>
      <c r="D1701" s="148">
        <v>5326504</v>
      </c>
      <c r="F1701" s="149" t="s">
        <v>52</v>
      </c>
      <c r="H1701" s="150">
        <v>39808</v>
      </c>
      <c r="I1701" s="149" t="s">
        <v>152</v>
      </c>
      <c r="J1701" s="149">
        <v>-17</v>
      </c>
      <c r="K1701" s="149" t="s">
        <v>45</v>
      </c>
      <c r="M1701" s="149" t="s">
        <v>46</v>
      </c>
      <c r="N1701" s="148">
        <v>12530064</v>
      </c>
      <c r="O1701" s="148" t="s">
        <v>2020</v>
      </c>
      <c r="Q1701" s="148" t="s">
        <v>48</v>
      </c>
      <c r="R1701" s="150">
        <v>43009</v>
      </c>
      <c r="T1701" s="148" t="s">
        <v>2115</v>
      </c>
      <c r="U1701" s="148">
        <v>500</v>
      </c>
      <c r="X1701" s="148">
        <v>5</v>
      </c>
      <c r="Y1701" s="148" t="s">
        <v>230</v>
      </c>
      <c r="AC1701" s="148" t="s">
        <v>49</v>
      </c>
      <c r="AD1701" s="148" t="s">
        <v>3634</v>
      </c>
      <c r="AE1701" s="148">
        <v>53320</v>
      </c>
      <c r="AF1701" s="148" t="s">
        <v>4811</v>
      </c>
      <c r="AI1701" s="148">
        <v>243013851</v>
      </c>
      <c r="AJ1701" s="148">
        <v>616836380</v>
      </c>
      <c r="AK1701" s="148" t="s">
        <v>2287</v>
      </c>
      <c r="AL1701" s="148">
        <v>0</v>
      </c>
      <c r="AM1701" s="148">
        <v>0</v>
      </c>
    </row>
    <row r="1702" spans="1:39">
      <c r="A1702" s="148">
        <v>5319397</v>
      </c>
      <c r="B1702" s="148" t="s">
        <v>635</v>
      </c>
      <c r="C1702" s="148" t="s">
        <v>2186</v>
      </c>
      <c r="D1702" s="148">
        <v>5319397</v>
      </c>
      <c r="E1702" s="149" t="s">
        <v>8115</v>
      </c>
      <c r="F1702" s="149" t="s">
        <v>52</v>
      </c>
      <c r="H1702" s="150">
        <v>28434</v>
      </c>
      <c r="I1702" s="149" t="s">
        <v>8147</v>
      </c>
      <c r="J1702" s="149" t="s">
        <v>8148</v>
      </c>
      <c r="K1702" s="149" t="s">
        <v>45</v>
      </c>
      <c r="M1702" s="149" t="s">
        <v>46</v>
      </c>
      <c r="N1702" s="148">
        <v>12530087</v>
      </c>
      <c r="O1702" s="148" t="s">
        <v>1341</v>
      </c>
      <c r="P1702" s="150">
        <v>45495</v>
      </c>
      <c r="Q1702" s="148" t="s">
        <v>962</v>
      </c>
      <c r="R1702" s="150">
        <v>38618</v>
      </c>
      <c r="T1702" s="148" t="s">
        <v>2022</v>
      </c>
      <c r="U1702" s="148">
        <v>956</v>
      </c>
      <c r="X1702" s="148">
        <v>9</v>
      </c>
      <c r="Y1702" s="148" t="s">
        <v>230</v>
      </c>
      <c r="AC1702" s="148" t="s">
        <v>49</v>
      </c>
      <c r="AD1702" s="148" t="s">
        <v>4812</v>
      </c>
      <c r="AE1702" s="148">
        <v>53230</v>
      </c>
      <c r="AF1702" s="148" t="s">
        <v>4813</v>
      </c>
      <c r="AI1702" s="148" t="s">
        <v>3081</v>
      </c>
      <c r="AJ1702" s="148" t="s">
        <v>3082</v>
      </c>
      <c r="AK1702" s="148" t="s">
        <v>1764</v>
      </c>
      <c r="AL1702" s="148">
        <v>0</v>
      </c>
      <c r="AM1702" s="148">
        <v>0</v>
      </c>
    </row>
    <row r="1703" spans="1:39">
      <c r="A1703" s="148">
        <v>5317989</v>
      </c>
      <c r="B1703" s="148" t="s">
        <v>636</v>
      </c>
      <c r="C1703" s="148" t="s">
        <v>863</v>
      </c>
      <c r="D1703" s="148">
        <v>5317989</v>
      </c>
      <c r="F1703" s="149" t="s">
        <v>52</v>
      </c>
      <c r="H1703" s="150">
        <v>24990</v>
      </c>
      <c r="I1703" s="149" t="s">
        <v>8130</v>
      </c>
      <c r="J1703" s="149" t="s">
        <v>8131</v>
      </c>
      <c r="K1703" s="149" t="s">
        <v>45</v>
      </c>
      <c r="M1703" s="149" t="s">
        <v>46</v>
      </c>
      <c r="N1703" s="148">
        <v>12530078</v>
      </c>
      <c r="O1703" s="148" t="s">
        <v>105</v>
      </c>
      <c r="Q1703" s="148" t="s">
        <v>48</v>
      </c>
      <c r="R1703" s="150">
        <v>37610</v>
      </c>
      <c r="S1703" s="150">
        <v>45114</v>
      </c>
      <c r="T1703" s="148" t="s">
        <v>1006</v>
      </c>
      <c r="U1703" s="148">
        <v>968</v>
      </c>
      <c r="X1703" s="148">
        <v>9</v>
      </c>
      <c r="Y1703" s="148" t="s">
        <v>230</v>
      </c>
      <c r="AC1703" s="148" t="s">
        <v>49</v>
      </c>
      <c r="AD1703" s="148" t="s">
        <v>3738</v>
      </c>
      <c r="AE1703" s="148">
        <v>53170</v>
      </c>
      <c r="AF1703" s="148" t="s">
        <v>4814</v>
      </c>
      <c r="AI1703" s="148">
        <v>243642254</v>
      </c>
      <c r="AK1703" s="148" t="s">
        <v>1765</v>
      </c>
      <c r="AL1703" s="148">
        <v>0</v>
      </c>
      <c r="AM1703" s="148">
        <v>0</v>
      </c>
    </row>
    <row r="1704" spans="1:39">
      <c r="A1704" s="148">
        <v>5319039</v>
      </c>
      <c r="B1704" s="148" t="s">
        <v>637</v>
      </c>
      <c r="C1704" s="148" t="s">
        <v>96</v>
      </c>
      <c r="D1704" s="148">
        <v>5319039</v>
      </c>
      <c r="F1704" s="149" t="s">
        <v>52</v>
      </c>
      <c r="H1704" s="150">
        <v>35269</v>
      </c>
      <c r="I1704" s="149" t="s">
        <v>59</v>
      </c>
      <c r="J1704" s="149">
        <v>-40</v>
      </c>
      <c r="K1704" s="149" t="s">
        <v>45</v>
      </c>
      <c r="M1704" s="149" t="s">
        <v>46</v>
      </c>
      <c r="N1704" s="148">
        <v>12530093</v>
      </c>
      <c r="O1704" s="148" t="s">
        <v>185</v>
      </c>
      <c r="Q1704" s="148" t="s">
        <v>48</v>
      </c>
      <c r="R1704" s="150">
        <v>38274</v>
      </c>
      <c r="S1704" s="150">
        <v>44419</v>
      </c>
      <c r="T1704" s="148" t="s">
        <v>2896</v>
      </c>
      <c r="U1704" s="148">
        <v>1031</v>
      </c>
      <c r="X1704" s="148">
        <v>10</v>
      </c>
      <c r="Y1704" s="148" t="s">
        <v>230</v>
      </c>
      <c r="AC1704" s="148" t="s">
        <v>49</v>
      </c>
      <c r="AD1704" s="148" t="s">
        <v>4815</v>
      </c>
      <c r="AE1704" s="148">
        <v>53300</v>
      </c>
      <c r="AF1704" s="148" t="s">
        <v>4538</v>
      </c>
      <c r="AI1704" s="148">
        <v>243003767</v>
      </c>
      <c r="AK1704" s="148" t="s">
        <v>6403</v>
      </c>
      <c r="AL1704" s="148">
        <v>0</v>
      </c>
      <c r="AM1704" s="148">
        <v>0</v>
      </c>
    </row>
    <row r="1705" spans="1:39">
      <c r="A1705" s="148">
        <v>5327445</v>
      </c>
      <c r="B1705" s="148" t="s">
        <v>637</v>
      </c>
      <c r="C1705" s="148" t="s">
        <v>186</v>
      </c>
      <c r="D1705" s="148">
        <v>5327445</v>
      </c>
      <c r="F1705" s="149" t="s">
        <v>52</v>
      </c>
      <c r="H1705" s="150">
        <v>40461</v>
      </c>
      <c r="I1705" s="149" t="s">
        <v>97</v>
      </c>
      <c r="J1705" s="149">
        <v>-15</v>
      </c>
      <c r="K1705" s="149" t="s">
        <v>45</v>
      </c>
      <c r="M1705" s="149" t="s">
        <v>46</v>
      </c>
      <c r="N1705" s="148">
        <v>12530022</v>
      </c>
      <c r="O1705" s="148" t="s">
        <v>51</v>
      </c>
      <c r="Q1705" s="148" t="s">
        <v>48</v>
      </c>
      <c r="R1705" s="150">
        <v>43725</v>
      </c>
      <c r="T1705" s="148" t="s">
        <v>2115</v>
      </c>
      <c r="U1705" s="148">
        <v>719</v>
      </c>
      <c r="X1705" s="148">
        <v>7</v>
      </c>
      <c r="Y1705" s="148" t="s">
        <v>230</v>
      </c>
      <c r="AC1705" s="148" t="s">
        <v>49</v>
      </c>
      <c r="AD1705" s="148" t="s">
        <v>1328</v>
      </c>
      <c r="AE1705" s="148">
        <v>53000</v>
      </c>
      <c r="AF1705" s="148" t="s">
        <v>4816</v>
      </c>
      <c r="AK1705" s="148" t="s">
        <v>1766</v>
      </c>
      <c r="AL1705" s="148">
        <v>0</v>
      </c>
      <c r="AM1705" s="148">
        <v>0</v>
      </c>
    </row>
    <row r="1706" spans="1:39">
      <c r="A1706" s="148">
        <v>5323644</v>
      </c>
      <c r="B1706" s="148" t="s">
        <v>1075</v>
      </c>
      <c r="C1706" s="148" t="s">
        <v>2288</v>
      </c>
      <c r="D1706" s="148">
        <v>5323644</v>
      </c>
      <c r="F1706" s="149" t="s">
        <v>52</v>
      </c>
      <c r="H1706" s="150">
        <v>35782</v>
      </c>
      <c r="I1706" s="149" t="s">
        <v>59</v>
      </c>
      <c r="J1706" s="149">
        <v>-40</v>
      </c>
      <c r="K1706" s="149" t="s">
        <v>61</v>
      </c>
      <c r="M1706" s="149" t="s">
        <v>46</v>
      </c>
      <c r="N1706" s="148">
        <v>12530010</v>
      </c>
      <c r="O1706" s="148" t="s">
        <v>2021</v>
      </c>
      <c r="Q1706" s="148" t="s">
        <v>48</v>
      </c>
      <c r="R1706" s="150">
        <v>41174</v>
      </c>
      <c r="S1706" s="150">
        <v>44490</v>
      </c>
      <c r="T1706" s="148" t="s">
        <v>2896</v>
      </c>
      <c r="U1706" s="148">
        <v>500</v>
      </c>
      <c r="X1706" s="148">
        <v>5</v>
      </c>
      <c r="Y1706" s="148" t="s">
        <v>230</v>
      </c>
      <c r="AC1706" s="148" t="s">
        <v>49</v>
      </c>
      <c r="AD1706" s="148" t="s">
        <v>3639</v>
      </c>
      <c r="AE1706" s="148">
        <v>53260</v>
      </c>
      <c r="AF1706" s="148" t="s">
        <v>4817</v>
      </c>
      <c r="AJ1706" s="148">
        <v>682454189</v>
      </c>
      <c r="AK1706" s="148" t="s">
        <v>3083</v>
      </c>
      <c r="AL1706" s="148">
        <v>0</v>
      </c>
      <c r="AM1706" s="148">
        <v>0</v>
      </c>
    </row>
    <row r="1707" spans="1:39">
      <c r="A1707" s="148">
        <v>5329622</v>
      </c>
      <c r="B1707" s="148" t="s">
        <v>1075</v>
      </c>
      <c r="C1707" s="148" t="s">
        <v>9562</v>
      </c>
      <c r="D1707" s="148">
        <v>5329622</v>
      </c>
      <c r="F1707" s="149" t="s">
        <v>5338</v>
      </c>
      <c r="H1707" s="150">
        <v>42318</v>
      </c>
      <c r="I1707" s="149" t="s">
        <v>57</v>
      </c>
      <c r="J1707" s="149">
        <v>-10</v>
      </c>
      <c r="K1707" s="149" t="s">
        <v>45</v>
      </c>
      <c r="M1707" s="149" t="s">
        <v>46</v>
      </c>
      <c r="N1707" s="148">
        <v>12530121</v>
      </c>
      <c r="O1707" s="148" t="s">
        <v>142</v>
      </c>
      <c r="Q1707" s="148" t="s">
        <v>48</v>
      </c>
      <c r="R1707" s="150">
        <v>45309</v>
      </c>
      <c r="T1707" s="148" t="s">
        <v>2115</v>
      </c>
      <c r="U1707" s="148">
        <v>500</v>
      </c>
      <c r="X1707" s="148">
        <v>5</v>
      </c>
      <c r="Y1707" s="148" t="s">
        <v>230</v>
      </c>
      <c r="AC1707" s="148" t="s">
        <v>49</v>
      </c>
      <c r="AD1707" s="148" t="s">
        <v>4472</v>
      </c>
      <c r="AE1707" s="148">
        <v>53500</v>
      </c>
      <c r="AF1707" s="148" t="s">
        <v>9563</v>
      </c>
      <c r="AJ1707" s="148">
        <v>632314813</v>
      </c>
      <c r="AK1707" s="148" t="s">
        <v>9564</v>
      </c>
      <c r="AL1707" s="148">
        <v>0</v>
      </c>
      <c r="AM1707" s="148">
        <v>0</v>
      </c>
    </row>
    <row r="1708" spans="1:39">
      <c r="A1708" s="148">
        <v>534250</v>
      </c>
      <c r="B1708" s="148" t="s">
        <v>9565</v>
      </c>
      <c r="C1708" s="148" t="s">
        <v>325</v>
      </c>
      <c r="D1708" s="148">
        <v>534250</v>
      </c>
      <c r="F1708" s="149" t="s">
        <v>52</v>
      </c>
      <c r="H1708" s="150">
        <v>22572</v>
      </c>
      <c r="I1708" s="149" t="s">
        <v>8138</v>
      </c>
      <c r="J1708" s="149" t="s">
        <v>8139</v>
      </c>
      <c r="K1708" s="149" t="s">
        <v>45</v>
      </c>
      <c r="M1708" s="149" t="s">
        <v>46</v>
      </c>
      <c r="N1708" s="148">
        <v>12530049</v>
      </c>
      <c r="O1708" s="148" t="s">
        <v>238</v>
      </c>
      <c r="Q1708" s="148" t="s">
        <v>48</v>
      </c>
      <c r="R1708" s="150">
        <v>37432</v>
      </c>
      <c r="S1708" s="150">
        <v>45190</v>
      </c>
      <c r="T1708" s="148" t="s">
        <v>1006</v>
      </c>
      <c r="U1708" s="148">
        <v>531</v>
      </c>
      <c r="X1708" s="148">
        <v>5</v>
      </c>
      <c r="Y1708" s="148" t="s">
        <v>230</v>
      </c>
      <c r="AC1708" s="148" t="s">
        <v>49</v>
      </c>
      <c r="AD1708" s="148" t="s">
        <v>9566</v>
      </c>
      <c r="AE1708" s="148">
        <v>53700</v>
      </c>
      <c r="AF1708" s="148" t="s">
        <v>9567</v>
      </c>
      <c r="AK1708" s="148" t="s">
        <v>9568</v>
      </c>
      <c r="AL1708" s="148">
        <v>0</v>
      </c>
      <c r="AM1708" s="148">
        <v>0</v>
      </c>
    </row>
    <row r="1709" spans="1:39">
      <c r="A1709" s="148">
        <v>7217999</v>
      </c>
      <c r="B1709" s="148" t="s">
        <v>1221</v>
      </c>
      <c r="C1709" s="148" t="s">
        <v>2044</v>
      </c>
      <c r="D1709" s="148">
        <v>7217999</v>
      </c>
      <c r="F1709" s="149" t="s">
        <v>52</v>
      </c>
      <c r="H1709" s="150">
        <v>23711</v>
      </c>
      <c r="I1709" s="149" t="s">
        <v>8138</v>
      </c>
      <c r="J1709" s="149" t="s">
        <v>8139</v>
      </c>
      <c r="K1709" s="149" t="s">
        <v>45</v>
      </c>
      <c r="M1709" s="149" t="s">
        <v>46</v>
      </c>
      <c r="N1709" s="148">
        <v>12530144</v>
      </c>
      <c r="O1709" s="148" t="s">
        <v>2070</v>
      </c>
      <c r="Q1709" s="148" t="s">
        <v>48</v>
      </c>
      <c r="R1709" s="150">
        <v>41233</v>
      </c>
      <c r="S1709" s="150">
        <v>44809</v>
      </c>
      <c r="T1709" s="148" t="s">
        <v>2896</v>
      </c>
      <c r="U1709" s="148">
        <v>647</v>
      </c>
      <c r="X1709" s="148">
        <v>6</v>
      </c>
      <c r="Y1709" s="148" t="s">
        <v>230</v>
      </c>
      <c r="AC1709" s="148" t="s">
        <v>49</v>
      </c>
      <c r="AD1709" s="148" t="s">
        <v>4818</v>
      </c>
      <c r="AE1709" s="148">
        <v>72300</v>
      </c>
      <c r="AF1709" s="148" t="s">
        <v>4819</v>
      </c>
      <c r="AK1709" s="148" t="s">
        <v>3480</v>
      </c>
      <c r="AL1709" s="148">
        <v>0</v>
      </c>
      <c r="AM1709" s="148">
        <v>0</v>
      </c>
    </row>
    <row r="1710" spans="1:39">
      <c r="A1710" s="148">
        <v>5329318</v>
      </c>
      <c r="B1710" s="148" t="s">
        <v>6404</v>
      </c>
      <c r="C1710" s="148" t="s">
        <v>217</v>
      </c>
      <c r="D1710" s="148">
        <v>5329318</v>
      </c>
      <c r="E1710" s="149" t="s">
        <v>52</v>
      </c>
      <c r="F1710" s="149" t="s">
        <v>52</v>
      </c>
      <c r="H1710" s="150">
        <v>37135</v>
      </c>
      <c r="I1710" s="149" t="s">
        <v>59</v>
      </c>
      <c r="J1710" s="149">
        <v>-40</v>
      </c>
      <c r="K1710" s="149" t="s">
        <v>45</v>
      </c>
      <c r="M1710" s="149" t="s">
        <v>46</v>
      </c>
      <c r="N1710" s="148">
        <v>12530016</v>
      </c>
      <c r="O1710" s="148" t="s">
        <v>2152</v>
      </c>
      <c r="P1710" s="150">
        <v>45484</v>
      </c>
      <c r="Q1710" s="148" t="s">
        <v>962</v>
      </c>
      <c r="R1710" s="150">
        <v>45189</v>
      </c>
      <c r="S1710" s="150">
        <v>44837</v>
      </c>
      <c r="T1710" s="148" t="s">
        <v>2896</v>
      </c>
      <c r="U1710" s="148">
        <v>571</v>
      </c>
      <c r="X1710" s="148">
        <v>5</v>
      </c>
      <c r="Y1710" s="148" t="s">
        <v>230</v>
      </c>
      <c r="AC1710" s="148" t="s">
        <v>49</v>
      </c>
      <c r="AD1710" s="148" t="s">
        <v>9569</v>
      </c>
      <c r="AE1710" s="148">
        <v>53270</v>
      </c>
      <c r="AF1710" s="148" t="s">
        <v>9570</v>
      </c>
      <c r="AJ1710" s="148">
        <v>673698556</v>
      </c>
      <c r="AK1710" s="148" t="s">
        <v>9571</v>
      </c>
      <c r="AL1710" s="148">
        <v>0</v>
      </c>
      <c r="AM1710" s="148">
        <v>0</v>
      </c>
    </row>
    <row r="1711" spans="1:39">
      <c r="A1711" s="148">
        <v>5328732</v>
      </c>
      <c r="B1711" s="148" t="s">
        <v>6404</v>
      </c>
      <c r="C1711" s="148" t="s">
        <v>56</v>
      </c>
      <c r="D1711" s="148">
        <v>5328732</v>
      </c>
      <c r="E1711" s="149" t="s">
        <v>52</v>
      </c>
      <c r="F1711" s="149" t="s">
        <v>52</v>
      </c>
      <c r="H1711" s="150">
        <v>39248</v>
      </c>
      <c r="I1711" s="149" t="s">
        <v>68</v>
      </c>
      <c r="J1711" s="149">
        <v>-18</v>
      </c>
      <c r="K1711" s="149" t="s">
        <v>45</v>
      </c>
      <c r="M1711" s="149" t="s">
        <v>46</v>
      </c>
      <c r="N1711" s="148">
        <v>12530016</v>
      </c>
      <c r="O1711" s="148" t="s">
        <v>2152</v>
      </c>
      <c r="P1711" s="150">
        <v>45518</v>
      </c>
      <c r="Q1711" s="148" t="s">
        <v>962</v>
      </c>
      <c r="R1711" s="150">
        <v>44820</v>
      </c>
      <c r="T1711" s="148" t="s">
        <v>2115</v>
      </c>
      <c r="U1711" s="148">
        <v>821</v>
      </c>
      <c r="X1711" s="148">
        <v>8</v>
      </c>
      <c r="Y1711" s="148" t="s">
        <v>230</v>
      </c>
      <c r="AC1711" s="148" t="s">
        <v>49</v>
      </c>
      <c r="AD1711" s="148" t="s">
        <v>6405</v>
      </c>
      <c r="AE1711" s="148">
        <v>53270</v>
      </c>
      <c r="AF1711" s="148" t="s">
        <v>6406</v>
      </c>
      <c r="AJ1711" s="148">
        <v>631744508</v>
      </c>
      <c r="AK1711" s="148" t="s">
        <v>6407</v>
      </c>
      <c r="AL1711" s="148">
        <v>0</v>
      </c>
      <c r="AM1711" s="148">
        <v>0</v>
      </c>
    </row>
    <row r="1712" spans="1:39">
      <c r="A1712" s="148">
        <v>5314123</v>
      </c>
      <c r="B1712" s="148" t="s">
        <v>638</v>
      </c>
      <c r="C1712" s="148" t="s">
        <v>237</v>
      </c>
      <c r="D1712" s="148">
        <v>5314123</v>
      </c>
      <c r="E1712" s="149" t="s">
        <v>52</v>
      </c>
      <c r="F1712" s="149" t="s">
        <v>52</v>
      </c>
      <c r="H1712" s="150">
        <v>26076</v>
      </c>
      <c r="I1712" s="149" t="s">
        <v>8109</v>
      </c>
      <c r="J1712" s="149" t="s">
        <v>8110</v>
      </c>
      <c r="K1712" s="149" t="s">
        <v>45</v>
      </c>
      <c r="M1712" s="149" t="s">
        <v>46</v>
      </c>
      <c r="N1712" s="148">
        <v>12530016</v>
      </c>
      <c r="O1712" s="148" t="s">
        <v>2152</v>
      </c>
      <c r="P1712" s="150">
        <v>45502</v>
      </c>
      <c r="Q1712" s="148" t="s">
        <v>962</v>
      </c>
      <c r="R1712" s="150">
        <v>37432</v>
      </c>
      <c r="S1712" s="150">
        <v>45498</v>
      </c>
      <c r="T1712" s="148" t="s">
        <v>1006</v>
      </c>
      <c r="U1712" s="148">
        <v>839</v>
      </c>
      <c r="X1712" s="148">
        <v>8</v>
      </c>
      <c r="Y1712" s="148" t="s">
        <v>230</v>
      </c>
      <c r="AC1712" s="148" t="s">
        <v>49</v>
      </c>
      <c r="AD1712" s="148" t="s">
        <v>4306</v>
      </c>
      <c r="AE1712" s="148">
        <v>53600</v>
      </c>
      <c r="AF1712" s="148" t="s">
        <v>6408</v>
      </c>
      <c r="AI1712" s="148">
        <v>243669437</v>
      </c>
      <c r="AJ1712" s="148">
        <v>647869039</v>
      </c>
      <c r="AK1712" s="148" t="s">
        <v>1767</v>
      </c>
      <c r="AL1712" s="148">
        <v>0</v>
      </c>
      <c r="AM1712" s="148">
        <v>0</v>
      </c>
    </row>
    <row r="1713" spans="1:39">
      <c r="A1713" s="148">
        <v>5329641</v>
      </c>
      <c r="B1713" s="148" t="s">
        <v>638</v>
      </c>
      <c r="C1713" s="148" t="s">
        <v>9572</v>
      </c>
      <c r="D1713" s="148">
        <v>5329641</v>
      </c>
      <c r="F1713" s="149" t="s">
        <v>5338</v>
      </c>
      <c r="H1713" s="150">
        <v>42840</v>
      </c>
      <c r="I1713" s="149" t="s">
        <v>43</v>
      </c>
      <c r="J1713" s="149">
        <v>-9</v>
      </c>
      <c r="K1713" s="149" t="s">
        <v>61</v>
      </c>
      <c r="M1713" s="149" t="s">
        <v>46</v>
      </c>
      <c r="N1713" s="148">
        <v>12530017</v>
      </c>
      <c r="O1713" s="148" t="s">
        <v>2025</v>
      </c>
      <c r="Q1713" s="148" t="s">
        <v>48</v>
      </c>
      <c r="R1713" s="150">
        <v>45315</v>
      </c>
      <c r="T1713" s="148" t="s">
        <v>2115</v>
      </c>
      <c r="U1713" s="148">
        <v>500</v>
      </c>
      <c r="X1713" s="148">
        <v>5</v>
      </c>
      <c r="Y1713" s="148" t="s">
        <v>230</v>
      </c>
      <c r="AC1713" s="148" t="s">
        <v>49</v>
      </c>
      <c r="AD1713" s="148" t="s">
        <v>3669</v>
      </c>
      <c r="AE1713" s="148">
        <v>53500</v>
      </c>
      <c r="AF1713" s="148" t="s">
        <v>9573</v>
      </c>
      <c r="AI1713" s="148">
        <v>616117396</v>
      </c>
      <c r="AK1713" s="148" t="s">
        <v>1920</v>
      </c>
      <c r="AL1713" s="148">
        <v>0</v>
      </c>
      <c r="AM1713" s="148">
        <v>0</v>
      </c>
    </row>
    <row r="1714" spans="1:39">
      <c r="A1714" s="148">
        <v>5329292</v>
      </c>
      <c r="B1714" s="148" t="s">
        <v>9574</v>
      </c>
      <c r="C1714" s="148" t="s">
        <v>9575</v>
      </c>
      <c r="D1714" s="148">
        <v>5329292</v>
      </c>
      <c r="F1714" s="149" t="s">
        <v>43</v>
      </c>
      <c r="H1714" s="150">
        <v>42369</v>
      </c>
      <c r="I1714" s="149" t="s">
        <v>57</v>
      </c>
      <c r="J1714" s="149">
        <v>-10</v>
      </c>
      <c r="K1714" s="149" t="s">
        <v>45</v>
      </c>
      <c r="M1714" s="149" t="s">
        <v>46</v>
      </c>
      <c r="N1714" s="148">
        <v>12530022</v>
      </c>
      <c r="O1714" s="148" t="s">
        <v>51</v>
      </c>
      <c r="Q1714" s="148" t="s">
        <v>48</v>
      </c>
      <c r="R1714" s="150">
        <v>45187</v>
      </c>
      <c r="T1714" s="148" t="s">
        <v>2115</v>
      </c>
      <c r="U1714" s="148">
        <v>500</v>
      </c>
      <c r="X1714" s="148">
        <v>5</v>
      </c>
      <c r="Y1714" s="148" t="s">
        <v>230</v>
      </c>
      <c r="AC1714" s="148" t="s">
        <v>49</v>
      </c>
      <c r="AD1714" s="148" t="s">
        <v>1328</v>
      </c>
      <c r="AE1714" s="148">
        <v>53000</v>
      </c>
      <c r="AF1714" s="148" t="s">
        <v>9576</v>
      </c>
      <c r="AJ1714" s="148">
        <v>684493521</v>
      </c>
      <c r="AK1714" s="148" t="s">
        <v>9577</v>
      </c>
      <c r="AL1714" s="148">
        <v>0</v>
      </c>
      <c r="AM1714" s="148">
        <v>0</v>
      </c>
    </row>
    <row r="1715" spans="1:39">
      <c r="A1715" s="148">
        <v>5329445</v>
      </c>
      <c r="B1715" s="148" t="s">
        <v>638</v>
      </c>
      <c r="C1715" s="148" t="s">
        <v>2105</v>
      </c>
      <c r="D1715" s="148">
        <v>5329445</v>
      </c>
      <c r="F1715" s="149" t="s">
        <v>43</v>
      </c>
      <c r="H1715" s="150">
        <v>42793</v>
      </c>
      <c r="I1715" s="149" t="s">
        <v>43</v>
      </c>
      <c r="J1715" s="149">
        <v>-9</v>
      </c>
      <c r="K1715" s="149" t="s">
        <v>61</v>
      </c>
      <c r="M1715" s="149" t="s">
        <v>46</v>
      </c>
      <c r="N1715" s="148">
        <v>12538903</v>
      </c>
      <c r="O1715" s="148" t="s">
        <v>166</v>
      </c>
      <c r="Q1715" s="148" t="s">
        <v>48</v>
      </c>
      <c r="R1715" s="150">
        <v>45204</v>
      </c>
      <c r="T1715" s="148" t="s">
        <v>2115</v>
      </c>
      <c r="U1715" s="148">
        <v>500</v>
      </c>
      <c r="X1715" s="148">
        <v>5</v>
      </c>
      <c r="Y1715" s="148" t="s">
        <v>230</v>
      </c>
      <c r="AC1715" s="148" t="s">
        <v>49</v>
      </c>
      <c r="AD1715" s="148" t="s">
        <v>4785</v>
      </c>
      <c r="AE1715" s="148">
        <v>53110</v>
      </c>
      <c r="AF1715" s="148" t="s">
        <v>9578</v>
      </c>
      <c r="AJ1715" s="148">
        <v>633927642</v>
      </c>
      <c r="AK1715" s="148" t="s">
        <v>9579</v>
      </c>
      <c r="AL1715" s="148">
        <v>0</v>
      </c>
      <c r="AM1715" s="148">
        <v>0</v>
      </c>
    </row>
    <row r="1716" spans="1:39">
      <c r="A1716" s="148">
        <v>5324743</v>
      </c>
      <c r="B1716" s="148" t="s">
        <v>638</v>
      </c>
      <c r="C1716" s="148" t="s">
        <v>267</v>
      </c>
      <c r="D1716" s="148">
        <v>5324743</v>
      </c>
      <c r="F1716" s="149" t="s">
        <v>52</v>
      </c>
      <c r="H1716" s="150">
        <v>36462</v>
      </c>
      <c r="I1716" s="149" t="s">
        <v>59</v>
      </c>
      <c r="J1716" s="149">
        <v>-40</v>
      </c>
      <c r="K1716" s="149" t="s">
        <v>45</v>
      </c>
      <c r="M1716" s="149" t="s">
        <v>46</v>
      </c>
      <c r="N1716" s="148">
        <v>12530095</v>
      </c>
      <c r="O1716" s="148" t="s">
        <v>944</v>
      </c>
      <c r="Q1716" s="148" t="s">
        <v>48</v>
      </c>
      <c r="R1716" s="150">
        <v>41900</v>
      </c>
      <c r="S1716" s="150">
        <v>44447</v>
      </c>
      <c r="T1716" s="148" t="s">
        <v>2896</v>
      </c>
      <c r="U1716" s="148">
        <v>776</v>
      </c>
      <c r="X1716" s="148">
        <v>7</v>
      </c>
      <c r="Y1716" s="148" t="s">
        <v>230</v>
      </c>
      <c r="AC1716" s="148" t="s">
        <v>49</v>
      </c>
      <c r="AD1716" s="148" t="s">
        <v>3795</v>
      </c>
      <c r="AE1716" s="148">
        <v>53410</v>
      </c>
      <c r="AF1716" s="148" t="s">
        <v>4820</v>
      </c>
      <c r="AI1716" s="148">
        <v>243375090</v>
      </c>
      <c r="AJ1716" s="148">
        <v>678427875</v>
      </c>
      <c r="AK1716" s="148" t="s">
        <v>1768</v>
      </c>
      <c r="AL1716" s="148">
        <v>0</v>
      </c>
      <c r="AM1716" s="148">
        <v>0</v>
      </c>
    </row>
    <row r="1717" spans="1:39">
      <c r="A1717" s="148">
        <v>5329444</v>
      </c>
      <c r="B1717" s="148" t="s">
        <v>638</v>
      </c>
      <c r="C1717" s="148" t="s">
        <v>113</v>
      </c>
      <c r="D1717" s="148">
        <v>5329444</v>
      </c>
      <c r="F1717" s="149" t="s">
        <v>43</v>
      </c>
      <c r="H1717" s="150">
        <v>41662</v>
      </c>
      <c r="I1717" s="149" t="s">
        <v>89</v>
      </c>
      <c r="J1717" s="149">
        <v>-11</v>
      </c>
      <c r="K1717" s="149" t="s">
        <v>45</v>
      </c>
      <c r="M1717" s="149" t="s">
        <v>46</v>
      </c>
      <c r="N1717" s="148">
        <v>12538903</v>
      </c>
      <c r="O1717" s="148" t="s">
        <v>166</v>
      </c>
      <c r="Q1717" s="148" t="s">
        <v>48</v>
      </c>
      <c r="R1717" s="150">
        <v>45204</v>
      </c>
      <c r="T1717" s="148" t="s">
        <v>2115</v>
      </c>
      <c r="U1717" s="148">
        <v>500</v>
      </c>
      <c r="X1717" s="148">
        <v>5</v>
      </c>
      <c r="Y1717" s="148" t="s">
        <v>230</v>
      </c>
      <c r="AC1717" s="148" t="s">
        <v>49</v>
      </c>
      <c r="AD1717" s="148" t="s">
        <v>4785</v>
      </c>
      <c r="AE1717" s="148">
        <v>53110</v>
      </c>
      <c r="AF1717" s="148" t="s">
        <v>9578</v>
      </c>
      <c r="AJ1717" s="148">
        <v>633927642</v>
      </c>
      <c r="AK1717" s="148" t="s">
        <v>9579</v>
      </c>
      <c r="AL1717" s="148">
        <v>0</v>
      </c>
      <c r="AM1717" s="148">
        <v>0</v>
      </c>
    </row>
    <row r="1718" spans="1:39">
      <c r="A1718" s="148">
        <v>5328684</v>
      </c>
      <c r="B1718" s="148" t="s">
        <v>638</v>
      </c>
      <c r="C1718" s="148" t="s">
        <v>6409</v>
      </c>
      <c r="D1718" s="148">
        <v>5328684</v>
      </c>
      <c r="F1718" s="149" t="s">
        <v>43</v>
      </c>
      <c r="H1718" s="150">
        <v>40389</v>
      </c>
      <c r="I1718" s="149" t="s">
        <v>97</v>
      </c>
      <c r="J1718" s="149">
        <v>-15</v>
      </c>
      <c r="K1718" s="149" t="s">
        <v>45</v>
      </c>
      <c r="M1718" s="149" t="s">
        <v>46</v>
      </c>
      <c r="N1718" s="148">
        <v>12530095</v>
      </c>
      <c r="O1718" s="148" t="s">
        <v>944</v>
      </c>
      <c r="Q1718" s="148" t="s">
        <v>48</v>
      </c>
      <c r="R1718" s="150">
        <v>44814</v>
      </c>
      <c r="T1718" s="148" t="s">
        <v>2115</v>
      </c>
      <c r="U1718" s="148">
        <v>500</v>
      </c>
      <c r="X1718" s="148">
        <v>5</v>
      </c>
      <c r="Y1718" s="148" t="s">
        <v>230</v>
      </c>
      <c r="AC1718" s="148" t="s">
        <v>49</v>
      </c>
      <c r="AD1718" s="148" t="s">
        <v>3767</v>
      </c>
      <c r="AE1718" s="148">
        <v>53410</v>
      </c>
      <c r="AF1718" s="148" t="s">
        <v>6410</v>
      </c>
      <c r="AI1718" s="148">
        <v>675418741</v>
      </c>
      <c r="AJ1718" s="148">
        <v>671351026</v>
      </c>
      <c r="AK1718" s="148" t="s">
        <v>6411</v>
      </c>
      <c r="AL1718" s="148">
        <v>0</v>
      </c>
      <c r="AM1718" s="148">
        <v>0</v>
      </c>
    </row>
    <row r="1719" spans="1:39">
      <c r="A1719" s="148">
        <v>5320151</v>
      </c>
      <c r="B1719" s="148" t="s">
        <v>638</v>
      </c>
      <c r="C1719" s="148" t="s">
        <v>84</v>
      </c>
      <c r="D1719" s="148">
        <v>5320151</v>
      </c>
      <c r="E1719" s="149" t="s">
        <v>52</v>
      </c>
      <c r="F1719" s="149" t="s">
        <v>52</v>
      </c>
      <c r="H1719" s="150">
        <v>20595</v>
      </c>
      <c r="I1719" s="149" t="s">
        <v>8208</v>
      </c>
      <c r="J1719" s="149" t="s">
        <v>8209</v>
      </c>
      <c r="K1719" s="149" t="s">
        <v>45</v>
      </c>
      <c r="M1719" s="149" t="s">
        <v>46</v>
      </c>
      <c r="N1719" s="148">
        <v>12530058</v>
      </c>
      <c r="O1719" s="148" t="s">
        <v>945</v>
      </c>
      <c r="P1719" s="150">
        <v>45535</v>
      </c>
      <c r="Q1719" s="148" t="s">
        <v>962</v>
      </c>
      <c r="R1719" s="150">
        <v>38995</v>
      </c>
      <c r="S1719" s="150">
        <v>45166</v>
      </c>
      <c r="T1719" s="148" t="s">
        <v>2896</v>
      </c>
      <c r="U1719" s="148">
        <v>707</v>
      </c>
      <c r="X1719" s="148">
        <v>7</v>
      </c>
      <c r="Y1719" s="148" t="s">
        <v>230</v>
      </c>
      <c r="AC1719" s="148" t="s">
        <v>49</v>
      </c>
      <c r="AD1719" s="148" t="s">
        <v>3797</v>
      </c>
      <c r="AE1719" s="148">
        <v>53260</v>
      </c>
      <c r="AF1719" s="148" t="s">
        <v>4821</v>
      </c>
      <c r="AJ1719" s="148">
        <v>619342731</v>
      </c>
      <c r="AK1719" s="148" t="s">
        <v>1769</v>
      </c>
      <c r="AL1719" s="148">
        <v>1</v>
      </c>
      <c r="AM1719" s="148">
        <v>0</v>
      </c>
    </row>
    <row r="1720" spans="1:39">
      <c r="A1720" s="148">
        <v>5329349</v>
      </c>
      <c r="B1720" s="148" t="s">
        <v>639</v>
      </c>
      <c r="C1720" s="148" t="s">
        <v>532</v>
      </c>
      <c r="D1720" s="148">
        <v>5329349</v>
      </c>
      <c r="F1720" s="149" t="s">
        <v>43</v>
      </c>
      <c r="H1720" s="150">
        <v>39887</v>
      </c>
      <c r="I1720" s="149" t="s">
        <v>70</v>
      </c>
      <c r="J1720" s="149">
        <v>-16</v>
      </c>
      <c r="K1720" s="149" t="s">
        <v>45</v>
      </c>
      <c r="M1720" s="149" t="s">
        <v>46</v>
      </c>
      <c r="N1720" s="148">
        <v>12530035</v>
      </c>
      <c r="O1720" s="148" t="s">
        <v>2027</v>
      </c>
      <c r="Q1720" s="148" t="s">
        <v>48</v>
      </c>
      <c r="R1720" s="150">
        <v>45192</v>
      </c>
      <c r="S1720" s="150">
        <v>45126</v>
      </c>
      <c r="T1720" s="148" t="s">
        <v>1006</v>
      </c>
      <c r="U1720" s="148">
        <v>500</v>
      </c>
      <c r="X1720" s="148">
        <v>5</v>
      </c>
      <c r="Y1720" s="148" t="s">
        <v>230</v>
      </c>
      <c r="AC1720" s="148" t="s">
        <v>49</v>
      </c>
      <c r="AD1720" s="148" t="s">
        <v>3885</v>
      </c>
      <c r="AE1720" s="148">
        <v>53950</v>
      </c>
      <c r="AF1720" s="148" t="s">
        <v>9580</v>
      </c>
      <c r="AJ1720" s="148">
        <v>620436439</v>
      </c>
      <c r="AK1720" s="148" t="s">
        <v>9581</v>
      </c>
      <c r="AL1720" s="148">
        <v>0</v>
      </c>
      <c r="AM1720" s="148">
        <v>0</v>
      </c>
    </row>
    <row r="1721" spans="1:39">
      <c r="A1721" s="148">
        <v>5311698</v>
      </c>
      <c r="B1721" s="148" t="s">
        <v>639</v>
      </c>
      <c r="C1721" s="148" t="s">
        <v>2057</v>
      </c>
      <c r="D1721" s="148">
        <v>5311698</v>
      </c>
      <c r="F1721" s="149" t="s">
        <v>52</v>
      </c>
      <c r="H1721" s="150">
        <v>23024</v>
      </c>
      <c r="I1721" s="149" t="s">
        <v>8138</v>
      </c>
      <c r="J1721" s="149" t="s">
        <v>8139</v>
      </c>
      <c r="K1721" s="149" t="s">
        <v>45</v>
      </c>
      <c r="M1721" s="149" t="s">
        <v>46</v>
      </c>
      <c r="N1721" s="148">
        <v>12530124</v>
      </c>
      <c r="O1721" s="148" t="s">
        <v>112</v>
      </c>
      <c r="Q1721" s="148" t="s">
        <v>48</v>
      </c>
      <c r="R1721" s="150">
        <v>37432</v>
      </c>
      <c r="S1721" s="150">
        <v>44817</v>
      </c>
      <c r="T1721" s="148" t="s">
        <v>2896</v>
      </c>
      <c r="U1721" s="148">
        <v>500</v>
      </c>
      <c r="X1721" s="148">
        <v>5</v>
      </c>
      <c r="Y1721" s="148" t="s">
        <v>230</v>
      </c>
      <c r="AC1721" s="148" t="s">
        <v>49</v>
      </c>
      <c r="AD1721" s="148" t="s">
        <v>3762</v>
      </c>
      <c r="AE1721" s="148">
        <v>53600</v>
      </c>
      <c r="AF1721" s="148" t="s">
        <v>4822</v>
      </c>
      <c r="AK1721" s="148" t="s">
        <v>1936</v>
      </c>
      <c r="AL1721" s="148">
        <v>0</v>
      </c>
      <c r="AM1721" s="148">
        <v>0</v>
      </c>
    </row>
    <row r="1722" spans="1:39">
      <c r="A1722" s="148">
        <v>5324093</v>
      </c>
      <c r="B1722" s="148" t="s">
        <v>639</v>
      </c>
      <c r="C1722" s="148" t="s">
        <v>2097</v>
      </c>
      <c r="D1722" s="148">
        <v>5324093</v>
      </c>
      <c r="F1722" s="149" t="s">
        <v>52</v>
      </c>
      <c r="H1722" s="150">
        <v>24119</v>
      </c>
      <c r="I1722" s="149" t="s">
        <v>8130</v>
      </c>
      <c r="J1722" s="149" t="s">
        <v>8131</v>
      </c>
      <c r="K1722" s="149" t="s">
        <v>45</v>
      </c>
      <c r="M1722" s="149" t="s">
        <v>46</v>
      </c>
      <c r="N1722" s="148">
        <v>12530064</v>
      </c>
      <c r="O1722" s="148" t="s">
        <v>2020</v>
      </c>
      <c r="Q1722" s="148" t="s">
        <v>48</v>
      </c>
      <c r="R1722" s="150">
        <v>41263</v>
      </c>
      <c r="S1722" s="150">
        <v>44781</v>
      </c>
      <c r="T1722" s="148" t="s">
        <v>2896</v>
      </c>
      <c r="U1722" s="148">
        <v>1010</v>
      </c>
      <c r="X1722" s="148">
        <v>10</v>
      </c>
      <c r="Y1722" s="148" t="s">
        <v>230</v>
      </c>
      <c r="AC1722" s="148" t="s">
        <v>49</v>
      </c>
      <c r="AD1722" s="148" t="s">
        <v>3699</v>
      </c>
      <c r="AE1722" s="148">
        <v>53320</v>
      </c>
      <c r="AF1722" s="148" t="s">
        <v>4823</v>
      </c>
      <c r="AI1722" s="148">
        <v>640460456</v>
      </c>
      <c r="AK1722" s="148" t="s">
        <v>1770</v>
      </c>
      <c r="AL1722" s="148">
        <v>0</v>
      </c>
      <c r="AM1722" s="148">
        <v>0</v>
      </c>
    </row>
    <row r="1723" spans="1:39">
      <c r="A1723" s="148">
        <v>5324014</v>
      </c>
      <c r="B1723" s="148" t="s">
        <v>639</v>
      </c>
      <c r="C1723" s="148" t="s">
        <v>210</v>
      </c>
      <c r="D1723" s="148">
        <v>5324014</v>
      </c>
      <c r="F1723" s="149" t="s">
        <v>52</v>
      </c>
      <c r="H1723" s="150">
        <v>37910</v>
      </c>
      <c r="I1723" s="149" t="s">
        <v>59</v>
      </c>
      <c r="J1723" s="149">
        <v>-40</v>
      </c>
      <c r="K1723" s="149" t="s">
        <v>45</v>
      </c>
      <c r="M1723" s="149" t="s">
        <v>46</v>
      </c>
      <c r="N1723" s="148">
        <v>12530036</v>
      </c>
      <c r="O1723" s="148" t="s">
        <v>2030</v>
      </c>
      <c r="Q1723" s="148" t="s">
        <v>48</v>
      </c>
      <c r="R1723" s="150">
        <v>41218</v>
      </c>
      <c r="S1723" s="150">
        <v>44902</v>
      </c>
      <c r="T1723" s="148" t="s">
        <v>2896</v>
      </c>
      <c r="U1723" s="148">
        <v>1052</v>
      </c>
      <c r="X1723" s="148">
        <v>10</v>
      </c>
      <c r="Y1723" s="148" t="s">
        <v>230</v>
      </c>
      <c r="AB1723" s="150">
        <v>43282</v>
      </c>
      <c r="AC1723" s="148" t="s">
        <v>49</v>
      </c>
      <c r="AD1723" s="148" t="s">
        <v>3658</v>
      </c>
      <c r="AE1723" s="148">
        <v>53100</v>
      </c>
      <c r="AF1723" s="148" t="s">
        <v>6412</v>
      </c>
      <c r="AI1723" s="148">
        <v>243007939</v>
      </c>
      <c r="AJ1723" s="148">
        <v>638264391</v>
      </c>
      <c r="AK1723" s="148" t="s">
        <v>6413</v>
      </c>
      <c r="AL1723" s="148">
        <v>0</v>
      </c>
      <c r="AM1723" s="148">
        <v>0</v>
      </c>
    </row>
    <row r="1724" spans="1:39">
      <c r="A1724" s="148">
        <v>5342</v>
      </c>
      <c r="B1724" s="148" t="s">
        <v>640</v>
      </c>
      <c r="C1724" s="148" t="s">
        <v>169</v>
      </c>
      <c r="D1724" s="148">
        <v>5342</v>
      </c>
      <c r="E1724" s="149" t="s">
        <v>8115</v>
      </c>
      <c r="F1724" s="149" t="s">
        <v>52</v>
      </c>
      <c r="H1724" s="150">
        <v>20700</v>
      </c>
      <c r="I1724" s="149" t="s">
        <v>8208</v>
      </c>
      <c r="J1724" s="149" t="s">
        <v>8209</v>
      </c>
      <c r="K1724" s="149" t="s">
        <v>45</v>
      </c>
      <c r="M1724" s="149" t="s">
        <v>46</v>
      </c>
      <c r="N1724" s="148">
        <v>12530035</v>
      </c>
      <c r="O1724" s="148" t="s">
        <v>2027</v>
      </c>
      <c r="P1724" s="150">
        <v>45482</v>
      </c>
      <c r="Q1724" s="148" t="s">
        <v>962</v>
      </c>
      <c r="R1724" s="150">
        <v>37432</v>
      </c>
      <c r="S1724" s="150">
        <v>44748</v>
      </c>
      <c r="T1724" s="148" t="s">
        <v>2896</v>
      </c>
      <c r="U1724" s="148">
        <v>927</v>
      </c>
      <c r="X1724" s="148">
        <v>9</v>
      </c>
      <c r="Y1724" s="148" t="s">
        <v>230</v>
      </c>
      <c r="AC1724" s="148" t="s">
        <v>49</v>
      </c>
      <c r="AD1724" s="148" t="s">
        <v>3635</v>
      </c>
      <c r="AE1724" s="148">
        <v>53950</v>
      </c>
      <c r="AF1724" s="148" t="s">
        <v>4824</v>
      </c>
      <c r="AI1724" s="148" t="s">
        <v>3481</v>
      </c>
      <c r="AJ1724" s="148" t="s">
        <v>3482</v>
      </c>
      <c r="AK1724" s="148" t="s">
        <v>2240</v>
      </c>
      <c r="AL1724" s="148">
        <v>1</v>
      </c>
      <c r="AM1724" s="148">
        <v>1</v>
      </c>
    </row>
    <row r="1725" spans="1:39">
      <c r="A1725" s="148">
        <v>5320508</v>
      </c>
      <c r="B1725" s="148" t="s">
        <v>640</v>
      </c>
      <c r="C1725" s="148" t="s">
        <v>123</v>
      </c>
      <c r="D1725" s="148">
        <v>5320508</v>
      </c>
      <c r="E1725" s="149" t="s">
        <v>52</v>
      </c>
      <c r="F1725" s="149" t="s">
        <v>52</v>
      </c>
      <c r="H1725" s="150">
        <v>30263</v>
      </c>
      <c r="I1725" s="149" t="s">
        <v>8113</v>
      </c>
      <c r="J1725" s="149" t="s">
        <v>8114</v>
      </c>
      <c r="K1725" s="149" t="s">
        <v>45</v>
      </c>
      <c r="M1725" s="149" t="s">
        <v>46</v>
      </c>
      <c r="N1725" s="148">
        <v>12530023</v>
      </c>
      <c r="O1725" s="148" t="s">
        <v>2026</v>
      </c>
      <c r="P1725" s="150">
        <v>45483</v>
      </c>
      <c r="Q1725" s="148" t="s">
        <v>962</v>
      </c>
      <c r="R1725" s="150">
        <v>39344</v>
      </c>
      <c r="S1725" s="150">
        <v>44816</v>
      </c>
      <c r="T1725" s="148" t="s">
        <v>2896</v>
      </c>
      <c r="U1725" s="148">
        <v>814</v>
      </c>
      <c r="X1725" s="148">
        <v>8</v>
      </c>
      <c r="Y1725" s="148" t="s">
        <v>230</v>
      </c>
      <c r="AC1725" s="148" t="s">
        <v>49</v>
      </c>
      <c r="AD1725" s="148" t="s">
        <v>4256</v>
      </c>
      <c r="AE1725" s="148">
        <v>53700</v>
      </c>
      <c r="AF1725" s="148" t="s">
        <v>4825</v>
      </c>
      <c r="AI1725" s="148">
        <v>243037824</v>
      </c>
      <c r="AJ1725" s="148">
        <v>611405264</v>
      </c>
      <c r="AK1725" s="148" t="s">
        <v>3483</v>
      </c>
      <c r="AL1725" s="148">
        <v>0</v>
      </c>
      <c r="AM1725" s="148">
        <v>0</v>
      </c>
    </row>
    <row r="1726" spans="1:39">
      <c r="A1726" s="148">
        <v>5326652</v>
      </c>
      <c r="B1726" s="148" t="s">
        <v>640</v>
      </c>
      <c r="C1726" s="148" t="s">
        <v>81</v>
      </c>
      <c r="D1726" s="148">
        <v>5326652</v>
      </c>
      <c r="F1726" s="149" t="s">
        <v>52</v>
      </c>
      <c r="H1726" s="150">
        <v>40394</v>
      </c>
      <c r="I1726" s="149" t="s">
        <v>97</v>
      </c>
      <c r="J1726" s="149">
        <v>-15</v>
      </c>
      <c r="K1726" s="149" t="s">
        <v>45</v>
      </c>
      <c r="M1726" s="149" t="s">
        <v>46</v>
      </c>
      <c r="N1726" s="148">
        <v>12530017</v>
      </c>
      <c r="O1726" s="148" t="s">
        <v>2025</v>
      </c>
      <c r="Q1726" s="148" t="s">
        <v>48</v>
      </c>
      <c r="R1726" s="150">
        <v>43032</v>
      </c>
      <c r="T1726" s="148" t="s">
        <v>2115</v>
      </c>
      <c r="U1726" s="148">
        <v>500</v>
      </c>
      <c r="X1726" s="148">
        <v>5</v>
      </c>
      <c r="Y1726" s="148" t="s">
        <v>230</v>
      </c>
      <c r="AC1726" s="148" t="s">
        <v>49</v>
      </c>
      <c r="AD1726" s="148" t="s">
        <v>3780</v>
      </c>
      <c r="AE1726" s="148">
        <v>53380</v>
      </c>
      <c r="AF1726" s="148" t="s">
        <v>9582</v>
      </c>
      <c r="AJ1726" s="148">
        <v>781212435</v>
      </c>
      <c r="AK1726" s="148" t="s">
        <v>9583</v>
      </c>
      <c r="AL1726" s="148">
        <v>0</v>
      </c>
      <c r="AM1726" s="148">
        <v>0</v>
      </c>
    </row>
    <row r="1727" spans="1:39">
      <c r="A1727" s="148">
        <v>537113</v>
      </c>
      <c r="B1727" s="148" t="s">
        <v>641</v>
      </c>
      <c r="C1727" s="148" t="s">
        <v>266</v>
      </c>
      <c r="D1727" s="148">
        <v>537113</v>
      </c>
      <c r="E1727" s="149" t="s">
        <v>8115</v>
      </c>
      <c r="F1727" s="149" t="s">
        <v>52</v>
      </c>
      <c r="H1727" s="150">
        <v>24038</v>
      </c>
      <c r="I1727" s="149" t="s">
        <v>8130</v>
      </c>
      <c r="J1727" s="149" t="s">
        <v>8131</v>
      </c>
      <c r="K1727" s="149" t="s">
        <v>45</v>
      </c>
      <c r="M1727" s="149" t="s">
        <v>46</v>
      </c>
      <c r="N1727" s="148">
        <v>12530147</v>
      </c>
      <c r="O1727" s="148" t="s">
        <v>966</v>
      </c>
      <c r="P1727" s="150">
        <v>45492</v>
      </c>
      <c r="Q1727" s="148" t="s">
        <v>962</v>
      </c>
      <c r="R1727" s="150">
        <v>37432</v>
      </c>
      <c r="S1727" s="150">
        <v>45489</v>
      </c>
      <c r="T1727" s="148" t="s">
        <v>1006</v>
      </c>
      <c r="U1727" s="148">
        <v>871</v>
      </c>
      <c r="X1727" s="148">
        <v>8</v>
      </c>
      <c r="Y1727" s="148" t="s">
        <v>230</v>
      </c>
      <c r="AC1727" s="148" t="s">
        <v>49</v>
      </c>
      <c r="AD1727" s="148" t="s">
        <v>4232</v>
      </c>
      <c r="AE1727" s="148">
        <v>53100</v>
      </c>
      <c r="AF1727" s="148" t="s">
        <v>4826</v>
      </c>
      <c r="AI1727" s="148" t="s">
        <v>3484</v>
      </c>
      <c r="AJ1727" s="148" t="s">
        <v>3485</v>
      </c>
      <c r="AK1727" s="148" t="s">
        <v>1771</v>
      </c>
      <c r="AL1727" s="148">
        <v>0</v>
      </c>
      <c r="AM1727" s="148">
        <v>0</v>
      </c>
    </row>
    <row r="1728" spans="1:39">
      <c r="A1728" s="148">
        <v>5322482</v>
      </c>
      <c r="B1728" s="148" t="s">
        <v>9584</v>
      </c>
      <c r="C1728" s="148" t="s">
        <v>9585</v>
      </c>
      <c r="D1728" s="148">
        <v>5322482</v>
      </c>
      <c r="F1728" s="149" t="s">
        <v>52</v>
      </c>
      <c r="H1728" s="150">
        <v>37194</v>
      </c>
      <c r="I1728" s="149" t="s">
        <v>59</v>
      </c>
      <c r="J1728" s="149">
        <v>-40</v>
      </c>
      <c r="K1728" s="149" t="s">
        <v>45</v>
      </c>
      <c r="M1728" s="149" t="s">
        <v>46</v>
      </c>
      <c r="N1728" s="148">
        <v>12530060</v>
      </c>
      <c r="O1728" s="148" t="s">
        <v>2031</v>
      </c>
      <c r="Q1728" s="148" t="s">
        <v>48</v>
      </c>
      <c r="R1728" s="150">
        <v>40448</v>
      </c>
      <c r="S1728" s="150">
        <v>45142</v>
      </c>
      <c r="T1728" s="148" t="s">
        <v>1006</v>
      </c>
      <c r="U1728" s="148">
        <v>1249</v>
      </c>
      <c r="X1728" s="148">
        <v>12</v>
      </c>
      <c r="Y1728" s="148" t="s">
        <v>230</v>
      </c>
      <c r="AB1728" s="150">
        <v>45474</v>
      </c>
      <c r="AC1728" s="148" t="s">
        <v>49</v>
      </c>
      <c r="AD1728" s="148" t="s">
        <v>9586</v>
      </c>
      <c r="AE1728" s="148">
        <v>53470</v>
      </c>
      <c r="AF1728" s="148" t="s">
        <v>9587</v>
      </c>
      <c r="AJ1728" s="148">
        <v>789301262</v>
      </c>
      <c r="AK1728" s="148" t="s">
        <v>9588</v>
      </c>
      <c r="AL1728" s="148">
        <v>0</v>
      </c>
      <c r="AM1728" s="148">
        <v>0</v>
      </c>
    </row>
    <row r="1729" spans="1:39">
      <c r="A1729" s="148">
        <v>5310008</v>
      </c>
      <c r="B1729" s="148" t="s">
        <v>2101</v>
      </c>
      <c r="C1729" s="148" t="s">
        <v>642</v>
      </c>
      <c r="D1729" s="148">
        <v>5310008</v>
      </c>
      <c r="F1729" s="149" t="s">
        <v>43</v>
      </c>
      <c r="H1729" s="150">
        <v>20326</v>
      </c>
      <c r="I1729" s="149" t="s">
        <v>8208</v>
      </c>
      <c r="J1729" s="149" t="s">
        <v>8209</v>
      </c>
      <c r="K1729" s="149" t="s">
        <v>45</v>
      </c>
      <c r="M1729" s="149" t="s">
        <v>46</v>
      </c>
      <c r="N1729" s="148">
        <v>12530022</v>
      </c>
      <c r="O1729" s="148" t="s">
        <v>51</v>
      </c>
      <c r="Q1729" s="148" t="s">
        <v>48</v>
      </c>
      <c r="R1729" s="150">
        <v>37432</v>
      </c>
      <c r="S1729" s="150">
        <v>44452</v>
      </c>
      <c r="T1729" s="148" t="s">
        <v>2896</v>
      </c>
      <c r="U1729" s="148">
        <v>658</v>
      </c>
      <c r="X1729" s="148">
        <v>6</v>
      </c>
      <c r="Y1729" s="148" t="s">
        <v>230</v>
      </c>
      <c r="AC1729" s="148" t="s">
        <v>49</v>
      </c>
      <c r="AD1729" s="148" t="s">
        <v>1328</v>
      </c>
      <c r="AE1729" s="148">
        <v>53000</v>
      </c>
      <c r="AF1729" s="148" t="s">
        <v>4827</v>
      </c>
      <c r="AI1729" s="148">
        <v>243565646</v>
      </c>
      <c r="AK1729" s="148" t="s">
        <v>2184</v>
      </c>
      <c r="AL1729" s="148">
        <v>0</v>
      </c>
      <c r="AM1729" s="148">
        <v>0</v>
      </c>
    </row>
    <row r="1730" spans="1:39">
      <c r="A1730" s="148">
        <v>5328895</v>
      </c>
      <c r="B1730" s="148" t="s">
        <v>6416</v>
      </c>
      <c r="C1730" s="148" t="s">
        <v>2040</v>
      </c>
      <c r="D1730" s="148">
        <v>5328895</v>
      </c>
      <c r="F1730" s="149" t="s">
        <v>52</v>
      </c>
      <c r="H1730" s="150">
        <v>39982</v>
      </c>
      <c r="I1730" s="149" t="s">
        <v>70</v>
      </c>
      <c r="J1730" s="149">
        <v>-16</v>
      </c>
      <c r="K1730" s="149" t="s">
        <v>45</v>
      </c>
      <c r="M1730" s="149" t="s">
        <v>46</v>
      </c>
      <c r="N1730" s="148">
        <v>12530065</v>
      </c>
      <c r="O1730" s="148" t="s">
        <v>2153</v>
      </c>
      <c r="Q1730" s="148" t="s">
        <v>48</v>
      </c>
      <c r="R1730" s="150">
        <v>44839</v>
      </c>
      <c r="S1730" s="150">
        <v>45177</v>
      </c>
      <c r="T1730" s="148" t="s">
        <v>1006</v>
      </c>
      <c r="U1730" s="148">
        <v>507</v>
      </c>
      <c r="X1730" s="148">
        <v>5</v>
      </c>
      <c r="Y1730" s="148" t="s">
        <v>230</v>
      </c>
      <c r="AC1730" s="148" t="s">
        <v>49</v>
      </c>
      <c r="AD1730" s="148" t="s">
        <v>5889</v>
      </c>
      <c r="AE1730" s="148">
        <v>53300</v>
      </c>
      <c r="AF1730" s="148" t="s">
        <v>6417</v>
      </c>
      <c r="AK1730" s="148" t="s">
        <v>6418</v>
      </c>
      <c r="AL1730" s="148">
        <v>0</v>
      </c>
      <c r="AM1730" s="148">
        <v>0</v>
      </c>
    </row>
    <row r="1731" spans="1:39">
      <c r="A1731" s="148">
        <v>5329406</v>
      </c>
      <c r="B1731" s="148" t="s">
        <v>9589</v>
      </c>
      <c r="C1731" s="148" t="s">
        <v>153</v>
      </c>
      <c r="D1731" s="148">
        <v>5329406</v>
      </c>
      <c r="E1731" s="149" t="s">
        <v>52</v>
      </c>
      <c r="F1731" s="149" t="s">
        <v>52</v>
      </c>
      <c r="H1731" s="150">
        <v>22665</v>
      </c>
      <c r="I1731" s="149" t="s">
        <v>8138</v>
      </c>
      <c r="J1731" s="149" t="s">
        <v>8139</v>
      </c>
      <c r="K1731" s="149" t="s">
        <v>45</v>
      </c>
      <c r="M1731" s="149" t="s">
        <v>46</v>
      </c>
      <c r="N1731" s="148">
        <v>12530062</v>
      </c>
      <c r="O1731" s="148" t="s">
        <v>132</v>
      </c>
      <c r="P1731" s="150">
        <v>45530</v>
      </c>
      <c r="Q1731" s="148" t="s">
        <v>962</v>
      </c>
      <c r="R1731" s="150">
        <v>45201</v>
      </c>
      <c r="S1731" s="150">
        <v>45169</v>
      </c>
      <c r="T1731" s="148" t="s">
        <v>1006</v>
      </c>
      <c r="U1731" s="148">
        <v>500</v>
      </c>
      <c r="X1731" s="148">
        <v>5</v>
      </c>
      <c r="Y1731" s="148" t="s">
        <v>230</v>
      </c>
      <c r="AC1731" s="148" t="s">
        <v>49</v>
      </c>
      <c r="AD1731" s="148" t="s">
        <v>9590</v>
      </c>
      <c r="AE1731" s="148">
        <v>53950</v>
      </c>
      <c r="AF1731" s="148" t="s">
        <v>9591</v>
      </c>
      <c r="AK1731" s="148" t="s">
        <v>9592</v>
      </c>
      <c r="AL1731" s="148">
        <v>0</v>
      </c>
      <c r="AM1731" s="148">
        <v>0</v>
      </c>
    </row>
    <row r="1732" spans="1:39">
      <c r="A1732" s="148">
        <v>5329573</v>
      </c>
      <c r="B1732" s="148" t="s">
        <v>9593</v>
      </c>
      <c r="C1732" s="148" t="s">
        <v>9594</v>
      </c>
      <c r="D1732" s="148">
        <v>5329573</v>
      </c>
      <c r="E1732" s="149" t="s">
        <v>43</v>
      </c>
      <c r="F1732" s="149" t="s">
        <v>52</v>
      </c>
      <c r="H1732" s="150">
        <v>25773</v>
      </c>
      <c r="I1732" s="149" t="s">
        <v>8109</v>
      </c>
      <c r="J1732" s="149" t="s">
        <v>8110</v>
      </c>
      <c r="K1732" s="149" t="s">
        <v>45</v>
      </c>
      <c r="M1732" s="149" t="s">
        <v>46</v>
      </c>
      <c r="N1732" s="148">
        <v>12530022</v>
      </c>
      <c r="O1732" s="148" t="s">
        <v>51</v>
      </c>
      <c r="P1732" s="150">
        <v>45521</v>
      </c>
      <c r="Q1732" s="148" t="s">
        <v>962</v>
      </c>
      <c r="R1732" s="150">
        <v>45260</v>
      </c>
      <c r="S1732" s="150">
        <v>45247</v>
      </c>
      <c r="T1732" s="148" t="s">
        <v>2896</v>
      </c>
      <c r="U1732" s="148">
        <v>500</v>
      </c>
      <c r="X1732" s="148">
        <v>5</v>
      </c>
      <c r="Y1732" s="148" t="s">
        <v>230</v>
      </c>
      <c r="AC1732" s="148" t="s">
        <v>49</v>
      </c>
      <c r="AD1732" s="148" t="s">
        <v>1328</v>
      </c>
      <c r="AE1732" s="148">
        <v>53000</v>
      </c>
      <c r="AF1732" s="148" t="s">
        <v>9595</v>
      </c>
      <c r="AG1732" s="148" t="s">
        <v>9596</v>
      </c>
      <c r="AJ1732" s="148">
        <v>33633729890</v>
      </c>
      <c r="AK1732" s="148" t="s">
        <v>9597</v>
      </c>
      <c r="AL1732" s="148">
        <v>0</v>
      </c>
      <c r="AM1732" s="148">
        <v>0</v>
      </c>
    </row>
    <row r="1733" spans="1:39">
      <c r="A1733" s="148">
        <v>5323138</v>
      </c>
      <c r="B1733" s="148" t="s">
        <v>643</v>
      </c>
      <c r="C1733" s="148" t="s">
        <v>134</v>
      </c>
      <c r="D1733" s="148">
        <v>5323138</v>
      </c>
      <c r="F1733" s="149" t="s">
        <v>52</v>
      </c>
      <c r="H1733" s="150">
        <v>29205</v>
      </c>
      <c r="I1733" s="149" t="s">
        <v>8147</v>
      </c>
      <c r="J1733" s="149" t="s">
        <v>8148</v>
      </c>
      <c r="K1733" s="149" t="s">
        <v>45</v>
      </c>
      <c r="M1733" s="149" t="s">
        <v>46</v>
      </c>
      <c r="N1733" s="148">
        <v>12530035</v>
      </c>
      <c r="O1733" s="148" t="s">
        <v>2027</v>
      </c>
      <c r="Q1733" s="148" t="s">
        <v>48</v>
      </c>
      <c r="R1733" s="150">
        <v>40816</v>
      </c>
      <c r="S1733" s="150">
        <v>44820</v>
      </c>
      <c r="T1733" s="148" t="s">
        <v>2896</v>
      </c>
      <c r="U1733" s="148">
        <v>1210</v>
      </c>
      <c r="X1733" s="148">
        <v>12</v>
      </c>
      <c r="Y1733" s="148" t="s">
        <v>230</v>
      </c>
      <c r="AB1733" s="150">
        <v>43647</v>
      </c>
      <c r="AC1733" s="148" t="s">
        <v>49</v>
      </c>
      <c r="AD1733" s="148" t="s">
        <v>4260</v>
      </c>
      <c r="AE1733" s="148">
        <v>53950</v>
      </c>
      <c r="AF1733" s="148" t="s">
        <v>4828</v>
      </c>
      <c r="AI1733" s="148">
        <v>243695780</v>
      </c>
      <c r="AJ1733" s="148">
        <v>672411047</v>
      </c>
      <c r="AK1733" s="148" t="s">
        <v>1772</v>
      </c>
      <c r="AL1733" s="148">
        <v>1</v>
      </c>
      <c r="AM1733" s="148">
        <v>1</v>
      </c>
    </row>
    <row r="1734" spans="1:39">
      <c r="A1734" s="148">
        <v>5329595</v>
      </c>
      <c r="B1734" s="148" t="s">
        <v>643</v>
      </c>
      <c r="C1734" s="148" t="s">
        <v>8860</v>
      </c>
      <c r="D1734" s="148">
        <v>5329595</v>
      </c>
      <c r="F1734" s="149" t="s">
        <v>5338</v>
      </c>
      <c r="H1734" s="150">
        <v>28900</v>
      </c>
      <c r="I1734" s="149" t="s">
        <v>8147</v>
      </c>
      <c r="J1734" s="149" t="s">
        <v>8148</v>
      </c>
      <c r="K1734" s="149" t="s">
        <v>61</v>
      </c>
      <c r="M1734" s="149" t="s">
        <v>46</v>
      </c>
      <c r="N1734" s="148">
        <v>12530070</v>
      </c>
      <c r="O1734" s="148" t="s">
        <v>145</v>
      </c>
      <c r="Q1734" s="148" t="s">
        <v>48</v>
      </c>
      <c r="R1734" s="150">
        <v>45276</v>
      </c>
      <c r="T1734" s="148" t="s">
        <v>2896</v>
      </c>
      <c r="U1734" s="148">
        <v>500</v>
      </c>
      <c r="X1734" s="148">
        <v>5</v>
      </c>
      <c r="Y1734" s="148" t="s">
        <v>230</v>
      </c>
      <c r="AC1734" s="148" t="s">
        <v>49</v>
      </c>
      <c r="AD1734" s="148" t="s">
        <v>4198</v>
      </c>
      <c r="AE1734" s="148">
        <v>53320</v>
      </c>
      <c r="AF1734" s="148" t="s">
        <v>4430</v>
      </c>
      <c r="AJ1734" s="148" t="s">
        <v>9598</v>
      </c>
      <c r="AK1734" s="148" t="s">
        <v>3006</v>
      </c>
      <c r="AL1734" s="148">
        <v>0</v>
      </c>
      <c r="AM1734" s="148">
        <v>0</v>
      </c>
    </row>
    <row r="1735" spans="1:39">
      <c r="A1735" s="148">
        <v>5321327</v>
      </c>
      <c r="B1735" s="148" t="s">
        <v>644</v>
      </c>
      <c r="C1735" s="148" t="s">
        <v>645</v>
      </c>
      <c r="D1735" s="148">
        <v>5321327</v>
      </c>
      <c r="F1735" s="149" t="s">
        <v>52</v>
      </c>
      <c r="H1735" s="150">
        <v>36019</v>
      </c>
      <c r="I1735" s="149" t="s">
        <v>59</v>
      </c>
      <c r="J1735" s="149">
        <v>-40</v>
      </c>
      <c r="K1735" s="149" t="s">
        <v>45</v>
      </c>
      <c r="M1735" s="149" t="s">
        <v>46</v>
      </c>
      <c r="N1735" s="148">
        <v>12530095</v>
      </c>
      <c r="O1735" s="148" t="s">
        <v>944</v>
      </c>
      <c r="Q1735" s="148" t="s">
        <v>48</v>
      </c>
      <c r="R1735" s="150">
        <v>39729</v>
      </c>
      <c r="S1735" s="150">
        <v>44783</v>
      </c>
      <c r="T1735" s="148" t="s">
        <v>2896</v>
      </c>
      <c r="U1735" s="148">
        <v>1202</v>
      </c>
      <c r="X1735" s="148">
        <v>12</v>
      </c>
      <c r="Y1735" s="148" t="s">
        <v>230</v>
      </c>
      <c r="AC1735" s="148" t="s">
        <v>49</v>
      </c>
      <c r="AD1735" s="148" t="s">
        <v>3795</v>
      </c>
      <c r="AE1735" s="148">
        <v>53410</v>
      </c>
      <c r="AF1735" s="148" t="s">
        <v>4829</v>
      </c>
      <c r="AI1735" s="148">
        <v>620218315</v>
      </c>
      <c r="AK1735" s="148" t="s">
        <v>6419</v>
      </c>
      <c r="AL1735" s="148">
        <v>0</v>
      </c>
      <c r="AM1735" s="148">
        <v>0</v>
      </c>
    </row>
    <row r="1736" spans="1:39">
      <c r="A1736" s="148">
        <v>5326000</v>
      </c>
      <c r="B1736" s="148" t="s">
        <v>3486</v>
      </c>
      <c r="C1736" s="148" t="s">
        <v>3182</v>
      </c>
      <c r="D1736" s="148">
        <v>5326000</v>
      </c>
      <c r="E1736" s="149" t="s">
        <v>52</v>
      </c>
      <c r="F1736" s="149" t="s">
        <v>52</v>
      </c>
      <c r="H1736" s="150">
        <v>39431</v>
      </c>
      <c r="I1736" s="149" t="s">
        <v>68</v>
      </c>
      <c r="J1736" s="149">
        <v>-18</v>
      </c>
      <c r="K1736" s="149" t="s">
        <v>45</v>
      </c>
      <c r="M1736" s="149" t="s">
        <v>46</v>
      </c>
      <c r="N1736" s="148">
        <v>12530017</v>
      </c>
      <c r="O1736" s="148" t="s">
        <v>2025</v>
      </c>
      <c r="P1736" s="150">
        <v>45535</v>
      </c>
      <c r="Q1736" s="148" t="s">
        <v>962</v>
      </c>
      <c r="R1736" s="150">
        <v>42645</v>
      </c>
      <c r="T1736" s="148" t="s">
        <v>2115</v>
      </c>
      <c r="U1736" s="148">
        <v>1117</v>
      </c>
      <c r="X1736" s="148">
        <v>11</v>
      </c>
      <c r="Y1736" s="148" t="s">
        <v>230</v>
      </c>
      <c r="AC1736" s="148" t="s">
        <v>49</v>
      </c>
      <c r="AD1736" s="148" t="s">
        <v>3669</v>
      </c>
      <c r="AE1736" s="148">
        <v>53500</v>
      </c>
      <c r="AF1736" s="148" t="s">
        <v>4830</v>
      </c>
      <c r="AI1736" s="148">
        <v>981926540</v>
      </c>
      <c r="AJ1736" s="148">
        <v>625501831</v>
      </c>
      <c r="AK1736" s="148" t="s">
        <v>7325</v>
      </c>
      <c r="AL1736" s="148">
        <v>0</v>
      </c>
      <c r="AM1736" s="148">
        <v>0</v>
      </c>
    </row>
    <row r="1737" spans="1:39">
      <c r="A1737" s="148">
        <v>5326941</v>
      </c>
      <c r="B1737" s="148" t="s">
        <v>1176</v>
      </c>
      <c r="C1737" s="148" t="s">
        <v>331</v>
      </c>
      <c r="D1737" s="148">
        <v>5326941</v>
      </c>
      <c r="F1737" s="149" t="s">
        <v>52</v>
      </c>
      <c r="H1737" s="150">
        <v>38854</v>
      </c>
      <c r="I1737" s="149" t="s">
        <v>2335</v>
      </c>
      <c r="J1737" s="149">
        <v>-19</v>
      </c>
      <c r="K1737" s="149" t="s">
        <v>45</v>
      </c>
      <c r="M1737" s="149" t="s">
        <v>46</v>
      </c>
      <c r="N1737" s="148">
        <v>12530041</v>
      </c>
      <c r="O1737" s="148" t="s">
        <v>2056</v>
      </c>
      <c r="Q1737" s="148" t="s">
        <v>48</v>
      </c>
      <c r="R1737" s="150">
        <v>43367</v>
      </c>
      <c r="T1737" s="148" t="s">
        <v>2115</v>
      </c>
      <c r="U1737" s="148">
        <v>500</v>
      </c>
      <c r="X1737" s="148">
        <v>5</v>
      </c>
      <c r="Y1737" s="148" t="s">
        <v>230</v>
      </c>
      <c r="AC1737" s="148" t="s">
        <v>49</v>
      </c>
      <c r="AD1737" s="148" t="s">
        <v>4094</v>
      </c>
      <c r="AE1737" s="148">
        <v>53440</v>
      </c>
      <c r="AF1737" s="148" t="s">
        <v>4831</v>
      </c>
      <c r="AK1737" s="148" t="s">
        <v>3487</v>
      </c>
      <c r="AL1737" s="148">
        <v>0</v>
      </c>
      <c r="AM1737" s="148">
        <v>0</v>
      </c>
    </row>
    <row r="1738" spans="1:39">
      <c r="A1738" s="148">
        <v>5329761</v>
      </c>
      <c r="B1738" s="148" t="s">
        <v>10414</v>
      </c>
      <c r="C1738" s="148" t="s">
        <v>396</v>
      </c>
      <c r="D1738" s="148">
        <v>5329761</v>
      </c>
      <c r="E1738" s="149" t="s">
        <v>43</v>
      </c>
      <c r="H1738" s="150">
        <v>41180</v>
      </c>
      <c r="I1738" s="149" t="s">
        <v>53</v>
      </c>
      <c r="J1738" s="149">
        <v>-13</v>
      </c>
      <c r="K1738" s="149" t="s">
        <v>45</v>
      </c>
      <c r="M1738" s="149" t="s">
        <v>46</v>
      </c>
      <c r="N1738" s="148">
        <v>12530087</v>
      </c>
      <c r="O1738" s="148" t="s">
        <v>1341</v>
      </c>
      <c r="P1738" s="150">
        <v>45536</v>
      </c>
      <c r="Q1738" s="148" t="s">
        <v>962</v>
      </c>
      <c r="R1738" s="150">
        <v>45536</v>
      </c>
      <c r="S1738" s="150">
        <v>45482</v>
      </c>
      <c r="T1738" s="148" t="s">
        <v>1006</v>
      </c>
      <c r="U1738" s="148">
        <v>500</v>
      </c>
      <c r="X1738" s="148">
        <v>5</v>
      </c>
      <c r="Y1738" s="148" t="s">
        <v>230</v>
      </c>
      <c r="AC1738" s="148" t="s">
        <v>49</v>
      </c>
      <c r="AD1738" s="148" t="s">
        <v>10415</v>
      </c>
      <c r="AE1738" s="148">
        <v>53230</v>
      </c>
      <c r="AF1738" s="148" t="s">
        <v>10416</v>
      </c>
      <c r="AK1738" s="148" t="s">
        <v>10417</v>
      </c>
      <c r="AL1738" s="148">
        <v>0</v>
      </c>
      <c r="AM1738" s="148">
        <v>0</v>
      </c>
    </row>
    <row r="1739" spans="1:39">
      <c r="A1739" s="148">
        <v>5329583</v>
      </c>
      <c r="B1739" s="148" t="s">
        <v>9599</v>
      </c>
      <c r="C1739" s="148" t="s">
        <v>50</v>
      </c>
      <c r="D1739" s="148">
        <v>5329583</v>
      </c>
      <c r="F1739" s="149" t="s">
        <v>43</v>
      </c>
      <c r="H1739" s="150">
        <v>38663</v>
      </c>
      <c r="I1739" s="149" t="s">
        <v>59</v>
      </c>
      <c r="J1739" s="149">
        <v>-40</v>
      </c>
      <c r="K1739" s="149" t="s">
        <v>45</v>
      </c>
      <c r="M1739" s="149" t="s">
        <v>46</v>
      </c>
      <c r="N1739" s="148">
        <v>12530036</v>
      </c>
      <c r="O1739" s="148" t="s">
        <v>2030</v>
      </c>
      <c r="Q1739" s="148" t="s">
        <v>48</v>
      </c>
      <c r="R1739" s="150">
        <v>45268</v>
      </c>
      <c r="S1739" s="150">
        <v>45316</v>
      </c>
      <c r="T1739" s="148" t="s">
        <v>1006</v>
      </c>
      <c r="U1739" s="148">
        <v>500</v>
      </c>
      <c r="X1739" s="148">
        <v>5</v>
      </c>
      <c r="Y1739" s="148" t="s">
        <v>230</v>
      </c>
      <c r="AC1739" s="148" t="s">
        <v>49</v>
      </c>
      <c r="AD1739" s="148" t="s">
        <v>3658</v>
      </c>
      <c r="AE1739" s="148">
        <v>53100</v>
      </c>
      <c r="AF1739" s="148" t="s">
        <v>9600</v>
      </c>
      <c r="AI1739" s="148">
        <v>687558885</v>
      </c>
      <c r="AJ1739" s="148">
        <v>632448940</v>
      </c>
      <c r="AK1739" s="148" t="s">
        <v>9601</v>
      </c>
      <c r="AL1739" s="148">
        <v>0</v>
      </c>
      <c r="AM1739" s="148">
        <v>0</v>
      </c>
    </row>
    <row r="1740" spans="1:39">
      <c r="A1740" s="148">
        <v>5328260</v>
      </c>
      <c r="B1740" s="148" t="s">
        <v>1311</v>
      </c>
      <c r="C1740" s="148" t="s">
        <v>96</v>
      </c>
      <c r="D1740" s="148">
        <v>5328260</v>
      </c>
      <c r="F1740" s="149" t="s">
        <v>52</v>
      </c>
      <c r="H1740" s="150">
        <v>34720</v>
      </c>
      <c r="I1740" s="149" t="s">
        <v>59</v>
      </c>
      <c r="J1740" s="149">
        <v>-40</v>
      </c>
      <c r="K1740" s="149" t="s">
        <v>45</v>
      </c>
      <c r="M1740" s="149" t="s">
        <v>46</v>
      </c>
      <c r="N1740" s="148">
        <v>12530033</v>
      </c>
      <c r="O1740" s="148" t="s">
        <v>2147</v>
      </c>
      <c r="Q1740" s="148" t="s">
        <v>48</v>
      </c>
      <c r="R1740" s="150">
        <v>44463</v>
      </c>
      <c r="S1740" s="150">
        <v>44428</v>
      </c>
      <c r="T1740" s="148" t="s">
        <v>2896</v>
      </c>
      <c r="U1740" s="148">
        <v>500</v>
      </c>
      <c r="X1740" s="148">
        <v>5</v>
      </c>
      <c r="Y1740" s="148" t="s">
        <v>230</v>
      </c>
      <c r="AC1740" s="148" t="s">
        <v>49</v>
      </c>
      <c r="AD1740" s="148" t="s">
        <v>4832</v>
      </c>
      <c r="AE1740" s="148">
        <v>53190</v>
      </c>
      <c r="AF1740" s="148" t="s">
        <v>4833</v>
      </c>
      <c r="AJ1740" s="148" t="s">
        <v>3488</v>
      </c>
      <c r="AK1740" s="148" t="s">
        <v>3489</v>
      </c>
      <c r="AL1740" s="148">
        <v>0</v>
      </c>
      <c r="AM1740" s="148">
        <v>0</v>
      </c>
    </row>
    <row r="1741" spans="1:39">
      <c r="A1741" s="148">
        <v>5329161</v>
      </c>
      <c r="B1741" s="148" t="s">
        <v>1311</v>
      </c>
      <c r="C1741" s="148" t="s">
        <v>5528</v>
      </c>
      <c r="D1741" s="148">
        <v>5329161</v>
      </c>
      <c r="F1741" s="149" t="s">
        <v>5338</v>
      </c>
      <c r="H1741" s="150">
        <v>41799</v>
      </c>
      <c r="I1741" s="149" t="s">
        <v>89</v>
      </c>
      <c r="J1741" s="149">
        <v>-11</v>
      </c>
      <c r="K1741" s="149" t="s">
        <v>45</v>
      </c>
      <c r="M1741" s="149" t="s">
        <v>46</v>
      </c>
      <c r="N1741" s="148">
        <v>12530060</v>
      </c>
      <c r="O1741" s="148" t="s">
        <v>2031</v>
      </c>
      <c r="Q1741" s="148" t="s">
        <v>48</v>
      </c>
      <c r="R1741" s="150">
        <v>45152</v>
      </c>
      <c r="T1741" s="148" t="s">
        <v>2115</v>
      </c>
      <c r="U1741" s="148">
        <v>500</v>
      </c>
      <c r="X1741" s="148">
        <v>5</v>
      </c>
      <c r="Y1741" s="148" t="s">
        <v>230</v>
      </c>
      <c r="AC1741" s="148" t="s">
        <v>49</v>
      </c>
      <c r="AD1741" s="148" t="s">
        <v>3637</v>
      </c>
      <c r="AE1741" s="148">
        <v>53810</v>
      </c>
      <c r="AF1741" s="148" t="s">
        <v>6420</v>
      </c>
      <c r="AJ1741" s="148">
        <v>613840802</v>
      </c>
      <c r="AK1741" s="148" t="s">
        <v>6421</v>
      </c>
      <c r="AL1741" s="148">
        <v>0</v>
      </c>
      <c r="AM1741" s="148">
        <v>0</v>
      </c>
    </row>
    <row r="1742" spans="1:39">
      <c r="A1742" s="148">
        <v>5327413</v>
      </c>
      <c r="B1742" s="148" t="s">
        <v>1222</v>
      </c>
      <c r="C1742" s="148" t="s">
        <v>364</v>
      </c>
      <c r="D1742" s="148">
        <v>5327413</v>
      </c>
      <c r="F1742" s="149" t="s">
        <v>52</v>
      </c>
      <c r="H1742" s="150">
        <v>38881</v>
      </c>
      <c r="I1742" s="149" t="s">
        <v>2335</v>
      </c>
      <c r="J1742" s="149">
        <v>-19</v>
      </c>
      <c r="K1742" s="149" t="s">
        <v>45</v>
      </c>
      <c r="M1742" s="149" t="s">
        <v>46</v>
      </c>
      <c r="N1742" s="148">
        <v>12530058</v>
      </c>
      <c r="O1742" s="148" t="s">
        <v>945</v>
      </c>
      <c r="Q1742" s="148" t="s">
        <v>48</v>
      </c>
      <c r="R1742" s="150">
        <v>43720</v>
      </c>
      <c r="T1742" s="148" t="s">
        <v>2115</v>
      </c>
      <c r="U1742" s="148">
        <v>947</v>
      </c>
      <c r="X1742" s="148">
        <v>9</v>
      </c>
      <c r="Y1742" s="148" t="s">
        <v>230</v>
      </c>
      <c r="AC1742" s="148" t="s">
        <v>49</v>
      </c>
      <c r="AD1742" s="148" t="s">
        <v>3714</v>
      </c>
      <c r="AE1742" s="148">
        <v>53940</v>
      </c>
      <c r="AF1742" s="148" t="s">
        <v>4834</v>
      </c>
      <c r="AI1742" s="148">
        <v>243981309</v>
      </c>
      <c r="AJ1742" s="148">
        <v>781308574</v>
      </c>
      <c r="AK1742" s="148" t="s">
        <v>1773</v>
      </c>
      <c r="AL1742" s="148">
        <v>0</v>
      </c>
      <c r="AM1742" s="148">
        <v>0</v>
      </c>
    </row>
    <row r="1743" spans="1:39">
      <c r="A1743" s="148">
        <v>5327925</v>
      </c>
      <c r="B1743" s="148" t="s">
        <v>1222</v>
      </c>
      <c r="C1743" s="148" t="s">
        <v>217</v>
      </c>
      <c r="D1743" s="148">
        <v>5327925</v>
      </c>
      <c r="F1743" s="149" t="s">
        <v>52</v>
      </c>
      <c r="H1743" s="150">
        <v>39578</v>
      </c>
      <c r="I1743" s="149" t="s">
        <v>152</v>
      </c>
      <c r="J1743" s="149">
        <v>-17</v>
      </c>
      <c r="K1743" s="149" t="s">
        <v>45</v>
      </c>
      <c r="M1743" s="149" t="s">
        <v>46</v>
      </c>
      <c r="N1743" s="148">
        <v>12530058</v>
      </c>
      <c r="O1743" s="148" t="s">
        <v>945</v>
      </c>
      <c r="Q1743" s="148" t="s">
        <v>48</v>
      </c>
      <c r="R1743" s="150">
        <v>44090</v>
      </c>
      <c r="T1743" s="148" t="s">
        <v>2115</v>
      </c>
      <c r="U1743" s="148">
        <v>977</v>
      </c>
      <c r="X1743" s="148">
        <v>9</v>
      </c>
      <c r="Y1743" s="148" t="s">
        <v>230</v>
      </c>
      <c r="AC1743" s="148" t="s">
        <v>49</v>
      </c>
      <c r="AD1743" s="148" t="s">
        <v>3714</v>
      </c>
      <c r="AE1743" s="148">
        <v>53940</v>
      </c>
      <c r="AF1743" s="148" t="s">
        <v>4834</v>
      </c>
      <c r="AI1743" s="148">
        <v>243981309</v>
      </c>
      <c r="AJ1743" s="148">
        <v>767567060</v>
      </c>
      <c r="AK1743" s="148" t="s">
        <v>1773</v>
      </c>
      <c r="AL1743" s="148">
        <v>0</v>
      </c>
      <c r="AM1743" s="148">
        <v>0</v>
      </c>
    </row>
    <row r="1744" spans="1:39">
      <c r="A1744" s="148">
        <v>5328676</v>
      </c>
      <c r="B1744" s="148" t="s">
        <v>1222</v>
      </c>
      <c r="C1744" s="148" t="s">
        <v>50</v>
      </c>
      <c r="D1744" s="148">
        <v>5328676</v>
      </c>
      <c r="F1744" s="149" t="s">
        <v>52</v>
      </c>
      <c r="H1744" s="150">
        <v>40287</v>
      </c>
      <c r="I1744" s="149" t="s">
        <v>97</v>
      </c>
      <c r="J1744" s="149">
        <v>-15</v>
      </c>
      <c r="K1744" s="149" t="s">
        <v>45</v>
      </c>
      <c r="M1744" s="149" t="s">
        <v>46</v>
      </c>
      <c r="N1744" s="148">
        <v>12530041</v>
      </c>
      <c r="O1744" s="148" t="s">
        <v>2056</v>
      </c>
      <c r="Q1744" s="148" t="s">
        <v>48</v>
      </c>
      <c r="R1744" s="150">
        <v>44811</v>
      </c>
      <c r="T1744" s="148" t="s">
        <v>2115</v>
      </c>
      <c r="U1744" s="148">
        <v>510</v>
      </c>
      <c r="X1744" s="148">
        <v>5</v>
      </c>
      <c r="Y1744" s="148" t="s">
        <v>230</v>
      </c>
      <c r="AC1744" s="148" t="s">
        <v>49</v>
      </c>
      <c r="AD1744" s="148" t="s">
        <v>4605</v>
      </c>
      <c r="AE1744" s="148">
        <v>53440</v>
      </c>
      <c r="AF1744" s="148" t="s">
        <v>6422</v>
      </c>
      <c r="AJ1744" s="148">
        <v>615936503</v>
      </c>
      <c r="AK1744" s="148" t="s">
        <v>6423</v>
      </c>
      <c r="AL1744" s="148">
        <v>0</v>
      </c>
      <c r="AM1744" s="148">
        <v>0</v>
      </c>
    </row>
    <row r="1745" spans="1:39">
      <c r="A1745" s="148">
        <v>5320803</v>
      </c>
      <c r="B1745" s="148" t="s">
        <v>1222</v>
      </c>
      <c r="C1745" s="148" t="s">
        <v>64</v>
      </c>
      <c r="D1745" s="148">
        <v>5320803</v>
      </c>
      <c r="F1745" s="149" t="s">
        <v>52</v>
      </c>
      <c r="H1745" s="150">
        <v>26618</v>
      </c>
      <c r="I1745" s="149" t="s">
        <v>8109</v>
      </c>
      <c r="J1745" s="149" t="s">
        <v>8110</v>
      </c>
      <c r="K1745" s="149" t="s">
        <v>45</v>
      </c>
      <c r="M1745" s="149" t="s">
        <v>46</v>
      </c>
      <c r="N1745" s="148">
        <v>12530058</v>
      </c>
      <c r="O1745" s="148" t="s">
        <v>945</v>
      </c>
      <c r="Q1745" s="148" t="s">
        <v>48</v>
      </c>
      <c r="R1745" s="150">
        <v>39377</v>
      </c>
      <c r="S1745" s="150">
        <v>45170</v>
      </c>
      <c r="T1745" s="148" t="s">
        <v>1006</v>
      </c>
      <c r="U1745" s="148">
        <v>669</v>
      </c>
      <c r="X1745" s="148">
        <v>6</v>
      </c>
      <c r="Y1745" s="148" t="s">
        <v>230</v>
      </c>
      <c r="AC1745" s="148" t="s">
        <v>49</v>
      </c>
      <c r="AD1745" s="148" t="s">
        <v>3714</v>
      </c>
      <c r="AE1745" s="148">
        <v>53940</v>
      </c>
      <c r="AF1745" s="148" t="s">
        <v>4835</v>
      </c>
      <c r="AI1745" s="148">
        <v>243981309</v>
      </c>
      <c r="AJ1745" s="148">
        <v>604481293</v>
      </c>
      <c r="AK1745" s="148" t="s">
        <v>1773</v>
      </c>
      <c r="AL1745" s="148">
        <v>0</v>
      </c>
      <c r="AM1745" s="148">
        <v>0</v>
      </c>
    </row>
    <row r="1746" spans="1:39">
      <c r="A1746" s="148">
        <v>5329338</v>
      </c>
      <c r="B1746" s="148" t="s">
        <v>9602</v>
      </c>
      <c r="C1746" s="148" t="s">
        <v>98</v>
      </c>
      <c r="D1746" s="148">
        <v>5329338</v>
      </c>
      <c r="F1746" s="149" t="s">
        <v>52</v>
      </c>
      <c r="H1746" s="150">
        <v>37978</v>
      </c>
      <c r="I1746" s="149" t="s">
        <v>59</v>
      </c>
      <c r="J1746" s="149">
        <v>-40</v>
      </c>
      <c r="K1746" s="149" t="s">
        <v>45</v>
      </c>
      <c r="M1746" s="149" t="s">
        <v>46</v>
      </c>
      <c r="N1746" s="148">
        <v>12530121</v>
      </c>
      <c r="O1746" s="148" t="s">
        <v>142</v>
      </c>
      <c r="Q1746" s="148" t="s">
        <v>48</v>
      </c>
      <c r="R1746" s="150">
        <v>45190</v>
      </c>
      <c r="S1746" s="150">
        <v>45188</v>
      </c>
      <c r="T1746" s="148" t="s">
        <v>1006</v>
      </c>
      <c r="U1746" s="148">
        <v>500</v>
      </c>
      <c r="X1746" s="148">
        <v>5</v>
      </c>
      <c r="Y1746" s="148" t="s">
        <v>230</v>
      </c>
      <c r="AC1746" s="148" t="s">
        <v>49</v>
      </c>
      <c r="AD1746" s="148" t="s">
        <v>9603</v>
      </c>
      <c r="AE1746" s="148">
        <v>53500</v>
      </c>
      <c r="AF1746" s="148" t="s">
        <v>9604</v>
      </c>
      <c r="AJ1746" s="148">
        <v>767529217</v>
      </c>
      <c r="AK1746" s="148" t="s">
        <v>9605</v>
      </c>
      <c r="AL1746" s="148">
        <v>0</v>
      </c>
      <c r="AM1746" s="148">
        <v>0</v>
      </c>
    </row>
    <row r="1747" spans="1:39">
      <c r="A1747" s="148">
        <v>5321734</v>
      </c>
      <c r="B1747" s="148" t="s">
        <v>646</v>
      </c>
      <c r="C1747" s="148" t="s">
        <v>420</v>
      </c>
      <c r="D1747" s="148">
        <v>5321734</v>
      </c>
      <c r="E1747" s="149" t="s">
        <v>8115</v>
      </c>
      <c r="F1747" s="149" t="s">
        <v>52</v>
      </c>
      <c r="H1747" s="150">
        <v>26998</v>
      </c>
      <c r="I1747" s="149" t="s">
        <v>8109</v>
      </c>
      <c r="J1747" s="149" t="s">
        <v>8110</v>
      </c>
      <c r="K1747" s="149" t="s">
        <v>45</v>
      </c>
      <c r="M1747" s="149" t="s">
        <v>46</v>
      </c>
      <c r="N1747" s="148">
        <v>12530041</v>
      </c>
      <c r="O1747" s="148" t="s">
        <v>2056</v>
      </c>
      <c r="P1747" s="150">
        <v>45481</v>
      </c>
      <c r="Q1747" s="148" t="s">
        <v>962</v>
      </c>
      <c r="R1747" s="150">
        <v>40075</v>
      </c>
      <c r="S1747" s="150">
        <v>44730</v>
      </c>
      <c r="T1747" s="148" t="s">
        <v>2896</v>
      </c>
      <c r="U1747" s="148">
        <v>562</v>
      </c>
      <c r="X1747" s="148">
        <v>5</v>
      </c>
      <c r="Y1747" s="148" t="s">
        <v>230</v>
      </c>
      <c r="AC1747" s="148" t="s">
        <v>49</v>
      </c>
      <c r="AD1747" s="148" t="s">
        <v>4185</v>
      </c>
      <c r="AE1747" s="148">
        <v>53440</v>
      </c>
      <c r="AF1747" s="148" t="s">
        <v>4836</v>
      </c>
      <c r="AJ1747" s="148">
        <v>675113415</v>
      </c>
      <c r="AK1747" s="148" t="s">
        <v>2131</v>
      </c>
      <c r="AL1747" s="148">
        <v>0</v>
      </c>
      <c r="AM1747" s="148">
        <v>0</v>
      </c>
    </row>
    <row r="1748" spans="1:39">
      <c r="A1748" s="148">
        <v>5329119</v>
      </c>
      <c r="B1748" s="148" t="s">
        <v>6424</v>
      </c>
      <c r="C1748" s="148" t="s">
        <v>5412</v>
      </c>
      <c r="D1748" s="148">
        <v>5329119</v>
      </c>
      <c r="F1748" s="149" t="s">
        <v>52</v>
      </c>
      <c r="H1748" s="150">
        <v>40731</v>
      </c>
      <c r="I1748" s="149" t="s">
        <v>44</v>
      </c>
      <c r="J1748" s="149">
        <v>-14</v>
      </c>
      <c r="K1748" s="149" t="s">
        <v>45</v>
      </c>
      <c r="M1748" s="149" t="s">
        <v>46</v>
      </c>
      <c r="N1748" s="148">
        <v>12530095</v>
      </c>
      <c r="O1748" s="148" t="s">
        <v>944</v>
      </c>
      <c r="Q1748" s="148" t="s">
        <v>48</v>
      </c>
      <c r="R1748" s="150">
        <v>45001</v>
      </c>
      <c r="T1748" s="148" t="s">
        <v>2115</v>
      </c>
      <c r="U1748" s="148">
        <v>571</v>
      </c>
      <c r="X1748" s="148">
        <v>5</v>
      </c>
      <c r="Y1748" s="148" t="s">
        <v>230</v>
      </c>
      <c r="AC1748" s="148" t="s">
        <v>49</v>
      </c>
      <c r="AD1748" s="148" t="s">
        <v>4377</v>
      </c>
      <c r="AE1748" s="148">
        <v>35370</v>
      </c>
      <c r="AF1748" s="148" t="s">
        <v>6425</v>
      </c>
      <c r="AJ1748" s="148">
        <v>781352332</v>
      </c>
      <c r="AK1748" s="148" t="s">
        <v>9606</v>
      </c>
      <c r="AL1748" s="148">
        <v>0</v>
      </c>
      <c r="AM1748" s="148">
        <v>0</v>
      </c>
    </row>
    <row r="1749" spans="1:39">
      <c r="A1749" s="148">
        <v>534040</v>
      </c>
      <c r="B1749" s="148" t="s">
        <v>647</v>
      </c>
      <c r="C1749" s="148" t="s">
        <v>2055</v>
      </c>
      <c r="D1749" s="148">
        <v>534040</v>
      </c>
      <c r="F1749" s="149" t="s">
        <v>43</v>
      </c>
      <c r="H1749" s="150">
        <v>21260</v>
      </c>
      <c r="I1749" s="149" t="s">
        <v>8208</v>
      </c>
      <c r="J1749" s="149" t="s">
        <v>8209</v>
      </c>
      <c r="K1749" s="149" t="s">
        <v>45</v>
      </c>
      <c r="M1749" s="149" t="s">
        <v>46</v>
      </c>
      <c r="N1749" s="148">
        <v>12530036</v>
      </c>
      <c r="O1749" s="148" t="s">
        <v>2030</v>
      </c>
      <c r="Q1749" s="148" t="s">
        <v>48</v>
      </c>
      <c r="R1749" s="150">
        <v>37432</v>
      </c>
      <c r="T1749" s="148" t="s">
        <v>2022</v>
      </c>
      <c r="U1749" s="148">
        <v>946</v>
      </c>
      <c r="X1749" s="148">
        <v>9</v>
      </c>
      <c r="Y1749" s="148" t="s">
        <v>230</v>
      </c>
      <c r="AC1749" s="148" t="s">
        <v>49</v>
      </c>
      <c r="AD1749" s="148" t="s">
        <v>4081</v>
      </c>
      <c r="AE1749" s="148">
        <v>53100</v>
      </c>
      <c r="AF1749" s="148" t="s">
        <v>4837</v>
      </c>
      <c r="AI1749" s="148">
        <v>243003739</v>
      </c>
      <c r="AJ1749" s="148">
        <v>647286967</v>
      </c>
      <c r="AK1749" s="148" t="s">
        <v>1774</v>
      </c>
      <c r="AL1749" s="148">
        <v>0</v>
      </c>
      <c r="AM1749" s="148">
        <v>0</v>
      </c>
    </row>
    <row r="1750" spans="1:39">
      <c r="A1750" s="148">
        <v>5329311</v>
      </c>
      <c r="B1750" s="148" t="s">
        <v>9607</v>
      </c>
      <c r="C1750" s="148" t="s">
        <v>9195</v>
      </c>
      <c r="D1750" s="148">
        <v>5329311</v>
      </c>
      <c r="F1750" s="149" t="s">
        <v>52</v>
      </c>
      <c r="H1750" s="150">
        <v>40850</v>
      </c>
      <c r="I1750" s="149" t="s">
        <v>44</v>
      </c>
      <c r="J1750" s="149">
        <v>-14</v>
      </c>
      <c r="K1750" s="149" t="s">
        <v>45</v>
      </c>
      <c r="M1750" s="149" t="s">
        <v>46</v>
      </c>
      <c r="N1750" s="148">
        <v>12530090</v>
      </c>
      <c r="O1750" s="148" t="s">
        <v>5392</v>
      </c>
      <c r="Q1750" s="148" t="s">
        <v>48</v>
      </c>
      <c r="R1750" s="150">
        <v>45189</v>
      </c>
      <c r="S1750" s="150">
        <v>45183</v>
      </c>
      <c r="T1750" s="148" t="s">
        <v>1006</v>
      </c>
      <c r="U1750" s="148">
        <v>500</v>
      </c>
      <c r="X1750" s="148">
        <v>5</v>
      </c>
      <c r="Y1750" s="148" t="s">
        <v>230</v>
      </c>
      <c r="AC1750" s="148" t="s">
        <v>49</v>
      </c>
      <c r="AD1750" s="148" t="s">
        <v>4634</v>
      </c>
      <c r="AE1750" s="148">
        <v>53200</v>
      </c>
      <c r="AF1750" s="148">
        <v>1</v>
      </c>
      <c r="AH1750" s="148" t="s">
        <v>9608</v>
      </c>
      <c r="AI1750" s="148">
        <v>680899494</v>
      </c>
      <c r="AJ1750" s="148">
        <v>680899494</v>
      </c>
      <c r="AK1750" s="148" t="s">
        <v>9609</v>
      </c>
      <c r="AL1750" s="148">
        <v>0</v>
      </c>
      <c r="AM1750" s="148">
        <v>0</v>
      </c>
    </row>
    <row r="1751" spans="1:39">
      <c r="A1751" s="148">
        <v>5322234</v>
      </c>
      <c r="B1751" s="148" t="s">
        <v>647</v>
      </c>
      <c r="C1751" s="148" t="s">
        <v>388</v>
      </c>
      <c r="D1751" s="148">
        <v>5322234</v>
      </c>
      <c r="F1751" s="149" t="s">
        <v>52</v>
      </c>
      <c r="H1751" s="150">
        <v>31778</v>
      </c>
      <c r="I1751" s="149" t="s">
        <v>59</v>
      </c>
      <c r="J1751" s="149">
        <v>-40</v>
      </c>
      <c r="K1751" s="149" t="s">
        <v>61</v>
      </c>
      <c r="M1751" s="149" t="s">
        <v>46</v>
      </c>
      <c r="N1751" s="148">
        <v>12538908</v>
      </c>
      <c r="O1751" s="148" t="s">
        <v>2075</v>
      </c>
      <c r="Q1751" s="148" t="s">
        <v>48</v>
      </c>
      <c r="R1751" s="150">
        <v>40295</v>
      </c>
      <c r="S1751" s="150">
        <v>44845</v>
      </c>
      <c r="T1751" s="148" t="s">
        <v>2896</v>
      </c>
      <c r="U1751" s="148">
        <v>536</v>
      </c>
      <c r="X1751" s="148">
        <v>5</v>
      </c>
      <c r="Y1751" s="148" t="s">
        <v>230</v>
      </c>
      <c r="AC1751" s="148" t="s">
        <v>49</v>
      </c>
      <c r="AD1751" s="148" t="s">
        <v>4260</v>
      </c>
      <c r="AE1751" s="148">
        <v>53950</v>
      </c>
      <c r="AF1751" s="148" t="s">
        <v>6426</v>
      </c>
      <c r="AI1751" s="148">
        <v>659183531</v>
      </c>
      <c r="AK1751" s="148" t="s">
        <v>6427</v>
      </c>
      <c r="AL1751" s="148">
        <v>0</v>
      </c>
      <c r="AM1751" s="148">
        <v>0</v>
      </c>
    </row>
    <row r="1752" spans="1:39">
      <c r="A1752" s="148">
        <v>5329656</v>
      </c>
      <c r="B1752" s="148" t="s">
        <v>647</v>
      </c>
      <c r="C1752" s="148" t="s">
        <v>9610</v>
      </c>
      <c r="D1752" s="148">
        <v>5329656</v>
      </c>
      <c r="F1752" s="149" t="s">
        <v>52</v>
      </c>
      <c r="H1752" s="150">
        <v>40771</v>
      </c>
      <c r="I1752" s="149" t="s">
        <v>44</v>
      </c>
      <c r="J1752" s="149">
        <v>-14</v>
      </c>
      <c r="K1752" s="149" t="s">
        <v>45</v>
      </c>
      <c r="M1752" s="149" t="s">
        <v>46</v>
      </c>
      <c r="N1752" s="148">
        <v>12530022</v>
      </c>
      <c r="O1752" s="148" t="s">
        <v>51</v>
      </c>
      <c r="Q1752" s="148" t="s">
        <v>48</v>
      </c>
      <c r="R1752" s="150">
        <v>45323</v>
      </c>
      <c r="T1752" s="148" t="s">
        <v>2115</v>
      </c>
      <c r="U1752" s="148">
        <v>500</v>
      </c>
      <c r="X1752" s="148">
        <v>5</v>
      </c>
      <c r="Y1752" s="148" t="s">
        <v>230</v>
      </c>
      <c r="AC1752" s="148" t="s">
        <v>49</v>
      </c>
      <c r="AD1752" s="148" t="s">
        <v>3677</v>
      </c>
      <c r="AE1752" s="148">
        <v>53000</v>
      </c>
      <c r="AF1752" s="148" t="s">
        <v>9611</v>
      </c>
      <c r="AI1752" s="148">
        <v>272891549</v>
      </c>
      <c r="AJ1752" s="148">
        <v>615860200</v>
      </c>
      <c r="AK1752" s="148" t="s">
        <v>9612</v>
      </c>
      <c r="AL1752" s="148">
        <v>0</v>
      </c>
      <c r="AM1752" s="148">
        <v>0</v>
      </c>
    </row>
    <row r="1753" spans="1:39">
      <c r="A1753" s="148">
        <v>5322233</v>
      </c>
      <c r="B1753" s="148" t="s">
        <v>647</v>
      </c>
      <c r="C1753" s="148" t="s">
        <v>108</v>
      </c>
      <c r="D1753" s="148">
        <v>5322233</v>
      </c>
      <c r="E1753" s="149" t="s">
        <v>8115</v>
      </c>
      <c r="F1753" s="149" t="s">
        <v>52</v>
      </c>
      <c r="H1753" s="150">
        <v>31769</v>
      </c>
      <c r="I1753" s="149" t="s">
        <v>59</v>
      </c>
      <c r="J1753" s="149">
        <v>-40</v>
      </c>
      <c r="K1753" s="149" t="s">
        <v>45</v>
      </c>
      <c r="M1753" s="149" t="s">
        <v>46</v>
      </c>
      <c r="N1753" s="148">
        <v>12538908</v>
      </c>
      <c r="O1753" s="148" t="s">
        <v>2075</v>
      </c>
      <c r="P1753" s="150">
        <v>45483</v>
      </c>
      <c r="Q1753" s="148" t="s">
        <v>962</v>
      </c>
      <c r="R1753" s="150">
        <v>40295</v>
      </c>
      <c r="S1753" s="150">
        <v>44774</v>
      </c>
      <c r="T1753" s="148" t="s">
        <v>2896</v>
      </c>
      <c r="U1753" s="148">
        <v>834</v>
      </c>
      <c r="X1753" s="148">
        <v>8</v>
      </c>
      <c r="Y1753" s="148" t="s">
        <v>230</v>
      </c>
      <c r="AC1753" s="148" t="s">
        <v>49</v>
      </c>
      <c r="AD1753" s="148" t="s">
        <v>4260</v>
      </c>
      <c r="AE1753" s="148">
        <v>53950</v>
      </c>
      <c r="AF1753" s="148" t="s">
        <v>4839</v>
      </c>
      <c r="AI1753" s="148" t="s">
        <v>9613</v>
      </c>
      <c r="AK1753" s="148" t="s">
        <v>1775</v>
      </c>
      <c r="AL1753" s="148">
        <v>1</v>
      </c>
      <c r="AM1753" s="148">
        <v>1</v>
      </c>
    </row>
    <row r="1754" spans="1:39">
      <c r="A1754" s="148">
        <v>5325183</v>
      </c>
      <c r="B1754" s="148" t="s">
        <v>3490</v>
      </c>
      <c r="C1754" s="148" t="s">
        <v>6428</v>
      </c>
      <c r="D1754" s="148">
        <v>5325183</v>
      </c>
      <c r="E1754" s="149" t="s">
        <v>8115</v>
      </c>
      <c r="F1754" s="149" t="s">
        <v>52</v>
      </c>
      <c r="H1754" s="150">
        <v>26019</v>
      </c>
      <c r="I1754" s="149" t="s">
        <v>8109</v>
      </c>
      <c r="J1754" s="149" t="s">
        <v>8110</v>
      </c>
      <c r="K1754" s="149" t="s">
        <v>45</v>
      </c>
      <c r="M1754" s="149" t="s">
        <v>46</v>
      </c>
      <c r="N1754" s="148">
        <v>12538910</v>
      </c>
      <c r="O1754" s="148" t="s">
        <v>2072</v>
      </c>
      <c r="P1754" s="150">
        <v>45477</v>
      </c>
      <c r="Q1754" s="148" t="s">
        <v>962</v>
      </c>
      <c r="R1754" s="150">
        <v>42251</v>
      </c>
      <c r="T1754" s="148" t="s">
        <v>2022</v>
      </c>
      <c r="U1754" s="148">
        <v>925</v>
      </c>
      <c r="X1754" s="148">
        <v>9</v>
      </c>
      <c r="Y1754" s="148" t="s">
        <v>230</v>
      </c>
      <c r="AC1754" s="148" t="s">
        <v>49</v>
      </c>
      <c r="AD1754" s="148" t="s">
        <v>4451</v>
      </c>
      <c r="AE1754" s="148">
        <v>53440</v>
      </c>
      <c r="AF1754" s="148" t="s">
        <v>6429</v>
      </c>
      <c r="AI1754" s="148" t="s">
        <v>6430</v>
      </c>
      <c r="AJ1754" s="148" t="s">
        <v>6430</v>
      </c>
      <c r="AK1754" s="148" t="s">
        <v>3491</v>
      </c>
      <c r="AL1754" s="148">
        <v>0</v>
      </c>
      <c r="AM1754" s="148">
        <v>0</v>
      </c>
    </row>
    <row r="1755" spans="1:39">
      <c r="A1755" s="148">
        <v>5315107</v>
      </c>
      <c r="B1755" s="148" t="s">
        <v>9614</v>
      </c>
      <c r="C1755" s="148" t="s">
        <v>6431</v>
      </c>
      <c r="D1755" s="148">
        <v>5315107</v>
      </c>
      <c r="F1755" s="149" t="s">
        <v>52</v>
      </c>
      <c r="H1755" s="150">
        <v>32584</v>
      </c>
      <c r="I1755" s="149" t="s">
        <v>59</v>
      </c>
      <c r="J1755" s="149">
        <v>-40</v>
      </c>
      <c r="K1755" s="149" t="s">
        <v>61</v>
      </c>
      <c r="M1755" s="149" t="s">
        <v>46</v>
      </c>
      <c r="N1755" s="148">
        <v>12530038</v>
      </c>
      <c r="O1755" s="148" t="s">
        <v>2058</v>
      </c>
      <c r="Q1755" s="148" t="s">
        <v>48</v>
      </c>
      <c r="R1755" s="150">
        <v>37432</v>
      </c>
      <c r="S1755" s="150">
        <v>44809</v>
      </c>
      <c r="T1755" s="148" t="s">
        <v>2896</v>
      </c>
      <c r="U1755" s="148">
        <v>563</v>
      </c>
      <c r="X1755" s="148">
        <v>5</v>
      </c>
      <c r="Y1755" s="148" t="s">
        <v>230</v>
      </c>
      <c r="AC1755" s="148" t="s">
        <v>49</v>
      </c>
      <c r="AD1755" s="148" t="s">
        <v>3738</v>
      </c>
      <c r="AE1755" s="148">
        <v>53170</v>
      </c>
      <c r="AF1755" s="148" t="s">
        <v>6432</v>
      </c>
      <c r="AI1755" s="148">
        <v>272951748</v>
      </c>
      <c r="AJ1755" s="148">
        <v>684697347</v>
      </c>
      <c r="AK1755" s="148" t="s">
        <v>6433</v>
      </c>
      <c r="AL1755" s="148">
        <v>0</v>
      </c>
      <c r="AM1755" s="148">
        <v>0</v>
      </c>
    </row>
    <row r="1756" spans="1:39">
      <c r="A1756" s="148">
        <v>5310763</v>
      </c>
      <c r="B1756" s="148" t="s">
        <v>9614</v>
      </c>
      <c r="C1756" s="148" t="s">
        <v>58</v>
      </c>
      <c r="D1756" s="148">
        <v>5310763</v>
      </c>
      <c r="F1756" s="149" t="s">
        <v>52</v>
      </c>
      <c r="H1756" s="150">
        <v>31366</v>
      </c>
      <c r="I1756" s="149" t="s">
        <v>59</v>
      </c>
      <c r="J1756" s="149">
        <v>-40</v>
      </c>
      <c r="K1756" s="149" t="s">
        <v>45</v>
      </c>
      <c r="M1756" s="149" t="s">
        <v>46</v>
      </c>
      <c r="N1756" s="148">
        <v>12530038</v>
      </c>
      <c r="O1756" s="148" t="s">
        <v>2058</v>
      </c>
      <c r="Q1756" s="148" t="s">
        <v>48</v>
      </c>
      <c r="R1756" s="150">
        <v>37432</v>
      </c>
      <c r="S1756" s="150">
        <v>44736</v>
      </c>
      <c r="T1756" s="148" t="s">
        <v>2896</v>
      </c>
      <c r="U1756" s="148">
        <v>1210</v>
      </c>
      <c r="X1756" s="148">
        <v>12</v>
      </c>
      <c r="Y1756" s="148" t="s">
        <v>230</v>
      </c>
      <c r="AC1756" s="148" t="s">
        <v>49</v>
      </c>
      <c r="AD1756" s="148" t="s">
        <v>3738</v>
      </c>
      <c r="AE1756" s="148">
        <v>53170</v>
      </c>
      <c r="AF1756" s="148" t="s">
        <v>6432</v>
      </c>
      <c r="AI1756" s="148">
        <v>243106892</v>
      </c>
      <c r="AJ1756" s="148">
        <v>772288476</v>
      </c>
      <c r="AK1756" s="148" t="s">
        <v>1776</v>
      </c>
      <c r="AL1756" s="148">
        <v>0</v>
      </c>
      <c r="AM1756" s="148">
        <v>0</v>
      </c>
    </row>
    <row r="1757" spans="1:39">
      <c r="A1757" s="148">
        <v>5310023</v>
      </c>
      <c r="B1757" s="148" t="s">
        <v>9614</v>
      </c>
      <c r="C1757" s="148" t="s">
        <v>2290</v>
      </c>
      <c r="D1757" s="148">
        <v>5310023</v>
      </c>
      <c r="E1757" s="149" t="s">
        <v>8115</v>
      </c>
      <c r="F1757" s="149" t="s">
        <v>52</v>
      </c>
      <c r="H1757" s="150">
        <v>30364</v>
      </c>
      <c r="I1757" s="149" t="s">
        <v>8113</v>
      </c>
      <c r="J1757" s="149" t="s">
        <v>8114</v>
      </c>
      <c r="K1757" s="149" t="s">
        <v>45</v>
      </c>
      <c r="M1757" s="149" t="s">
        <v>46</v>
      </c>
      <c r="N1757" s="148">
        <v>12530038</v>
      </c>
      <c r="O1757" s="148" t="s">
        <v>2058</v>
      </c>
      <c r="P1757" s="150">
        <v>45477</v>
      </c>
      <c r="Q1757" s="148" t="s">
        <v>962</v>
      </c>
      <c r="R1757" s="150">
        <v>37432</v>
      </c>
      <c r="S1757" s="150">
        <v>44746</v>
      </c>
      <c r="T1757" s="148" t="s">
        <v>2896</v>
      </c>
      <c r="U1757" s="148">
        <v>954</v>
      </c>
      <c r="X1757" s="148">
        <v>9</v>
      </c>
      <c r="Y1757" s="148" t="s">
        <v>230</v>
      </c>
      <c r="AC1757" s="148" t="s">
        <v>49</v>
      </c>
      <c r="AD1757" s="148" t="s">
        <v>4265</v>
      </c>
      <c r="AE1757" s="148">
        <v>53170</v>
      </c>
      <c r="AF1757" s="148" t="s">
        <v>4840</v>
      </c>
      <c r="AI1757" s="148" t="s">
        <v>3085</v>
      </c>
      <c r="AJ1757" s="148" t="s">
        <v>3086</v>
      </c>
      <c r="AK1757" s="148" t="s">
        <v>1777</v>
      </c>
      <c r="AL1757" s="148">
        <v>0</v>
      </c>
      <c r="AM1757" s="148">
        <v>0</v>
      </c>
    </row>
    <row r="1758" spans="1:39">
      <c r="A1758" s="148">
        <v>4437130</v>
      </c>
      <c r="B1758" s="148" t="s">
        <v>1118</v>
      </c>
      <c r="C1758" s="148" t="s">
        <v>184</v>
      </c>
      <c r="D1758" s="148">
        <v>4437130</v>
      </c>
      <c r="F1758" s="149" t="s">
        <v>52</v>
      </c>
      <c r="H1758" s="150">
        <v>16860</v>
      </c>
      <c r="I1758" s="149" t="s">
        <v>8212</v>
      </c>
      <c r="J1758" s="149" t="s">
        <v>8213</v>
      </c>
      <c r="K1758" s="149" t="s">
        <v>45</v>
      </c>
      <c r="M1758" s="149" t="s">
        <v>46</v>
      </c>
      <c r="N1758" s="148">
        <v>12530090</v>
      </c>
      <c r="O1758" s="148" t="s">
        <v>5392</v>
      </c>
      <c r="Q1758" s="148" t="s">
        <v>48</v>
      </c>
      <c r="R1758" s="150">
        <v>38705</v>
      </c>
      <c r="S1758" s="150">
        <v>44819</v>
      </c>
      <c r="T1758" s="148" t="s">
        <v>2896</v>
      </c>
      <c r="U1758" s="148">
        <v>818</v>
      </c>
      <c r="X1758" s="148">
        <v>8</v>
      </c>
      <c r="Y1758" s="148" t="s">
        <v>230</v>
      </c>
      <c r="AC1758" s="148" t="s">
        <v>49</v>
      </c>
      <c r="AD1758" s="148" t="s">
        <v>3644</v>
      </c>
      <c r="AE1758" s="148">
        <v>53200</v>
      </c>
      <c r="AF1758" s="148" t="s">
        <v>4841</v>
      </c>
      <c r="AI1758" s="148">
        <v>243128367</v>
      </c>
      <c r="AJ1758" s="148">
        <v>646380554</v>
      </c>
      <c r="AK1758" s="148" t="s">
        <v>1778</v>
      </c>
      <c r="AL1758" s="148">
        <v>0</v>
      </c>
      <c r="AM1758" s="148">
        <v>0</v>
      </c>
    </row>
    <row r="1759" spans="1:39">
      <c r="A1759" s="148">
        <v>539629</v>
      </c>
      <c r="B1759" s="148" t="s">
        <v>3087</v>
      </c>
      <c r="C1759" s="148" t="s">
        <v>6428</v>
      </c>
      <c r="D1759" s="148">
        <v>539629</v>
      </c>
      <c r="F1759" s="149" t="s">
        <v>52</v>
      </c>
      <c r="H1759" s="150">
        <v>26012</v>
      </c>
      <c r="I1759" s="149" t="s">
        <v>8109</v>
      </c>
      <c r="J1759" s="149" t="s">
        <v>8110</v>
      </c>
      <c r="K1759" s="149" t="s">
        <v>45</v>
      </c>
      <c r="M1759" s="149" t="s">
        <v>46</v>
      </c>
      <c r="N1759" s="148">
        <v>12530058</v>
      </c>
      <c r="O1759" s="148" t="s">
        <v>945</v>
      </c>
      <c r="Q1759" s="148" t="s">
        <v>48</v>
      </c>
      <c r="R1759" s="150">
        <v>37432</v>
      </c>
      <c r="S1759" s="150">
        <v>44802</v>
      </c>
      <c r="T1759" s="148" t="s">
        <v>2896</v>
      </c>
      <c r="U1759" s="148">
        <v>975</v>
      </c>
      <c r="X1759" s="148">
        <v>9</v>
      </c>
      <c r="Y1759" s="148" t="s">
        <v>230</v>
      </c>
      <c r="AC1759" s="148" t="s">
        <v>49</v>
      </c>
      <c r="AD1759" s="148" t="s">
        <v>3813</v>
      </c>
      <c r="AE1759" s="148">
        <v>53970</v>
      </c>
      <c r="AF1759" s="148" t="s">
        <v>4842</v>
      </c>
      <c r="AI1759" s="148">
        <v>243695466</v>
      </c>
      <c r="AJ1759" s="148">
        <v>629076086</v>
      </c>
      <c r="AK1759" s="148" t="s">
        <v>3088</v>
      </c>
      <c r="AL1759" s="148">
        <v>0</v>
      </c>
      <c r="AM1759" s="148">
        <v>0</v>
      </c>
    </row>
    <row r="1760" spans="1:39">
      <c r="A1760" s="148">
        <v>5329267</v>
      </c>
      <c r="B1760" s="148" t="s">
        <v>9615</v>
      </c>
      <c r="C1760" s="148" t="s">
        <v>2221</v>
      </c>
      <c r="D1760" s="148">
        <v>5329267</v>
      </c>
      <c r="F1760" s="149" t="s">
        <v>43</v>
      </c>
      <c r="H1760" s="150">
        <v>41329</v>
      </c>
      <c r="I1760" s="149" t="s">
        <v>54</v>
      </c>
      <c r="J1760" s="149">
        <v>-12</v>
      </c>
      <c r="K1760" s="149" t="s">
        <v>61</v>
      </c>
      <c r="M1760" s="149" t="s">
        <v>46</v>
      </c>
      <c r="N1760" s="148">
        <v>12530017</v>
      </c>
      <c r="O1760" s="148" t="s">
        <v>2025</v>
      </c>
      <c r="Q1760" s="148" t="s">
        <v>48</v>
      </c>
      <c r="R1760" s="150">
        <v>45183</v>
      </c>
      <c r="T1760" s="148" t="s">
        <v>2115</v>
      </c>
      <c r="U1760" s="148">
        <v>500</v>
      </c>
      <c r="X1760" s="148">
        <v>5</v>
      </c>
      <c r="Y1760" s="148" t="s">
        <v>230</v>
      </c>
      <c r="AC1760" s="148" t="s">
        <v>49</v>
      </c>
      <c r="AD1760" s="148" t="s">
        <v>3753</v>
      </c>
      <c r="AE1760" s="148">
        <v>53220</v>
      </c>
      <c r="AF1760" s="148" t="s">
        <v>9616</v>
      </c>
      <c r="AK1760" s="148" t="s">
        <v>9617</v>
      </c>
      <c r="AL1760" s="148">
        <v>0</v>
      </c>
      <c r="AM1760" s="148">
        <v>0</v>
      </c>
    </row>
    <row r="1761" spans="1:39">
      <c r="A1761" s="148">
        <v>5329705</v>
      </c>
      <c r="B1761" s="148" t="s">
        <v>9615</v>
      </c>
      <c r="C1761" s="148" t="s">
        <v>9618</v>
      </c>
      <c r="D1761" s="148">
        <v>5329705</v>
      </c>
      <c r="E1761" s="149" t="s">
        <v>5338</v>
      </c>
      <c r="H1761" s="150">
        <v>42831</v>
      </c>
      <c r="I1761" s="149" t="s">
        <v>43</v>
      </c>
      <c r="J1761" s="149">
        <v>-9</v>
      </c>
      <c r="K1761" s="149" t="s">
        <v>45</v>
      </c>
      <c r="M1761" s="149" t="s">
        <v>46</v>
      </c>
      <c r="N1761" s="148">
        <v>12530060</v>
      </c>
      <c r="O1761" s="148" t="s">
        <v>2031</v>
      </c>
      <c r="P1761" s="150">
        <v>45488</v>
      </c>
      <c r="Q1761" s="148" t="s">
        <v>962</v>
      </c>
      <c r="R1761" s="150">
        <v>45488</v>
      </c>
      <c r="T1761" s="148" t="s">
        <v>2115</v>
      </c>
      <c r="U1761" s="148">
        <v>500</v>
      </c>
      <c r="X1761" s="148">
        <v>5</v>
      </c>
      <c r="Y1761" s="148" t="s">
        <v>230</v>
      </c>
      <c r="AC1761" s="148" t="s">
        <v>49</v>
      </c>
      <c r="AD1761" s="148" t="s">
        <v>3637</v>
      </c>
      <c r="AE1761" s="148">
        <v>53810</v>
      </c>
      <c r="AF1761" s="148" t="s">
        <v>9619</v>
      </c>
      <c r="AJ1761" s="148">
        <v>633528700</v>
      </c>
      <c r="AK1761" s="148" t="s">
        <v>9620</v>
      </c>
      <c r="AL1761" s="148">
        <v>0</v>
      </c>
      <c r="AM1761" s="148">
        <v>0</v>
      </c>
    </row>
    <row r="1762" spans="1:39">
      <c r="A1762" s="148">
        <v>5320401</v>
      </c>
      <c r="B1762" s="148" t="s">
        <v>648</v>
      </c>
      <c r="C1762" s="148" t="s">
        <v>2978</v>
      </c>
      <c r="D1762" s="148">
        <v>5320401</v>
      </c>
      <c r="F1762" s="149" t="s">
        <v>52</v>
      </c>
      <c r="H1762" s="150">
        <v>31184</v>
      </c>
      <c r="I1762" s="149" t="s">
        <v>59</v>
      </c>
      <c r="J1762" s="149">
        <v>-40</v>
      </c>
      <c r="K1762" s="149" t="s">
        <v>45</v>
      </c>
      <c r="M1762" s="149" t="s">
        <v>46</v>
      </c>
      <c r="N1762" s="148">
        <v>12530068</v>
      </c>
      <c r="O1762" s="148" t="s">
        <v>192</v>
      </c>
      <c r="Q1762" s="148" t="s">
        <v>48</v>
      </c>
      <c r="R1762" s="150">
        <v>39134</v>
      </c>
      <c r="S1762" s="150">
        <v>44803</v>
      </c>
      <c r="T1762" s="148" t="s">
        <v>2896</v>
      </c>
      <c r="U1762" s="148">
        <v>1146</v>
      </c>
      <c r="X1762" s="148">
        <v>11</v>
      </c>
      <c r="Y1762" s="148" t="s">
        <v>230</v>
      </c>
      <c r="AC1762" s="148" t="s">
        <v>49</v>
      </c>
      <c r="AD1762" s="148" t="s">
        <v>6434</v>
      </c>
      <c r="AE1762" s="148">
        <v>53220</v>
      </c>
      <c r="AF1762" s="148" t="s">
        <v>6435</v>
      </c>
      <c r="AJ1762" s="148">
        <v>664872673</v>
      </c>
      <c r="AK1762" s="148" t="s">
        <v>3089</v>
      </c>
      <c r="AL1762" s="148">
        <v>0</v>
      </c>
      <c r="AM1762" s="148">
        <v>0</v>
      </c>
    </row>
    <row r="1763" spans="1:39">
      <c r="A1763" s="148">
        <v>5318403</v>
      </c>
      <c r="B1763" s="148" t="s">
        <v>648</v>
      </c>
      <c r="C1763" s="148" t="s">
        <v>261</v>
      </c>
      <c r="D1763" s="148">
        <v>5318403</v>
      </c>
      <c r="F1763" s="149" t="s">
        <v>52</v>
      </c>
      <c r="H1763" s="150">
        <v>32225</v>
      </c>
      <c r="I1763" s="149" t="s">
        <v>59</v>
      </c>
      <c r="J1763" s="149">
        <v>-40</v>
      </c>
      <c r="K1763" s="149" t="s">
        <v>45</v>
      </c>
      <c r="M1763" s="149" t="s">
        <v>46</v>
      </c>
      <c r="N1763" s="148">
        <v>12530018</v>
      </c>
      <c r="O1763" s="148" t="s">
        <v>2023</v>
      </c>
      <c r="Q1763" s="148" t="s">
        <v>48</v>
      </c>
      <c r="R1763" s="150">
        <v>37901</v>
      </c>
      <c r="S1763" s="150">
        <v>44824</v>
      </c>
      <c r="T1763" s="148" t="s">
        <v>1006</v>
      </c>
      <c r="U1763" s="148">
        <v>859</v>
      </c>
      <c r="X1763" s="148">
        <v>8</v>
      </c>
      <c r="Y1763" s="148" t="s">
        <v>230</v>
      </c>
      <c r="AC1763" s="148" t="s">
        <v>49</v>
      </c>
      <c r="AD1763" s="148" t="s">
        <v>4634</v>
      </c>
      <c r="AE1763" s="148">
        <v>53200</v>
      </c>
      <c r="AF1763" s="148" t="s">
        <v>6436</v>
      </c>
      <c r="AJ1763" s="148">
        <v>687206002</v>
      </c>
      <c r="AK1763" s="148" t="s">
        <v>1779</v>
      </c>
      <c r="AL1763" s="148">
        <v>0</v>
      </c>
      <c r="AM1763" s="148">
        <v>0</v>
      </c>
    </row>
    <row r="1764" spans="1:39">
      <c r="A1764" s="148">
        <v>5327377</v>
      </c>
      <c r="B1764" s="148" t="s">
        <v>648</v>
      </c>
      <c r="C1764" s="148" t="s">
        <v>6437</v>
      </c>
      <c r="D1764" s="148">
        <v>5327377</v>
      </c>
      <c r="E1764" s="149" t="s">
        <v>52</v>
      </c>
      <c r="F1764" s="149" t="s">
        <v>52</v>
      </c>
      <c r="H1764" s="150">
        <v>40885</v>
      </c>
      <c r="I1764" s="149" t="s">
        <v>44</v>
      </c>
      <c r="J1764" s="149">
        <v>-14</v>
      </c>
      <c r="K1764" s="149" t="s">
        <v>61</v>
      </c>
      <c r="M1764" s="149" t="s">
        <v>46</v>
      </c>
      <c r="N1764" s="148">
        <v>12530017</v>
      </c>
      <c r="O1764" s="148" t="s">
        <v>2025</v>
      </c>
      <c r="P1764" s="150">
        <v>45535</v>
      </c>
      <c r="Q1764" s="148" t="s">
        <v>962</v>
      </c>
      <c r="R1764" s="150">
        <v>43717</v>
      </c>
      <c r="T1764" s="148" t="s">
        <v>2115</v>
      </c>
      <c r="U1764" s="148">
        <v>902</v>
      </c>
      <c r="X1764" s="148">
        <v>9</v>
      </c>
      <c r="Y1764" s="148" t="s">
        <v>230</v>
      </c>
      <c r="AC1764" s="148" t="s">
        <v>49</v>
      </c>
      <c r="AD1764" s="148" t="s">
        <v>3652</v>
      </c>
      <c r="AE1764" s="148">
        <v>53220</v>
      </c>
      <c r="AF1764" s="148" t="s">
        <v>4843</v>
      </c>
      <c r="AJ1764" s="148">
        <v>631319269</v>
      </c>
      <c r="AK1764" s="148" t="s">
        <v>1780</v>
      </c>
      <c r="AL1764" s="148">
        <v>0</v>
      </c>
      <c r="AM1764" s="148">
        <v>0</v>
      </c>
    </row>
    <row r="1765" spans="1:39">
      <c r="A1765" s="148">
        <v>5313734</v>
      </c>
      <c r="B1765" s="148" t="s">
        <v>649</v>
      </c>
      <c r="C1765" s="148" t="s">
        <v>84</v>
      </c>
      <c r="D1765" s="148">
        <v>5313734</v>
      </c>
      <c r="F1765" s="149" t="s">
        <v>52</v>
      </c>
      <c r="H1765" s="150">
        <v>23739</v>
      </c>
      <c r="I1765" s="149" t="s">
        <v>8138</v>
      </c>
      <c r="J1765" s="149" t="s">
        <v>8139</v>
      </c>
      <c r="K1765" s="149" t="s">
        <v>45</v>
      </c>
      <c r="M1765" s="149" t="s">
        <v>46</v>
      </c>
      <c r="N1765" s="148">
        <v>12530016</v>
      </c>
      <c r="O1765" s="148" t="s">
        <v>2152</v>
      </c>
      <c r="Q1765" s="148" t="s">
        <v>48</v>
      </c>
      <c r="R1765" s="150">
        <v>37432</v>
      </c>
      <c r="S1765" s="150">
        <v>44784</v>
      </c>
      <c r="T1765" s="148" t="s">
        <v>2896</v>
      </c>
      <c r="U1765" s="148">
        <v>1146</v>
      </c>
      <c r="X1765" s="148">
        <v>11</v>
      </c>
      <c r="Y1765" s="148" t="s">
        <v>230</v>
      </c>
      <c r="AC1765" s="148" t="s">
        <v>49</v>
      </c>
      <c r="AD1765" s="148" t="s">
        <v>3803</v>
      </c>
      <c r="AE1765" s="148">
        <v>53600</v>
      </c>
      <c r="AF1765" s="148" t="s">
        <v>6438</v>
      </c>
      <c r="AJ1765" s="148">
        <v>640058948</v>
      </c>
      <c r="AK1765" s="148" t="s">
        <v>1781</v>
      </c>
      <c r="AL1765" s="148">
        <v>0</v>
      </c>
      <c r="AM1765" s="148">
        <v>0</v>
      </c>
    </row>
    <row r="1766" spans="1:39">
      <c r="A1766" s="148">
        <v>5328882</v>
      </c>
      <c r="B1766" s="148" t="s">
        <v>3492</v>
      </c>
      <c r="C1766" s="148" t="s">
        <v>482</v>
      </c>
      <c r="D1766" s="148">
        <v>5328882</v>
      </c>
      <c r="E1766" s="149" t="s">
        <v>43</v>
      </c>
      <c r="H1766" s="150">
        <v>43090</v>
      </c>
      <c r="I1766" s="149" t="s">
        <v>43</v>
      </c>
      <c r="J1766" s="149">
        <v>-9</v>
      </c>
      <c r="K1766" s="149" t="s">
        <v>45</v>
      </c>
      <c r="M1766" s="149" t="s">
        <v>46</v>
      </c>
      <c r="N1766" s="148">
        <v>12530114</v>
      </c>
      <c r="O1766" s="148" t="s">
        <v>47</v>
      </c>
      <c r="P1766" s="150">
        <v>45523</v>
      </c>
      <c r="Q1766" s="148" t="s">
        <v>962</v>
      </c>
      <c r="R1766" s="150">
        <v>44838</v>
      </c>
      <c r="T1766" s="148" t="s">
        <v>2115</v>
      </c>
      <c r="U1766" s="148">
        <v>500</v>
      </c>
      <c r="X1766" s="148">
        <v>5</v>
      </c>
      <c r="Y1766" s="148" t="s">
        <v>230</v>
      </c>
      <c r="AC1766" s="148" t="s">
        <v>49</v>
      </c>
      <c r="AD1766" s="148" t="s">
        <v>1328</v>
      </c>
      <c r="AE1766" s="148">
        <v>53000</v>
      </c>
      <c r="AF1766" s="148" t="s">
        <v>6439</v>
      </c>
      <c r="AJ1766" s="148" t="s">
        <v>6440</v>
      </c>
      <c r="AK1766" s="148" t="s">
        <v>6441</v>
      </c>
      <c r="AL1766" s="148">
        <v>0</v>
      </c>
      <c r="AM1766" s="148">
        <v>0</v>
      </c>
    </row>
    <row r="1767" spans="1:39">
      <c r="A1767" s="148">
        <v>5329413</v>
      </c>
      <c r="B1767" s="148" t="s">
        <v>3492</v>
      </c>
      <c r="C1767" s="148" t="s">
        <v>453</v>
      </c>
      <c r="D1767" s="148">
        <v>5329413</v>
      </c>
      <c r="E1767" s="149" t="s">
        <v>52</v>
      </c>
      <c r="F1767" s="149" t="s">
        <v>43</v>
      </c>
      <c r="H1767" s="150">
        <v>41642</v>
      </c>
      <c r="I1767" s="149" t="s">
        <v>89</v>
      </c>
      <c r="J1767" s="149">
        <v>-11</v>
      </c>
      <c r="K1767" s="149" t="s">
        <v>45</v>
      </c>
      <c r="M1767" s="149" t="s">
        <v>46</v>
      </c>
      <c r="N1767" s="148">
        <v>12530114</v>
      </c>
      <c r="O1767" s="148" t="s">
        <v>47</v>
      </c>
      <c r="P1767" s="150">
        <v>45480</v>
      </c>
      <c r="Q1767" s="148" t="s">
        <v>962</v>
      </c>
      <c r="R1767" s="150">
        <v>45202</v>
      </c>
      <c r="T1767" s="148" t="s">
        <v>2115</v>
      </c>
      <c r="U1767" s="148">
        <v>500</v>
      </c>
      <c r="X1767" s="148">
        <v>5</v>
      </c>
      <c r="Y1767" s="148" t="s">
        <v>230</v>
      </c>
      <c r="AC1767" s="148" t="s">
        <v>49</v>
      </c>
      <c r="AD1767" s="148" t="s">
        <v>1328</v>
      </c>
      <c r="AE1767" s="148">
        <v>53000</v>
      </c>
      <c r="AJ1767" s="148" t="s">
        <v>6440</v>
      </c>
      <c r="AK1767" s="148" t="s">
        <v>6441</v>
      </c>
      <c r="AL1767" s="148">
        <v>0</v>
      </c>
      <c r="AM1767" s="148">
        <v>0</v>
      </c>
    </row>
    <row r="1768" spans="1:39">
      <c r="A1768" s="148">
        <v>5327754</v>
      </c>
      <c r="B1768" s="148" t="s">
        <v>1119</v>
      </c>
      <c r="C1768" s="148" t="s">
        <v>217</v>
      </c>
      <c r="D1768" s="148">
        <v>5327754</v>
      </c>
      <c r="F1768" s="149" t="s">
        <v>52</v>
      </c>
      <c r="H1768" s="150">
        <v>40369</v>
      </c>
      <c r="I1768" s="149" t="s">
        <v>97</v>
      </c>
      <c r="J1768" s="149">
        <v>-15</v>
      </c>
      <c r="K1768" s="149" t="s">
        <v>45</v>
      </c>
      <c r="M1768" s="149" t="s">
        <v>46</v>
      </c>
      <c r="N1768" s="148">
        <v>12530001</v>
      </c>
      <c r="O1768" s="148" t="s">
        <v>2065</v>
      </c>
      <c r="Q1768" s="148" t="s">
        <v>48</v>
      </c>
      <c r="R1768" s="150">
        <v>43758</v>
      </c>
      <c r="S1768" s="150">
        <v>45163</v>
      </c>
      <c r="T1768" s="148" t="s">
        <v>1006</v>
      </c>
      <c r="U1768" s="148">
        <v>500</v>
      </c>
      <c r="X1768" s="148">
        <v>5</v>
      </c>
      <c r="Y1768" s="148" t="s">
        <v>230</v>
      </c>
      <c r="AC1768" s="148" t="s">
        <v>49</v>
      </c>
      <c r="AD1768" s="148" t="s">
        <v>3949</v>
      </c>
      <c r="AE1768" s="148">
        <v>53240</v>
      </c>
      <c r="AF1768" s="148" t="s">
        <v>4844</v>
      </c>
      <c r="AI1768" s="148">
        <v>243018503</v>
      </c>
      <c r="AJ1768" s="148">
        <v>608477725</v>
      </c>
      <c r="AK1768" s="148" t="s">
        <v>9621</v>
      </c>
      <c r="AL1768" s="148">
        <v>0</v>
      </c>
      <c r="AM1768" s="148">
        <v>0</v>
      </c>
    </row>
    <row r="1769" spans="1:39">
      <c r="A1769" s="148">
        <v>537653</v>
      </c>
      <c r="B1769" s="148" t="s">
        <v>6442</v>
      </c>
      <c r="C1769" s="148" t="s">
        <v>309</v>
      </c>
      <c r="D1769" s="148">
        <v>537653</v>
      </c>
      <c r="F1769" s="149" t="s">
        <v>52</v>
      </c>
      <c r="H1769" s="150">
        <v>27908</v>
      </c>
      <c r="I1769" s="149" t="s">
        <v>8147</v>
      </c>
      <c r="J1769" s="149" t="s">
        <v>8148</v>
      </c>
      <c r="K1769" s="149" t="s">
        <v>61</v>
      </c>
      <c r="M1769" s="149" t="s">
        <v>46</v>
      </c>
      <c r="N1769" s="148">
        <v>12530114</v>
      </c>
      <c r="O1769" s="148" t="s">
        <v>47</v>
      </c>
      <c r="Q1769" s="148" t="s">
        <v>48</v>
      </c>
      <c r="R1769" s="150">
        <v>37432</v>
      </c>
      <c r="S1769" s="150">
        <v>44802</v>
      </c>
      <c r="T1769" s="148" t="s">
        <v>2896</v>
      </c>
      <c r="U1769" s="148">
        <v>1161</v>
      </c>
      <c r="X1769" s="148">
        <v>11</v>
      </c>
      <c r="Y1769" s="148" t="s">
        <v>230</v>
      </c>
      <c r="AC1769" s="148" t="s">
        <v>49</v>
      </c>
      <c r="AD1769" s="148" t="s">
        <v>1328</v>
      </c>
      <c r="AE1769" s="148">
        <v>53000</v>
      </c>
      <c r="AF1769" s="148" t="s">
        <v>6443</v>
      </c>
      <c r="AJ1769" s="148" t="s">
        <v>6444</v>
      </c>
      <c r="AK1769" s="148" t="s">
        <v>6445</v>
      </c>
      <c r="AL1769" s="148">
        <v>1</v>
      </c>
      <c r="AM1769" s="148">
        <v>0</v>
      </c>
    </row>
    <row r="1770" spans="1:39">
      <c r="A1770" s="148">
        <v>5322488</v>
      </c>
      <c r="B1770" s="148" t="s">
        <v>650</v>
      </c>
      <c r="C1770" s="148" t="s">
        <v>84</v>
      </c>
      <c r="D1770" s="148">
        <v>5322488</v>
      </c>
      <c r="F1770" s="149" t="s">
        <v>52</v>
      </c>
      <c r="H1770" s="150">
        <v>24892</v>
      </c>
      <c r="I1770" s="149" t="s">
        <v>8130</v>
      </c>
      <c r="J1770" s="149" t="s">
        <v>8131</v>
      </c>
      <c r="K1770" s="149" t="s">
        <v>45</v>
      </c>
      <c r="M1770" s="149" t="s">
        <v>46</v>
      </c>
      <c r="N1770" s="148">
        <v>12538907</v>
      </c>
      <c r="O1770" s="148" t="s">
        <v>174</v>
      </c>
      <c r="Q1770" s="148" t="s">
        <v>48</v>
      </c>
      <c r="R1770" s="150">
        <v>40449</v>
      </c>
      <c r="S1770" s="150">
        <v>44796</v>
      </c>
      <c r="T1770" s="148" t="s">
        <v>2896</v>
      </c>
      <c r="U1770" s="148">
        <v>500</v>
      </c>
      <c r="X1770" s="148">
        <v>5</v>
      </c>
      <c r="Y1770" s="148" t="s">
        <v>230</v>
      </c>
      <c r="AC1770" s="148" t="s">
        <v>49</v>
      </c>
      <c r="AD1770" s="148" t="s">
        <v>3777</v>
      </c>
      <c r="AE1770" s="148">
        <v>53200</v>
      </c>
      <c r="AF1770" s="148" t="s">
        <v>4845</v>
      </c>
      <c r="AI1770" s="148">
        <v>243091494</v>
      </c>
      <c r="AK1770" s="148" t="s">
        <v>1782</v>
      </c>
      <c r="AL1770" s="148">
        <v>0</v>
      </c>
      <c r="AM1770" s="148">
        <v>0</v>
      </c>
    </row>
    <row r="1771" spans="1:39">
      <c r="A1771" s="148">
        <v>5318239</v>
      </c>
      <c r="B1771" s="148" t="s">
        <v>651</v>
      </c>
      <c r="C1771" s="148" t="s">
        <v>2102</v>
      </c>
      <c r="D1771" s="148">
        <v>5318239</v>
      </c>
      <c r="F1771" s="149" t="s">
        <v>52</v>
      </c>
      <c r="H1771" s="150">
        <v>32950</v>
      </c>
      <c r="I1771" s="149" t="s">
        <v>59</v>
      </c>
      <c r="J1771" s="149">
        <v>-40</v>
      </c>
      <c r="K1771" s="149" t="s">
        <v>45</v>
      </c>
      <c r="M1771" s="149" t="s">
        <v>46</v>
      </c>
      <c r="N1771" s="148">
        <v>12530095</v>
      </c>
      <c r="O1771" s="148" t="s">
        <v>944</v>
      </c>
      <c r="Q1771" s="148" t="s">
        <v>48</v>
      </c>
      <c r="R1771" s="150">
        <v>37889</v>
      </c>
      <c r="S1771" s="150">
        <v>44778</v>
      </c>
      <c r="T1771" s="148" t="s">
        <v>2896</v>
      </c>
      <c r="U1771" s="148">
        <v>869</v>
      </c>
      <c r="X1771" s="148">
        <v>8</v>
      </c>
      <c r="Y1771" s="148" t="s">
        <v>230</v>
      </c>
      <c r="AC1771" s="148" t="s">
        <v>49</v>
      </c>
      <c r="AD1771" s="148" t="s">
        <v>3795</v>
      </c>
      <c r="AE1771" s="148">
        <v>53410</v>
      </c>
      <c r="AF1771" s="148" t="s">
        <v>4846</v>
      </c>
      <c r="AI1771" s="148">
        <v>243375899</v>
      </c>
      <c r="AK1771" s="148" t="s">
        <v>3493</v>
      </c>
      <c r="AL1771" s="148">
        <v>0</v>
      </c>
      <c r="AM1771" s="148">
        <v>0</v>
      </c>
    </row>
    <row r="1772" spans="1:39">
      <c r="A1772" s="148">
        <v>5324141</v>
      </c>
      <c r="B1772" s="148" t="s">
        <v>652</v>
      </c>
      <c r="C1772" s="148" t="s">
        <v>867</v>
      </c>
      <c r="D1772" s="148">
        <v>5324141</v>
      </c>
      <c r="F1772" s="149" t="s">
        <v>52</v>
      </c>
      <c r="H1772" s="150">
        <v>39374</v>
      </c>
      <c r="I1772" s="149" t="s">
        <v>68</v>
      </c>
      <c r="J1772" s="149">
        <v>-18</v>
      </c>
      <c r="K1772" s="149" t="s">
        <v>45</v>
      </c>
      <c r="M1772" s="149" t="s">
        <v>46</v>
      </c>
      <c r="N1772" s="148">
        <v>12530060</v>
      </c>
      <c r="O1772" s="148" t="s">
        <v>2031</v>
      </c>
      <c r="Q1772" s="148" t="s">
        <v>48</v>
      </c>
      <c r="R1772" s="150">
        <v>41513</v>
      </c>
      <c r="T1772" s="148" t="s">
        <v>2115</v>
      </c>
      <c r="U1772" s="148">
        <v>885</v>
      </c>
      <c r="X1772" s="148">
        <v>8</v>
      </c>
      <c r="Y1772" s="148" t="s">
        <v>230</v>
      </c>
      <c r="AB1772" s="150">
        <v>43647</v>
      </c>
      <c r="AC1772" s="148" t="s">
        <v>49</v>
      </c>
      <c r="AD1772" s="148" t="s">
        <v>4847</v>
      </c>
      <c r="AE1772" s="148">
        <v>53470</v>
      </c>
      <c r="AF1772" s="148" t="s">
        <v>4848</v>
      </c>
      <c r="AI1772" s="148">
        <v>953041201</v>
      </c>
      <c r="AJ1772" s="148">
        <v>683081949</v>
      </c>
      <c r="AK1772" s="148" t="s">
        <v>1783</v>
      </c>
      <c r="AL1772" s="148">
        <v>0</v>
      </c>
      <c r="AM1772" s="148">
        <v>0</v>
      </c>
    </row>
    <row r="1773" spans="1:39">
      <c r="A1773" s="148">
        <v>5329560</v>
      </c>
      <c r="B1773" s="148" t="s">
        <v>9622</v>
      </c>
      <c r="C1773" s="148" t="s">
        <v>1117</v>
      </c>
      <c r="D1773" s="148">
        <v>5329560</v>
      </c>
      <c r="F1773" s="149" t="s">
        <v>43</v>
      </c>
      <c r="H1773" s="150">
        <v>41148</v>
      </c>
      <c r="I1773" s="149" t="s">
        <v>53</v>
      </c>
      <c r="J1773" s="149">
        <v>-13</v>
      </c>
      <c r="K1773" s="149" t="s">
        <v>45</v>
      </c>
      <c r="M1773" s="149" t="s">
        <v>46</v>
      </c>
      <c r="N1773" s="148">
        <v>12530010</v>
      </c>
      <c r="O1773" s="148" t="s">
        <v>2021</v>
      </c>
      <c r="Q1773" s="148" t="s">
        <v>48</v>
      </c>
      <c r="R1773" s="150">
        <v>45249</v>
      </c>
      <c r="T1773" s="148" t="s">
        <v>2115</v>
      </c>
      <c r="U1773" s="148">
        <v>500</v>
      </c>
      <c r="X1773" s="148">
        <v>5</v>
      </c>
      <c r="Y1773" s="148" t="s">
        <v>230</v>
      </c>
      <c r="AC1773" s="148" t="s">
        <v>49</v>
      </c>
      <c r="AD1773" s="148" t="s">
        <v>3639</v>
      </c>
      <c r="AE1773" s="148">
        <v>53260</v>
      </c>
      <c r="AF1773" s="148" t="s">
        <v>9623</v>
      </c>
      <c r="AI1773" s="148">
        <v>243260052</v>
      </c>
      <c r="AJ1773" s="148">
        <v>682653153</v>
      </c>
      <c r="AK1773" s="148" t="s">
        <v>9624</v>
      </c>
      <c r="AL1773" s="148">
        <v>0</v>
      </c>
      <c r="AM1773" s="148">
        <v>0</v>
      </c>
    </row>
    <row r="1774" spans="1:39">
      <c r="A1774" s="148">
        <v>5321170</v>
      </c>
      <c r="B1774" s="148" t="s">
        <v>3090</v>
      </c>
      <c r="C1774" s="148" t="s">
        <v>76</v>
      </c>
      <c r="D1774" s="148">
        <v>5321170</v>
      </c>
      <c r="F1774" s="149" t="s">
        <v>52</v>
      </c>
      <c r="H1774" s="150">
        <v>35920</v>
      </c>
      <c r="I1774" s="149" t="s">
        <v>59</v>
      </c>
      <c r="J1774" s="149">
        <v>-40</v>
      </c>
      <c r="K1774" s="149" t="s">
        <v>45</v>
      </c>
      <c r="M1774" s="149" t="s">
        <v>46</v>
      </c>
      <c r="N1774" s="148">
        <v>12530010</v>
      </c>
      <c r="O1774" s="148" t="s">
        <v>2021</v>
      </c>
      <c r="Q1774" s="148" t="s">
        <v>48</v>
      </c>
      <c r="R1774" s="150">
        <v>39714</v>
      </c>
      <c r="S1774" s="150">
        <v>44813</v>
      </c>
      <c r="T1774" s="148" t="s">
        <v>2896</v>
      </c>
      <c r="U1774" s="148">
        <v>1043</v>
      </c>
      <c r="X1774" s="148">
        <v>10</v>
      </c>
      <c r="Y1774" s="148" t="s">
        <v>230</v>
      </c>
      <c r="AC1774" s="148" t="s">
        <v>49</v>
      </c>
      <c r="AD1774" s="148" t="s">
        <v>1328</v>
      </c>
      <c r="AE1774" s="148">
        <v>53000</v>
      </c>
      <c r="AF1774" s="148" t="s">
        <v>6446</v>
      </c>
      <c r="AI1774" s="148">
        <v>243262969</v>
      </c>
      <c r="AJ1774" s="148">
        <v>686903020</v>
      </c>
      <c r="AK1774" s="148" t="s">
        <v>6447</v>
      </c>
      <c r="AL1774" s="148">
        <v>0</v>
      </c>
      <c r="AM1774" s="148">
        <v>0</v>
      </c>
    </row>
    <row r="1775" spans="1:39">
      <c r="A1775" s="148">
        <v>5329251</v>
      </c>
      <c r="B1775" s="148" t="s">
        <v>1177</v>
      </c>
      <c r="C1775" s="148" t="s">
        <v>87</v>
      </c>
      <c r="D1775" s="148">
        <v>5329251</v>
      </c>
      <c r="F1775" s="149" t="s">
        <v>43</v>
      </c>
      <c r="H1775" s="150">
        <v>41818</v>
      </c>
      <c r="I1775" s="149" t="s">
        <v>89</v>
      </c>
      <c r="J1775" s="149">
        <v>-11</v>
      </c>
      <c r="K1775" s="149" t="s">
        <v>45</v>
      </c>
      <c r="M1775" s="149" t="s">
        <v>46</v>
      </c>
      <c r="N1775" s="148">
        <v>12530061</v>
      </c>
      <c r="O1775" s="148" t="s">
        <v>90</v>
      </c>
      <c r="Q1775" s="148" t="s">
        <v>48</v>
      </c>
      <c r="R1775" s="150">
        <v>45182</v>
      </c>
      <c r="T1775" s="148" t="s">
        <v>2115</v>
      </c>
      <c r="U1775" s="148">
        <v>500</v>
      </c>
      <c r="X1775" s="148">
        <v>5</v>
      </c>
      <c r="Y1775" s="148" t="s">
        <v>230</v>
      </c>
      <c r="AC1775" s="148" t="s">
        <v>49</v>
      </c>
      <c r="AD1775" s="148" t="s">
        <v>9625</v>
      </c>
      <c r="AE1775" s="148">
        <v>53390</v>
      </c>
      <c r="AF1775" s="148" t="s">
        <v>9626</v>
      </c>
      <c r="AK1775" s="148" t="s">
        <v>9627</v>
      </c>
      <c r="AL1775" s="148">
        <v>0</v>
      </c>
      <c r="AM1775" s="148">
        <v>0</v>
      </c>
    </row>
    <row r="1776" spans="1:39">
      <c r="A1776" s="148">
        <v>5329252</v>
      </c>
      <c r="B1776" s="148" t="s">
        <v>1177</v>
      </c>
      <c r="C1776" s="148" t="s">
        <v>8424</v>
      </c>
      <c r="D1776" s="148">
        <v>5329252</v>
      </c>
      <c r="F1776" s="149" t="s">
        <v>5338</v>
      </c>
      <c r="H1776" s="150">
        <v>40654</v>
      </c>
      <c r="I1776" s="149" t="s">
        <v>44</v>
      </c>
      <c r="J1776" s="149">
        <v>-14</v>
      </c>
      <c r="K1776" s="149" t="s">
        <v>61</v>
      </c>
      <c r="M1776" s="149" t="s">
        <v>46</v>
      </c>
      <c r="N1776" s="148">
        <v>12530061</v>
      </c>
      <c r="O1776" s="148" t="s">
        <v>90</v>
      </c>
      <c r="Q1776" s="148" t="s">
        <v>48</v>
      </c>
      <c r="R1776" s="150">
        <v>45182</v>
      </c>
      <c r="T1776" s="148" t="s">
        <v>2115</v>
      </c>
      <c r="U1776" s="148">
        <v>500</v>
      </c>
      <c r="X1776" s="148">
        <v>5</v>
      </c>
      <c r="Y1776" s="148" t="s">
        <v>230</v>
      </c>
      <c r="AC1776" s="148" t="s">
        <v>49</v>
      </c>
      <c r="AD1776" s="148" t="s">
        <v>4308</v>
      </c>
      <c r="AE1776" s="148">
        <v>53390</v>
      </c>
      <c r="AF1776" s="148" t="s">
        <v>9626</v>
      </c>
      <c r="AK1776" s="148" t="s">
        <v>9627</v>
      </c>
      <c r="AL1776" s="148">
        <v>0</v>
      </c>
      <c r="AM1776" s="148">
        <v>0</v>
      </c>
    </row>
    <row r="1777" spans="1:39">
      <c r="A1777" s="148">
        <v>5328667</v>
      </c>
      <c r="B1777" s="148" t="s">
        <v>1177</v>
      </c>
      <c r="C1777" s="148" t="s">
        <v>348</v>
      </c>
      <c r="D1777" s="148">
        <v>5328667</v>
      </c>
      <c r="F1777" s="149" t="s">
        <v>52</v>
      </c>
      <c r="H1777" s="150">
        <v>40387</v>
      </c>
      <c r="I1777" s="149" t="s">
        <v>97</v>
      </c>
      <c r="J1777" s="149">
        <v>-15</v>
      </c>
      <c r="K1777" s="149" t="s">
        <v>45</v>
      </c>
      <c r="M1777" s="149" t="s">
        <v>46</v>
      </c>
      <c r="N1777" s="148">
        <v>12530021</v>
      </c>
      <c r="O1777" s="148" t="s">
        <v>233</v>
      </c>
      <c r="Q1777" s="148" t="s">
        <v>48</v>
      </c>
      <c r="R1777" s="150">
        <v>44810</v>
      </c>
      <c r="T1777" s="148" t="s">
        <v>2115</v>
      </c>
      <c r="U1777" s="148">
        <v>516</v>
      </c>
      <c r="X1777" s="148">
        <v>5</v>
      </c>
      <c r="Y1777" s="148" t="s">
        <v>230</v>
      </c>
      <c r="AC1777" s="148" t="s">
        <v>49</v>
      </c>
      <c r="AD1777" s="148" t="s">
        <v>6448</v>
      </c>
      <c r="AE1777" s="148">
        <v>53480</v>
      </c>
      <c r="AF1777" s="148" t="s">
        <v>6449</v>
      </c>
      <c r="AJ1777" s="148">
        <v>762891620</v>
      </c>
      <c r="AK1777" s="148" t="s">
        <v>6450</v>
      </c>
      <c r="AL1777" s="148">
        <v>0</v>
      </c>
      <c r="AM1777" s="148">
        <v>0</v>
      </c>
    </row>
    <row r="1778" spans="1:39">
      <c r="A1778" s="148">
        <v>5328886</v>
      </c>
      <c r="B1778" s="148" t="s">
        <v>6451</v>
      </c>
      <c r="C1778" s="148" t="s">
        <v>6452</v>
      </c>
      <c r="D1778" s="148">
        <v>5328886</v>
      </c>
      <c r="F1778" s="149" t="s">
        <v>52</v>
      </c>
      <c r="H1778" s="150">
        <v>40834</v>
      </c>
      <c r="I1778" s="149" t="s">
        <v>44</v>
      </c>
      <c r="J1778" s="149">
        <v>-14</v>
      </c>
      <c r="K1778" s="149" t="s">
        <v>45</v>
      </c>
      <c r="M1778" s="149" t="s">
        <v>46</v>
      </c>
      <c r="N1778" s="148">
        <v>12530078</v>
      </c>
      <c r="O1778" s="148" t="s">
        <v>105</v>
      </c>
      <c r="Q1778" s="148" t="s">
        <v>48</v>
      </c>
      <c r="R1778" s="150">
        <v>44838</v>
      </c>
      <c r="T1778" s="148" t="s">
        <v>2115</v>
      </c>
      <c r="U1778" s="148">
        <v>500</v>
      </c>
      <c r="X1778" s="148">
        <v>5</v>
      </c>
      <c r="Y1778" s="148" t="s">
        <v>230</v>
      </c>
      <c r="AC1778" s="148" t="s">
        <v>49</v>
      </c>
      <c r="AD1778" s="148" t="s">
        <v>4267</v>
      </c>
      <c r="AE1778" s="148">
        <v>53170</v>
      </c>
      <c r="AF1778" s="148" t="s">
        <v>6453</v>
      </c>
      <c r="AJ1778" s="148">
        <v>698865182</v>
      </c>
      <c r="AK1778" s="148" t="s">
        <v>6454</v>
      </c>
      <c r="AL1778" s="148">
        <v>0</v>
      </c>
      <c r="AM1778" s="148">
        <v>0</v>
      </c>
    </row>
    <row r="1779" spans="1:39">
      <c r="A1779" s="148">
        <v>5328986</v>
      </c>
      <c r="B1779" s="148" t="s">
        <v>6455</v>
      </c>
      <c r="C1779" s="148" t="s">
        <v>3603</v>
      </c>
      <c r="D1779" s="148">
        <v>5328986</v>
      </c>
      <c r="F1779" s="149" t="s">
        <v>43</v>
      </c>
      <c r="H1779" s="150">
        <v>29070</v>
      </c>
      <c r="I1779" s="149" t="s">
        <v>8147</v>
      </c>
      <c r="J1779" s="149" t="s">
        <v>8148</v>
      </c>
      <c r="K1779" s="149" t="s">
        <v>45</v>
      </c>
      <c r="M1779" s="149" t="s">
        <v>46</v>
      </c>
      <c r="N1779" s="148">
        <v>12530120</v>
      </c>
      <c r="O1779" s="148" t="s">
        <v>1150</v>
      </c>
      <c r="Q1779" s="148" t="s">
        <v>48</v>
      </c>
      <c r="R1779" s="150">
        <v>44860</v>
      </c>
      <c r="S1779" s="150">
        <v>44851</v>
      </c>
      <c r="T1779" s="148" t="s">
        <v>2896</v>
      </c>
      <c r="U1779" s="148">
        <v>500</v>
      </c>
      <c r="X1779" s="148">
        <v>5</v>
      </c>
      <c r="Y1779" s="148" t="s">
        <v>230</v>
      </c>
      <c r="AC1779" s="148" t="s">
        <v>49</v>
      </c>
      <c r="AD1779" s="148" t="s">
        <v>6456</v>
      </c>
      <c r="AE1779" s="148">
        <v>53410</v>
      </c>
      <c r="AF1779" s="148" t="s">
        <v>6457</v>
      </c>
      <c r="AJ1779" s="148">
        <v>633891719</v>
      </c>
      <c r="AK1779" s="148" t="s">
        <v>6458</v>
      </c>
      <c r="AL1779" s="148">
        <v>0</v>
      </c>
      <c r="AM1779" s="148">
        <v>0</v>
      </c>
    </row>
    <row r="1780" spans="1:39">
      <c r="A1780" s="148">
        <v>5328902</v>
      </c>
      <c r="B1780" s="148" t="s">
        <v>6455</v>
      </c>
      <c r="C1780" s="148" t="s">
        <v>139</v>
      </c>
      <c r="D1780" s="148">
        <v>5328902</v>
      </c>
      <c r="F1780" s="149" t="s">
        <v>43</v>
      </c>
      <c r="H1780" s="150">
        <v>40211</v>
      </c>
      <c r="I1780" s="149" t="s">
        <v>97</v>
      </c>
      <c r="J1780" s="149">
        <v>-15</v>
      </c>
      <c r="K1780" s="149" t="s">
        <v>45</v>
      </c>
      <c r="M1780" s="149" t="s">
        <v>46</v>
      </c>
      <c r="N1780" s="148">
        <v>12530120</v>
      </c>
      <c r="O1780" s="148" t="s">
        <v>1150</v>
      </c>
      <c r="Q1780" s="148" t="s">
        <v>48</v>
      </c>
      <c r="R1780" s="150">
        <v>44840</v>
      </c>
      <c r="T1780" s="148" t="s">
        <v>2115</v>
      </c>
      <c r="U1780" s="148">
        <v>500</v>
      </c>
      <c r="X1780" s="148">
        <v>5</v>
      </c>
      <c r="Y1780" s="148" t="s">
        <v>230</v>
      </c>
      <c r="AC1780" s="148" t="s">
        <v>49</v>
      </c>
      <c r="AD1780" s="148" t="s">
        <v>6459</v>
      </c>
      <c r="AE1780" s="148">
        <v>53410</v>
      </c>
      <c r="AF1780" s="148" t="s">
        <v>6457</v>
      </c>
      <c r="AJ1780" s="148">
        <v>610361399</v>
      </c>
      <c r="AK1780" s="148" t="s">
        <v>6458</v>
      </c>
      <c r="AL1780" s="148">
        <v>0</v>
      </c>
      <c r="AM1780" s="148">
        <v>0</v>
      </c>
    </row>
    <row r="1781" spans="1:39">
      <c r="A1781" s="148">
        <v>5328651</v>
      </c>
      <c r="B1781" s="148" t="s">
        <v>6460</v>
      </c>
      <c r="C1781" s="148" t="s">
        <v>2288</v>
      </c>
      <c r="D1781" s="148">
        <v>5328651</v>
      </c>
      <c r="F1781" s="149" t="s">
        <v>52</v>
      </c>
      <c r="H1781" s="150">
        <v>39320</v>
      </c>
      <c r="I1781" s="149" t="s">
        <v>68</v>
      </c>
      <c r="J1781" s="149">
        <v>-18</v>
      </c>
      <c r="K1781" s="149" t="s">
        <v>61</v>
      </c>
      <c r="M1781" s="149" t="s">
        <v>46</v>
      </c>
      <c r="N1781" s="148">
        <v>12530061</v>
      </c>
      <c r="O1781" s="148" t="s">
        <v>90</v>
      </c>
      <c r="Q1781" s="148" t="s">
        <v>48</v>
      </c>
      <c r="R1781" s="150">
        <v>44807</v>
      </c>
      <c r="T1781" s="148" t="s">
        <v>2115</v>
      </c>
      <c r="U1781" s="148">
        <v>509</v>
      </c>
      <c r="X1781" s="148">
        <v>5</v>
      </c>
      <c r="Y1781" s="148" t="s">
        <v>230</v>
      </c>
      <c r="AC1781" s="148" t="s">
        <v>49</v>
      </c>
      <c r="AD1781" s="148" t="s">
        <v>6461</v>
      </c>
      <c r="AE1781" s="148">
        <v>53800</v>
      </c>
      <c r="AF1781" s="148" t="s">
        <v>6462</v>
      </c>
      <c r="AI1781" s="148">
        <v>243068528</v>
      </c>
      <c r="AJ1781" s="148">
        <v>787141900</v>
      </c>
      <c r="AK1781" s="148" t="s">
        <v>6463</v>
      </c>
      <c r="AL1781" s="148">
        <v>0</v>
      </c>
      <c r="AM1781" s="148">
        <v>0</v>
      </c>
    </row>
    <row r="1782" spans="1:39">
      <c r="A1782" s="148">
        <v>5326715</v>
      </c>
      <c r="B1782" s="148" t="s">
        <v>9628</v>
      </c>
      <c r="C1782" s="148" t="s">
        <v>9629</v>
      </c>
      <c r="D1782" s="148">
        <v>5326715</v>
      </c>
      <c r="F1782" s="149" t="s">
        <v>52</v>
      </c>
      <c r="H1782" s="150">
        <v>40602</v>
      </c>
      <c r="I1782" s="149" t="s">
        <v>44</v>
      </c>
      <c r="J1782" s="149">
        <v>-14</v>
      </c>
      <c r="K1782" s="149" t="s">
        <v>45</v>
      </c>
      <c r="M1782" s="149" t="s">
        <v>46</v>
      </c>
      <c r="N1782" s="148">
        <v>12530017</v>
      </c>
      <c r="O1782" s="148" t="s">
        <v>2025</v>
      </c>
      <c r="Q1782" s="148" t="s">
        <v>48</v>
      </c>
      <c r="R1782" s="150">
        <v>43069</v>
      </c>
      <c r="T1782" s="148" t="s">
        <v>2115</v>
      </c>
      <c r="U1782" s="148">
        <v>500</v>
      </c>
      <c r="X1782" s="148">
        <v>5</v>
      </c>
      <c r="Y1782" s="148" t="s">
        <v>230</v>
      </c>
      <c r="AC1782" s="148" t="s">
        <v>49</v>
      </c>
      <c r="AD1782" s="148" t="s">
        <v>3669</v>
      </c>
      <c r="AE1782" s="148">
        <v>53500</v>
      </c>
      <c r="AF1782" s="148" t="s">
        <v>9630</v>
      </c>
      <c r="AJ1782" s="148">
        <v>674046586</v>
      </c>
      <c r="AK1782" s="148" t="s">
        <v>1920</v>
      </c>
      <c r="AL1782" s="148">
        <v>0</v>
      </c>
      <c r="AM1782" s="148">
        <v>0</v>
      </c>
    </row>
    <row r="1783" spans="1:39">
      <c r="A1783" s="148">
        <v>5325142</v>
      </c>
      <c r="B1783" s="148" t="s">
        <v>9631</v>
      </c>
      <c r="C1783" s="148" t="s">
        <v>861</v>
      </c>
      <c r="D1783" s="148">
        <v>5325142</v>
      </c>
      <c r="F1783" s="149" t="s">
        <v>52</v>
      </c>
      <c r="H1783" s="150">
        <v>37576</v>
      </c>
      <c r="I1783" s="149" t="s">
        <v>59</v>
      </c>
      <c r="J1783" s="149">
        <v>-40</v>
      </c>
      <c r="K1783" s="149" t="s">
        <v>45</v>
      </c>
      <c r="M1783" s="149" t="s">
        <v>46</v>
      </c>
      <c r="N1783" s="148">
        <v>12530018</v>
      </c>
      <c r="O1783" s="148" t="s">
        <v>2023</v>
      </c>
      <c r="Q1783" s="148" t="s">
        <v>48</v>
      </c>
      <c r="R1783" s="150">
        <v>42058</v>
      </c>
      <c r="S1783" s="150">
        <v>45160</v>
      </c>
      <c r="T1783" s="148" t="s">
        <v>1006</v>
      </c>
      <c r="U1783" s="148">
        <v>610</v>
      </c>
      <c r="X1783" s="148">
        <v>6</v>
      </c>
      <c r="Y1783" s="148" t="s">
        <v>230</v>
      </c>
      <c r="AC1783" s="148" t="s">
        <v>49</v>
      </c>
      <c r="AD1783" s="148" t="s">
        <v>3644</v>
      </c>
      <c r="AE1783" s="148">
        <v>53200</v>
      </c>
      <c r="AF1783" s="148" t="s">
        <v>9632</v>
      </c>
      <c r="AJ1783" s="148">
        <v>783208522</v>
      </c>
      <c r="AK1783" s="148" t="s">
        <v>9633</v>
      </c>
      <c r="AL1783" s="148">
        <v>0</v>
      </c>
      <c r="AM1783" s="148">
        <v>0</v>
      </c>
    </row>
    <row r="1784" spans="1:39">
      <c r="A1784" s="148">
        <v>5328803</v>
      </c>
      <c r="B1784" s="148" t="s">
        <v>1120</v>
      </c>
      <c r="C1784" s="148" t="s">
        <v>400</v>
      </c>
      <c r="D1784" s="148">
        <v>5328803</v>
      </c>
      <c r="F1784" s="149" t="s">
        <v>52</v>
      </c>
      <c r="H1784" s="150">
        <v>39286</v>
      </c>
      <c r="I1784" s="149" t="s">
        <v>68</v>
      </c>
      <c r="J1784" s="149">
        <v>-18</v>
      </c>
      <c r="K1784" s="149" t="s">
        <v>45</v>
      </c>
      <c r="M1784" s="149" t="s">
        <v>46</v>
      </c>
      <c r="N1784" s="148">
        <v>12530011</v>
      </c>
      <c r="O1784" s="148" t="s">
        <v>2082</v>
      </c>
      <c r="Q1784" s="148" t="s">
        <v>48</v>
      </c>
      <c r="R1784" s="150">
        <v>44827</v>
      </c>
      <c r="T1784" s="148" t="s">
        <v>2115</v>
      </c>
      <c r="U1784" s="148">
        <v>500</v>
      </c>
      <c r="X1784" s="148">
        <v>5</v>
      </c>
      <c r="Y1784" s="148" t="s">
        <v>230</v>
      </c>
      <c r="AC1784" s="148" t="s">
        <v>49</v>
      </c>
      <c r="AD1784" s="148" t="s">
        <v>6464</v>
      </c>
      <c r="AE1784" s="148">
        <v>53390</v>
      </c>
      <c r="AF1784" s="148" t="s">
        <v>6465</v>
      </c>
      <c r="AJ1784" s="148">
        <v>607023060</v>
      </c>
      <c r="AK1784" s="148" t="s">
        <v>1595</v>
      </c>
      <c r="AL1784" s="148">
        <v>0</v>
      </c>
      <c r="AM1784" s="148">
        <v>0</v>
      </c>
    </row>
    <row r="1785" spans="1:39">
      <c r="A1785" s="148">
        <v>5329667</v>
      </c>
      <c r="B1785" s="148" t="s">
        <v>9634</v>
      </c>
      <c r="C1785" s="148" t="s">
        <v>9635</v>
      </c>
      <c r="D1785" s="148">
        <v>5329667</v>
      </c>
      <c r="F1785" s="149" t="s">
        <v>43</v>
      </c>
      <c r="H1785" s="150">
        <v>40259</v>
      </c>
      <c r="I1785" s="149" t="s">
        <v>97</v>
      </c>
      <c r="J1785" s="149">
        <v>-15</v>
      </c>
      <c r="K1785" s="149" t="s">
        <v>45</v>
      </c>
      <c r="M1785" s="149" t="s">
        <v>46</v>
      </c>
      <c r="N1785" s="148">
        <v>12530114</v>
      </c>
      <c r="O1785" s="148" t="s">
        <v>47</v>
      </c>
      <c r="Q1785" s="148" t="s">
        <v>48</v>
      </c>
      <c r="R1785" s="150">
        <v>45335</v>
      </c>
      <c r="T1785" s="148" t="s">
        <v>2115</v>
      </c>
      <c r="U1785" s="148">
        <v>500</v>
      </c>
      <c r="X1785" s="148">
        <v>5</v>
      </c>
      <c r="Y1785" s="148" t="s">
        <v>230</v>
      </c>
      <c r="AC1785" s="148" t="s">
        <v>49</v>
      </c>
      <c r="AD1785" s="148" t="s">
        <v>1328</v>
      </c>
      <c r="AE1785" s="148">
        <v>53000</v>
      </c>
      <c r="AF1785" s="148" t="s">
        <v>8590</v>
      </c>
      <c r="AG1785" s="148" t="s">
        <v>8591</v>
      </c>
      <c r="AI1785" s="148" t="s">
        <v>8592</v>
      </c>
      <c r="AK1785" s="148" t="s">
        <v>8593</v>
      </c>
      <c r="AL1785" s="148">
        <v>0</v>
      </c>
      <c r="AM1785" s="148">
        <v>0</v>
      </c>
    </row>
    <row r="1786" spans="1:39">
      <c r="A1786" s="148">
        <v>5315682</v>
      </c>
      <c r="B1786" s="148" t="s">
        <v>3494</v>
      </c>
      <c r="C1786" s="148" t="s">
        <v>458</v>
      </c>
      <c r="D1786" s="148">
        <v>5315682</v>
      </c>
      <c r="E1786" s="149" t="s">
        <v>52</v>
      </c>
      <c r="F1786" s="149" t="s">
        <v>52</v>
      </c>
      <c r="H1786" s="150">
        <v>24115</v>
      </c>
      <c r="I1786" s="149" t="s">
        <v>8130</v>
      </c>
      <c r="J1786" s="149" t="s">
        <v>8131</v>
      </c>
      <c r="K1786" s="149" t="s">
        <v>45</v>
      </c>
      <c r="M1786" s="149" t="s">
        <v>46</v>
      </c>
      <c r="N1786" s="148">
        <v>12530008</v>
      </c>
      <c r="O1786" s="148" t="s">
        <v>146</v>
      </c>
      <c r="P1786" s="150">
        <v>45503</v>
      </c>
      <c r="Q1786" s="148" t="s">
        <v>962</v>
      </c>
      <c r="R1786" s="150">
        <v>37432</v>
      </c>
      <c r="S1786" s="150">
        <v>44488</v>
      </c>
      <c r="T1786" s="148" t="s">
        <v>2896</v>
      </c>
      <c r="U1786" s="148">
        <v>850</v>
      </c>
      <c r="X1786" s="148">
        <v>8</v>
      </c>
      <c r="Y1786" s="148" t="s">
        <v>230</v>
      </c>
      <c r="AC1786" s="148" t="s">
        <v>49</v>
      </c>
      <c r="AD1786" s="148" t="s">
        <v>3815</v>
      </c>
      <c r="AE1786" s="148">
        <v>53410</v>
      </c>
      <c r="AF1786" s="148" t="s">
        <v>4849</v>
      </c>
      <c r="AI1786" s="148">
        <v>243028672</v>
      </c>
      <c r="AJ1786" s="148">
        <v>678774640</v>
      </c>
      <c r="AK1786" s="148" t="s">
        <v>3495</v>
      </c>
      <c r="AL1786" s="148">
        <v>0</v>
      </c>
      <c r="AM1786" s="148">
        <v>0</v>
      </c>
    </row>
    <row r="1787" spans="1:39">
      <c r="A1787" s="148">
        <v>5310064</v>
      </c>
      <c r="B1787" s="148" t="s">
        <v>653</v>
      </c>
      <c r="C1787" s="148" t="s">
        <v>111</v>
      </c>
      <c r="D1787" s="148">
        <v>5310064</v>
      </c>
      <c r="E1787" s="149" t="s">
        <v>8115</v>
      </c>
      <c r="F1787" s="149" t="s">
        <v>52</v>
      </c>
      <c r="H1787" s="150">
        <v>26619</v>
      </c>
      <c r="I1787" s="149" t="s">
        <v>8109</v>
      </c>
      <c r="J1787" s="149" t="s">
        <v>8110</v>
      </c>
      <c r="K1787" s="149" t="s">
        <v>45</v>
      </c>
      <c r="M1787" s="149" t="s">
        <v>46</v>
      </c>
      <c r="N1787" s="148">
        <v>12530005</v>
      </c>
      <c r="O1787" s="148" t="s">
        <v>5391</v>
      </c>
      <c r="P1787" s="150">
        <v>45485</v>
      </c>
      <c r="Q1787" s="148" t="s">
        <v>962</v>
      </c>
      <c r="R1787" s="150">
        <v>37432</v>
      </c>
      <c r="S1787" s="150">
        <v>44417</v>
      </c>
      <c r="T1787" s="148" t="s">
        <v>2896</v>
      </c>
      <c r="U1787" s="148">
        <v>800</v>
      </c>
      <c r="X1787" s="148">
        <v>8</v>
      </c>
      <c r="Y1787" s="148" t="s">
        <v>230</v>
      </c>
      <c r="AC1787" s="148" t="s">
        <v>49</v>
      </c>
      <c r="AD1787" s="148" t="s">
        <v>3693</v>
      </c>
      <c r="AE1787" s="148">
        <v>53350</v>
      </c>
      <c r="AF1787" s="148" t="s">
        <v>4850</v>
      </c>
      <c r="AI1787" s="148" t="s">
        <v>4851</v>
      </c>
      <c r="AK1787" s="148" t="s">
        <v>1784</v>
      </c>
      <c r="AL1787" s="148">
        <v>0</v>
      </c>
      <c r="AM1787" s="148">
        <v>0</v>
      </c>
    </row>
    <row r="1788" spans="1:39">
      <c r="A1788" s="148">
        <v>2921297</v>
      </c>
      <c r="B1788" s="148" t="s">
        <v>1224</v>
      </c>
      <c r="C1788" s="148" t="s">
        <v>248</v>
      </c>
      <c r="D1788" s="148">
        <v>2921297</v>
      </c>
      <c r="E1788" s="149" t="s">
        <v>52</v>
      </c>
      <c r="F1788" s="149" t="s">
        <v>52</v>
      </c>
      <c r="H1788" s="150">
        <v>27435</v>
      </c>
      <c r="I1788" s="149" t="s">
        <v>8147</v>
      </c>
      <c r="J1788" s="149" t="s">
        <v>8148</v>
      </c>
      <c r="K1788" s="149" t="s">
        <v>45</v>
      </c>
      <c r="M1788" s="149" t="s">
        <v>46</v>
      </c>
      <c r="N1788" s="148">
        <v>12530011</v>
      </c>
      <c r="O1788" s="148" t="s">
        <v>2082</v>
      </c>
      <c r="P1788" s="150">
        <v>45488</v>
      </c>
      <c r="Q1788" s="148" t="s">
        <v>962</v>
      </c>
      <c r="R1788" s="150">
        <v>37432</v>
      </c>
      <c r="S1788" s="150">
        <v>45163</v>
      </c>
      <c r="T1788" s="148" t="s">
        <v>2896</v>
      </c>
      <c r="U1788" s="148">
        <v>1047</v>
      </c>
      <c r="X1788" s="148">
        <v>10</v>
      </c>
      <c r="Y1788" s="148" t="s">
        <v>230</v>
      </c>
      <c r="AC1788" s="148" t="s">
        <v>49</v>
      </c>
      <c r="AD1788" s="148" t="s">
        <v>4852</v>
      </c>
      <c r="AE1788" s="148">
        <v>53800</v>
      </c>
      <c r="AF1788" s="148" t="s">
        <v>4853</v>
      </c>
      <c r="AG1788" s="148">
        <v>17</v>
      </c>
      <c r="AI1788" s="148">
        <v>786102950</v>
      </c>
      <c r="AK1788" s="148" t="s">
        <v>1785</v>
      </c>
      <c r="AL1788" s="148">
        <v>0</v>
      </c>
      <c r="AM1788" s="148">
        <v>0</v>
      </c>
    </row>
    <row r="1789" spans="1:39">
      <c r="A1789" s="148">
        <v>5328349</v>
      </c>
      <c r="B1789" s="148" t="s">
        <v>3091</v>
      </c>
      <c r="C1789" s="148" t="s">
        <v>3092</v>
      </c>
      <c r="D1789" s="148">
        <v>5328349</v>
      </c>
      <c r="F1789" s="149" t="s">
        <v>52</v>
      </c>
      <c r="H1789" s="150">
        <v>40653</v>
      </c>
      <c r="I1789" s="149" t="s">
        <v>44</v>
      </c>
      <c r="J1789" s="149">
        <v>-14</v>
      </c>
      <c r="K1789" s="149" t="s">
        <v>45</v>
      </c>
      <c r="M1789" s="149" t="s">
        <v>46</v>
      </c>
      <c r="N1789" s="148">
        <v>12530060</v>
      </c>
      <c r="O1789" s="148" t="s">
        <v>2031</v>
      </c>
      <c r="Q1789" s="148" t="s">
        <v>48</v>
      </c>
      <c r="R1789" s="150">
        <v>44473</v>
      </c>
      <c r="T1789" s="148" t="s">
        <v>2115</v>
      </c>
      <c r="U1789" s="148">
        <v>500</v>
      </c>
      <c r="X1789" s="148">
        <v>5</v>
      </c>
      <c r="Y1789" s="148" t="s">
        <v>230</v>
      </c>
      <c r="AC1789" s="148" t="s">
        <v>49</v>
      </c>
      <c r="AD1789" s="148" t="s">
        <v>3637</v>
      </c>
      <c r="AE1789" s="148">
        <v>53810</v>
      </c>
      <c r="AF1789" s="148" t="s">
        <v>4854</v>
      </c>
      <c r="AI1789" s="148">
        <v>645272518</v>
      </c>
      <c r="AK1789" s="148" t="s">
        <v>3093</v>
      </c>
      <c r="AL1789" s="148">
        <v>0</v>
      </c>
      <c r="AM1789" s="148">
        <v>0</v>
      </c>
    </row>
    <row r="1790" spans="1:39">
      <c r="A1790" s="148">
        <v>5310044</v>
      </c>
      <c r="B1790" s="148" t="s">
        <v>6466</v>
      </c>
      <c r="C1790" s="148" t="s">
        <v>69</v>
      </c>
      <c r="D1790" s="148">
        <v>5310044</v>
      </c>
      <c r="F1790" s="149" t="s">
        <v>52</v>
      </c>
      <c r="H1790" s="150">
        <v>30491</v>
      </c>
      <c r="I1790" s="149" t="s">
        <v>8113</v>
      </c>
      <c r="J1790" s="149" t="s">
        <v>8114</v>
      </c>
      <c r="K1790" s="149" t="s">
        <v>45</v>
      </c>
      <c r="M1790" s="149" t="s">
        <v>46</v>
      </c>
      <c r="N1790" s="148">
        <v>12530022</v>
      </c>
      <c r="O1790" s="148" t="s">
        <v>51</v>
      </c>
      <c r="Q1790" s="148" t="s">
        <v>48</v>
      </c>
      <c r="R1790" s="150">
        <v>37432</v>
      </c>
      <c r="S1790" s="150">
        <v>45167</v>
      </c>
      <c r="T1790" s="148" t="s">
        <v>1006</v>
      </c>
      <c r="U1790" s="148">
        <v>1084</v>
      </c>
      <c r="X1790" s="148">
        <v>10</v>
      </c>
      <c r="Y1790" s="148" t="s">
        <v>230</v>
      </c>
      <c r="AC1790" s="148" t="s">
        <v>49</v>
      </c>
      <c r="AD1790" s="148" t="s">
        <v>3725</v>
      </c>
      <c r="AE1790" s="148">
        <v>53810</v>
      </c>
      <c r="AF1790" s="148" t="s">
        <v>6467</v>
      </c>
      <c r="AJ1790" s="148">
        <v>669444419</v>
      </c>
      <c r="AK1790" s="148" t="s">
        <v>6468</v>
      </c>
      <c r="AL1790" s="148">
        <v>0</v>
      </c>
      <c r="AM1790" s="148">
        <v>0</v>
      </c>
    </row>
    <row r="1791" spans="1:39">
      <c r="A1791" s="148">
        <v>5317268</v>
      </c>
      <c r="B1791" s="148" t="s">
        <v>6466</v>
      </c>
      <c r="C1791" s="148" t="s">
        <v>1282</v>
      </c>
      <c r="D1791" s="148">
        <v>5317268</v>
      </c>
      <c r="F1791" s="149" t="s">
        <v>52</v>
      </c>
      <c r="H1791" s="150">
        <v>27605</v>
      </c>
      <c r="I1791" s="149" t="s">
        <v>8147</v>
      </c>
      <c r="J1791" s="149" t="s">
        <v>8148</v>
      </c>
      <c r="K1791" s="149" t="s">
        <v>45</v>
      </c>
      <c r="M1791" s="149" t="s">
        <v>46</v>
      </c>
      <c r="N1791" s="148">
        <v>12530022</v>
      </c>
      <c r="O1791" s="148" t="s">
        <v>51</v>
      </c>
      <c r="Q1791" s="148" t="s">
        <v>48</v>
      </c>
      <c r="R1791" s="150">
        <v>37432</v>
      </c>
      <c r="S1791" s="150">
        <v>44810</v>
      </c>
      <c r="T1791" s="148" t="s">
        <v>2896</v>
      </c>
      <c r="U1791" s="148">
        <v>1075</v>
      </c>
      <c r="X1791" s="148">
        <v>10</v>
      </c>
      <c r="Y1791" s="148" t="s">
        <v>230</v>
      </c>
      <c r="AC1791" s="148" t="s">
        <v>49</v>
      </c>
      <c r="AD1791" s="148" t="s">
        <v>1328</v>
      </c>
      <c r="AE1791" s="148">
        <v>53000</v>
      </c>
      <c r="AF1791" s="148" t="s">
        <v>6469</v>
      </c>
      <c r="AJ1791" s="148">
        <v>669235472</v>
      </c>
      <c r="AK1791" s="148" t="s">
        <v>6470</v>
      </c>
      <c r="AL1791" s="148">
        <v>0</v>
      </c>
      <c r="AM1791" s="148">
        <v>0</v>
      </c>
    </row>
    <row r="1792" spans="1:39">
      <c r="A1792" s="148">
        <v>8516624</v>
      </c>
      <c r="B1792" s="148" t="s">
        <v>1121</v>
      </c>
      <c r="C1792" s="148" t="s">
        <v>6471</v>
      </c>
      <c r="D1792" s="148">
        <v>8516624</v>
      </c>
      <c r="F1792" s="149" t="s">
        <v>52</v>
      </c>
      <c r="H1792" s="150">
        <v>34088</v>
      </c>
      <c r="I1792" s="149" t="s">
        <v>59</v>
      </c>
      <c r="J1792" s="149">
        <v>-40</v>
      </c>
      <c r="K1792" s="149" t="s">
        <v>61</v>
      </c>
      <c r="M1792" s="149" t="s">
        <v>46</v>
      </c>
      <c r="N1792" s="148">
        <v>12530058</v>
      </c>
      <c r="O1792" s="148" t="s">
        <v>945</v>
      </c>
      <c r="Q1792" s="148" t="s">
        <v>48</v>
      </c>
      <c r="R1792" s="150">
        <v>37432</v>
      </c>
      <c r="S1792" s="150">
        <v>45127</v>
      </c>
      <c r="T1792" s="148" t="s">
        <v>1006</v>
      </c>
      <c r="U1792" s="148">
        <v>511</v>
      </c>
      <c r="X1792" s="148">
        <v>5</v>
      </c>
      <c r="Y1792" s="148" t="s">
        <v>230</v>
      </c>
      <c r="AC1792" s="148" t="s">
        <v>49</v>
      </c>
      <c r="AD1792" s="148" t="s">
        <v>3677</v>
      </c>
      <c r="AE1792" s="148">
        <v>53000</v>
      </c>
      <c r="AF1792" s="148" t="s">
        <v>6472</v>
      </c>
      <c r="AJ1792" s="148">
        <v>646134395</v>
      </c>
      <c r="AK1792" s="148" t="s">
        <v>6473</v>
      </c>
      <c r="AL1792" s="148">
        <v>0</v>
      </c>
      <c r="AM1792" s="148">
        <v>0</v>
      </c>
    </row>
    <row r="1793" spans="1:39">
      <c r="A1793" s="148">
        <v>8516622</v>
      </c>
      <c r="B1793" s="148" t="s">
        <v>1121</v>
      </c>
      <c r="C1793" s="148" t="s">
        <v>6474</v>
      </c>
      <c r="D1793" s="148">
        <v>8516622</v>
      </c>
      <c r="F1793" s="149" t="s">
        <v>52</v>
      </c>
      <c r="H1793" s="150">
        <v>32574</v>
      </c>
      <c r="I1793" s="149" t="s">
        <v>59</v>
      </c>
      <c r="J1793" s="149">
        <v>-40</v>
      </c>
      <c r="K1793" s="149" t="s">
        <v>45</v>
      </c>
      <c r="M1793" s="149" t="s">
        <v>46</v>
      </c>
      <c r="N1793" s="148">
        <v>12530079</v>
      </c>
      <c r="O1793" s="148" t="s">
        <v>106</v>
      </c>
      <c r="Q1793" s="148" t="s">
        <v>48</v>
      </c>
      <c r="R1793" s="150">
        <v>37432</v>
      </c>
      <c r="S1793" s="150">
        <v>45190</v>
      </c>
      <c r="T1793" s="148" t="s">
        <v>1006</v>
      </c>
      <c r="U1793" s="148">
        <v>1277</v>
      </c>
      <c r="X1793" s="148">
        <v>12</v>
      </c>
      <c r="Y1793" s="148" t="s">
        <v>230</v>
      </c>
      <c r="AC1793" s="148" t="s">
        <v>49</v>
      </c>
      <c r="AD1793" s="148" t="s">
        <v>4855</v>
      </c>
      <c r="AE1793" s="148">
        <v>53190</v>
      </c>
      <c r="AF1793" s="148" t="s">
        <v>4856</v>
      </c>
      <c r="AJ1793" s="148">
        <v>617426496</v>
      </c>
      <c r="AK1793" s="148" t="s">
        <v>3094</v>
      </c>
      <c r="AL1793" s="148">
        <v>0</v>
      </c>
      <c r="AM1793" s="148">
        <v>0</v>
      </c>
    </row>
    <row r="1794" spans="1:39">
      <c r="A1794" s="148">
        <v>539564</v>
      </c>
      <c r="B1794" s="148" t="s">
        <v>1088</v>
      </c>
      <c r="C1794" s="148" t="s">
        <v>101</v>
      </c>
      <c r="D1794" s="148">
        <v>539564</v>
      </c>
      <c r="F1794" s="149" t="s">
        <v>52</v>
      </c>
      <c r="H1794" s="150">
        <v>29613</v>
      </c>
      <c r="I1794" s="149" t="s">
        <v>8113</v>
      </c>
      <c r="J1794" s="149" t="s">
        <v>8114</v>
      </c>
      <c r="K1794" s="149" t="s">
        <v>45</v>
      </c>
      <c r="M1794" s="149" t="s">
        <v>46</v>
      </c>
      <c r="N1794" s="148">
        <v>12530022</v>
      </c>
      <c r="O1794" s="148" t="s">
        <v>51</v>
      </c>
      <c r="Q1794" s="148" t="s">
        <v>48</v>
      </c>
      <c r="R1794" s="150">
        <v>37432</v>
      </c>
      <c r="S1794" s="150">
        <v>45161</v>
      </c>
      <c r="T1794" s="148" t="s">
        <v>1006</v>
      </c>
      <c r="U1794" s="148">
        <v>1409</v>
      </c>
      <c r="X1794" s="148">
        <v>14</v>
      </c>
      <c r="Y1794" s="148" t="s">
        <v>230</v>
      </c>
      <c r="AC1794" s="148" t="s">
        <v>49</v>
      </c>
      <c r="AD1794" s="148" t="s">
        <v>3655</v>
      </c>
      <c r="AE1794" s="148">
        <v>53960</v>
      </c>
      <c r="AF1794" s="148" t="s">
        <v>4857</v>
      </c>
      <c r="AJ1794" s="148">
        <v>783027420</v>
      </c>
      <c r="AK1794" s="148" t="s">
        <v>3095</v>
      </c>
      <c r="AL1794" s="148">
        <v>0</v>
      </c>
      <c r="AM1794" s="148">
        <v>0</v>
      </c>
    </row>
    <row r="1795" spans="1:39">
      <c r="A1795" s="148">
        <v>5329379</v>
      </c>
      <c r="B1795" s="148" t="s">
        <v>9636</v>
      </c>
      <c r="C1795" s="148" t="s">
        <v>9637</v>
      </c>
      <c r="D1795" s="148">
        <v>5329379</v>
      </c>
      <c r="E1795" s="149" t="s">
        <v>52</v>
      </c>
      <c r="F1795" s="149" t="s">
        <v>52</v>
      </c>
      <c r="H1795" s="150">
        <v>40382</v>
      </c>
      <c r="I1795" s="149" t="s">
        <v>97</v>
      </c>
      <c r="J1795" s="149">
        <v>-15</v>
      </c>
      <c r="K1795" s="149" t="s">
        <v>45</v>
      </c>
      <c r="M1795" s="149" t="s">
        <v>46</v>
      </c>
      <c r="N1795" s="148">
        <v>12530099</v>
      </c>
      <c r="O1795" s="148" t="s">
        <v>2047</v>
      </c>
      <c r="P1795" s="150">
        <v>45534</v>
      </c>
      <c r="Q1795" s="148" t="s">
        <v>962</v>
      </c>
      <c r="R1795" s="150">
        <v>45197</v>
      </c>
      <c r="T1795" s="148" t="s">
        <v>2115</v>
      </c>
      <c r="U1795" s="148">
        <v>521</v>
      </c>
      <c r="X1795" s="148">
        <v>5</v>
      </c>
      <c r="Y1795" s="148" t="s">
        <v>230</v>
      </c>
      <c r="AB1795" s="150">
        <v>45474</v>
      </c>
      <c r="AC1795" s="148" t="s">
        <v>49</v>
      </c>
      <c r="AD1795" s="148" t="s">
        <v>3690</v>
      </c>
      <c r="AE1795" s="148">
        <v>53400</v>
      </c>
      <c r="AF1795" s="148" t="s">
        <v>9638</v>
      </c>
      <c r="AJ1795" s="148">
        <v>662162383</v>
      </c>
      <c r="AK1795" s="148" t="s">
        <v>9639</v>
      </c>
      <c r="AL1795" s="148">
        <v>0</v>
      </c>
      <c r="AM1795" s="148">
        <v>0</v>
      </c>
    </row>
    <row r="1796" spans="1:39">
      <c r="A1796" s="148">
        <v>5329302</v>
      </c>
      <c r="B1796" s="148" t="s">
        <v>9636</v>
      </c>
      <c r="C1796" s="148" t="s">
        <v>532</v>
      </c>
      <c r="D1796" s="148">
        <v>5329302</v>
      </c>
      <c r="F1796" s="149" t="s">
        <v>43</v>
      </c>
      <c r="H1796" s="150">
        <v>42086</v>
      </c>
      <c r="I1796" s="149" t="s">
        <v>57</v>
      </c>
      <c r="J1796" s="149">
        <v>-10</v>
      </c>
      <c r="K1796" s="149" t="s">
        <v>45</v>
      </c>
      <c r="M1796" s="149" t="s">
        <v>46</v>
      </c>
      <c r="N1796" s="148">
        <v>12530099</v>
      </c>
      <c r="O1796" s="148" t="s">
        <v>2047</v>
      </c>
      <c r="Q1796" s="148" t="s">
        <v>48</v>
      </c>
      <c r="R1796" s="150">
        <v>45189</v>
      </c>
      <c r="T1796" s="148" t="s">
        <v>2115</v>
      </c>
      <c r="U1796" s="148">
        <v>500</v>
      </c>
      <c r="X1796" s="148">
        <v>5</v>
      </c>
      <c r="Y1796" s="148" t="s">
        <v>230</v>
      </c>
      <c r="AC1796" s="148" t="s">
        <v>49</v>
      </c>
      <c r="AD1796" s="148" t="s">
        <v>5404</v>
      </c>
      <c r="AE1796" s="148">
        <v>53400</v>
      </c>
      <c r="AF1796" s="148" t="s">
        <v>9640</v>
      </c>
      <c r="AJ1796" s="148">
        <v>687797984</v>
      </c>
      <c r="AK1796" s="148" t="s">
        <v>9641</v>
      </c>
      <c r="AL1796" s="148">
        <v>0</v>
      </c>
      <c r="AM1796" s="148">
        <v>0</v>
      </c>
    </row>
    <row r="1797" spans="1:39">
      <c r="A1797" s="148">
        <v>5329120</v>
      </c>
      <c r="B1797" s="148" t="s">
        <v>6475</v>
      </c>
      <c r="C1797" s="148" t="s">
        <v>130</v>
      </c>
      <c r="D1797" s="148">
        <v>5329120</v>
      </c>
      <c r="F1797" s="149" t="s">
        <v>43</v>
      </c>
      <c r="H1797" s="150">
        <v>18157</v>
      </c>
      <c r="I1797" s="149" t="s">
        <v>8212</v>
      </c>
      <c r="J1797" s="149" t="s">
        <v>8213</v>
      </c>
      <c r="K1797" s="149" t="s">
        <v>45</v>
      </c>
      <c r="M1797" s="149" t="s">
        <v>46</v>
      </c>
      <c r="N1797" s="148">
        <v>12530114</v>
      </c>
      <c r="O1797" s="148" t="s">
        <v>47</v>
      </c>
      <c r="Q1797" s="148" t="s">
        <v>48</v>
      </c>
      <c r="R1797" s="150">
        <v>45005</v>
      </c>
      <c r="S1797" s="150">
        <v>44995</v>
      </c>
      <c r="T1797" s="148" t="s">
        <v>2896</v>
      </c>
      <c r="U1797" s="148">
        <v>500</v>
      </c>
      <c r="X1797" s="148">
        <v>5</v>
      </c>
      <c r="Y1797" s="148" t="s">
        <v>230</v>
      </c>
      <c r="AC1797" s="148" t="s">
        <v>49</v>
      </c>
      <c r="AD1797" s="148" t="s">
        <v>3797</v>
      </c>
      <c r="AE1797" s="148">
        <v>53260</v>
      </c>
      <c r="AF1797" s="148" t="s">
        <v>6476</v>
      </c>
      <c r="AI1797" s="148" t="s">
        <v>2910</v>
      </c>
      <c r="AK1797" s="148" t="s">
        <v>1402</v>
      </c>
      <c r="AL1797" s="148">
        <v>0</v>
      </c>
      <c r="AM1797" s="148">
        <v>0</v>
      </c>
    </row>
    <row r="1798" spans="1:39">
      <c r="A1798" s="148">
        <v>5329511</v>
      </c>
      <c r="B1798" s="148" t="s">
        <v>6475</v>
      </c>
      <c r="C1798" s="148" t="s">
        <v>183</v>
      </c>
      <c r="D1798" s="148">
        <v>5329511</v>
      </c>
      <c r="F1798" s="149" t="s">
        <v>52</v>
      </c>
      <c r="H1798" s="150">
        <v>38940</v>
      </c>
      <c r="I1798" s="149" t="s">
        <v>2335</v>
      </c>
      <c r="J1798" s="149">
        <v>-19</v>
      </c>
      <c r="K1798" s="149" t="s">
        <v>45</v>
      </c>
      <c r="M1798" s="149" t="s">
        <v>46</v>
      </c>
      <c r="N1798" s="148">
        <v>12530127</v>
      </c>
      <c r="O1798" s="148" t="s">
        <v>305</v>
      </c>
      <c r="Q1798" s="148" t="s">
        <v>48</v>
      </c>
      <c r="R1798" s="150">
        <v>45218</v>
      </c>
      <c r="T1798" s="148" t="s">
        <v>2115</v>
      </c>
      <c r="U1798" s="148">
        <v>506</v>
      </c>
      <c r="X1798" s="148">
        <v>5</v>
      </c>
      <c r="Y1798" s="148" t="s">
        <v>230</v>
      </c>
      <c r="AC1798" s="148" t="s">
        <v>49</v>
      </c>
      <c r="AD1798" s="148" t="s">
        <v>9642</v>
      </c>
      <c r="AE1798" s="148">
        <v>53440</v>
      </c>
      <c r="AF1798" s="148" t="s">
        <v>9643</v>
      </c>
      <c r="AK1798" s="148" t="s">
        <v>9644</v>
      </c>
      <c r="AL1798" s="148">
        <v>0</v>
      </c>
      <c r="AM1798" s="148">
        <v>0</v>
      </c>
    </row>
    <row r="1799" spans="1:39">
      <c r="A1799" s="148">
        <v>5328885</v>
      </c>
      <c r="B1799" s="148" t="s">
        <v>1179</v>
      </c>
      <c r="C1799" s="148" t="s">
        <v>108</v>
      </c>
      <c r="D1799" s="148">
        <v>5328885</v>
      </c>
      <c r="F1799" s="149" t="s">
        <v>52</v>
      </c>
      <c r="H1799" s="150">
        <v>40055</v>
      </c>
      <c r="I1799" s="149" t="s">
        <v>70</v>
      </c>
      <c r="J1799" s="149">
        <v>-16</v>
      </c>
      <c r="K1799" s="149" t="s">
        <v>45</v>
      </c>
      <c r="M1799" s="149" t="s">
        <v>46</v>
      </c>
      <c r="N1799" s="148">
        <v>12530078</v>
      </c>
      <c r="O1799" s="148" t="s">
        <v>105</v>
      </c>
      <c r="Q1799" s="148" t="s">
        <v>48</v>
      </c>
      <c r="R1799" s="150">
        <v>44838</v>
      </c>
      <c r="T1799" s="148" t="s">
        <v>2115</v>
      </c>
      <c r="U1799" s="148">
        <v>587</v>
      </c>
      <c r="X1799" s="148">
        <v>5</v>
      </c>
      <c r="Y1799" s="148" t="s">
        <v>230</v>
      </c>
      <c r="AC1799" s="148" t="s">
        <v>49</v>
      </c>
      <c r="AD1799" s="148" t="s">
        <v>6477</v>
      </c>
      <c r="AE1799" s="148">
        <v>53290</v>
      </c>
      <c r="AF1799" s="148" t="s">
        <v>6478</v>
      </c>
      <c r="AJ1799" s="148">
        <v>644024368</v>
      </c>
      <c r="AK1799" s="148" t="s">
        <v>6479</v>
      </c>
      <c r="AL1799" s="148">
        <v>1</v>
      </c>
      <c r="AM1799" s="148">
        <v>1</v>
      </c>
    </row>
    <row r="1800" spans="1:39">
      <c r="A1800" s="148">
        <v>5327861</v>
      </c>
      <c r="B1800" s="148" t="s">
        <v>1179</v>
      </c>
      <c r="C1800" s="148" t="s">
        <v>461</v>
      </c>
      <c r="D1800" s="148">
        <v>5327861</v>
      </c>
      <c r="F1800" s="149" t="s">
        <v>52</v>
      </c>
      <c r="H1800" s="150">
        <v>26027</v>
      </c>
      <c r="I1800" s="149" t="s">
        <v>8109</v>
      </c>
      <c r="J1800" s="149" t="s">
        <v>8110</v>
      </c>
      <c r="K1800" s="149" t="s">
        <v>61</v>
      </c>
      <c r="M1800" s="149" t="s">
        <v>46</v>
      </c>
      <c r="N1800" s="148">
        <v>12530114</v>
      </c>
      <c r="O1800" s="148" t="s">
        <v>47</v>
      </c>
      <c r="Q1800" s="148" t="s">
        <v>48</v>
      </c>
      <c r="R1800" s="150">
        <v>43819</v>
      </c>
      <c r="S1800" s="150">
        <v>44475</v>
      </c>
      <c r="T1800" s="148" t="s">
        <v>2896</v>
      </c>
      <c r="U1800" s="148">
        <v>500</v>
      </c>
      <c r="X1800" s="148">
        <v>5</v>
      </c>
      <c r="Y1800" s="148" t="s">
        <v>230</v>
      </c>
      <c r="AC1800" s="148" t="s">
        <v>49</v>
      </c>
      <c r="AD1800" s="148" t="s">
        <v>1328</v>
      </c>
      <c r="AE1800" s="148">
        <v>53000</v>
      </c>
      <c r="AF1800" s="148" t="s">
        <v>4858</v>
      </c>
      <c r="AI1800" s="148" t="s">
        <v>3496</v>
      </c>
      <c r="AJ1800" s="148" t="s">
        <v>3497</v>
      </c>
      <c r="AK1800" s="148" t="s">
        <v>3096</v>
      </c>
      <c r="AL1800" s="148">
        <v>0</v>
      </c>
      <c r="AM1800" s="148">
        <v>0</v>
      </c>
    </row>
    <row r="1801" spans="1:39">
      <c r="A1801" s="148">
        <v>535631</v>
      </c>
      <c r="B1801" s="148" t="s">
        <v>9645</v>
      </c>
      <c r="C1801" s="148" t="s">
        <v>237</v>
      </c>
      <c r="D1801" s="148">
        <v>535631</v>
      </c>
      <c r="F1801" s="149" t="s">
        <v>52</v>
      </c>
      <c r="H1801" s="150">
        <v>21848</v>
      </c>
      <c r="I1801" s="149" t="s">
        <v>8208</v>
      </c>
      <c r="J1801" s="149" t="s">
        <v>8209</v>
      </c>
      <c r="K1801" s="149" t="s">
        <v>45</v>
      </c>
      <c r="M1801" s="149" t="s">
        <v>46</v>
      </c>
      <c r="N1801" s="148">
        <v>12530035</v>
      </c>
      <c r="O1801" s="148" t="s">
        <v>2027</v>
      </c>
      <c r="Q1801" s="148" t="s">
        <v>48</v>
      </c>
      <c r="R1801" s="150">
        <v>37432</v>
      </c>
      <c r="S1801" s="150">
        <v>45147</v>
      </c>
      <c r="T1801" s="148" t="s">
        <v>1006</v>
      </c>
      <c r="U1801" s="148">
        <v>588</v>
      </c>
      <c r="X1801" s="148">
        <v>5</v>
      </c>
      <c r="Y1801" s="148" t="s">
        <v>230</v>
      </c>
      <c r="AC1801" s="148" t="s">
        <v>49</v>
      </c>
      <c r="AD1801" s="148" t="s">
        <v>3655</v>
      </c>
      <c r="AE1801" s="148">
        <v>53960</v>
      </c>
      <c r="AF1801" s="148" t="s">
        <v>9646</v>
      </c>
      <c r="AI1801" s="148">
        <v>951375280</v>
      </c>
      <c r="AJ1801" s="148">
        <v>684725222</v>
      </c>
      <c r="AK1801" s="148" t="s">
        <v>9647</v>
      </c>
      <c r="AL1801" s="148">
        <v>0</v>
      </c>
      <c r="AM1801" s="148">
        <v>0</v>
      </c>
    </row>
    <row r="1802" spans="1:39">
      <c r="A1802" s="148">
        <v>5329499</v>
      </c>
      <c r="B1802" s="148" t="s">
        <v>9648</v>
      </c>
      <c r="C1802" s="148" t="s">
        <v>9649</v>
      </c>
      <c r="D1802" s="148">
        <v>5329499</v>
      </c>
      <c r="F1802" s="149" t="s">
        <v>43</v>
      </c>
      <c r="H1802" s="150">
        <v>41395</v>
      </c>
      <c r="I1802" s="149" t="s">
        <v>54</v>
      </c>
      <c r="J1802" s="149">
        <v>-12</v>
      </c>
      <c r="K1802" s="149" t="s">
        <v>45</v>
      </c>
      <c r="M1802" s="149" t="s">
        <v>46</v>
      </c>
      <c r="N1802" s="148">
        <v>12530144</v>
      </c>
      <c r="O1802" s="148" t="s">
        <v>2070</v>
      </c>
      <c r="Q1802" s="148" t="s">
        <v>48</v>
      </c>
      <c r="R1802" s="150">
        <v>45215</v>
      </c>
      <c r="T1802" s="148" t="s">
        <v>2115</v>
      </c>
      <c r="U1802" s="148">
        <v>500</v>
      </c>
      <c r="X1802" s="148">
        <v>5</v>
      </c>
      <c r="Y1802" s="148" t="s">
        <v>230</v>
      </c>
      <c r="AC1802" s="148" t="s">
        <v>49</v>
      </c>
      <c r="AD1802" s="148" t="s">
        <v>5353</v>
      </c>
      <c r="AE1802" s="148">
        <v>53290</v>
      </c>
      <c r="AF1802" s="148" t="s">
        <v>9650</v>
      </c>
      <c r="AI1802" s="148">
        <v>674021291</v>
      </c>
      <c r="AK1802" s="148" t="s">
        <v>9651</v>
      </c>
      <c r="AL1802" s="148">
        <v>0</v>
      </c>
      <c r="AM1802" s="148">
        <v>0</v>
      </c>
    </row>
    <row r="1803" spans="1:39">
      <c r="A1803" s="148">
        <v>5329498</v>
      </c>
      <c r="B1803" s="148" t="s">
        <v>9648</v>
      </c>
      <c r="C1803" s="148" t="s">
        <v>9652</v>
      </c>
      <c r="D1803" s="148">
        <v>5329498</v>
      </c>
      <c r="F1803" s="149" t="s">
        <v>43</v>
      </c>
      <c r="H1803" s="150">
        <v>40686</v>
      </c>
      <c r="I1803" s="149" t="s">
        <v>44</v>
      </c>
      <c r="J1803" s="149">
        <v>-14</v>
      </c>
      <c r="K1803" s="149" t="s">
        <v>45</v>
      </c>
      <c r="M1803" s="149" t="s">
        <v>46</v>
      </c>
      <c r="N1803" s="148">
        <v>12530144</v>
      </c>
      <c r="O1803" s="148" t="s">
        <v>2070</v>
      </c>
      <c r="Q1803" s="148" t="s">
        <v>48</v>
      </c>
      <c r="R1803" s="150">
        <v>45215</v>
      </c>
      <c r="T1803" s="148" t="s">
        <v>2115</v>
      </c>
      <c r="U1803" s="148">
        <v>500</v>
      </c>
      <c r="X1803" s="148">
        <v>5</v>
      </c>
      <c r="Y1803" s="148" t="s">
        <v>230</v>
      </c>
      <c r="AC1803" s="148" t="s">
        <v>49</v>
      </c>
      <c r="AD1803" s="148" t="s">
        <v>5353</v>
      </c>
      <c r="AE1803" s="148">
        <v>53290</v>
      </c>
      <c r="AF1803" s="148" t="s">
        <v>9650</v>
      </c>
      <c r="AI1803" s="148">
        <v>674021291</v>
      </c>
      <c r="AK1803" s="148" t="s">
        <v>9651</v>
      </c>
      <c r="AL1803" s="148">
        <v>0</v>
      </c>
      <c r="AM1803" s="148">
        <v>0</v>
      </c>
    </row>
    <row r="1804" spans="1:39">
      <c r="A1804" s="148">
        <v>5328585</v>
      </c>
      <c r="B1804" s="148" t="s">
        <v>3097</v>
      </c>
      <c r="C1804" s="148" t="s">
        <v>9653</v>
      </c>
      <c r="D1804" s="148">
        <v>5328585</v>
      </c>
      <c r="F1804" s="149" t="s">
        <v>52</v>
      </c>
      <c r="H1804" s="150">
        <v>41518</v>
      </c>
      <c r="I1804" s="149" t="s">
        <v>54</v>
      </c>
      <c r="J1804" s="149">
        <v>-12</v>
      </c>
      <c r="K1804" s="149" t="s">
        <v>45</v>
      </c>
      <c r="M1804" s="149" t="s">
        <v>46</v>
      </c>
      <c r="N1804" s="148">
        <v>12530060</v>
      </c>
      <c r="O1804" s="148" t="s">
        <v>2031</v>
      </c>
      <c r="Q1804" s="148" t="s">
        <v>48</v>
      </c>
      <c r="R1804" s="150">
        <v>44593</v>
      </c>
      <c r="T1804" s="148" t="s">
        <v>2115</v>
      </c>
      <c r="U1804" s="148">
        <v>500</v>
      </c>
      <c r="X1804" s="148">
        <v>5</v>
      </c>
      <c r="Y1804" s="148" t="s">
        <v>230</v>
      </c>
      <c r="AB1804" s="150">
        <v>44810</v>
      </c>
      <c r="AC1804" s="148" t="s">
        <v>49</v>
      </c>
      <c r="AD1804" s="148" t="s">
        <v>4788</v>
      </c>
      <c r="AE1804" s="148">
        <v>53810</v>
      </c>
      <c r="AF1804" s="148" t="s">
        <v>4859</v>
      </c>
      <c r="AJ1804" s="148" t="s">
        <v>3098</v>
      </c>
      <c r="AK1804" s="148" t="s">
        <v>3099</v>
      </c>
      <c r="AL1804" s="148">
        <v>0</v>
      </c>
      <c r="AM1804" s="148">
        <v>0</v>
      </c>
    </row>
    <row r="1805" spans="1:39">
      <c r="A1805" s="148">
        <v>5315971</v>
      </c>
      <c r="B1805" s="148" t="s">
        <v>6480</v>
      </c>
      <c r="C1805" s="148" t="s">
        <v>654</v>
      </c>
      <c r="D1805" s="148">
        <v>5315971</v>
      </c>
      <c r="F1805" s="149" t="s">
        <v>52</v>
      </c>
      <c r="H1805" s="150">
        <v>20771</v>
      </c>
      <c r="I1805" s="149" t="s">
        <v>8208</v>
      </c>
      <c r="J1805" s="149" t="s">
        <v>8209</v>
      </c>
      <c r="K1805" s="149" t="s">
        <v>45</v>
      </c>
      <c r="M1805" s="149" t="s">
        <v>46</v>
      </c>
      <c r="N1805" s="148">
        <v>12530055</v>
      </c>
      <c r="O1805" s="148" t="s">
        <v>240</v>
      </c>
      <c r="Q1805" s="148" t="s">
        <v>48</v>
      </c>
      <c r="R1805" s="150">
        <v>37432</v>
      </c>
      <c r="S1805" s="150">
        <v>45182</v>
      </c>
      <c r="T1805" s="148" t="s">
        <v>1006</v>
      </c>
      <c r="U1805" s="148">
        <v>530</v>
      </c>
      <c r="X1805" s="148">
        <v>5</v>
      </c>
      <c r="Y1805" s="148" t="s">
        <v>230</v>
      </c>
      <c r="AC1805" s="148" t="s">
        <v>49</v>
      </c>
      <c r="AD1805" s="148" t="s">
        <v>3748</v>
      </c>
      <c r="AE1805" s="148">
        <v>53380</v>
      </c>
      <c r="AF1805" s="148" t="s">
        <v>6481</v>
      </c>
      <c r="AK1805" s="148" t="s">
        <v>7297</v>
      </c>
      <c r="AL1805" s="148">
        <v>0</v>
      </c>
      <c r="AM1805" s="148">
        <v>0</v>
      </c>
    </row>
    <row r="1806" spans="1:39">
      <c r="A1806" s="148">
        <v>5321606</v>
      </c>
      <c r="B1806" s="148" t="s">
        <v>6480</v>
      </c>
      <c r="C1806" s="148" t="s">
        <v>655</v>
      </c>
      <c r="D1806" s="148">
        <v>5321606</v>
      </c>
      <c r="F1806" s="149" t="s">
        <v>52</v>
      </c>
      <c r="H1806" s="150">
        <v>35889</v>
      </c>
      <c r="I1806" s="149" t="s">
        <v>59</v>
      </c>
      <c r="J1806" s="149">
        <v>-40</v>
      </c>
      <c r="K1806" s="149" t="s">
        <v>45</v>
      </c>
      <c r="M1806" s="149" t="s">
        <v>46</v>
      </c>
      <c r="N1806" s="148">
        <v>12530055</v>
      </c>
      <c r="O1806" s="148" t="s">
        <v>240</v>
      </c>
      <c r="Q1806" s="148" t="s">
        <v>48</v>
      </c>
      <c r="R1806" s="150">
        <v>39898</v>
      </c>
      <c r="S1806" s="150">
        <v>44890</v>
      </c>
      <c r="T1806" s="148" t="s">
        <v>2896</v>
      </c>
      <c r="U1806" s="148">
        <v>1139</v>
      </c>
      <c r="X1806" s="148">
        <v>11</v>
      </c>
      <c r="Y1806" s="148" t="s">
        <v>230</v>
      </c>
      <c r="AC1806" s="148" t="s">
        <v>49</v>
      </c>
      <c r="AD1806" s="148" t="s">
        <v>3748</v>
      </c>
      <c r="AE1806" s="148">
        <v>53380</v>
      </c>
      <c r="AF1806" s="148" t="s">
        <v>6481</v>
      </c>
      <c r="AI1806" s="148">
        <v>243685666</v>
      </c>
      <c r="AJ1806" s="148">
        <v>645624929</v>
      </c>
      <c r="AK1806" s="148" t="s">
        <v>6482</v>
      </c>
      <c r="AL1806" s="148">
        <v>0</v>
      </c>
      <c r="AM1806" s="148">
        <v>0</v>
      </c>
    </row>
    <row r="1807" spans="1:39">
      <c r="A1807" s="148">
        <v>534138</v>
      </c>
      <c r="B1807" s="148" t="s">
        <v>656</v>
      </c>
      <c r="C1807" s="148" t="s">
        <v>657</v>
      </c>
      <c r="D1807" s="148">
        <v>534138</v>
      </c>
      <c r="F1807" s="149" t="s">
        <v>52</v>
      </c>
      <c r="H1807" s="150">
        <v>21828</v>
      </c>
      <c r="I1807" s="149" t="s">
        <v>8208</v>
      </c>
      <c r="J1807" s="149" t="s">
        <v>8209</v>
      </c>
      <c r="K1807" s="149" t="s">
        <v>61</v>
      </c>
      <c r="M1807" s="149" t="s">
        <v>46</v>
      </c>
      <c r="N1807" s="148">
        <v>12530060</v>
      </c>
      <c r="O1807" s="148" t="s">
        <v>2031</v>
      </c>
      <c r="Q1807" s="148" t="s">
        <v>48</v>
      </c>
      <c r="R1807" s="150">
        <v>37432</v>
      </c>
      <c r="S1807" s="150">
        <v>44734</v>
      </c>
      <c r="T1807" s="148" t="s">
        <v>2896</v>
      </c>
      <c r="U1807" s="148">
        <v>764</v>
      </c>
      <c r="X1807" s="148">
        <v>7</v>
      </c>
      <c r="Y1807" s="148" t="s">
        <v>230</v>
      </c>
      <c r="AC1807" s="148" t="s">
        <v>49</v>
      </c>
      <c r="AD1807" s="148" t="s">
        <v>1328</v>
      </c>
      <c r="AE1807" s="148">
        <v>53000</v>
      </c>
      <c r="AF1807" s="148" t="s">
        <v>4860</v>
      </c>
      <c r="AI1807" s="148">
        <v>243536178</v>
      </c>
      <c r="AJ1807" s="148">
        <v>686404923</v>
      </c>
      <c r="AK1807" s="148" t="s">
        <v>1786</v>
      </c>
      <c r="AL1807" s="148">
        <v>0</v>
      </c>
      <c r="AM1807" s="148">
        <v>0</v>
      </c>
    </row>
    <row r="1808" spans="1:39">
      <c r="A1808" s="148">
        <v>534151</v>
      </c>
      <c r="B1808" s="148" t="s">
        <v>9654</v>
      </c>
      <c r="C1808" s="148" t="s">
        <v>184</v>
      </c>
      <c r="D1808" s="148">
        <v>534151</v>
      </c>
      <c r="E1808" s="149" t="s">
        <v>52</v>
      </c>
      <c r="F1808" s="149" t="s">
        <v>52</v>
      </c>
      <c r="H1808" s="150">
        <v>15727</v>
      </c>
      <c r="I1808" s="149" t="s">
        <v>8304</v>
      </c>
      <c r="J1808" s="149" t="s">
        <v>2113</v>
      </c>
      <c r="K1808" s="149" t="s">
        <v>45</v>
      </c>
      <c r="M1808" s="149" t="s">
        <v>46</v>
      </c>
      <c r="N1808" s="148">
        <v>12530060</v>
      </c>
      <c r="O1808" s="148" t="s">
        <v>2031</v>
      </c>
      <c r="P1808" s="150">
        <v>45527</v>
      </c>
      <c r="Q1808" s="148" t="s">
        <v>962</v>
      </c>
      <c r="R1808" s="150">
        <v>37432</v>
      </c>
      <c r="S1808" s="150">
        <v>44736</v>
      </c>
      <c r="T1808" s="148" t="s">
        <v>2896</v>
      </c>
      <c r="U1808" s="148">
        <v>1185</v>
      </c>
      <c r="X1808" s="148">
        <v>11</v>
      </c>
      <c r="Y1808" s="148" t="s">
        <v>230</v>
      </c>
      <c r="AC1808" s="148" t="s">
        <v>49</v>
      </c>
      <c r="AD1808" s="148" t="s">
        <v>3677</v>
      </c>
      <c r="AE1808" s="148">
        <v>53000</v>
      </c>
      <c r="AF1808" s="148" t="s">
        <v>9655</v>
      </c>
      <c r="AI1808" s="148">
        <v>243536178</v>
      </c>
      <c r="AJ1808" s="148">
        <v>686404923</v>
      </c>
      <c r="AK1808" s="148" t="s">
        <v>9656</v>
      </c>
      <c r="AL1808" s="148">
        <v>0</v>
      </c>
      <c r="AM1808" s="148">
        <v>0</v>
      </c>
    </row>
    <row r="1809" spans="1:39">
      <c r="A1809" s="148">
        <v>5312450</v>
      </c>
      <c r="B1809" s="148" t="s">
        <v>658</v>
      </c>
      <c r="C1809" s="148" t="s">
        <v>136</v>
      </c>
      <c r="D1809" s="148">
        <v>5312450</v>
      </c>
      <c r="F1809" s="149" t="s">
        <v>52</v>
      </c>
      <c r="H1809" s="150">
        <v>26946</v>
      </c>
      <c r="I1809" s="149" t="s">
        <v>8109</v>
      </c>
      <c r="J1809" s="149" t="s">
        <v>8110</v>
      </c>
      <c r="K1809" s="149" t="s">
        <v>45</v>
      </c>
      <c r="M1809" s="149" t="s">
        <v>46</v>
      </c>
      <c r="N1809" s="148">
        <v>12530114</v>
      </c>
      <c r="O1809" s="148" t="s">
        <v>47</v>
      </c>
      <c r="Q1809" s="148" t="s">
        <v>48</v>
      </c>
      <c r="R1809" s="150">
        <v>37432</v>
      </c>
      <c r="S1809" s="150">
        <v>45216</v>
      </c>
      <c r="T1809" s="148" t="s">
        <v>1006</v>
      </c>
      <c r="U1809" s="148">
        <v>935</v>
      </c>
      <c r="X1809" s="148">
        <v>9</v>
      </c>
      <c r="Y1809" s="148" t="s">
        <v>230</v>
      </c>
      <c r="AB1809" s="150">
        <v>45108</v>
      </c>
      <c r="AC1809" s="148" t="s">
        <v>49</v>
      </c>
      <c r="AD1809" s="148" t="s">
        <v>3725</v>
      </c>
      <c r="AE1809" s="148">
        <v>53810</v>
      </c>
      <c r="AF1809" s="148" t="s">
        <v>4861</v>
      </c>
      <c r="AJ1809" s="148" t="s">
        <v>3498</v>
      </c>
      <c r="AK1809" s="148" t="s">
        <v>1787</v>
      </c>
      <c r="AL1809" s="148">
        <v>0</v>
      </c>
      <c r="AM1809" s="148">
        <v>0</v>
      </c>
    </row>
    <row r="1810" spans="1:39">
      <c r="A1810" s="148">
        <v>5324235</v>
      </c>
      <c r="B1810" s="148" t="s">
        <v>658</v>
      </c>
      <c r="C1810" s="148" t="s">
        <v>2103</v>
      </c>
      <c r="D1810" s="148">
        <v>5324235</v>
      </c>
      <c r="F1810" s="149" t="s">
        <v>52</v>
      </c>
      <c r="H1810" s="150">
        <v>39098</v>
      </c>
      <c r="I1810" s="149" t="s">
        <v>68</v>
      </c>
      <c r="J1810" s="149">
        <v>-18</v>
      </c>
      <c r="K1810" s="149" t="s">
        <v>61</v>
      </c>
      <c r="M1810" s="149" t="s">
        <v>46</v>
      </c>
      <c r="N1810" s="148">
        <v>12530022</v>
      </c>
      <c r="O1810" s="148" t="s">
        <v>51</v>
      </c>
      <c r="Q1810" s="148" t="s">
        <v>48</v>
      </c>
      <c r="R1810" s="150">
        <v>41536</v>
      </c>
      <c r="T1810" s="148" t="s">
        <v>2115</v>
      </c>
      <c r="U1810" s="148">
        <v>1366</v>
      </c>
      <c r="X1810" s="148">
        <v>13</v>
      </c>
      <c r="Y1810" s="148" t="s">
        <v>230</v>
      </c>
      <c r="AB1810" s="150">
        <v>45108</v>
      </c>
      <c r="AC1810" s="148" t="s">
        <v>49</v>
      </c>
      <c r="AD1810" s="148" t="s">
        <v>3725</v>
      </c>
      <c r="AE1810" s="148">
        <v>53810</v>
      </c>
      <c r="AF1810" s="148" t="s">
        <v>4862</v>
      </c>
      <c r="AJ1810" s="148">
        <v>611259456</v>
      </c>
      <c r="AK1810" s="148" t="s">
        <v>3100</v>
      </c>
      <c r="AL1810" s="148">
        <v>0</v>
      </c>
      <c r="AM1810" s="148">
        <v>0</v>
      </c>
    </row>
    <row r="1811" spans="1:39">
      <c r="A1811" s="148">
        <v>5329718</v>
      </c>
      <c r="B1811" s="148" t="s">
        <v>9657</v>
      </c>
      <c r="C1811" s="148" t="s">
        <v>217</v>
      </c>
      <c r="D1811" s="148">
        <v>5329718</v>
      </c>
      <c r="E1811" s="149" t="s">
        <v>5338</v>
      </c>
      <c r="H1811" s="150">
        <v>42515</v>
      </c>
      <c r="I1811" s="149" t="s">
        <v>43</v>
      </c>
      <c r="J1811" s="149">
        <v>-9</v>
      </c>
      <c r="K1811" s="149" t="s">
        <v>45</v>
      </c>
      <c r="M1811" s="149" t="s">
        <v>46</v>
      </c>
      <c r="N1811" s="148">
        <v>12530060</v>
      </c>
      <c r="O1811" s="148" t="s">
        <v>2031</v>
      </c>
      <c r="P1811" s="150">
        <v>45496</v>
      </c>
      <c r="Q1811" s="148" t="s">
        <v>962</v>
      </c>
      <c r="R1811" s="150">
        <v>45496</v>
      </c>
      <c r="T1811" s="148" t="s">
        <v>2115</v>
      </c>
      <c r="U1811" s="148">
        <v>500</v>
      </c>
      <c r="X1811" s="148">
        <v>5</v>
      </c>
      <c r="Y1811" s="148" t="s">
        <v>230</v>
      </c>
      <c r="AC1811" s="148" t="s">
        <v>49</v>
      </c>
      <c r="AD1811" s="148" t="s">
        <v>3637</v>
      </c>
      <c r="AE1811" s="148">
        <v>53810</v>
      </c>
      <c r="AF1811" s="148" t="s">
        <v>9658</v>
      </c>
      <c r="AJ1811" s="148">
        <v>673880240</v>
      </c>
      <c r="AK1811" s="148" t="s">
        <v>9659</v>
      </c>
      <c r="AL1811" s="148">
        <v>0</v>
      </c>
      <c r="AM1811" s="148">
        <v>0</v>
      </c>
    </row>
    <row r="1812" spans="1:39">
      <c r="A1812" s="148">
        <v>5329521</v>
      </c>
      <c r="B1812" s="148" t="s">
        <v>9660</v>
      </c>
      <c r="C1812" s="148" t="s">
        <v>9661</v>
      </c>
      <c r="D1812" s="148">
        <v>5329521</v>
      </c>
      <c r="F1812" s="149" t="s">
        <v>52</v>
      </c>
      <c r="H1812" s="150">
        <v>40822</v>
      </c>
      <c r="I1812" s="149" t="s">
        <v>44</v>
      </c>
      <c r="J1812" s="149">
        <v>-14</v>
      </c>
      <c r="K1812" s="149" t="s">
        <v>45</v>
      </c>
      <c r="M1812" s="149" t="s">
        <v>46</v>
      </c>
      <c r="N1812" s="148">
        <v>12530054</v>
      </c>
      <c r="O1812" s="148" t="s">
        <v>94</v>
      </c>
      <c r="Q1812" s="148" t="s">
        <v>48</v>
      </c>
      <c r="R1812" s="150">
        <v>45223</v>
      </c>
      <c r="T1812" s="148" t="s">
        <v>2115</v>
      </c>
      <c r="U1812" s="148">
        <v>535</v>
      </c>
      <c r="X1812" s="148">
        <v>5</v>
      </c>
      <c r="Y1812" s="148" t="s">
        <v>230</v>
      </c>
      <c r="AC1812" s="148" t="s">
        <v>49</v>
      </c>
      <c r="AD1812" s="148" t="s">
        <v>3769</v>
      </c>
      <c r="AE1812" s="148">
        <v>53400</v>
      </c>
      <c r="AF1812" s="148" t="s">
        <v>9662</v>
      </c>
      <c r="AK1812" s="148" t="s">
        <v>9663</v>
      </c>
      <c r="AL1812" s="148">
        <v>0</v>
      </c>
      <c r="AM1812" s="148">
        <v>0</v>
      </c>
    </row>
    <row r="1813" spans="1:39">
      <c r="A1813" s="148">
        <v>5328084</v>
      </c>
      <c r="B1813" s="148" t="s">
        <v>660</v>
      </c>
      <c r="C1813" s="148" t="s">
        <v>1312</v>
      </c>
      <c r="D1813" s="148">
        <v>5328084</v>
      </c>
      <c r="F1813" s="149" t="s">
        <v>52</v>
      </c>
      <c r="H1813" s="150">
        <v>40862</v>
      </c>
      <c r="I1813" s="149" t="s">
        <v>44</v>
      </c>
      <c r="J1813" s="149">
        <v>-14</v>
      </c>
      <c r="K1813" s="149" t="s">
        <v>61</v>
      </c>
      <c r="M1813" s="149" t="s">
        <v>46</v>
      </c>
      <c r="N1813" s="148">
        <v>12530025</v>
      </c>
      <c r="O1813" s="148" t="s">
        <v>2051</v>
      </c>
      <c r="Q1813" s="148" t="s">
        <v>48</v>
      </c>
      <c r="R1813" s="150">
        <v>44192</v>
      </c>
      <c r="S1813" s="150">
        <v>45159</v>
      </c>
      <c r="T1813" s="148" t="s">
        <v>1006</v>
      </c>
      <c r="U1813" s="148">
        <v>502</v>
      </c>
      <c r="X1813" s="148">
        <v>5</v>
      </c>
      <c r="Y1813" s="148" t="s">
        <v>230</v>
      </c>
      <c r="AC1813" s="148" t="s">
        <v>49</v>
      </c>
      <c r="AD1813" s="148" t="s">
        <v>4076</v>
      </c>
      <c r="AE1813" s="148">
        <v>53200</v>
      </c>
      <c r="AF1813" s="148" t="s">
        <v>4863</v>
      </c>
      <c r="AJ1813" s="148">
        <v>612229577</v>
      </c>
      <c r="AK1813" s="148" t="s">
        <v>3101</v>
      </c>
      <c r="AL1813" s="148">
        <v>0</v>
      </c>
      <c r="AM1813" s="148">
        <v>0</v>
      </c>
    </row>
    <row r="1814" spans="1:39">
      <c r="A1814" s="148">
        <v>5329420</v>
      </c>
      <c r="B1814" s="148" t="s">
        <v>9664</v>
      </c>
      <c r="C1814" s="148" t="s">
        <v>2042</v>
      </c>
      <c r="D1814" s="148">
        <v>5329420</v>
      </c>
      <c r="F1814" s="149" t="s">
        <v>52</v>
      </c>
      <c r="H1814" s="150">
        <v>31425</v>
      </c>
      <c r="I1814" s="149" t="s">
        <v>59</v>
      </c>
      <c r="J1814" s="149">
        <v>-40</v>
      </c>
      <c r="K1814" s="149" t="s">
        <v>45</v>
      </c>
      <c r="M1814" s="149" t="s">
        <v>46</v>
      </c>
      <c r="N1814" s="148">
        <v>12530065</v>
      </c>
      <c r="O1814" s="148" t="s">
        <v>2153</v>
      </c>
      <c r="Q1814" s="148" t="s">
        <v>48</v>
      </c>
      <c r="R1814" s="150">
        <v>45203</v>
      </c>
      <c r="S1814" s="150">
        <v>45202</v>
      </c>
      <c r="T1814" s="148" t="s">
        <v>1006</v>
      </c>
      <c r="U1814" s="148">
        <v>500</v>
      </c>
      <c r="X1814" s="148">
        <v>5</v>
      </c>
      <c r="Y1814" s="148" t="s">
        <v>230</v>
      </c>
      <c r="AC1814" s="148" t="s">
        <v>49</v>
      </c>
      <c r="AD1814" s="148" t="s">
        <v>4122</v>
      </c>
      <c r="AE1814" s="148">
        <v>53300</v>
      </c>
      <c r="AF1814" s="148">
        <v>7</v>
      </c>
      <c r="AG1814" s="148" t="s">
        <v>5890</v>
      </c>
      <c r="AJ1814" s="148">
        <v>777288891</v>
      </c>
      <c r="AK1814" s="148" t="s">
        <v>9665</v>
      </c>
      <c r="AL1814" s="148">
        <v>1</v>
      </c>
      <c r="AM1814" s="148">
        <v>0</v>
      </c>
    </row>
    <row r="1815" spans="1:39">
      <c r="A1815" s="148">
        <v>7518576</v>
      </c>
      <c r="B1815" s="148" t="s">
        <v>961</v>
      </c>
      <c r="C1815" s="148" t="s">
        <v>103</v>
      </c>
      <c r="D1815" s="148">
        <v>7518576</v>
      </c>
      <c r="E1815" s="149" t="s">
        <v>52</v>
      </c>
      <c r="F1815" s="149" t="s">
        <v>52</v>
      </c>
      <c r="H1815" s="150">
        <v>21601</v>
      </c>
      <c r="I1815" s="149" t="s">
        <v>8208</v>
      </c>
      <c r="J1815" s="149" t="s">
        <v>8209</v>
      </c>
      <c r="K1815" s="149" t="s">
        <v>45</v>
      </c>
      <c r="M1815" s="149" t="s">
        <v>46</v>
      </c>
      <c r="N1815" s="148">
        <v>12538899</v>
      </c>
      <c r="O1815" s="148" t="s">
        <v>1231</v>
      </c>
      <c r="P1815" s="150">
        <v>45510</v>
      </c>
      <c r="Q1815" s="148" t="s">
        <v>962</v>
      </c>
      <c r="R1815" s="150">
        <v>40771</v>
      </c>
      <c r="S1815" s="150">
        <v>44753</v>
      </c>
      <c r="T1815" s="148" t="s">
        <v>2896</v>
      </c>
      <c r="U1815" s="148">
        <v>748</v>
      </c>
      <c r="X1815" s="148">
        <v>7</v>
      </c>
      <c r="Y1815" s="148" t="s">
        <v>230</v>
      </c>
      <c r="AC1815" s="148" t="s">
        <v>49</v>
      </c>
      <c r="AD1815" s="148" t="s">
        <v>3955</v>
      </c>
      <c r="AE1815" s="148">
        <v>53160</v>
      </c>
      <c r="AF1815" s="148" t="s">
        <v>9666</v>
      </c>
      <c r="AJ1815" s="148">
        <v>772343962</v>
      </c>
      <c r="AK1815" s="148" t="s">
        <v>9667</v>
      </c>
      <c r="AL1815" s="148">
        <v>0</v>
      </c>
      <c r="AM1815" s="148">
        <v>0</v>
      </c>
    </row>
    <row r="1816" spans="1:39">
      <c r="A1816" s="148">
        <v>5329473</v>
      </c>
      <c r="B1816" s="148" t="s">
        <v>3102</v>
      </c>
      <c r="C1816" s="148" t="s">
        <v>9668</v>
      </c>
      <c r="D1816" s="148">
        <v>5329473</v>
      </c>
      <c r="F1816" s="149" t="s">
        <v>43</v>
      </c>
      <c r="H1816" s="150">
        <v>42095</v>
      </c>
      <c r="I1816" s="149" t="s">
        <v>57</v>
      </c>
      <c r="J1816" s="149">
        <v>-10</v>
      </c>
      <c r="K1816" s="149" t="s">
        <v>45</v>
      </c>
      <c r="M1816" s="149" t="s">
        <v>46</v>
      </c>
      <c r="N1816" s="148">
        <v>12530078</v>
      </c>
      <c r="O1816" s="148" t="s">
        <v>105</v>
      </c>
      <c r="Q1816" s="148" t="s">
        <v>48</v>
      </c>
      <c r="R1816" s="150">
        <v>45209</v>
      </c>
      <c r="T1816" s="148" t="s">
        <v>2115</v>
      </c>
      <c r="U1816" s="148">
        <v>500</v>
      </c>
      <c r="X1816" s="148">
        <v>5</v>
      </c>
      <c r="Y1816" s="148" t="s">
        <v>230</v>
      </c>
      <c r="AC1816" s="148" t="s">
        <v>49</v>
      </c>
      <c r="AD1816" s="148" t="s">
        <v>9669</v>
      </c>
      <c r="AE1816" s="148">
        <v>53290</v>
      </c>
      <c r="AF1816" s="148" t="s">
        <v>9670</v>
      </c>
      <c r="AK1816" s="148" t="s">
        <v>3103</v>
      </c>
      <c r="AL1816" s="148">
        <v>0</v>
      </c>
      <c r="AM1816" s="148">
        <v>0</v>
      </c>
    </row>
    <row r="1817" spans="1:39">
      <c r="A1817" s="148">
        <v>5323145</v>
      </c>
      <c r="B1817" s="148" t="s">
        <v>661</v>
      </c>
      <c r="C1817" s="148" t="s">
        <v>2132</v>
      </c>
      <c r="D1817" s="148">
        <v>5323145</v>
      </c>
      <c r="E1817" s="149" t="s">
        <v>8115</v>
      </c>
      <c r="F1817" s="149" t="s">
        <v>52</v>
      </c>
      <c r="H1817" s="150">
        <v>36809</v>
      </c>
      <c r="I1817" s="149" t="s">
        <v>59</v>
      </c>
      <c r="J1817" s="149">
        <v>-40</v>
      </c>
      <c r="K1817" s="149" t="s">
        <v>45</v>
      </c>
      <c r="M1817" s="149" t="s">
        <v>46</v>
      </c>
      <c r="N1817" s="148">
        <v>12530060</v>
      </c>
      <c r="O1817" s="148" t="s">
        <v>2031</v>
      </c>
      <c r="P1817" s="150">
        <v>45480</v>
      </c>
      <c r="Q1817" s="148" t="s">
        <v>962</v>
      </c>
      <c r="R1817" s="150">
        <v>40816</v>
      </c>
      <c r="S1817" s="150">
        <v>45126</v>
      </c>
      <c r="T1817" s="148" t="s">
        <v>2896</v>
      </c>
      <c r="U1817" s="148">
        <v>1775</v>
      </c>
      <c r="X1817" s="148">
        <v>17</v>
      </c>
      <c r="Y1817" s="148" t="s">
        <v>230</v>
      </c>
      <c r="AC1817" s="148" t="s">
        <v>49</v>
      </c>
      <c r="AD1817" s="148" t="s">
        <v>3806</v>
      </c>
      <c r="AE1817" s="148">
        <v>53240</v>
      </c>
      <c r="AF1817" s="148" t="s">
        <v>4864</v>
      </c>
      <c r="AJ1817" s="148" t="s">
        <v>9671</v>
      </c>
      <c r="AK1817" s="148" t="s">
        <v>1788</v>
      </c>
      <c r="AL1817" s="148">
        <v>0</v>
      </c>
      <c r="AM1817" s="148">
        <v>0</v>
      </c>
    </row>
    <row r="1818" spans="1:39">
      <c r="A1818" s="148">
        <v>5312314</v>
      </c>
      <c r="B1818" s="148" t="s">
        <v>662</v>
      </c>
      <c r="C1818" s="148" t="s">
        <v>144</v>
      </c>
      <c r="D1818" s="148">
        <v>5312314</v>
      </c>
      <c r="E1818" s="149" t="s">
        <v>8115</v>
      </c>
      <c r="F1818" s="149" t="s">
        <v>52</v>
      </c>
      <c r="H1818" s="150">
        <v>27870</v>
      </c>
      <c r="I1818" s="149" t="s">
        <v>8147</v>
      </c>
      <c r="J1818" s="149" t="s">
        <v>8148</v>
      </c>
      <c r="K1818" s="149" t="s">
        <v>45</v>
      </c>
      <c r="M1818" s="149" t="s">
        <v>46</v>
      </c>
      <c r="N1818" s="148">
        <v>12530146</v>
      </c>
      <c r="O1818" s="148" t="s">
        <v>2034</v>
      </c>
      <c r="P1818" s="150">
        <v>45482</v>
      </c>
      <c r="Q1818" s="148" t="s">
        <v>962</v>
      </c>
      <c r="R1818" s="150">
        <v>37432</v>
      </c>
      <c r="S1818" s="150">
        <v>44812</v>
      </c>
      <c r="T1818" s="148" t="s">
        <v>2896</v>
      </c>
      <c r="U1818" s="148">
        <v>699</v>
      </c>
      <c r="X1818" s="148">
        <v>6</v>
      </c>
      <c r="Y1818" s="148" t="s">
        <v>230</v>
      </c>
      <c r="AC1818" s="148" t="s">
        <v>49</v>
      </c>
      <c r="AD1818" s="148" t="s">
        <v>3736</v>
      </c>
      <c r="AE1818" s="148">
        <v>53360</v>
      </c>
      <c r="AF1818" s="148" t="s">
        <v>4865</v>
      </c>
      <c r="AI1818" s="148">
        <v>622731189</v>
      </c>
      <c r="AK1818" s="148" t="s">
        <v>1789</v>
      </c>
      <c r="AL1818" s="148">
        <v>0</v>
      </c>
      <c r="AM1818" s="148">
        <v>0</v>
      </c>
    </row>
    <row r="1819" spans="1:39">
      <c r="A1819" s="148">
        <v>7716738</v>
      </c>
      <c r="B1819" s="148" t="s">
        <v>3104</v>
      </c>
      <c r="C1819" s="148" t="s">
        <v>3105</v>
      </c>
      <c r="D1819" s="148">
        <v>7716738</v>
      </c>
      <c r="F1819" s="149" t="s">
        <v>52</v>
      </c>
      <c r="H1819" s="150">
        <v>29778</v>
      </c>
      <c r="I1819" s="149" t="s">
        <v>8113</v>
      </c>
      <c r="J1819" s="149" t="s">
        <v>8114</v>
      </c>
      <c r="K1819" s="149" t="s">
        <v>61</v>
      </c>
      <c r="M1819" s="149" t="s">
        <v>46</v>
      </c>
      <c r="N1819" s="148">
        <v>12530041</v>
      </c>
      <c r="O1819" s="148" t="s">
        <v>2056</v>
      </c>
      <c r="Q1819" s="148" t="s">
        <v>48</v>
      </c>
      <c r="R1819" s="150">
        <v>38000</v>
      </c>
      <c r="S1819" s="150">
        <v>44469</v>
      </c>
      <c r="T1819" s="148" t="s">
        <v>2896</v>
      </c>
      <c r="U1819" s="148">
        <v>613</v>
      </c>
      <c r="X1819" s="148">
        <v>6</v>
      </c>
      <c r="Y1819" s="148" t="s">
        <v>230</v>
      </c>
      <c r="AC1819" s="148" t="s">
        <v>49</v>
      </c>
      <c r="AD1819" s="148" t="s">
        <v>4091</v>
      </c>
      <c r="AE1819" s="148">
        <v>54440</v>
      </c>
      <c r="AF1819" s="148" t="s">
        <v>4866</v>
      </c>
      <c r="AJ1819" s="148">
        <v>617720757</v>
      </c>
      <c r="AK1819" s="148" t="s">
        <v>3106</v>
      </c>
      <c r="AL1819" s="148">
        <v>0</v>
      </c>
      <c r="AM1819" s="148">
        <v>0</v>
      </c>
    </row>
    <row r="1820" spans="1:39">
      <c r="A1820" s="148">
        <v>5329509</v>
      </c>
      <c r="B1820" s="148" t="s">
        <v>663</v>
      </c>
      <c r="C1820" s="148" t="s">
        <v>720</v>
      </c>
      <c r="D1820" s="148">
        <v>5329509</v>
      </c>
      <c r="F1820" s="149" t="s">
        <v>43</v>
      </c>
      <c r="H1820" s="150">
        <v>26335</v>
      </c>
      <c r="I1820" s="149" t="s">
        <v>8109</v>
      </c>
      <c r="J1820" s="149" t="s">
        <v>8110</v>
      </c>
      <c r="K1820" s="149" t="s">
        <v>61</v>
      </c>
      <c r="M1820" s="149" t="s">
        <v>46</v>
      </c>
      <c r="N1820" s="148">
        <v>12530016</v>
      </c>
      <c r="O1820" s="148" t="s">
        <v>2152</v>
      </c>
      <c r="Q1820" s="148" t="s">
        <v>48</v>
      </c>
      <c r="R1820" s="150">
        <v>45217</v>
      </c>
      <c r="S1820" s="150">
        <v>45213</v>
      </c>
      <c r="T1820" s="148" t="s">
        <v>1006</v>
      </c>
      <c r="U1820" s="148">
        <v>500</v>
      </c>
      <c r="X1820" s="148">
        <v>5</v>
      </c>
      <c r="Y1820" s="148" t="s">
        <v>230</v>
      </c>
      <c r="AC1820" s="148" t="s">
        <v>49</v>
      </c>
      <c r="AD1820" s="148" t="s">
        <v>3668</v>
      </c>
      <c r="AE1820" s="148">
        <v>53160</v>
      </c>
      <c r="AF1820" s="148" t="s">
        <v>9672</v>
      </c>
      <c r="AJ1820" s="148">
        <v>645675874</v>
      </c>
      <c r="AK1820" s="148" t="s">
        <v>9673</v>
      </c>
      <c r="AL1820" s="148">
        <v>0</v>
      </c>
      <c r="AM1820" s="148">
        <v>0</v>
      </c>
    </row>
    <row r="1821" spans="1:39">
      <c r="A1821" s="148">
        <v>5328741</v>
      </c>
      <c r="B1821" s="148" t="s">
        <v>663</v>
      </c>
      <c r="C1821" s="148" t="s">
        <v>6483</v>
      </c>
      <c r="D1821" s="148">
        <v>5328741</v>
      </c>
      <c r="F1821" s="149" t="s">
        <v>43</v>
      </c>
      <c r="H1821" s="150">
        <v>22318</v>
      </c>
      <c r="I1821" s="149" t="s">
        <v>8138</v>
      </c>
      <c r="J1821" s="149" t="s">
        <v>8139</v>
      </c>
      <c r="K1821" s="149" t="s">
        <v>45</v>
      </c>
      <c r="M1821" s="149" t="s">
        <v>46</v>
      </c>
      <c r="N1821" s="148">
        <v>12530120</v>
      </c>
      <c r="O1821" s="148" t="s">
        <v>1150</v>
      </c>
      <c r="Q1821" s="148" t="s">
        <v>48</v>
      </c>
      <c r="R1821" s="150">
        <v>44821</v>
      </c>
      <c r="S1821" s="150">
        <v>45174</v>
      </c>
      <c r="T1821" s="148" t="s">
        <v>1006</v>
      </c>
      <c r="U1821" s="148">
        <v>500</v>
      </c>
      <c r="X1821" s="148">
        <v>5</v>
      </c>
      <c r="Y1821" s="148" t="s">
        <v>230</v>
      </c>
      <c r="AC1821" s="148" t="s">
        <v>49</v>
      </c>
      <c r="AD1821" s="148" t="s">
        <v>3694</v>
      </c>
      <c r="AE1821" s="148">
        <v>53940</v>
      </c>
      <c r="AF1821" s="148" t="s">
        <v>6484</v>
      </c>
      <c r="AJ1821" s="148">
        <v>788423422</v>
      </c>
      <c r="AK1821" s="148" t="s">
        <v>6485</v>
      </c>
      <c r="AL1821" s="148">
        <v>0</v>
      </c>
      <c r="AM1821" s="148">
        <v>0</v>
      </c>
    </row>
    <row r="1822" spans="1:39">
      <c r="A1822" s="148">
        <v>5328243</v>
      </c>
      <c r="B1822" s="148" t="s">
        <v>663</v>
      </c>
      <c r="C1822" s="148" t="s">
        <v>210</v>
      </c>
      <c r="D1822" s="148">
        <v>5328243</v>
      </c>
      <c r="F1822" s="149" t="s">
        <v>43</v>
      </c>
      <c r="H1822" s="150">
        <v>39792</v>
      </c>
      <c r="I1822" s="149" t="s">
        <v>152</v>
      </c>
      <c r="J1822" s="149">
        <v>-17</v>
      </c>
      <c r="K1822" s="149" t="s">
        <v>45</v>
      </c>
      <c r="M1822" s="149" t="s">
        <v>46</v>
      </c>
      <c r="N1822" s="148">
        <v>12530016</v>
      </c>
      <c r="O1822" s="148" t="s">
        <v>2152</v>
      </c>
      <c r="Q1822" s="148" t="s">
        <v>48</v>
      </c>
      <c r="R1822" s="150">
        <v>44462</v>
      </c>
      <c r="S1822" s="150">
        <v>45213</v>
      </c>
      <c r="T1822" s="148" t="s">
        <v>1006</v>
      </c>
      <c r="U1822" s="148">
        <v>500</v>
      </c>
      <c r="X1822" s="148">
        <v>5</v>
      </c>
      <c r="Y1822" s="148" t="s">
        <v>230</v>
      </c>
      <c r="AC1822" s="148" t="s">
        <v>49</v>
      </c>
      <c r="AD1822" s="148" t="s">
        <v>4524</v>
      </c>
      <c r="AE1822" s="148">
        <v>53160</v>
      </c>
      <c r="AF1822" s="148" t="s">
        <v>9674</v>
      </c>
      <c r="AJ1822" s="148">
        <v>645675874</v>
      </c>
      <c r="AK1822" s="148" t="s">
        <v>9673</v>
      </c>
      <c r="AL1822" s="148">
        <v>0</v>
      </c>
      <c r="AM1822" s="148">
        <v>0</v>
      </c>
    </row>
    <row r="1823" spans="1:39">
      <c r="A1823" s="148">
        <v>5321994</v>
      </c>
      <c r="B1823" s="148" t="s">
        <v>663</v>
      </c>
      <c r="C1823" s="148" t="s">
        <v>125</v>
      </c>
      <c r="D1823" s="148">
        <v>5321994</v>
      </c>
      <c r="F1823" s="149" t="s">
        <v>52</v>
      </c>
      <c r="H1823" s="150">
        <v>35557</v>
      </c>
      <c r="I1823" s="149" t="s">
        <v>59</v>
      </c>
      <c r="J1823" s="149">
        <v>-40</v>
      </c>
      <c r="K1823" s="149" t="s">
        <v>45</v>
      </c>
      <c r="M1823" s="149" t="s">
        <v>46</v>
      </c>
      <c r="N1823" s="148">
        <v>12530001</v>
      </c>
      <c r="O1823" s="148" t="s">
        <v>2065</v>
      </c>
      <c r="Q1823" s="148" t="s">
        <v>48</v>
      </c>
      <c r="R1823" s="150">
        <v>40105</v>
      </c>
      <c r="S1823" s="150">
        <v>45204</v>
      </c>
      <c r="T1823" s="148" t="s">
        <v>1006</v>
      </c>
      <c r="U1823" s="148">
        <v>645</v>
      </c>
      <c r="X1823" s="148">
        <v>6</v>
      </c>
      <c r="Y1823" s="148" t="s">
        <v>230</v>
      </c>
      <c r="AC1823" s="148" t="s">
        <v>49</v>
      </c>
      <c r="AD1823" s="148" t="s">
        <v>1328</v>
      </c>
      <c r="AE1823" s="148">
        <v>53000</v>
      </c>
      <c r="AF1823" s="148" t="s">
        <v>9675</v>
      </c>
      <c r="AJ1823" s="148">
        <v>615789066</v>
      </c>
      <c r="AK1823" s="148" t="s">
        <v>9676</v>
      </c>
      <c r="AL1823" s="148">
        <v>0</v>
      </c>
      <c r="AM1823" s="148">
        <v>0</v>
      </c>
    </row>
    <row r="1824" spans="1:39">
      <c r="A1824" s="148">
        <v>5329702</v>
      </c>
      <c r="B1824" s="148" t="s">
        <v>9677</v>
      </c>
      <c r="C1824" s="148" t="s">
        <v>434</v>
      </c>
      <c r="D1824" s="148">
        <v>5329702</v>
      </c>
      <c r="E1824" s="149" t="s">
        <v>43</v>
      </c>
      <c r="H1824" s="150">
        <v>23167</v>
      </c>
      <c r="I1824" s="149" t="s">
        <v>8138</v>
      </c>
      <c r="J1824" s="149" t="s">
        <v>8139</v>
      </c>
      <c r="K1824" s="149" t="s">
        <v>61</v>
      </c>
      <c r="M1824" s="149" t="s">
        <v>46</v>
      </c>
      <c r="N1824" s="148">
        <v>12530010</v>
      </c>
      <c r="O1824" s="148" t="s">
        <v>2021</v>
      </c>
      <c r="P1824" s="150">
        <v>45481</v>
      </c>
      <c r="Q1824" s="148" t="s">
        <v>962</v>
      </c>
      <c r="R1824" s="150">
        <v>45481</v>
      </c>
      <c r="S1824" s="150">
        <v>45468</v>
      </c>
      <c r="T1824" s="148" t="s">
        <v>1006</v>
      </c>
      <c r="U1824" s="148">
        <v>500</v>
      </c>
      <c r="X1824" s="148">
        <v>5</v>
      </c>
      <c r="Y1824" s="148" t="s">
        <v>230</v>
      </c>
      <c r="AC1824" s="148" t="s">
        <v>49</v>
      </c>
      <c r="AD1824" s="148" t="s">
        <v>1328</v>
      </c>
      <c r="AE1824" s="148">
        <v>53000</v>
      </c>
      <c r="AF1824" s="148" t="s">
        <v>9678</v>
      </c>
      <c r="AJ1824" s="148">
        <v>684193370</v>
      </c>
      <c r="AK1824" s="148" t="s">
        <v>9679</v>
      </c>
      <c r="AL1824" s="148">
        <v>0</v>
      </c>
      <c r="AM1824" s="148">
        <v>0</v>
      </c>
    </row>
    <row r="1825" spans="1:39">
      <c r="A1825" s="148">
        <v>534386</v>
      </c>
      <c r="B1825" s="148" t="s">
        <v>664</v>
      </c>
      <c r="C1825" s="148" t="s">
        <v>293</v>
      </c>
      <c r="D1825" s="148">
        <v>534386</v>
      </c>
      <c r="E1825" s="149" t="s">
        <v>8115</v>
      </c>
      <c r="F1825" s="149" t="s">
        <v>52</v>
      </c>
      <c r="H1825" s="150">
        <v>17492</v>
      </c>
      <c r="I1825" s="149" t="s">
        <v>8212</v>
      </c>
      <c r="J1825" s="149" t="s">
        <v>8213</v>
      </c>
      <c r="K1825" s="149" t="s">
        <v>45</v>
      </c>
      <c r="M1825" s="149" t="s">
        <v>46</v>
      </c>
      <c r="N1825" s="148">
        <v>12530022</v>
      </c>
      <c r="O1825" s="148" t="s">
        <v>51</v>
      </c>
      <c r="P1825" s="150">
        <v>45521</v>
      </c>
      <c r="Q1825" s="148" t="s">
        <v>962</v>
      </c>
      <c r="R1825" s="150">
        <v>37432</v>
      </c>
      <c r="T1825" s="148" t="s">
        <v>2022</v>
      </c>
      <c r="U1825" s="148">
        <v>553</v>
      </c>
      <c r="X1825" s="148">
        <v>5</v>
      </c>
      <c r="Y1825" s="148" t="s">
        <v>230</v>
      </c>
      <c r="AC1825" s="148" t="s">
        <v>49</v>
      </c>
      <c r="AD1825" s="148" t="s">
        <v>3677</v>
      </c>
      <c r="AE1825" s="148">
        <v>53000</v>
      </c>
      <c r="AF1825" s="148" t="s">
        <v>4869</v>
      </c>
      <c r="AI1825" s="148" t="s">
        <v>3499</v>
      </c>
      <c r="AJ1825" s="148" t="s">
        <v>3500</v>
      </c>
      <c r="AK1825" s="148" t="s">
        <v>1790</v>
      </c>
      <c r="AL1825" s="148">
        <v>0</v>
      </c>
      <c r="AM1825" s="148">
        <v>0</v>
      </c>
    </row>
    <row r="1826" spans="1:39">
      <c r="A1826" s="148">
        <v>5319252</v>
      </c>
      <c r="B1826" s="148" t="s">
        <v>991</v>
      </c>
      <c r="C1826" s="148" t="s">
        <v>266</v>
      </c>
      <c r="D1826" s="148">
        <v>5319252</v>
      </c>
      <c r="F1826" s="149" t="s">
        <v>43</v>
      </c>
      <c r="H1826" s="150">
        <v>15342</v>
      </c>
      <c r="I1826" s="149" t="s">
        <v>8304</v>
      </c>
      <c r="J1826" s="149" t="s">
        <v>2113</v>
      </c>
      <c r="K1826" s="149" t="s">
        <v>45</v>
      </c>
      <c r="M1826" s="149" t="s">
        <v>46</v>
      </c>
      <c r="N1826" s="148">
        <v>12530017</v>
      </c>
      <c r="O1826" s="148" t="s">
        <v>2025</v>
      </c>
      <c r="Q1826" s="148" t="s">
        <v>48</v>
      </c>
      <c r="R1826" s="150">
        <v>38429</v>
      </c>
      <c r="S1826" s="150">
        <v>44806</v>
      </c>
      <c r="T1826" s="148" t="s">
        <v>2896</v>
      </c>
      <c r="U1826" s="148">
        <v>500</v>
      </c>
      <c r="X1826" s="148">
        <v>5</v>
      </c>
      <c r="Y1826" s="148" t="s">
        <v>230</v>
      </c>
      <c r="AC1826" s="148" t="s">
        <v>49</v>
      </c>
      <c r="AD1826" s="148" t="s">
        <v>3669</v>
      </c>
      <c r="AE1826" s="148">
        <v>53500</v>
      </c>
      <c r="AF1826" s="148" t="s">
        <v>4870</v>
      </c>
      <c r="AI1826" s="148">
        <v>243053360</v>
      </c>
      <c r="AJ1826" s="148">
        <v>608241067</v>
      </c>
      <c r="AK1826" s="148" t="s">
        <v>3501</v>
      </c>
      <c r="AL1826" s="148">
        <v>0</v>
      </c>
      <c r="AM1826" s="148">
        <v>0</v>
      </c>
    </row>
    <row r="1827" spans="1:39">
      <c r="A1827" s="148">
        <v>5323713</v>
      </c>
      <c r="B1827" s="148" t="s">
        <v>9680</v>
      </c>
      <c r="C1827" s="148" t="s">
        <v>6317</v>
      </c>
      <c r="D1827" s="148">
        <v>5323713</v>
      </c>
      <c r="F1827" s="149" t="s">
        <v>52</v>
      </c>
      <c r="H1827" s="150">
        <v>27657</v>
      </c>
      <c r="I1827" s="149" t="s">
        <v>8147</v>
      </c>
      <c r="J1827" s="149" t="s">
        <v>8148</v>
      </c>
      <c r="K1827" s="149" t="s">
        <v>45</v>
      </c>
      <c r="M1827" s="149" t="s">
        <v>46</v>
      </c>
      <c r="N1827" s="148">
        <v>12530114</v>
      </c>
      <c r="O1827" s="148" t="s">
        <v>47</v>
      </c>
      <c r="Q1827" s="148" t="s">
        <v>48</v>
      </c>
      <c r="R1827" s="150">
        <v>41178</v>
      </c>
      <c r="S1827" s="150">
        <v>45069</v>
      </c>
      <c r="T1827" s="148" t="s">
        <v>1006</v>
      </c>
      <c r="U1827" s="148">
        <v>683</v>
      </c>
      <c r="X1827" s="148">
        <v>6</v>
      </c>
      <c r="Y1827" s="148" t="s">
        <v>230</v>
      </c>
      <c r="AC1827" s="148" t="s">
        <v>49</v>
      </c>
      <c r="AD1827" s="148" t="s">
        <v>1328</v>
      </c>
      <c r="AE1827" s="148">
        <v>53000</v>
      </c>
      <c r="AF1827" s="148" t="s">
        <v>9681</v>
      </c>
      <c r="AI1827" s="148">
        <v>695673890</v>
      </c>
      <c r="AK1827" s="148" t="s">
        <v>9682</v>
      </c>
      <c r="AL1827" s="148">
        <v>0</v>
      </c>
      <c r="AM1827" s="148">
        <v>0</v>
      </c>
    </row>
    <row r="1828" spans="1:39">
      <c r="A1828" s="148">
        <v>5319374</v>
      </c>
      <c r="B1828" s="148" t="s">
        <v>936</v>
      </c>
      <c r="C1828" s="148" t="s">
        <v>1282</v>
      </c>
      <c r="D1828" s="148">
        <v>5319374</v>
      </c>
      <c r="F1828" s="149" t="s">
        <v>52</v>
      </c>
      <c r="H1828" s="150">
        <v>29702</v>
      </c>
      <c r="I1828" s="149" t="s">
        <v>8113</v>
      </c>
      <c r="J1828" s="149" t="s">
        <v>8114</v>
      </c>
      <c r="K1828" s="149" t="s">
        <v>45</v>
      </c>
      <c r="M1828" s="149" t="s">
        <v>46</v>
      </c>
      <c r="N1828" s="148">
        <v>12530144</v>
      </c>
      <c r="O1828" s="148" t="s">
        <v>2070</v>
      </c>
      <c r="Q1828" s="148" t="s">
        <v>48</v>
      </c>
      <c r="R1828" s="150">
        <v>38616</v>
      </c>
      <c r="S1828" s="150">
        <v>44811</v>
      </c>
      <c r="T1828" s="148" t="s">
        <v>2896</v>
      </c>
      <c r="U1828" s="148">
        <v>810</v>
      </c>
      <c r="X1828" s="148">
        <v>8</v>
      </c>
      <c r="Y1828" s="148" t="s">
        <v>230</v>
      </c>
      <c r="AC1828" s="148" t="s">
        <v>49</v>
      </c>
      <c r="AD1828" s="148" t="s">
        <v>3631</v>
      </c>
      <c r="AE1828" s="148">
        <v>53290</v>
      </c>
      <c r="AF1828" s="148" t="s">
        <v>4871</v>
      </c>
      <c r="AK1828" s="148" t="s">
        <v>1791</v>
      </c>
      <c r="AL1828" s="148">
        <v>0</v>
      </c>
      <c r="AM1828" s="148">
        <v>0</v>
      </c>
    </row>
    <row r="1829" spans="1:39">
      <c r="A1829" s="148">
        <v>537921</v>
      </c>
      <c r="B1829" s="148" t="s">
        <v>665</v>
      </c>
      <c r="C1829" s="148" t="s">
        <v>9683</v>
      </c>
      <c r="D1829" s="148">
        <v>537921</v>
      </c>
      <c r="F1829" s="149" t="s">
        <v>52</v>
      </c>
      <c r="H1829" s="150">
        <v>25225</v>
      </c>
      <c r="I1829" s="149" t="s">
        <v>8130</v>
      </c>
      <c r="J1829" s="149" t="s">
        <v>8131</v>
      </c>
      <c r="K1829" s="149" t="s">
        <v>61</v>
      </c>
      <c r="M1829" s="149" t="s">
        <v>46</v>
      </c>
      <c r="N1829" s="148">
        <v>12530087</v>
      </c>
      <c r="O1829" s="148" t="s">
        <v>1341</v>
      </c>
      <c r="Q1829" s="148" t="s">
        <v>48</v>
      </c>
      <c r="R1829" s="150">
        <v>37432</v>
      </c>
      <c r="S1829" s="150">
        <v>45146</v>
      </c>
      <c r="T1829" s="148" t="s">
        <v>1006</v>
      </c>
      <c r="U1829" s="148">
        <v>878</v>
      </c>
      <c r="X1829" s="148">
        <v>8</v>
      </c>
      <c r="Y1829" s="148" t="s">
        <v>230</v>
      </c>
      <c r="AC1829" s="148" t="s">
        <v>49</v>
      </c>
      <c r="AD1829" s="148" t="s">
        <v>3670</v>
      </c>
      <c r="AE1829" s="148">
        <v>53320</v>
      </c>
      <c r="AF1829" s="148" t="s">
        <v>9684</v>
      </c>
      <c r="AI1829" s="148">
        <v>243686029</v>
      </c>
      <c r="AJ1829" s="148">
        <v>624856545</v>
      </c>
      <c r="AK1829" s="148" t="s">
        <v>9685</v>
      </c>
      <c r="AL1829" s="148">
        <v>0</v>
      </c>
      <c r="AM1829" s="148">
        <v>0</v>
      </c>
    </row>
    <row r="1830" spans="1:39">
      <c r="A1830" s="148">
        <v>5310753</v>
      </c>
      <c r="B1830" s="148" t="s">
        <v>665</v>
      </c>
      <c r="C1830" s="148" t="s">
        <v>2077</v>
      </c>
      <c r="D1830" s="148">
        <v>5310753</v>
      </c>
      <c r="F1830" s="149" t="s">
        <v>52</v>
      </c>
      <c r="H1830" s="150">
        <v>26029</v>
      </c>
      <c r="I1830" s="149" t="s">
        <v>8109</v>
      </c>
      <c r="J1830" s="149" t="s">
        <v>8110</v>
      </c>
      <c r="K1830" s="149" t="s">
        <v>45</v>
      </c>
      <c r="M1830" s="149" t="s">
        <v>46</v>
      </c>
      <c r="N1830" s="148">
        <v>12530036</v>
      </c>
      <c r="O1830" s="148" t="s">
        <v>2030</v>
      </c>
      <c r="Q1830" s="148" t="s">
        <v>48</v>
      </c>
      <c r="R1830" s="150">
        <v>37432</v>
      </c>
      <c r="S1830" s="150">
        <v>44435</v>
      </c>
      <c r="T1830" s="148" t="s">
        <v>2896</v>
      </c>
      <c r="U1830" s="148">
        <v>1175</v>
      </c>
      <c r="X1830" s="148">
        <v>11</v>
      </c>
      <c r="Y1830" s="148" t="s">
        <v>230</v>
      </c>
      <c r="AC1830" s="148" t="s">
        <v>49</v>
      </c>
      <c r="AD1830" s="148" t="s">
        <v>4695</v>
      </c>
      <c r="AE1830" s="148">
        <v>53440</v>
      </c>
      <c r="AF1830" s="148" t="s">
        <v>4872</v>
      </c>
      <c r="AJ1830" s="148">
        <v>623618450</v>
      </c>
      <c r="AK1830" s="148" t="s">
        <v>1792</v>
      </c>
      <c r="AL1830" s="148">
        <v>0</v>
      </c>
      <c r="AM1830" s="148">
        <v>0</v>
      </c>
    </row>
    <row r="1831" spans="1:39">
      <c r="A1831" s="148">
        <v>5322188</v>
      </c>
      <c r="B1831" s="148" t="s">
        <v>665</v>
      </c>
      <c r="C1831" s="148" t="s">
        <v>861</v>
      </c>
      <c r="D1831" s="148">
        <v>5322188</v>
      </c>
      <c r="F1831" s="149" t="s">
        <v>52</v>
      </c>
      <c r="H1831" s="150">
        <v>25427</v>
      </c>
      <c r="I1831" s="149" t="s">
        <v>8130</v>
      </c>
      <c r="J1831" s="149" t="s">
        <v>8131</v>
      </c>
      <c r="K1831" s="149" t="s">
        <v>45</v>
      </c>
      <c r="M1831" s="149" t="s">
        <v>46</v>
      </c>
      <c r="N1831" s="148">
        <v>12530064</v>
      </c>
      <c r="O1831" s="148" t="s">
        <v>2020</v>
      </c>
      <c r="Q1831" s="148" t="s">
        <v>48</v>
      </c>
      <c r="R1831" s="150">
        <v>40204</v>
      </c>
      <c r="S1831" s="150">
        <v>44775</v>
      </c>
      <c r="T1831" s="148" t="s">
        <v>2896</v>
      </c>
      <c r="U1831" s="148">
        <v>1358</v>
      </c>
      <c r="X1831" s="148">
        <v>13</v>
      </c>
      <c r="Y1831" s="148" t="s">
        <v>230</v>
      </c>
      <c r="AC1831" s="148" t="s">
        <v>49</v>
      </c>
      <c r="AD1831" s="148" t="s">
        <v>3699</v>
      </c>
      <c r="AE1831" s="148">
        <v>53320</v>
      </c>
      <c r="AF1831" s="148" t="s">
        <v>4873</v>
      </c>
      <c r="AJ1831" s="148">
        <v>626823648</v>
      </c>
      <c r="AK1831" s="148" t="s">
        <v>6486</v>
      </c>
      <c r="AL1831" s="148">
        <v>0</v>
      </c>
      <c r="AM1831" s="148">
        <v>0</v>
      </c>
    </row>
    <row r="1832" spans="1:39">
      <c r="A1832" s="148">
        <v>5329395</v>
      </c>
      <c r="B1832" s="148" t="s">
        <v>6487</v>
      </c>
      <c r="C1832" s="148" t="s">
        <v>141</v>
      </c>
      <c r="D1832" s="148">
        <v>5329395</v>
      </c>
      <c r="F1832" s="149" t="s">
        <v>52</v>
      </c>
      <c r="H1832" s="150">
        <v>26329</v>
      </c>
      <c r="I1832" s="149" t="s">
        <v>8109</v>
      </c>
      <c r="J1832" s="149" t="s">
        <v>8110</v>
      </c>
      <c r="K1832" s="149" t="s">
        <v>45</v>
      </c>
      <c r="M1832" s="149" t="s">
        <v>46</v>
      </c>
      <c r="N1832" s="148">
        <v>12530016</v>
      </c>
      <c r="O1832" s="148" t="s">
        <v>2152</v>
      </c>
      <c r="Q1832" s="148" t="s">
        <v>48</v>
      </c>
      <c r="R1832" s="150">
        <v>45199</v>
      </c>
      <c r="S1832" s="150">
        <v>45191</v>
      </c>
      <c r="T1832" s="148" t="s">
        <v>1006</v>
      </c>
      <c r="U1832" s="148">
        <v>500</v>
      </c>
      <c r="X1832" s="148">
        <v>5</v>
      </c>
      <c r="Y1832" s="148" t="s">
        <v>230</v>
      </c>
      <c r="AC1832" s="148" t="s">
        <v>49</v>
      </c>
      <c r="AD1832" s="148" t="s">
        <v>5018</v>
      </c>
      <c r="AE1832" s="148">
        <v>53270</v>
      </c>
      <c r="AF1832" s="148" t="s">
        <v>9686</v>
      </c>
      <c r="AI1832" s="148">
        <v>243695142</v>
      </c>
      <c r="AJ1832" s="148">
        <v>652300116</v>
      </c>
      <c r="AK1832" s="148" t="s">
        <v>9687</v>
      </c>
      <c r="AL1832" s="148">
        <v>0</v>
      </c>
      <c r="AM1832" s="148">
        <v>0</v>
      </c>
    </row>
    <row r="1833" spans="1:39">
      <c r="A1833" s="148">
        <v>5329672</v>
      </c>
      <c r="B1833" s="148" t="s">
        <v>666</v>
      </c>
      <c r="C1833" s="148" t="s">
        <v>9688</v>
      </c>
      <c r="D1833" s="148">
        <v>5329672</v>
      </c>
      <c r="F1833" s="149" t="s">
        <v>43</v>
      </c>
      <c r="H1833" s="150">
        <v>40215</v>
      </c>
      <c r="I1833" s="149" t="s">
        <v>97</v>
      </c>
      <c r="J1833" s="149">
        <v>-15</v>
      </c>
      <c r="K1833" s="149" t="s">
        <v>45</v>
      </c>
      <c r="M1833" s="149" t="s">
        <v>46</v>
      </c>
      <c r="N1833" s="148">
        <v>12530120</v>
      </c>
      <c r="O1833" s="148" t="s">
        <v>1150</v>
      </c>
      <c r="Q1833" s="148" t="s">
        <v>48</v>
      </c>
      <c r="R1833" s="150">
        <v>45343</v>
      </c>
      <c r="S1833" s="150">
        <v>45278</v>
      </c>
      <c r="T1833" s="148" t="s">
        <v>1006</v>
      </c>
      <c r="U1833" s="148">
        <v>500</v>
      </c>
      <c r="X1833" s="148">
        <v>5</v>
      </c>
      <c r="Y1833" s="148" t="s">
        <v>230</v>
      </c>
      <c r="AC1833" s="148" t="s">
        <v>49</v>
      </c>
      <c r="AD1833" s="148" t="s">
        <v>4521</v>
      </c>
      <c r="AE1833" s="148">
        <v>53410</v>
      </c>
      <c r="AF1833" s="148" t="s">
        <v>9689</v>
      </c>
      <c r="AJ1833" s="148">
        <v>632758472</v>
      </c>
      <c r="AK1833" s="148" t="s">
        <v>9690</v>
      </c>
      <c r="AL1833" s="148">
        <v>0</v>
      </c>
      <c r="AM1833" s="148">
        <v>0</v>
      </c>
    </row>
    <row r="1834" spans="1:39">
      <c r="A1834" s="148">
        <v>5315889</v>
      </c>
      <c r="B1834" s="148" t="s">
        <v>666</v>
      </c>
      <c r="C1834" s="148" t="s">
        <v>2033</v>
      </c>
      <c r="D1834" s="148">
        <v>5315889</v>
      </c>
      <c r="F1834" s="149" t="s">
        <v>43</v>
      </c>
      <c r="H1834" s="150">
        <v>21827</v>
      </c>
      <c r="I1834" s="149" t="s">
        <v>8208</v>
      </c>
      <c r="J1834" s="149" t="s">
        <v>8209</v>
      </c>
      <c r="K1834" s="149" t="s">
        <v>45</v>
      </c>
      <c r="M1834" s="149" t="s">
        <v>46</v>
      </c>
      <c r="N1834" s="148">
        <v>12530017</v>
      </c>
      <c r="O1834" s="148" t="s">
        <v>2025</v>
      </c>
      <c r="Q1834" s="148" t="s">
        <v>48</v>
      </c>
      <c r="R1834" s="150">
        <v>37432</v>
      </c>
      <c r="S1834" s="150">
        <v>45176</v>
      </c>
      <c r="T1834" s="148" t="s">
        <v>1006</v>
      </c>
      <c r="U1834" s="148">
        <v>500</v>
      </c>
      <c r="X1834" s="148">
        <v>5</v>
      </c>
      <c r="Y1834" s="148" t="s">
        <v>230</v>
      </c>
      <c r="AC1834" s="148" t="s">
        <v>49</v>
      </c>
      <c r="AD1834" s="148" t="s">
        <v>3669</v>
      </c>
      <c r="AE1834" s="148">
        <v>53500</v>
      </c>
      <c r="AF1834" s="148" t="s">
        <v>4874</v>
      </c>
      <c r="AI1834" s="148">
        <v>243057596</v>
      </c>
      <c r="AJ1834" s="148">
        <v>637082066</v>
      </c>
      <c r="AK1834" s="148" t="s">
        <v>1793</v>
      </c>
      <c r="AL1834" s="148">
        <v>0</v>
      </c>
      <c r="AM1834" s="148">
        <v>0</v>
      </c>
    </row>
    <row r="1835" spans="1:39">
      <c r="A1835" s="148">
        <v>5324765</v>
      </c>
      <c r="B1835" s="148" t="s">
        <v>666</v>
      </c>
      <c r="C1835" s="148" t="s">
        <v>98</v>
      </c>
      <c r="D1835" s="148">
        <v>5324765</v>
      </c>
      <c r="F1835" s="149" t="s">
        <v>52</v>
      </c>
      <c r="H1835" s="150">
        <v>36203</v>
      </c>
      <c r="I1835" s="149" t="s">
        <v>59</v>
      </c>
      <c r="J1835" s="149">
        <v>-40</v>
      </c>
      <c r="K1835" s="149" t="s">
        <v>45</v>
      </c>
      <c r="M1835" s="149" t="s">
        <v>46</v>
      </c>
      <c r="N1835" s="148">
        <v>12530017</v>
      </c>
      <c r="O1835" s="148" t="s">
        <v>2025</v>
      </c>
      <c r="Q1835" s="148" t="s">
        <v>48</v>
      </c>
      <c r="R1835" s="150">
        <v>41900</v>
      </c>
      <c r="S1835" s="150">
        <v>44488</v>
      </c>
      <c r="T1835" s="148" t="s">
        <v>2896</v>
      </c>
      <c r="U1835" s="148">
        <v>1422</v>
      </c>
      <c r="X1835" s="148">
        <v>14</v>
      </c>
      <c r="Y1835" s="148" t="s">
        <v>230</v>
      </c>
      <c r="AC1835" s="148" t="s">
        <v>49</v>
      </c>
      <c r="AD1835" s="148" t="s">
        <v>3669</v>
      </c>
      <c r="AE1835" s="148">
        <v>53500</v>
      </c>
      <c r="AF1835" s="148" t="s">
        <v>4875</v>
      </c>
      <c r="AI1835" s="148">
        <v>243057213</v>
      </c>
      <c r="AJ1835" s="148">
        <v>678452230</v>
      </c>
      <c r="AK1835" s="148" t="s">
        <v>3107</v>
      </c>
      <c r="AL1835" s="148">
        <v>0</v>
      </c>
      <c r="AM1835" s="148">
        <v>0</v>
      </c>
    </row>
    <row r="1836" spans="1:39">
      <c r="A1836" s="148">
        <v>5324833</v>
      </c>
      <c r="B1836" s="148" t="s">
        <v>666</v>
      </c>
      <c r="C1836" s="148" t="s">
        <v>2224</v>
      </c>
      <c r="D1836" s="148">
        <v>5324833</v>
      </c>
      <c r="F1836" s="149" t="s">
        <v>52</v>
      </c>
      <c r="H1836" s="150">
        <v>36994</v>
      </c>
      <c r="I1836" s="149" t="s">
        <v>59</v>
      </c>
      <c r="J1836" s="149">
        <v>-40</v>
      </c>
      <c r="K1836" s="149" t="s">
        <v>45</v>
      </c>
      <c r="M1836" s="149" t="s">
        <v>46</v>
      </c>
      <c r="N1836" s="148">
        <v>12530143</v>
      </c>
      <c r="O1836" s="148" t="s">
        <v>3251</v>
      </c>
      <c r="Q1836" s="148" t="s">
        <v>48</v>
      </c>
      <c r="R1836" s="150">
        <v>41906</v>
      </c>
      <c r="S1836" s="150">
        <v>44936</v>
      </c>
      <c r="T1836" s="148" t="s">
        <v>2896</v>
      </c>
      <c r="U1836" s="148">
        <v>713</v>
      </c>
      <c r="X1836" s="148">
        <v>7</v>
      </c>
      <c r="Y1836" s="148" t="s">
        <v>230</v>
      </c>
      <c r="AC1836" s="148" t="s">
        <v>49</v>
      </c>
      <c r="AD1836" s="148" t="s">
        <v>3820</v>
      </c>
      <c r="AE1836" s="148">
        <v>53200</v>
      </c>
      <c r="AF1836" s="148" t="s">
        <v>6488</v>
      </c>
      <c r="AJ1836" s="148">
        <v>652378676</v>
      </c>
      <c r="AK1836" s="148" t="s">
        <v>6489</v>
      </c>
      <c r="AL1836" s="148">
        <v>0</v>
      </c>
      <c r="AM1836" s="148">
        <v>0</v>
      </c>
    </row>
    <row r="1837" spans="1:39">
      <c r="A1837" s="148">
        <v>5326968</v>
      </c>
      <c r="B1837" s="148" t="s">
        <v>9691</v>
      </c>
      <c r="C1837" s="148" t="s">
        <v>9692</v>
      </c>
      <c r="D1837" s="148">
        <v>5326968</v>
      </c>
      <c r="F1837" s="149" t="s">
        <v>43</v>
      </c>
      <c r="H1837" s="150">
        <v>40070</v>
      </c>
      <c r="I1837" s="149" t="s">
        <v>70</v>
      </c>
      <c r="J1837" s="149">
        <v>-16</v>
      </c>
      <c r="K1837" s="149" t="s">
        <v>45</v>
      </c>
      <c r="M1837" s="149" t="s">
        <v>46</v>
      </c>
      <c r="N1837" s="148">
        <v>12530008</v>
      </c>
      <c r="O1837" s="148" t="s">
        <v>146</v>
      </c>
      <c r="Q1837" s="148" t="s">
        <v>48</v>
      </c>
      <c r="R1837" s="150">
        <v>43369</v>
      </c>
      <c r="T1837" s="148" t="s">
        <v>2115</v>
      </c>
      <c r="U1837" s="148">
        <v>500</v>
      </c>
      <c r="X1837" s="148">
        <v>5</v>
      </c>
      <c r="Y1837" s="148" t="s">
        <v>230</v>
      </c>
      <c r="AC1837" s="148" t="s">
        <v>49</v>
      </c>
      <c r="AD1837" s="148" t="s">
        <v>3815</v>
      </c>
      <c r="AE1837" s="148">
        <v>53410</v>
      </c>
      <c r="AF1837" s="148" t="s">
        <v>9693</v>
      </c>
      <c r="AI1837" s="148">
        <v>243688180</v>
      </c>
      <c r="AJ1837" s="148">
        <v>604658888</v>
      </c>
      <c r="AK1837" s="148" t="s">
        <v>9694</v>
      </c>
      <c r="AL1837" s="148">
        <v>0</v>
      </c>
      <c r="AM1837" s="148">
        <v>0</v>
      </c>
    </row>
    <row r="1838" spans="1:39">
      <c r="A1838" s="148">
        <v>5329582</v>
      </c>
      <c r="B1838" s="148" t="s">
        <v>9695</v>
      </c>
      <c r="C1838" s="148" t="s">
        <v>5528</v>
      </c>
      <c r="D1838" s="148">
        <v>5329582</v>
      </c>
      <c r="F1838" s="149" t="s">
        <v>43</v>
      </c>
      <c r="H1838" s="150">
        <v>40730</v>
      </c>
      <c r="I1838" s="149" t="s">
        <v>44</v>
      </c>
      <c r="J1838" s="149">
        <v>-14</v>
      </c>
      <c r="K1838" s="149" t="s">
        <v>45</v>
      </c>
      <c r="M1838" s="149" t="s">
        <v>46</v>
      </c>
      <c r="N1838" s="148">
        <v>12530060</v>
      </c>
      <c r="O1838" s="148" t="s">
        <v>2031</v>
      </c>
      <c r="Q1838" s="148" t="s">
        <v>48</v>
      </c>
      <c r="R1838" s="150">
        <v>45267</v>
      </c>
      <c r="T1838" s="148" t="s">
        <v>2115</v>
      </c>
      <c r="U1838" s="148">
        <v>500</v>
      </c>
      <c r="X1838" s="148">
        <v>5</v>
      </c>
      <c r="Y1838" s="148" t="s">
        <v>230</v>
      </c>
      <c r="AC1838" s="148" t="s">
        <v>49</v>
      </c>
      <c r="AD1838" s="148" t="s">
        <v>3637</v>
      </c>
      <c r="AE1838" s="148">
        <v>53810</v>
      </c>
      <c r="AF1838" s="148" t="s">
        <v>9696</v>
      </c>
      <c r="AI1838" s="148">
        <v>689637182</v>
      </c>
      <c r="AJ1838" s="148">
        <v>673690548</v>
      </c>
      <c r="AK1838" s="148" t="s">
        <v>9697</v>
      </c>
      <c r="AL1838" s="148">
        <v>0</v>
      </c>
      <c r="AM1838" s="148">
        <v>0</v>
      </c>
    </row>
    <row r="1839" spans="1:39">
      <c r="A1839" s="148">
        <v>5322352</v>
      </c>
      <c r="B1839" s="148" t="s">
        <v>668</v>
      </c>
      <c r="C1839" s="148" t="s">
        <v>144</v>
      </c>
      <c r="D1839" s="148">
        <v>5322352</v>
      </c>
      <c r="E1839" s="149" t="s">
        <v>8115</v>
      </c>
      <c r="F1839" s="149" t="s">
        <v>52</v>
      </c>
      <c r="H1839" s="150">
        <v>24246</v>
      </c>
      <c r="I1839" s="149" t="s">
        <v>8130</v>
      </c>
      <c r="J1839" s="149" t="s">
        <v>8131</v>
      </c>
      <c r="K1839" s="149" t="s">
        <v>45</v>
      </c>
      <c r="M1839" s="149" t="s">
        <v>46</v>
      </c>
      <c r="N1839" s="148">
        <v>12530033</v>
      </c>
      <c r="O1839" s="148" t="s">
        <v>2147</v>
      </c>
      <c r="P1839" s="150">
        <v>45485</v>
      </c>
      <c r="Q1839" s="148" t="s">
        <v>962</v>
      </c>
      <c r="R1839" s="150">
        <v>40438</v>
      </c>
      <c r="S1839" s="150">
        <v>45443</v>
      </c>
      <c r="T1839" s="148" t="s">
        <v>1006</v>
      </c>
      <c r="U1839" s="148">
        <v>936</v>
      </c>
      <c r="X1839" s="148">
        <v>9</v>
      </c>
      <c r="Y1839" s="148" t="s">
        <v>230</v>
      </c>
      <c r="AC1839" s="148" t="s">
        <v>49</v>
      </c>
      <c r="AD1839" s="148" t="s">
        <v>4777</v>
      </c>
      <c r="AE1839" s="148">
        <v>53190</v>
      </c>
      <c r="AF1839" s="148" t="s">
        <v>9698</v>
      </c>
      <c r="AI1839" s="148" t="s">
        <v>3108</v>
      </c>
      <c r="AJ1839" s="148" t="s">
        <v>3108</v>
      </c>
      <c r="AK1839" s="148" t="s">
        <v>9699</v>
      </c>
      <c r="AL1839" s="148">
        <v>1</v>
      </c>
      <c r="AM1839" s="148">
        <v>1</v>
      </c>
    </row>
    <row r="1840" spans="1:39">
      <c r="A1840" s="148">
        <v>5327873</v>
      </c>
      <c r="B1840" s="148" t="s">
        <v>668</v>
      </c>
      <c r="C1840" s="148" t="s">
        <v>1254</v>
      </c>
      <c r="D1840" s="148">
        <v>5327873</v>
      </c>
      <c r="F1840" s="149" t="s">
        <v>52</v>
      </c>
      <c r="H1840" s="150">
        <v>39851</v>
      </c>
      <c r="I1840" s="149" t="s">
        <v>70</v>
      </c>
      <c r="J1840" s="149">
        <v>-16</v>
      </c>
      <c r="K1840" s="149" t="s">
        <v>61</v>
      </c>
      <c r="M1840" s="149" t="s">
        <v>46</v>
      </c>
      <c r="N1840" s="148">
        <v>12530025</v>
      </c>
      <c r="O1840" s="148" t="s">
        <v>2051</v>
      </c>
      <c r="Q1840" s="148" t="s">
        <v>48</v>
      </c>
      <c r="R1840" s="150">
        <v>43839</v>
      </c>
      <c r="T1840" s="148" t="s">
        <v>2115</v>
      </c>
      <c r="U1840" s="148">
        <v>502</v>
      </c>
      <c r="X1840" s="148">
        <v>5</v>
      </c>
      <c r="Y1840" s="148" t="s">
        <v>230</v>
      </c>
      <c r="AC1840" s="148" t="s">
        <v>49</v>
      </c>
      <c r="AD1840" s="148" t="s">
        <v>4076</v>
      </c>
      <c r="AE1840" s="148">
        <v>53200</v>
      </c>
      <c r="AF1840" s="148" t="s">
        <v>4876</v>
      </c>
      <c r="AK1840" s="148" t="s">
        <v>2289</v>
      </c>
      <c r="AL1840" s="148">
        <v>0</v>
      </c>
      <c r="AM1840" s="148">
        <v>0</v>
      </c>
    </row>
    <row r="1841" spans="1:39">
      <c r="A1841" s="148">
        <v>5327344</v>
      </c>
      <c r="B1841" s="148" t="s">
        <v>668</v>
      </c>
      <c r="C1841" s="148" t="s">
        <v>262</v>
      </c>
      <c r="D1841" s="148">
        <v>5327344</v>
      </c>
      <c r="E1841" s="149" t="s">
        <v>52</v>
      </c>
      <c r="F1841" s="149" t="s">
        <v>52</v>
      </c>
      <c r="H1841" s="150">
        <v>39291</v>
      </c>
      <c r="I1841" s="149" t="s">
        <v>68</v>
      </c>
      <c r="J1841" s="149">
        <v>-18</v>
      </c>
      <c r="K1841" s="149" t="s">
        <v>45</v>
      </c>
      <c r="M1841" s="149" t="s">
        <v>46</v>
      </c>
      <c r="N1841" s="148">
        <v>12538910</v>
      </c>
      <c r="O1841" s="148" t="s">
        <v>2072</v>
      </c>
      <c r="P1841" s="150">
        <v>45484</v>
      </c>
      <c r="Q1841" s="148" t="s">
        <v>962</v>
      </c>
      <c r="R1841" s="150">
        <v>43686</v>
      </c>
      <c r="T1841" s="148" t="s">
        <v>2115</v>
      </c>
      <c r="U1841" s="148">
        <v>625</v>
      </c>
      <c r="X1841" s="148">
        <v>6</v>
      </c>
      <c r="Y1841" s="148" t="s">
        <v>230</v>
      </c>
      <c r="AC1841" s="148" t="s">
        <v>49</v>
      </c>
      <c r="AD1841" s="148" t="s">
        <v>4451</v>
      </c>
      <c r="AE1841" s="148">
        <v>53440</v>
      </c>
      <c r="AF1841" s="148" t="s">
        <v>4877</v>
      </c>
      <c r="AJ1841" s="148">
        <v>674559567</v>
      </c>
      <c r="AK1841" s="148" t="s">
        <v>6490</v>
      </c>
      <c r="AL1841" s="148">
        <v>0</v>
      </c>
      <c r="AM1841" s="148">
        <v>0</v>
      </c>
    </row>
    <row r="1842" spans="1:39">
      <c r="A1842" s="148">
        <v>5329488</v>
      </c>
      <c r="B1842" s="148" t="s">
        <v>668</v>
      </c>
      <c r="C1842" s="148" t="s">
        <v>332</v>
      </c>
      <c r="D1842" s="148">
        <v>5329488</v>
      </c>
      <c r="F1842" s="149" t="s">
        <v>52</v>
      </c>
      <c r="H1842" s="150">
        <v>41858</v>
      </c>
      <c r="I1842" s="149" t="s">
        <v>89</v>
      </c>
      <c r="J1842" s="149">
        <v>-11</v>
      </c>
      <c r="K1842" s="149" t="s">
        <v>45</v>
      </c>
      <c r="M1842" s="149" t="s">
        <v>46</v>
      </c>
      <c r="N1842" s="148">
        <v>12530020</v>
      </c>
      <c r="O1842" s="148" t="s">
        <v>127</v>
      </c>
      <c r="Q1842" s="148" t="s">
        <v>48</v>
      </c>
      <c r="R1842" s="150">
        <v>45210</v>
      </c>
      <c r="T1842" s="148" t="s">
        <v>2115</v>
      </c>
      <c r="U1842" s="148">
        <v>500</v>
      </c>
      <c r="X1842" s="148">
        <v>5</v>
      </c>
      <c r="Y1842" s="148" t="s">
        <v>230</v>
      </c>
      <c r="AC1842" s="148" t="s">
        <v>49</v>
      </c>
      <c r="AD1842" s="148" t="s">
        <v>4072</v>
      </c>
      <c r="AE1842" s="148">
        <v>53960</v>
      </c>
      <c r="AF1842" s="148" t="s">
        <v>9700</v>
      </c>
      <c r="AJ1842" s="148">
        <v>688119259</v>
      </c>
      <c r="AK1842" s="148" t="s">
        <v>9701</v>
      </c>
      <c r="AL1842" s="148">
        <v>0</v>
      </c>
      <c r="AM1842" s="148">
        <v>0</v>
      </c>
    </row>
    <row r="1843" spans="1:39">
      <c r="A1843" s="148">
        <v>5328163</v>
      </c>
      <c r="B1843" s="148" t="s">
        <v>668</v>
      </c>
      <c r="C1843" s="148" t="s">
        <v>2290</v>
      </c>
      <c r="D1843" s="148">
        <v>5328163</v>
      </c>
      <c r="F1843" s="149" t="s">
        <v>52</v>
      </c>
      <c r="H1843" s="150">
        <v>27289</v>
      </c>
      <c r="I1843" s="149" t="s">
        <v>8109</v>
      </c>
      <c r="J1843" s="149" t="s">
        <v>8110</v>
      </c>
      <c r="K1843" s="149" t="s">
        <v>45</v>
      </c>
      <c r="M1843" s="149" t="s">
        <v>46</v>
      </c>
      <c r="N1843" s="148">
        <v>12530059</v>
      </c>
      <c r="O1843" s="148" t="s">
        <v>2076</v>
      </c>
      <c r="Q1843" s="148" t="s">
        <v>48</v>
      </c>
      <c r="R1843" s="150">
        <v>44451</v>
      </c>
      <c r="S1843" s="150">
        <v>44106</v>
      </c>
      <c r="T1843" s="148" t="s">
        <v>2896</v>
      </c>
      <c r="U1843" s="148">
        <v>550</v>
      </c>
      <c r="X1843" s="148">
        <v>5</v>
      </c>
      <c r="Y1843" s="148" t="s">
        <v>230</v>
      </c>
      <c r="AC1843" s="148" t="s">
        <v>49</v>
      </c>
      <c r="AD1843" s="148" t="s">
        <v>4878</v>
      </c>
      <c r="AE1843" s="148">
        <v>53970</v>
      </c>
      <c r="AF1843" s="148" t="s">
        <v>4879</v>
      </c>
      <c r="AK1843" s="148" t="s">
        <v>2291</v>
      </c>
      <c r="AL1843" s="148">
        <v>0</v>
      </c>
      <c r="AM1843" s="148">
        <v>0</v>
      </c>
    </row>
    <row r="1844" spans="1:39">
      <c r="A1844" s="148">
        <v>5326834</v>
      </c>
      <c r="B1844" s="148" t="s">
        <v>668</v>
      </c>
      <c r="C1844" s="148" t="s">
        <v>2186</v>
      </c>
      <c r="D1844" s="148">
        <v>5326834</v>
      </c>
      <c r="E1844" s="149" t="s">
        <v>52</v>
      </c>
      <c r="F1844" s="149" t="s">
        <v>52</v>
      </c>
      <c r="H1844" s="150">
        <v>26090</v>
      </c>
      <c r="I1844" s="149" t="s">
        <v>8109</v>
      </c>
      <c r="J1844" s="149" t="s">
        <v>8110</v>
      </c>
      <c r="K1844" s="149" t="s">
        <v>45</v>
      </c>
      <c r="M1844" s="149" t="s">
        <v>46</v>
      </c>
      <c r="N1844" s="148">
        <v>12538910</v>
      </c>
      <c r="O1844" s="148" t="s">
        <v>2072</v>
      </c>
      <c r="P1844" s="150">
        <v>45484</v>
      </c>
      <c r="Q1844" s="148" t="s">
        <v>962</v>
      </c>
      <c r="R1844" s="150">
        <v>43349</v>
      </c>
      <c r="S1844" s="150">
        <v>44991</v>
      </c>
      <c r="T1844" s="148" t="s">
        <v>2896</v>
      </c>
      <c r="U1844" s="148">
        <v>779</v>
      </c>
      <c r="X1844" s="148">
        <v>7</v>
      </c>
      <c r="Y1844" s="148" t="s">
        <v>230</v>
      </c>
      <c r="AC1844" s="148" t="s">
        <v>49</v>
      </c>
      <c r="AD1844" s="148" t="s">
        <v>4451</v>
      </c>
      <c r="AE1844" s="148">
        <v>53440</v>
      </c>
      <c r="AF1844" s="148" t="s">
        <v>4880</v>
      </c>
      <c r="AI1844" s="148" t="s">
        <v>3502</v>
      </c>
      <c r="AJ1844" s="148" t="s">
        <v>3502</v>
      </c>
      <c r="AK1844" s="148" t="s">
        <v>6490</v>
      </c>
      <c r="AL1844" s="148">
        <v>0</v>
      </c>
      <c r="AM1844" s="148">
        <v>0</v>
      </c>
    </row>
    <row r="1845" spans="1:39">
      <c r="A1845" s="148">
        <v>5328956</v>
      </c>
      <c r="B1845" s="148" t="s">
        <v>6491</v>
      </c>
      <c r="C1845" s="148" t="s">
        <v>237</v>
      </c>
      <c r="D1845" s="148">
        <v>5328956</v>
      </c>
      <c r="F1845" s="149" t="s">
        <v>43</v>
      </c>
      <c r="H1845" s="150">
        <v>21835</v>
      </c>
      <c r="I1845" s="149" t="s">
        <v>8208</v>
      </c>
      <c r="J1845" s="149" t="s">
        <v>8209</v>
      </c>
      <c r="K1845" s="149" t="s">
        <v>45</v>
      </c>
      <c r="M1845" s="149" t="s">
        <v>46</v>
      </c>
      <c r="N1845" s="148">
        <v>12530144</v>
      </c>
      <c r="O1845" s="148" t="s">
        <v>2070</v>
      </c>
      <c r="Q1845" s="148" t="s">
        <v>48</v>
      </c>
      <c r="R1845" s="150">
        <v>44852</v>
      </c>
      <c r="S1845" s="150">
        <v>44825</v>
      </c>
      <c r="T1845" s="148" t="s">
        <v>2896</v>
      </c>
      <c r="U1845" s="148">
        <v>500</v>
      </c>
      <c r="X1845" s="148">
        <v>5</v>
      </c>
      <c r="Y1845" s="148" t="s">
        <v>230</v>
      </c>
      <c r="AC1845" s="148" t="s">
        <v>49</v>
      </c>
      <c r="AD1845" s="148" t="s">
        <v>5353</v>
      </c>
      <c r="AE1845" s="148">
        <v>53290</v>
      </c>
      <c r="AF1845" s="148" t="s">
        <v>6492</v>
      </c>
      <c r="AJ1845" s="148">
        <v>786211379</v>
      </c>
      <c r="AK1845" s="148" t="s">
        <v>6493</v>
      </c>
      <c r="AL1845" s="148">
        <v>0</v>
      </c>
      <c r="AM1845" s="148">
        <v>0</v>
      </c>
    </row>
    <row r="1846" spans="1:39">
      <c r="A1846" s="148">
        <v>5324316</v>
      </c>
      <c r="B1846" s="148" t="s">
        <v>903</v>
      </c>
      <c r="C1846" s="148" t="s">
        <v>2187</v>
      </c>
      <c r="D1846" s="148">
        <v>5324316</v>
      </c>
      <c r="F1846" s="149" t="s">
        <v>52</v>
      </c>
      <c r="H1846" s="150">
        <v>25287</v>
      </c>
      <c r="I1846" s="149" t="s">
        <v>8130</v>
      </c>
      <c r="J1846" s="149" t="s">
        <v>8131</v>
      </c>
      <c r="K1846" s="149" t="s">
        <v>45</v>
      </c>
      <c r="M1846" s="149" t="s">
        <v>46</v>
      </c>
      <c r="N1846" s="148">
        <v>12530035</v>
      </c>
      <c r="O1846" s="148" t="s">
        <v>2027</v>
      </c>
      <c r="Q1846" s="148" t="s">
        <v>48</v>
      </c>
      <c r="R1846" s="150">
        <v>41542</v>
      </c>
      <c r="S1846" s="150">
        <v>44821</v>
      </c>
      <c r="T1846" s="148" t="s">
        <v>2896</v>
      </c>
      <c r="U1846" s="148">
        <v>984</v>
      </c>
      <c r="X1846" s="148">
        <v>9</v>
      </c>
      <c r="Y1846" s="148" t="s">
        <v>230</v>
      </c>
      <c r="AB1846" s="150">
        <v>43647</v>
      </c>
      <c r="AC1846" s="148" t="s">
        <v>49</v>
      </c>
      <c r="AD1846" s="148" t="s">
        <v>3885</v>
      </c>
      <c r="AE1846" s="148">
        <v>53950</v>
      </c>
      <c r="AF1846" s="148" t="s">
        <v>4881</v>
      </c>
      <c r="AJ1846" s="148">
        <v>636650843</v>
      </c>
      <c r="AK1846" s="148" t="s">
        <v>1794</v>
      </c>
      <c r="AL1846" s="148">
        <v>0</v>
      </c>
      <c r="AM1846" s="148">
        <v>0</v>
      </c>
    </row>
    <row r="1847" spans="1:39">
      <c r="A1847" s="148">
        <v>5318562</v>
      </c>
      <c r="B1847" s="148" t="s">
        <v>669</v>
      </c>
      <c r="C1847" s="148" t="s">
        <v>103</v>
      </c>
      <c r="D1847" s="148">
        <v>5318562</v>
      </c>
      <c r="E1847" s="149" t="s">
        <v>52</v>
      </c>
      <c r="F1847" s="149" t="s">
        <v>52</v>
      </c>
      <c r="H1847" s="150">
        <v>25276</v>
      </c>
      <c r="I1847" s="149" t="s">
        <v>8130</v>
      </c>
      <c r="J1847" s="149" t="s">
        <v>8131</v>
      </c>
      <c r="K1847" s="149" t="s">
        <v>45</v>
      </c>
      <c r="M1847" s="149" t="s">
        <v>46</v>
      </c>
      <c r="N1847" s="148">
        <v>12530072</v>
      </c>
      <c r="O1847" s="148" t="s">
        <v>2032</v>
      </c>
      <c r="P1847" s="150">
        <v>45511</v>
      </c>
      <c r="Q1847" s="148" t="s">
        <v>962</v>
      </c>
      <c r="R1847" s="150">
        <v>37931</v>
      </c>
      <c r="S1847" s="150">
        <v>45502</v>
      </c>
      <c r="T1847" s="148" t="s">
        <v>1006</v>
      </c>
      <c r="U1847" s="148">
        <v>1055</v>
      </c>
      <c r="X1847" s="148">
        <v>10</v>
      </c>
      <c r="Y1847" s="148" t="s">
        <v>230</v>
      </c>
      <c r="AC1847" s="148" t="s">
        <v>49</v>
      </c>
      <c r="AD1847" s="148" t="s">
        <v>3679</v>
      </c>
      <c r="AE1847" s="148">
        <v>53470</v>
      </c>
      <c r="AF1847" s="148" t="s">
        <v>4882</v>
      </c>
      <c r="AJ1847" s="148">
        <v>603620391</v>
      </c>
      <c r="AK1847" s="148" t="s">
        <v>1795</v>
      </c>
      <c r="AL1847" s="148">
        <v>0</v>
      </c>
      <c r="AM1847" s="148">
        <v>0</v>
      </c>
    </row>
    <row r="1848" spans="1:39">
      <c r="A1848" s="148">
        <v>5329113</v>
      </c>
      <c r="B1848" s="148" t="s">
        <v>6494</v>
      </c>
      <c r="C1848" s="148" t="s">
        <v>5478</v>
      </c>
      <c r="D1848" s="148">
        <v>5329113</v>
      </c>
      <c r="F1848" s="149" t="s">
        <v>43</v>
      </c>
      <c r="H1848" s="150">
        <v>40374</v>
      </c>
      <c r="I1848" s="149" t="s">
        <v>97</v>
      </c>
      <c r="J1848" s="149">
        <v>-15</v>
      </c>
      <c r="K1848" s="149" t="s">
        <v>45</v>
      </c>
      <c r="M1848" s="149" t="s">
        <v>46</v>
      </c>
      <c r="N1848" s="148">
        <v>12530120</v>
      </c>
      <c r="O1848" s="148" t="s">
        <v>1150</v>
      </c>
      <c r="Q1848" s="148" t="s">
        <v>48</v>
      </c>
      <c r="R1848" s="150">
        <v>44988</v>
      </c>
      <c r="T1848" s="148" t="s">
        <v>2115</v>
      </c>
      <c r="U1848" s="148">
        <v>500</v>
      </c>
      <c r="X1848" s="148">
        <v>5</v>
      </c>
      <c r="Y1848" s="148" t="s">
        <v>230</v>
      </c>
      <c r="AC1848" s="148" t="s">
        <v>49</v>
      </c>
      <c r="AD1848" s="148" t="s">
        <v>6495</v>
      </c>
      <c r="AE1848" s="148">
        <v>53940</v>
      </c>
      <c r="AF1848" s="148" t="s">
        <v>6496</v>
      </c>
      <c r="AJ1848" s="148">
        <v>604007776</v>
      </c>
      <c r="AK1848" s="148" t="s">
        <v>6497</v>
      </c>
      <c r="AL1848" s="148">
        <v>0</v>
      </c>
      <c r="AM1848" s="148">
        <v>0</v>
      </c>
    </row>
    <row r="1849" spans="1:39">
      <c r="A1849" s="148">
        <v>5329234</v>
      </c>
      <c r="B1849" s="148" t="s">
        <v>9702</v>
      </c>
      <c r="C1849" s="148" t="s">
        <v>2976</v>
      </c>
      <c r="D1849" s="148">
        <v>5329234</v>
      </c>
      <c r="F1849" s="149" t="s">
        <v>43</v>
      </c>
      <c r="H1849" s="150">
        <v>41526</v>
      </c>
      <c r="I1849" s="149" t="s">
        <v>54</v>
      </c>
      <c r="J1849" s="149">
        <v>-12</v>
      </c>
      <c r="K1849" s="149" t="s">
        <v>45</v>
      </c>
      <c r="M1849" s="149" t="s">
        <v>46</v>
      </c>
      <c r="N1849" s="148">
        <v>12530017</v>
      </c>
      <c r="O1849" s="148" t="s">
        <v>2025</v>
      </c>
      <c r="Q1849" s="148" t="s">
        <v>48</v>
      </c>
      <c r="R1849" s="150">
        <v>45180</v>
      </c>
      <c r="T1849" s="148" t="s">
        <v>2115</v>
      </c>
      <c r="U1849" s="148">
        <v>500</v>
      </c>
      <c r="X1849" s="148">
        <v>5</v>
      </c>
      <c r="Y1849" s="148" t="s">
        <v>230</v>
      </c>
      <c r="AC1849" s="148" t="s">
        <v>49</v>
      </c>
      <c r="AD1849" s="148" t="s">
        <v>5601</v>
      </c>
      <c r="AE1849" s="148">
        <v>53500</v>
      </c>
      <c r="AF1849" s="148" t="s">
        <v>9703</v>
      </c>
      <c r="AI1849" s="148">
        <v>616117396</v>
      </c>
      <c r="AK1849" s="148" t="s">
        <v>9704</v>
      </c>
      <c r="AL1849" s="148">
        <v>0</v>
      </c>
      <c r="AM1849" s="148">
        <v>0</v>
      </c>
    </row>
    <row r="1850" spans="1:39">
      <c r="A1850" s="148">
        <v>5322179</v>
      </c>
      <c r="B1850" s="148" t="s">
        <v>670</v>
      </c>
      <c r="C1850" s="148" t="s">
        <v>64</v>
      </c>
      <c r="D1850" s="148">
        <v>5322179</v>
      </c>
      <c r="F1850" s="149" t="s">
        <v>52</v>
      </c>
      <c r="H1850" s="150">
        <v>25038</v>
      </c>
      <c r="I1850" s="149" t="s">
        <v>8130</v>
      </c>
      <c r="J1850" s="149" t="s">
        <v>8131</v>
      </c>
      <c r="K1850" s="149" t="s">
        <v>45</v>
      </c>
      <c r="M1850" s="149" t="s">
        <v>46</v>
      </c>
      <c r="N1850" s="148">
        <v>12530072</v>
      </c>
      <c r="O1850" s="148" t="s">
        <v>2032</v>
      </c>
      <c r="Q1850" s="148" t="s">
        <v>48</v>
      </c>
      <c r="R1850" s="150">
        <v>40193</v>
      </c>
      <c r="S1850" s="150">
        <v>45163</v>
      </c>
      <c r="T1850" s="148" t="s">
        <v>1006</v>
      </c>
      <c r="U1850" s="148">
        <v>554</v>
      </c>
      <c r="X1850" s="148">
        <v>5</v>
      </c>
      <c r="Y1850" s="148" t="s">
        <v>230</v>
      </c>
      <c r="AC1850" s="148" t="s">
        <v>49</v>
      </c>
      <c r="AD1850" s="148" t="s">
        <v>3679</v>
      </c>
      <c r="AE1850" s="148">
        <v>53470</v>
      </c>
      <c r="AF1850" s="148" t="s">
        <v>4883</v>
      </c>
      <c r="AJ1850" s="148">
        <v>647222831</v>
      </c>
      <c r="AK1850" s="148" t="s">
        <v>1796</v>
      </c>
      <c r="AL1850" s="148">
        <v>0</v>
      </c>
      <c r="AM1850" s="148">
        <v>0</v>
      </c>
    </row>
    <row r="1851" spans="1:39">
      <c r="A1851" s="148">
        <v>535762</v>
      </c>
      <c r="B1851" s="148" t="s">
        <v>1076</v>
      </c>
      <c r="C1851" s="148" t="s">
        <v>165</v>
      </c>
      <c r="D1851" s="148">
        <v>535762</v>
      </c>
      <c r="E1851" s="149" t="s">
        <v>52</v>
      </c>
      <c r="F1851" s="149" t="s">
        <v>52</v>
      </c>
      <c r="H1851" s="150">
        <v>23873</v>
      </c>
      <c r="I1851" s="149" t="s">
        <v>8130</v>
      </c>
      <c r="J1851" s="149" t="s">
        <v>8131</v>
      </c>
      <c r="K1851" s="149" t="s">
        <v>45</v>
      </c>
      <c r="M1851" s="149" t="s">
        <v>46</v>
      </c>
      <c r="N1851" s="148">
        <v>12530108</v>
      </c>
      <c r="O1851" s="148" t="s">
        <v>2037</v>
      </c>
      <c r="P1851" s="150">
        <v>45523</v>
      </c>
      <c r="Q1851" s="148" t="s">
        <v>962</v>
      </c>
      <c r="R1851" s="150">
        <v>37432</v>
      </c>
      <c r="S1851" s="150">
        <v>44428</v>
      </c>
      <c r="T1851" s="148" t="s">
        <v>2896</v>
      </c>
      <c r="U1851" s="148">
        <v>701</v>
      </c>
      <c r="X1851" s="148">
        <v>7</v>
      </c>
      <c r="Y1851" s="148" t="s">
        <v>230</v>
      </c>
      <c r="AC1851" s="148" t="s">
        <v>49</v>
      </c>
      <c r="AD1851" s="148" t="s">
        <v>4852</v>
      </c>
      <c r="AE1851" s="148">
        <v>53800</v>
      </c>
      <c r="AF1851" s="148" t="s">
        <v>4884</v>
      </c>
      <c r="AI1851" s="148">
        <v>243068390</v>
      </c>
      <c r="AK1851" s="148" t="s">
        <v>3503</v>
      </c>
      <c r="AL1851" s="148">
        <v>0</v>
      </c>
      <c r="AM1851" s="148">
        <v>0</v>
      </c>
    </row>
    <row r="1852" spans="1:39">
      <c r="A1852" s="148">
        <v>5329259</v>
      </c>
      <c r="B1852" s="148" t="s">
        <v>9705</v>
      </c>
      <c r="C1852" s="148" t="s">
        <v>9706</v>
      </c>
      <c r="D1852" s="148">
        <v>5329259</v>
      </c>
      <c r="F1852" s="149" t="s">
        <v>43</v>
      </c>
      <c r="H1852" s="150">
        <v>40746</v>
      </c>
      <c r="I1852" s="149" t="s">
        <v>44</v>
      </c>
      <c r="J1852" s="149">
        <v>-14</v>
      </c>
      <c r="K1852" s="149" t="s">
        <v>61</v>
      </c>
      <c r="M1852" s="149" t="s">
        <v>46</v>
      </c>
      <c r="N1852" s="148">
        <v>12530078</v>
      </c>
      <c r="O1852" s="148" t="s">
        <v>105</v>
      </c>
      <c r="Q1852" s="148" t="s">
        <v>48</v>
      </c>
      <c r="R1852" s="150">
        <v>45182</v>
      </c>
      <c r="T1852" s="148" t="s">
        <v>2115</v>
      </c>
      <c r="U1852" s="148">
        <v>500</v>
      </c>
      <c r="X1852" s="148">
        <v>5</v>
      </c>
      <c r="Y1852" s="148" t="s">
        <v>230</v>
      </c>
      <c r="AC1852" s="148" t="s">
        <v>49</v>
      </c>
      <c r="AD1852" s="148" t="s">
        <v>9707</v>
      </c>
      <c r="AE1852" s="148">
        <v>53170</v>
      </c>
      <c r="AF1852" s="148" t="s">
        <v>4768</v>
      </c>
      <c r="AK1852" s="148" t="s">
        <v>9708</v>
      </c>
      <c r="AL1852" s="148">
        <v>0</v>
      </c>
      <c r="AM1852" s="148">
        <v>0</v>
      </c>
    </row>
    <row r="1853" spans="1:39">
      <c r="A1853" s="148">
        <v>5324580</v>
      </c>
      <c r="B1853" s="148" t="s">
        <v>671</v>
      </c>
      <c r="C1853" s="148" t="s">
        <v>144</v>
      </c>
      <c r="D1853" s="148">
        <v>5324580</v>
      </c>
      <c r="F1853" s="149" t="s">
        <v>52</v>
      </c>
      <c r="H1853" s="150">
        <v>26938</v>
      </c>
      <c r="I1853" s="149" t="s">
        <v>8109</v>
      </c>
      <c r="J1853" s="149" t="s">
        <v>8110</v>
      </c>
      <c r="K1853" s="149" t="s">
        <v>45</v>
      </c>
      <c r="M1853" s="149" t="s">
        <v>46</v>
      </c>
      <c r="N1853" s="148">
        <v>12530001</v>
      </c>
      <c r="O1853" s="148" t="s">
        <v>2065</v>
      </c>
      <c r="Q1853" s="148" t="s">
        <v>48</v>
      </c>
      <c r="R1853" s="150">
        <v>41606</v>
      </c>
      <c r="S1853" s="150">
        <v>44453</v>
      </c>
      <c r="T1853" s="148" t="s">
        <v>2896</v>
      </c>
      <c r="U1853" s="148">
        <v>683</v>
      </c>
      <c r="X1853" s="148">
        <v>6</v>
      </c>
      <c r="Y1853" s="148" t="s">
        <v>230</v>
      </c>
      <c r="AC1853" s="148" t="s">
        <v>49</v>
      </c>
      <c r="AD1853" s="148" t="s">
        <v>3650</v>
      </c>
      <c r="AE1853" s="148">
        <v>53940</v>
      </c>
      <c r="AF1853" s="148" t="s">
        <v>4885</v>
      </c>
      <c r="AJ1853" s="148">
        <v>675601874</v>
      </c>
      <c r="AK1853" s="148" t="s">
        <v>1797</v>
      </c>
      <c r="AL1853" s="148">
        <v>0</v>
      </c>
      <c r="AM1853" s="148">
        <v>0</v>
      </c>
    </row>
    <row r="1854" spans="1:39">
      <c r="A1854" s="148">
        <v>5329571</v>
      </c>
      <c r="B1854" s="148" t="s">
        <v>671</v>
      </c>
      <c r="C1854" s="148" t="s">
        <v>659</v>
      </c>
      <c r="D1854" s="148">
        <v>5329571</v>
      </c>
      <c r="F1854" s="149" t="s">
        <v>43</v>
      </c>
      <c r="H1854" s="150">
        <v>41663</v>
      </c>
      <c r="I1854" s="149" t="s">
        <v>89</v>
      </c>
      <c r="J1854" s="149">
        <v>-11</v>
      </c>
      <c r="K1854" s="149" t="s">
        <v>45</v>
      </c>
      <c r="M1854" s="149" t="s">
        <v>46</v>
      </c>
      <c r="N1854" s="148">
        <v>12530017</v>
      </c>
      <c r="O1854" s="148" t="s">
        <v>2025</v>
      </c>
      <c r="Q1854" s="148" t="s">
        <v>48</v>
      </c>
      <c r="R1854" s="150">
        <v>45258</v>
      </c>
      <c r="T1854" s="148" t="s">
        <v>2115</v>
      </c>
      <c r="U1854" s="148">
        <v>500</v>
      </c>
      <c r="X1854" s="148">
        <v>5</v>
      </c>
      <c r="Y1854" s="148" t="s">
        <v>230</v>
      </c>
      <c r="AC1854" s="148" t="s">
        <v>49</v>
      </c>
      <c r="AD1854" s="148" t="s">
        <v>4070</v>
      </c>
      <c r="AE1854" s="148">
        <v>53500</v>
      </c>
      <c r="AF1854" s="148" t="s">
        <v>9709</v>
      </c>
      <c r="AJ1854" s="148">
        <v>619904848</v>
      </c>
      <c r="AK1854" s="148" t="s">
        <v>9710</v>
      </c>
      <c r="AL1854" s="148">
        <v>0</v>
      </c>
      <c r="AM1854" s="148">
        <v>0</v>
      </c>
    </row>
    <row r="1855" spans="1:39">
      <c r="A1855" s="148">
        <v>5329548</v>
      </c>
      <c r="B1855" s="148" t="s">
        <v>9711</v>
      </c>
      <c r="C1855" s="148" t="s">
        <v>285</v>
      </c>
      <c r="D1855" s="148">
        <v>5329548</v>
      </c>
      <c r="F1855" s="149" t="s">
        <v>5338</v>
      </c>
      <c r="H1855" s="150">
        <v>41479</v>
      </c>
      <c r="I1855" s="149" t="s">
        <v>54</v>
      </c>
      <c r="J1855" s="149">
        <v>-12</v>
      </c>
      <c r="K1855" s="149" t="s">
        <v>45</v>
      </c>
      <c r="M1855" s="149" t="s">
        <v>46</v>
      </c>
      <c r="N1855" s="148">
        <v>12530121</v>
      </c>
      <c r="O1855" s="148" t="s">
        <v>142</v>
      </c>
      <c r="Q1855" s="148" t="s">
        <v>48</v>
      </c>
      <c r="R1855" s="150">
        <v>45243</v>
      </c>
      <c r="T1855" s="148" t="s">
        <v>2115</v>
      </c>
      <c r="U1855" s="148">
        <v>500</v>
      </c>
      <c r="X1855" s="148">
        <v>5</v>
      </c>
      <c r="Y1855" s="148" t="s">
        <v>230</v>
      </c>
      <c r="AC1855" s="148" t="s">
        <v>49</v>
      </c>
      <c r="AD1855" s="148" t="s">
        <v>4472</v>
      </c>
      <c r="AE1855" s="148">
        <v>53500</v>
      </c>
      <c r="AF1855" s="148" t="s">
        <v>9712</v>
      </c>
      <c r="AJ1855" s="148">
        <v>771686278</v>
      </c>
      <c r="AK1855" s="148" t="s">
        <v>9713</v>
      </c>
      <c r="AL1855" s="148">
        <v>0</v>
      </c>
      <c r="AM1855" s="148">
        <v>0</v>
      </c>
    </row>
    <row r="1856" spans="1:39">
      <c r="A1856" s="148">
        <v>5329540</v>
      </c>
      <c r="B1856" s="148" t="s">
        <v>9711</v>
      </c>
      <c r="C1856" s="148" t="s">
        <v>3183</v>
      </c>
      <c r="D1856" s="148">
        <v>5329540</v>
      </c>
      <c r="F1856" s="149" t="s">
        <v>5338</v>
      </c>
      <c r="H1856" s="150">
        <v>40917</v>
      </c>
      <c r="I1856" s="149" t="s">
        <v>53</v>
      </c>
      <c r="J1856" s="149">
        <v>-13</v>
      </c>
      <c r="K1856" s="149" t="s">
        <v>45</v>
      </c>
      <c r="M1856" s="149" t="s">
        <v>46</v>
      </c>
      <c r="N1856" s="148">
        <v>12530121</v>
      </c>
      <c r="O1856" s="148" t="s">
        <v>142</v>
      </c>
      <c r="Q1856" s="148" t="s">
        <v>48</v>
      </c>
      <c r="R1856" s="150">
        <v>45243</v>
      </c>
      <c r="T1856" s="148" t="s">
        <v>2115</v>
      </c>
      <c r="U1856" s="148">
        <v>500</v>
      </c>
      <c r="X1856" s="148">
        <v>5</v>
      </c>
      <c r="Y1856" s="148" t="s">
        <v>230</v>
      </c>
      <c r="AC1856" s="148" t="s">
        <v>49</v>
      </c>
      <c r="AD1856" s="148" t="s">
        <v>4472</v>
      </c>
      <c r="AE1856" s="148">
        <v>53500</v>
      </c>
      <c r="AF1856" s="148" t="s">
        <v>9712</v>
      </c>
      <c r="AJ1856" s="148">
        <v>771686278</v>
      </c>
      <c r="AK1856" s="148" t="s">
        <v>9714</v>
      </c>
      <c r="AL1856" s="148">
        <v>0</v>
      </c>
      <c r="AM1856" s="148">
        <v>0</v>
      </c>
    </row>
    <row r="1857" spans="1:39">
      <c r="A1857" s="148">
        <v>5328279</v>
      </c>
      <c r="B1857" s="148" t="s">
        <v>3109</v>
      </c>
      <c r="C1857" s="148" t="s">
        <v>1235</v>
      </c>
      <c r="D1857" s="148">
        <v>5328279</v>
      </c>
      <c r="F1857" s="149" t="s">
        <v>43</v>
      </c>
      <c r="H1857" s="150">
        <v>42661</v>
      </c>
      <c r="I1857" s="149" t="s">
        <v>43</v>
      </c>
      <c r="J1857" s="149">
        <v>-9</v>
      </c>
      <c r="K1857" s="149" t="s">
        <v>61</v>
      </c>
      <c r="M1857" s="149" t="s">
        <v>46</v>
      </c>
      <c r="N1857" s="148">
        <v>12530055</v>
      </c>
      <c r="O1857" s="148" t="s">
        <v>240</v>
      </c>
      <c r="Q1857" s="148" t="s">
        <v>48</v>
      </c>
      <c r="R1857" s="150">
        <v>44466</v>
      </c>
      <c r="T1857" s="148" t="s">
        <v>2115</v>
      </c>
      <c r="U1857" s="148">
        <v>500</v>
      </c>
      <c r="X1857" s="148">
        <v>5</v>
      </c>
      <c r="Y1857" s="148" t="s">
        <v>230</v>
      </c>
      <c r="AC1857" s="148" t="s">
        <v>49</v>
      </c>
      <c r="AD1857" s="148" t="s">
        <v>3974</v>
      </c>
      <c r="AE1857" s="148">
        <v>53410</v>
      </c>
      <c r="AF1857" s="148" t="s">
        <v>4886</v>
      </c>
      <c r="AJ1857" s="148">
        <v>615996164</v>
      </c>
      <c r="AK1857" s="148" t="s">
        <v>3110</v>
      </c>
      <c r="AL1857" s="148">
        <v>0</v>
      </c>
      <c r="AM1857" s="148">
        <v>0</v>
      </c>
    </row>
    <row r="1858" spans="1:39">
      <c r="A1858" s="148">
        <v>3512931</v>
      </c>
      <c r="B1858" s="148" t="s">
        <v>672</v>
      </c>
      <c r="C1858" s="148" t="s">
        <v>84</v>
      </c>
      <c r="D1858" s="148">
        <v>3512931</v>
      </c>
      <c r="F1858" s="149" t="s">
        <v>52</v>
      </c>
      <c r="H1858" s="150">
        <v>29419</v>
      </c>
      <c r="I1858" s="149" t="s">
        <v>8113</v>
      </c>
      <c r="J1858" s="149" t="s">
        <v>8114</v>
      </c>
      <c r="K1858" s="149" t="s">
        <v>45</v>
      </c>
      <c r="M1858" s="149" t="s">
        <v>46</v>
      </c>
      <c r="N1858" s="148">
        <v>12530060</v>
      </c>
      <c r="O1858" s="148" t="s">
        <v>2031</v>
      </c>
      <c r="Q1858" s="148" t="s">
        <v>48</v>
      </c>
      <c r="R1858" s="150">
        <v>37432</v>
      </c>
      <c r="S1858" s="150">
        <v>45181</v>
      </c>
      <c r="T1858" s="148" t="s">
        <v>1006</v>
      </c>
      <c r="U1858" s="148">
        <v>1383</v>
      </c>
      <c r="X1858" s="148">
        <v>13</v>
      </c>
      <c r="Y1858" s="148" t="s">
        <v>230</v>
      </c>
      <c r="AC1858" s="148" t="s">
        <v>49</v>
      </c>
      <c r="AD1858" s="148" t="s">
        <v>3725</v>
      </c>
      <c r="AE1858" s="148">
        <v>53810</v>
      </c>
      <c r="AF1858" s="148" t="s">
        <v>4887</v>
      </c>
      <c r="AI1858" s="148">
        <v>603103483</v>
      </c>
      <c r="AK1858" s="148" t="s">
        <v>1798</v>
      </c>
      <c r="AL1858" s="148">
        <v>0</v>
      </c>
      <c r="AM1858" s="148">
        <v>0</v>
      </c>
    </row>
    <row r="1859" spans="1:39">
      <c r="A1859" s="148">
        <v>5329015</v>
      </c>
      <c r="B1859" s="148" t="s">
        <v>6498</v>
      </c>
      <c r="C1859" s="148" t="s">
        <v>6499</v>
      </c>
      <c r="D1859" s="148">
        <v>5329015</v>
      </c>
      <c r="F1859" s="149" t="s">
        <v>43</v>
      </c>
      <c r="H1859" s="150">
        <v>42296</v>
      </c>
      <c r="I1859" s="149" t="s">
        <v>57</v>
      </c>
      <c r="J1859" s="149">
        <v>-10</v>
      </c>
      <c r="K1859" s="149" t="s">
        <v>45</v>
      </c>
      <c r="M1859" s="149" t="s">
        <v>46</v>
      </c>
      <c r="N1859" s="148">
        <v>12530054</v>
      </c>
      <c r="O1859" s="148" t="s">
        <v>94</v>
      </c>
      <c r="Q1859" s="148" t="s">
        <v>48</v>
      </c>
      <c r="R1859" s="150">
        <v>44875</v>
      </c>
      <c r="T1859" s="148" t="s">
        <v>2115</v>
      </c>
      <c r="U1859" s="148">
        <v>500</v>
      </c>
      <c r="X1859" s="148">
        <v>5</v>
      </c>
      <c r="Y1859" s="148" t="s">
        <v>230</v>
      </c>
      <c r="AC1859" s="148" t="s">
        <v>49</v>
      </c>
      <c r="AD1859" s="148" t="s">
        <v>5272</v>
      </c>
      <c r="AE1859" s="148">
        <v>53800</v>
      </c>
      <c r="AF1859" s="148" t="s">
        <v>6500</v>
      </c>
      <c r="AK1859" s="148" t="s">
        <v>6501</v>
      </c>
      <c r="AL1859" s="148">
        <v>0</v>
      </c>
      <c r="AM1859" s="148">
        <v>0</v>
      </c>
    </row>
    <row r="1860" spans="1:39">
      <c r="A1860" s="148">
        <v>5327903</v>
      </c>
      <c r="B1860" s="148" t="s">
        <v>6502</v>
      </c>
      <c r="C1860" s="148" t="s">
        <v>6504</v>
      </c>
      <c r="D1860" s="148">
        <v>5327903</v>
      </c>
      <c r="F1860" s="149" t="s">
        <v>52</v>
      </c>
      <c r="H1860" s="150">
        <v>41024</v>
      </c>
      <c r="I1860" s="149" t="s">
        <v>53</v>
      </c>
      <c r="J1860" s="149">
        <v>-13</v>
      </c>
      <c r="K1860" s="149" t="s">
        <v>45</v>
      </c>
      <c r="M1860" s="149" t="s">
        <v>46</v>
      </c>
      <c r="N1860" s="148">
        <v>12530060</v>
      </c>
      <c r="O1860" s="148" t="s">
        <v>2031</v>
      </c>
      <c r="Q1860" s="148" t="s">
        <v>48</v>
      </c>
      <c r="R1860" s="150">
        <v>43895</v>
      </c>
      <c r="T1860" s="148" t="s">
        <v>2115</v>
      </c>
      <c r="U1860" s="148">
        <v>519</v>
      </c>
      <c r="X1860" s="148">
        <v>5</v>
      </c>
      <c r="Y1860" s="148" t="s">
        <v>230</v>
      </c>
      <c r="AC1860" s="148" t="s">
        <v>49</v>
      </c>
      <c r="AD1860" s="148" t="s">
        <v>3725</v>
      </c>
      <c r="AE1860" s="148">
        <v>53810</v>
      </c>
      <c r="AF1860" s="148" t="s">
        <v>6505</v>
      </c>
      <c r="AJ1860" s="148">
        <v>663004551</v>
      </c>
      <c r="AK1860" s="148" t="s">
        <v>6506</v>
      </c>
      <c r="AL1860" s="148">
        <v>0</v>
      </c>
      <c r="AM1860" s="148">
        <v>0</v>
      </c>
    </row>
    <row r="1861" spans="1:39">
      <c r="A1861" s="148">
        <v>5318026</v>
      </c>
      <c r="B1861" s="148" t="s">
        <v>673</v>
      </c>
      <c r="C1861" s="148" t="s">
        <v>135</v>
      </c>
      <c r="D1861" s="148">
        <v>5318026</v>
      </c>
      <c r="E1861" s="149" t="s">
        <v>8115</v>
      </c>
      <c r="F1861" s="149" t="s">
        <v>52</v>
      </c>
      <c r="H1861" s="150">
        <v>35130</v>
      </c>
      <c r="I1861" s="149" t="s">
        <v>59</v>
      </c>
      <c r="J1861" s="149">
        <v>-40</v>
      </c>
      <c r="K1861" s="149" t="s">
        <v>45</v>
      </c>
      <c r="M1861" s="149" t="s">
        <v>46</v>
      </c>
      <c r="N1861" s="148">
        <v>12530022</v>
      </c>
      <c r="O1861" s="148" t="s">
        <v>51</v>
      </c>
      <c r="P1861" s="150">
        <v>45479</v>
      </c>
      <c r="Q1861" s="148" t="s">
        <v>962</v>
      </c>
      <c r="R1861" s="150">
        <v>37638</v>
      </c>
      <c r="S1861" s="150">
        <v>44742</v>
      </c>
      <c r="T1861" s="148" t="s">
        <v>2896</v>
      </c>
      <c r="U1861" s="148">
        <v>1755</v>
      </c>
      <c r="X1861" s="148">
        <v>17</v>
      </c>
      <c r="Y1861" s="148" t="s">
        <v>230</v>
      </c>
      <c r="AC1861" s="148" t="s">
        <v>49</v>
      </c>
      <c r="AD1861" s="148" t="s">
        <v>7326</v>
      </c>
      <c r="AE1861" s="148">
        <v>53200</v>
      </c>
      <c r="AF1861" s="148" t="s">
        <v>7327</v>
      </c>
      <c r="AJ1861" s="148" t="s">
        <v>9715</v>
      </c>
      <c r="AK1861" s="148" t="s">
        <v>9716</v>
      </c>
      <c r="AL1861" s="148">
        <v>0</v>
      </c>
      <c r="AM1861" s="148">
        <v>0</v>
      </c>
    </row>
    <row r="1862" spans="1:39">
      <c r="A1862" s="148">
        <v>534538</v>
      </c>
      <c r="B1862" s="148" t="s">
        <v>673</v>
      </c>
      <c r="C1862" s="148" t="s">
        <v>193</v>
      </c>
      <c r="D1862" s="148">
        <v>534538</v>
      </c>
      <c r="E1862" s="149" t="s">
        <v>52</v>
      </c>
      <c r="F1862" s="149" t="s">
        <v>52</v>
      </c>
      <c r="H1862" s="150">
        <v>23933</v>
      </c>
      <c r="I1862" s="149" t="s">
        <v>8130</v>
      </c>
      <c r="J1862" s="149" t="s">
        <v>8131</v>
      </c>
      <c r="K1862" s="149" t="s">
        <v>45</v>
      </c>
      <c r="M1862" s="149" t="s">
        <v>46</v>
      </c>
      <c r="N1862" s="148">
        <v>12530017</v>
      </c>
      <c r="O1862" s="148" t="s">
        <v>2025</v>
      </c>
      <c r="P1862" s="150">
        <v>45533</v>
      </c>
      <c r="Q1862" s="148" t="s">
        <v>962</v>
      </c>
      <c r="R1862" s="150">
        <v>37432</v>
      </c>
      <c r="S1862" s="150">
        <v>45549</v>
      </c>
      <c r="T1862" s="148" t="s">
        <v>1006</v>
      </c>
      <c r="U1862" s="148">
        <v>1853</v>
      </c>
      <c r="X1862" s="148">
        <v>18</v>
      </c>
      <c r="Y1862" s="148" t="s">
        <v>230</v>
      </c>
      <c r="AC1862" s="148" t="s">
        <v>49</v>
      </c>
      <c r="AD1862" s="148" t="s">
        <v>3702</v>
      </c>
      <c r="AE1862" s="148">
        <v>53500</v>
      </c>
      <c r="AF1862" s="148" t="s">
        <v>4889</v>
      </c>
      <c r="AJ1862" s="148" t="s">
        <v>3111</v>
      </c>
      <c r="AK1862" s="148" t="s">
        <v>1799</v>
      </c>
      <c r="AL1862" s="148">
        <v>1</v>
      </c>
      <c r="AM1862" s="148">
        <v>1</v>
      </c>
    </row>
    <row r="1863" spans="1:39">
      <c r="A1863" s="148">
        <v>5329184</v>
      </c>
      <c r="B1863" s="148" t="s">
        <v>7328</v>
      </c>
      <c r="C1863" s="148" t="s">
        <v>332</v>
      </c>
      <c r="D1863" s="148">
        <v>5329184</v>
      </c>
      <c r="F1863" s="149" t="s">
        <v>43</v>
      </c>
      <c r="H1863" s="150">
        <v>42000</v>
      </c>
      <c r="I1863" s="149" t="s">
        <v>89</v>
      </c>
      <c r="J1863" s="149">
        <v>-11</v>
      </c>
      <c r="K1863" s="149" t="s">
        <v>45</v>
      </c>
      <c r="M1863" s="149" t="s">
        <v>46</v>
      </c>
      <c r="N1863" s="148">
        <v>12530060</v>
      </c>
      <c r="O1863" s="148" t="s">
        <v>2031</v>
      </c>
      <c r="Q1863" s="148" t="s">
        <v>48</v>
      </c>
      <c r="R1863" s="150">
        <v>45175</v>
      </c>
      <c r="T1863" s="148" t="s">
        <v>2115</v>
      </c>
      <c r="U1863" s="148">
        <v>500</v>
      </c>
      <c r="X1863" s="148">
        <v>5</v>
      </c>
      <c r="Y1863" s="148" t="s">
        <v>230</v>
      </c>
      <c r="AC1863" s="148" t="s">
        <v>49</v>
      </c>
      <c r="AD1863" s="148" t="s">
        <v>3637</v>
      </c>
      <c r="AE1863" s="148">
        <v>53810</v>
      </c>
      <c r="AF1863" s="148" t="s">
        <v>7329</v>
      </c>
      <c r="AJ1863" s="148">
        <v>673406690</v>
      </c>
      <c r="AK1863" s="148" t="s">
        <v>7330</v>
      </c>
      <c r="AL1863" s="148">
        <v>0</v>
      </c>
      <c r="AM1863" s="148">
        <v>0</v>
      </c>
    </row>
    <row r="1864" spans="1:39">
      <c r="A1864" s="148">
        <v>5317994</v>
      </c>
      <c r="B1864" s="148" t="s">
        <v>674</v>
      </c>
      <c r="C1864" s="148" t="s">
        <v>172</v>
      </c>
      <c r="D1864" s="148">
        <v>5317994</v>
      </c>
      <c r="E1864" s="149" t="s">
        <v>8115</v>
      </c>
      <c r="F1864" s="149" t="s">
        <v>52</v>
      </c>
      <c r="H1864" s="150">
        <v>24625</v>
      </c>
      <c r="I1864" s="149" t="s">
        <v>8130</v>
      </c>
      <c r="J1864" s="149" t="s">
        <v>8131</v>
      </c>
      <c r="K1864" s="149" t="s">
        <v>45</v>
      </c>
      <c r="M1864" s="149" t="s">
        <v>46</v>
      </c>
      <c r="N1864" s="148">
        <v>12530093</v>
      </c>
      <c r="O1864" s="148" t="s">
        <v>185</v>
      </c>
      <c r="P1864" s="150">
        <v>45496</v>
      </c>
      <c r="Q1864" s="148" t="s">
        <v>962</v>
      </c>
      <c r="R1864" s="150">
        <v>37617</v>
      </c>
      <c r="S1864" s="150">
        <v>45115</v>
      </c>
      <c r="T1864" s="148" t="s">
        <v>2896</v>
      </c>
      <c r="U1864" s="148">
        <v>872</v>
      </c>
      <c r="X1864" s="148">
        <v>8</v>
      </c>
      <c r="Y1864" s="148" t="s">
        <v>230</v>
      </c>
      <c r="AC1864" s="148" t="s">
        <v>49</v>
      </c>
      <c r="AD1864" s="148" t="s">
        <v>3658</v>
      </c>
      <c r="AE1864" s="148">
        <v>53100</v>
      </c>
      <c r="AF1864" s="148" t="s">
        <v>4890</v>
      </c>
      <c r="AJ1864" s="148" t="s">
        <v>7331</v>
      </c>
      <c r="AK1864" s="148" t="s">
        <v>1800</v>
      </c>
      <c r="AL1864" s="148">
        <v>1</v>
      </c>
      <c r="AM1864" s="148">
        <v>1</v>
      </c>
    </row>
    <row r="1865" spans="1:39">
      <c r="A1865" s="148">
        <v>5326333</v>
      </c>
      <c r="B1865" s="148" t="s">
        <v>675</v>
      </c>
      <c r="C1865" s="148" t="s">
        <v>67</v>
      </c>
      <c r="D1865" s="148">
        <v>5326333</v>
      </c>
      <c r="F1865" s="149" t="s">
        <v>52</v>
      </c>
      <c r="H1865" s="150">
        <v>40082</v>
      </c>
      <c r="I1865" s="149" t="s">
        <v>70</v>
      </c>
      <c r="J1865" s="149">
        <v>-16</v>
      </c>
      <c r="K1865" s="149" t="s">
        <v>45</v>
      </c>
      <c r="M1865" s="149" t="s">
        <v>46</v>
      </c>
      <c r="N1865" s="148">
        <v>12530064</v>
      </c>
      <c r="O1865" s="148" t="s">
        <v>2020</v>
      </c>
      <c r="Q1865" s="148" t="s">
        <v>48</v>
      </c>
      <c r="R1865" s="150">
        <v>42987</v>
      </c>
      <c r="T1865" s="148" t="s">
        <v>2115</v>
      </c>
      <c r="U1865" s="148">
        <v>542</v>
      </c>
      <c r="X1865" s="148">
        <v>5</v>
      </c>
      <c r="Y1865" s="148" t="s">
        <v>230</v>
      </c>
      <c r="AC1865" s="148" t="s">
        <v>49</v>
      </c>
      <c r="AD1865" s="148" t="s">
        <v>4733</v>
      </c>
      <c r="AE1865" s="148">
        <v>53320</v>
      </c>
      <c r="AF1865" s="148" t="s">
        <v>6507</v>
      </c>
      <c r="AI1865" s="148">
        <v>243018748</v>
      </c>
      <c r="AJ1865" s="148">
        <v>683445948</v>
      </c>
      <c r="AK1865" s="148" t="s">
        <v>1801</v>
      </c>
      <c r="AL1865" s="148">
        <v>0</v>
      </c>
      <c r="AM1865" s="148">
        <v>0</v>
      </c>
    </row>
    <row r="1866" spans="1:39">
      <c r="A1866" s="148">
        <v>5329248</v>
      </c>
      <c r="B1866" s="148" t="s">
        <v>675</v>
      </c>
      <c r="C1866" s="148" t="s">
        <v>4408</v>
      </c>
      <c r="D1866" s="148">
        <v>5329248</v>
      </c>
      <c r="F1866" s="149" t="s">
        <v>52</v>
      </c>
      <c r="H1866" s="150">
        <v>25783</v>
      </c>
      <c r="I1866" s="149" t="s">
        <v>8109</v>
      </c>
      <c r="J1866" s="149" t="s">
        <v>8110</v>
      </c>
      <c r="K1866" s="149" t="s">
        <v>45</v>
      </c>
      <c r="M1866" s="149" t="s">
        <v>46</v>
      </c>
      <c r="N1866" s="148">
        <v>12530033</v>
      </c>
      <c r="O1866" s="148" t="s">
        <v>2147</v>
      </c>
      <c r="Q1866" s="148" t="s">
        <v>48</v>
      </c>
      <c r="R1866" s="150">
        <v>45182</v>
      </c>
      <c r="S1866" s="150">
        <v>45181</v>
      </c>
      <c r="T1866" s="148" t="s">
        <v>1006</v>
      </c>
      <c r="U1866" s="148">
        <v>500</v>
      </c>
      <c r="X1866" s="148">
        <v>5</v>
      </c>
      <c r="Y1866" s="148" t="s">
        <v>230</v>
      </c>
      <c r="AC1866" s="148" t="s">
        <v>49</v>
      </c>
      <c r="AD1866" s="148" t="s">
        <v>4484</v>
      </c>
      <c r="AE1866" s="148">
        <v>53190</v>
      </c>
      <c r="AF1866" s="148" t="s">
        <v>9717</v>
      </c>
      <c r="AJ1866" s="148">
        <v>670687899</v>
      </c>
      <c r="AK1866" s="148" t="s">
        <v>9718</v>
      </c>
      <c r="AL1866" s="148">
        <v>0</v>
      </c>
      <c r="AM1866" s="148">
        <v>0</v>
      </c>
    </row>
    <row r="1867" spans="1:39">
      <c r="A1867" s="148">
        <v>5326191</v>
      </c>
      <c r="B1867" s="148" t="s">
        <v>676</v>
      </c>
      <c r="C1867" s="148" t="s">
        <v>863</v>
      </c>
      <c r="D1867" s="148">
        <v>5326191</v>
      </c>
      <c r="F1867" s="149" t="s">
        <v>52</v>
      </c>
      <c r="H1867" s="150">
        <v>29139</v>
      </c>
      <c r="I1867" s="149" t="s">
        <v>8147</v>
      </c>
      <c r="J1867" s="149" t="s">
        <v>8148</v>
      </c>
      <c r="K1867" s="149" t="s">
        <v>45</v>
      </c>
      <c r="M1867" s="149" t="s">
        <v>46</v>
      </c>
      <c r="N1867" s="148">
        <v>12530048</v>
      </c>
      <c r="O1867" s="148" t="s">
        <v>2028</v>
      </c>
      <c r="Q1867" s="148" t="s">
        <v>48</v>
      </c>
      <c r="R1867" s="150">
        <v>42704</v>
      </c>
      <c r="S1867" s="150">
        <v>44496</v>
      </c>
      <c r="T1867" s="148" t="s">
        <v>2896</v>
      </c>
      <c r="U1867" s="148">
        <v>510</v>
      </c>
      <c r="X1867" s="148">
        <v>5</v>
      </c>
      <c r="Y1867" s="148" t="s">
        <v>230</v>
      </c>
      <c r="AC1867" s="148" t="s">
        <v>49</v>
      </c>
      <c r="AD1867" s="148" t="s">
        <v>3660</v>
      </c>
      <c r="AE1867" s="148">
        <v>53140</v>
      </c>
      <c r="AF1867" s="148" t="s">
        <v>4891</v>
      </c>
      <c r="AJ1867" s="148">
        <v>663137114</v>
      </c>
      <c r="AK1867" s="148" t="s">
        <v>1396</v>
      </c>
      <c r="AL1867" s="148">
        <v>0</v>
      </c>
      <c r="AM1867" s="148">
        <v>0</v>
      </c>
    </row>
    <row r="1868" spans="1:39">
      <c r="A1868" s="148">
        <v>5319635</v>
      </c>
      <c r="B1868" s="148" t="s">
        <v>676</v>
      </c>
      <c r="C1868" s="148" t="s">
        <v>254</v>
      </c>
      <c r="D1868" s="148">
        <v>5319635</v>
      </c>
      <c r="F1868" s="149" t="s">
        <v>43</v>
      </c>
      <c r="H1868" s="150">
        <v>23476</v>
      </c>
      <c r="I1868" s="149" t="s">
        <v>8138</v>
      </c>
      <c r="J1868" s="149" t="s">
        <v>8139</v>
      </c>
      <c r="K1868" s="149" t="s">
        <v>45</v>
      </c>
      <c r="M1868" s="149" t="s">
        <v>46</v>
      </c>
      <c r="N1868" s="148">
        <v>12530022</v>
      </c>
      <c r="O1868" s="148" t="s">
        <v>51</v>
      </c>
      <c r="Q1868" s="148" t="s">
        <v>48</v>
      </c>
      <c r="R1868" s="150">
        <v>38638</v>
      </c>
      <c r="S1868" s="150">
        <v>45174</v>
      </c>
      <c r="T1868" s="148" t="s">
        <v>1006</v>
      </c>
      <c r="U1868" s="148">
        <v>581</v>
      </c>
      <c r="X1868" s="148">
        <v>5</v>
      </c>
      <c r="Y1868" s="148" t="s">
        <v>230</v>
      </c>
      <c r="AC1868" s="148" t="s">
        <v>49</v>
      </c>
      <c r="AD1868" s="148" t="s">
        <v>3677</v>
      </c>
      <c r="AE1868" s="148">
        <v>53000</v>
      </c>
      <c r="AF1868" s="148" t="s">
        <v>4892</v>
      </c>
      <c r="AI1868" s="148">
        <v>687665364</v>
      </c>
      <c r="AK1868" s="148" t="s">
        <v>2185</v>
      </c>
      <c r="AL1868" s="148">
        <v>0</v>
      </c>
      <c r="AM1868" s="148">
        <v>0</v>
      </c>
    </row>
    <row r="1869" spans="1:39">
      <c r="A1869" s="148">
        <v>5328553</v>
      </c>
      <c r="B1869" s="148" t="s">
        <v>677</v>
      </c>
      <c r="C1869" s="148" t="s">
        <v>169</v>
      </c>
      <c r="D1869" s="148">
        <v>5328553</v>
      </c>
      <c r="F1869" s="149" t="s">
        <v>52</v>
      </c>
      <c r="H1869" s="150">
        <v>22081</v>
      </c>
      <c r="I1869" s="149" t="s">
        <v>8138</v>
      </c>
      <c r="J1869" s="149" t="s">
        <v>8139</v>
      </c>
      <c r="K1869" s="149" t="s">
        <v>45</v>
      </c>
      <c r="M1869" s="149" t="s">
        <v>46</v>
      </c>
      <c r="N1869" s="148">
        <v>12530059</v>
      </c>
      <c r="O1869" s="148" t="s">
        <v>2076</v>
      </c>
      <c r="Q1869" s="148" t="s">
        <v>48</v>
      </c>
      <c r="R1869" s="150">
        <v>44558</v>
      </c>
      <c r="S1869" s="150">
        <v>44483</v>
      </c>
      <c r="T1869" s="148" t="s">
        <v>2896</v>
      </c>
      <c r="U1869" s="148">
        <v>500</v>
      </c>
      <c r="X1869" s="148">
        <v>5</v>
      </c>
      <c r="Y1869" s="148" t="s">
        <v>230</v>
      </c>
      <c r="AC1869" s="148" t="s">
        <v>49</v>
      </c>
      <c r="AD1869" s="148" t="s">
        <v>4202</v>
      </c>
      <c r="AE1869" s="148">
        <v>53970</v>
      </c>
      <c r="AF1869" s="148" t="s">
        <v>4893</v>
      </c>
      <c r="AJ1869" s="148">
        <v>609325412</v>
      </c>
      <c r="AK1869" s="148" t="s">
        <v>3504</v>
      </c>
      <c r="AL1869" s="148">
        <v>1</v>
      </c>
      <c r="AM1869" s="148">
        <v>0</v>
      </c>
    </row>
    <row r="1870" spans="1:39">
      <c r="A1870" s="148">
        <v>5316552</v>
      </c>
      <c r="B1870" s="148" t="s">
        <v>677</v>
      </c>
      <c r="C1870" s="148" t="s">
        <v>144</v>
      </c>
      <c r="D1870" s="148">
        <v>5316552</v>
      </c>
      <c r="E1870" s="149" t="s">
        <v>52</v>
      </c>
      <c r="F1870" s="149" t="s">
        <v>52</v>
      </c>
      <c r="H1870" s="150">
        <v>26867</v>
      </c>
      <c r="I1870" s="149" t="s">
        <v>8109</v>
      </c>
      <c r="J1870" s="149" t="s">
        <v>8110</v>
      </c>
      <c r="K1870" s="149" t="s">
        <v>45</v>
      </c>
      <c r="M1870" s="149" t="s">
        <v>46</v>
      </c>
      <c r="N1870" s="148">
        <v>12530121</v>
      </c>
      <c r="O1870" s="148" t="s">
        <v>142</v>
      </c>
      <c r="P1870" s="150">
        <v>45494</v>
      </c>
      <c r="Q1870" s="148" t="s">
        <v>962</v>
      </c>
      <c r="R1870" s="150">
        <v>37432</v>
      </c>
      <c r="S1870" s="150">
        <v>45220</v>
      </c>
      <c r="T1870" s="148" t="s">
        <v>1006</v>
      </c>
      <c r="U1870" s="148">
        <v>581</v>
      </c>
      <c r="X1870" s="148">
        <v>5</v>
      </c>
      <c r="Y1870" s="148" t="s">
        <v>230</v>
      </c>
      <c r="AC1870" s="148" t="s">
        <v>49</v>
      </c>
      <c r="AD1870" s="148" t="s">
        <v>3652</v>
      </c>
      <c r="AE1870" s="148">
        <v>53220</v>
      </c>
      <c r="AF1870" s="148" t="s">
        <v>4894</v>
      </c>
      <c r="AJ1870" s="148" t="s">
        <v>2294</v>
      </c>
      <c r="AK1870" s="148" t="s">
        <v>2295</v>
      </c>
      <c r="AL1870" s="148">
        <v>0</v>
      </c>
      <c r="AM1870" s="148">
        <v>0</v>
      </c>
    </row>
    <row r="1871" spans="1:39">
      <c r="A1871" s="148">
        <v>5329291</v>
      </c>
      <c r="B1871" s="148" t="s">
        <v>677</v>
      </c>
      <c r="C1871" s="148" t="s">
        <v>72</v>
      </c>
      <c r="D1871" s="148">
        <v>5329291</v>
      </c>
      <c r="F1871" s="149" t="s">
        <v>52</v>
      </c>
      <c r="H1871" s="150">
        <v>41240</v>
      </c>
      <c r="I1871" s="149" t="s">
        <v>53</v>
      </c>
      <c r="J1871" s="149">
        <v>-13</v>
      </c>
      <c r="K1871" s="149" t="s">
        <v>45</v>
      </c>
      <c r="M1871" s="149" t="s">
        <v>46</v>
      </c>
      <c r="N1871" s="148">
        <v>12530017</v>
      </c>
      <c r="O1871" s="148" t="s">
        <v>2025</v>
      </c>
      <c r="Q1871" s="148" t="s">
        <v>48</v>
      </c>
      <c r="R1871" s="150">
        <v>45187</v>
      </c>
      <c r="T1871" s="148" t="s">
        <v>2115</v>
      </c>
      <c r="U1871" s="148">
        <v>500</v>
      </c>
      <c r="X1871" s="148">
        <v>5</v>
      </c>
      <c r="Y1871" s="148" t="s">
        <v>230</v>
      </c>
      <c r="AC1871" s="148" t="s">
        <v>49</v>
      </c>
      <c r="AD1871" s="148" t="s">
        <v>3753</v>
      </c>
      <c r="AE1871" s="148">
        <v>53220</v>
      </c>
      <c r="AF1871" s="148" t="s">
        <v>9719</v>
      </c>
      <c r="AJ1871" s="148">
        <v>627230554</v>
      </c>
      <c r="AK1871" s="148" t="s">
        <v>9720</v>
      </c>
      <c r="AL1871" s="148">
        <v>0</v>
      </c>
      <c r="AM1871" s="148">
        <v>0</v>
      </c>
    </row>
    <row r="1872" spans="1:39">
      <c r="A1872" s="148">
        <v>5326323</v>
      </c>
      <c r="B1872" s="148" t="s">
        <v>677</v>
      </c>
      <c r="C1872" s="148" t="s">
        <v>2104</v>
      </c>
      <c r="D1872" s="148">
        <v>5326323</v>
      </c>
      <c r="E1872" s="149" t="s">
        <v>8115</v>
      </c>
      <c r="F1872" s="149" t="s">
        <v>52</v>
      </c>
      <c r="H1872" s="150">
        <v>22100</v>
      </c>
      <c r="I1872" s="149" t="s">
        <v>8138</v>
      </c>
      <c r="J1872" s="149" t="s">
        <v>8139</v>
      </c>
      <c r="K1872" s="149" t="s">
        <v>45</v>
      </c>
      <c r="M1872" s="149" t="s">
        <v>46</v>
      </c>
      <c r="N1872" s="148">
        <v>12530008</v>
      </c>
      <c r="O1872" s="148" t="s">
        <v>146</v>
      </c>
      <c r="P1872" s="150">
        <v>45488</v>
      </c>
      <c r="Q1872" s="148" t="s">
        <v>962</v>
      </c>
      <c r="R1872" s="150">
        <v>42987</v>
      </c>
      <c r="S1872" s="150">
        <v>45476</v>
      </c>
      <c r="T1872" s="148" t="s">
        <v>1006</v>
      </c>
      <c r="U1872" s="148">
        <v>719</v>
      </c>
      <c r="X1872" s="148">
        <v>7</v>
      </c>
      <c r="Y1872" s="148" t="s">
        <v>230</v>
      </c>
      <c r="AC1872" s="148" t="s">
        <v>49</v>
      </c>
      <c r="AD1872" s="148" t="s">
        <v>3677</v>
      </c>
      <c r="AE1872" s="148">
        <v>53000</v>
      </c>
      <c r="AF1872" s="148" t="s">
        <v>4895</v>
      </c>
      <c r="AI1872" s="148" t="s">
        <v>3505</v>
      </c>
      <c r="AJ1872" s="148">
        <v>615433059</v>
      </c>
      <c r="AK1872" s="148" t="s">
        <v>1802</v>
      </c>
      <c r="AL1872" s="148">
        <v>1</v>
      </c>
      <c r="AM1872" s="148">
        <v>1</v>
      </c>
    </row>
    <row r="1873" spans="1:39">
      <c r="A1873" s="148">
        <v>5318358</v>
      </c>
      <c r="B1873" s="148" t="s">
        <v>677</v>
      </c>
      <c r="C1873" s="148" t="s">
        <v>104</v>
      </c>
      <c r="D1873" s="148">
        <v>5318358</v>
      </c>
      <c r="F1873" s="149" t="s">
        <v>52</v>
      </c>
      <c r="H1873" s="150">
        <v>32763</v>
      </c>
      <c r="I1873" s="149" t="s">
        <v>59</v>
      </c>
      <c r="J1873" s="149">
        <v>-40</v>
      </c>
      <c r="K1873" s="149" t="s">
        <v>45</v>
      </c>
      <c r="M1873" s="149" t="s">
        <v>46</v>
      </c>
      <c r="N1873" s="148">
        <v>12530098</v>
      </c>
      <c r="O1873" s="148" t="s">
        <v>149</v>
      </c>
      <c r="Q1873" s="148" t="s">
        <v>48</v>
      </c>
      <c r="R1873" s="150">
        <v>37896</v>
      </c>
      <c r="S1873" s="150">
        <v>44806</v>
      </c>
      <c r="T1873" s="148" t="s">
        <v>2896</v>
      </c>
      <c r="U1873" s="148">
        <v>923</v>
      </c>
      <c r="X1873" s="148">
        <v>9</v>
      </c>
      <c r="Y1873" s="148" t="s">
        <v>230</v>
      </c>
      <c r="AC1873" s="148" t="s">
        <v>49</v>
      </c>
      <c r="AD1873" s="148" t="s">
        <v>3719</v>
      </c>
      <c r="AE1873" s="148">
        <v>53240</v>
      </c>
      <c r="AF1873" s="148" t="s">
        <v>4896</v>
      </c>
      <c r="AJ1873" s="148">
        <v>675953277</v>
      </c>
      <c r="AK1873" s="148" t="s">
        <v>1803</v>
      </c>
      <c r="AL1873" s="148">
        <v>0</v>
      </c>
      <c r="AM1873" s="148">
        <v>0</v>
      </c>
    </row>
    <row r="1874" spans="1:39">
      <c r="A1874" s="148">
        <v>5329152</v>
      </c>
      <c r="B1874" s="148" t="s">
        <v>677</v>
      </c>
      <c r="C1874" s="148" t="s">
        <v>6508</v>
      </c>
      <c r="D1874" s="148">
        <v>5329152</v>
      </c>
      <c r="F1874" s="149" t="s">
        <v>43</v>
      </c>
      <c r="H1874" s="150">
        <v>42066</v>
      </c>
      <c r="I1874" s="149" t="s">
        <v>57</v>
      </c>
      <c r="J1874" s="149">
        <v>-10</v>
      </c>
      <c r="K1874" s="149" t="s">
        <v>45</v>
      </c>
      <c r="M1874" s="149" t="s">
        <v>46</v>
      </c>
      <c r="N1874" s="148">
        <v>12530060</v>
      </c>
      <c r="O1874" s="148" t="s">
        <v>2031</v>
      </c>
      <c r="Q1874" s="148" t="s">
        <v>48</v>
      </c>
      <c r="R1874" s="150">
        <v>45131</v>
      </c>
      <c r="T1874" s="148" t="s">
        <v>2115</v>
      </c>
      <c r="U1874" s="148">
        <v>500</v>
      </c>
      <c r="X1874" s="148">
        <v>5</v>
      </c>
      <c r="Y1874" s="148" t="s">
        <v>230</v>
      </c>
      <c r="AC1874" s="148" t="s">
        <v>49</v>
      </c>
      <c r="AD1874" s="148" t="s">
        <v>3637</v>
      </c>
      <c r="AE1874" s="148">
        <v>53810</v>
      </c>
      <c r="AF1874" s="148" t="s">
        <v>6509</v>
      </c>
      <c r="AI1874" s="148">
        <v>616802975</v>
      </c>
      <c r="AJ1874" s="148">
        <v>672079218</v>
      </c>
      <c r="AK1874" s="148" t="s">
        <v>6510</v>
      </c>
      <c r="AL1874" s="148">
        <v>0</v>
      </c>
      <c r="AM1874" s="148">
        <v>0</v>
      </c>
    </row>
    <row r="1875" spans="1:39">
      <c r="A1875" s="148">
        <v>5327864</v>
      </c>
      <c r="B1875" s="148" t="s">
        <v>678</v>
      </c>
      <c r="C1875" s="148" t="s">
        <v>81</v>
      </c>
      <c r="D1875" s="148">
        <v>5327864</v>
      </c>
      <c r="F1875" s="149" t="s">
        <v>52</v>
      </c>
      <c r="H1875" s="150">
        <v>40016</v>
      </c>
      <c r="I1875" s="149" t="s">
        <v>70</v>
      </c>
      <c r="J1875" s="149">
        <v>-16</v>
      </c>
      <c r="K1875" s="149" t="s">
        <v>45</v>
      </c>
      <c r="M1875" s="149" t="s">
        <v>46</v>
      </c>
      <c r="N1875" s="148">
        <v>12530036</v>
      </c>
      <c r="O1875" s="148" t="s">
        <v>2030</v>
      </c>
      <c r="Q1875" s="148" t="s">
        <v>48</v>
      </c>
      <c r="R1875" s="150">
        <v>43822</v>
      </c>
      <c r="T1875" s="148" t="s">
        <v>2115</v>
      </c>
      <c r="U1875" s="148">
        <v>603</v>
      </c>
      <c r="X1875" s="148">
        <v>6</v>
      </c>
      <c r="Y1875" s="148" t="s">
        <v>230</v>
      </c>
      <c r="AC1875" s="148" t="s">
        <v>49</v>
      </c>
      <c r="AD1875" s="148" t="s">
        <v>4013</v>
      </c>
      <c r="AE1875" s="148">
        <v>53470</v>
      </c>
      <c r="AF1875" s="148" t="s">
        <v>6511</v>
      </c>
      <c r="AJ1875" s="148">
        <v>689718398</v>
      </c>
      <c r="AK1875" s="148" t="s">
        <v>6512</v>
      </c>
      <c r="AL1875" s="148">
        <v>0</v>
      </c>
      <c r="AM1875" s="148">
        <v>0</v>
      </c>
    </row>
    <row r="1876" spans="1:39">
      <c r="A1876" s="148">
        <v>5312668</v>
      </c>
      <c r="B1876" s="148" t="s">
        <v>678</v>
      </c>
      <c r="C1876" s="148" t="s">
        <v>188</v>
      </c>
      <c r="D1876" s="148">
        <v>5312668</v>
      </c>
      <c r="E1876" s="149" t="s">
        <v>8115</v>
      </c>
      <c r="F1876" s="149" t="s">
        <v>52</v>
      </c>
      <c r="H1876" s="150">
        <v>29887</v>
      </c>
      <c r="I1876" s="149" t="s">
        <v>8113</v>
      </c>
      <c r="J1876" s="149" t="s">
        <v>8114</v>
      </c>
      <c r="K1876" s="149" t="s">
        <v>45</v>
      </c>
      <c r="M1876" s="149" t="s">
        <v>46</v>
      </c>
      <c r="N1876" s="148">
        <v>12530051</v>
      </c>
      <c r="O1876" s="148" t="s">
        <v>2039</v>
      </c>
      <c r="P1876" s="150">
        <v>45490</v>
      </c>
      <c r="Q1876" s="148" t="s">
        <v>962</v>
      </c>
      <c r="R1876" s="150">
        <v>37432</v>
      </c>
      <c r="S1876" s="150">
        <v>44820</v>
      </c>
      <c r="T1876" s="148" t="s">
        <v>2896</v>
      </c>
      <c r="U1876" s="148">
        <v>1056</v>
      </c>
      <c r="X1876" s="148">
        <v>10</v>
      </c>
      <c r="Y1876" s="148" t="s">
        <v>230</v>
      </c>
      <c r="AC1876" s="148" t="s">
        <v>49</v>
      </c>
      <c r="AD1876" s="148" t="s">
        <v>4403</v>
      </c>
      <c r="AE1876" s="148">
        <v>53470</v>
      </c>
      <c r="AF1876" s="148" t="s">
        <v>4897</v>
      </c>
      <c r="AI1876" s="148" t="s">
        <v>3112</v>
      </c>
      <c r="AJ1876" s="148" t="s">
        <v>3112</v>
      </c>
      <c r="AK1876" s="148" t="s">
        <v>1804</v>
      </c>
      <c r="AL1876" s="148">
        <v>0</v>
      </c>
      <c r="AM1876" s="148">
        <v>0</v>
      </c>
    </row>
    <row r="1877" spans="1:39">
      <c r="A1877" s="148">
        <v>5318326</v>
      </c>
      <c r="B1877" s="148" t="s">
        <v>678</v>
      </c>
      <c r="C1877" s="148" t="s">
        <v>314</v>
      </c>
      <c r="D1877" s="148">
        <v>5318326</v>
      </c>
      <c r="E1877" s="149" t="s">
        <v>8115</v>
      </c>
      <c r="F1877" s="149" t="s">
        <v>52</v>
      </c>
      <c r="H1877" s="150">
        <v>32060</v>
      </c>
      <c r="I1877" s="149" t="s">
        <v>59</v>
      </c>
      <c r="J1877" s="149">
        <v>-40</v>
      </c>
      <c r="K1877" s="149" t="s">
        <v>45</v>
      </c>
      <c r="M1877" s="149" t="s">
        <v>46</v>
      </c>
      <c r="N1877" s="148">
        <v>12530051</v>
      </c>
      <c r="O1877" s="148" t="s">
        <v>2039</v>
      </c>
      <c r="P1877" s="150">
        <v>45490</v>
      </c>
      <c r="Q1877" s="148" t="s">
        <v>962</v>
      </c>
      <c r="R1877" s="150">
        <v>37895</v>
      </c>
      <c r="T1877" s="148" t="s">
        <v>2896</v>
      </c>
      <c r="U1877" s="148">
        <v>629</v>
      </c>
      <c r="X1877" s="148">
        <v>6</v>
      </c>
      <c r="Y1877" s="148" t="s">
        <v>230</v>
      </c>
      <c r="AC1877" s="148" t="s">
        <v>49</v>
      </c>
      <c r="AD1877" s="148" t="s">
        <v>4403</v>
      </c>
      <c r="AE1877" s="148">
        <v>53470</v>
      </c>
      <c r="AF1877" s="148" t="s">
        <v>4897</v>
      </c>
      <c r="AI1877" s="148" t="s">
        <v>3506</v>
      </c>
      <c r="AJ1877" s="148" t="s">
        <v>3506</v>
      </c>
      <c r="AK1877" s="148" t="s">
        <v>3507</v>
      </c>
      <c r="AL1877" s="148">
        <v>0</v>
      </c>
      <c r="AM1877" s="148">
        <v>0</v>
      </c>
    </row>
    <row r="1878" spans="1:39">
      <c r="A1878" s="148">
        <v>5318419</v>
      </c>
      <c r="B1878" s="148" t="s">
        <v>678</v>
      </c>
      <c r="C1878" s="148" t="s">
        <v>64</v>
      </c>
      <c r="D1878" s="148">
        <v>5318419</v>
      </c>
      <c r="F1878" s="149" t="s">
        <v>52</v>
      </c>
      <c r="H1878" s="150">
        <v>22243</v>
      </c>
      <c r="I1878" s="149" t="s">
        <v>8138</v>
      </c>
      <c r="J1878" s="149" t="s">
        <v>8139</v>
      </c>
      <c r="K1878" s="149" t="s">
        <v>45</v>
      </c>
      <c r="M1878" s="149" t="s">
        <v>46</v>
      </c>
      <c r="N1878" s="148">
        <v>12530022</v>
      </c>
      <c r="O1878" s="148" t="s">
        <v>51</v>
      </c>
      <c r="Q1878" s="148" t="s">
        <v>48</v>
      </c>
      <c r="R1878" s="150">
        <v>37902</v>
      </c>
      <c r="S1878" s="150">
        <v>45203</v>
      </c>
      <c r="T1878" s="148" t="s">
        <v>1006</v>
      </c>
      <c r="U1878" s="148">
        <v>620</v>
      </c>
      <c r="X1878" s="148">
        <v>6</v>
      </c>
      <c r="Y1878" s="148" t="s">
        <v>230</v>
      </c>
      <c r="AB1878" s="150">
        <v>43365</v>
      </c>
      <c r="AC1878" s="148" t="s">
        <v>49</v>
      </c>
      <c r="AD1878" s="148" t="s">
        <v>1328</v>
      </c>
      <c r="AE1878" s="148">
        <v>53000</v>
      </c>
      <c r="AF1878" s="148" t="s">
        <v>9721</v>
      </c>
      <c r="AG1878" s="148" t="s">
        <v>9722</v>
      </c>
      <c r="AI1878" s="148">
        <v>243539332</v>
      </c>
      <c r="AJ1878" s="148">
        <v>780021184</v>
      </c>
      <c r="AK1878" s="148" t="s">
        <v>9723</v>
      </c>
      <c r="AL1878" s="148">
        <v>1</v>
      </c>
      <c r="AM1878" s="148">
        <v>1</v>
      </c>
    </row>
    <row r="1879" spans="1:39">
      <c r="A1879" s="148">
        <v>5327865</v>
      </c>
      <c r="B1879" s="148" t="s">
        <v>678</v>
      </c>
      <c r="C1879" s="148" t="s">
        <v>9724</v>
      </c>
      <c r="D1879" s="148">
        <v>5327865</v>
      </c>
      <c r="F1879" s="149" t="s">
        <v>52</v>
      </c>
      <c r="H1879" s="150">
        <v>40837</v>
      </c>
      <c r="I1879" s="149" t="s">
        <v>44</v>
      </c>
      <c r="J1879" s="149">
        <v>-14</v>
      </c>
      <c r="K1879" s="149" t="s">
        <v>61</v>
      </c>
      <c r="M1879" s="149" t="s">
        <v>46</v>
      </c>
      <c r="N1879" s="148">
        <v>12530036</v>
      </c>
      <c r="O1879" s="148" t="s">
        <v>2030</v>
      </c>
      <c r="Q1879" s="148" t="s">
        <v>48</v>
      </c>
      <c r="R1879" s="150">
        <v>43822</v>
      </c>
      <c r="T1879" s="148" t="s">
        <v>2115</v>
      </c>
      <c r="U1879" s="148">
        <v>500</v>
      </c>
      <c r="X1879" s="148">
        <v>5</v>
      </c>
      <c r="Y1879" s="148" t="s">
        <v>230</v>
      </c>
      <c r="AC1879" s="148" t="s">
        <v>49</v>
      </c>
      <c r="AD1879" s="148" t="s">
        <v>4013</v>
      </c>
      <c r="AE1879" s="148">
        <v>53470</v>
      </c>
      <c r="AF1879" s="148" t="s">
        <v>6511</v>
      </c>
      <c r="AJ1879" s="148">
        <v>689718398</v>
      </c>
      <c r="AK1879" s="148" t="s">
        <v>6512</v>
      </c>
      <c r="AL1879" s="148">
        <v>0</v>
      </c>
      <c r="AM1879" s="148">
        <v>0</v>
      </c>
    </row>
    <row r="1880" spans="1:39">
      <c r="A1880" s="148">
        <v>5329290</v>
      </c>
      <c r="B1880" s="148" t="s">
        <v>9725</v>
      </c>
      <c r="C1880" s="148" t="s">
        <v>217</v>
      </c>
      <c r="D1880" s="148">
        <v>5329290</v>
      </c>
      <c r="E1880" s="149" t="s">
        <v>52</v>
      </c>
      <c r="F1880" s="149" t="s">
        <v>52</v>
      </c>
      <c r="H1880" s="150">
        <v>41753</v>
      </c>
      <c r="I1880" s="149" t="s">
        <v>89</v>
      </c>
      <c r="J1880" s="149">
        <v>-11</v>
      </c>
      <c r="K1880" s="149" t="s">
        <v>45</v>
      </c>
      <c r="M1880" s="149" t="s">
        <v>46</v>
      </c>
      <c r="N1880" s="148">
        <v>12530017</v>
      </c>
      <c r="O1880" s="148" t="s">
        <v>2025</v>
      </c>
      <c r="P1880" s="150">
        <v>45535</v>
      </c>
      <c r="Q1880" s="148" t="s">
        <v>962</v>
      </c>
      <c r="R1880" s="150">
        <v>45187</v>
      </c>
      <c r="T1880" s="148" t="s">
        <v>2115</v>
      </c>
      <c r="U1880" s="148">
        <v>500</v>
      </c>
      <c r="X1880" s="148">
        <v>5</v>
      </c>
      <c r="Y1880" s="148" t="s">
        <v>230</v>
      </c>
      <c r="AC1880" s="148" t="s">
        <v>49</v>
      </c>
      <c r="AD1880" s="148" t="s">
        <v>3753</v>
      </c>
      <c r="AE1880" s="148">
        <v>53220</v>
      </c>
      <c r="AF1880" s="148" t="s">
        <v>9726</v>
      </c>
      <c r="AJ1880" s="148">
        <v>620997187</v>
      </c>
      <c r="AK1880" s="148" t="s">
        <v>9727</v>
      </c>
      <c r="AL1880" s="148">
        <v>0</v>
      </c>
      <c r="AM1880" s="148">
        <v>0</v>
      </c>
    </row>
    <row r="1881" spans="1:39">
      <c r="A1881" s="148">
        <v>5327879</v>
      </c>
      <c r="B1881" s="148" t="s">
        <v>1180</v>
      </c>
      <c r="C1881" s="148" t="s">
        <v>1057</v>
      </c>
      <c r="D1881" s="148">
        <v>5327879</v>
      </c>
      <c r="F1881" s="149" t="s">
        <v>52</v>
      </c>
      <c r="H1881" s="150">
        <v>39829</v>
      </c>
      <c r="I1881" s="149" t="s">
        <v>70</v>
      </c>
      <c r="J1881" s="149">
        <v>-16</v>
      </c>
      <c r="K1881" s="149" t="s">
        <v>45</v>
      </c>
      <c r="M1881" s="149" t="s">
        <v>46</v>
      </c>
      <c r="N1881" s="148">
        <v>12530078</v>
      </c>
      <c r="O1881" s="148" t="s">
        <v>105</v>
      </c>
      <c r="Q1881" s="148" t="s">
        <v>48</v>
      </c>
      <c r="R1881" s="150">
        <v>43845</v>
      </c>
      <c r="T1881" s="148" t="s">
        <v>2115</v>
      </c>
      <c r="U1881" s="148">
        <v>500</v>
      </c>
      <c r="X1881" s="148">
        <v>5</v>
      </c>
      <c r="Y1881" s="148" t="s">
        <v>230</v>
      </c>
      <c r="AC1881" s="148" t="s">
        <v>49</v>
      </c>
      <c r="AD1881" s="148" t="s">
        <v>4217</v>
      </c>
      <c r="AE1881" s="148">
        <v>53170</v>
      </c>
      <c r="AF1881" s="148" t="s">
        <v>4187</v>
      </c>
      <c r="AK1881" s="148" t="s">
        <v>1907</v>
      </c>
      <c r="AL1881" s="148">
        <v>0</v>
      </c>
      <c r="AM1881" s="148">
        <v>0</v>
      </c>
    </row>
    <row r="1882" spans="1:39">
      <c r="A1882" s="148">
        <v>5328744</v>
      </c>
      <c r="B1882" s="148" t="s">
        <v>6513</v>
      </c>
      <c r="C1882" s="148" t="s">
        <v>327</v>
      </c>
      <c r="D1882" s="148">
        <v>5328744</v>
      </c>
      <c r="F1882" s="149" t="s">
        <v>52</v>
      </c>
      <c r="H1882" s="150">
        <v>40412</v>
      </c>
      <c r="I1882" s="149" t="s">
        <v>97</v>
      </c>
      <c r="J1882" s="149">
        <v>-15</v>
      </c>
      <c r="K1882" s="149" t="s">
        <v>45</v>
      </c>
      <c r="M1882" s="149" t="s">
        <v>46</v>
      </c>
      <c r="N1882" s="148">
        <v>12530070</v>
      </c>
      <c r="O1882" s="148" t="s">
        <v>145</v>
      </c>
      <c r="Q1882" s="148" t="s">
        <v>48</v>
      </c>
      <c r="R1882" s="150">
        <v>44822</v>
      </c>
      <c r="T1882" s="148" t="s">
        <v>2115</v>
      </c>
      <c r="U1882" s="148">
        <v>531</v>
      </c>
      <c r="X1882" s="148">
        <v>5</v>
      </c>
      <c r="Y1882" s="148" t="s">
        <v>230</v>
      </c>
      <c r="AC1882" s="148" t="s">
        <v>49</v>
      </c>
      <c r="AD1882" s="148" t="s">
        <v>6514</v>
      </c>
      <c r="AE1882" s="148">
        <v>53540</v>
      </c>
      <c r="AF1882" s="148" t="s">
        <v>6515</v>
      </c>
      <c r="AI1882" s="148" t="s">
        <v>6516</v>
      </c>
      <c r="AJ1882" s="148" t="s">
        <v>6517</v>
      </c>
      <c r="AK1882" s="148" t="s">
        <v>6518</v>
      </c>
      <c r="AL1882" s="148">
        <v>1</v>
      </c>
      <c r="AM1882" s="148">
        <v>0</v>
      </c>
    </row>
    <row r="1883" spans="1:39">
      <c r="A1883" s="148">
        <v>5329469</v>
      </c>
      <c r="B1883" s="148" t="s">
        <v>9728</v>
      </c>
      <c r="C1883" s="148" t="s">
        <v>1289</v>
      </c>
      <c r="D1883" s="148">
        <v>5329469</v>
      </c>
      <c r="F1883" s="149" t="s">
        <v>43</v>
      </c>
      <c r="H1883" s="150">
        <v>40831</v>
      </c>
      <c r="I1883" s="149" t="s">
        <v>44</v>
      </c>
      <c r="J1883" s="149">
        <v>-14</v>
      </c>
      <c r="K1883" s="149" t="s">
        <v>45</v>
      </c>
      <c r="M1883" s="149" t="s">
        <v>46</v>
      </c>
      <c r="N1883" s="148">
        <v>12530078</v>
      </c>
      <c r="O1883" s="148" t="s">
        <v>105</v>
      </c>
      <c r="Q1883" s="148" t="s">
        <v>48</v>
      </c>
      <c r="R1883" s="150">
        <v>45209</v>
      </c>
      <c r="T1883" s="148" t="s">
        <v>2115</v>
      </c>
      <c r="U1883" s="148">
        <v>500</v>
      </c>
      <c r="X1883" s="148">
        <v>5</v>
      </c>
      <c r="Y1883" s="148" t="s">
        <v>230</v>
      </c>
      <c r="AC1883" s="148" t="s">
        <v>49</v>
      </c>
      <c r="AD1883" s="148" t="s">
        <v>9729</v>
      </c>
      <c r="AE1883" s="148">
        <v>53340</v>
      </c>
      <c r="AF1883" s="148" t="s">
        <v>9730</v>
      </c>
      <c r="AK1883" s="148" t="s">
        <v>9731</v>
      </c>
      <c r="AL1883" s="148">
        <v>0</v>
      </c>
      <c r="AM1883" s="148">
        <v>0</v>
      </c>
    </row>
    <row r="1884" spans="1:39">
      <c r="A1884" s="148">
        <v>7914832</v>
      </c>
      <c r="B1884" s="148" t="s">
        <v>9728</v>
      </c>
      <c r="C1884" s="148" t="s">
        <v>2132</v>
      </c>
      <c r="D1884" s="148">
        <v>7914832</v>
      </c>
      <c r="F1884" s="149" t="s">
        <v>52</v>
      </c>
      <c r="H1884" s="150">
        <v>34691</v>
      </c>
      <c r="I1884" s="149" t="s">
        <v>59</v>
      </c>
      <c r="J1884" s="149">
        <v>-40</v>
      </c>
      <c r="K1884" s="149" t="s">
        <v>45</v>
      </c>
      <c r="M1884" s="149" t="s">
        <v>46</v>
      </c>
      <c r="N1884" s="148">
        <v>12530036</v>
      </c>
      <c r="O1884" s="148" t="s">
        <v>2030</v>
      </c>
      <c r="Q1884" s="148" t="s">
        <v>48</v>
      </c>
      <c r="R1884" s="150">
        <v>38245</v>
      </c>
      <c r="S1884" s="150">
        <v>45303</v>
      </c>
      <c r="T1884" s="148" t="s">
        <v>1006</v>
      </c>
      <c r="U1884" s="148">
        <v>793</v>
      </c>
      <c r="X1884" s="148">
        <v>7</v>
      </c>
      <c r="Y1884" s="148" t="s">
        <v>230</v>
      </c>
      <c r="AC1884" s="148" t="s">
        <v>49</v>
      </c>
      <c r="AD1884" s="148" t="s">
        <v>3658</v>
      </c>
      <c r="AE1884" s="148">
        <v>53100</v>
      </c>
      <c r="AF1884" s="148" t="s">
        <v>9732</v>
      </c>
      <c r="AJ1884" s="148">
        <v>643317247</v>
      </c>
      <c r="AK1884" s="148" t="s">
        <v>9733</v>
      </c>
      <c r="AL1884" s="148">
        <v>0</v>
      </c>
      <c r="AM1884" s="148">
        <v>0</v>
      </c>
    </row>
    <row r="1885" spans="1:39">
      <c r="A1885" s="148">
        <v>3533548</v>
      </c>
      <c r="B1885" s="148" t="s">
        <v>679</v>
      </c>
      <c r="C1885" s="148" t="s">
        <v>1312</v>
      </c>
      <c r="D1885" s="148">
        <v>3533548</v>
      </c>
      <c r="E1885" s="149" t="s">
        <v>52</v>
      </c>
      <c r="F1885" s="149" t="s">
        <v>52</v>
      </c>
      <c r="H1885" s="150">
        <v>37477</v>
      </c>
      <c r="I1885" s="149" t="s">
        <v>59</v>
      </c>
      <c r="J1885" s="149">
        <v>-40</v>
      </c>
      <c r="K1885" s="149" t="s">
        <v>61</v>
      </c>
      <c r="M1885" s="149" t="s">
        <v>46</v>
      </c>
      <c r="N1885" s="148">
        <v>12530095</v>
      </c>
      <c r="O1885" s="148" t="s">
        <v>944</v>
      </c>
      <c r="P1885" s="150">
        <v>45477</v>
      </c>
      <c r="Q1885" s="148" t="s">
        <v>962</v>
      </c>
      <c r="R1885" s="150">
        <v>41549</v>
      </c>
      <c r="S1885" s="150">
        <v>45103</v>
      </c>
      <c r="T1885" s="148" t="s">
        <v>2896</v>
      </c>
      <c r="U1885" s="148">
        <v>733</v>
      </c>
      <c r="X1885" s="148">
        <v>7</v>
      </c>
      <c r="Y1885" s="148" t="s">
        <v>230</v>
      </c>
      <c r="AB1885" s="150">
        <v>45474</v>
      </c>
      <c r="AC1885" s="148" t="s">
        <v>49</v>
      </c>
      <c r="AD1885" s="148" t="s">
        <v>9734</v>
      </c>
      <c r="AE1885" s="148">
        <v>35410</v>
      </c>
      <c r="AF1885" s="148" t="s">
        <v>9735</v>
      </c>
      <c r="AJ1885" s="148">
        <v>620231965</v>
      </c>
      <c r="AK1885" s="148" t="s">
        <v>9736</v>
      </c>
      <c r="AL1885" s="148">
        <v>0</v>
      </c>
      <c r="AM1885" s="148">
        <v>0</v>
      </c>
    </row>
    <row r="1886" spans="1:39">
      <c r="A1886" s="148">
        <v>5326866</v>
      </c>
      <c r="B1886" s="148" t="s">
        <v>679</v>
      </c>
      <c r="C1886" s="148" t="s">
        <v>76</v>
      </c>
      <c r="D1886" s="148">
        <v>5326866</v>
      </c>
      <c r="F1886" s="149" t="s">
        <v>43</v>
      </c>
      <c r="H1886" s="150">
        <v>40381</v>
      </c>
      <c r="I1886" s="149" t="s">
        <v>97</v>
      </c>
      <c r="J1886" s="149">
        <v>-15</v>
      </c>
      <c r="K1886" s="149" t="s">
        <v>45</v>
      </c>
      <c r="M1886" s="149" t="s">
        <v>46</v>
      </c>
      <c r="N1886" s="148">
        <v>12530072</v>
      </c>
      <c r="O1886" s="148" t="s">
        <v>2032</v>
      </c>
      <c r="Q1886" s="148" t="s">
        <v>48</v>
      </c>
      <c r="R1886" s="150">
        <v>43356</v>
      </c>
      <c r="T1886" s="148" t="s">
        <v>2115</v>
      </c>
      <c r="U1886" s="148">
        <v>500</v>
      </c>
      <c r="X1886" s="148">
        <v>5</v>
      </c>
      <c r="Y1886" s="148" t="s">
        <v>230</v>
      </c>
      <c r="AC1886" s="148" t="s">
        <v>49</v>
      </c>
      <c r="AD1886" s="148" t="s">
        <v>3679</v>
      </c>
      <c r="AE1886" s="148">
        <v>53470</v>
      </c>
      <c r="AF1886" s="148" t="s">
        <v>6519</v>
      </c>
      <c r="AJ1886" s="148">
        <v>609331060</v>
      </c>
      <c r="AK1886" s="148" t="s">
        <v>6520</v>
      </c>
      <c r="AL1886" s="148">
        <v>0</v>
      </c>
      <c r="AM1886" s="148">
        <v>0</v>
      </c>
    </row>
    <row r="1887" spans="1:39">
      <c r="A1887" s="148">
        <v>5328800</v>
      </c>
      <c r="B1887" s="148" t="s">
        <v>679</v>
      </c>
      <c r="C1887" s="148" t="s">
        <v>6521</v>
      </c>
      <c r="D1887" s="148">
        <v>5328800</v>
      </c>
      <c r="F1887" s="149" t="s">
        <v>43</v>
      </c>
      <c r="H1887" s="150">
        <v>42019</v>
      </c>
      <c r="I1887" s="149" t="s">
        <v>57</v>
      </c>
      <c r="J1887" s="149">
        <v>-10</v>
      </c>
      <c r="K1887" s="149" t="s">
        <v>45</v>
      </c>
      <c r="M1887" s="149" t="s">
        <v>46</v>
      </c>
      <c r="N1887" s="148">
        <v>12530072</v>
      </c>
      <c r="O1887" s="148" t="s">
        <v>2032</v>
      </c>
      <c r="Q1887" s="148" t="s">
        <v>48</v>
      </c>
      <c r="R1887" s="150">
        <v>44826</v>
      </c>
      <c r="T1887" s="148" t="s">
        <v>2115</v>
      </c>
      <c r="U1887" s="148">
        <v>500</v>
      </c>
      <c r="X1887" s="148">
        <v>5</v>
      </c>
      <c r="Y1887" s="148" t="s">
        <v>230</v>
      </c>
      <c r="AC1887" s="148" t="s">
        <v>49</v>
      </c>
      <c r="AD1887" s="148" t="s">
        <v>3742</v>
      </c>
      <c r="AE1887" s="148">
        <v>53470</v>
      </c>
      <c r="AF1887" s="148" t="s">
        <v>6522</v>
      </c>
      <c r="AI1887" s="148">
        <v>243263619</v>
      </c>
      <c r="AJ1887" s="148">
        <v>635212709</v>
      </c>
      <c r="AK1887" s="148" t="s">
        <v>6520</v>
      </c>
      <c r="AL1887" s="148">
        <v>0</v>
      </c>
      <c r="AM1887" s="148">
        <v>0</v>
      </c>
    </row>
    <row r="1888" spans="1:39">
      <c r="A1888" s="148">
        <v>5328134</v>
      </c>
      <c r="B1888" s="148" t="s">
        <v>2188</v>
      </c>
      <c r="C1888" s="148" t="s">
        <v>985</v>
      </c>
      <c r="D1888" s="148">
        <v>5328134</v>
      </c>
      <c r="E1888" s="149" t="s">
        <v>52</v>
      </c>
      <c r="H1888" s="150">
        <v>41584</v>
      </c>
      <c r="I1888" s="149" t="s">
        <v>54</v>
      </c>
      <c r="J1888" s="149">
        <v>-12</v>
      </c>
      <c r="K1888" s="149" t="s">
        <v>45</v>
      </c>
      <c r="M1888" s="149" t="s">
        <v>46</v>
      </c>
      <c r="N1888" s="148">
        <v>12530060</v>
      </c>
      <c r="O1888" s="148" t="s">
        <v>2031</v>
      </c>
      <c r="P1888" s="150">
        <v>45525</v>
      </c>
      <c r="Q1888" s="148" t="s">
        <v>962</v>
      </c>
      <c r="R1888" s="150">
        <v>44447</v>
      </c>
      <c r="T1888" s="148" t="s">
        <v>2115</v>
      </c>
      <c r="U1888" s="148">
        <v>500</v>
      </c>
      <c r="X1888" s="148">
        <v>5</v>
      </c>
      <c r="Y1888" s="148" t="s">
        <v>230</v>
      </c>
      <c r="AC1888" s="148" t="s">
        <v>49</v>
      </c>
      <c r="AD1888" s="148" t="s">
        <v>1328</v>
      </c>
      <c r="AE1888" s="148">
        <v>53000</v>
      </c>
      <c r="AF1888" s="148" t="s">
        <v>4898</v>
      </c>
      <c r="AJ1888" s="148">
        <v>660477401</v>
      </c>
      <c r="AK1888" s="148" t="s">
        <v>2189</v>
      </c>
      <c r="AL1888" s="148">
        <v>0</v>
      </c>
      <c r="AM1888" s="148">
        <v>0</v>
      </c>
    </row>
    <row r="1889" spans="1:39">
      <c r="A1889" s="148">
        <v>5329212</v>
      </c>
      <c r="B1889" s="148" t="s">
        <v>9737</v>
      </c>
      <c r="C1889" s="148" t="s">
        <v>487</v>
      </c>
      <c r="D1889" s="148">
        <v>5329212</v>
      </c>
      <c r="F1889" s="149" t="s">
        <v>52</v>
      </c>
      <c r="H1889" s="150">
        <v>41257</v>
      </c>
      <c r="I1889" s="149" t="s">
        <v>53</v>
      </c>
      <c r="J1889" s="149">
        <v>-13</v>
      </c>
      <c r="K1889" s="149" t="s">
        <v>45</v>
      </c>
      <c r="M1889" s="149" t="s">
        <v>46</v>
      </c>
      <c r="N1889" s="148">
        <v>12530035</v>
      </c>
      <c r="O1889" s="148" t="s">
        <v>2027</v>
      </c>
      <c r="Q1889" s="148" t="s">
        <v>48</v>
      </c>
      <c r="R1889" s="150">
        <v>45178</v>
      </c>
      <c r="T1889" s="148" t="s">
        <v>2115</v>
      </c>
      <c r="U1889" s="148">
        <v>500</v>
      </c>
      <c r="X1889" s="148">
        <v>5</v>
      </c>
      <c r="Y1889" s="148" t="s">
        <v>230</v>
      </c>
      <c r="AC1889" s="148" t="s">
        <v>49</v>
      </c>
      <c r="AD1889" s="148" t="s">
        <v>4838</v>
      </c>
      <c r="AE1889" s="148">
        <v>53950</v>
      </c>
      <c r="AF1889" s="148" t="s">
        <v>9738</v>
      </c>
      <c r="AJ1889" s="148">
        <v>625298363</v>
      </c>
      <c r="AK1889" s="148" t="s">
        <v>9739</v>
      </c>
      <c r="AL1889" s="148">
        <v>0</v>
      </c>
      <c r="AM1889" s="148">
        <v>0</v>
      </c>
    </row>
    <row r="1890" spans="1:39">
      <c r="A1890" s="148">
        <v>5320625</v>
      </c>
      <c r="B1890" s="148" t="s">
        <v>680</v>
      </c>
      <c r="C1890" s="148" t="s">
        <v>136</v>
      </c>
      <c r="D1890" s="148">
        <v>5320625</v>
      </c>
      <c r="E1890" s="149" t="s">
        <v>52</v>
      </c>
      <c r="F1890" s="149" t="s">
        <v>52</v>
      </c>
      <c r="H1890" s="150">
        <v>24669</v>
      </c>
      <c r="I1890" s="149" t="s">
        <v>8130</v>
      </c>
      <c r="J1890" s="149" t="s">
        <v>8131</v>
      </c>
      <c r="K1890" s="149" t="s">
        <v>45</v>
      </c>
      <c r="M1890" s="149" t="s">
        <v>46</v>
      </c>
      <c r="N1890" s="148">
        <v>12530011</v>
      </c>
      <c r="O1890" s="148" t="s">
        <v>2082</v>
      </c>
      <c r="P1890" s="150">
        <v>45488</v>
      </c>
      <c r="Q1890" s="148" t="s">
        <v>962</v>
      </c>
      <c r="R1890" s="150">
        <v>39352</v>
      </c>
      <c r="S1890" s="150">
        <v>45145</v>
      </c>
      <c r="T1890" s="148" t="s">
        <v>2896</v>
      </c>
      <c r="U1890" s="148">
        <v>884</v>
      </c>
      <c r="X1890" s="148">
        <v>8</v>
      </c>
      <c r="Y1890" s="148" t="s">
        <v>230</v>
      </c>
      <c r="AC1890" s="148" t="s">
        <v>49</v>
      </c>
      <c r="AD1890" s="148" t="s">
        <v>3888</v>
      </c>
      <c r="AE1890" s="148">
        <v>53350</v>
      </c>
      <c r="AF1890" s="148" t="s">
        <v>4899</v>
      </c>
      <c r="AI1890" s="148">
        <v>243069003</v>
      </c>
      <c r="AK1890" s="148" t="s">
        <v>3508</v>
      </c>
      <c r="AL1890" s="148">
        <v>0</v>
      </c>
      <c r="AM1890" s="148">
        <v>0</v>
      </c>
    </row>
    <row r="1891" spans="1:39">
      <c r="A1891" s="148">
        <v>5329006</v>
      </c>
      <c r="B1891" s="148" t="s">
        <v>6523</v>
      </c>
      <c r="C1891" s="148" t="s">
        <v>6524</v>
      </c>
      <c r="D1891" s="148">
        <v>5329006</v>
      </c>
      <c r="F1891" s="149" t="s">
        <v>43</v>
      </c>
      <c r="H1891" s="150">
        <v>41520</v>
      </c>
      <c r="I1891" s="149" t="s">
        <v>54</v>
      </c>
      <c r="J1891" s="149">
        <v>-12</v>
      </c>
      <c r="K1891" s="149" t="s">
        <v>45</v>
      </c>
      <c r="M1891" s="149" t="s">
        <v>46</v>
      </c>
      <c r="N1891" s="148">
        <v>12530144</v>
      </c>
      <c r="O1891" s="148" t="s">
        <v>2070</v>
      </c>
      <c r="Q1891" s="148" t="s">
        <v>48</v>
      </c>
      <c r="R1891" s="150">
        <v>44873</v>
      </c>
      <c r="T1891" s="148" t="s">
        <v>2115</v>
      </c>
      <c r="U1891" s="148">
        <v>500</v>
      </c>
      <c r="X1891" s="148">
        <v>5</v>
      </c>
      <c r="Y1891" s="148" t="s">
        <v>230</v>
      </c>
      <c r="AC1891" s="148" t="s">
        <v>49</v>
      </c>
      <c r="AD1891" s="148" t="s">
        <v>4108</v>
      </c>
      <c r="AE1891" s="148">
        <v>53290</v>
      </c>
      <c r="AF1891" s="148" t="s">
        <v>6525</v>
      </c>
      <c r="AJ1891" s="148">
        <v>682620316</v>
      </c>
      <c r="AK1891" s="148" t="s">
        <v>6526</v>
      </c>
      <c r="AL1891" s="148">
        <v>0</v>
      </c>
      <c r="AM1891" s="148">
        <v>0</v>
      </c>
    </row>
    <row r="1892" spans="1:39">
      <c r="A1892" s="148">
        <v>5329419</v>
      </c>
      <c r="B1892" s="148" t="s">
        <v>9740</v>
      </c>
      <c r="C1892" s="148" t="s">
        <v>2224</v>
      </c>
      <c r="D1892" s="148">
        <v>5329419</v>
      </c>
      <c r="F1892" s="149" t="s">
        <v>43</v>
      </c>
      <c r="H1892" s="150">
        <v>41479</v>
      </c>
      <c r="I1892" s="149" t="s">
        <v>54</v>
      </c>
      <c r="J1892" s="149">
        <v>-12</v>
      </c>
      <c r="K1892" s="149" t="s">
        <v>45</v>
      </c>
      <c r="M1892" s="149" t="s">
        <v>46</v>
      </c>
      <c r="N1892" s="148">
        <v>12530099</v>
      </c>
      <c r="O1892" s="148" t="s">
        <v>2047</v>
      </c>
      <c r="Q1892" s="148" t="s">
        <v>48</v>
      </c>
      <c r="R1892" s="150">
        <v>45203</v>
      </c>
      <c r="T1892" s="148" t="s">
        <v>2115</v>
      </c>
      <c r="U1892" s="148">
        <v>500</v>
      </c>
      <c r="X1892" s="148">
        <v>5</v>
      </c>
      <c r="Y1892" s="148" t="s">
        <v>230</v>
      </c>
      <c r="AC1892" s="148" t="s">
        <v>49</v>
      </c>
      <c r="AD1892" s="148" t="s">
        <v>9741</v>
      </c>
      <c r="AE1892" s="148">
        <v>53400</v>
      </c>
      <c r="AF1892" s="148" t="s">
        <v>9742</v>
      </c>
      <c r="AJ1892" s="148">
        <v>624475968</v>
      </c>
      <c r="AK1892" s="148" t="s">
        <v>9743</v>
      </c>
      <c r="AL1892" s="148">
        <v>0</v>
      </c>
      <c r="AM1892" s="148">
        <v>0</v>
      </c>
    </row>
    <row r="1893" spans="1:39">
      <c r="A1893" s="148">
        <v>5327935</v>
      </c>
      <c r="B1893" s="148" t="s">
        <v>1273</v>
      </c>
      <c r="C1893" s="148" t="s">
        <v>396</v>
      </c>
      <c r="D1893" s="148">
        <v>5327935</v>
      </c>
      <c r="F1893" s="149" t="s">
        <v>52</v>
      </c>
      <c r="H1893" s="150">
        <v>40188</v>
      </c>
      <c r="I1893" s="149" t="s">
        <v>97</v>
      </c>
      <c r="J1893" s="149">
        <v>-15</v>
      </c>
      <c r="K1893" s="149" t="s">
        <v>45</v>
      </c>
      <c r="M1893" s="149" t="s">
        <v>46</v>
      </c>
      <c r="N1893" s="148">
        <v>12530079</v>
      </c>
      <c r="O1893" s="148" t="s">
        <v>106</v>
      </c>
      <c r="Q1893" s="148" t="s">
        <v>48</v>
      </c>
      <c r="R1893" s="150">
        <v>44093</v>
      </c>
      <c r="T1893" s="148" t="s">
        <v>2115</v>
      </c>
      <c r="U1893" s="148">
        <v>755</v>
      </c>
      <c r="X1893" s="148">
        <v>7</v>
      </c>
      <c r="Y1893" s="148" t="s">
        <v>230</v>
      </c>
      <c r="AC1893" s="148" t="s">
        <v>49</v>
      </c>
      <c r="AD1893" s="148" t="s">
        <v>4238</v>
      </c>
      <c r="AE1893" s="148">
        <v>53120</v>
      </c>
      <c r="AF1893" s="148" t="s">
        <v>4900</v>
      </c>
      <c r="AI1893" s="148">
        <v>243006169</v>
      </c>
      <c r="AJ1893" s="148">
        <v>689703799</v>
      </c>
      <c r="AK1893" s="148" t="s">
        <v>3113</v>
      </c>
      <c r="AL1893" s="148">
        <v>0</v>
      </c>
      <c r="AM1893" s="148">
        <v>0</v>
      </c>
    </row>
    <row r="1894" spans="1:39">
      <c r="A1894" s="148">
        <v>5328757</v>
      </c>
      <c r="B1894" s="148" t="s">
        <v>6527</v>
      </c>
      <c r="C1894" s="148" t="s">
        <v>193</v>
      </c>
      <c r="D1894" s="148">
        <v>5328757</v>
      </c>
      <c r="F1894" s="149" t="s">
        <v>52</v>
      </c>
      <c r="H1894" s="150">
        <v>27811</v>
      </c>
      <c r="I1894" s="149" t="s">
        <v>8147</v>
      </c>
      <c r="J1894" s="149" t="s">
        <v>8148</v>
      </c>
      <c r="K1894" s="149" t="s">
        <v>45</v>
      </c>
      <c r="M1894" s="149" t="s">
        <v>46</v>
      </c>
      <c r="N1894" s="148">
        <v>12530079</v>
      </c>
      <c r="O1894" s="148" t="s">
        <v>106</v>
      </c>
      <c r="Q1894" s="148" t="s">
        <v>48</v>
      </c>
      <c r="R1894" s="150">
        <v>44824</v>
      </c>
      <c r="S1894" s="150">
        <v>44814</v>
      </c>
      <c r="T1894" s="148" t="s">
        <v>2896</v>
      </c>
      <c r="U1894" s="148">
        <v>703</v>
      </c>
      <c r="X1894" s="148">
        <v>7</v>
      </c>
      <c r="Y1894" s="148" t="s">
        <v>230</v>
      </c>
      <c r="AC1894" s="148" t="s">
        <v>49</v>
      </c>
      <c r="AD1894" s="148" t="s">
        <v>3781</v>
      </c>
      <c r="AE1894" s="148">
        <v>53120</v>
      </c>
      <c r="AF1894" s="148" t="s">
        <v>4900</v>
      </c>
      <c r="AI1894" s="148">
        <v>243006169</v>
      </c>
      <c r="AJ1894" s="148">
        <v>683666015</v>
      </c>
      <c r="AK1894" s="148" t="s">
        <v>3113</v>
      </c>
      <c r="AL1894" s="148">
        <v>0</v>
      </c>
      <c r="AM1894" s="148">
        <v>0</v>
      </c>
    </row>
    <row r="1895" spans="1:39">
      <c r="A1895" s="148">
        <v>5329246</v>
      </c>
      <c r="B1895" s="148" t="s">
        <v>9744</v>
      </c>
      <c r="C1895" s="148" t="s">
        <v>659</v>
      </c>
      <c r="D1895" s="148">
        <v>5329246</v>
      </c>
      <c r="F1895" s="149" t="s">
        <v>52</v>
      </c>
      <c r="H1895" s="150">
        <v>40144</v>
      </c>
      <c r="I1895" s="149" t="s">
        <v>70</v>
      </c>
      <c r="J1895" s="149">
        <v>-16</v>
      </c>
      <c r="K1895" s="149" t="s">
        <v>45</v>
      </c>
      <c r="M1895" s="149" t="s">
        <v>46</v>
      </c>
      <c r="N1895" s="148">
        <v>12530074</v>
      </c>
      <c r="O1895" s="148" t="s">
        <v>218</v>
      </c>
      <c r="Q1895" s="148" t="s">
        <v>48</v>
      </c>
      <c r="R1895" s="150">
        <v>45182</v>
      </c>
      <c r="T1895" s="148" t="s">
        <v>2115</v>
      </c>
      <c r="U1895" s="148">
        <v>500</v>
      </c>
      <c r="X1895" s="148">
        <v>5</v>
      </c>
      <c r="Y1895" s="148" t="s">
        <v>230</v>
      </c>
      <c r="AC1895" s="148" t="s">
        <v>49</v>
      </c>
      <c r="AD1895" s="148" t="s">
        <v>5426</v>
      </c>
      <c r="AE1895" s="148">
        <v>53200</v>
      </c>
      <c r="AF1895" s="148" t="s">
        <v>9745</v>
      </c>
      <c r="AJ1895" s="148">
        <v>618290505</v>
      </c>
      <c r="AK1895" s="148" t="s">
        <v>9746</v>
      </c>
      <c r="AL1895" s="148">
        <v>1</v>
      </c>
      <c r="AM1895" s="148">
        <v>0</v>
      </c>
    </row>
    <row r="1896" spans="1:39">
      <c r="A1896" s="148">
        <v>5329457</v>
      </c>
      <c r="B1896" s="148" t="s">
        <v>9747</v>
      </c>
      <c r="C1896" s="148" t="s">
        <v>5763</v>
      </c>
      <c r="D1896" s="148">
        <v>5329457</v>
      </c>
      <c r="F1896" s="149" t="s">
        <v>43</v>
      </c>
      <c r="H1896" s="150">
        <v>40489</v>
      </c>
      <c r="I1896" s="149" t="s">
        <v>97</v>
      </c>
      <c r="J1896" s="149">
        <v>-15</v>
      </c>
      <c r="K1896" s="149" t="s">
        <v>45</v>
      </c>
      <c r="M1896" s="149" t="s">
        <v>46</v>
      </c>
      <c r="N1896" s="148">
        <v>12530054</v>
      </c>
      <c r="O1896" s="148" t="s">
        <v>94</v>
      </c>
      <c r="Q1896" s="148" t="s">
        <v>48</v>
      </c>
      <c r="R1896" s="150">
        <v>45205</v>
      </c>
      <c r="T1896" s="148" t="s">
        <v>2115</v>
      </c>
      <c r="U1896" s="148">
        <v>500</v>
      </c>
      <c r="X1896" s="148">
        <v>5</v>
      </c>
      <c r="Y1896" s="148" t="s">
        <v>230</v>
      </c>
      <c r="AC1896" s="148" t="s">
        <v>49</v>
      </c>
      <c r="AD1896" s="148" t="s">
        <v>9748</v>
      </c>
      <c r="AE1896" s="148">
        <v>53800</v>
      </c>
      <c r="AF1896" s="148" t="s">
        <v>9749</v>
      </c>
      <c r="AK1896" s="148" t="s">
        <v>9750</v>
      </c>
      <c r="AL1896" s="148">
        <v>0</v>
      </c>
      <c r="AM1896" s="148">
        <v>0</v>
      </c>
    </row>
    <row r="1897" spans="1:39">
      <c r="A1897" s="148">
        <v>5329585</v>
      </c>
      <c r="B1897" s="148" t="s">
        <v>9751</v>
      </c>
      <c r="C1897" s="148" t="s">
        <v>9752</v>
      </c>
      <c r="D1897" s="148">
        <v>5329585</v>
      </c>
      <c r="F1897" s="149" t="s">
        <v>43</v>
      </c>
      <c r="H1897" s="150">
        <v>39345</v>
      </c>
      <c r="I1897" s="149" t="s">
        <v>68</v>
      </c>
      <c r="J1897" s="149">
        <v>-18</v>
      </c>
      <c r="K1897" s="149" t="s">
        <v>61</v>
      </c>
      <c r="M1897" s="149" t="s">
        <v>46</v>
      </c>
      <c r="N1897" s="148">
        <v>12530054</v>
      </c>
      <c r="O1897" s="148" t="s">
        <v>94</v>
      </c>
      <c r="Q1897" s="148" t="s">
        <v>48</v>
      </c>
      <c r="R1897" s="150">
        <v>45271</v>
      </c>
      <c r="S1897" s="150">
        <v>45243</v>
      </c>
      <c r="T1897" s="148" t="s">
        <v>1006</v>
      </c>
      <c r="U1897" s="148">
        <v>500</v>
      </c>
      <c r="X1897" s="148">
        <v>5</v>
      </c>
      <c r="Y1897" s="148" t="s">
        <v>230</v>
      </c>
      <c r="AC1897" s="148" t="s">
        <v>49</v>
      </c>
      <c r="AD1897" s="148" t="s">
        <v>3769</v>
      </c>
      <c r="AE1897" s="148">
        <v>53400</v>
      </c>
      <c r="AF1897" s="148" t="s">
        <v>9753</v>
      </c>
      <c r="AK1897" s="148" t="s">
        <v>9754</v>
      </c>
      <c r="AL1897" s="148">
        <v>0</v>
      </c>
      <c r="AM1897" s="148">
        <v>0</v>
      </c>
    </row>
    <row r="1898" spans="1:39">
      <c r="A1898" s="148">
        <v>5326369</v>
      </c>
      <c r="B1898" s="148" t="s">
        <v>6528</v>
      </c>
      <c r="C1898" s="148" t="s">
        <v>6529</v>
      </c>
      <c r="D1898" s="148">
        <v>5326369</v>
      </c>
      <c r="F1898" s="149" t="s">
        <v>52</v>
      </c>
      <c r="H1898" s="150">
        <v>20675</v>
      </c>
      <c r="I1898" s="149" t="s">
        <v>8208</v>
      </c>
      <c r="J1898" s="149" t="s">
        <v>8209</v>
      </c>
      <c r="K1898" s="149" t="s">
        <v>45</v>
      </c>
      <c r="M1898" s="149" t="s">
        <v>46</v>
      </c>
      <c r="N1898" s="148">
        <v>12530016</v>
      </c>
      <c r="O1898" s="148" t="s">
        <v>2152</v>
      </c>
      <c r="Q1898" s="148" t="s">
        <v>48</v>
      </c>
      <c r="R1898" s="150">
        <v>42992</v>
      </c>
      <c r="S1898" s="150">
        <v>44840</v>
      </c>
      <c r="T1898" s="148" t="s">
        <v>2896</v>
      </c>
      <c r="U1898" s="148">
        <v>677</v>
      </c>
      <c r="X1898" s="148">
        <v>6</v>
      </c>
      <c r="Y1898" s="148" t="s">
        <v>230</v>
      </c>
      <c r="AC1898" s="148" t="s">
        <v>49</v>
      </c>
      <c r="AD1898" s="148" t="s">
        <v>3803</v>
      </c>
      <c r="AE1898" s="148">
        <v>53600</v>
      </c>
      <c r="AF1898" s="148" t="s">
        <v>6530</v>
      </c>
      <c r="AI1898" s="148">
        <v>243013548</v>
      </c>
      <c r="AJ1898" s="148">
        <v>788639022</v>
      </c>
      <c r="AK1898" s="148" t="s">
        <v>6531</v>
      </c>
      <c r="AL1898" s="148">
        <v>0</v>
      </c>
      <c r="AM1898" s="148">
        <v>0</v>
      </c>
    </row>
    <row r="1899" spans="1:39">
      <c r="A1899" s="148">
        <v>5314127</v>
      </c>
      <c r="B1899" s="148" t="s">
        <v>1225</v>
      </c>
      <c r="C1899" s="148" t="s">
        <v>123</v>
      </c>
      <c r="D1899" s="148">
        <v>5314127</v>
      </c>
      <c r="E1899" s="149" t="s">
        <v>52</v>
      </c>
      <c r="F1899" s="149" t="s">
        <v>52</v>
      </c>
      <c r="H1899" s="150">
        <v>30035</v>
      </c>
      <c r="I1899" s="149" t="s">
        <v>8113</v>
      </c>
      <c r="J1899" s="149" t="s">
        <v>8114</v>
      </c>
      <c r="K1899" s="149" t="s">
        <v>45</v>
      </c>
      <c r="M1899" s="149" t="s">
        <v>46</v>
      </c>
      <c r="N1899" s="148">
        <v>12530146</v>
      </c>
      <c r="O1899" s="148" t="s">
        <v>2034</v>
      </c>
      <c r="P1899" s="150">
        <v>45488</v>
      </c>
      <c r="Q1899" s="148" t="s">
        <v>962</v>
      </c>
      <c r="R1899" s="150">
        <v>37432</v>
      </c>
      <c r="S1899" s="150">
        <v>45118</v>
      </c>
      <c r="T1899" s="148" t="s">
        <v>2896</v>
      </c>
      <c r="U1899" s="148">
        <v>752</v>
      </c>
      <c r="X1899" s="148">
        <v>7</v>
      </c>
      <c r="Y1899" s="148" t="s">
        <v>230</v>
      </c>
      <c r="AC1899" s="148" t="s">
        <v>49</v>
      </c>
      <c r="AD1899" s="148" t="s">
        <v>6532</v>
      </c>
      <c r="AE1899" s="148">
        <v>53360</v>
      </c>
      <c r="AF1899" s="148" t="s">
        <v>6533</v>
      </c>
      <c r="AK1899" s="148" t="s">
        <v>1805</v>
      </c>
      <c r="AL1899" s="148">
        <v>0</v>
      </c>
      <c r="AM1899" s="148">
        <v>0</v>
      </c>
    </row>
    <row r="1900" spans="1:39">
      <c r="A1900" s="148">
        <v>5326387</v>
      </c>
      <c r="B1900" s="148" t="s">
        <v>1313</v>
      </c>
      <c r="C1900" s="148" t="s">
        <v>1314</v>
      </c>
      <c r="D1900" s="148">
        <v>5326387</v>
      </c>
      <c r="F1900" s="149" t="s">
        <v>52</v>
      </c>
      <c r="H1900" s="150">
        <v>39504</v>
      </c>
      <c r="I1900" s="149" t="s">
        <v>152</v>
      </c>
      <c r="J1900" s="149">
        <v>-17</v>
      </c>
      <c r="K1900" s="149" t="s">
        <v>45</v>
      </c>
      <c r="M1900" s="149" t="s">
        <v>46</v>
      </c>
      <c r="N1900" s="148">
        <v>12530061</v>
      </c>
      <c r="O1900" s="148" t="s">
        <v>90</v>
      </c>
      <c r="Q1900" s="148" t="s">
        <v>48</v>
      </c>
      <c r="R1900" s="150">
        <v>42994</v>
      </c>
      <c r="S1900" s="150">
        <v>45126</v>
      </c>
      <c r="T1900" s="148" t="s">
        <v>1006</v>
      </c>
      <c r="U1900" s="148">
        <v>500</v>
      </c>
      <c r="X1900" s="148">
        <v>5</v>
      </c>
      <c r="Y1900" s="148" t="s">
        <v>230</v>
      </c>
      <c r="AC1900" s="148" t="s">
        <v>49</v>
      </c>
      <c r="AD1900" s="148" t="s">
        <v>3844</v>
      </c>
      <c r="AE1900" s="148">
        <v>53800</v>
      </c>
      <c r="AF1900" s="148" t="s">
        <v>4901</v>
      </c>
      <c r="AI1900" s="148">
        <v>243706235</v>
      </c>
      <c r="AJ1900" s="148">
        <v>683439663</v>
      </c>
      <c r="AK1900" s="148" t="s">
        <v>1806</v>
      </c>
      <c r="AL1900" s="148">
        <v>0</v>
      </c>
      <c r="AM1900" s="148">
        <v>0</v>
      </c>
    </row>
    <row r="1901" spans="1:39">
      <c r="A1901" s="148">
        <v>5327437</v>
      </c>
      <c r="B1901" s="148" t="s">
        <v>681</v>
      </c>
      <c r="C1901" s="148" t="s">
        <v>81</v>
      </c>
      <c r="D1901" s="148">
        <v>5327437</v>
      </c>
      <c r="E1901" s="149" t="s">
        <v>52</v>
      </c>
      <c r="F1901" s="149" t="s">
        <v>52</v>
      </c>
      <c r="H1901" s="150">
        <v>40463</v>
      </c>
      <c r="I1901" s="149" t="s">
        <v>97</v>
      </c>
      <c r="J1901" s="149">
        <v>-15</v>
      </c>
      <c r="K1901" s="149" t="s">
        <v>45</v>
      </c>
      <c r="M1901" s="149" t="s">
        <v>46</v>
      </c>
      <c r="N1901" s="148">
        <v>12530022</v>
      </c>
      <c r="O1901" s="148" t="s">
        <v>51</v>
      </c>
      <c r="P1901" s="150">
        <v>45502</v>
      </c>
      <c r="Q1901" s="148" t="s">
        <v>962</v>
      </c>
      <c r="R1901" s="150">
        <v>43723</v>
      </c>
      <c r="T1901" s="148" t="s">
        <v>2115</v>
      </c>
      <c r="U1901" s="148">
        <v>1243</v>
      </c>
      <c r="X1901" s="148">
        <v>12</v>
      </c>
      <c r="Y1901" s="148" t="s">
        <v>230</v>
      </c>
      <c r="AB1901" s="150">
        <v>45108</v>
      </c>
      <c r="AC1901" s="148" t="s">
        <v>49</v>
      </c>
      <c r="AD1901" s="148" t="s">
        <v>1341</v>
      </c>
      <c r="AE1901" s="148">
        <v>53230</v>
      </c>
      <c r="AF1901" s="148" t="s">
        <v>4902</v>
      </c>
      <c r="AJ1901" s="148">
        <v>756139177</v>
      </c>
      <c r="AK1901" s="148" t="s">
        <v>9755</v>
      </c>
      <c r="AL1901" s="148">
        <v>0</v>
      </c>
      <c r="AM1901" s="148">
        <v>0</v>
      </c>
    </row>
    <row r="1902" spans="1:39">
      <c r="A1902" s="148">
        <v>5329122</v>
      </c>
      <c r="B1902" s="148" t="s">
        <v>681</v>
      </c>
      <c r="C1902" s="148" t="s">
        <v>482</v>
      </c>
      <c r="D1902" s="148">
        <v>5329122</v>
      </c>
      <c r="F1902" s="149" t="s">
        <v>52</v>
      </c>
      <c r="H1902" s="150">
        <v>40892</v>
      </c>
      <c r="I1902" s="149" t="s">
        <v>44</v>
      </c>
      <c r="J1902" s="149">
        <v>-14</v>
      </c>
      <c r="K1902" s="149" t="s">
        <v>45</v>
      </c>
      <c r="M1902" s="149" t="s">
        <v>46</v>
      </c>
      <c r="N1902" s="148">
        <v>12530070</v>
      </c>
      <c r="O1902" s="148" t="s">
        <v>145</v>
      </c>
      <c r="Q1902" s="148" t="s">
        <v>48</v>
      </c>
      <c r="R1902" s="150">
        <v>45027</v>
      </c>
      <c r="T1902" s="148" t="s">
        <v>2115</v>
      </c>
      <c r="U1902" s="148">
        <v>500</v>
      </c>
      <c r="X1902" s="148">
        <v>5</v>
      </c>
      <c r="Y1902" s="148" t="s">
        <v>230</v>
      </c>
      <c r="AC1902" s="148" t="s">
        <v>49</v>
      </c>
      <c r="AD1902" s="148" t="s">
        <v>3812</v>
      </c>
      <c r="AE1902" s="148">
        <v>53230</v>
      </c>
      <c r="AF1902" s="148" t="s">
        <v>6534</v>
      </c>
      <c r="AJ1902" s="148" t="s">
        <v>6535</v>
      </c>
      <c r="AK1902" s="148" t="s">
        <v>6536</v>
      </c>
      <c r="AL1902" s="148">
        <v>0</v>
      </c>
      <c r="AM1902" s="148">
        <v>0</v>
      </c>
    </row>
    <row r="1903" spans="1:39">
      <c r="A1903" s="148">
        <v>5326916</v>
      </c>
      <c r="B1903" s="148" t="s">
        <v>681</v>
      </c>
      <c r="C1903" s="148" t="s">
        <v>2210</v>
      </c>
      <c r="D1903" s="148">
        <v>5326916</v>
      </c>
      <c r="E1903" s="149" t="s">
        <v>52</v>
      </c>
      <c r="F1903" s="149" t="s">
        <v>52</v>
      </c>
      <c r="H1903" s="150">
        <v>27240</v>
      </c>
      <c r="I1903" s="149" t="s">
        <v>8109</v>
      </c>
      <c r="J1903" s="149" t="s">
        <v>8110</v>
      </c>
      <c r="K1903" s="149" t="s">
        <v>45</v>
      </c>
      <c r="M1903" s="149" t="s">
        <v>46</v>
      </c>
      <c r="N1903" s="148">
        <v>12530022</v>
      </c>
      <c r="O1903" s="148" t="s">
        <v>51</v>
      </c>
      <c r="P1903" s="150">
        <v>45502</v>
      </c>
      <c r="Q1903" s="148" t="s">
        <v>962</v>
      </c>
      <c r="R1903" s="150">
        <v>43364</v>
      </c>
      <c r="S1903" s="150">
        <v>45481</v>
      </c>
      <c r="T1903" s="148" t="s">
        <v>1006</v>
      </c>
      <c r="U1903" s="148">
        <v>1105</v>
      </c>
      <c r="X1903" s="148">
        <v>11</v>
      </c>
      <c r="Y1903" s="148" t="s">
        <v>230</v>
      </c>
      <c r="AB1903" s="150">
        <v>45108</v>
      </c>
      <c r="AC1903" s="148" t="s">
        <v>49</v>
      </c>
      <c r="AD1903" s="148" t="s">
        <v>4812</v>
      </c>
      <c r="AE1903" s="148">
        <v>53230</v>
      </c>
      <c r="AF1903" s="148" t="s">
        <v>4903</v>
      </c>
      <c r="AI1903" s="148" t="s">
        <v>3509</v>
      </c>
      <c r="AJ1903" s="148" t="s">
        <v>3509</v>
      </c>
      <c r="AK1903" s="148" t="s">
        <v>9755</v>
      </c>
      <c r="AL1903" s="148">
        <v>1</v>
      </c>
      <c r="AM1903" s="148">
        <v>1</v>
      </c>
    </row>
    <row r="1904" spans="1:39">
      <c r="A1904" s="148">
        <v>5328527</v>
      </c>
      <c r="B1904" s="148" t="s">
        <v>681</v>
      </c>
      <c r="C1904" s="148" t="s">
        <v>5963</v>
      </c>
      <c r="D1904" s="148">
        <v>5328527</v>
      </c>
      <c r="E1904" s="149" t="s">
        <v>52</v>
      </c>
      <c r="F1904" s="149" t="s">
        <v>52</v>
      </c>
      <c r="H1904" s="150">
        <v>39346</v>
      </c>
      <c r="I1904" s="149" t="s">
        <v>68</v>
      </c>
      <c r="J1904" s="149">
        <v>-18</v>
      </c>
      <c r="K1904" s="149" t="s">
        <v>61</v>
      </c>
      <c r="M1904" s="149" t="s">
        <v>46</v>
      </c>
      <c r="N1904" s="148">
        <v>12530022</v>
      </c>
      <c r="O1904" s="148" t="s">
        <v>51</v>
      </c>
      <c r="P1904" s="150">
        <v>45502</v>
      </c>
      <c r="Q1904" s="148" t="s">
        <v>962</v>
      </c>
      <c r="R1904" s="150">
        <v>44528</v>
      </c>
      <c r="T1904" s="148" t="s">
        <v>2115</v>
      </c>
      <c r="U1904" s="148">
        <v>500</v>
      </c>
      <c r="X1904" s="148">
        <v>5</v>
      </c>
      <c r="Y1904" s="148" t="s">
        <v>230</v>
      </c>
      <c r="AB1904" s="150">
        <v>45108</v>
      </c>
      <c r="AC1904" s="148" t="s">
        <v>49</v>
      </c>
      <c r="AD1904" s="148" t="s">
        <v>4812</v>
      </c>
      <c r="AE1904" s="148">
        <v>53230</v>
      </c>
      <c r="AF1904" s="148" t="s">
        <v>4903</v>
      </c>
      <c r="AJ1904" s="148">
        <v>633824056</v>
      </c>
      <c r="AK1904" s="148" t="s">
        <v>9755</v>
      </c>
      <c r="AL1904" s="148">
        <v>0</v>
      </c>
      <c r="AM1904" s="148">
        <v>0</v>
      </c>
    </row>
    <row r="1905" spans="1:39">
      <c r="A1905" s="148">
        <v>5319364</v>
      </c>
      <c r="B1905" s="148" t="s">
        <v>681</v>
      </c>
      <c r="C1905" s="148" t="s">
        <v>1282</v>
      </c>
      <c r="D1905" s="148">
        <v>5319364</v>
      </c>
      <c r="E1905" s="149" t="s">
        <v>52</v>
      </c>
      <c r="F1905" s="149" t="s">
        <v>52</v>
      </c>
      <c r="H1905" s="150">
        <v>28974</v>
      </c>
      <c r="I1905" s="149" t="s">
        <v>8147</v>
      </c>
      <c r="J1905" s="149" t="s">
        <v>8148</v>
      </c>
      <c r="K1905" s="149" t="s">
        <v>45</v>
      </c>
      <c r="M1905" s="149" t="s">
        <v>46</v>
      </c>
      <c r="N1905" s="148">
        <v>12530146</v>
      </c>
      <c r="O1905" s="148" t="s">
        <v>2034</v>
      </c>
      <c r="P1905" s="150">
        <v>45533</v>
      </c>
      <c r="Q1905" s="148" t="s">
        <v>962</v>
      </c>
      <c r="R1905" s="150">
        <v>38615</v>
      </c>
      <c r="S1905" s="150">
        <v>45014</v>
      </c>
      <c r="T1905" s="148" t="s">
        <v>2896</v>
      </c>
      <c r="U1905" s="148">
        <v>681</v>
      </c>
      <c r="X1905" s="148">
        <v>6</v>
      </c>
      <c r="Y1905" s="148" t="s">
        <v>230</v>
      </c>
      <c r="AC1905" s="148" t="s">
        <v>49</v>
      </c>
      <c r="AD1905" s="148" t="s">
        <v>3939</v>
      </c>
      <c r="AE1905" s="148">
        <v>53360</v>
      </c>
      <c r="AF1905" s="148" t="s">
        <v>6537</v>
      </c>
      <c r="AI1905" s="148">
        <v>243908668</v>
      </c>
      <c r="AJ1905" s="148">
        <v>781351797</v>
      </c>
      <c r="AK1905" s="148" t="s">
        <v>2297</v>
      </c>
      <c r="AL1905" s="148">
        <v>0</v>
      </c>
      <c r="AM1905" s="148">
        <v>0</v>
      </c>
    </row>
    <row r="1906" spans="1:39">
      <c r="A1906" s="148">
        <v>5323543</v>
      </c>
      <c r="B1906" s="148" t="s">
        <v>682</v>
      </c>
      <c r="C1906" s="148" t="s">
        <v>280</v>
      </c>
      <c r="D1906" s="148">
        <v>5323543</v>
      </c>
      <c r="F1906" s="149" t="s">
        <v>52</v>
      </c>
      <c r="H1906" s="150">
        <v>37996</v>
      </c>
      <c r="I1906" s="149" t="s">
        <v>59</v>
      </c>
      <c r="J1906" s="149">
        <v>-40</v>
      </c>
      <c r="K1906" s="149" t="s">
        <v>45</v>
      </c>
      <c r="M1906" s="149" t="s">
        <v>46</v>
      </c>
      <c r="N1906" s="148">
        <v>12530058</v>
      </c>
      <c r="O1906" s="148" t="s">
        <v>945</v>
      </c>
      <c r="Q1906" s="148" t="s">
        <v>48</v>
      </c>
      <c r="R1906" s="150">
        <v>41163</v>
      </c>
      <c r="S1906" s="150">
        <v>45204</v>
      </c>
      <c r="T1906" s="148" t="s">
        <v>1006</v>
      </c>
      <c r="U1906" s="148">
        <v>626</v>
      </c>
      <c r="X1906" s="148">
        <v>6</v>
      </c>
      <c r="Y1906" s="148" t="s">
        <v>230</v>
      </c>
      <c r="AC1906" s="148" t="s">
        <v>49</v>
      </c>
      <c r="AD1906" s="148" t="s">
        <v>3714</v>
      </c>
      <c r="AE1906" s="148">
        <v>53940</v>
      </c>
      <c r="AF1906" s="148" t="s">
        <v>9756</v>
      </c>
      <c r="AI1906" s="148">
        <v>243688925</v>
      </c>
      <c r="AK1906" s="148" t="s">
        <v>9757</v>
      </c>
      <c r="AL1906" s="148">
        <v>0</v>
      </c>
      <c r="AM1906" s="148">
        <v>0</v>
      </c>
    </row>
    <row r="1907" spans="1:39">
      <c r="A1907" s="148">
        <v>5315166</v>
      </c>
      <c r="B1907" s="148" t="s">
        <v>682</v>
      </c>
      <c r="C1907" s="148" t="s">
        <v>861</v>
      </c>
      <c r="D1907" s="148">
        <v>5315166</v>
      </c>
      <c r="F1907" s="149" t="s">
        <v>52</v>
      </c>
      <c r="H1907" s="150">
        <v>26857</v>
      </c>
      <c r="I1907" s="149" t="s">
        <v>8109</v>
      </c>
      <c r="J1907" s="149" t="s">
        <v>8110</v>
      </c>
      <c r="K1907" s="149" t="s">
        <v>45</v>
      </c>
      <c r="M1907" s="149" t="s">
        <v>46</v>
      </c>
      <c r="N1907" s="148">
        <v>12530035</v>
      </c>
      <c r="O1907" s="148" t="s">
        <v>2027</v>
      </c>
      <c r="Q1907" s="148" t="s">
        <v>48</v>
      </c>
      <c r="R1907" s="150">
        <v>37432</v>
      </c>
      <c r="S1907" s="150">
        <v>44750</v>
      </c>
      <c r="T1907" s="148" t="s">
        <v>2896</v>
      </c>
      <c r="U1907" s="148">
        <v>1094</v>
      </c>
      <c r="X1907" s="148">
        <v>10</v>
      </c>
      <c r="Y1907" s="148" t="s">
        <v>230</v>
      </c>
      <c r="AC1907" s="148" t="s">
        <v>49</v>
      </c>
      <c r="AD1907" s="148" t="s">
        <v>5070</v>
      </c>
      <c r="AE1907" s="148">
        <v>53240</v>
      </c>
      <c r="AF1907" s="148" t="s">
        <v>6538</v>
      </c>
      <c r="AI1907" s="148">
        <v>243698379</v>
      </c>
      <c r="AJ1907" s="148">
        <v>627244188</v>
      </c>
      <c r="AK1907" s="148" t="s">
        <v>6539</v>
      </c>
      <c r="AL1907" s="148">
        <v>0</v>
      </c>
      <c r="AM1907" s="148">
        <v>0</v>
      </c>
    </row>
    <row r="1908" spans="1:39">
      <c r="A1908" s="148">
        <v>5329218</v>
      </c>
      <c r="B1908" s="148" t="s">
        <v>682</v>
      </c>
      <c r="C1908" s="148" t="s">
        <v>2976</v>
      </c>
      <c r="D1908" s="148">
        <v>5329218</v>
      </c>
      <c r="F1908" s="149" t="s">
        <v>43</v>
      </c>
      <c r="H1908" s="150">
        <v>40253</v>
      </c>
      <c r="I1908" s="149" t="s">
        <v>97</v>
      </c>
      <c r="J1908" s="149">
        <v>-15</v>
      </c>
      <c r="K1908" s="149" t="s">
        <v>45</v>
      </c>
      <c r="M1908" s="149" t="s">
        <v>46</v>
      </c>
      <c r="N1908" s="148">
        <v>12530060</v>
      </c>
      <c r="O1908" s="148" t="s">
        <v>2031</v>
      </c>
      <c r="Q1908" s="148" t="s">
        <v>48</v>
      </c>
      <c r="R1908" s="150">
        <v>45178</v>
      </c>
      <c r="T1908" s="148" t="s">
        <v>2115</v>
      </c>
      <c r="U1908" s="148">
        <v>500</v>
      </c>
      <c r="X1908" s="148">
        <v>5</v>
      </c>
      <c r="Y1908" s="148" t="s">
        <v>230</v>
      </c>
      <c r="AC1908" s="148" t="s">
        <v>49</v>
      </c>
      <c r="AD1908" s="148" t="s">
        <v>3637</v>
      </c>
      <c r="AE1908" s="148">
        <v>53810</v>
      </c>
      <c r="AF1908" s="148" t="s">
        <v>9758</v>
      </c>
      <c r="AJ1908" s="148">
        <v>627244188</v>
      </c>
      <c r="AK1908" s="148" t="s">
        <v>6539</v>
      </c>
      <c r="AL1908" s="148">
        <v>0</v>
      </c>
      <c r="AM1908" s="148">
        <v>0</v>
      </c>
    </row>
    <row r="1909" spans="1:39">
      <c r="A1909" s="148">
        <v>5321823</v>
      </c>
      <c r="B1909" s="148" t="s">
        <v>682</v>
      </c>
      <c r="C1909" s="148" t="s">
        <v>225</v>
      </c>
      <c r="D1909" s="148">
        <v>5321823</v>
      </c>
      <c r="F1909" s="149" t="s">
        <v>52</v>
      </c>
      <c r="H1909" s="150">
        <v>27932</v>
      </c>
      <c r="I1909" s="149" t="s">
        <v>8147</v>
      </c>
      <c r="J1909" s="149" t="s">
        <v>8148</v>
      </c>
      <c r="K1909" s="149" t="s">
        <v>45</v>
      </c>
      <c r="M1909" s="149" t="s">
        <v>46</v>
      </c>
      <c r="N1909" s="148">
        <v>12530035</v>
      </c>
      <c r="O1909" s="148" t="s">
        <v>2027</v>
      </c>
      <c r="Q1909" s="148" t="s">
        <v>48</v>
      </c>
      <c r="R1909" s="150">
        <v>40080</v>
      </c>
      <c r="S1909" s="150">
        <v>44819</v>
      </c>
      <c r="T1909" s="148" t="s">
        <v>2896</v>
      </c>
      <c r="U1909" s="148">
        <v>1003</v>
      </c>
      <c r="X1909" s="148">
        <v>10</v>
      </c>
      <c r="Y1909" s="148" t="s">
        <v>230</v>
      </c>
      <c r="AC1909" s="148" t="s">
        <v>49</v>
      </c>
      <c r="AD1909" s="148" t="s">
        <v>3885</v>
      </c>
      <c r="AE1909" s="148">
        <v>53950</v>
      </c>
      <c r="AF1909" s="148" t="s">
        <v>4904</v>
      </c>
      <c r="AJ1909" s="148">
        <v>667060987</v>
      </c>
      <c r="AK1909" s="148" t="s">
        <v>1807</v>
      </c>
      <c r="AL1909" s="148">
        <v>0</v>
      </c>
      <c r="AM1909" s="148">
        <v>0</v>
      </c>
    </row>
    <row r="1910" spans="1:39">
      <c r="A1910" s="148">
        <v>5322827</v>
      </c>
      <c r="B1910" s="148" t="s">
        <v>9759</v>
      </c>
      <c r="C1910" s="148" t="s">
        <v>863</v>
      </c>
      <c r="D1910" s="148">
        <v>5322827</v>
      </c>
      <c r="E1910" s="149" t="s">
        <v>52</v>
      </c>
      <c r="F1910" s="149" t="s">
        <v>52</v>
      </c>
      <c r="H1910" s="150">
        <v>33604</v>
      </c>
      <c r="I1910" s="149" t="s">
        <v>59</v>
      </c>
      <c r="J1910" s="149">
        <v>-40</v>
      </c>
      <c r="K1910" s="149" t="s">
        <v>45</v>
      </c>
      <c r="M1910" s="149" t="s">
        <v>46</v>
      </c>
      <c r="N1910" s="148">
        <v>12530023</v>
      </c>
      <c r="O1910" s="148" t="s">
        <v>2026</v>
      </c>
      <c r="P1910" s="150">
        <v>45483</v>
      </c>
      <c r="Q1910" s="148" t="s">
        <v>962</v>
      </c>
      <c r="R1910" s="150">
        <v>40616</v>
      </c>
      <c r="S1910" s="150">
        <v>45044</v>
      </c>
      <c r="T1910" s="148" t="s">
        <v>2896</v>
      </c>
      <c r="U1910" s="148">
        <v>686</v>
      </c>
      <c r="X1910" s="148">
        <v>6</v>
      </c>
      <c r="Y1910" s="148" t="s">
        <v>230</v>
      </c>
      <c r="AC1910" s="148" t="s">
        <v>49</v>
      </c>
      <c r="AD1910" s="148" t="s">
        <v>4340</v>
      </c>
      <c r="AE1910" s="148">
        <v>53700</v>
      </c>
      <c r="AF1910" s="148" t="s">
        <v>9760</v>
      </c>
      <c r="AJ1910" s="148">
        <v>631528931</v>
      </c>
      <c r="AK1910" s="148" t="s">
        <v>9761</v>
      </c>
      <c r="AL1910" s="148">
        <v>0</v>
      </c>
      <c r="AM1910" s="148">
        <v>0</v>
      </c>
    </row>
    <row r="1911" spans="1:39">
      <c r="A1911" s="148">
        <v>5315627</v>
      </c>
      <c r="B1911" s="148" t="s">
        <v>684</v>
      </c>
      <c r="C1911" s="148" t="s">
        <v>685</v>
      </c>
      <c r="D1911" s="148">
        <v>5315627</v>
      </c>
      <c r="F1911" s="149" t="s">
        <v>52</v>
      </c>
      <c r="H1911" s="150">
        <v>29493</v>
      </c>
      <c r="I1911" s="149" t="s">
        <v>8113</v>
      </c>
      <c r="J1911" s="149" t="s">
        <v>8114</v>
      </c>
      <c r="K1911" s="149" t="s">
        <v>45</v>
      </c>
      <c r="M1911" s="149" t="s">
        <v>46</v>
      </c>
      <c r="N1911" s="148">
        <v>12530049</v>
      </c>
      <c r="O1911" s="148" t="s">
        <v>238</v>
      </c>
      <c r="Q1911" s="148" t="s">
        <v>48</v>
      </c>
      <c r="R1911" s="150">
        <v>37432</v>
      </c>
      <c r="S1911" s="150">
        <v>44457</v>
      </c>
      <c r="T1911" s="148" t="s">
        <v>2896</v>
      </c>
      <c r="U1911" s="148">
        <v>1057</v>
      </c>
      <c r="X1911" s="148">
        <v>10</v>
      </c>
      <c r="Y1911" s="148" t="s">
        <v>230</v>
      </c>
      <c r="AC1911" s="148" t="s">
        <v>49</v>
      </c>
      <c r="AD1911" s="148" t="s">
        <v>4905</v>
      </c>
      <c r="AE1911" s="148">
        <v>53160</v>
      </c>
      <c r="AF1911" s="148" t="s">
        <v>4906</v>
      </c>
      <c r="AK1911" s="148" t="s">
        <v>3049</v>
      </c>
      <c r="AL1911" s="148">
        <v>0</v>
      </c>
      <c r="AM1911" s="148">
        <v>0</v>
      </c>
    </row>
    <row r="1912" spans="1:39">
      <c r="A1912" s="148">
        <v>5327057</v>
      </c>
      <c r="B1912" s="148" t="s">
        <v>2298</v>
      </c>
      <c r="C1912" s="148" t="s">
        <v>267</v>
      </c>
      <c r="D1912" s="148">
        <v>5327057</v>
      </c>
      <c r="F1912" s="149" t="s">
        <v>52</v>
      </c>
      <c r="H1912" s="150">
        <v>40020</v>
      </c>
      <c r="I1912" s="149" t="s">
        <v>70</v>
      </c>
      <c r="J1912" s="149">
        <v>-16</v>
      </c>
      <c r="K1912" s="149" t="s">
        <v>45</v>
      </c>
      <c r="M1912" s="149" t="s">
        <v>46</v>
      </c>
      <c r="N1912" s="148">
        <v>12530064</v>
      </c>
      <c r="O1912" s="148" t="s">
        <v>2020</v>
      </c>
      <c r="Q1912" s="148" t="s">
        <v>48</v>
      </c>
      <c r="R1912" s="150">
        <v>43377</v>
      </c>
      <c r="T1912" s="148" t="s">
        <v>2115</v>
      </c>
      <c r="U1912" s="148">
        <v>644</v>
      </c>
      <c r="X1912" s="148">
        <v>6</v>
      </c>
      <c r="Y1912" s="148" t="s">
        <v>230</v>
      </c>
      <c r="AC1912" s="148" t="s">
        <v>49</v>
      </c>
      <c r="AD1912" s="148" t="s">
        <v>3815</v>
      </c>
      <c r="AE1912" s="148">
        <v>53410</v>
      </c>
      <c r="AF1912" s="148" t="s">
        <v>9762</v>
      </c>
      <c r="AG1912" s="148" t="s">
        <v>4907</v>
      </c>
      <c r="AJ1912" s="148">
        <v>679254567</v>
      </c>
      <c r="AK1912" s="148" t="s">
        <v>2299</v>
      </c>
      <c r="AL1912" s="148">
        <v>0</v>
      </c>
      <c r="AM1912" s="148">
        <v>0</v>
      </c>
    </row>
    <row r="1913" spans="1:39">
      <c r="A1913" s="148">
        <v>5327232</v>
      </c>
      <c r="B1913" s="148" t="s">
        <v>1122</v>
      </c>
      <c r="C1913" s="148" t="s">
        <v>123</v>
      </c>
      <c r="D1913" s="148">
        <v>5327232</v>
      </c>
      <c r="F1913" s="149" t="s">
        <v>52</v>
      </c>
      <c r="H1913" s="150">
        <v>29115</v>
      </c>
      <c r="I1913" s="149" t="s">
        <v>8147</v>
      </c>
      <c r="J1913" s="149" t="s">
        <v>8148</v>
      </c>
      <c r="K1913" s="149" t="s">
        <v>45</v>
      </c>
      <c r="M1913" s="149" t="s">
        <v>46</v>
      </c>
      <c r="N1913" s="148">
        <v>12530021</v>
      </c>
      <c r="O1913" s="148" t="s">
        <v>233</v>
      </c>
      <c r="Q1913" s="148" t="s">
        <v>48</v>
      </c>
      <c r="R1913" s="150">
        <v>43415</v>
      </c>
      <c r="S1913" s="150">
        <v>44823</v>
      </c>
      <c r="T1913" s="148" t="s">
        <v>2896</v>
      </c>
      <c r="U1913" s="148">
        <v>500</v>
      </c>
      <c r="X1913" s="148">
        <v>5</v>
      </c>
      <c r="Y1913" s="148" t="s">
        <v>230</v>
      </c>
      <c r="AC1913" s="148" t="s">
        <v>49</v>
      </c>
      <c r="AD1913" s="148" t="s">
        <v>3910</v>
      </c>
      <c r="AE1913" s="148">
        <v>53170</v>
      </c>
      <c r="AF1913" s="148" t="s">
        <v>4908</v>
      </c>
      <c r="AJ1913" s="148">
        <v>608646845</v>
      </c>
      <c r="AK1913" s="148" t="s">
        <v>6540</v>
      </c>
      <c r="AL1913" s="148">
        <v>0</v>
      </c>
      <c r="AM1913" s="148">
        <v>0</v>
      </c>
    </row>
    <row r="1914" spans="1:39">
      <c r="A1914" s="148">
        <v>5328747</v>
      </c>
      <c r="B1914" s="148" t="s">
        <v>1122</v>
      </c>
      <c r="C1914" s="148" t="s">
        <v>5361</v>
      </c>
      <c r="D1914" s="148">
        <v>5328747</v>
      </c>
      <c r="F1914" s="149" t="s">
        <v>52</v>
      </c>
      <c r="H1914" s="150">
        <v>40473</v>
      </c>
      <c r="I1914" s="149" t="s">
        <v>97</v>
      </c>
      <c r="J1914" s="149">
        <v>-15</v>
      </c>
      <c r="K1914" s="149" t="s">
        <v>45</v>
      </c>
      <c r="M1914" s="149" t="s">
        <v>46</v>
      </c>
      <c r="N1914" s="148">
        <v>12530021</v>
      </c>
      <c r="O1914" s="148" t="s">
        <v>233</v>
      </c>
      <c r="Q1914" s="148" t="s">
        <v>48</v>
      </c>
      <c r="R1914" s="150">
        <v>44824</v>
      </c>
      <c r="T1914" s="148" t="s">
        <v>2115</v>
      </c>
      <c r="U1914" s="148">
        <v>500</v>
      </c>
      <c r="X1914" s="148">
        <v>5</v>
      </c>
      <c r="Y1914" s="148" t="s">
        <v>230</v>
      </c>
      <c r="AC1914" s="148" t="s">
        <v>49</v>
      </c>
      <c r="AD1914" s="148" t="s">
        <v>5971</v>
      </c>
      <c r="AE1914" s="148">
        <v>53170</v>
      </c>
      <c r="AF1914" s="148" t="s">
        <v>6414</v>
      </c>
      <c r="AJ1914" s="148">
        <v>623954327</v>
      </c>
      <c r="AK1914" s="148" t="s">
        <v>6415</v>
      </c>
      <c r="AL1914" s="148">
        <v>0</v>
      </c>
      <c r="AM1914" s="148">
        <v>0</v>
      </c>
    </row>
    <row r="1915" spans="1:39">
      <c r="A1915" s="148">
        <v>5328077</v>
      </c>
      <c r="B1915" s="148" t="s">
        <v>1122</v>
      </c>
      <c r="C1915" s="148" t="s">
        <v>1261</v>
      </c>
      <c r="D1915" s="148">
        <v>5328077</v>
      </c>
      <c r="F1915" s="149" t="s">
        <v>52</v>
      </c>
      <c r="H1915" s="150">
        <v>39547</v>
      </c>
      <c r="I1915" s="149" t="s">
        <v>152</v>
      </c>
      <c r="J1915" s="149">
        <v>-17</v>
      </c>
      <c r="K1915" s="149" t="s">
        <v>61</v>
      </c>
      <c r="M1915" s="149" t="s">
        <v>46</v>
      </c>
      <c r="N1915" s="148">
        <v>12530021</v>
      </c>
      <c r="O1915" s="148" t="s">
        <v>233</v>
      </c>
      <c r="Q1915" s="148" t="s">
        <v>48</v>
      </c>
      <c r="R1915" s="150">
        <v>44157</v>
      </c>
      <c r="T1915" s="148" t="s">
        <v>2115</v>
      </c>
      <c r="U1915" s="148">
        <v>512</v>
      </c>
      <c r="X1915" s="148">
        <v>5</v>
      </c>
      <c r="Y1915" s="148" t="s">
        <v>230</v>
      </c>
      <c r="AC1915" s="148" t="s">
        <v>49</v>
      </c>
      <c r="AD1915" s="148" t="s">
        <v>3910</v>
      </c>
      <c r="AE1915" s="148">
        <v>53170</v>
      </c>
      <c r="AF1915" s="148" t="s">
        <v>4908</v>
      </c>
      <c r="AJ1915" s="148">
        <v>608646845</v>
      </c>
      <c r="AK1915" s="148" t="s">
        <v>6540</v>
      </c>
      <c r="AL1915" s="148">
        <v>0</v>
      </c>
      <c r="AM1915" s="148">
        <v>0</v>
      </c>
    </row>
    <row r="1916" spans="1:39">
      <c r="A1916" s="148">
        <v>5329353</v>
      </c>
      <c r="B1916" s="148" t="s">
        <v>9763</v>
      </c>
      <c r="C1916" s="148" t="s">
        <v>277</v>
      </c>
      <c r="D1916" s="148">
        <v>5329353</v>
      </c>
      <c r="F1916" s="149" t="s">
        <v>43</v>
      </c>
      <c r="H1916" s="150">
        <v>42859</v>
      </c>
      <c r="I1916" s="149" t="s">
        <v>43</v>
      </c>
      <c r="J1916" s="149">
        <v>-9</v>
      </c>
      <c r="K1916" s="149" t="s">
        <v>45</v>
      </c>
      <c r="M1916" s="149" t="s">
        <v>46</v>
      </c>
      <c r="N1916" s="148">
        <v>12530114</v>
      </c>
      <c r="O1916" s="148" t="s">
        <v>47</v>
      </c>
      <c r="Q1916" s="148" t="s">
        <v>48</v>
      </c>
      <c r="R1916" s="150">
        <v>45193</v>
      </c>
      <c r="T1916" s="148" t="s">
        <v>2115</v>
      </c>
      <c r="U1916" s="148">
        <v>500</v>
      </c>
      <c r="X1916" s="148">
        <v>5</v>
      </c>
      <c r="Y1916" s="148" t="s">
        <v>230</v>
      </c>
      <c r="AC1916" s="148" t="s">
        <v>49</v>
      </c>
      <c r="AD1916" s="148" t="s">
        <v>1328</v>
      </c>
      <c r="AE1916" s="148">
        <v>53000</v>
      </c>
      <c r="AF1916" s="148" t="s">
        <v>9764</v>
      </c>
      <c r="AI1916" s="148" t="s">
        <v>9765</v>
      </c>
      <c r="AJ1916" s="148" t="s">
        <v>9766</v>
      </c>
      <c r="AK1916" s="148" t="s">
        <v>9767</v>
      </c>
      <c r="AL1916" s="148">
        <v>0</v>
      </c>
      <c r="AM1916" s="148">
        <v>0</v>
      </c>
    </row>
    <row r="1917" spans="1:39">
      <c r="A1917" s="148">
        <v>5327541</v>
      </c>
      <c r="B1917" s="148" t="s">
        <v>1041</v>
      </c>
      <c r="C1917" s="148" t="s">
        <v>868</v>
      </c>
      <c r="D1917" s="148">
        <v>5327541</v>
      </c>
      <c r="F1917" s="149" t="s">
        <v>52</v>
      </c>
      <c r="H1917" s="150">
        <v>39445</v>
      </c>
      <c r="I1917" s="149" t="s">
        <v>68</v>
      </c>
      <c r="J1917" s="149">
        <v>-18</v>
      </c>
      <c r="K1917" s="149" t="s">
        <v>45</v>
      </c>
      <c r="M1917" s="149" t="s">
        <v>46</v>
      </c>
      <c r="N1917" s="148">
        <v>12530136</v>
      </c>
      <c r="O1917" s="148" t="s">
        <v>55</v>
      </c>
      <c r="Q1917" s="148" t="s">
        <v>48</v>
      </c>
      <c r="R1917" s="150">
        <v>43733</v>
      </c>
      <c r="T1917" s="148" t="s">
        <v>2115</v>
      </c>
      <c r="U1917" s="148">
        <v>696</v>
      </c>
      <c r="X1917" s="148">
        <v>6</v>
      </c>
      <c r="Y1917" s="148" t="s">
        <v>230</v>
      </c>
      <c r="AC1917" s="148" t="s">
        <v>49</v>
      </c>
      <c r="AD1917" s="148" t="s">
        <v>3658</v>
      </c>
      <c r="AE1917" s="148">
        <v>53100</v>
      </c>
      <c r="AF1917" s="148" t="s">
        <v>4909</v>
      </c>
      <c r="AK1917" s="148" t="s">
        <v>2886</v>
      </c>
      <c r="AL1917" s="148">
        <v>0</v>
      </c>
      <c r="AM1917" s="148">
        <v>0</v>
      </c>
    </row>
    <row r="1918" spans="1:39">
      <c r="A1918" s="148">
        <v>5325896</v>
      </c>
      <c r="B1918" s="148" t="s">
        <v>1041</v>
      </c>
      <c r="C1918" s="148" t="s">
        <v>60</v>
      </c>
      <c r="D1918" s="148">
        <v>5325896</v>
      </c>
      <c r="F1918" s="149" t="s">
        <v>52</v>
      </c>
      <c r="H1918" s="150">
        <v>26870</v>
      </c>
      <c r="I1918" s="149" t="s">
        <v>8109</v>
      </c>
      <c r="J1918" s="149" t="s">
        <v>8110</v>
      </c>
      <c r="K1918" s="149" t="s">
        <v>45</v>
      </c>
      <c r="M1918" s="149" t="s">
        <v>46</v>
      </c>
      <c r="N1918" s="148">
        <v>12530136</v>
      </c>
      <c r="O1918" s="148" t="s">
        <v>55</v>
      </c>
      <c r="Q1918" s="148" t="s">
        <v>48</v>
      </c>
      <c r="R1918" s="150">
        <v>42639</v>
      </c>
      <c r="S1918" s="150">
        <v>44799</v>
      </c>
      <c r="T1918" s="148" t="s">
        <v>2896</v>
      </c>
      <c r="U1918" s="148">
        <v>1055</v>
      </c>
      <c r="X1918" s="148">
        <v>10</v>
      </c>
      <c r="Y1918" s="148" t="s">
        <v>230</v>
      </c>
      <c r="AC1918" s="148" t="s">
        <v>49</v>
      </c>
      <c r="AD1918" s="148" t="s">
        <v>3658</v>
      </c>
      <c r="AE1918" s="148">
        <v>53100</v>
      </c>
      <c r="AF1918" s="148" t="s">
        <v>4910</v>
      </c>
      <c r="AK1918" s="148" t="s">
        <v>2300</v>
      </c>
      <c r="AL1918" s="148">
        <v>0</v>
      </c>
      <c r="AM1918" s="148">
        <v>0</v>
      </c>
    </row>
    <row r="1919" spans="1:39">
      <c r="A1919" s="148">
        <v>5328875</v>
      </c>
      <c r="B1919" s="148" t="s">
        <v>6541</v>
      </c>
      <c r="C1919" s="148" t="s">
        <v>6542</v>
      </c>
      <c r="D1919" s="148">
        <v>5328875</v>
      </c>
      <c r="F1919" s="149" t="s">
        <v>52</v>
      </c>
      <c r="H1919" s="150">
        <v>40758</v>
      </c>
      <c r="I1919" s="149" t="s">
        <v>44</v>
      </c>
      <c r="J1919" s="149">
        <v>-14</v>
      </c>
      <c r="K1919" s="149" t="s">
        <v>45</v>
      </c>
      <c r="M1919" s="149" t="s">
        <v>46</v>
      </c>
      <c r="N1919" s="148">
        <v>12530022</v>
      </c>
      <c r="O1919" s="148" t="s">
        <v>51</v>
      </c>
      <c r="Q1919" s="148" t="s">
        <v>48</v>
      </c>
      <c r="R1919" s="150">
        <v>44837</v>
      </c>
      <c r="T1919" s="148" t="s">
        <v>2115</v>
      </c>
      <c r="U1919" s="148">
        <v>523</v>
      </c>
      <c r="X1919" s="148">
        <v>5</v>
      </c>
      <c r="Y1919" s="148" t="s">
        <v>230</v>
      </c>
      <c r="AC1919" s="148" t="s">
        <v>49</v>
      </c>
      <c r="AD1919" s="148" t="s">
        <v>3677</v>
      </c>
      <c r="AE1919" s="148">
        <v>53000</v>
      </c>
      <c r="AF1919" s="148" t="s">
        <v>6543</v>
      </c>
      <c r="AK1919" s="148" t="s">
        <v>6544</v>
      </c>
      <c r="AL1919" s="148">
        <v>0</v>
      </c>
      <c r="AM1919" s="148">
        <v>0</v>
      </c>
    </row>
    <row r="1920" spans="1:39">
      <c r="A1920" s="148">
        <v>8613536</v>
      </c>
      <c r="B1920" s="148" t="s">
        <v>1255</v>
      </c>
      <c r="C1920" s="148" t="s">
        <v>863</v>
      </c>
      <c r="D1920" s="148">
        <v>8613536</v>
      </c>
      <c r="E1920" s="149" t="s">
        <v>52</v>
      </c>
      <c r="F1920" s="149" t="s">
        <v>52</v>
      </c>
      <c r="H1920" s="150">
        <v>23997</v>
      </c>
      <c r="I1920" s="149" t="s">
        <v>8130</v>
      </c>
      <c r="J1920" s="149" t="s">
        <v>8131</v>
      </c>
      <c r="K1920" s="149" t="s">
        <v>45</v>
      </c>
      <c r="M1920" s="149" t="s">
        <v>46</v>
      </c>
      <c r="N1920" s="148">
        <v>12530036</v>
      </c>
      <c r="O1920" s="148" t="s">
        <v>2030</v>
      </c>
      <c r="P1920" s="150">
        <v>45529</v>
      </c>
      <c r="Q1920" s="148" t="s">
        <v>962</v>
      </c>
      <c r="R1920" s="150">
        <v>42269</v>
      </c>
      <c r="S1920" s="150">
        <v>45168</v>
      </c>
      <c r="T1920" s="148" t="s">
        <v>1006</v>
      </c>
      <c r="U1920" s="148">
        <v>1142</v>
      </c>
      <c r="X1920" s="148">
        <v>11</v>
      </c>
      <c r="Y1920" s="148" t="s">
        <v>230</v>
      </c>
      <c r="AC1920" s="148" t="s">
        <v>49</v>
      </c>
      <c r="AD1920" s="148" t="s">
        <v>3658</v>
      </c>
      <c r="AE1920" s="148">
        <v>53100</v>
      </c>
      <c r="AF1920" s="148" t="s">
        <v>4911</v>
      </c>
      <c r="AJ1920" s="148">
        <v>649935000</v>
      </c>
      <c r="AK1920" s="148" t="s">
        <v>1808</v>
      </c>
      <c r="AL1920" s="148">
        <v>0</v>
      </c>
      <c r="AM1920" s="148">
        <v>0</v>
      </c>
    </row>
    <row r="1921" spans="1:39">
      <c r="A1921" s="148">
        <v>5321470</v>
      </c>
      <c r="B1921" s="148" t="s">
        <v>9768</v>
      </c>
      <c r="C1921" s="148" t="s">
        <v>308</v>
      </c>
      <c r="D1921" s="148">
        <v>5321470</v>
      </c>
      <c r="F1921" s="149" t="s">
        <v>52</v>
      </c>
      <c r="H1921" s="150">
        <v>39587</v>
      </c>
      <c r="I1921" s="149" t="s">
        <v>152</v>
      </c>
      <c r="J1921" s="149">
        <v>-17</v>
      </c>
      <c r="K1921" s="149" t="s">
        <v>45</v>
      </c>
      <c r="M1921" s="149" t="s">
        <v>46</v>
      </c>
      <c r="N1921" s="148">
        <v>12530021</v>
      </c>
      <c r="O1921" s="148" t="s">
        <v>233</v>
      </c>
      <c r="Q1921" s="148" t="s">
        <v>48</v>
      </c>
      <c r="R1921" s="150">
        <v>39752</v>
      </c>
      <c r="T1921" s="148" t="s">
        <v>2115</v>
      </c>
      <c r="U1921" s="148">
        <v>500</v>
      </c>
      <c r="X1921" s="148">
        <v>5</v>
      </c>
      <c r="Y1921" s="148" t="s">
        <v>230</v>
      </c>
      <c r="AC1921" s="148" t="s">
        <v>49</v>
      </c>
      <c r="AD1921" s="148" t="s">
        <v>3910</v>
      </c>
      <c r="AE1921" s="148">
        <v>53170</v>
      </c>
      <c r="AF1921" s="148" t="s">
        <v>9769</v>
      </c>
      <c r="AI1921" s="148">
        <v>243581196</v>
      </c>
      <c r="AJ1921" s="148">
        <v>670484628</v>
      </c>
      <c r="AK1921" s="148" t="s">
        <v>7297</v>
      </c>
      <c r="AL1921" s="148">
        <v>0</v>
      </c>
      <c r="AM1921" s="148">
        <v>0</v>
      </c>
    </row>
    <row r="1922" spans="1:39">
      <c r="A1922" s="148">
        <v>5321515</v>
      </c>
      <c r="B1922" s="148" t="s">
        <v>687</v>
      </c>
      <c r="C1922" s="148" t="s">
        <v>2221</v>
      </c>
      <c r="D1922" s="148">
        <v>5321515</v>
      </c>
      <c r="E1922" s="149" t="s">
        <v>52</v>
      </c>
      <c r="F1922" s="149" t="s">
        <v>52</v>
      </c>
      <c r="H1922" s="150">
        <v>36607</v>
      </c>
      <c r="I1922" s="149" t="s">
        <v>59</v>
      </c>
      <c r="J1922" s="149">
        <v>-40</v>
      </c>
      <c r="K1922" s="149" t="s">
        <v>61</v>
      </c>
      <c r="M1922" s="149" t="s">
        <v>46</v>
      </c>
      <c r="N1922" s="148">
        <v>12530058</v>
      </c>
      <c r="O1922" s="148" t="s">
        <v>945</v>
      </c>
      <c r="P1922" s="150">
        <v>45535</v>
      </c>
      <c r="Q1922" s="148" t="s">
        <v>962</v>
      </c>
      <c r="R1922" s="150">
        <v>39773</v>
      </c>
      <c r="S1922" s="150">
        <v>44811</v>
      </c>
      <c r="T1922" s="148" t="s">
        <v>2896</v>
      </c>
      <c r="U1922" s="148">
        <v>727</v>
      </c>
      <c r="X1922" s="148">
        <v>7</v>
      </c>
      <c r="Y1922" s="148" t="s">
        <v>230</v>
      </c>
      <c r="AC1922" s="148" t="s">
        <v>49</v>
      </c>
      <c r="AD1922" s="148" t="s">
        <v>3714</v>
      </c>
      <c r="AE1922" s="148">
        <v>53940</v>
      </c>
      <c r="AF1922" s="148" t="s">
        <v>4912</v>
      </c>
      <c r="AI1922" s="148">
        <v>243020843</v>
      </c>
      <c r="AJ1922" s="148">
        <v>641980848</v>
      </c>
      <c r="AK1922" s="148" t="s">
        <v>1809</v>
      </c>
      <c r="AL1922" s="148">
        <v>0</v>
      </c>
      <c r="AM1922" s="148">
        <v>0</v>
      </c>
    </row>
    <row r="1923" spans="1:39">
      <c r="A1923" s="148">
        <v>534983</v>
      </c>
      <c r="B1923" s="148" t="s">
        <v>687</v>
      </c>
      <c r="C1923" s="148" t="s">
        <v>93</v>
      </c>
      <c r="D1923" s="148">
        <v>534983</v>
      </c>
      <c r="E1923" s="149" t="s">
        <v>8115</v>
      </c>
      <c r="F1923" s="149" t="s">
        <v>52</v>
      </c>
      <c r="H1923" s="150">
        <v>16397</v>
      </c>
      <c r="I1923" s="149" t="s">
        <v>8304</v>
      </c>
      <c r="J1923" s="149" t="s">
        <v>2113</v>
      </c>
      <c r="K1923" s="149" t="s">
        <v>45</v>
      </c>
      <c r="M1923" s="149" t="s">
        <v>46</v>
      </c>
      <c r="N1923" s="148">
        <v>12530108</v>
      </c>
      <c r="O1923" s="148" t="s">
        <v>2037</v>
      </c>
      <c r="P1923" s="150">
        <v>45478</v>
      </c>
      <c r="Q1923" s="148" t="s">
        <v>962</v>
      </c>
      <c r="R1923" s="150">
        <v>37432</v>
      </c>
      <c r="S1923" s="150">
        <v>45132</v>
      </c>
      <c r="T1923" s="148" t="s">
        <v>2896</v>
      </c>
      <c r="U1923" s="148">
        <v>616</v>
      </c>
      <c r="X1923" s="148">
        <v>6</v>
      </c>
      <c r="Y1923" s="148" t="s">
        <v>230</v>
      </c>
      <c r="AC1923" s="148" t="s">
        <v>49</v>
      </c>
      <c r="AD1923" s="148" t="s">
        <v>3758</v>
      </c>
      <c r="AE1923" s="148">
        <v>53800</v>
      </c>
      <c r="AF1923" s="148" t="s">
        <v>4913</v>
      </c>
      <c r="AI1923" s="148" t="s">
        <v>3510</v>
      </c>
      <c r="AJ1923" s="148" t="s">
        <v>3511</v>
      </c>
      <c r="AK1923" s="148" t="s">
        <v>1810</v>
      </c>
      <c r="AL1923" s="148">
        <v>0</v>
      </c>
      <c r="AM1923" s="148">
        <v>0</v>
      </c>
    </row>
    <row r="1924" spans="1:39">
      <c r="A1924" s="148">
        <v>536245</v>
      </c>
      <c r="B1924" s="148" t="s">
        <v>687</v>
      </c>
      <c r="C1924" s="148" t="s">
        <v>134</v>
      </c>
      <c r="D1924" s="148">
        <v>536245</v>
      </c>
      <c r="F1924" s="149" t="s">
        <v>52</v>
      </c>
      <c r="H1924" s="150">
        <v>24940</v>
      </c>
      <c r="I1924" s="149" t="s">
        <v>8130</v>
      </c>
      <c r="J1924" s="149" t="s">
        <v>8131</v>
      </c>
      <c r="K1924" s="149" t="s">
        <v>45</v>
      </c>
      <c r="M1924" s="149" t="s">
        <v>46</v>
      </c>
      <c r="N1924" s="148">
        <v>12530058</v>
      </c>
      <c r="O1924" s="148" t="s">
        <v>945</v>
      </c>
      <c r="Q1924" s="148" t="s">
        <v>48</v>
      </c>
      <c r="R1924" s="150">
        <v>37432</v>
      </c>
      <c r="S1924" s="150">
        <v>44824</v>
      </c>
      <c r="T1924" s="148" t="s">
        <v>2896</v>
      </c>
      <c r="U1924" s="148">
        <v>1082</v>
      </c>
      <c r="X1924" s="148">
        <v>10</v>
      </c>
      <c r="Y1924" s="148" t="s">
        <v>230</v>
      </c>
      <c r="AC1924" s="148" t="s">
        <v>49</v>
      </c>
      <c r="AD1924" s="148" t="s">
        <v>3714</v>
      </c>
      <c r="AE1924" s="148">
        <v>53940</v>
      </c>
      <c r="AF1924" s="148" t="s">
        <v>4914</v>
      </c>
      <c r="AI1924" s="148">
        <v>243020843</v>
      </c>
      <c r="AJ1924" s="148">
        <v>684021457</v>
      </c>
      <c r="AK1924" s="148" t="s">
        <v>1811</v>
      </c>
      <c r="AL1924" s="148">
        <v>0</v>
      </c>
      <c r="AM1924" s="148">
        <v>0</v>
      </c>
    </row>
    <row r="1925" spans="1:39">
      <c r="A1925" s="148">
        <v>5329055</v>
      </c>
      <c r="B1925" s="148" t="s">
        <v>6546</v>
      </c>
      <c r="C1925" s="148" t="s">
        <v>280</v>
      </c>
      <c r="D1925" s="148">
        <v>5329055</v>
      </c>
      <c r="F1925" s="149" t="s">
        <v>52</v>
      </c>
      <c r="H1925" s="150">
        <v>41772</v>
      </c>
      <c r="I1925" s="149" t="s">
        <v>89</v>
      </c>
      <c r="J1925" s="149">
        <v>-11</v>
      </c>
      <c r="K1925" s="149" t="s">
        <v>45</v>
      </c>
      <c r="M1925" s="149" t="s">
        <v>46</v>
      </c>
      <c r="N1925" s="148">
        <v>12530114</v>
      </c>
      <c r="O1925" s="148" t="s">
        <v>47</v>
      </c>
      <c r="Q1925" s="148" t="s">
        <v>48</v>
      </c>
      <c r="R1925" s="150">
        <v>44910</v>
      </c>
      <c r="T1925" s="148" t="s">
        <v>2115</v>
      </c>
      <c r="U1925" s="148">
        <v>500</v>
      </c>
      <c r="X1925" s="148">
        <v>5</v>
      </c>
      <c r="Y1925" s="148" t="s">
        <v>230</v>
      </c>
      <c r="AC1925" s="148" t="s">
        <v>49</v>
      </c>
      <c r="AD1925" s="148" t="s">
        <v>1328</v>
      </c>
      <c r="AE1925" s="148">
        <v>53000</v>
      </c>
      <c r="AF1925" s="148" t="s">
        <v>6547</v>
      </c>
      <c r="AI1925" s="148" t="s">
        <v>6548</v>
      </c>
      <c r="AJ1925" s="148" t="s">
        <v>6549</v>
      </c>
      <c r="AK1925" s="148" t="s">
        <v>6550</v>
      </c>
      <c r="AL1925" s="148">
        <v>0</v>
      </c>
      <c r="AM1925" s="148">
        <v>0</v>
      </c>
    </row>
    <row r="1926" spans="1:39">
      <c r="A1926" s="148">
        <v>5317786</v>
      </c>
      <c r="B1926" s="148" t="s">
        <v>688</v>
      </c>
      <c r="C1926" s="148" t="s">
        <v>210</v>
      </c>
      <c r="D1926" s="148">
        <v>5317786</v>
      </c>
      <c r="F1926" s="149" t="s">
        <v>52</v>
      </c>
      <c r="H1926" s="150">
        <v>34694</v>
      </c>
      <c r="I1926" s="149" t="s">
        <v>59</v>
      </c>
      <c r="J1926" s="149">
        <v>-40</v>
      </c>
      <c r="K1926" s="149" t="s">
        <v>45</v>
      </c>
      <c r="M1926" s="149" t="s">
        <v>46</v>
      </c>
      <c r="N1926" s="148">
        <v>12530064</v>
      </c>
      <c r="O1926" s="148" t="s">
        <v>2020</v>
      </c>
      <c r="Q1926" s="148" t="s">
        <v>48</v>
      </c>
      <c r="R1926" s="150">
        <v>37544</v>
      </c>
      <c r="S1926" s="150">
        <v>44813</v>
      </c>
      <c r="T1926" s="148" t="s">
        <v>2896</v>
      </c>
      <c r="U1926" s="148">
        <v>1122</v>
      </c>
      <c r="X1926" s="148">
        <v>11</v>
      </c>
      <c r="Y1926" s="148" t="s">
        <v>230</v>
      </c>
      <c r="AC1926" s="148" t="s">
        <v>49</v>
      </c>
      <c r="AD1926" s="148" t="s">
        <v>3699</v>
      </c>
      <c r="AE1926" s="148">
        <v>53320</v>
      </c>
      <c r="AF1926" s="148" t="s">
        <v>4915</v>
      </c>
      <c r="AI1926" s="148">
        <v>637446744</v>
      </c>
      <c r="AK1926" s="148" t="s">
        <v>1812</v>
      </c>
      <c r="AL1926" s="148">
        <v>0</v>
      </c>
      <c r="AM1926" s="148">
        <v>0</v>
      </c>
    </row>
    <row r="1927" spans="1:39">
      <c r="A1927" s="148">
        <v>5314170</v>
      </c>
      <c r="B1927" s="148" t="s">
        <v>2301</v>
      </c>
      <c r="C1927" s="148" t="s">
        <v>6551</v>
      </c>
      <c r="D1927" s="148">
        <v>5314170</v>
      </c>
      <c r="F1927" s="149" t="s">
        <v>52</v>
      </c>
      <c r="H1927" s="150">
        <v>30900</v>
      </c>
      <c r="I1927" s="149" t="s">
        <v>8113</v>
      </c>
      <c r="J1927" s="149" t="s">
        <v>8114</v>
      </c>
      <c r="K1927" s="149" t="s">
        <v>45</v>
      </c>
      <c r="M1927" s="149" t="s">
        <v>46</v>
      </c>
      <c r="N1927" s="148">
        <v>12530001</v>
      </c>
      <c r="O1927" s="148" t="s">
        <v>2065</v>
      </c>
      <c r="Q1927" s="148" t="s">
        <v>48</v>
      </c>
      <c r="R1927" s="150">
        <v>37432</v>
      </c>
      <c r="S1927" s="150">
        <v>44823</v>
      </c>
      <c r="T1927" s="148" t="s">
        <v>2896</v>
      </c>
      <c r="U1927" s="148">
        <v>596</v>
      </c>
      <c r="X1927" s="148">
        <v>5</v>
      </c>
      <c r="Y1927" s="148" t="s">
        <v>230</v>
      </c>
      <c r="AC1927" s="148" t="s">
        <v>49</v>
      </c>
      <c r="AD1927" s="148" t="s">
        <v>3949</v>
      </c>
      <c r="AE1927" s="148">
        <v>53240</v>
      </c>
      <c r="AF1927" s="148" t="s">
        <v>6552</v>
      </c>
      <c r="AJ1927" s="148">
        <v>662053719</v>
      </c>
      <c r="AK1927" s="148" t="s">
        <v>6553</v>
      </c>
      <c r="AL1927" s="148">
        <v>0</v>
      </c>
      <c r="AM1927" s="148">
        <v>0</v>
      </c>
    </row>
    <row r="1928" spans="1:39">
      <c r="A1928" s="148">
        <v>5329276</v>
      </c>
      <c r="B1928" s="148" t="s">
        <v>9770</v>
      </c>
      <c r="C1928" s="148" t="s">
        <v>6842</v>
      </c>
      <c r="D1928" s="148">
        <v>5329276</v>
      </c>
      <c r="F1928" s="149" t="s">
        <v>43</v>
      </c>
      <c r="H1928" s="150">
        <v>43508</v>
      </c>
      <c r="I1928" s="149" t="s">
        <v>43</v>
      </c>
      <c r="J1928" s="149">
        <v>-9</v>
      </c>
      <c r="K1928" s="149" t="s">
        <v>45</v>
      </c>
      <c r="M1928" s="149" t="s">
        <v>46</v>
      </c>
      <c r="N1928" s="148">
        <v>12530114</v>
      </c>
      <c r="O1928" s="148" t="s">
        <v>47</v>
      </c>
      <c r="Q1928" s="148" t="s">
        <v>48</v>
      </c>
      <c r="R1928" s="150">
        <v>45185</v>
      </c>
      <c r="S1928" s="150">
        <v>45105</v>
      </c>
      <c r="T1928" s="148" t="s">
        <v>1006</v>
      </c>
      <c r="U1928" s="148">
        <v>500</v>
      </c>
      <c r="X1928" s="148">
        <v>5</v>
      </c>
      <c r="Y1928" s="148" t="s">
        <v>230</v>
      </c>
      <c r="AC1928" s="148" t="s">
        <v>49</v>
      </c>
      <c r="AD1928" s="148" t="s">
        <v>1328</v>
      </c>
      <c r="AE1928" s="148">
        <v>5300</v>
      </c>
      <c r="AF1928" s="148" t="s">
        <v>9771</v>
      </c>
      <c r="AI1928" s="148">
        <v>783343433</v>
      </c>
      <c r="AJ1928" s="148" t="s">
        <v>9772</v>
      </c>
      <c r="AK1928" s="148" t="s">
        <v>2079</v>
      </c>
      <c r="AL1928" s="148">
        <v>0</v>
      </c>
      <c r="AM1928" s="148">
        <v>0</v>
      </c>
    </row>
    <row r="1929" spans="1:39">
      <c r="A1929" s="148">
        <v>3520093</v>
      </c>
      <c r="B1929" s="148" t="s">
        <v>9773</v>
      </c>
      <c r="C1929" s="148" t="s">
        <v>9774</v>
      </c>
      <c r="D1929" s="148">
        <v>3520093</v>
      </c>
      <c r="F1929" s="149" t="s">
        <v>52</v>
      </c>
      <c r="H1929" s="150">
        <v>33940</v>
      </c>
      <c r="I1929" s="149" t="s">
        <v>59</v>
      </c>
      <c r="J1929" s="149">
        <v>-40</v>
      </c>
      <c r="K1929" s="149" t="s">
        <v>45</v>
      </c>
      <c r="M1929" s="149" t="s">
        <v>46</v>
      </c>
      <c r="N1929" s="148">
        <v>12530048</v>
      </c>
      <c r="O1929" s="148" t="s">
        <v>2028</v>
      </c>
      <c r="Q1929" s="148" t="s">
        <v>48</v>
      </c>
      <c r="R1929" s="150">
        <v>37432</v>
      </c>
      <c r="S1929" s="150">
        <v>45182</v>
      </c>
      <c r="T1929" s="148" t="s">
        <v>1006</v>
      </c>
      <c r="U1929" s="148">
        <v>1366</v>
      </c>
      <c r="X1929" s="148">
        <v>13</v>
      </c>
      <c r="Y1929" s="148" t="s">
        <v>230</v>
      </c>
      <c r="AC1929" s="148" t="s">
        <v>49</v>
      </c>
      <c r="AD1929" s="148" t="s">
        <v>9775</v>
      </c>
      <c r="AE1929" s="148">
        <v>35630</v>
      </c>
      <c r="AF1929" s="148" t="s">
        <v>9776</v>
      </c>
      <c r="AK1929" s="148" t="s">
        <v>9777</v>
      </c>
      <c r="AL1929" s="148">
        <v>0</v>
      </c>
      <c r="AM1929" s="148">
        <v>0</v>
      </c>
    </row>
    <row r="1930" spans="1:39">
      <c r="A1930" s="148">
        <v>5312978</v>
      </c>
      <c r="B1930" s="148" t="s">
        <v>937</v>
      </c>
      <c r="C1930" s="148" t="s">
        <v>169</v>
      </c>
      <c r="D1930" s="148">
        <v>5312978</v>
      </c>
      <c r="F1930" s="149" t="s">
        <v>52</v>
      </c>
      <c r="H1930" s="150">
        <v>27950</v>
      </c>
      <c r="I1930" s="149" t="s">
        <v>8147</v>
      </c>
      <c r="J1930" s="149" t="s">
        <v>8148</v>
      </c>
      <c r="K1930" s="149" t="s">
        <v>45</v>
      </c>
      <c r="M1930" s="149" t="s">
        <v>46</v>
      </c>
      <c r="N1930" s="148">
        <v>12530059</v>
      </c>
      <c r="O1930" s="148" t="s">
        <v>2076</v>
      </c>
      <c r="Q1930" s="148" t="s">
        <v>48</v>
      </c>
      <c r="R1930" s="150">
        <v>37432</v>
      </c>
      <c r="S1930" s="150">
        <v>45132</v>
      </c>
      <c r="T1930" s="148" t="s">
        <v>1006</v>
      </c>
      <c r="U1930" s="148">
        <v>1098</v>
      </c>
      <c r="X1930" s="148">
        <v>10</v>
      </c>
      <c r="Y1930" s="148" t="s">
        <v>230</v>
      </c>
      <c r="AC1930" s="148" t="s">
        <v>49</v>
      </c>
      <c r="AD1930" s="148" t="s">
        <v>3813</v>
      </c>
      <c r="AE1930" s="148">
        <v>53970</v>
      </c>
      <c r="AF1930" s="148" t="s">
        <v>4916</v>
      </c>
      <c r="AK1930" s="148" t="s">
        <v>2940</v>
      </c>
      <c r="AL1930" s="148">
        <v>0</v>
      </c>
      <c r="AM1930" s="148">
        <v>0</v>
      </c>
    </row>
    <row r="1931" spans="1:39">
      <c r="A1931" s="148">
        <v>5329024</v>
      </c>
      <c r="B1931" s="148" t="s">
        <v>937</v>
      </c>
      <c r="C1931" s="148" t="s">
        <v>6554</v>
      </c>
      <c r="D1931" s="148">
        <v>5329024</v>
      </c>
      <c r="E1931" s="149" t="s">
        <v>52</v>
      </c>
      <c r="F1931" s="149" t="s">
        <v>43</v>
      </c>
      <c r="H1931" s="150">
        <v>42213</v>
      </c>
      <c r="I1931" s="149" t="s">
        <v>57</v>
      </c>
      <c r="J1931" s="149">
        <v>-10</v>
      </c>
      <c r="K1931" s="149" t="s">
        <v>45</v>
      </c>
      <c r="M1931" s="149" t="s">
        <v>46</v>
      </c>
      <c r="N1931" s="148">
        <v>12530114</v>
      </c>
      <c r="O1931" s="148" t="s">
        <v>47</v>
      </c>
      <c r="P1931" s="150">
        <v>45519</v>
      </c>
      <c r="Q1931" s="148" t="s">
        <v>962</v>
      </c>
      <c r="R1931" s="150">
        <v>44879</v>
      </c>
      <c r="T1931" s="148" t="s">
        <v>2115</v>
      </c>
      <c r="U1931" s="148">
        <v>500</v>
      </c>
      <c r="X1931" s="148">
        <v>5</v>
      </c>
      <c r="Y1931" s="148" t="s">
        <v>230</v>
      </c>
      <c r="AC1931" s="148" t="s">
        <v>49</v>
      </c>
      <c r="AD1931" s="148" t="s">
        <v>5726</v>
      </c>
      <c r="AE1931" s="148">
        <v>53970</v>
      </c>
      <c r="AF1931" s="148" t="s">
        <v>6555</v>
      </c>
      <c r="AJ1931" s="148" t="s">
        <v>6556</v>
      </c>
      <c r="AK1931" s="148" t="s">
        <v>6557</v>
      </c>
      <c r="AL1931" s="148">
        <v>0</v>
      </c>
      <c r="AM1931" s="148">
        <v>0</v>
      </c>
    </row>
    <row r="1932" spans="1:39">
      <c r="A1932" s="148">
        <v>5329049</v>
      </c>
      <c r="B1932" s="148" t="s">
        <v>6558</v>
      </c>
      <c r="C1932" s="148" t="s">
        <v>6559</v>
      </c>
      <c r="D1932" s="148">
        <v>5329049</v>
      </c>
      <c r="F1932" s="149" t="s">
        <v>52</v>
      </c>
      <c r="H1932" s="150">
        <v>40180</v>
      </c>
      <c r="I1932" s="149" t="s">
        <v>97</v>
      </c>
      <c r="J1932" s="149">
        <v>-15</v>
      </c>
      <c r="K1932" s="149" t="s">
        <v>45</v>
      </c>
      <c r="M1932" s="149" t="s">
        <v>46</v>
      </c>
      <c r="N1932" s="148">
        <v>12530095</v>
      </c>
      <c r="O1932" s="148" t="s">
        <v>944</v>
      </c>
      <c r="Q1932" s="148" t="s">
        <v>48</v>
      </c>
      <c r="R1932" s="150">
        <v>44906</v>
      </c>
      <c r="T1932" s="148" t="s">
        <v>2115</v>
      </c>
      <c r="U1932" s="148">
        <v>568</v>
      </c>
      <c r="X1932" s="148">
        <v>5</v>
      </c>
      <c r="Y1932" s="148" t="s">
        <v>230</v>
      </c>
      <c r="AC1932" s="148" t="s">
        <v>49</v>
      </c>
      <c r="AD1932" s="148" t="s">
        <v>3767</v>
      </c>
      <c r="AE1932" s="148">
        <v>53410</v>
      </c>
      <c r="AF1932" s="148" t="s">
        <v>6560</v>
      </c>
      <c r="AJ1932" s="148">
        <v>649609708</v>
      </c>
      <c r="AK1932" s="148" t="s">
        <v>6561</v>
      </c>
      <c r="AL1932" s="148">
        <v>0</v>
      </c>
      <c r="AM1932" s="148">
        <v>0</v>
      </c>
    </row>
    <row r="1933" spans="1:39">
      <c r="A1933" s="148">
        <v>5329110</v>
      </c>
      <c r="B1933" s="148" t="s">
        <v>6562</v>
      </c>
      <c r="C1933" s="148" t="s">
        <v>64</v>
      </c>
      <c r="D1933" s="148">
        <v>5329110</v>
      </c>
      <c r="F1933" s="149" t="s">
        <v>52</v>
      </c>
      <c r="H1933" s="150">
        <v>21937</v>
      </c>
      <c r="I1933" s="149" t="s">
        <v>8138</v>
      </c>
      <c r="J1933" s="149" t="s">
        <v>8139</v>
      </c>
      <c r="K1933" s="149" t="s">
        <v>45</v>
      </c>
      <c r="M1933" s="149" t="s">
        <v>46</v>
      </c>
      <c r="N1933" s="148">
        <v>12530058</v>
      </c>
      <c r="O1933" s="148" t="s">
        <v>945</v>
      </c>
      <c r="Q1933" s="148" t="s">
        <v>48</v>
      </c>
      <c r="R1933" s="150">
        <v>44984</v>
      </c>
      <c r="S1933" s="150">
        <v>44967</v>
      </c>
      <c r="T1933" s="148" t="s">
        <v>2896</v>
      </c>
      <c r="U1933" s="148">
        <v>621</v>
      </c>
      <c r="X1933" s="148">
        <v>6</v>
      </c>
      <c r="Y1933" s="148" t="s">
        <v>230</v>
      </c>
      <c r="AC1933" s="148" t="s">
        <v>49</v>
      </c>
      <c r="AD1933" s="148" t="s">
        <v>1328</v>
      </c>
      <c r="AE1933" s="148">
        <v>53000</v>
      </c>
      <c r="AF1933" s="148" t="s">
        <v>6563</v>
      </c>
      <c r="AJ1933" s="148">
        <v>687708972</v>
      </c>
      <c r="AK1933" s="148" t="s">
        <v>6564</v>
      </c>
      <c r="AL1933" s="148">
        <v>0</v>
      </c>
      <c r="AM1933" s="148">
        <v>0</v>
      </c>
    </row>
    <row r="1934" spans="1:39">
      <c r="A1934" s="148">
        <v>5329496</v>
      </c>
      <c r="B1934" s="148" t="s">
        <v>9778</v>
      </c>
      <c r="C1934" s="148" t="s">
        <v>996</v>
      </c>
      <c r="D1934" s="148">
        <v>5329496</v>
      </c>
      <c r="F1934" s="149" t="s">
        <v>43</v>
      </c>
      <c r="H1934" s="150">
        <v>42336</v>
      </c>
      <c r="I1934" s="149" t="s">
        <v>57</v>
      </c>
      <c r="J1934" s="149">
        <v>-10</v>
      </c>
      <c r="K1934" s="149" t="s">
        <v>45</v>
      </c>
      <c r="M1934" s="149" t="s">
        <v>46</v>
      </c>
      <c r="N1934" s="148">
        <v>12538908</v>
      </c>
      <c r="O1934" s="148" t="s">
        <v>2075</v>
      </c>
      <c r="Q1934" s="148" t="s">
        <v>48</v>
      </c>
      <c r="R1934" s="150">
        <v>45215</v>
      </c>
      <c r="T1934" s="148" t="s">
        <v>2115</v>
      </c>
      <c r="U1934" s="148">
        <v>500</v>
      </c>
      <c r="X1934" s="148">
        <v>5</v>
      </c>
      <c r="Y1934" s="148" t="s">
        <v>230</v>
      </c>
      <c r="AC1934" s="148" t="s">
        <v>49</v>
      </c>
      <c r="AD1934" s="148" t="s">
        <v>3842</v>
      </c>
      <c r="AE1934" s="148">
        <v>53240</v>
      </c>
      <c r="AF1934" s="148" t="s">
        <v>9779</v>
      </c>
      <c r="AJ1934" s="148">
        <v>678001740</v>
      </c>
      <c r="AK1934" s="148" t="s">
        <v>9780</v>
      </c>
      <c r="AL1934" s="148">
        <v>0</v>
      </c>
      <c r="AM1934" s="148">
        <v>0</v>
      </c>
    </row>
    <row r="1935" spans="1:39">
      <c r="A1935" s="148">
        <v>5329497</v>
      </c>
      <c r="B1935" s="148" t="s">
        <v>9778</v>
      </c>
      <c r="C1935" s="148" t="s">
        <v>1014</v>
      </c>
      <c r="D1935" s="148">
        <v>5329497</v>
      </c>
      <c r="F1935" s="149" t="s">
        <v>43</v>
      </c>
      <c r="H1935" s="150">
        <v>30022</v>
      </c>
      <c r="I1935" s="149" t="s">
        <v>8113</v>
      </c>
      <c r="J1935" s="149" t="s">
        <v>8114</v>
      </c>
      <c r="K1935" s="149" t="s">
        <v>45</v>
      </c>
      <c r="M1935" s="149" t="s">
        <v>46</v>
      </c>
      <c r="N1935" s="148">
        <v>12538908</v>
      </c>
      <c r="O1935" s="148" t="s">
        <v>2075</v>
      </c>
      <c r="Q1935" s="148" t="s">
        <v>48</v>
      </c>
      <c r="R1935" s="150">
        <v>45215</v>
      </c>
      <c r="S1935" s="150">
        <v>45211</v>
      </c>
      <c r="T1935" s="148" t="s">
        <v>1006</v>
      </c>
      <c r="U1935" s="148">
        <v>500</v>
      </c>
      <c r="X1935" s="148">
        <v>5</v>
      </c>
      <c r="Y1935" s="148" t="s">
        <v>230</v>
      </c>
      <c r="AC1935" s="148" t="s">
        <v>49</v>
      </c>
      <c r="AD1935" s="148" t="s">
        <v>3842</v>
      </c>
      <c r="AE1935" s="148">
        <v>53240</v>
      </c>
      <c r="AF1935" s="148" t="s">
        <v>9781</v>
      </c>
      <c r="AJ1935" s="148">
        <v>678001740</v>
      </c>
      <c r="AK1935" s="148" t="s">
        <v>9780</v>
      </c>
      <c r="AL1935" s="148">
        <v>0</v>
      </c>
      <c r="AM1935" s="148">
        <v>0</v>
      </c>
    </row>
    <row r="1936" spans="1:39">
      <c r="A1936" s="148">
        <v>5329662</v>
      </c>
      <c r="B1936" s="148" t="s">
        <v>9782</v>
      </c>
      <c r="C1936" s="148" t="s">
        <v>9783</v>
      </c>
      <c r="D1936" s="148">
        <v>5329662</v>
      </c>
      <c r="F1936" s="149" t="s">
        <v>43</v>
      </c>
      <c r="H1936" s="150">
        <v>40832</v>
      </c>
      <c r="I1936" s="149" t="s">
        <v>44</v>
      </c>
      <c r="J1936" s="149">
        <v>-14</v>
      </c>
      <c r="K1936" s="149" t="s">
        <v>45</v>
      </c>
      <c r="M1936" s="149" t="s">
        <v>46</v>
      </c>
      <c r="N1936" s="148">
        <v>12530036</v>
      </c>
      <c r="O1936" s="148" t="s">
        <v>2030</v>
      </c>
      <c r="Q1936" s="148" t="s">
        <v>48</v>
      </c>
      <c r="R1936" s="150">
        <v>45329</v>
      </c>
      <c r="T1936" s="148" t="s">
        <v>2115</v>
      </c>
      <c r="U1936" s="148">
        <v>500</v>
      </c>
      <c r="X1936" s="148">
        <v>5</v>
      </c>
      <c r="Y1936" s="148" t="s">
        <v>230</v>
      </c>
      <c r="AC1936" s="148" t="s">
        <v>49</v>
      </c>
      <c r="AD1936" s="148" t="s">
        <v>3658</v>
      </c>
      <c r="AE1936" s="148">
        <v>53100</v>
      </c>
      <c r="AF1936" s="148" t="s">
        <v>9784</v>
      </c>
      <c r="AI1936" s="148">
        <v>755602190</v>
      </c>
      <c r="AJ1936" s="148">
        <v>629236049</v>
      </c>
      <c r="AK1936" s="148" t="s">
        <v>9785</v>
      </c>
      <c r="AL1936" s="148">
        <v>1</v>
      </c>
      <c r="AM1936" s="148">
        <v>1</v>
      </c>
    </row>
    <row r="1937" spans="1:39">
      <c r="A1937" s="148">
        <v>5328184</v>
      </c>
      <c r="B1937" s="148" t="s">
        <v>2302</v>
      </c>
      <c r="C1937" s="148" t="s">
        <v>162</v>
      </c>
      <c r="D1937" s="148">
        <v>5328184</v>
      </c>
      <c r="E1937" s="149" t="s">
        <v>52</v>
      </c>
      <c r="F1937" s="149" t="s">
        <v>52</v>
      </c>
      <c r="H1937" s="150">
        <v>41320</v>
      </c>
      <c r="I1937" s="149" t="s">
        <v>54</v>
      </c>
      <c r="J1937" s="149">
        <v>-12</v>
      </c>
      <c r="K1937" s="149" t="s">
        <v>45</v>
      </c>
      <c r="M1937" s="149" t="s">
        <v>46</v>
      </c>
      <c r="N1937" s="148">
        <v>12530060</v>
      </c>
      <c r="O1937" s="148" t="s">
        <v>2031</v>
      </c>
      <c r="P1937" s="150">
        <v>45483</v>
      </c>
      <c r="Q1937" s="148" t="s">
        <v>962</v>
      </c>
      <c r="R1937" s="150">
        <v>44455</v>
      </c>
      <c r="T1937" s="148" t="s">
        <v>2115</v>
      </c>
      <c r="U1937" s="148">
        <v>683</v>
      </c>
      <c r="X1937" s="148">
        <v>6</v>
      </c>
      <c r="Y1937" s="148" t="s">
        <v>230</v>
      </c>
      <c r="AC1937" s="148" t="s">
        <v>49</v>
      </c>
      <c r="AD1937" s="148" t="s">
        <v>3637</v>
      </c>
      <c r="AE1937" s="148">
        <v>53810</v>
      </c>
      <c r="AF1937" s="148" t="s">
        <v>4919</v>
      </c>
      <c r="AJ1937" s="148">
        <v>622845865</v>
      </c>
      <c r="AK1937" s="148" t="s">
        <v>2303</v>
      </c>
      <c r="AL1937" s="148">
        <v>0</v>
      </c>
      <c r="AM1937" s="148">
        <v>0</v>
      </c>
    </row>
    <row r="1938" spans="1:39">
      <c r="A1938" s="148">
        <v>5329673</v>
      </c>
      <c r="B1938" s="148" t="s">
        <v>9786</v>
      </c>
      <c r="C1938" s="148" t="s">
        <v>942</v>
      </c>
      <c r="D1938" s="148">
        <v>5329673</v>
      </c>
      <c r="F1938" s="149" t="s">
        <v>43</v>
      </c>
      <c r="H1938" s="150">
        <v>30905</v>
      </c>
      <c r="I1938" s="149" t="s">
        <v>8113</v>
      </c>
      <c r="J1938" s="149" t="s">
        <v>8114</v>
      </c>
      <c r="K1938" s="149" t="s">
        <v>45</v>
      </c>
      <c r="M1938" s="149" t="s">
        <v>46</v>
      </c>
      <c r="N1938" s="148">
        <v>12530058</v>
      </c>
      <c r="O1938" s="148" t="s">
        <v>945</v>
      </c>
      <c r="Q1938" s="148" t="s">
        <v>48</v>
      </c>
      <c r="R1938" s="150">
        <v>45347</v>
      </c>
      <c r="S1938" s="150">
        <v>45317</v>
      </c>
      <c r="T1938" s="148" t="s">
        <v>1006</v>
      </c>
      <c r="U1938" s="148">
        <v>500</v>
      </c>
      <c r="X1938" s="148">
        <v>5</v>
      </c>
      <c r="Y1938" s="148" t="s">
        <v>230</v>
      </c>
      <c r="AC1938" s="148" t="s">
        <v>49</v>
      </c>
      <c r="AD1938" s="148" t="s">
        <v>6915</v>
      </c>
      <c r="AE1938" s="148">
        <v>53340</v>
      </c>
      <c r="AF1938" s="148" t="s">
        <v>9787</v>
      </c>
      <c r="AJ1938" s="148">
        <v>643432199</v>
      </c>
      <c r="AK1938" s="148" t="s">
        <v>9788</v>
      </c>
      <c r="AL1938" s="148">
        <v>1</v>
      </c>
      <c r="AM1938" s="148">
        <v>0</v>
      </c>
    </row>
    <row r="1939" spans="1:39">
      <c r="A1939" s="148">
        <v>5329128</v>
      </c>
      <c r="B1939" s="148" t="s">
        <v>689</v>
      </c>
      <c r="C1939" s="148" t="s">
        <v>6565</v>
      </c>
      <c r="D1939" s="148">
        <v>5329128</v>
      </c>
      <c r="F1939" s="149" t="s">
        <v>5338</v>
      </c>
      <c r="H1939" s="150">
        <v>42359</v>
      </c>
      <c r="I1939" s="149" t="s">
        <v>57</v>
      </c>
      <c r="J1939" s="149">
        <v>-10</v>
      </c>
      <c r="K1939" s="149" t="s">
        <v>45</v>
      </c>
      <c r="M1939" s="149" t="s">
        <v>46</v>
      </c>
      <c r="N1939" s="148">
        <v>12530060</v>
      </c>
      <c r="O1939" s="148" t="s">
        <v>2031</v>
      </c>
      <c r="Q1939" s="148" t="s">
        <v>48</v>
      </c>
      <c r="R1939" s="150">
        <v>45112</v>
      </c>
      <c r="T1939" s="148" t="s">
        <v>2115</v>
      </c>
      <c r="U1939" s="148">
        <v>500</v>
      </c>
      <c r="X1939" s="148">
        <v>5</v>
      </c>
      <c r="Y1939" s="148" t="s">
        <v>230</v>
      </c>
      <c r="AC1939" s="148" t="s">
        <v>49</v>
      </c>
      <c r="AD1939" s="148" t="s">
        <v>4202</v>
      </c>
      <c r="AE1939" s="148">
        <v>53970</v>
      </c>
      <c r="AF1939" s="148" t="s">
        <v>6566</v>
      </c>
      <c r="AK1939" s="148" t="s">
        <v>6567</v>
      </c>
      <c r="AL1939" s="148">
        <v>0</v>
      </c>
      <c r="AM1939" s="148">
        <v>0</v>
      </c>
    </row>
    <row r="1940" spans="1:39">
      <c r="A1940" s="148">
        <v>5326735</v>
      </c>
      <c r="B1940" s="148" t="s">
        <v>689</v>
      </c>
      <c r="C1940" s="148" t="s">
        <v>229</v>
      </c>
      <c r="D1940" s="148">
        <v>5326735</v>
      </c>
      <c r="E1940" s="149" t="s">
        <v>43</v>
      </c>
      <c r="F1940" s="149" t="s">
        <v>52</v>
      </c>
      <c r="H1940" s="150">
        <v>20084</v>
      </c>
      <c r="I1940" s="149" t="s">
        <v>8116</v>
      </c>
      <c r="J1940" s="149" t="s">
        <v>8117</v>
      </c>
      <c r="K1940" s="149" t="s">
        <v>45</v>
      </c>
      <c r="M1940" s="149" t="s">
        <v>46</v>
      </c>
      <c r="N1940" s="148">
        <v>12530114</v>
      </c>
      <c r="O1940" s="148" t="s">
        <v>47</v>
      </c>
      <c r="P1940" s="150">
        <v>45480</v>
      </c>
      <c r="Q1940" s="148" t="s">
        <v>962</v>
      </c>
      <c r="R1940" s="150">
        <v>43096</v>
      </c>
      <c r="S1940" s="150">
        <v>44753</v>
      </c>
      <c r="T1940" s="148" t="s">
        <v>2896</v>
      </c>
      <c r="U1940" s="148">
        <v>500</v>
      </c>
      <c r="X1940" s="148">
        <v>5</v>
      </c>
      <c r="Y1940" s="148" t="s">
        <v>230</v>
      </c>
      <c r="AC1940" s="148" t="s">
        <v>49</v>
      </c>
      <c r="AD1940" s="148" t="s">
        <v>1328</v>
      </c>
      <c r="AE1940" s="148">
        <v>53000</v>
      </c>
      <c r="AF1940" s="148" t="s">
        <v>4921</v>
      </c>
      <c r="AI1940" s="148" t="s">
        <v>3513</v>
      </c>
      <c r="AJ1940" s="148" t="s">
        <v>3514</v>
      </c>
      <c r="AK1940" s="148" t="s">
        <v>9789</v>
      </c>
      <c r="AL1940" s="148">
        <v>0</v>
      </c>
      <c r="AM1940" s="148">
        <v>0</v>
      </c>
    </row>
    <row r="1941" spans="1:39">
      <c r="A1941" s="148">
        <v>9417833</v>
      </c>
      <c r="B1941" s="148" t="s">
        <v>689</v>
      </c>
      <c r="C1941" s="148" t="s">
        <v>3050</v>
      </c>
      <c r="D1941" s="148">
        <v>9417833</v>
      </c>
      <c r="F1941" s="149" t="s">
        <v>52</v>
      </c>
      <c r="H1941" s="150">
        <v>27755</v>
      </c>
      <c r="I1941" s="149" t="s">
        <v>8147</v>
      </c>
      <c r="J1941" s="149" t="s">
        <v>8148</v>
      </c>
      <c r="K1941" s="149" t="s">
        <v>45</v>
      </c>
      <c r="M1941" s="149" t="s">
        <v>46</v>
      </c>
      <c r="N1941" s="148">
        <v>12530022</v>
      </c>
      <c r="O1941" s="148" t="s">
        <v>51</v>
      </c>
      <c r="Q1941" s="148" t="s">
        <v>48</v>
      </c>
      <c r="R1941" s="150">
        <v>37432</v>
      </c>
      <c r="S1941" s="150">
        <v>44784</v>
      </c>
      <c r="T1941" s="148" t="s">
        <v>2896</v>
      </c>
      <c r="U1941" s="148">
        <v>1204</v>
      </c>
      <c r="X1941" s="148">
        <v>12</v>
      </c>
      <c r="Y1941" s="148" t="s">
        <v>230</v>
      </c>
      <c r="AB1941" s="150">
        <v>45474</v>
      </c>
      <c r="AC1941" s="148" t="s">
        <v>49</v>
      </c>
      <c r="AD1941" s="148" t="s">
        <v>6568</v>
      </c>
      <c r="AE1941" s="148">
        <v>53230</v>
      </c>
      <c r="AF1941" s="148" t="s">
        <v>4922</v>
      </c>
      <c r="AI1941" s="148" t="s">
        <v>6569</v>
      </c>
      <c r="AK1941" s="148" t="s">
        <v>1813</v>
      </c>
      <c r="AL1941" s="148">
        <v>0</v>
      </c>
      <c r="AM1941" s="148">
        <v>0</v>
      </c>
    </row>
    <row r="1942" spans="1:39">
      <c r="A1942" s="148">
        <v>5320761</v>
      </c>
      <c r="B1942" s="148" t="s">
        <v>690</v>
      </c>
      <c r="C1942" s="148" t="s">
        <v>3050</v>
      </c>
      <c r="D1942" s="148">
        <v>5320761</v>
      </c>
      <c r="F1942" s="149" t="s">
        <v>52</v>
      </c>
      <c r="H1942" s="150">
        <v>36256</v>
      </c>
      <c r="I1942" s="149" t="s">
        <v>59</v>
      </c>
      <c r="J1942" s="149">
        <v>-40</v>
      </c>
      <c r="K1942" s="149" t="s">
        <v>45</v>
      </c>
      <c r="M1942" s="149" t="s">
        <v>46</v>
      </c>
      <c r="N1942" s="148">
        <v>12530003</v>
      </c>
      <c r="O1942" s="148" t="s">
        <v>2024</v>
      </c>
      <c r="Q1942" s="148" t="s">
        <v>48</v>
      </c>
      <c r="R1942" s="150">
        <v>39370</v>
      </c>
      <c r="S1942" s="150">
        <v>44364</v>
      </c>
      <c r="T1942" s="148" t="s">
        <v>2896</v>
      </c>
      <c r="U1942" s="148">
        <v>1109</v>
      </c>
      <c r="X1942" s="148">
        <v>11</v>
      </c>
      <c r="Y1942" s="148" t="s">
        <v>230</v>
      </c>
      <c r="AC1942" s="148" t="s">
        <v>49</v>
      </c>
      <c r="AD1942" s="148" t="s">
        <v>3946</v>
      </c>
      <c r="AE1942" s="148">
        <v>53200</v>
      </c>
      <c r="AF1942" s="148" t="s">
        <v>4923</v>
      </c>
      <c r="AI1942" s="148">
        <v>243071932</v>
      </c>
      <c r="AJ1942" s="148">
        <v>788366816</v>
      </c>
      <c r="AK1942" s="148" t="s">
        <v>3115</v>
      </c>
      <c r="AL1942" s="148">
        <v>0</v>
      </c>
      <c r="AM1942" s="148">
        <v>0</v>
      </c>
    </row>
    <row r="1943" spans="1:39">
      <c r="A1943" s="148">
        <v>5323313</v>
      </c>
      <c r="B1943" s="148" t="s">
        <v>690</v>
      </c>
      <c r="C1943" s="148" t="s">
        <v>974</v>
      </c>
      <c r="D1943" s="148">
        <v>5323313</v>
      </c>
      <c r="F1943" s="149" t="s">
        <v>52</v>
      </c>
      <c r="H1943" s="150">
        <v>38650</v>
      </c>
      <c r="I1943" s="149" t="s">
        <v>59</v>
      </c>
      <c r="J1943" s="149">
        <v>-40</v>
      </c>
      <c r="K1943" s="149" t="s">
        <v>45</v>
      </c>
      <c r="M1943" s="149" t="s">
        <v>46</v>
      </c>
      <c r="N1943" s="148">
        <v>12530003</v>
      </c>
      <c r="O1943" s="148" t="s">
        <v>2024</v>
      </c>
      <c r="Q1943" s="148" t="s">
        <v>48</v>
      </c>
      <c r="R1943" s="150">
        <v>40835</v>
      </c>
      <c r="S1943" s="150">
        <v>45156</v>
      </c>
      <c r="T1943" s="148" t="s">
        <v>1006</v>
      </c>
      <c r="U1943" s="148">
        <v>735</v>
      </c>
      <c r="X1943" s="148">
        <v>7</v>
      </c>
      <c r="Y1943" s="148" t="s">
        <v>230</v>
      </c>
      <c r="AC1943" s="148" t="s">
        <v>49</v>
      </c>
      <c r="AD1943" s="148" t="s">
        <v>3946</v>
      </c>
      <c r="AE1943" s="148">
        <v>53200</v>
      </c>
      <c r="AF1943" s="148" t="s">
        <v>4924</v>
      </c>
      <c r="AI1943" s="148">
        <v>243071932</v>
      </c>
      <c r="AJ1943" s="148">
        <v>786717881</v>
      </c>
      <c r="AK1943" s="148" t="s">
        <v>9790</v>
      </c>
      <c r="AL1943" s="148">
        <v>0</v>
      </c>
      <c r="AM1943" s="148">
        <v>0</v>
      </c>
    </row>
    <row r="1944" spans="1:39">
      <c r="A1944" s="148">
        <v>5324139</v>
      </c>
      <c r="B1944" s="148" t="s">
        <v>690</v>
      </c>
      <c r="C1944" s="148" t="s">
        <v>64</v>
      </c>
      <c r="D1944" s="148">
        <v>5324139</v>
      </c>
      <c r="F1944" s="149" t="s">
        <v>52</v>
      </c>
      <c r="H1944" s="150">
        <v>25087</v>
      </c>
      <c r="I1944" s="149" t="s">
        <v>8130</v>
      </c>
      <c r="J1944" s="149" t="s">
        <v>8131</v>
      </c>
      <c r="K1944" s="149" t="s">
        <v>45</v>
      </c>
      <c r="M1944" s="149" t="s">
        <v>46</v>
      </c>
      <c r="N1944" s="148">
        <v>12530003</v>
      </c>
      <c r="O1944" s="148" t="s">
        <v>2024</v>
      </c>
      <c r="Q1944" s="148" t="s">
        <v>48</v>
      </c>
      <c r="R1944" s="150">
        <v>41512</v>
      </c>
      <c r="S1944" s="150">
        <v>45156</v>
      </c>
      <c r="T1944" s="148" t="s">
        <v>1006</v>
      </c>
      <c r="U1944" s="148">
        <v>500</v>
      </c>
      <c r="X1944" s="148">
        <v>5</v>
      </c>
      <c r="Y1944" s="148" t="s">
        <v>230</v>
      </c>
      <c r="AC1944" s="148" t="s">
        <v>49</v>
      </c>
      <c r="AD1944" s="148" t="s">
        <v>3946</v>
      </c>
      <c r="AE1944" s="148">
        <v>53200</v>
      </c>
      <c r="AF1944" s="148" t="s">
        <v>4925</v>
      </c>
      <c r="AI1944" s="148">
        <v>243071932</v>
      </c>
      <c r="AJ1944" s="148">
        <v>672824412</v>
      </c>
      <c r="AK1944" s="148" t="s">
        <v>1814</v>
      </c>
      <c r="AL1944" s="148">
        <v>0</v>
      </c>
      <c r="AM1944" s="148">
        <v>0</v>
      </c>
    </row>
    <row r="1945" spans="1:39">
      <c r="A1945" s="148">
        <v>5326900</v>
      </c>
      <c r="B1945" s="148" t="s">
        <v>691</v>
      </c>
      <c r="C1945" s="148" t="s">
        <v>141</v>
      </c>
      <c r="D1945" s="148">
        <v>5326900</v>
      </c>
      <c r="F1945" s="149" t="s">
        <v>52</v>
      </c>
      <c r="H1945" s="150">
        <v>26010</v>
      </c>
      <c r="I1945" s="149" t="s">
        <v>8109</v>
      </c>
      <c r="J1945" s="149" t="s">
        <v>8110</v>
      </c>
      <c r="K1945" s="149" t="s">
        <v>45</v>
      </c>
      <c r="M1945" s="149" t="s">
        <v>46</v>
      </c>
      <c r="N1945" s="148">
        <v>12530041</v>
      </c>
      <c r="O1945" s="148" t="s">
        <v>2056</v>
      </c>
      <c r="Q1945" s="148" t="s">
        <v>48</v>
      </c>
      <c r="R1945" s="150">
        <v>43363</v>
      </c>
      <c r="S1945" s="150">
        <v>44466</v>
      </c>
      <c r="T1945" s="148" t="s">
        <v>2896</v>
      </c>
      <c r="U1945" s="148">
        <v>500</v>
      </c>
      <c r="X1945" s="148">
        <v>5</v>
      </c>
      <c r="Y1945" s="148" t="s">
        <v>230</v>
      </c>
      <c r="AC1945" s="148" t="s">
        <v>49</v>
      </c>
      <c r="AD1945" s="148" t="s">
        <v>4695</v>
      </c>
      <c r="AE1945" s="148">
        <v>53440</v>
      </c>
      <c r="AF1945" s="148" t="s">
        <v>4917</v>
      </c>
      <c r="AI1945" s="148">
        <v>243082446</v>
      </c>
      <c r="AK1945" s="148" t="s">
        <v>3512</v>
      </c>
      <c r="AL1945" s="148">
        <v>0</v>
      </c>
      <c r="AM1945" s="148">
        <v>0</v>
      </c>
    </row>
    <row r="1946" spans="1:39">
      <c r="A1946" s="148">
        <v>5326901</v>
      </c>
      <c r="B1946" s="148" t="s">
        <v>691</v>
      </c>
      <c r="C1946" s="148" t="s">
        <v>60</v>
      </c>
      <c r="D1946" s="148">
        <v>5326901</v>
      </c>
      <c r="F1946" s="149" t="s">
        <v>52</v>
      </c>
      <c r="H1946" s="150">
        <v>39036</v>
      </c>
      <c r="I1946" s="149" t="s">
        <v>2335</v>
      </c>
      <c r="J1946" s="149">
        <v>-19</v>
      </c>
      <c r="K1946" s="149" t="s">
        <v>45</v>
      </c>
      <c r="M1946" s="149" t="s">
        <v>46</v>
      </c>
      <c r="N1946" s="148">
        <v>12530041</v>
      </c>
      <c r="O1946" s="148" t="s">
        <v>2056</v>
      </c>
      <c r="Q1946" s="148" t="s">
        <v>48</v>
      </c>
      <c r="R1946" s="150">
        <v>43363</v>
      </c>
      <c r="T1946" s="148" t="s">
        <v>2115</v>
      </c>
      <c r="U1946" s="148">
        <v>500</v>
      </c>
      <c r="X1946" s="148">
        <v>5</v>
      </c>
      <c r="Y1946" s="148" t="s">
        <v>230</v>
      </c>
      <c r="AC1946" s="148" t="s">
        <v>49</v>
      </c>
      <c r="AD1946" s="148" t="s">
        <v>4695</v>
      </c>
      <c r="AE1946" s="148">
        <v>53440</v>
      </c>
      <c r="AF1946" s="148" t="s">
        <v>4918</v>
      </c>
      <c r="AJ1946" s="148">
        <v>749419375</v>
      </c>
      <c r="AK1946" s="148" t="s">
        <v>7332</v>
      </c>
      <c r="AL1946" s="148">
        <v>0</v>
      </c>
      <c r="AM1946" s="148">
        <v>0</v>
      </c>
    </row>
    <row r="1947" spans="1:39">
      <c r="A1947" s="148">
        <v>5320506</v>
      </c>
      <c r="B1947" s="148" t="s">
        <v>6570</v>
      </c>
      <c r="C1947" s="148" t="s">
        <v>184</v>
      </c>
      <c r="D1947" s="148">
        <v>5320506</v>
      </c>
      <c r="F1947" s="149" t="s">
        <v>52</v>
      </c>
      <c r="H1947" s="150">
        <v>18005</v>
      </c>
      <c r="I1947" s="149" t="s">
        <v>8212</v>
      </c>
      <c r="J1947" s="149" t="s">
        <v>8213</v>
      </c>
      <c r="K1947" s="149" t="s">
        <v>45</v>
      </c>
      <c r="M1947" s="149" t="s">
        <v>46</v>
      </c>
      <c r="N1947" s="148">
        <v>12530077</v>
      </c>
      <c r="O1947" s="148" t="s">
        <v>2064</v>
      </c>
      <c r="Q1947" s="148" t="s">
        <v>48</v>
      </c>
      <c r="R1947" s="150">
        <v>39343</v>
      </c>
      <c r="S1947" s="150">
        <v>44784</v>
      </c>
      <c r="T1947" s="148" t="s">
        <v>2896</v>
      </c>
      <c r="U1947" s="148">
        <v>899</v>
      </c>
      <c r="X1947" s="148">
        <v>8</v>
      </c>
      <c r="Y1947" s="148" t="s">
        <v>230</v>
      </c>
      <c r="AC1947" s="148" t="s">
        <v>49</v>
      </c>
      <c r="AD1947" s="148" t="s">
        <v>3668</v>
      </c>
      <c r="AE1947" s="148">
        <v>53160</v>
      </c>
      <c r="AF1947" s="148" t="s">
        <v>6571</v>
      </c>
      <c r="AJ1947" s="148">
        <v>680444796</v>
      </c>
      <c r="AK1947" s="148" t="s">
        <v>6572</v>
      </c>
      <c r="AL1947" s="148">
        <v>1</v>
      </c>
      <c r="AM1947" s="148">
        <v>0</v>
      </c>
    </row>
    <row r="1948" spans="1:39">
      <c r="A1948" s="148">
        <v>5329305</v>
      </c>
      <c r="B1948" s="148" t="s">
        <v>6570</v>
      </c>
      <c r="C1948" s="148" t="s">
        <v>9791</v>
      </c>
      <c r="D1948" s="148">
        <v>5329305</v>
      </c>
      <c r="F1948" s="149" t="s">
        <v>52</v>
      </c>
      <c r="H1948" s="150">
        <v>31274</v>
      </c>
      <c r="I1948" s="149" t="s">
        <v>59</v>
      </c>
      <c r="J1948" s="149">
        <v>-40</v>
      </c>
      <c r="K1948" s="149" t="s">
        <v>45</v>
      </c>
      <c r="M1948" s="149" t="s">
        <v>46</v>
      </c>
      <c r="N1948" s="148">
        <v>12538900</v>
      </c>
      <c r="O1948" s="148" t="s">
        <v>1281</v>
      </c>
      <c r="Q1948" s="148" t="s">
        <v>48</v>
      </c>
      <c r="R1948" s="150">
        <v>45189</v>
      </c>
      <c r="S1948" s="150">
        <v>45185</v>
      </c>
      <c r="T1948" s="148" t="s">
        <v>1006</v>
      </c>
      <c r="U1948" s="148">
        <v>500</v>
      </c>
      <c r="X1948" s="148">
        <v>5</v>
      </c>
      <c r="Y1948" s="148" t="s">
        <v>230</v>
      </c>
      <c r="AC1948" s="148" t="s">
        <v>49</v>
      </c>
      <c r="AD1948" s="148" t="s">
        <v>5010</v>
      </c>
      <c r="AE1948" s="148">
        <v>53160</v>
      </c>
      <c r="AF1948" s="148">
        <v>4</v>
      </c>
      <c r="AH1948" s="148" t="s">
        <v>9792</v>
      </c>
      <c r="AK1948" s="148" t="s">
        <v>9793</v>
      </c>
      <c r="AL1948" s="148">
        <v>0</v>
      </c>
      <c r="AM1948" s="148">
        <v>0</v>
      </c>
    </row>
    <row r="1949" spans="1:39">
      <c r="A1949" s="148">
        <v>5328524</v>
      </c>
      <c r="B1949" s="148" t="s">
        <v>3515</v>
      </c>
      <c r="C1949" s="148" t="s">
        <v>64</v>
      </c>
      <c r="D1949" s="148">
        <v>5328524</v>
      </c>
      <c r="F1949" s="149" t="s">
        <v>52</v>
      </c>
      <c r="H1949" s="150">
        <v>21375</v>
      </c>
      <c r="I1949" s="149" t="s">
        <v>8208</v>
      </c>
      <c r="J1949" s="149" t="s">
        <v>8209</v>
      </c>
      <c r="K1949" s="149" t="s">
        <v>45</v>
      </c>
      <c r="M1949" s="149" t="s">
        <v>46</v>
      </c>
      <c r="N1949" s="148">
        <v>12530070</v>
      </c>
      <c r="O1949" s="148" t="s">
        <v>145</v>
      </c>
      <c r="Q1949" s="148" t="s">
        <v>48</v>
      </c>
      <c r="R1949" s="150">
        <v>44526</v>
      </c>
      <c r="S1949" s="150">
        <v>44518</v>
      </c>
      <c r="T1949" s="148" t="s">
        <v>2896</v>
      </c>
      <c r="U1949" s="148">
        <v>500</v>
      </c>
      <c r="X1949" s="148">
        <v>5</v>
      </c>
      <c r="Y1949" s="148" t="s">
        <v>230</v>
      </c>
      <c r="AC1949" s="148" t="s">
        <v>49</v>
      </c>
      <c r="AD1949" s="148" t="s">
        <v>3677</v>
      </c>
      <c r="AE1949" s="148">
        <v>53000</v>
      </c>
      <c r="AF1949" s="148" t="s">
        <v>4926</v>
      </c>
      <c r="AI1949" s="148">
        <v>243683680</v>
      </c>
      <c r="AJ1949" s="148">
        <v>631780784</v>
      </c>
      <c r="AK1949" s="148" t="s">
        <v>3516</v>
      </c>
      <c r="AL1949" s="148">
        <v>0</v>
      </c>
      <c r="AM1949" s="148">
        <v>0</v>
      </c>
    </row>
    <row r="1950" spans="1:39">
      <c r="A1950" s="148">
        <v>5326908</v>
      </c>
      <c r="B1950" s="148" t="s">
        <v>1148</v>
      </c>
      <c r="C1950" s="148" t="s">
        <v>5531</v>
      </c>
      <c r="D1950" s="148">
        <v>5326908</v>
      </c>
      <c r="E1950" s="149" t="s">
        <v>52</v>
      </c>
      <c r="F1950" s="149" t="s">
        <v>52</v>
      </c>
      <c r="H1950" s="150">
        <v>25297</v>
      </c>
      <c r="I1950" s="149" t="s">
        <v>8130</v>
      </c>
      <c r="J1950" s="149" t="s">
        <v>8131</v>
      </c>
      <c r="K1950" s="149" t="s">
        <v>45</v>
      </c>
      <c r="M1950" s="149" t="s">
        <v>46</v>
      </c>
      <c r="N1950" s="148">
        <v>12530011</v>
      </c>
      <c r="O1950" s="148" t="s">
        <v>2082</v>
      </c>
      <c r="P1950" s="150">
        <v>45488</v>
      </c>
      <c r="Q1950" s="148" t="s">
        <v>962</v>
      </c>
      <c r="R1950" s="150">
        <v>43363</v>
      </c>
      <c r="S1950" s="150">
        <v>44820</v>
      </c>
      <c r="T1950" s="148" t="s">
        <v>2896</v>
      </c>
      <c r="U1950" s="148">
        <v>500</v>
      </c>
      <c r="X1950" s="148">
        <v>5</v>
      </c>
      <c r="Y1950" s="148" t="s">
        <v>230</v>
      </c>
      <c r="AC1950" s="148" t="s">
        <v>49</v>
      </c>
      <c r="AD1950" s="148" t="s">
        <v>4032</v>
      </c>
      <c r="AE1950" s="148">
        <v>53400</v>
      </c>
      <c r="AF1950" s="148" t="s">
        <v>4927</v>
      </c>
      <c r="AI1950" s="148">
        <v>967326032</v>
      </c>
      <c r="AK1950" s="148" t="s">
        <v>1815</v>
      </c>
      <c r="AL1950" s="148">
        <v>0</v>
      </c>
      <c r="AM1950" s="148">
        <v>0</v>
      </c>
    </row>
    <row r="1951" spans="1:39">
      <c r="A1951" s="148">
        <v>5320938</v>
      </c>
      <c r="B1951" s="148" t="s">
        <v>692</v>
      </c>
      <c r="C1951" s="148" t="s">
        <v>173</v>
      </c>
      <c r="D1951" s="148">
        <v>5320938</v>
      </c>
      <c r="F1951" s="149" t="s">
        <v>52</v>
      </c>
      <c r="H1951" s="150">
        <v>34534</v>
      </c>
      <c r="I1951" s="149" t="s">
        <v>59</v>
      </c>
      <c r="J1951" s="149">
        <v>-40</v>
      </c>
      <c r="K1951" s="149" t="s">
        <v>45</v>
      </c>
      <c r="M1951" s="149" t="s">
        <v>46</v>
      </c>
      <c r="N1951" s="148">
        <v>12530033</v>
      </c>
      <c r="O1951" s="148" t="s">
        <v>2147</v>
      </c>
      <c r="Q1951" s="148" t="s">
        <v>48</v>
      </c>
      <c r="R1951" s="150">
        <v>39458</v>
      </c>
      <c r="S1951" s="150">
        <v>44074</v>
      </c>
      <c r="T1951" s="148" t="s">
        <v>2896</v>
      </c>
      <c r="U1951" s="148">
        <v>1171</v>
      </c>
      <c r="X1951" s="148">
        <v>11</v>
      </c>
      <c r="Y1951" s="148" t="s">
        <v>230</v>
      </c>
      <c r="AB1951" s="150">
        <v>44082</v>
      </c>
      <c r="AC1951" s="148" t="s">
        <v>49</v>
      </c>
      <c r="AD1951" s="148" t="s">
        <v>4157</v>
      </c>
      <c r="AE1951" s="148">
        <v>53500</v>
      </c>
      <c r="AF1951" s="148" t="s">
        <v>4929</v>
      </c>
      <c r="AI1951" s="148" t="s">
        <v>3116</v>
      </c>
      <c r="AK1951" s="148" t="s">
        <v>1816</v>
      </c>
      <c r="AL1951" s="148">
        <v>1</v>
      </c>
      <c r="AM1951" s="148">
        <v>1</v>
      </c>
    </row>
    <row r="1952" spans="1:39">
      <c r="A1952" s="148">
        <v>5329351</v>
      </c>
      <c r="B1952" s="148" t="s">
        <v>9794</v>
      </c>
      <c r="C1952" s="148" t="s">
        <v>322</v>
      </c>
      <c r="D1952" s="148">
        <v>5329351</v>
      </c>
      <c r="F1952" s="149" t="s">
        <v>52</v>
      </c>
      <c r="H1952" s="150">
        <v>40050</v>
      </c>
      <c r="I1952" s="149" t="s">
        <v>70</v>
      </c>
      <c r="J1952" s="149">
        <v>-16</v>
      </c>
      <c r="K1952" s="149" t="s">
        <v>45</v>
      </c>
      <c r="M1952" s="149" t="s">
        <v>46</v>
      </c>
      <c r="N1952" s="148">
        <v>12530070</v>
      </c>
      <c r="O1952" s="148" t="s">
        <v>145</v>
      </c>
      <c r="Q1952" s="148" t="s">
        <v>48</v>
      </c>
      <c r="R1952" s="150">
        <v>45192</v>
      </c>
      <c r="T1952" s="148" t="s">
        <v>2115</v>
      </c>
      <c r="U1952" s="148">
        <v>508</v>
      </c>
      <c r="X1952" s="148">
        <v>5</v>
      </c>
      <c r="Y1952" s="148" t="s">
        <v>230</v>
      </c>
      <c r="AC1952" s="148" t="s">
        <v>49</v>
      </c>
      <c r="AD1952" s="148" t="s">
        <v>3863</v>
      </c>
      <c r="AE1952" s="148">
        <v>53230</v>
      </c>
      <c r="AF1952" s="148" t="s">
        <v>9795</v>
      </c>
      <c r="AI1952" s="148" t="s">
        <v>9796</v>
      </c>
      <c r="AJ1952" s="148" t="s">
        <v>9797</v>
      </c>
      <c r="AK1952" s="148" t="s">
        <v>9798</v>
      </c>
      <c r="AL1952" s="148">
        <v>0</v>
      </c>
      <c r="AM1952" s="148">
        <v>0</v>
      </c>
    </row>
    <row r="1953" spans="1:39">
      <c r="A1953" s="148">
        <v>868482</v>
      </c>
      <c r="B1953" s="148" t="s">
        <v>693</v>
      </c>
      <c r="C1953" s="148" t="s">
        <v>223</v>
      </c>
      <c r="D1953" s="148">
        <v>868482</v>
      </c>
      <c r="F1953" s="149" t="s">
        <v>52</v>
      </c>
      <c r="H1953" s="150">
        <v>31492</v>
      </c>
      <c r="I1953" s="149" t="s">
        <v>59</v>
      </c>
      <c r="J1953" s="149">
        <v>-40</v>
      </c>
      <c r="K1953" s="149" t="s">
        <v>45</v>
      </c>
      <c r="M1953" s="149" t="s">
        <v>46</v>
      </c>
      <c r="N1953" s="148">
        <v>12530061</v>
      </c>
      <c r="O1953" s="148" t="s">
        <v>90</v>
      </c>
      <c r="Q1953" s="148" t="s">
        <v>48</v>
      </c>
      <c r="R1953" s="150">
        <v>38624</v>
      </c>
      <c r="S1953" s="150">
        <v>44742</v>
      </c>
      <c r="T1953" s="148" t="s">
        <v>2896</v>
      </c>
      <c r="U1953" s="148">
        <v>1390</v>
      </c>
      <c r="X1953" s="148">
        <v>13</v>
      </c>
      <c r="Y1953" s="148" t="s">
        <v>230</v>
      </c>
      <c r="AB1953" s="150">
        <v>44743</v>
      </c>
      <c r="AC1953" s="148" t="s">
        <v>49</v>
      </c>
      <c r="AD1953" s="148" t="s">
        <v>3824</v>
      </c>
      <c r="AE1953" s="148">
        <v>53400</v>
      </c>
      <c r="AF1953" s="148" t="s">
        <v>6573</v>
      </c>
      <c r="AJ1953" s="148">
        <v>677845393</v>
      </c>
      <c r="AK1953" s="148" t="s">
        <v>1817</v>
      </c>
      <c r="AL1953" s="148">
        <v>0</v>
      </c>
      <c r="AM1953" s="148">
        <v>0</v>
      </c>
    </row>
    <row r="1954" spans="1:39">
      <c r="A1954" s="148">
        <v>5328725</v>
      </c>
      <c r="B1954" s="148" t="s">
        <v>693</v>
      </c>
      <c r="C1954" s="148" t="s">
        <v>6574</v>
      </c>
      <c r="D1954" s="148">
        <v>5328725</v>
      </c>
      <c r="F1954" s="149" t="s">
        <v>43</v>
      </c>
      <c r="H1954" s="150">
        <v>42180</v>
      </c>
      <c r="I1954" s="149" t="s">
        <v>57</v>
      </c>
      <c r="J1954" s="149">
        <v>-10</v>
      </c>
      <c r="K1954" s="149" t="s">
        <v>45</v>
      </c>
      <c r="M1954" s="149" t="s">
        <v>46</v>
      </c>
      <c r="N1954" s="148">
        <v>12530054</v>
      </c>
      <c r="O1954" s="148" t="s">
        <v>94</v>
      </c>
      <c r="Q1954" s="148" t="s">
        <v>48</v>
      </c>
      <c r="R1954" s="150">
        <v>44819</v>
      </c>
      <c r="T1954" s="148" t="s">
        <v>2115</v>
      </c>
      <c r="U1954" s="148">
        <v>500</v>
      </c>
      <c r="X1954" s="148">
        <v>5</v>
      </c>
      <c r="Y1954" s="148" t="s">
        <v>230</v>
      </c>
      <c r="AC1954" s="148" t="s">
        <v>49</v>
      </c>
      <c r="AD1954" s="148" t="s">
        <v>3824</v>
      </c>
      <c r="AE1954" s="148">
        <v>53400</v>
      </c>
      <c r="AF1954" s="148" t="s">
        <v>9799</v>
      </c>
      <c r="AK1954" s="148" t="s">
        <v>1817</v>
      </c>
      <c r="AL1954" s="148">
        <v>0</v>
      </c>
      <c r="AM1954" s="148">
        <v>0</v>
      </c>
    </row>
    <row r="1955" spans="1:39">
      <c r="A1955" s="148">
        <v>5320029</v>
      </c>
      <c r="B1955" s="148" t="s">
        <v>693</v>
      </c>
      <c r="C1955" s="148" t="s">
        <v>6428</v>
      </c>
      <c r="D1955" s="148">
        <v>5320029</v>
      </c>
      <c r="F1955" s="149" t="s">
        <v>52</v>
      </c>
      <c r="H1955" s="150">
        <v>29837</v>
      </c>
      <c r="I1955" s="149" t="s">
        <v>8113</v>
      </c>
      <c r="J1955" s="149" t="s">
        <v>8114</v>
      </c>
      <c r="K1955" s="149" t="s">
        <v>45</v>
      </c>
      <c r="M1955" s="149" t="s">
        <v>46</v>
      </c>
      <c r="N1955" s="148">
        <v>12530067</v>
      </c>
      <c r="O1955" s="148" t="s">
        <v>1277</v>
      </c>
      <c r="Q1955" s="148" t="s">
        <v>48</v>
      </c>
      <c r="R1955" s="150">
        <v>38985</v>
      </c>
      <c r="S1955" s="150">
        <v>45161</v>
      </c>
      <c r="T1955" s="148" t="s">
        <v>1006</v>
      </c>
      <c r="U1955" s="148">
        <v>783</v>
      </c>
      <c r="X1955" s="148">
        <v>7</v>
      </c>
      <c r="Y1955" s="148" t="s">
        <v>230</v>
      </c>
      <c r="AC1955" s="148" t="s">
        <v>49</v>
      </c>
      <c r="AD1955" s="148" t="s">
        <v>3740</v>
      </c>
      <c r="AE1955" s="148">
        <v>53270</v>
      </c>
      <c r="AF1955" s="148" t="s">
        <v>4930</v>
      </c>
      <c r="AJ1955" s="148">
        <v>612262077</v>
      </c>
      <c r="AK1955" s="148" t="s">
        <v>6575</v>
      </c>
      <c r="AL1955" s="148">
        <v>0</v>
      </c>
      <c r="AM1955" s="148">
        <v>0</v>
      </c>
    </row>
    <row r="1956" spans="1:39">
      <c r="A1956" s="148">
        <v>5327313</v>
      </c>
      <c r="B1956" s="148" t="s">
        <v>693</v>
      </c>
      <c r="C1956" s="148" t="s">
        <v>3183</v>
      </c>
      <c r="D1956" s="148">
        <v>5327313</v>
      </c>
      <c r="F1956" s="149" t="s">
        <v>52</v>
      </c>
      <c r="H1956" s="150">
        <v>40639</v>
      </c>
      <c r="I1956" s="149" t="s">
        <v>44</v>
      </c>
      <c r="J1956" s="149">
        <v>-14</v>
      </c>
      <c r="K1956" s="149" t="s">
        <v>45</v>
      </c>
      <c r="M1956" s="149" t="s">
        <v>46</v>
      </c>
      <c r="N1956" s="148">
        <v>12530054</v>
      </c>
      <c r="O1956" s="148" t="s">
        <v>94</v>
      </c>
      <c r="Q1956" s="148" t="s">
        <v>48</v>
      </c>
      <c r="R1956" s="150">
        <v>43490</v>
      </c>
      <c r="T1956" s="148" t="s">
        <v>2115</v>
      </c>
      <c r="U1956" s="148">
        <v>507</v>
      </c>
      <c r="X1956" s="148">
        <v>5</v>
      </c>
      <c r="Y1956" s="148" t="s">
        <v>230</v>
      </c>
      <c r="AC1956" s="148" t="s">
        <v>49</v>
      </c>
      <c r="AD1956" s="148" t="s">
        <v>3769</v>
      </c>
      <c r="AE1956" s="148">
        <v>53400</v>
      </c>
      <c r="AF1956" s="148" t="s">
        <v>9799</v>
      </c>
      <c r="AI1956" s="148">
        <v>243090474</v>
      </c>
      <c r="AJ1956" s="148">
        <v>677845393</v>
      </c>
      <c r="AK1956" s="148" t="s">
        <v>1817</v>
      </c>
      <c r="AL1956" s="148">
        <v>0</v>
      </c>
      <c r="AM1956" s="148">
        <v>0</v>
      </c>
    </row>
    <row r="1957" spans="1:39">
      <c r="A1957" s="148">
        <v>5328430</v>
      </c>
      <c r="B1957" s="148" t="s">
        <v>3517</v>
      </c>
      <c r="C1957" s="148" t="s">
        <v>3518</v>
      </c>
      <c r="D1957" s="148">
        <v>5328430</v>
      </c>
      <c r="E1957" s="149" t="s">
        <v>8115</v>
      </c>
      <c r="F1957" s="149" t="s">
        <v>52</v>
      </c>
      <c r="H1957" s="150">
        <v>22644</v>
      </c>
      <c r="I1957" s="149" t="s">
        <v>8138</v>
      </c>
      <c r="J1957" s="149" t="s">
        <v>8139</v>
      </c>
      <c r="K1957" s="149" t="s">
        <v>45</v>
      </c>
      <c r="M1957" s="149" t="s">
        <v>46</v>
      </c>
      <c r="N1957" s="148">
        <v>12530020</v>
      </c>
      <c r="O1957" s="148" t="s">
        <v>127</v>
      </c>
      <c r="P1957" s="150">
        <v>45517</v>
      </c>
      <c r="Q1957" s="148" t="s">
        <v>962</v>
      </c>
      <c r="R1957" s="150">
        <v>44483</v>
      </c>
      <c r="S1957" s="150">
        <v>44461</v>
      </c>
      <c r="T1957" s="148" t="s">
        <v>2896</v>
      </c>
      <c r="U1957" s="148">
        <v>505</v>
      </c>
      <c r="X1957" s="148">
        <v>5</v>
      </c>
      <c r="Y1957" s="148" t="s">
        <v>230</v>
      </c>
      <c r="AC1957" s="148" t="s">
        <v>49</v>
      </c>
      <c r="AD1957" s="148" t="s">
        <v>3789</v>
      </c>
      <c r="AE1957" s="148">
        <v>53960</v>
      </c>
      <c r="AF1957" s="148" t="s">
        <v>4931</v>
      </c>
      <c r="AI1957" s="148" t="s">
        <v>9800</v>
      </c>
      <c r="AJ1957" s="148" t="s">
        <v>3519</v>
      </c>
      <c r="AK1957" s="148" t="s">
        <v>3520</v>
      </c>
      <c r="AL1957" s="148">
        <v>1</v>
      </c>
      <c r="AM1957" s="148">
        <v>1</v>
      </c>
    </row>
    <row r="1958" spans="1:39">
      <c r="A1958" s="148">
        <v>5329368</v>
      </c>
      <c r="B1958" s="148" t="s">
        <v>9801</v>
      </c>
      <c r="C1958" s="148" t="s">
        <v>503</v>
      </c>
      <c r="D1958" s="148">
        <v>5329368</v>
      </c>
      <c r="F1958" s="149" t="s">
        <v>52</v>
      </c>
      <c r="H1958" s="150">
        <v>17023</v>
      </c>
      <c r="I1958" s="149" t="s">
        <v>8212</v>
      </c>
      <c r="J1958" s="149" t="s">
        <v>8213</v>
      </c>
      <c r="K1958" s="149" t="s">
        <v>45</v>
      </c>
      <c r="M1958" s="149" t="s">
        <v>46</v>
      </c>
      <c r="N1958" s="148">
        <v>12530067</v>
      </c>
      <c r="O1958" s="148" t="s">
        <v>1277</v>
      </c>
      <c r="Q1958" s="148" t="s">
        <v>48</v>
      </c>
      <c r="R1958" s="150">
        <v>45196</v>
      </c>
      <c r="S1958" s="150">
        <v>45184</v>
      </c>
      <c r="T1958" s="148" t="s">
        <v>1006</v>
      </c>
      <c r="U1958" s="148">
        <v>500</v>
      </c>
      <c r="X1958" s="148">
        <v>5</v>
      </c>
      <c r="Y1958" s="148" t="s">
        <v>230</v>
      </c>
      <c r="AC1958" s="148" t="s">
        <v>49</v>
      </c>
      <c r="AD1958" s="148" t="s">
        <v>6089</v>
      </c>
      <c r="AE1958" s="148">
        <v>53340</v>
      </c>
      <c r="AF1958" s="148" t="s">
        <v>9802</v>
      </c>
      <c r="AJ1958" s="148">
        <v>688752386</v>
      </c>
      <c r="AK1958" s="148" t="s">
        <v>9803</v>
      </c>
      <c r="AL1958" s="148">
        <v>0</v>
      </c>
      <c r="AM1958" s="148">
        <v>0</v>
      </c>
    </row>
    <row r="1959" spans="1:39">
      <c r="A1959" s="148">
        <v>5324484</v>
      </c>
      <c r="B1959" s="148" t="s">
        <v>6576</v>
      </c>
      <c r="C1959" s="148" t="s">
        <v>72</v>
      </c>
      <c r="D1959" s="148">
        <v>5324484</v>
      </c>
      <c r="F1959" s="149" t="s">
        <v>52</v>
      </c>
      <c r="H1959" s="150">
        <v>37832</v>
      </c>
      <c r="I1959" s="149" t="s">
        <v>59</v>
      </c>
      <c r="J1959" s="149">
        <v>-40</v>
      </c>
      <c r="K1959" s="149" t="s">
        <v>45</v>
      </c>
      <c r="M1959" s="149" t="s">
        <v>46</v>
      </c>
      <c r="N1959" s="148">
        <v>12530061</v>
      </c>
      <c r="O1959" s="148" t="s">
        <v>90</v>
      </c>
      <c r="Q1959" s="148" t="s">
        <v>48</v>
      </c>
      <c r="R1959" s="150">
        <v>41564</v>
      </c>
      <c r="S1959" s="150">
        <v>44813</v>
      </c>
      <c r="T1959" s="148" t="s">
        <v>2896</v>
      </c>
      <c r="U1959" s="148">
        <v>623</v>
      </c>
      <c r="X1959" s="148">
        <v>6</v>
      </c>
      <c r="Y1959" s="148" t="s">
        <v>230</v>
      </c>
      <c r="AC1959" s="148" t="s">
        <v>49</v>
      </c>
      <c r="AD1959" s="148" t="s">
        <v>4039</v>
      </c>
      <c r="AE1959" s="148">
        <v>53800</v>
      </c>
      <c r="AF1959" s="148" t="s">
        <v>6577</v>
      </c>
      <c r="AJ1959" s="148">
        <v>635559292</v>
      </c>
      <c r="AK1959" s="148" t="s">
        <v>6578</v>
      </c>
      <c r="AL1959" s="148">
        <v>0</v>
      </c>
      <c r="AM1959" s="148">
        <v>0</v>
      </c>
    </row>
    <row r="1960" spans="1:39">
      <c r="A1960" s="148">
        <v>5327590</v>
      </c>
      <c r="B1960" s="148" t="s">
        <v>1226</v>
      </c>
      <c r="C1960" s="148" t="s">
        <v>3050</v>
      </c>
      <c r="D1960" s="148">
        <v>5327590</v>
      </c>
      <c r="E1960" s="149" t="s">
        <v>52</v>
      </c>
      <c r="F1960" s="149" t="s">
        <v>52</v>
      </c>
      <c r="H1960" s="150">
        <v>30836</v>
      </c>
      <c r="I1960" s="149" t="s">
        <v>8113</v>
      </c>
      <c r="J1960" s="149" t="s">
        <v>8114</v>
      </c>
      <c r="K1960" s="149" t="s">
        <v>45</v>
      </c>
      <c r="M1960" s="149" t="s">
        <v>46</v>
      </c>
      <c r="N1960" s="148">
        <v>12530023</v>
      </c>
      <c r="O1960" s="148" t="s">
        <v>2026</v>
      </c>
      <c r="P1960" s="150">
        <v>45483</v>
      </c>
      <c r="Q1960" s="148" t="s">
        <v>962</v>
      </c>
      <c r="R1960" s="150">
        <v>43736</v>
      </c>
      <c r="S1960" s="150">
        <v>45164</v>
      </c>
      <c r="T1960" s="148" t="s">
        <v>2896</v>
      </c>
      <c r="U1960" s="148">
        <v>582</v>
      </c>
      <c r="X1960" s="148">
        <v>5</v>
      </c>
      <c r="Y1960" s="148" t="s">
        <v>230</v>
      </c>
      <c r="AC1960" s="148" t="s">
        <v>49</v>
      </c>
      <c r="AD1960" s="148" t="s">
        <v>4340</v>
      </c>
      <c r="AE1960" s="148">
        <v>53700</v>
      </c>
      <c r="AF1960" s="148" t="s">
        <v>4932</v>
      </c>
      <c r="AK1960" s="148" t="s">
        <v>6579</v>
      </c>
      <c r="AL1960" s="148">
        <v>0</v>
      </c>
      <c r="AM1960" s="148">
        <v>0</v>
      </c>
    </row>
    <row r="1961" spans="1:39">
      <c r="A1961" s="148">
        <v>728097</v>
      </c>
      <c r="B1961" s="148" t="s">
        <v>6580</v>
      </c>
      <c r="C1961" s="148" t="s">
        <v>101</v>
      </c>
      <c r="D1961" s="148">
        <v>728097</v>
      </c>
      <c r="F1961" s="149" t="s">
        <v>52</v>
      </c>
      <c r="H1961" s="150">
        <v>31600</v>
      </c>
      <c r="I1961" s="149" t="s">
        <v>59</v>
      </c>
      <c r="J1961" s="149">
        <v>-40</v>
      </c>
      <c r="K1961" s="149" t="s">
        <v>45</v>
      </c>
      <c r="M1961" s="149" t="s">
        <v>46</v>
      </c>
      <c r="N1961" s="148">
        <v>12530010</v>
      </c>
      <c r="O1961" s="148" t="s">
        <v>2021</v>
      </c>
      <c r="Q1961" s="148" t="s">
        <v>48</v>
      </c>
      <c r="R1961" s="150">
        <v>37432</v>
      </c>
      <c r="S1961" s="150">
        <v>44811</v>
      </c>
      <c r="T1961" s="148" t="s">
        <v>2896</v>
      </c>
      <c r="U1961" s="148">
        <v>924</v>
      </c>
      <c r="X1961" s="148">
        <v>9</v>
      </c>
      <c r="Y1961" s="148" t="s">
        <v>230</v>
      </c>
      <c r="AC1961" s="148" t="s">
        <v>49</v>
      </c>
      <c r="AD1961" s="148" t="s">
        <v>3677</v>
      </c>
      <c r="AE1961" s="148">
        <v>53000</v>
      </c>
      <c r="AF1961" s="148" t="s">
        <v>6581</v>
      </c>
      <c r="AJ1961" s="148">
        <v>633899724</v>
      </c>
      <c r="AK1961" s="148" t="s">
        <v>6582</v>
      </c>
      <c r="AL1961" s="148">
        <v>0</v>
      </c>
      <c r="AM1961" s="148">
        <v>0</v>
      </c>
    </row>
    <row r="1962" spans="1:39">
      <c r="A1962" s="148">
        <v>5328715</v>
      </c>
      <c r="B1962" s="148" t="s">
        <v>6583</v>
      </c>
      <c r="C1962" s="148" t="s">
        <v>50</v>
      </c>
      <c r="D1962" s="148">
        <v>5328715</v>
      </c>
      <c r="F1962" s="149" t="s">
        <v>52</v>
      </c>
      <c r="H1962" s="150">
        <v>40366</v>
      </c>
      <c r="I1962" s="149" t="s">
        <v>97</v>
      </c>
      <c r="J1962" s="149">
        <v>-15</v>
      </c>
      <c r="K1962" s="149" t="s">
        <v>45</v>
      </c>
      <c r="M1962" s="149" t="s">
        <v>46</v>
      </c>
      <c r="N1962" s="148">
        <v>12530022</v>
      </c>
      <c r="O1962" s="148" t="s">
        <v>51</v>
      </c>
      <c r="Q1962" s="148" t="s">
        <v>48</v>
      </c>
      <c r="R1962" s="150">
        <v>44818</v>
      </c>
      <c r="T1962" s="148" t="s">
        <v>2115</v>
      </c>
      <c r="U1962" s="148">
        <v>500</v>
      </c>
      <c r="X1962" s="148">
        <v>5</v>
      </c>
      <c r="Y1962" s="148" t="s">
        <v>230</v>
      </c>
      <c r="AC1962" s="148" t="s">
        <v>49</v>
      </c>
      <c r="AD1962" s="148" t="s">
        <v>3677</v>
      </c>
      <c r="AE1962" s="148">
        <v>53000</v>
      </c>
      <c r="AF1962" s="148" t="s">
        <v>6584</v>
      </c>
      <c r="AJ1962" s="148">
        <v>624833881</v>
      </c>
      <c r="AK1962" s="148" t="s">
        <v>6585</v>
      </c>
      <c r="AL1962" s="148">
        <v>0</v>
      </c>
      <c r="AM1962" s="148">
        <v>0</v>
      </c>
    </row>
    <row r="1963" spans="1:39">
      <c r="A1963" s="148">
        <v>5329171</v>
      </c>
      <c r="B1963" s="148" t="s">
        <v>7333</v>
      </c>
      <c r="C1963" s="148" t="s">
        <v>7334</v>
      </c>
      <c r="D1963" s="148">
        <v>5329171</v>
      </c>
      <c r="F1963" s="149" t="s">
        <v>43</v>
      </c>
      <c r="H1963" s="150">
        <v>27023</v>
      </c>
      <c r="I1963" s="149" t="s">
        <v>8109</v>
      </c>
      <c r="J1963" s="149" t="s">
        <v>8110</v>
      </c>
      <c r="K1963" s="149" t="s">
        <v>61</v>
      </c>
      <c r="M1963" s="149" t="s">
        <v>46</v>
      </c>
      <c r="N1963" s="148">
        <v>12530143</v>
      </c>
      <c r="O1963" s="148" t="s">
        <v>3251</v>
      </c>
      <c r="Q1963" s="148" t="s">
        <v>48</v>
      </c>
      <c r="R1963" s="150">
        <v>45170</v>
      </c>
      <c r="S1963" s="150">
        <v>45160</v>
      </c>
      <c r="T1963" s="148" t="s">
        <v>1006</v>
      </c>
      <c r="U1963" s="148">
        <v>500</v>
      </c>
      <c r="X1963" s="148">
        <v>5</v>
      </c>
      <c r="Y1963" s="148" t="s">
        <v>230</v>
      </c>
      <c r="AC1963" s="148" t="s">
        <v>49</v>
      </c>
      <c r="AD1963" s="148" t="s">
        <v>7335</v>
      </c>
      <c r="AE1963" s="148">
        <v>53360</v>
      </c>
      <c r="AF1963" s="148" t="s">
        <v>7336</v>
      </c>
      <c r="AH1963" s="148" t="s">
        <v>7337</v>
      </c>
      <c r="AJ1963" s="148">
        <v>671856449</v>
      </c>
      <c r="AK1963" s="148" t="s">
        <v>7338</v>
      </c>
      <c r="AL1963" s="148">
        <v>1</v>
      </c>
      <c r="AM1963" s="148">
        <v>0</v>
      </c>
    </row>
    <row r="1964" spans="1:39">
      <c r="A1964" s="148">
        <v>536917</v>
      </c>
      <c r="B1964" s="148" t="s">
        <v>3117</v>
      </c>
      <c r="C1964" s="148" t="s">
        <v>1067</v>
      </c>
      <c r="D1964" s="148">
        <v>536917</v>
      </c>
      <c r="F1964" s="149" t="s">
        <v>52</v>
      </c>
      <c r="H1964" s="150">
        <v>26645</v>
      </c>
      <c r="I1964" s="149" t="s">
        <v>8109</v>
      </c>
      <c r="J1964" s="149" t="s">
        <v>8110</v>
      </c>
      <c r="K1964" s="149" t="s">
        <v>61</v>
      </c>
      <c r="M1964" s="149" t="s">
        <v>46</v>
      </c>
      <c r="N1964" s="148">
        <v>12530055</v>
      </c>
      <c r="O1964" s="148" t="s">
        <v>240</v>
      </c>
      <c r="Q1964" s="148" t="s">
        <v>48</v>
      </c>
      <c r="R1964" s="150">
        <v>37432</v>
      </c>
      <c r="S1964" s="150">
        <v>44455</v>
      </c>
      <c r="T1964" s="148" t="s">
        <v>2896</v>
      </c>
      <c r="U1964" s="148">
        <v>610</v>
      </c>
      <c r="X1964" s="148">
        <v>6</v>
      </c>
      <c r="Y1964" s="148" t="s">
        <v>230</v>
      </c>
      <c r="AC1964" s="148" t="s">
        <v>49</v>
      </c>
      <c r="AD1964" s="148" t="s">
        <v>3774</v>
      </c>
      <c r="AE1964" s="148">
        <v>53380</v>
      </c>
      <c r="AF1964" s="148" t="s">
        <v>4933</v>
      </c>
      <c r="AJ1964" s="148">
        <v>686283275</v>
      </c>
      <c r="AK1964" s="148" t="s">
        <v>3118</v>
      </c>
      <c r="AL1964" s="148">
        <v>0</v>
      </c>
      <c r="AM1964" s="148">
        <v>0</v>
      </c>
    </row>
    <row r="1965" spans="1:39">
      <c r="A1965" s="148">
        <v>5312569</v>
      </c>
      <c r="B1965" s="148" t="s">
        <v>694</v>
      </c>
      <c r="C1965" s="148" t="s">
        <v>138</v>
      </c>
      <c r="D1965" s="148">
        <v>5312569</v>
      </c>
      <c r="F1965" s="149" t="s">
        <v>52</v>
      </c>
      <c r="H1965" s="150">
        <v>24260</v>
      </c>
      <c r="I1965" s="149" t="s">
        <v>8130</v>
      </c>
      <c r="J1965" s="149" t="s">
        <v>8131</v>
      </c>
      <c r="K1965" s="149" t="s">
        <v>45</v>
      </c>
      <c r="M1965" s="149" t="s">
        <v>46</v>
      </c>
      <c r="N1965" s="148">
        <v>12530058</v>
      </c>
      <c r="O1965" s="148" t="s">
        <v>945</v>
      </c>
      <c r="Q1965" s="148" t="s">
        <v>48</v>
      </c>
      <c r="R1965" s="150">
        <v>37432</v>
      </c>
      <c r="S1965" s="150">
        <v>45107</v>
      </c>
      <c r="T1965" s="148" t="s">
        <v>1006</v>
      </c>
      <c r="U1965" s="148">
        <v>1251</v>
      </c>
      <c r="X1965" s="148">
        <v>12</v>
      </c>
      <c r="Y1965" s="148" t="s">
        <v>230</v>
      </c>
      <c r="AC1965" s="148" t="s">
        <v>49</v>
      </c>
      <c r="AD1965" s="148" t="s">
        <v>4934</v>
      </c>
      <c r="AE1965" s="148">
        <v>53340</v>
      </c>
      <c r="AF1965" s="148" t="s">
        <v>4935</v>
      </c>
      <c r="AI1965" s="148">
        <v>243984799</v>
      </c>
      <c r="AJ1965" s="148">
        <v>607192618</v>
      </c>
      <c r="AK1965" s="148" t="s">
        <v>1818</v>
      </c>
      <c r="AL1965" s="148">
        <v>0</v>
      </c>
      <c r="AM1965" s="148">
        <v>0</v>
      </c>
    </row>
    <row r="1966" spans="1:39">
      <c r="A1966" s="148">
        <v>5329076</v>
      </c>
      <c r="B1966" s="148" t="s">
        <v>6586</v>
      </c>
      <c r="C1966" s="148" t="s">
        <v>1101</v>
      </c>
      <c r="D1966" s="148">
        <v>5329076</v>
      </c>
      <c r="E1966" s="149" t="s">
        <v>52</v>
      </c>
      <c r="F1966" s="149" t="s">
        <v>52</v>
      </c>
      <c r="H1966" s="150">
        <v>41749</v>
      </c>
      <c r="I1966" s="149" t="s">
        <v>89</v>
      </c>
      <c r="J1966" s="149">
        <v>-11</v>
      </c>
      <c r="K1966" s="149" t="s">
        <v>45</v>
      </c>
      <c r="M1966" s="149" t="s">
        <v>46</v>
      </c>
      <c r="N1966" s="148">
        <v>12530114</v>
      </c>
      <c r="O1966" s="148" t="s">
        <v>47</v>
      </c>
      <c r="P1966" s="150">
        <v>45519</v>
      </c>
      <c r="Q1966" s="148" t="s">
        <v>962</v>
      </c>
      <c r="R1966" s="150">
        <v>44933</v>
      </c>
      <c r="T1966" s="148" t="s">
        <v>2115</v>
      </c>
      <c r="U1966" s="148">
        <v>521</v>
      </c>
      <c r="X1966" s="148">
        <v>5</v>
      </c>
      <c r="Y1966" s="148" t="s">
        <v>230</v>
      </c>
      <c r="AC1966" s="148" t="s">
        <v>49</v>
      </c>
      <c r="AD1966" s="148" t="s">
        <v>1328</v>
      </c>
      <c r="AE1966" s="148">
        <v>53000</v>
      </c>
      <c r="AF1966" s="148" t="s">
        <v>6587</v>
      </c>
      <c r="AI1966" s="148" t="s">
        <v>6588</v>
      </c>
      <c r="AJ1966" s="148" t="s">
        <v>6589</v>
      </c>
      <c r="AK1966" s="148" t="s">
        <v>9804</v>
      </c>
      <c r="AL1966" s="148">
        <v>0</v>
      </c>
      <c r="AM1966" s="148">
        <v>0</v>
      </c>
    </row>
    <row r="1967" spans="1:39">
      <c r="A1967" s="148">
        <v>5329077</v>
      </c>
      <c r="B1967" s="148" t="s">
        <v>6586</v>
      </c>
      <c r="C1967" s="148" t="s">
        <v>1171</v>
      </c>
      <c r="D1967" s="148">
        <v>5329077</v>
      </c>
      <c r="E1967" s="149" t="s">
        <v>52</v>
      </c>
      <c r="F1967" s="149" t="s">
        <v>52</v>
      </c>
      <c r="H1967" s="150">
        <v>41749</v>
      </c>
      <c r="I1967" s="149" t="s">
        <v>89</v>
      </c>
      <c r="J1967" s="149">
        <v>-11</v>
      </c>
      <c r="K1967" s="149" t="s">
        <v>45</v>
      </c>
      <c r="M1967" s="149" t="s">
        <v>46</v>
      </c>
      <c r="N1967" s="148">
        <v>12530114</v>
      </c>
      <c r="O1967" s="148" t="s">
        <v>47</v>
      </c>
      <c r="P1967" s="150">
        <v>45519</v>
      </c>
      <c r="Q1967" s="148" t="s">
        <v>962</v>
      </c>
      <c r="R1967" s="150">
        <v>44933</v>
      </c>
      <c r="T1967" s="148" t="s">
        <v>2115</v>
      </c>
      <c r="U1967" s="148">
        <v>500</v>
      </c>
      <c r="X1967" s="148">
        <v>5</v>
      </c>
      <c r="Y1967" s="148" t="s">
        <v>230</v>
      </c>
      <c r="AC1967" s="148" t="s">
        <v>49</v>
      </c>
      <c r="AD1967" s="148" t="s">
        <v>1328</v>
      </c>
      <c r="AE1967" s="148">
        <v>53000</v>
      </c>
      <c r="AF1967" s="148" t="s">
        <v>6587</v>
      </c>
      <c r="AI1967" s="148" t="s">
        <v>6588</v>
      </c>
      <c r="AJ1967" s="148" t="s">
        <v>6589</v>
      </c>
      <c r="AK1967" s="148" t="s">
        <v>9804</v>
      </c>
      <c r="AL1967" s="148">
        <v>0</v>
      </c>
      <c r="AM1967" s="148">
        <v>0</v>
      </c>
    </row>
    <row r="1968" spans="1:39">
      <c r="A1968" s="148">
        <v>5315444</v>
      </c>
      <c r="B1968" s="148" t="s">
        <v>695</v>
      </c>
      <c r="C1968" s="148" t="s">
        <v>381</v>
      </c>
      <c r="D1968" s="148">
        <v>5315444</v>
      </c>
      <c r="E1968" s="149" t="s">
        <v>8115</v>
      </c>
      <c r="F1968" s="149" t="s">
        <v>52</v>
      </c>
      <c r="H1968" s="150">
        <v>21700</v>
      </c>
      <c r="I1968" s="149" t="s">
        <v>8208</v>
      </c>
      <c r="J1968" s="149" t="s">
        <v>8209</v>
      </c>
      <c r="K1968" s="149" t="s">
        <v>61</v>
      </c>
      <c r="M1968" s="149" t="s">
        <v>46</v>
      </c>
      <c r="N1968" s="148">
        <v>12530078</v>
      </c>
      <c r="O1968" s="148" t="s">
        <v>105</v>
      </c>
      <c r="P1968" s="150">
        <v>45489</v>
      </c>
      <c r="Q1968" s="148" t="s">
        <v>962</v>
      </c>
      <c r="R1968" s="150">
        <v>37432</v>
      </c>
      <c r="T1968" s="148" t="s">
        <v>2022</v>
      </c>
      <c r="U1968" s="148">
        <v>678</v>
      </c>
      <c r="X1968" s="148">
        <v>6</v>
      </c>
      <c r="Y1968" s="148" t="s">
        <v>230</v>
      </c>
      <c r="AC1968" s="148" t="s">
        <v>49</v>
      </c>
      <c r="AD1968" s="148" t="s">
        <v>4936</v>
      </c>
      <c r="AE1968" s="148">
        <v>53170</v>
      </c>
      <c r="AF1968" s="148" t="s">
        <v>4937</v>
      </c>
      <c r="AI1968" s="148" t="s">
        <v>3119</v>
      </c>
      <c r="AJ1968" s="148" t="s">
        <v>3120</v>
      </c>
      <c r="AK1968" s="148" t="s">
        <v>1819</v>
      </c>
      <c r="AL1968" s="148">
        <v>0</v>
      </c>
      <c r="AM1968" s="148">
        <v>0</v>
      </c>
    </row>
    <row r="1969" spans="1:39">
      <c r="A1969" s="148">
        <v>5328551</v>
      </c>
      <c r="B1969" s="148" t="s">
        <v>695</v>
      </c>
      <c r="C1969" s="148" t="s">
        <v>126</v>
      </c>
      <c r="D1969" s="148">
        <v>5328551</v>
      </c>
      <c r="F1969" s="149" t="s">
        <v>52</v>
      </c>
      <c r="H1969" s="150">
        <v>30819</v>
      </c>
      <c r="I1969" s="149" t="s">
        <v>8113</v>
      </c>
      <c r="J1969" s="149" t="s">
        <v>8114</v>
      </c>
      <c r="K1969" s="149" t="s">
        <v>45</v>
      </c>
      <c r="M1969" s="149" t="s">
        <v>46</v>
      </c>
      <c r="N1969" s="148">
        <v>12530072</v>
      </c>
      <c r="O1969" s="148" t="s">
        <v>2032</v>
      </c>
      <c r="Q1969" s="148" t="s">
        <v>48</v>
      </c>
      <c r="R1969" s="150">
        <v>44549</v>
      </c>
      <c r="S1969" s="150">
        <v>44503</v>
      </c>
      <c r="T1969" s="148" t="s">
        <v>2896</v>
      </c>
      <c r="U1969" s="148">
        <v>500</v>
      </c>
      <c r="X1969" s="148">
        <v>5</v>
      </c>
      <c r="Y1969" s="148" t="s">
        <v>230</v>
      </c>
      <c r="AC1969" s="148" t="s">
        <v>49</v>
      </c>
      <c r="AD1969" s="148" t="s">
        <v>3742</v>
      </c>
      <c r="AE1969" s="148">
        <v>53470</v>
      </c>
      <c r="AF1969" s="148" t="s">
        <v>4938</v>
      </c>
      <c r="AJ1969" s="148">
        <v>673691556</v>
      </c>
      <c r="AK1969" s="148" t="s">
        <v>1820</v>
      </c>
      <c r="AL1969" s="148">
        <v>0</v>
      </c>
      <c r="AM1969" s="148">
        <v>0</v>
      </c>
    </row>
    <row r="1970" spans="1:39">
      <c r="A1970" s="148">
        <v>5328759</v>
      </c>
      <c r="B1970" s="148" t="s">
        <v>696</v>
      </c>
      <c r="C1970" s="148" t="s">
        <v>254</v>
      </c>
      <c r="D1970" s="148">
        <v>5328759</v>
      </c>
      <c r="F1970" s="149" t="s">
        <v>43</v>
      </c>
      <c r="H1970" s="150">
        <v>30070</v>
      </c>
      <c r="I1970" s="149" t="s">
        <v>8113</v>
      </c>
      <c r="J1970" s="149" t="s">
        <v>8114</v>
      </c>
      <c r="K1970" s="149" t="s">
        <v>45</v>
      </c>
      <c r="M1970" s="149" t="s">
        <v>46</v>
      </c>
      <c r="N1970" s="148">
        <v>12530079</v>
      </c>
      <c r="O1970" s="148" t="s">
        <v>106</v>
      </c>
      <c r="Q1970" s="148" t="s">
        <v>48</v>
      </c>
      <c r="R1970" s="150">
        <v>44824</v>
      </c>
      <c r="S1970" s="150">
        <v>44642</v>
      </c>
      <c r="T1970" s="148" t="s">
        <v>2896</v>
      </c>
      <c r="U1970" s="148">
        <v>500</v>
      </c>
      <c r="X1970" s="148">
        <v>5</v>
      </c>
      <c r="Y1970" s="148" t="s">
        <v>230</v>
      </c>
      <c r="AC1970" s="148" t="s">
        <v>49</v>
      </c>
      <c r="AD1970" s="148" t="s">
        <v>4406</v>
      </c>
      <c r="AE1970" s="148">
        <v>53120</v>
      </c>
      <c r="AF1970" s="148" t="s">
        <v>5593</v>
      </c>
      <c r="AG1970" s="148" t="s">
        <v>5594</v>
      </c>
      <c r="AI1970" s="148">
        <v>243084140</v>
      </c>
      <c r="AK1970" s="148" t="s">
        <v>5595</v>
      </c>
      <c r="AL1970" s="148">
        <v>0</v>
      </c>
      <c r="AM1970" s="148">
        <v>0</v>
      </c>
    </row>
    <row r="1971" spans="1:39">
      <c r="A1971" s="148">
        <v>534128</v>
      </c>
      <c r="B1971" s="148" t="s">
        <v>697</v>
      </c>
      <c r="C1971" s="148" t="s">
        <v>932</v>
      </c>
      <c r="D1971" s="148">
        <v>534128</v>
      </c>
      <c r="F1971" s="149" t="s">
        <v>52</v>
      </c>
      <c r="H1971" s="150">
        <v>18652</v>
      </c>
      <c r="I1971" s="149" t="s">
        <v>8116</v>
      </c>
      <c r="J1971" s="149" t="s">
        <v>8117</v>
      </c>
      <c r="K1971" s="149" t="s">
        <v>45</v>
      </c>
      <c r="M1971" s="149" t="s">
        <v>46</v>
      </c>
      <c r="N1971" s="148">
        <v>12530010</v>
      </c>
      <c r="O1971" s="148" t="s">
        <v>2021</v>
      </c>
      <c r="Q1971" s="148" t="s">
        <v>48</v>
      </c>
      <c r="R1971" s="150">
        <v>37432</v>
      </c>
      <c r="S1971" s="150">
        <v>44726</v>
      </c>
      <c r="T1971" s="148" t="s">
        <v>2896</v>
      </c>
      <c r="U1971" s="148">
        <v>994</v>
      </c>
      <c r="X1971" s="148">
        <v>9</v>
      </c>
      <c r="Y1971" s="148" t="s">
        <v>230</v>
      </c>
      <c r="AB1971" s="150">
        <v>44743</v>
      </c>
      <c r="AC1971" s="148" t="s">
        <v>49</v>
      </c>
      <c r="AD1971" s="148" t="s">
        <v>3785</v>
      </c>
      <c r="AE1971" s="148">
        <v>53320</v>
      </c>
      <c r="AF1971" s="148" t="s">
        <v>4939</v>
      </c>
      <c r="AI1971" s="148">
        <v>243024598</v>
      </c>
      <c r="AK1971" s="148" t="s">
        <v>1821</v>
      </c>
      <c r="AL1971" s="148">
        <v>0</v>
      </c>
      <c r="AM1971" s="148">
        <v>0</v>
      </c>
    </row>
    <row r="1972" spans="1:39">
      <c r="A1972" s="148">
        <v>5324687</v>
      </c>
      <c r="B1972" s="148" t="s">
        <v>915</v>
      </c>
      <c r="C1972" s="148" t="s">
        <v>2978</v>
      </c>
      <c r="D1972" s="148">
        <v>5324687</v>
      </c>
      <c r="F1972" s="149" t="s">
        <v>52</v>
      </c>
      <c r="H1972" s="150">
        <v>22656</v>
      </c>
      <c r="I1972" s="149" t="s">
        <v>8138</v>
      </c>
      <c r="J1972" s="149" t="s">
        <v>8139</v>
      </c>
      <c r="K1972" s="149" t="s">
        <v>45</v>
      </c>
      <c r="M1972" s="149" t="s">
        <v>46</v>
      </c>
      <c r="N1972" s="148">
        <v>12530136</v>
      </c>
      <c r="O1972" s="148" t="s">
        <v>55</v>
      </c>
      <c r="Q1972" s="148" t="s">
        <v>48</v>
      </c>
      <c r="R1972" s="150">
        <v>41887</v>
      </c>
      <c r="S1972" s="150">
        <v>44427</v>
      </c>
      <c r="T1972" s="148" t="s">
        <v>2896</v>
      </c>
      <c r="U1972" s="148">
        <v>826</v>
      </c>
      <c r="X1972" s="148">
        <v>8</v>
      </c>
      <c r="Y1972" s="148" t="s">
        <v>230</v>
      </c>
      <c r="AC1972" s="148" t="s">
        <v>49</v>
      </c>
      <c r="AD1972" s="148" t="s">
        <v>3754</v>
      </c>
      <c r="AE1972" s="148">
        <v>53100</v>
      </c>
      <c r="AF1972" s="148" t="s">
        <v>4940</v>
      </c>
      <c r="AJ1972" s="148" t="s">
        <v>6590</v>
      </c>
      <c r="AK1972" s="148" t="s">
        <v>6591</v>
      </c>
      <c r="AL1972" s="148">
        <v>0</v>
      </c>
      <c r="AM1972" s="148">
        <v>0</v>
      </c>
    </row>
    <row r="1973" spans="1:39">
      <c r="A1973" s="148">
        <v>5329403</v>
      </c>
      <c r="B1973" s="148" t="s">
        <v>9805</v>
      </c>
      <c r="C1973" s="148" t="s">
        <v>98</v>
      </c>
      <c r="D1973" s="148">
        <v>5329403</v>
      </c>
      <c r="E1973" s="149" t="s">
        <v>43</v>
      </c>
      <c r="F1973" s="149" t="s">
        <v>43</v>
      </c>
      <c r="H1973" s="150">
        <v>40608</v>
      </c>
      <c r="I1973" s="149" t="s">
        <v>44</v>
      </c>
      <c r="J1973" s="149">
        <v>-14</v>
      </c>
      <c r="K1973" s="149" t="s">
        <v>45</v>
      </c>
      <c r="M1973" s="149" t="s">
        <v>46</v>
      </c>
      <c r="N1973" s="148">
        <v>12530087</v>
      </c>
      <c r="O1973" s="148" t="s">
        <v>1341</v>
      </c>
      <c r="P1973" s="150">
        <v>45536</v>
      </c>
      <c r="Q1973" s="148" t="s">
        <v>962</v>
      </c>
      <c r="R1973" s="150">
        <v>45200</v>
      </c>
      <c r="T1973" s="148" t="s">
        <v>2115</v>
      </c>
      <c r="U1973" s="148">
        <v>500</v>
      </c>
      <c r="X1973" s="148">
        <v>5</v>
      </c>
      <c r="Y1973" s="148" t="s">
        <v>230</v>
      </c>
      <c r="AC1973" s="148" t="s">
        <v>49</v>
      </c>
      <c r="AD1973" s="148" t="s">
        <v>1341</v>
      </c>
      <c r="AE1973" s="148">
        <v>53230</v>
      </c>
      <c r="AF1973" s="148" t="s">
        <v>9806</v>
      </c>
      <c r="AK1973" s="148" t="s">
        <v>9807</v>
      </c>
      <c r="AL1973" s="148">
        <v>0</v>
      </c>
      <c r="AM1973" s="148">
        <v>0</v>
      </c>
    </row>
    <row r="1974" spans="1:39">
      <c r="A1974" s="148">
        <v>5327972</v>
      </c>
      <c r="B1974" s="148" t="s">
        <v>698</v>
      </c>
      <c r="C1974" s="148" t="s">
        <v>1315</v>
      </c>
      <c r="D1974" s="148">
        <v>5327972</v>
      </c>
      <c r="F1974" s="149" t="s">
        <v>52</v>
      </c>
      <c r="H1974" s="150">
        <v>27360</v>
      </c>
      <c r="I1974" s="149" t="s">
        <v>8109</v>
      </c>
      <c r="J1974" s="149" t="s">
        <v>8110</v>
      </c>
      <c r="K1974" s="149" t="s">
        <v>45</v>
      </c>
      <c r="M1974" s="149" t="s">
        <v>46</v>
      </c>
      <c r="N1974" s="148">
        <v>12530067</v>
      </c>
      <c r="O1974" s="148" t="s">
        <v>1277</v>
      </c>
      <c r="Q1974" s="148" t="s">
        <v>48</v>
      </c>
      <c r="R1974" s="150">
        <v>44103</v>
      </c>
      <c r="S1974" s="150">
        <v>45093</v>
      </c>
      <c r="T1974" s="148" t="s">
        <v>1006</v>
      </c>
      <c r="U1974" s="148">
        <v>999</v>
      </c>
      <c r="X1974" s="148">
        <v>9</v>
      </c>
      <c r="Y1974" s="148" t="s">
        <v>230</v>
      </c>
      <c r="AC1974" s="148" t="s">
        <v>49</v>
      </c>
      <c r="AD1974" s="148" t="s">
        <v>4378</v>
      </c>
      <c r="AE1974" s="148">
        <v>53270</v>
      </c>
      <c r="AF1974" s="148" t="s">
        <v>4941</v>
      </c>
      <c r="AJ1974" s="148" t="s">
        <v>9808</v>
      </c>
      <c r="AK1974" s="148" t="s">
        <v>6592</v>
      </c>
      <c r="AL1974" s="148">
        <v>0</v>
      </c>
      <c r="AM1974" s="148">
        <v>0</v>
      </c>
    </row>
    <row r="1975" spans="1:39">
      <c r="A1975" s="148">
        <v>5328490</v>
      </c>
      <c r="B1975" s="148" t="s">
        <v>698</v>
      </c>
      <c r="C1975" s="148" t="s">
        <v>237</v>
      </c>
      <c r="D1975" s="148">
        <v>5328490</v>
      </c>
      <c r="F1975" s="149" t="s">
        <v>43</v>
      </c>
      <c r="H1975" s="150">
        <v>22544</v>
      </c>
      <c r="I1975" s="149" t="s">
        <v>8138</v>
      </c>
      <c r="J1975" s="149" t="s">
        <v>8139</v>
      </c>
      <c r="K1975" s="149" t="s">
        <v>45</v>
      </c>
      <c r="M1975" s="149" t="s">
        <v>46</v>
      </c>
      <c r="N1975" s="148">
        <v>12530017</v>
      </c>
      <c r="O1975" s="148" t="s">
        <v>2025</v>
      </c>
      <c r="Q1975" s="148" t="s">
        <v>48</v>
      </c>
      <c r="R1975" s="150">
        <v>44493</v>
      </c>
      <c r="S1975" s="150">
        <v>45212</v>
      </c>
      <c r="T1975" s="148" t="s">
        <v>1006</v>
      </c>
      <c r="U1975" s="148">
        <v>500</v>
      </c>
      <c r="X1975" s="148">
        <v>5</v>
      </c>
      <c r="Y1975" s="148" t="s">
        <v>230</v>
      </c>
      <c r="AC1975" s="148" t="s">
        <v>49</v>
      </c>
      <c r="AD1975" s="148" t="s">
        <v>3702</v>
      </c>
      <c r="AE1975" s="148">
        <v>53500</v>
      </c>
      <c r="AF1975" s="148" t="s">
        <v>4942</v>
      </c>
      <c r="AK1975" s="148" t="s">
        <v>3521</v>
      </c>
      <c r="AL1975" s="148">
        <v>0</v>
      </c>
      <c r="AM1975" s="148">
        <v>0</v>
      </c>
    </row>
    <row r="1976" spans="1:39">
      <c r="A1976" s="148">
        <v>5329339</v>
      </c>
      <c r="B1976" s="148" t="s">
        <v>698</v>
      </c>
      <c r="C1976" s="148" t="s">
        <v>8650</v>
      </c>
      <c r="D1976" s="148">
        <v>5329339</v>
      </c>
      <c r="F1976" s="149" t="s">
        <v>43</v>
      </c>
      <c r="H1976" s="150">
        <v>41937</v>
      </c>
      <c r="I1976" s="149" t="s">
        <v>89</v>
      </c>
      <c r="J1976" s="149">
        <v>-11</v>
      </c>
      <c r="K1976" s="149" t="s">
        <v>61</v>
      </c>
      <c r="M1976" s="149" t="s">
        <v>46</v>
      </c>
      <c r="N1976" s="148">
        <v>12530036</v>
      </c>
      <c r="O1976" s="148" t="s">
        <v>2030</v>
      </c>
      <c r="Q1976" s="148" t="s">
        <v>48</v>
      </c>
      <c r="R1976" s="150">
        <v>45190</v>
      </c>
      <c r="T1976" s="148" t="s">
        <v>2115</v>
      </c>
      <c r="U1976" s="148">
        <v>500</v>
      </c>
      <c r="X1976" s="148">
        <v>5</v>
      </c>
      <c r="Y1976" s="148" t="s">
        <v>230</v>
      </c>
      <c r="AC1976" s="148" t="s">
        <v>49</v>
      </c>
      <c r="AD1976" s="148" t="s">
        <v>3658</v>
      </c>
      <c r="AE1976" s="148">
        <v>53100</v>
      </c>
      <c r="AF1976" s="148" t="s">
        <v>9809</v>
      </c>
      <c r="AI1976" s="148">
        <v>645262641</v>
      </c>
      <c r="AJ1976" s="148">
        <v>681654682</v>
      </c>
      <c r="AK1976" s="148" t="s">
        <v>9810</v>
      </c>
      <c r="AL1976" s="148">
        <v>0</v>
      </c>
      <c r="AM1976" s="148">
        <v>0</v>
      </c>
    </row>
    <row r="1977" spans="1:39">
      <c r="A1977" s="148">
        <v>5329034</v>
      </c>
      <c r="B1977" s="148" t="s">
        <v>698</v>
      </c>
      <c r="C1977" s="148" t="s">
        <v>6593</v>
      </c>
      <c r="D1977" s="148">
        <v>5329034</v>
      </c>
      <c r="F1977" s="149" t="s">
        <v>52</v>
      </c>
      <c r="H1977" s="150">
        <v>41014</v>
      </c>
      <c r="I1977" s="149" t="s">
        <v>53</v>
      </c>
      <c r="J1977" s="149">
        <v>-13</v>
      </c>
      <c r="K1977" s="149" t="s">
        <v>61</v>
      </c>
      <c r="M1977" s="149" t="s">
        <v>46</v>
      </c>
      <c r="N1977" s="148">
        <v>12530022</v>
      </c>
      <c r="O1977" s="148" t="s">
        <v>51</v>
      </c>
      <c r="Q1977" s="148" t="s">
        <v>48</v>
      </c>
      <c r="R1977" s="150">
        <v>44887</v>
      </c>
      <c r="T1977" s="148" t="s">
        <v>2115</v>
      </c>
      <c r="U1977" s="148">
        <v>500</v>
      </c>
      <c r="X1977" s="148">
        <v>5</v>
      </c>
      <c r="Y1977" s="148" t="s">
        <v>230</v>
      </c>
      <c r="AC1977" s="148" t="s">
        <v>49</v>
      </c>
      <c r="AD1977" s="148" t="s">
        <v>1328</v>
      </c>
      <c r="AE1977" s="148">
        <v>53000</v>
      </c>
      <c r="AF1977" s="148" t="s">
        <v>6594</v>
      </c>
      <c r="AK1977" s="148" t="s">
        <v>6595</v>
      </c>
      <c r="AL1977" s="148">
        <v>0</v>
      </c>
      <c r="AM1977" s="148">
        <v>0</v>
      </c>
    </row>
    <row r="1978" spans="1:39">
      <c r="A1978" s="148">
        <v>5327596</v>
      </c>
      <c r="B1978" s="148" t="s">
        <v>698</v>
      </c>
      <c r="C1978" s="148" t="s">
        <v>1032</v>
      </c>
      <c r="D1978" s="148">
        <v>5327596</v>
      </c>
      <c r="F1978" s="149" t="s">
        <v>43</v>
      </c>
      <c r="H1978" s="150">
        <v>42020</v>
      </c>
      <c r="I1978" s="149" t="s">
        <v>57</v>
      </c>
      <c r="J1978" s="149">
        <v>-10</v>
      </c>
      <c r="K1978" s="149" t="s">
        <v>45</v>
      </c>
      <c r="M1978" s="149" t="s">
        <v>46</v>
      </c>
      <c r="N1978" s="148">
        <v>12530078</v>
      </c>
      <c r="O1978" s="148" t="s">
        <v>105</v>
      </c>
      <c r="Q1978" s="148" t="s">
        <v>48</v>
      </c>
      <c r="R1978" s="150">
        <v>43738</v>
      </c>
      <c r="T1978" s="148" t="s">
        <v>2115</v>
      </c>
      <c r="U1978" s="148">
        <v>500</v>
      </c>
      <c r="X1978" s="148">
        <v>5</v>
      </c>
      <c r="Y1978" s="148" t="s">
        <v>230</v>
      </c>
      <c r="AC1978" s="148" t="s">
        <v>49</v>
      </c>
      <c r="AD1978" s="148" t="s">
        <v>3738</v>
      </c>
      <c r="AE1978" s="148">
        <v>53170</v>
      </c>
      <c r="AF1978" s="148" t="s">
        <v>4943</v>
      </c>
      <c r="AK1978" s="148" t="s">
        <v>6596</v>
      </c>
      <c r="AL1978" s="148">
        <v>0</v>
      </c>
      <c r="AM1978" s="148">
        <v>0</v>
      </c>
    </row>
    <row r="1979" spans="1:39">
      <c r="A1979" s="148">
        <v>5329461</v>
      </c>
      <c r="B1979" s="148" t="s">
        <v>698</v>
      </c>
      <c r="C1979" s="148" t="s">
        <v>3183</v>
      </c>
      <c r="D1979" s="148">
        <v>5329461</v>
      </c>
      <c r="F1979" s="149" t="s">
        <v>52</v>
      </c>
      <c r="H1979" s="150">
        <v>40849</v>
      </c>
      <c r="I1979" s="149" t="s">
        <v>44</v>
      </c>
      <c r="J1979" s="149">
        <v>-14</v>
      </c>
      <c r="K1979" s="149" t="s">
        <v>45</v>
      </c>
      <c r="M1979" s="149" t="s">
        <v>46</v>
      </c>
      <c r="N1979" s="148">
        <v>12530058</v>
      </c>
      <c r="O1979" s="148" t="s">
        <v>945</v>
      </c>
      <c r="Q1979" s="148" t="s">
        <v>48</v>
      </c>
      <c r="R1979" s="150">
        <v>45205</v>
      </c>
      <c r="S1979" s="150">
        <v>45196</v>
      </c>
      <c r="T1979" s="148" t="s">
        <v>1006</v>
      </c>
      <c r="U1979" s="148">
        <v>500</v>
      </c>
      <c r="X1979" s="148">
        <v>5</v>
      </c>
      <c r="Y1979" s="148" t="s">
        <v>230</v>
      </c>
      <c r="AC1979" s="148" t="s">
        <v>49</v>
      </c>
      <c r="AD1979" s="148" t="s">
        <v>8959</v>
      </c>
      <c r="AE1979" s="148">
        <v>53940</v>
      </c>
      <c r="AF1979" s="148" t="s">
        <v>9811</v>
      </c>
      <c r="AK1979" s="148" t="s">
        <v>9812</v>
      </c>
      <c r="AL1979" s="148">
        <v>0</v>
      </c>
      <c r="AM1979" s="148">
        <v>0</v>
      </c>
    </row>
    <row r="1980" spans="1:39">
      <c r="A1980" s="148">
        <v>5325685</v>
      </c>
      <c r="B1980" s="148" t="s">
        <v>992</v>
      </c>
      <c r="C1980" s="148" t="s">
        <v>942</v>
      </c>
      <c r="D1980" s="148">
        <v>5325685</v>
      </c>
      <c r="F1980" s="149" t="s">
        <v>52</v>
      </c>
      <c r="H1980" s="150">
        <v>27057</v>
      </c>
      <c r="I1980" s="149" t="s">
        <v>8109</v>
      </c>
      <c r="J1980" s="149" t="s">
        <v>8110</v>
      </c>
      <c r="K1980" s="149" t="s">
        <v>45</v>
      </c>
      <c r="M1980" s="149" t="s">
        <v>46</v>
      </c>
      <c r="N1980" s="148">
        <v>12530003</v>
      </c>
      <c r="O1980" s="148" t="s">
        <v>2024</v>
      </c>
      <c r="Q1980" s="148" t="s">
        <v>48</v>
      </c>
      <c r="R1980" s="150">
        <v>42381</v>
      </c>
      <c r="S1980" s="150">
        <v>45187</v>
      </c>
      <c r="T1980" s="148" t="s">
        <v>1006</v>
      </c>
      <c r="U1980" s="148">
        <v>998</v>
      </c>
      <c r="X1980" s="148">
        <v>9</v>
      </c>
      <c r="Y1980" s="148" t="s">
        <v>230</v>
      </c>
      <c r="AC1980" s="148" t="s">
        <v>49</v>
      </c>
      <c r="AD1980" s="148" t="s">
        <v>3648</v>
      </c>
      <c r="AE1980" s="148">
        <v>53200</v>
      </c>
      <c r="AF1980" s="148" t="s">
        <v>4944</v>
      </c>
      <c r="AJ1980" s="148">
        <v>679351767</v>
      </c>
      <c r="AK1980" s="148" t="s">
        <v>1822</v>
      </c>
      <c r="AL1980" s="148">
        <v>0</v>
      </c>
      <c r="AM1980" s="148">
        <v>0</v>
      </c>
    </row>
    <row r="1981" spans="1:39">
      <c r="A1981" s="148">
        <v>5329674</v>
      </c>
      <c r="B1981" s="148" t="s">
        <v>9813</v>
      </c>
      <c r="C1981" s="148" t="s">
        <v>9814</v>
      </c>
      <c r="D1981" s="148">
        <v>5329674</v>
      </c>
      <c r="F1981" s="149" t="s">
        <v>43</v>
      </c>
      <c r="H1981" s="150">
        <v>41786</v>
      </c>
      <c r="I1981" s="149" t="s">
        <v>89</v>
      </c>
      <c r="J1981" s="149">
        <v>-11</v>
      </c>
      <c r="K1981" s="149" t="s">
        <v>45</v>
      </c>
      <c r="M1981" s="149" t="s">
        <v>46</v>
      </c>
      <c r="N1981" s="148">
        <v>12530020</v>
      </c>
      <c r="O1981" s="148" t="s">
        <v>127</v>
      </c>
      <c r="Q1981" s="148" t="s">
        <v>48</v>
      </c>
      <c r="R1981" s="150">
        <v>45348</v>
      </c>
      <c r="T1981" s="148" t="s">
        <v>2115</v>
      </c>
      <c r="U1981" s="148">
        <v>500</v>
      </c>
      <c r="X1981" s="148">
        <v>5</v>
      </c>
      <c r="Y1981" s="148" t="s">
        <v>230</v>
      </c>
      <c r="AC1981" s="148" t="s">
        <v>49</v>
      </c>
      <c r="AD1981" s="148" t="s">
        <v>4072</v>
      </c>
      <c r="AE1981" s="148">
        <v>53960</v>
      </c>
      <c r="AF1981" s="148" t="s">
        <v>9815</v>
      </c>
      <c r="AJ1981" s="148">
        <v>615249269</v>
      </c>
      <c r="AK1981" s="148" t="s">
        <v>9816</v>
      </c>
      <c r="AL1981" s="148">
        <v>0</v>
      </c>
      <c r="AM1981" s="148">
        <v>0</v>
      </c>
    </row>
    <row r="1982" spans="1:39">
      <c r="A1982" s="148">
        <v>5311811</v>
      </c>
      <c r="B1982" s="148" t="s">
        <v>3522</v>
      </c>
      <c r="C1982" s="148" t="s">
        <v>138</v>
      </c>
      <c r="D1982" s="148">
        <v>5311811</v>
      </c>
      <c r="F1982" s="149" t="s">
        <v>52</v>
      </c>
      <c r="H1982" s="150">
        <v>25850</v>
      </c>
      <c r="I1982" s="149" t="s">
        <v>8109</v>
      </c>
      <c r="J1982" s="149" t="s">
        <v>8110</v>
      </c>
      <c r="K1982" s="149" t="s">
        <v>45</v>
      </c>
      <c r="M1982" s="149" t="s">
        <v>46</v>
      </c>
      <c r="N1982" s="148">
        <v>12530042</v>
      </c>
      <c r="O1982" s="148" t="s">
        <v>119</v>
      </c>
      <c r="Q1982" s="148" t="s">
        <v>48</v>
      </c>
      <c r="R1982" s="150">
        <v>37432</v>
      </c>
      <c r="S1982" s="150">
        <v>44748</v>
      </c>
      <c r="T1982" s="148" t="s">
        <v>2896</v>
      </c>
      <c r="U1982" s="148">
        <v>576</v>
      </c>
      <c r="X1982" s="148">
        <v>5</v>
      </c>
      <c r="Y1982" s="148" t="s">
        <v>230</v>
      </c>
      <c r="AC1982" s="148" t="s">
        <v>49</v>
      </c>
      <c r="AD1982" s="148" t="s">
        <v>4328</v>
      </c>
      <c r="AE1982" s="148">
        <v>53230</v>
      </c>
      <c r="AF1982" s="148" t="s">
        <v>4945</v>
      </c>
      <c r="AI1982" s="148">
        <v>243536268</v>
      </c>
      <c r="AK1982" s="148" t="s">
        <v>1746</v>
      </c>
      <c r="AL1982" s="148">
        <v>0</v>
      </c>
      <c r="AM1982" s="148">
        <v>0</v>
      </c>
    </row>
    <row r="1983" spans="1:39">
      <c r="A1983" s="148">
        <v>5320792</v>
      </c>
      <c r="B1983" s="148" t="s">
        <v>699</v>
      </c>
      <c r="C1983" s="148" t="s">
        <v>2320</v>
      </c>
      <c r="D1983" s="148">
        <v>5320792</v>
      </c>
      <c r="F1983" s="149" t="s">
        <v>52</v>
      </c>
      <c r="H1983" s="150">
        <v>35065</v>
      </c>
      <c r="I1983" s="149" t="s">
        <v>59</v>
      </c>
      <c r="J1983" s="149">
        <v>-40</v>
      </c>
      <c r="K1983" s="149" t="s">
        <v>45</v>
      </c>
      <c r="M1983" s="149" t="s">
        <v>46</v>
      </c>
      <c r="N1983" s="148">
        <v>12530078</v>
      </c>
      <c r="O1983" s="148" t="s">
        <v>105</v>
      </c>
      <c r="Q1983" s="148" t="s">
        <v>48</v>
      </c>
      <c r="R1983" s="150">
        <v>39374</v>
      </c>
      <c r="S1983" s="150">
        <v>44810</v>
      </c>
      <c r="T1983" s="148" t="s">
        <v>2896</v>
      </c>
      <c r="U1983" s="148">
        <v>1181</v>
      </c>
      <c r="X1983" s="148">
        <v>11</v>
      </c>
      <c r="Y1983" s="148" t="s">
        <v>230</v>
      </c>
      <c r="AC1983" s="148" t="s">
        <v>49</v>
      </c>
      <c r="AD1983" s="148" t="s">
        <v>4936</v>
      </c>
      <c r="AE1983" s="148">
        <v>53170</v>
      </c>
      <c r="AF1983" s="148" t="s">
        <v>6597</v>
      </c>
      <c r="AI1983" s="148">
        <v>243642131</v>
      </c>
      <c r="AJ1983" s="148">
        <v>632298605</v>
      </c>
      <c r="AK1983" s="148" t="s">
        <v>1823</v>
      </c>
      <c r="AL1983" s="148">
        <v>0</v>
      </c>
      <c r="AM1983" s="148">
        <v>0</v>
      </c>
    </row>
    <row r="1984" spans="1:39">
      <c r="A1984" s="148">
        <v>5320451</v>
      </c>
      <c r="B1984" s="148" t="s">
        <v>700</v>
      </c>
      <c r="C1984" s="148" t="s">
        <v>342</v>
      </c>
      <c r="D1984" s="148">
        <v>5320451</v>
      </c>
      <c r="E1984" s="149" t="s">
        <v>52</v>
      </c>
      <c r="F1984" s="149" t="s">
        <v>52</v>
      </c>
      <c r="H1984" s="150">
        <v>21029</v>
      </c>
      <c r="I1984" s="149" t="s">
        <v>8208</v>
      </c>
      <c r="J1984" s="149" t="s">
        <v>8209</v>
      </c>
      <c r="K1984" s="149" t="s">
        <v>45</v>
      </c>
      <c r="M1984" s="149" t="s">
        <v>46</v>
      </c>
      <c r="N1984" s="148">
        <v>12530058</v>
      </c>
      <c r="O1984" s="148" t="s">
        <v>945</v>
      </c>
      <c r="P1984" s="150">
        <v>45535</v>
      </c>
      <c r="Q1984" s="148" t="s">
        <v>962</v>
      </c>
      <c r="R1984" s="150">
        <v>39328</v>
      </c>
      <c r="S1984" s="150">
        <v>45159</v>
      </c>
      <c r="T1984" s="148" t="s">
        <v>2896</v>
      </c>
      <c r="U1984" s="148">
        <v>796</v>
      </c>
      <c r="X1984" s="148">
        <v>7</v>
      </c>
      <c r="Y1984" s="148" t="s">
        <v>230</v>
      </c>
      <c r="AC1984" s="148" t="s">
        <v>49</v>
      </c>
      <c r="AD1984" s="148" t="s">
        <v>3714</v>
      </c>
      <c r="AE1984" s="148">
        <v>53940</v>
      </c>
      <c r="AF1984" s="148" t="s">
        <v>4946</v>
      </c>
      <c r="AJ1984" s="148">
        <v>679304371</v>
      </c>
      <c r="AK1984" s="148" t="s">
        <v>1824</v>
      </c>
      <c r="AL1984" s="148">
        <v>0</v>
      </c>
      <c r="AM1984" s="148">
        <v>0</v>
      </c>
    </row>
    <row r="1985" spans="1:39">
      <c r="A1985" s="148">
        <v>5325187</v>
      </c>
      <c r="B1985" s="148" t="s">
        <v>700</v>
      </c>
      <c r="C1985" s="148" t="s">
        <v>322</v>
      </c>
      <c r="D1985" s="148">
        <v>5325187</v>
      </c>
      <c r="F1985" s="149" t="s">
        <v>52</v>
      </c>
      <c r="H1985" s="150">
        <v>37406</v>
      </c>
      <c r="I1985" s="149" t="s">
        <v>59</v>
      </c>
      <c r="J1985" s="149">
        <v>-40</v>
      </c>
      <c r="K1985" s="149" t="s">
        <v>45</v>
      </c>
      <c r="M1985" s="149" t="s">
        <v>46</v>
      </c>
      <c r="N1985" s="148">
        <v>12530017</v>
      </c>
      <c r="O1985" s="148" t="s">
        <v>2025</v>
      </c>
      <c r="Q1985" s="148" t="s">
        <v>48</v>
      </c>
      <c r="R1985" s="150">
        <v>42252</v>
      </c>
      <c r="S1985" s="150">
        <v>44824</v>
      </c>
      <c r="T1985" s="148" t="s">
        <v>2896</v>
      </c>
      <c r="U1985" s="148">
        <v>1308</v>
      </c>
      <c r="X1985" s="148">
        <v>13</v>
      </c>
      <c r="Y1985" s="148" t="s">
        <v>230</v>
      </c>
      <c r="AC1985" s="148" t="s">
        <v>49</v>
      </c>
      <c r="AD1985" s="148" t="s">
        <v>3751</v>
      </c>
      <c r="AE1985" s="148">
        <v>53420</v>
      </c>
      <c r="AF1985" s="148" t="s">
        <v>7339</v>
      </c>
      <c r="AJ1985" s="148">
        <v>647549679</v>
      </c>
      <c r="AK1985" s="148" t="s">
        <v>6598</v>
      </c>
      <c r="AL1985" s="148">
        <v>0</v>
      </c>
      <c r="AM1985" s="148">
        <v>0</v>
      </c>
    </row>
    <row r="1986" spans="1:39">
      <c r="A1986" s="148">
        <v>5329298</v>
      </c>
      <c r="B1986" s="148" t="s">
        <v>9817</v>
      </c>
      <c r="C1986" s="148" t="s">
        <v>9818</v>
      </c>
      <c r="D1986" s="148">
        <v>5329298</v>
      </c>
      <c r="F1986" s="149" t="s">
        <v>52</v>
      </c>
      <c r="H1986" s="150">
        <v>30340</v>
      </c>
      <c r="I1986" s="149" t="s">
        <v>8113</v>
      </c>
      <c r="J1986" s="149" t="s">
        <v>8114</v>
      </c>
      <c r="K1986" s="149" t="s">
        <v>45</v>
      </c>
      <c r="M1986" s="149" t="s">
        <v>46</v>
      </c>
      <c r="N1986" s="148">
        <v>12530099</v>
      </c>
      <c r="O1986" s="148" t="s">
        <v>2047</v>
      </c>
      <c r="Q1986" s="148" t="s">
        <v>48</v>
      </c>
      <c r="R1986" s="150">
        <v>45188</v>
      </c>
      <c r="S1986" s="150">
        <v>45173</v>
      </c>
      <c r="T1986" s="148" t="s">
        <v>1006</v>
      </c>
      <c r="U1986" s="148">
        <v>500</v>
      </c>
      <c r="X1986" s="148">
        <v>5</v>
      </c>
      <c r="Y1986" s="148" t="s">
        <v>230</v>
      </c>
      <c r="AC1986" s="148" t="s">
        <v>49</v>
      </c>
      <c r="AD1986" s="148" t="s">
        <v>9741</v>
      </c>
      <c r="AE1986" s="148">
        <v>53400</v>
      </c>
      <c r="AF1986" s="148" t="s">
        <v>9819</v>
      </c>
      <c r="AK1986" s="148" t="s">
        <v>5705</v>
      </c>
      <c r="AL1986" s="148">
        <v>0</v>
      </c>
      <c r="AM1986" s="148">
        <v>0</v>
      </c>
    </row>
    <row r="1987" spans="1:39">
      <c r="A1987" s="148">
        <v>5329525</v>
      </c>
      <c r="B1987" s="148" t="s">
        <v>9817</v>
      </c>
      <c r="C1987" s="148" t="s">
        <v>3183</v>
      </c>
      <c r="D1987" s="148">
        <v>5329525</v>
      </c>
      <c r="F1987" s="149" t="s">
        <v>43</v>
      </c>
      <c r="H1987" s="150">
        <v>41775</v>
      </c>
      <c r="I1987" s="149" t="s">
        <v>89</v>
      </c>
      <c r="J1987" s="149">
        <v>-11</v>
      </c>
      <c r="K1987" s="149" t="s">
        <v>45</v>
      </c>
      <c r="M1987" s="149" t="s">
        <v>46</v>
      </c>
      <c r="N1987" s="148">
        <v>12530099</v>
      </c>
      <c r="O1987" s="148" t="s">
        <v>2047</v>
      </c>
      <c r="Q1987" s="148" t="s">
        <v>48</v>
      </c>
      <c r="R1987" s="150">
        <v>45225</v>
      </c>
      <c r="T1987" s="148" t="s">
        <v>2115</v>
      </c>
      <c r="U1987" s="148">
        <v>500</v>
      </c>
      <c r="X1987" s="148">
        <v>5</v>
      </c>
      <c r="Y1987" s="148" t="s">
        <v>230</v>
      </c>
      <c r="AC1987" s="148" t="s">
        <v>49</v>
      </c>
      <c r="AD1987" s="148" t="s">
        <v>9741</v>
      </c>
      <c r="AE1987" s="148">
        <v>53400</v>
      </c>
      <c r="AF1987" s="148" t="s">
        <v>9819</v>
      </c>
      <c r="AJ1987" s="148">
        <v>645767837</v>
      </c>
      <c r="AK1987" s="148" t="s">
        <v>5705</v>
      </c>
      <c r="AL1987" s="148">
        <v>0</v>
      </c>
      <c r="AM1987" s="148">
        <v>0</v>
      </c>
    </row>
    <row r="1988" spans="1:39">
      <c r="A1988" s="148">
        <v>5316007</v>
      </c>
      <c r="B1988" s="148" t="s">
        <v>6599</v>
      </c>
      <c r="C1988" s="148" t="s">
        <v>2104</v>
      </c>
      <c r="D1988" s="148">
        <v>5316007</v>
      </c>
      <c r="F1988" s="149" t="s">
        <v>52</v>
      </c>
      <c r="H1988" s="150">
        <v>21876</v>
      </c>
      <c r="I1988" s="149" t="s">
        <v>8208</v>
      </c>
      <c r="J1988" s="149" t="s">
        <v>8209</v>
      </c>
      <c r="K1988" s="149" t="s">
        <v>45</v>
      </c>
      <c r="M1988" s="149" t="s">
        <v>46</v>
      </c>
      <c r="N1988" s="148">
        <v>12530099</v>
      </c>
      <c r="O1988" s="148" t="s">
        <v>2047</v>
      </c>
      <c r="Q1988" s="148" t="s">
        <v>48</v>
      </c>
      <c r="R1988" s="150">
        <v>37432</v>
      </c>
      <c r="S1988" s="150">
        <v>44846</v>
      </c>
      <c r="T1988" s="148" t="s">
        <v>2896</v>
      </c>
      <c r="U1988" s="148">
        <v>574</v>
      </c>
      <c r="X1988" s="148">
        <v>5</v>
      </c>
      <c r="Y1988" s="148" t="s">
        <v>230</v>
      </c>
      <c r="AC1988" s="148" t="s">
        <v>49</v>
      </c>
      <c r="AD1988" s="148" t="s">
        <v>3769</v>
      </c>
      <c r="AE1988" s="148">
        <v>53400</v>
      </c>
      <c r="AF1988" s="148" t="s">
        <v>6600</v>
      </c>
      <c r="AI1988" s="148">
        <v>243060177</v>
      </c>
      <c r="AK1988" s="148" t="s">
        <v>5705</v>
      </c>
      <c r="AL1988" s="148">
        <v>0</v>
      </c>
      <c r="AM1988" s="148">
        <v>0</v>
      </c>
    </row>
    <row r="1989" spans="1:39">
      <c r="A1989" s="148">
        <v>5329663</v>
      </c>
      <c r="B1989" s="148" t="s">
        <v>6599</v>
      </c>
      <c r="C1989" s="148" t="s">
        <v>9820</v>
      </c>
      <c r="D1989" s="148">
        <v>5329663</v>
      </c>
      <c r="F1989" s="149" t="s">
        <v>52</v>
      </c>
      <c r="H1989" s="150">
        <v>33047</v>
      </c>
      <c r="I1989" s="149" t="s">
        <v>59</v>
      </c>
      <c r="J1989" s="149">
        <v>-40</v>
      </c>
      <c r="K1989" s="149" t="s">
        <v>61</v>
      </c>
      <c r="M1989" s="149" t="s">
        <v>46</v>
      </c>
      <c r="N1989" s="148">
        <v>12530099</v>
      </c>
      <c r="O1989" s="148" t="s">
        <v>2047</v>
      </c>
      <c r="Q1989" s="148" t="s">
        <v>48</v>
      </c>
      <c r="R1989" s="150">
        <v>45331</v>
      </c>
      <c r="S1989" s="150">
        <v>45315</v>
      </c>
      <c r="T1989" s="148" t="s">
        <v>1006</v>
      </c>
      <c r="U1989" s="148">
        <v>500</v>
      </c>
      <c r="X1989" s="148">
        <v>5</v>
      </c>
      <c r="Y1989" s="148" t="s">
        <v>230</v>
      </c>
      <c r="AC1989" s="148" t="s">
        <v>49</v>
      </c>
      <c r="AD1989" s="148" t="s">
        <v>9741</v>
      </c>
      <c r="AE1989" s="148">
        <v>53400</v>
      </c>
      <c r="AF1989" s="148" t="s">
        <v>9819</v>
      </c>
      <c r="AJ1989" s="148">
        <v>786069281</v>
      </c>
      <c r="AK1989" s="148" t="s">
        <v>9821</v>
      </c>
      <c r="AL1989" s="148">
        <v>0</v>
      </c>
      <c r="AM1989" s="148">
        <v>0</v>
      </c>
    </row>
    <row r="1990" spans="1:39">
      <c r="A1990" s="148">
        <v>5329365</v>
      </c>
      <c r="B1990" s="148" t="s">
        <v>701</v>
      </c>
      <c r="C1990" s="148" t="s">
        <v>9822</v>
      </c>
      <c r="D1990" s="148">
        <v>5329365</v>
      </c>
      <c r="F1990" s="149" t="s">
        <v>52</v>
      </c>
      <c r="H1990" s="150">
        <v>40560</v>
      </c>
      <c r="I1990" s="149" t="s">
        <v>44</v>
      </c>
      <c r="J1990" s="149">
        <v>-14</v>
      </c>
      <c r="K1990" s="149" t="s">
        <v>45</v>
      </c>
      <c r="M1990" s="149" t="s">
        <v>46</v>
      </c>
      <c r="N1990" s="148">
        <v>12530018</v>
      </c>
      <c r="O1990" s="148" t="s">
        <v>2023</v>
      </c>
      <c r="Q1990" s="148" t="s">
        <v>48</v>
      </c>
      <c r="R1990" s="150">
        <v>45195</v>
      </c>
      <c r="T1990" s="148" t="s">
        <v>2115</v>
      </c>
      <c r="U1990" s="148">
        <v>500</v>
      </c>
      <c r="X1990" s="148">
        <v>5</v>
      </c>
      <c r="Y1990" s="148" t="s">
        <v>230</v>
      </c>
      <c r="AC1990" s="148" t="s">
        <v>49</v>
      </c>
      <c r="AD1990" s="148" t="s">
        <v>5254</v>
      </c>
      <c r="AE1990" s="148">
        <v>53200</v>
      </c>
      <c r="AF1990" s="148" t="s">
        <v>9823</v>
      </c>
      <c r="AJ1990" s="148" t="s">
        <v>9824</v>
      </c>
      <c r="AK1990" s="148" t="s">
        <v>9825</v>
      </c>
      <c r="AL1990" s="148">
        <v>0</v>
      </c>
      <c r="AM1990" s="148">
        <v>0</v>
      </c>
    </row>
    <row r="1991" spans="1:39">
      <c r="A1991" s="148">
        <v>5319271</v>
      </c>
      <c r="B1991" s="148" t="s">
        <v>701</v>
      </c>
      <c r="C1991" s="148" t="s">
        <v>136</v>
      </c>
      <c r="D1991" s="148">
        <v>5319271</v>
      </c>
      <c r="F1991" s="149" t="s">
        <v>52</v>
      </c>
      <c r="H1991" s="150">
        <v>26384</v>
      </c>
      <c r="I1991" s="149" t="s">
        <v>8109</v>
      </c>
      <c r="J1991" s="149" t="s">
        <v>8110</v>
      </c>
      <c r="K1991" s="149" t="s">
        <v>45</v>
      </c>
      <c r="M1991" s="149" t="s">
        <v>46</v>
      </c>
      <c r="N1991" s="148">
        <v>12530147</v>
      </c>
      <c r="O1991" s="148" t="s">
        <v>966</v>
      </c>
      <c r="Q1991" s="148" t="s">
        <v>48</v>
      </c>
      <c r="R1991" s="150">
        <v>38600</v>
      </c>
      <c r="S1991" s="150">
        <v>44729</v>
      </c>
      <c r="T1991" s="148" t="s">
        <v>2896</v>
      </c>
      <c r="U1991" s="148">
        <v>879</v>
      </c>
      <c r="X1991" s="148">
        <v>8</v>
      </c>
      <c r="Y1991" s="148" t="s">
        <v>230</v>
      </c>
      <c r="AC1991" s="148" t="s">
        <v>49</v>
      </c>
      <c r="AD1991" s="148" t="s">
        <v>3837</v>
      </c>
      <c r="AE1991" s="148">
        <v>53300</v>
      </c>
      <c r="AF1991" s="148" t="s">
        <v>6601</v>
      </c>
      <c r="AI1991" s="148">
        <v>243007901</v>
      </c>
      <c r="AJ1991" s="148">
        <v>612100179</v>
      </c>
      <c r="AK1991" s="148" t="s">
        <v>6602</v>
      </c>
      <c r="AL1991" s="148">
        <v>0</v>
      </c>
      <c r="AM1991" s="148">
        <v>0</v>
      </c>
    </row>
    <row r="1992" spans="1:39">
      <c r="A1992" s="148">
        <v>5329366</v>
      </c>
      <c r="B1992" s="148" t="s">
        <v>701</v>
      </c>
      <c r="C1992" s="148" t="s">
        <v>241</v>
      </c>
      <c r="D1992" s="148">
        <v>5329366</v>
      </c>
      <c r="F1992" s="149" t="s">
        <v>52</v>
      </c>
      <c r="H1992" s="150">
        <v>40560</v>
      </c>
      <c r="I1992" s="149" t="s">
        <v>44</v>
      </c>
      <c r="J1992" s="149">
        <v>-14</v>
      </c>
      <c r="K1992" s="149" t="s">
        <v>45</v>
      </c>
      <c r="M1992" s="149" t="s">
        <v>46</v>
      </c>
      <c r="N1992" s="148">
        <v>12530018</v>
      </c>
      <c r="O1992" s="148" t="s">
        <v>2023</v>
      </c>
      <c r="Q1992" s="148" t="s">
        <v>48</v>
      </c>
      <c r="R1992" s="150">
        <v>45195</v>
      </c>
      <c r="T1992" s="148" t="s">
        <v>2115</v>
      </c>
      <c r="U1992" s="148">
        <v>500</v>
      </c>
      <c r="X1992" s="148">
        <v>5</v>
      </c>
      <c r="Y1992" s="148" t="s">
        <v>230</v>
      </c>
      <c r="AC1992" s="148" t="s">
        <v>49</v>
      </c>
      <c r="AD1992" s="148" t="s">
        <v>3646</v>
      </c>
      <c r="AE1992" s="148">
        <v>53200</v>
      </c>
      <c r="AF1992" s="148" t="s">
        <v>9823</v>
      </c>
      <c r="AI1992" s="148" t="s">
        <v>9826</v>
      </c>
      <c r="AJ1992" s="148" t="s">
        <v>9824</v>
      </c>
      <c r="AK1992" s="148" t="s">
        <v>9827</v>
      </c>
      <c r="AL1992" s="148">
        <v>0</v>
      </c>
      <c r="AM1992" s="148">
        <v>0</v>
      </c>
    </row>
    <row r="1993" spans="1:39">
      <c r="A1993" s="148">
        <v>5325044</v>
      </c>
      <c r="B1993" s="148" t="s">
        <v>702</v>
      </c>
      <c r="C1993" s="148" t="s">
        <v>81</v>
      </c>
      <c r="D1993" s="148">
        <v>5325044</v>
      </c>
      <c r="E1993" s="149" t="s">
        <v>52</v>
      </c>
      <c r="F1993" s="149" t="s">
        <v>52</v>
      </c>
      <c r="H1993" s="150">
        <v>39457</v>
      </c>
      <c r="I1993" s="149" t="s">
        <v>152</v>
      </c>
      <c r="J1993" s="149">
        <v>-17</v>
      </c>
      <c r="K1993" s="149" t="s">
        <v>45</v>
      </c>
      <c r="M1993" s="149" t="s">
        <v>46</v>
      </c>
      <c r="N1993" s="148">
        <v>12530022</v>
      </c>
      <c r="O1993" s="148" t="s">
        <v>51</v>
      </c>
      <c r="P1993" s="150">
        <v>45527</v>
      </c>
      <c r="Q1993" s="148" t="s">
        <v>962</v>
      </c>
      <c r="R1993" s="150">
        <v>41956</v>
      </c>
      <c r="T1993" s="148" t="s">
        <v>2115</v>
      </c>
      <c r="U1993" s="148">
        <v>1848</v>
      </c>
      <c r="X1993" s="148">
        <v>18</v>
      </c>
      <c r="Y1993" s="148" t="s">
        <v>230</v>
      </c>
      <c r="AB1993" s="150">
        <v>44743</v>
      </c>
      <c r="AC1993" s="148" t="s">
        <v>49</v>
      </c>
      <c r="AD1993" s="148" t="s">
        <v>4555</v>
      </c>
      <c r="AE1993" s="148">
        <v>53940</v>
      </c>
      <c r="AF1993" s="148" t="s">
        <v>4947</v>
      </c>
      <c r="AI1993" s="148">
        <v>243668175</v>
      </c>
      <c r="AK1993" s="148" t="s">
        <v>2304</v>
      </c>
      <c r="AL1993" s="148">
        <v>0</v>
      </c>
      <c r="AM1993" s="148">
        <v>0</v>
      </c>
    </row>
    <row r="1994" spans="1:39">
      <c r="A1994" s="148">
        <v>5323371</v>
      </c>
      <c r="B1994" s="148" t="s">
        <v>702</v>
      </c>
      <c r="C1994" s="148" t="s">
        <v>2033</v>
      </c>
      <c r="D1994" s="148">
        <v>5323371</v>
      </c>
      <c r="F1994" s="149" t="s">
        <v>52</v>
      </c>
      <c r="H1994" s="150">
        <v>26754</v>
      </c>
      <c r="I1994" s="149" t="s">
        <v>8109</v>
      </c>
      <c r="J1994" s="149" t="s">
        <v>8110</v>
      </c>
      <c r="K1994" s="149" t="s">
        <v>45</v>
      </c>
      <c r="M1994" s="149" t="s">
        <v>46</v>
      </c>
      <c r="N1994" s="148">
        <v>12530064</v>
      </c>
      <c r="O1994" s="148" t="s">
        <v>2020</v>
      </c>
      <c r="Q1994" s="148" t="s">
        <v>48</v>
      </c>
      <c r="R1994" s="150">
        <v>40861</v>
      </c>
      <c r="S1994" s="150">
        <v>45162</v>
      </c>
      <c r="T1994" s="148" t="s">
        <v>1006</v>
      </c>
      <c r="U1994" s="148">
        <v>811</v>
      </c>
      <c r="X1994" s="148">
        <v>8</v>
      </c>
      <c r="Y1994" s="148" t="s">
        <v>230</v>
      </c>
      <c r="AC1994" s="148" t="s">
        <v>49</v>
      </c>
      <c r="AD1994" s="148" t="s">
        <v>4555</v>
      </c>
      <c r="AE1994" s="148">
        <v>53940</v>
      </c>
      <c r="AF1994" s="148" t="s">
        <v>4948</v>
      </c>
      <c r="AJ1994" s="148">
        <v>612650806</v>
      </c>
      <c r="AK1994" s="148" t="s">
        <v>2304</v>
      </c>
      <c r="AL1994" s="148">
        <v>0</v>
      </c>
      <c r="AM1994" s="148">
        <v>0</v>
      </c>
    </row>
    <row r="1995" spans="1:39">
      <c r="A1995" s="148">
        <v>537597</v>
      </c>
      <c r="B1995" s="148" t="s">
        <v>702</v>
      </c>
      <c r="C1995" s="148" t="s">
        <v>118</v>
      </c>
      <c r="D1995" s="148">
        <v>537597</v>
      </c>
      <c r="E1995" s="149" t="s">
        <v>52</v>
      </c>
      <c r="F1995" s="149" t="s">
        <v>52</v>
      </c>
      <c r="H1995" s="150">
        <v>22880</v>
      </c>
      <c r="I1995" s="149" t="s">
        <v>8138</v>
      </c>
      <c r="J1995" s="149" t="s">
        <v>8139</v>
      </c>
      <c r="K1995" s="149" t="s">
        <v>45</v>
      </c>
      <c r="M1995" s="149" t="s">
        <v>46</v>
      </c>
      <c r="N1995" s="148">
        <v>12530074</v>
      </c>
      <c r="O1995" s="148" t="s">
        <v>218</v>
      </c>
      <c r="P1995" s="150">
        <v>45479</v>
      </c>
      <c r="Q1995" s="148" t="s">
        <v>962</v>
      </c>
      <c r="R1995" s="150">
        <v>37432</v>
      </c>
      <c r="S1995" s="150">
        <v>44777</v>
      </c>
      <c r="T1995" s="148" t="s">
        <v>2896</v>
      </c>
      <c r="U1995" s="148">
        <v>679</v>
      </c>
      <c r="X1995" s="148">
        <v>6</v>
      </c>
      <c r="Y1995" s="148" t="s">
        <v>230</v>
      </c>
      <c r="AC1995" s="148" t="s">
        <v>49</v>
      </c>
      <c r="AD1995" s="148" t="s">
        <v>3975</v>
      </c>
      <c r="AE1995" s="148">
        <v>53290</v>
      </c>
      <c r="AF1995" s="148" t="s">
        <v>4949</v>
      </c>
      <c r="AI1995" s="148">
        <v>243708506</v>
      </c>
      <c r="AJ1995" s="148" t="s">
        <v>4950</v>
      </c>
      <c r="AK1995" s="148" t="s">
        <v>4951</v>
      </c>
      <c r="AL1995" s="148">
        <v>0</v>
      </c>
      <c r="AM1995" s="148">
        <v>0</v>
      </c>
    </row>
    <row r="1996" spans="1:39">
      <c r="A1996" s="148">
        <v>5328153</v>
      </c>
      <c r="B1996" s="148" t="s">
        <v>1256</v>
      </c>
      <c r="C1996" s="148" t="s">
        <v>217</v>
      </c>
      <c r="D1996" s="148">
        <v>5328153</v>
      </c>
      <c r="E1996" s="149" t="s">
        <v>52</v>
      </c>
      <c r="F1996" s="149" t="s">
        <v>52</v>
      </c>
      <c r="H1996" s="150">
        <v>41126</v>
      </c>
      <c r="I1996" s="149" t="s">
        <v>53</v>
      </c>
      <c r="J1996" s="149">
        <v>-13</v>
      </c>
      <c r="K1996" s="149" t="s">
        <v>45</v>
      </c>
      <c r="M1996" s="149" t="s">
        <v>46</v>
      </c>
      <c r="N1996" s="148">
        <v>12530072</v>
      </c>
      <c r="O1996" s="148" t="s">
        <v>2032</v>
      </c>
      <c r="P1996" s="150">
        <v>45532</v>
      </c>
      <c r="Q1996" s="148" t="s">
        <v>962</v>
      </c>
      <c r="R1996" s="150">
        <v>44450</v>
      </c>
      <c r="T1996" s="148" t="s">
        <v>2115</v>
      </c>
      <c r="U1996" s="148">
        <v>596</v>
      </c>
      <c r="X1996" s="148">
        <v>5</v>
      </c>
      <c r="Y1996" s="148" t="s">
        <v>230</v>
      </c>
      <c r="AC1996" s="148" t="s">
        <v>49</v>
      </c>
      <c r="AD1996" s="148" t="s">
        <v>3642</v>
      </c>
      <c r="AE1996" s="148">
        <v>53470</v>
      </c>
      <c r="AF1996" s="148" t="s">
        <v>4952</v>
      </c>
      <c r="AI1996" s="148">
        <v>243260564</v>
      </c>
      <c r="AJ1996" s="148">
        <v>626996389</v>
      </c>
      <c r="AK1996" s="148" t="s">
        <v>2305</v>
      </c>
      <c r="AL1996" s="148">
        <v>0</v>
      </c>
      <c r="AM1996" s="148">
        <v>0</v>
      </c>
    </row>
    <row r="1997" spans="1:39">
      <c r="A1997" s="148">
        <v>5316891</v>
      </c>
      <c r="B1997" s="148" t="s">
        <v>703</v>
      </c>
      <c r="C1997" s="148" t="s">
        <v>237</v>
      </c>
      <c r="D1997" s="148">
        <v>5316891</v>
      </c>
      <c r="F1997" s="149" t="s">
        <v>52</v>
      </c>
      <c r="H1997" s="150">
        <v>23715</v>
      </c>
      <c r="I1997" s="149" t="s">
        <v>8138</v>
      </c>
      <c r="J1997" s="149" t="s">
        <v>8139</v>
      </c>
      <c r="K1997" s="149" t="s">
        <v>45</v>
      </c>
      <c r="M1997" s="149" t="s">
        <v>46</v>
      </c>
      <c r="N1997" s="148">
        <v>12530058</v>
      </c>
      <c r="O1997" s="148" t="s">
        <v>945</v>
      </c>
      <c r="Q1997" s="148" t="s">
        <v>48</v>
      </c>
      <c r="R1997" s="150">
        <v>37432</v>
      </c>
      <c r="S1997" s="150">
        <v>44804</v>
      </c>
      <c r="T1997" s="148" t="s">
        <v>2896</v>
      </c>
      <c r="U1997" s="148">
        <v>1026</v>
      </c>
      <c r="X1997" s="148">
        <v>10</v>
      </c>
      <c r="Y1997" s="148" t="s">
        <v>230</v>
      </c>
      <c r="AC1997" s="148" t="s">
        <v>49</v>
      </c>
      <c r="AD1997" s="148" t="s">
        <v>4953</v>
      </c>
      <c r="AE1997" s="148">
        <v>53350</v>
      </c>
      <c r="AF1997" s="148" t="s">
        <v>4954</v>
      </c>
      <c r="AK1997" s="148" t="s">
        <v>1825</v>
      </c>
      <c r="AL1997" s="148">
        <v>0</v>
      </c>
      <c r="AM1997" s="148">
        <v>0</v>
      </c>
    </row>
    <row r="1998" spans="1:39">
      <c r="A1998" s="148">
        <v>5329247</v>
      </c>
      <c r="B1998" s="148" t="s">
        <v>703</v>
      </c>
      <c r="C1998" s="148" t="s">
        <v>2290</v>
      </c>
      <c r="D1998" s="148">
        <v>5329247</v>
      </c>
      <c r="E1998" s="149" t="s">
        <v>8115</v>
      </c>
      <c r="F1998" s="149" t="s">
        <v>52</v>
      </c>
      <c r="H1998" s="150">
        <v>27170</v>
      </c>
      <c r="I1998" s="149" t="s">
        <v>8109</v>
      </c>
      <c r="J1998" s="149" t="s">
        <v>8110</v>
      </c>
      <c r="K1998" s="149" t="s">
        <v>45</v>
      </c>
      <c r="M1998" s="149" t="s">
        <v>46</v>
      </c>
      <c r="N1998" s="148">
        <v>12530033</v>
      </c>
      <c r="O1998" s="148" t="s">
        <v>2147</v>
      </c>
      <c r="P1998" s="150">
        <v>45485</v>
      </c>
      <c r="Q1998" s="148" t="s">
        <v>962</v>
      </c>
      <c r="R1998" s="150">
        <v>45182</v>
      </c>
      <c r="S1998" s="150">
        <v>45181</v>
      </c>
      <c r="T1998" s="148" t="s">
        <v>2896</v>
      </c>
      <c r="U1998" s="148">
        <v>500</v>
      </c>
      <c r="X1998" s="148">
        <v>5</v>
      </c>
      <c r="Y1998" s="148" t="s">
        <v>230</v>
      </c>
      <c r="AC1998" s="148" t="s">
        <v>49</v>
      </c>
      <c r="AD1998" s="148" t="s">
        <v>4832</v>
      </c>
      <c r="AE1998" s="148">
        <v>53190</v>
      </c>
      <c r="AF1998" s="148" t="s">
        <v>9828</v>
      </c>
      <c r="AI1998" s="148" t="s">
        <v>9829</v>
      </c>
      <c r="AJ1998" s="148" t="s">
        <v>9829</v>
      </c>
      <c r="AK1998" s="148" t="s">
        <v>9830</v>
      </c>
      <c r="AL1998" s="148">
        <v>0</v>
      </c>
      <c r="AM1998" s="148">
        <v>0</v>
      </c>
    </row>
    <row r="1999" spans="1:39">
      <c r="A1999" s="148">
        <v>4941786</v>
      </c>
      <c r="B1999" s="148" t="s">
        <v>9831</v>
      </c>
      <c r="C1999" s="148" t="s">
        <v>9832</v>
      </c>
      <c r="D1999" s="148">
        <v>4941786</v>
      </c>
      <c r="F1999" s="149" t="s">
        <v>52</v>
      </c>
      <c r="H1999" s="150">
        <v>40939</v>
      </c>
      <c r="I1999" s="149" t="s">
        <v>53</v>
      </c>
      <c r="J1999" s="149">
        <v>-13</v>
      </c>
      <c r="K1999" s="149" t="s">
        <v>45</v>
      </c>
      <c r="M1999" s="149" t="s">
        <v>46</v>
      </c>
      <c r="N1999" s="148">
        <v>12530018</v>
      </c>
      <c r="O1999" s="148" t="s">
        <v>2023</v>
      </c>
      <c r="Q1999" s="148" t="s">
        <v>48</v>
      </c>
      <c r="R1999" s="150">
        <v>44811</v>
      </c>
      <c r="T1999" s="148" t="s">
        <v>2115</v>
      </c>
      <c r="U1999" s="148">
        <v>562</v>
      </c>
      <c r="X1999" s="148">
        <v>5</v>
      </c>
      <c r="Y1999" s="148" t="s">
        <v>230</v>
      </c>
      <c r="AB1999" s="150">
        <v>45199</v>
      </c>
      <c r="AC1999" s="148" t="s">
        <v>49</v>
      </c>
      <c r="AD1999" s="148" t="s">
        <v>9833</v>
      </c>
      <c r="AE1999" s="148">
        <v>49280</v>
      </c>
      <c r="AF1999" s="148" t="s">
        <v>9834</v>
      </c>
      <c r="AJ1999" s="148">
        <v>623054623</v>
      </c>
      <c r="AK1999" s="148" t="s">
        <v>9835</v>
      </c>
      <c r="AL1999" s="148">
        <v>0</v>
      </c>
      <c r="AM1999" s="148">
        <v>0</v>
      </c>
    </row>
    <row r="2000" spans="1:39">
      <c r="A2000" s="148">
        <v>7882788</v>
      </c>
      <c r="B2000" s="148" t="s">
        <v>1316</v>
      </c>
      <c r="C2000" s="148" t="s">
        <v>134</v>
      </c>
      <c r="D2000" s="148">
        <v>7882788</v>
      </c>
      <c r="F2000" s="149" t="s">
        <v>52</v>
      </c>
      <c r="H2000" s="150">
        <v>30244</v>
      </c>
      <c r="I2000" s="149" t="s">
        <v>8113</v>
      </c>
      <c r="J2000" s="149" t="s">
        <v>8114</v>
      </c>
      <c r="K2000" s="149" t="s">
        <v>45</v>
      </c>
      <c r="M2000" s="149" t="s">
        <v>46</v>
      </c>
      <c r="N2000" s="148">
        <v>12530035</v>
      </c>
      <c r="O2000" s="148" t="s">
        <v>2027</v>
      </c>
      <c r="Q2000" s="148" t="s">
        <v>48</v>
      </c>
      <c r="R2000" s="150">
        <v>43452</v>
      </c>
      <c r="S2000" s="150">
        <v>45167</v>
      </c>
      <c r="T2000" s="148" t="s">
        <v>1006</v>
      </c>
      <c r="U2000" s="148">
        <v>522</v>
      </c>
      <c r="X2000" s="148">
        <v>5</v>
      </c>
      <c r="Y2000" s="148" t="s">
        <v>230</v>
      </c>
      <c r="AC2000" s="148" t="s">
        <v>49</v>
      </c>
      <c r="AD2000" s="148" t="s">
        <v>4955</v>
      </c>
      <c r="AE2000" s="148">
        <v>78550</v>
      </c>
      <c r="AF2000" s="148" t="s">
        <v>4956</v>
      </c>
      <c r="AJ2000" s="148">
        <v>632950426</v>
      </c>
      <c r="AK2000" s="148" t="s">
        <v>6603</v>
      </c>
      <c r="AL2000" s="148">
        <v>0</v>
      </c>
      <c r="AM2000" s="148">
        <v>0</v>
      </c>
    </row>
    <row r="2001" spans="1:39">
      <c r="A2001" s="148">
        <v>5326002</v>
      </c>
      <c r="B2001" s="148" t="s">
        <v>938</v>
      </c>
      <c r="C2001" s="148" t="s">
        <v>312</v>
      </c>
      <c r="D2001" s="148">
        <v>5326002</v>
      </c>
      <c r="E2001" s="149" t="s">
        <v>52</v>
      </c>
      <c r="F2001" s="149" t="s">
        <v>52</v>
      </c>
      <c r="H2001" s="150">
        <v>40438</v>
      </c>
      <c r="I2001" s="149" t="s">
        <v>97</v>
      </c>
      <c r="J2001" s="149">
        <v>-15</v>
      </c>
      <c r="K2001" s="149" t="s">
        <v>45</v>
      </c>
      <c r="M2001" s="149" t="s">
        <v>46</v>
      </c>
      <c r="N2001" s="148">
        <v>12530017</v>
      </c>
      <c r="O2001" s="148" t="s">
        <v>2025</v>
      </c>
      <c r="P2001" s="150">
        <v>45527</v>
      </c>
      <c r="Q2001" s="148" t="s">
        <v>962</v>
      </c>
      <c r="R2001" s="150">
        <v>42645</v>
      </c>
      <c r="T2001" s="148" t="s">
        <v>2115</v>
      </c>
      <c r="U2001" s="148">
        <v>1605</v>
      </c>
      <c r="X2001" s="148">
        <v>16</v>
      </c>
      <c r="Y2001" s="148" t="s">
        <v>230</v>
      </c>
      <c r="AC2001" s="148" t="s">
        <v>49</v>
      </c>
      <c r="AD2001" s="148" t="s">
        <v>3669</v>
      </c>
      <c r="AE2001" s="148">
        <v>53500</v>
      </c>
      <c r="AF2001" s="148" t="s">
        <v>4957</v>
      </c>
      <c r="AJ2001" s="148">
        <v>622997744</v>
      </c>
      <c r="AK2001" s="148" t="s">
        <v>1826</v>
      </c>
      <c r="AL2001" s="148">
        <v>0</v>
      </c>
      <c r="AM2001" s="148">
        <v>0</v>
      </c>
    </row>
    <row r="2002" spans="1:39">
      <c r="A2002" s="148">
        <v>5327378</v>
      </c>
      <c r="B2002" s="148" t="s">
        <v>938</v>
      </c>
      <c r="C2002" s="148" t="s">
        <v>1206</v>
      </c>
      <c r="D2002" s="148">
        <v>5327378</v>
      </c>
      <c r="E2002" s="149" t="s">
        <v>52</v>
      </c>
      <c r="F2002" s="149" t="s">
        <v>52</v>
      </c>
      <c r="H2002" s="150">
        <v>41665</v>
      </c>
      <c r="I2002" s="149" t="s">
        <v>89</v>
      </c>
      <c r="J2002" s="149">
        <v>-11</v>
      </c>
      <c r="K2002" s="149" t="s">
        <v>45</v>
      </c>
      <c r="M2002" s="149" t="s">
        <v>46</v>
      </c>
      <c r="N2002" s="148">
        <v>12530017</v>
      </c>
      <c r="O2002" s="148" t="s">
        <v>2025</v>
      </c>
      <c r="P2002" s="150">
        <v>45527</v>
      </c>
      <c r="Q2002" s="148" t="s">
        <v>962</v>
      </c>
      <c r="R2002" s="150">
        <v>43717</v>
      </c>
      <c r="T2002" s="148" t="s">
        <v>2115</v>
      </c>
      <c r="U2002" s="148">
        <v>556</v>
      </c>
      <c r="X2002" s="148">
        <v>5</v>
      </c>
      <c r="Y2002" s="148" t="s">
        <v>230</v>
      </c>
      <c r="AC2002" s="148" t="s">
        <v>49</v>
      </c>
      <c r="AD2002" s="148" t="s">
        <v>3669</v>
      </c>
      <c r="AE2002" s="148">
        <v>53500</v>
      </c>
      <c r="AF2002" s="148" t="s">
        <v>4958</v>
      </c>
      <c r="AI2002" s="148">
        <v>966441479</v>
      </c>
      <c r="AJ2002" s="148">
        <v>622997744</v>
      </c>
      <c r="AK2002" s="148" t="s">
        <v>1826</v>
      </c>
      <c r="AL2002" s="148">
        <v>0</v>
      </c>
      <c r="AM2002" s="148">
        <v>0</v>
      </c>
    </row>
    <row r="2003" spans="1:39">
      <c r="A2003" s="148">
        <v>5326648</v>
      </c>
      <c r="B2003" s="148" t="s">
        <v>938</v>
      </c>
      <c r="C2003" s="148" t="s">
        <v>93</v>
      </c>
      <c r="D2003" s="148">
        <v>5326648</v>
      </c>
      <c r="F2003" s="149" t="s">
        <v>43</v>
      </c>
      <c r="H2003" s="150">
        <v>19838</v>
      </c>
      <c r="I2003" s="149" t="s">
        <v>8116</v>
      </c>
      <c r="J2003" s="149" t="s">
        <v>8117</v>
      </c>
      <c r="K2003" s="149" t="s">
        <v>45</v>
      </c>
      <c r="M2003" s="149" t="s">
        <v>46</v>
      </c>
      <c r="N2003" s="148">
        <v>12530114</v>
      </c>
      <c r="O2003" s="148" t="s">
        <v>47</v>
      </c>
      <c r="Q2003" s="148" t="s">
        <v>48</v>
      </c>
      <c r="R2003" s="150">
        <v>43030</v>
      </c>
      <c r="S2003" s="150">
        <v>44482</v>
      </c>
      <c r="T2003" s="148" t="s">
        <v>2896</v>
      </c>
      <c r="U2003" s="148">
        <v>500</v>
      </c>
      <c r="X2003" s="148">
        <v>5</v>
      </c>
      <c r="Y2003" s="148" t="s">
        <v>230</v>
      </c>
      <c r="AC2003" s="148" t="s">
        <v>49</v>
      </c>
      <c r="AD2003" s="148" t="s">
        <v>1328</v>
      </c>
      <c r="AE2003" s="148">
        <v>53000</v>
      </c>
      <c r="AF2003" s="148" t="s">
        <v>4959</v>
      </c>
      <c r="AJ2003" s="148" t="s">
        <v>6604</v>
      </c>
      <c r="AK2003" s="148" t="s">
        <v>3523</v>
      </c>
      <c r="AL2003" s="148">
        <v>0</v>
      </c>
      <c r="AM2003" s="148">
        <v>0</v>
      </c>
    </row>
    <row r="2004" spans="1:39">
      <c r="A2004" s="148">
        <v>5322866</v>
      </c>
      <c r="B2004" s="148" t="s">
        <v>704</v>
      </c>
      <c r="C2004" s="148" t="s">
        <v>63</v>
      </c>
      <c r="D2004" s="148">
        <v>5322866</v>
      </c>
      <c r="F2004" s="149" t="s">
        <v>52</v>
      </c>
      <c r="H2004" s="150">
        <v>36092</v>
      </c>
      <c r="I2004" s="149" t="s">
        <v>59</v>
      </c>
      <c r="J2004" s="149">
        <v>-40</v>
      </c>
      <c r="K2004" s="149" t="s">
        <v>45</v>
      </c>
      <c r="M2004" s="149" t="s">
        <v>46</v>
      </c>
      <c r="N2004" s="148">
        <v>12530068</v>
      </c>
      <c r="O2004" s="148" t="s">
        <v>192</v>
      </c>
      <c r="Q2004" s="148" t="s">
        <v>48</v>
      </c>
      <c r="R2004" s="150">
        <v>40793</v>
      </c>
      <c r="S2004" s="150">
        <v>44841</v>
      </c>
      <c r="T2004" s="148" t="s">
        <v>2896</v>
      </c>
      <c r="U2004" s="148">
        <v>1405</v>
      </c>
      <c r="X2004" s="148">
        <v>14</v>
      </c>
      <c r="Y2004" s="148" t="s">
        <v>230</v>
      </c>
      <c r="AC2004" s="148" t="s">
        <v>49</v>
      </c>
      <c r="AD2004" s="148" t="s">
        <v>3753</v>
      </c>
      <c r="AE2004" s="148">
        <v>53220</v>
      </c>
      <c r="AF2004" s="148" t="s">
        <v>4960</v>
      </c>
      <c r="AK2004" s="148" t="s">
        <v>3122</v>
      </c>
      <c r="AL2004" s="148">
        <v>0</v>
      </c>
      <c r="AM2004" s="148">
        <v>0</v>
      </c>
    </row>
    <row r="2005" spans="1:39">
      <c r="A2005" s="148">
        <v>5325179</v>
      </c>
      <c r="B2005" s="148" t="s">
        <v>704</v>
      </c>
      <c r="C2005" s="148" t="s">
        <v>2210</v>
      </c>
      <c r="D2005" s="148">
        <v>5325179</v>
      </c>
      <c r="E2005" s="149" t="s">
        <v>8115</v>
      </c>
      <c r="F2005" s="149" t="s">
        <v>52</v>
      </c>
      <c r="H2005" s="150">
        <v>26390</v>
      </c>
      <c r="I2005" s="149" t="s">
        <v>8109</v>
      </c>
      <c r="J2005" s="149" t="s">
        <v>8110</v>
      </c>
      <c r="K2005" s="149" t="s">
        <v>45</v>
      </c>
      <c r="M2005" s="149" t="s">
        <v>46</v>
      </c>
      <c r="N2005" s="148">
        <v>12538910</v>
      </c>
      <c r="O2005" s="148" t="s">
        <v>2072</v>
      </c>
      <c r="P2005" s="150">
        <v>45477</v>
      </c>
      <c r="Q2005" s="148" t="s">
        <v>962</v>
      </c>
      <c r="R2005" s="150">
        <v>42251</v>
      </c>
      <c r="S2005" s="150">
        <v>45131</v>
      </c>
      <c r="T2005" s="148" t="s">
        <v>2896</v>
      </c>
      <c r="U2005" s="148">
        <v>749</v>
      </c>
      <c r="X2005" s="148">
        <v>7</v>
      </c>
      <c r="Y2005" s="148" t="s">
        <v>230</v>
      </c>
      <c r="AC2005" s="148" t="s">
        <v>49</v>
      </c>
      <c r="AD2005" s="148" t="s">
        <v>4451</v>
      </c>
      <c r="AE2005" s="148">
        <v>53440</v>
      </c>
      <c r="AF2005" s="148" t="s">
        <v>4962</v>
      </c>
      <c r="AJ2005" s="148" t="s">
        <v>6605</v>
      </c>
      <c r="AK2005" s="148" t="s">
        <v>1827</v>
      </c>
      <c r="AL2005" s="148">
        <v>0</v>
      </c>
      <c r="AM2005" s="148">
        <v>0</v>
      </c>
    </row>
    <row r="2006" spans="1:39">
      <c r="A2006" s="148">
        <v>5321530</v>
      </c>
      <c r="B2006" s="148" t="s">
        <v>704</v>
      </c>
      <c r="C2006" s="148" t="s">
        <v>210</v>
      </c>
      <c r="D2006" s="148">
        <v>5321530</v>
      </c>
      <c r="F2006" s="149" t="s">
        <v>52</v>
      </c>
      <c r="H2006" s="150">
        <v>34923</v>
      </c>
      <c r="I2006" s="149" t="s">
        <v>59</v>
      </c>
      <c r="J2006" s="149">
        <v>-40</v>
      </c>
      <c r="K2006" s="149" t="s">
        <v>45</v>
      </c>
      <c r="M2006" s="149" t="s">
        <v>46</v>
      </c>
      <c r="N2006" s="148">
        <v>12530068</v>
      </c>
      <c r="O2006" s="148" t="s">
        <v>192</v>
      </c>
      <c r="Q2006" s="148" t="s">
        <v>48</v>
      </c>
      <c r="R2006" s="150">
        <v>39780</v>
      </c>
      <c r="S2006" s="150">
        <v>44817</v>
      </c>
      <c r="T2006" s="148" t="s">
        <v>2896</v>
      </c>
      <c r="U2006" s="148">
        <v>1023</v>
      </c>
      <c r="X2006" s="148">
        <v>10</v>
      </c>
      <c r="Y2006" s="148" t="s">
        <v>230</v>
      </c>
      <c r="AC2006" s="148" t="s">
        <v>49</v>
      </c>
      <c r="AD2006" s="148" t="s">
        <v>3753</v>
      </c>
      <c r="AE2006" s="148">
        <v>53220</v>
      </c>
      <c r="AF2006" s="148" t="s">
        <v>4961</v>
      </c>
      <c r="AI2006" s="148">
        <v>243056412</v>
      </c>
      <c r="AK2006" s="148" t="s">
        <v>3123</v>
      </c>
      <c r="AL2006" s="148">
        <v>0</v>
      </c>
      <c r="AM2006" s="148">
        <v>0</v>
      </c>
    </row>
    <row r="2007" spans="1:39">
      <c r="A2007" s="148">
        <v>5326744</v>
      </c>
      <c r="B2007" s="148" t="s">
        <v>704</v>
      </c>
      <c r="C2007" s="148" t="s">
        <v>1123</v>
      </c>
      <c r="D2007" s="148">
        <v>5326744</v>
      </c>
      <c r="E2007" s="149" t="s">
        <v>52</v>
      </c>
      <c r="F2007" s="149" t="s">
        <v>52</v>
      </c>
      <c r="H2007" s="150">
        <v>38553</v>
      </c>
      <c r="I2007" s="149" t="s">
        <v>59</v>
      </c>
      <c r="J2007" s="149">
        <v>-40</v>
      </c>
      <c r="K2007" s="149" t="s">
        <v>45</v>
      </c>
      <c r="M2007" s="149" t="s">
        <v>46</v>
      </c>
      <c r="N2007" s="148">
        <v>12538910</v>
      </c>
      <c r="O2007" s="148" t="s">
        <v>2072</v>
      </c>
      <c r="P2007" s="150">
        <v>45520</v>
      </c>
      <c r="Q2007" s="148" t="s">
        <v>962</v>
      </c>
      <c r="R2007" s="150">
        <v>43115</v>
      </c>
      <c r="S2007" s="150">
        <v>45131</v>
      </c>
      <c r="T2007" s="148" t="s">
        <v>2896</v>
      </c>
      <c r="U2007" s="148">
        <v>566</v>
      </c>
      <c r="X2007" s="148">
        <v>5</v>
      </c>
      <c r="Y2007" s="148" t="s">
        <v>230</v>
      </c>
      <c r="AB2007" s="150">
        <v>43447</v>
      </c>
      <c r="AC2007" s="148" t="s">
        <v>49</v>
      </c>
      <c r="AD2007" s="148" t="s">
        <v>4026</v>
      </c>
      <c r="AE2007" s="148">
        <v>53440</v>
      </c>
      <c r="AF2007" s="148" t="s">
        <v>4962</v>
      </c>
      <c r="AI2007" s="148">
        <v>243036513</v>
      </c>
      <c r="AJ2007" s="148">
        <v>676273734</v>
      </c>
      <c r="AK2007" s="148" t="s">
        <v>1827</v>
      </c>
      <c r="AL2007" s="148">
        <v>0</v>
      </c>
      <c r="AM2007" s="148">
        <v>0</v>
      </c>
    </row>
    <row r="2008" spans="1:39">
      <c r="A2008" s="148">
        <v>5329130</v>
      </c>
      <c r="B2008" s="148" t="s">
        <v>6606</v>
      </c>
      <c r="C2008" s="148" t="s">
        <v>6607</v>
      </c>
      <c r="D2008" s="148">
        <v>5329130</v>
      </c>
      <c r="F2008" s="149" t="s">
        <v>52</v>
      </c>
      <c r="H2008" s="150">
        <v>41776</v>
      </c>
      <c r="I2008" s="149" t="s">
        <v>89</v>
      </c>
      <c r="J2008" s="149">
        <v>-11</v>
      </c>
      <c r="K2008" s="149" t="s">
        <v>61</v>
      </c>
      <c r="M2008" s="149" t="s">
        <v>46</v>
      </c>
      <c r="N2008" s="148">
        <v>12530060</v>
      </c>
      <c r="O2008" s="148" t="s">
        <v>2031</v>
      </c>
      <c r="Q2008" s="148" t="s">
        <v>48</v>
      </c>
      <c r="R2008" s="150">
        <v>45112</v>
      </c>
      <c r="T2008" s="148" t="s">
        <v>2115</v>
      </c>
      <c r="U2008" s="148">
        <v>500</v>
      </c>
      <c r="X2008" s="148">
        <v>5</v>
      </c>
      <c r="Y2008" s="148" t="s">
        <v>230</v>
      </c>
      <c r="AC2008" s="148" t="s">
        <v>49</v>
      </c>
      <c r="AD2008" s="148" t="s">
        <v>3637</v>
      </c>
      <c r="AE2008" s="148">
        <v>53810</v>
      </c>
      <c r="AF2008" s="148" t="s">
        <v>6608</v>
      </c>
      <c r="AJ2008" s="148">
        <v>637944992</v>
      </c>
      <c r="AK2008" s="148" t="s">
        <v>6609</v>
      </c>
      <c r="AL2008" s="148">
        <v>0</v>
      </c>
      <c r="AM2008" s="148">
        <v>0</v>
      </c>
    </row>
    <row r="2009" spans="1:39">
      <c r="A2009" s="148">
        <v>5329129</v>
      </c>
      <c r="B2009" s="148" t="s">
        <v>6606</v>
      </c>
      <c r="C2009" s="148" t="s">
        <v>2296</v>
      </c>
      <c r="D2009" s="148">
        <v>5329129</v>
      </c>
      <c r="F2009" s="149" t="s">
        <v>5338</v>
      </c>
      <c r="H2009" s="150">
        <v>41022</v>
      </c>
      <c r="I2009" s="149" t="s">
        <v>53</v>
      </c>
      <c r="J2009" s="149">
        <v>-13</v>
      </c>
      <c r="K2009" s="149" t="s">
        <v>45</v>
      </c>
      <c r="M2009" s="149" t="s">
        <v>46</v>
      </c>
      <c r="N2009" s="148">
        <v>12530060</v>
      </c>
      <c r="O2009" s="148" t="s">
        <v>2031</v>
      </c>
      <c r="Q2009" s="148" t="s">
        <v>48</v>
      </c>
      <c r="R2009" s="150">
        <v>45112</v>
      </c>
      <c r="T2009" s="148" t="s">
        <v>2115</v>
      </c>
      <c r="U2009" s="148">
        <v>500</v>
      </c>
      <c r="X2009" s="148">
        <v>5</v>
      </c>
      <c r="Y2009" s="148" t="s">
        <v>230</v>
      </c>
      <c r="AC2009" s="148" t="s">
        <v>49</v>
      </c>
      <c r="AD2009" s="148" t="s">
        <v>3637</v>
      </c>
      <c r="AE2009" s="148">
        <v>53810</v>
      </c>
      <c r="AF2009" s="148" t="s">
        <v>6608</v>
      </c>
      <c r="AJ2009" s="148">
        <v>637944992</v>
      </c>
      <c r="AK2009" s="148" t="s">
        <v>6609</v>
      </c>
      <c r="AL2009" s="148">
        <v>0</v>
      </c>
      <c r="AM2009" s="148">
        <v>0</v>
      </c>
    </row>
    <row r="2010" spans="1:39">
      <c r="A2010" s="148">
        <v>5329715</v>
      </c>
      <c r="B2010" s="148" t="s">
        <v>6606</v>
      </c>
      <c r="C2010" s="148" t="s">
        <v>9836</v>
      </c>
      <c r="D2010" s="148">
        <v>5329715</v>
      </c>
      <c r="E2010" s="149" t="s">
        <v>5338</v>
      </c>
      <c r="H2010" s="150">
        <v>42651</v>
      </c>
      <c r="I2010" s="149" t="s">
        <v>43</v>
      </c>
      <c r="J2010" s="149">
        <v>-9</v>
      </c>
      <c r="K2010" s="149" t="s">
        <v>61</v>
      </c>
      <c r="M2010" s="149" t="s">
        <v>46</v>
      </c>
      <c r="N2010" s="148">
        <v>12530060</v>
      </c>
      <c r="O2010" s="148" t="s">
        <v>2031</v>
      </c>
      <c r="P2010" s="150">
        <v>45496</v>
      </c>
      <c r="Q2010" s="148" t="s">
        <v>962</v>
      </c>
      <c r="R2010" s="150">
        <v>45496</v>
      </c>
      <c r="T2010" s="148" t="s">
        <v>2115</v>
      </c>
      <c r="U2010" s="148">
        <v>500</v>
      </c>
      <c r="X2010" s="148">
        <v>5</v>
      </c>
      <c r="Y2010" s="148" t="s">
        <v>230</v>
      </c>
      <c r="AC2010" s="148" t="s">
        <v>49</v>
      </c>
      <c r="AD2010" s="148" t="s">
        <v>3637</v>
      </c>
      <c r="AE2010" s="148">
        <v>53810</v>
      </c>
      <c r="AF2010" s="148" t="s">
        <v>6608</v>
      </c>
      <c r="AJ2010" s="148">
        <v>637944992</v>
      </c>
      <c r="AK2010" s="148" t="s">
        <v>9837</v>
      </c>
      <c r="AL2010" s="148">
        <v>0</v>
      </c>
      <c r="AM2010" s="148">
        <v>0</v>
      </c>
    </row>
    <row r="2011" spans="1:39">
      <c r="A2011" s="148">
        <v>5329214</v>
      </c>
      <c r="B2011" s="148" t="s">
        <v>9838</v>
      </c>
      <c r="C2011" s="148" t="s">
        <v>686</v>
      </c>
      <c r="D2011" s="148">
        <v>5329214</v>
      </c>
      <c r="F2011" s="149" t="s">
        <v>5338</v>
      </c>
      <c r="H2011" s="150">
        <v>42117</v>
      </c>
      <c r="I2011" s="149" t="s">
        <v>57</v>
      </c>
      <c r="J2011" s="149">
        <v>-10</v>
      </c>
      <c r="K2011" s="149" t="s">
        <v>45</v>
      </c>
      <c r="M2011" s="149" t="s">
        <v>46</v>
      </c>
      <c r="N2011" s="148">
        <v>12530060</v>
      </c>
      <c r="O2011" s="148" t="s">
        <v>2031</v>
      </c>
      <c r="Q2011" s="148" t="s">
        <v>48</v>
      </c>
      <c r="R2011" s="150">
        <v>45178</v>
      </c>
      <c r="T2011" s="148" t="s">
        <v>2115</v>
      </c>
      <c r="U2011" s="148">
        <v>500</v>
      </c>
      <c r="X2011" s="148">
        <v>5</v>
      </c>
      <c r="Y2011" s="148" t="s">
        <v>230</v>
      </c>
      <c r="AC2011" s="148" t="s">
        <v>49</v>
      </c>
      <c r="AD2011" s="148" t="s">
        <v>6175</v>
      </c>
      <c r="AE2011" s="148">
        <v>53240</v>
      </c>
      <c r="AF2011" s="148" t="s">
        <v>9839</v>
      </c>
      <c r="AJ2011" s="148">
        <v>677009717</v>
      </c>
      <c r="AK2011" s="148" t="s">
        <v>9840</v>
      </c>
      <c r="AL2011" s="148">
        <v>0</v>
      </c>
      <c r="AM2011" s="148">
        <v>0</v>
      </c>
    </row>
    <row r="2012" spans="1:39">
      <c r="A2012" s="148">
        <v>537975</v>
      </c>
      <c r="B2012" s="148" t="s">
        <v>705</v>
      </c>
      <c r="C2012" s="148" t="s">
        <v>2102</v>
      </c>
      <c r="D2012" s="148">
        <v>537975</v>
      </c>
      <c r="E2012" s="149" t="s">
        <v>52</v>
      </c>
      <c r="F2012" s="149" t="s">
        <v>52</v>
      </c>
      <c r="H2012" s="150">
        <v>20403</v>
      </c>
      <c r="I2012" s="149" t="s">
        <v>8208</v>
      </c>
      <c r="J2012" s="149" t="s">
        <v>8209</v>
      </c>
      <c r="K2012" s="149" t="s">
        <v>45</v>
      </c>
      <c r="M2012" s="149" t="s">
        <v>46</v>
      </c>
      <c r="N2012" s="148">
        <v>12530038</v>
      </c>
      <c r="O2012" s="148" t="s">
        <v>2058</v>
      </c>
      <c r="P2012" s="150">
        <v>45533</v>
      </c>
      <c r="Q2012" s="148" t="s">
        <v>962</v>
      </c>
      <c r="R2012" s="150">
        <v>37432</v>
      </c>
      <c r="S2012" s="150">
        <v>45470</v>
      </c>
      <c r="T2012" s="148" t="s">
        <v>1006</v>
      </c>
      <c r="U2012" s="148">
        <v>500</v>
      </c>
      <c r="X2012" s="148">
        <v>5</v>
      </c>
      <c r="Y2012" s="148" t="s">
        <v>230</v>
      </c>
      <c r="AC2012" s="148" t="s">
        <v>49</v>
      </c>
      <c r="AD2012" s="148" t="s">
        <v>3958</v>
      </c>
      <c r="AE2012" s="148">
        <v>53170</v>
      </c>
      <c r="AF2012" s="148" t="s">
        <v>4963</v>
      </c>
      <c r="AI2012" s="148">
        <v>243908360</v>
      </c>
      <c r="AJ2012" s="148">
        <v>771176970</v>
      </c>
      <c r="AK2012" s="148" t="s">
        <v>1828</v>
      </c>
      <c r="AL2012" s="148">
        <v>0</v>
      </c>
      <c r="AM2012" s="148">
        <v>0</v>
      </c>
    </row>
    <row r="2013" spans="1:39">
      <c r="A2013" s="148">
        <v>5322240</v>
      </c>
      <c r="B2013" s="148" t="s">
        <v>706</v>
      </c>
      <c r="C2013" s="148" t="s">
        <v>9841</v>
      </c>
      <c r="D2013" s="148">
        <v>5322240</v>
      </c>
      <c r="F2013" s="149" t="s">
        <v>52</v>
      </c>
      <c r="H2013" s="150">
        <v>36900</v>
      </c>
      <c r="I2013" s="149" t="s">
        <v>59</v>
      </c>
      <c r="J2013" s="149">
        <v>-40</v>
      </c>
      <c r="K2013" s="149" t="s">
        <v>45</v>
      </c>
      <c r="M2013" s="149" t="s">
        <v>46</v>
      </c>
      <c r="N2013" s="148">
        <v>12530058</v>
      </c>
      <c r="O2013" s="148" t="s">
        <v>945</v>
      </c>
      <c r="Q2013" s="148" t="s">
        <v>48</v>
      </c>
      <c r="R2013" s="150">
        <v>40295</v>
      </c>
      <c r="S2013" s="150">
        <v>45231</v>
      </c>
      <c r="T2013" s="148" t="s">
        <v>1006</v>
      </c>
      <c r="U2013" s="148">
        <v>1471</v>
      </c>
      <c r="X2013" s="148">
        <v>14</v>
      </c>
      <c r="Y2013" s="148" t="s">
        <v>230</v>
      </c>
      <c r="AC2013" s="148" t="s">
        <v>49</v>
      </c>
      <c r="AD2013" s="148" t="s">
        <v>3714</v>
      </c>
      <c r="AE2013" s="148">
        <v>53940</v>
      </c>
      <c r="AF2013" s="148" t="s">
        <v>9842</v>
      </c>
      <c r="AJ2013" s="148">
        <v>782761990</v>
      </c>
      <c r="AK2013" s="148" t="s">
        <v>9843</v>
      </c>
      <c r="AL2013" s="148">
        <v>0</v>
      </c>
      <c r="AM2013" s="148">
        <v>0</v>
      </c>
    </row>
    <row r="2014" spans="1:39">
      <c r="A2014" s="148">
        <v>5324707</v>
      </c>
      <c r="B2014" s="148" t="s">
        <v>706</v>
      </c>
      <c r="C2014" s="148" t="s">
        <v>6428</v>
      </c>
      <c r="D2014" s="148">
        <v>5324707</v>
      </c>
      <c r="E2014" s="149" t="s">
        <v>52</v>
      </c>
      <c r="F2014" s="149" t="s">
        <v>52</v>
      </c>
      <c r="H2014" s="150">
        <v>27332</v>
      </c>
      <c r="I2014" s="149" t="s">
        <v>8109</v>
      </c>
      <c r="J2014" s="149" t="s">
        <v>8110</v>
      </c>
      <c r="K2014" s="149" t="s">
        <v>45</v>
      </c>
      <c r="M2014" s="149" t="s">
        <v>46</v>
      </c>
      <c r="N2014" s="148">
        <v>12530058</v>
      </c>
      <c r="O2014" s="148" t="s">
        <v>945</v>
      </c>
      <c r="P2014" s="150">
        <v>45535</v>
      </c>
      <c r="Q2014" s="148" t="s">
        <v>962</v>
      </c>
      <c r="R2014" s="150">
        <v>41894</v>
      </c>
      <c r="S2014" s="150">
        <v>44953</v>
      </c>
      <c r="T2014" s="148" t="s">
        <v>2896</v>
      </c>
      <c r="U2014" s="148">
        <v>719</v>
      </c>
      <c r="X2014" s="148">
        <v>7</v>
      </c>
      <c r="Y2014" s="148" t="s">
        <v>230</v>
      </c>
      <c r="AC2014" s="148" t="s">
        <v>49</v>
      </c>
      <c r="AD2014" s="148" t="s">
        <v>3677</v>
      </c>
      <c r="AE2014" s="148">
        <v>53000</v>
      </c>
      <c r="AF2014" s="148" t="s">
        <v>4964</v>
      </c>
      <c r="AI2014" s="148" t="s">
        <v>3524</v>
      </c>
      <c r="AJ2014" s="148" t="s">
        <v>3524</v>
      </c>
      <c r="AK2014" s="148" t="s">
        <v>1829</v>
      </c>
      <c r="AL2014" s="148">
        <v>1</v>
      </c>
      <c r="AM2014" s="148">
        <v>1</v>
      </c>
    </row>
    <row r="2015" spans="1:39">
      <c r="A2015" s="148">
        <v>5328704</v>
      </c>
      <c r="B2015" s="148" t="s">
        <v>6610</v>
      </c>
      <c r="C2015" s="148" t="s">
        <v>6611</v>
      </c>
      <c r="D2015" s="148">
        <v>5328704</v>
      </c>
      <c r="F2015" s="149" t="s">
        <v>43</v>
      </c>
      <c r="H2015" s="150">
        <v>41331</v>
      </c>
      <c r="I2015" s="149" t="s">
        <v>54</v>
      </c>
      <c r="J2015" s="149">
        <v>-12</v>
      </c>
      <c r="K2015" s="149" t="s">
        <v>45</v>
      </c>
      <c r="M2015" s="149" t="s">
        <v>46</v>
      </c>
      <c r="N2015" s="148">
        <v>12530114</v>
      </c>
      <c r="O2015" s="148" t="s">
        <v>47</v>
      </c>
      <c r="Q2015" s="148" t="s">
        <v>48</v>
      </c>
      <c r="R2015" s="150">
        <v>44817</v>
      </c>
      <c r="T2015" s="148" t="s">
        <v>2115</v>
      </c>
      <c r="U2015" s="148">
        <v>500</v>
      </c>
      <c r="X2015" s="148">
        <v>5</v>
      </c>
      <c r="Y2015" s="148" t="s">
        <v>230</v>
      </c>
      <c r="AC2015" s="148" t="s">
        <v>49</v>
      </c>
      <c r="AD2015" s="148" t="s">
        <v>1328</v>
      </c>
      <c r="AE2015" s="148">
        <v>53000</v>
      </c>
      <c r="AF2015" s="148" t="s">
        <v>6612</v>
      </c>
      <c r="AJ2015" s="148" t="s">
        <v>6613</v>
      </c>
      <c r="AK2015" s="148" t="s">
        <v>6614</v>
      </c>
      <c r="AL2015" s="148">
        <v>0</v>
      </c>
      <c r="AM2015" s="148">
        <v>0</v>
      </c>
    </row>
    <row r="2016" spans="1:39">
      <c r="A2016" s="148">
        <v>5327408</v>
      </c>
      <c r="B2016" s="148" t="s">
        <v>1043</v>
      </c>
      <c r="C2016" s="148" t="s">
        <v>231</v>
      </c>
      <c r="D2016" s="148">
        <v>5327408</v>
      </c>
      <c r="F2016" s="149" t="s">
        <v>52</v>
      </c>
      <c r="H2016" s="150">
        <v>39663</v>
      </c>
      <c r="I2016" s="149" t="s">
        <v>152</v>
      </c>
      <c r="J2016" s="149">
        <v>-17</v>
      </c>
      <c r="K2016" s="149" t="s">
        <v>45</v>
      </c>
      <c r="M2016" s="149" t="s">
        <v>46</v>
      </c>
      <c r="N2016" s="148">
        <v>12530078</v>
      </c>
      <c r="O2016" s="148" t="s">
        <v>105</v>
      </c>
      <c r="Q2016" s="148" t="s">
        <v>48</v>
      </c>
      <c r="R2016" s="150">
        <v>43719</v>
      </c>
      <c r="T2016" s="148" t="s">
        <v>2115</v>
      </c>
      <c r="U2016" s="148">
        <v>615</v>
      </c>
      <c r="X2016" s="148">
        <v>6</v>
      </c>
      <c r="Y2016" s="148" t="s">
        <v>230</v>
      </c>
      <c r="AC2016" s="148" t="s">
        <v>49</v>
      </c>
      <c r="AD2016" s="148" t="s">
        <v>3738</v>
      </c>
      <c r="AE2016" s="148">
        <v>53170</v>
      </c>
      <c r="AF2016" s="148" t="s">
        <v>4965</v>
      </c>
      <c r="AK2016" s="148" t="s">
        <v>1830</v>
      </c>
      <c r="AL2016" s="148">
        <v>0</v>
      </c>
      <c r="AM2016" s="148">
        <v>0</v>
      </c>
    </row>
    <row r="2017" spans="1:39">
      <c r="A2017" s="148">
        <v>5327407</v>
      </c>
      <c r="B2017" s="148" t="s">
        <v>1043</v>
      </c>
      <c r="C2017" s="148" t="s">
        <v>2975</v>
      </c>
      <c r="D2017" s="148">
        <v>5327407</v>
      </c>
      <c r="F2017" s="149" t="s">
        <v>52</v>
      </c>
      <c r="H2017" s="150">
        <v>41083</v>
      </c>
      <c r="I2017" s="149" t="s">
        <v>53</v>
      </c>
      <c r="J2017" s="149">
        <v>-13</v>
      </c>
      <c r="K2017" s="149" t="s">
        <v>45</v>
      </c>
      <c r="M2017" s="149" t="s">
        <v>46</v>
      </c>
      <c r="N2017" s="148">
        <v>12530078</v>
      </c>
      <c r="O2017" s="148" t="s">
        <v>105</v>
      </c>
      <c r="Q2017" s="148" t="s">
        <v>48</v>
      </c>
      <c r="R2017" s="150">
        <v>43719</v>
      </c>
      <c r="T2017" s="148" t="s">
        <v>2115</v>
      </c>
      <c r="U2017" s="148">
        <v>626</v>
      </c>
      <c r="X2017" s="148">
        <v>6</v>
      </c>
      <c r="Y2017" s="148" t="s">
        <v>230</v>
      </c>
      <c r="AC2017" s="148" t="s">
        <v>49</v>
      </c>
      <c r="AD2017" s="148" t="s">
        <v>4936</v>
      </c>
      <c r="AE2017" s="148">
        <v>53170</v>
      </c>
      <c r="AF2017" s="148" t="s">
        <v>4966</v>
      </c>
      <c r="AK2017" s="148" t="s">
        <v>1830</v>
      </c>
      <c r="AL2017" s="148">
        <v>0</v>
      </c>
      <c r="AM2017" s="148">
        <v>0</v>
      </c>
    </row>
    <row r="2018" spans="1:39">
      <c r="A2018" s="148">
        <v>5325924</v>
      </c>
      <c r="B2018" s="148" t="s">
        <v>1043</v>
      </c>
      <c r="C2018" s="148" t="s">
        <v>438</v>
      </c>
      <c r="D2018" s="148">
        <v>5325924</v>
      </c>
      <c r="F2018" s="149" t="s">
        <v>52</v>
      </c>
      <c r="H2018" s="150">
        <v>38618</v>
      </c>
      <c r="I2018" s="149" t="s">
        <v>59</v>
      </c>
      <c r="J2018" s="149">
        <v>-40</v>
      </c>
      <c r="K2018" s="149" t="s">
        <v>45</v>
      </c>
      <c r="M2018" s="149" t="s">
        <v>46</v>
      </c>
      <c r="N2018" s="148">
        <v>12530050</v>
      </c>
      <c r="O2018" s="148" t="s">
        <v>2049</v>
      </c>
      <c r="Q2018" s="148" t="s">
        <v>48</v>
      </c>
      <c r="R2018" s="150">
        <v>42640</v>
      </c>
      <c r="S2018" s="150">
        <v>45139</v>
      </c>
      <c r="T2018" s="148" t="s">
        <v>1006</v>
      </c>
      <c r="U2018" s="148">
        <v>1376</v>
      </c>
      <c r="X2018" s="148">
        <v>13</v>
      </c>
      <c r="Y2018" s="148" t="s">
        <v>230</v>
      </c>
      <c r="AB2018" s="150">
        <v>45474</v>
      </c>
      <c r="AC2018" s="148" t="s">
        <v>49</v>
      </c>
      <c r="AD2018" s="148" t="s">
        <v>3738</v>
      </c>
      <c r="AE2018" s="148">
        <v>53170</v>
      </c>
      <c r="AF2018" s="148" t="s">
        <v>4967</v>
      </c>
      <c r="AJ2018" s="148">
        <v>608077569</v>
      </c>
      <c r="AK2018" s="148" t="s">
        <v>1830</v>
      </c>
      <c r="AL2018" s="148">
        <v>0</v>
      </c>
      <c r="AM2018" s="148">
        <v>0</v>
      </c>
    </row>
    <row r="2019" spans="1:39">
      <c r="A2019" s="148">
        <v>5326996</v>
      </c>
      <c r="B2019" s="148" t="s">
        <v>1043</v>
      </c>
      <c r="C2019" s="148" t="s">
        <v>1321</v>
      </c>
      <c r="D2019" s="148">
        <v>5326996</v>
      </c>
      <c r="F2019" s="149" t="s">
        <v>52</v>
      </c>
      <c r="H2019" s="150">
        <v>28086</v>
      </c>
      <c r="I2019" s="149" t="s">
        <v>8147</v>
      </c>
      <c r="J2019" s="149" t="s">
        <v>8148</v>
      </c>
      <c r="K2019" s="149" t="s">
        <v>45</v>
      </c>
      <c r="M2019" s="149" t="s">
        <v>46</v>
      </c>
      <c r="N2019" s="148">
        <v>12530078</v>
      </c>
      <c r="O2019" s="148" t="s">
        <v>105</v>
      </c>
      <c r="Q2019" s="148" t="s">
        <v>48</v>
      </c>
      <c r="R2019" s="150">
        <v>43370</v>
      </c>
      <c r="S2019" s="150">
        <v>45120</v>
      </c>
      <c r="T2019" s="148" t="s">
        <v>1006</v>
      </c>
      <c r="U2019" s="148">
        <v>641</v>
      </c>
      <c r="X2019" s="148">
        <v>6</v>
      </c>
      <c r="Y2019" s="148" t="s">
        <v>230</v>
      </c>
      <c r="AC2019" s="148" t="s">
        <v>49</v>
      </c>
      <c r="AD2019" s="148" t="s">
        <v>3738</v>
      </c>
      <c r="AE2019" s="148">
        <v>53170</v>
      </c>
      <c r="AF2019" s="148" t="s">
        <v>4965</v>
      </c>
      <c r="AJ2019" s="148">
        <v>608077569</v>
      </c>
      <c r="AK2019" s="148" t="s">
        <v>1830</v>
      </c>
      <c r="AL2019" s="148">
        <v>0</v>
      </c>
      <c r="AM2019" s="148">
        <v>0</v>
      </c>
    </row>
    <row r="2020" spans="1:39">
      <c r="A2020" s="148">
        <v>5329708</v>
      </c>
      <c r="B2020" s="148" t="s">
        <v>6615</v>
      </c>
      <c r="C2020" s="148" t="s">
        <v>9844</v>
      </c>
      <c r="D2020" s="148">
        <v>5329708</v>
      </c>
      <c r="E2020" s="149" t="s">
        <v>5338</v>
      </c>
      <c r="H2020" s="150">
        <v>42919</v>
      </c>
      <c r="I2020" s="149" t="s">
        <v>43</v>
      </c>
      <c r="J2020" s="149">
        <v>-9</v>
      </c>
      <c r="K2020" s="149" t="s">
        <v>45</v>
      </c>
      <c r="M2020" s="149" t="s">
        <v>46</v>
      </c>
      <c r="N2020" s="148">
        <v>12530060</v>
      </c>
      <c r="O2020" s="148" t="s">
        <v>2031</v>
      </c>
      <c r="P2020" s="150">
        <v>45488</v>
      </c>
      <c r="Q2020" s="148" t="s">
        <v>962</v>
      </c>
      <c r="R2020" s="150">
        <v>45488</v>
      </c>
      <c r="T2020" s="148" t="s">
        <v>2115</v>
      </c>
      <c r="U2020" s="148">
        <v>500</v>
      </c>
      <c r="X2020" s="148">
        <v>5</v>
      </c>
      <c r="Y2020" s="148" t="s">
        <v>230</v>
      </c>
      <c r="AC2020" s="148" t="s">
        <v>49</v>
      </c>
      <c r="AD2020" s="148" t="s">
        <v>3637</v>
      </c>
      <c r="AE2020" s="148">
        <v>53810</v>
      </c>
      <c r="AF2020" s="148" t="s">
        <v>9845</v>
      </c>
      <c r="AJ2020" s="148">
        <v>678356058</v>
      </c>
      <c r="AK2020" s="148" t="s">
        <v>6616</v>
      </c>
      <c r="AL2020" s="148">
        <v>0</v>
      </c>
      <c r="AM2020" s="148">
        <v>0</v>
      </c>
    </row>
    <row r="2021" spans="1:39">
      <c r="A2021" s="148">
        <v>5326136</v>
      </c>
      <c r="B2021" s="148" t="s">
        <v>707</v>
      </c>
      <c r="C2021" s="148" t="s">
        <v>179</v>
      </c>
      <c r="D2021" s="148">
        <v>5326136</v>
      </c>
      <c r="F2021" s="149" t="s">
        <v>52</v>
      </c>
      <c r="H2021" s="150">
        <v>37694</v>
      </c>
      <c r="I2021" s="149" t="s">
        <v>59</v>
      </c>
      <c r="J2021" s="149">
        <v>-40</v>
      </c>
      <c r="K2021" s="149" t="s">
        <v>45</v>
      </c>
      <c r="M2021" s="149" t="s">
        <v>46</v>
      </c>
      <c r="N2021" s="148">
        <v>12530067</v>
      </c>
      <c r="O2021" s="148" t="s">
        <v>1277</v>
      </c>
      <c r="Q2021" s="148" t="s">
        <v>48</v>
      </c>
      <c r="R2021" s="150">
        <v>42674</v>
      </c>
      <c r="S2021" s="150">
        <v>44834</v>
      </c>
      <c r="T2021" s="148" t="s">
        <v>2896</v>
      </c>
      <c r="U2021" s="148">
        <v>605</v>
      </c>
      <c r="X2021" s="148">
        <v>6</v>
      </c>
      <c r="Y2021" s="148" t="s">
        <v>230</v>
      </c>
      <c r="AC2021" s="148" t="s">
        <v>49</v>
      </c>
      <c r="AD2021" s="148" t="s">
        <v>4363</v>
      </c>
      <c r="AE2021" s="148">
        <v>53480</v>
      </c>
      <c r="AF2021" s="148" t="s">
        <v>4968</v>
      </c>
      <c r="AI2021" s="148">
        <v>243905679</v>
      </c>
      <c r="AK2021" s="148" t="s">
        <v>6617</v>
      </c>
      <c r="AL2021" s="148">
        <v>0</v>
      </c>
      <c r="AM2021" s="148">
        <v>0</v>
      </c>
    </row>
    <row r="2022" spans="1:39">
      <c r="A2022" s="148">
        <v>5323066</v>
      </c>
      <c r="B2022" s="148" t="s">
        <v>707</v>
      </c>
      <c r="C2022" s="148" t="s">
        <v>8979</v>
      </c>
      <c r="D2022" s="148">
        <v>5323066</v>
      </c>
      <c r="F2022" s="149" t="s">
        <v>52</v>
      </c>
      <c r="H2022" s="150">
        <v>36073</v>
      </c>
      <c r="I2022" s="149" t="s">
        <v>59</v>
      </c>
      <c r="J2022" s="149">
        <v>-40</v>
      </c>
      <c r="K2022" s="149" t="s">
        <v>45</v>
      </c>
      <c r="M2022" s="149" t="s">
        <v>46</v>
      </c>
      <c r="N2022" s="148">
        <v>12530067</v>
      </c>
      <c r="O2022" s="148" t="s">
        <v>1277</v>
      </c>
      <c r="Q2022" s="148" t="s">
        <v>48</v>
      </c>
      <c r="R2022" s="150">
        <v>40812</v>
      </c>
      <c r="S2022" s="150">
        <v>45202</v>
      </c>
      <c r="T2022" s="148" t="s">
        <v>1006</v>
      </c>
      <c r="U2022" s="148">
        <v>732</v>
      </c>
      <c r="X2022" s="148">
        <v>7</v>
      </c>
      <c r="Y2022" s="148" t="s">
        <v>230</v>
      </c>
      <c r="AC2022" s="148" t="s">
        <v>49</v>
      </c>
      <c r="AD2022" s="148" t="s">
        <v>4363</v>
      </c>
      <c r="AE2022" s="148">
        <v>53480</v>
      </c>
      <c r="AF2022" s="148" t="s">
        <v>9846</v>
      </c>
      <c r="AI2022" s="148">
        <v>243905679</v>
      </c>
      <c r="AK2022" s="148" t="s">
        <v>9847</v>
      </c>
      <c r="AL2022" s="148">
        <v>0</v>
      </c>
      <c r="AM2022" s="148">
        <v>0</v>
      </c>
    </row>
    <row r="2023" spans="1:39">
      <c r="A2023" s="148">
        <v>5329185</v>
      </c>
      <c r="B2023" s="148" t="s">
        <v>7340</v>
      </c>
      <c r="C2023" s="148" t="s">
        <v>7341</v>
      </c>
      <c r="D2023" s="148">
        <v>5329185</v>
      </c>
      <c r="E2023" s="149" t="s">
        <v>52</v>
      </c>
      <c r="F2023" s="149" t="s">
        <v>43</v>
      </c>
      <c r="H2023" s="150">
        <v>41888</v>
      </c>
      <c r="I2023" s="149" t="s">
        <v>89</v>
      </c>
      <c r="J2023" s="149">
        <v>-11</v>
      </c>
      <c r="K2023" s="149" t="s">
        <v>45</v>
      </c>
      <c r="M2023" s="149" t="s">
        <v>46</v>
      </c>
      <c r="N2023" s="148">
        <v>12530060</v>
      </c>
      <c r="O2023" s="148" t="s">
        <v>2031</v>
      </c>
      <c r="P2023" s="150">
        <v>45525</v>
      </c>
      <c r="Q2023" s="148" t="s">
        <v>962</v>
      </c>
      <c r="R2023" s="150">
        <v>45175</v>
      </c>
      <c r="T2023" s="148" t="s">
        <v>2115</v>
      </c>
      <c r="U2023" s="148">
        <v>500</v>
      </c>
      <c r="X2023" s="148">
        <v>5</v>
      </c>
      <c r="Y2023" s="148" t="s">
        <v>230</v>
      </c>
      <c r="AC2023" s="148" t="s">
        <v>49</v>
      </c>
      <c r="AD2023" s="148" t="s">
        <v>3637</v>
      </c>
      <c r="AE2023" s="148">
        <v>53810</v>
      </c>
      <c r="AF2023" s="148" t="s">
        <v>7342</v>
      </c>
      <c r="AK2023" s="148" t="s">
        <v>7343</v>
      </c>
      <c r="AL2023" s="148">
        <v>0</v>
      </c>
      <c r="AM2023" s="148">
        <v>0</v>
      </c>
    </row>
    <row r="2024" spans="1:39">
      <c r="A2024" s="148">
        <v>5324495</v>
      </c>
      <c r="B2024" s="148" t="s">
        <v>2106</v>
      </c>
      <c r="C2024" s="148" t="s">
        <v>342</v>
      </c>
      <c r="D2024" s="148">
        <v>5324495</v>
      </c>
      <c r="F2024" s="149" t="s">
        <v>43</v>
      </c>
      <c r="H2024" s="150">
        <v>22337</v>
      </c>
      <c r="I2024" s="149" t="s">
        <v>8138</v>
      </c>
      <c r="J2024" s="149" t="s">
        <v>8139</v>
      </c>
      <c r="K2024" s="149" t="s">
        <v>45</v>
      </c>
      <c r="M2024" s="149" t="s">
        <v>46</v>
      </c>
      <c r="N2024" s="148">
        <v>12530022</v>
      </c>
      <c r="O2024" s="148" t="s">
        <v>51</v>
      </c>
      <c r="Q2024" s="148" t="s">
        <v>48</v>
      </c>
      <c r="R2024" s="150">
        <v>41565</v>
      </c>
      <c r="S2024" s="150">
        <v>45156</v>
      </c>
      <c r="T2024" s="148" t="s">
        <v>1006</v>
      </c>
      <c r="U2024" s="148">
        <v>500</v>
      </c>
      <c r="X2024" s="148">
        <v>5</v>
      </c>
      <c r="Y2024" s="148" t="s">
        <v>230</v>
      </c>
      <c r="AC2024" s="148" t="s">
        <v>49</v>
      </c>
      <c r="AD2024" s="148" t="s">
        <v>1328</v>
      </c>
      <c r="AE2024" s="148">
        <v>53000</v>
      </c>
      <c r="AF2024" s="148" t="s">
        <v>4969</v>
      </c>
      <c r="AK2024" s="148" t="s">
        <v>3525</v>
      </c>
      <c r="AL2024" s="148">
        <v>0</v>
      </c>
      <c r="AM2024" s="148">
        <v>0</v>
      </c>
    </row>
    <row r="2025" spans="1:39">
      <c r="A2025" s="148">
        <v>5321999</v>
      </c>
      <c r="B2025" s="148" t="s">
        <v>708</v>
      </c>
      <c r="C2025" s="148" t="s">
        <v>3124</v>
      </c>
      <c r="D2025" s="148">
        <v>5321999</v>
      </c>
      <c r="F2025" s="149" t="s">
        <v>52</v>
      </c>
      <c r="H2025" s="150">
        <v>35735</v>
      </c>
      <c r="I2025" s="149" t="s">
        <v>59</v>
      </c>
      <c r="J2025" s="149">
        <v>-40</v>
      </c>
      <c r="K2025" s="149" t="s">
        <v>61</v>
      </c>
      <c r="M2025" s="149" t="s">
        <v>46</v>
      </c>
      <c r="N2025" s="148">
        <v>12530001</v>
      </c>
      <c r="O2025" s="148" t="s">
        <v>2065</v>
      </c>
      <c r="Q2025" s="148" t="s">
        <v>48</v>
      </c>
      <c r="R2025" s="150">
        <v>40105</v>
      </c>
      <c r="S2025" s="150">
        <v>44462</v>
      </c>
      <c r="T2025" s="148" t="s">
        <v>2896</v>
      </c>
      <c r="U2025" s="148">
        <v>897</v>
      </c>
      <c r="X2025" s="148">
        <v>8</v>
      </c>
      <c r="Y2025" s="148" t="s">
        <v>230</v>
      </c>
      <c r="AC2025" s="148" t="s">
        <v>49</v>
      </c>
      <c r="AD2025" s="148" t="s">
        <v>3949</v>
      </c>
      <c r="AE2025" s="148">
        <v>53240</v>
      </c>
      <c r="AF2025" s="148" t="s">
        <v>4970</v>
      </c>
      <c r="AJ2025" s="148">
        <v>611107288</v>
      </c>
      <c r="AK2025" s="148" t="s">
        <v>3125</v>
      </c>
      <c r="AL2025" s="148">
        <v>0</v>
      </c>
      <c r="AM2025" s="148">
        <v>0</v>
      </c>
    </row>
    <row r="2026" spans="1:39">
      <c r="A2026" s="148">
        <v>5326157</v>
      </c>
      <c r="B2026" s="148" t="s">
        <v>709</v>
      </c>
      <c r="C2026" s="148" t="s">
        <v>151</v>
      </c>
      <c r="D2026" s="148">
        <v>5326157</v>
      </c>
      <c r="F2026" s="149" t="s">
        <v>52</v>
      </c>
      <c r="H2026" s="150">
        <v>22337</v>
      </c>
      <c r="I2026" s="149" t="s">
        <v>8138</v>
      </c>
      <c r="J2026" s="149" t="s">
        <v>8139</v>
      </c>
      <c r="K2026" s="149" t="s">
        <v>45</v>
      </c>
      <c r="M2026" s="149" t="s">
        <v>46</v>
      </c>
      <c r="N2026" s="148">
        <v>12530010</v>
      </c>
      <c r="O2026" s="148" t="s">
        <v>2021</v>
      </c>
      <c r="Q2026" s="148" t="s">
        <v>48</v>
      </c>
      <c r="R2026" s="150">
        <v>42683</v>
      </c>
      <c r="S2026" s="150">
        <v>44781</v>
      </c>
      <c r="T2026" s="148" t="s">
        <v>2896</v>
      </c>
      <c r="U2026" s="148">
        <v>500</v>
      </c>
      <c r="X2026" s="148">
        <v>5</v>
      </c>
      <c r="Y2026" s="148" t="s">
        <v>230</v>
      </c>
      <c r="AC2026" s="148" t="s">
        <v>49</v>
      </c>
      <c r="AD2026" s="148" t="s">
        <v>3639</v>
      </c>
      <c r="AE2026" s="148">
        <v>53260</v>
      </c>
      <c r="AF2026" s="148" t="s">
        <v>4971</v>
      </c>
      <c r="AJ2026" s="148">
        <v>686021060</v>
      </c>
      <c r="AK2026" s="148" t="s">
        <v>1831</v>
      </c>
      <c r="AL2026" s="148">
        <v>0</v>
      </c>
      <c r="AM2026" s="148">
        <v>0</v>
      </c>
    </row>
    <row r="2027" spans="1:39">
      <c r="A2027" s="148">
        <v>5328639</v>
      </c>
      <c r="B2027" s="148" t="s">
        <v>6618</v>
      </c>
      <c r="C2027" s="148" t="s">
        <v>332</v>
      </c>
      <c r="D2027" s="148">
        <v>5328639</v>
      </c>
      <c r="F2027" s="149" t="s">
        <v>52</v>
      </c>
      <c r="H2027" s="150">
        <v>40797</v>
      </c>
      <c r="I2027" s="149" t="s">
        <v>44</v>
      </c>
      <c r="J2027" s="149">
        <v>-14</v>
      </c>
      <c r="K2027" s="149" t="s">
        <v>45</v>
      </c>
      <c r="M2027" s="149" t="s">
        <v>46</v>
      </c>
      <c r="N2027" s="148">
        <v>12530022</v>
      </c>
      <c r="O2027" s="148" t="s">
        <v>51</v>
      </c>
      <c r="Q2027" s="148" t="s">
        <v>48</v>
      </c>
      <c r="R2027" s="150">
        <v>44803</v>
      </c>
      <c r="T2027" s="148" t="s">
        <v>2115</v>
      </c>
      <c r="U2027" s="148">
        <v>500</v>
      </c>
      <c r="X2027" s="148">
        <v>5</v>
      </c>
      <c r="Y2027" s="148" t="s">
        <v>230</v>
      </c>
      <c r="AC2027" s="148" t="s">
        <v>49</v>
      </c>
      <c r="AD2027" s="148" t="s">
        <v>3677</v>
      </c>
      <c r="AE2027" s="148">
        <v>53000</v>
      </c>
      <c r="AF2027" s="148" t="s">
        <v>6619</v>
      </c>
      <c r="AJ2027" s="148">
        <v>672846074</v>
      </c>
      <c r="AK2027" s="148" t="s">
        <v>6620</v>
      </c>
      <c r="AL2027" s="148">
        <v>1</v>
      </c>
      <c r="AM2027" s="148">
        <v>0</v>
      </c>
    </row>
    <row r="2028" spans="1:39">
      <c r="A2028" s="148">
        <v>5321077</v>
      </c>
      <c r="B2028" s="148" t="s">
        <v>6621</v>
      </c>
      <c r="C2028" s="148" t="s">
        <v>5851</v>
      </c>
      <c r="D2028" s="148">
        <v>5321077</v>
      </c>
      <c r="F2028" s="149" t="s">
        <v>52</v>
      </c>
      <c r="H2028" s="150">
        <v>32845</v>
      </c>
      <c r="I2028" s="149" t="s">
        <v>59</v>
      </c>
      <c r="J2028" s="149">
        <v>-40</v>
      </c>
      <c r="K2028" s="149" t="s">
        <v>45</v>
      </c>
      <c r="M2028" s="149" t="s">
        <v>46</v>
      </c>
      <c r="N2028" s="148">
        <v>12530095</v>
      </c>
      <c r="O2028" s="148" t="s">
        <v>944</v>
      </c>
      <c r="Q2028" s="148" t="s">
        <v>48</v>
      </c>
      <c r="R2028" s="150">
        <v>39709</v>
      </c>
      <c r="S2028" s="150">
        <v>44525</v>
      </c>
      <c r="T2028" s="148" t="s">
        <v>2896</v>
      </c>
      <c r="U2028" s="148">
        <v>1200</v>
      </c>
      <c r="X2028" s="148">
        <v>12</v>
      </c>
      <c r="Y2028" s="148" t="s">
        <v>230</v>
      </c>
      <c r="AB2028" s="150">
        <v>45108</v>
      </c>
      <c r="AC2028" s="148" t="s">
        <v>49</v>
      </c>
      <c r="AD2028" s="148" t="s">
        <v>3990</v>
      </c>
      <c r="AE2028" s="148">
        <v>53410</v>
      </c>
      <c r="AF2028" s="148" t="s">
        <v>6622</v>
      </c>
      <c r="AI2028" s="148" t="s">
        <v>9848</v>
      </c>
      <c r="AK2028" s="148" t="s">
        <v>6623</v>
      </c>
      <c r="AL2028" s="148">
        <v>1</v>
      </c>
      <c r="AM2028" s="148">
        <v>0</v>
      </c>
    </row>
    <row r="2029" spans="1:39">
      <c r="A2029" s="148">
        <v>5323957</v>
      </c>
      <c r="B2029" s="148" t="s">
        <v>710</v>
      </c>
      <c r="C2029" s="148" t="s">
        <v>153</v>
      </c>
      <c r="D2029" s="148">
        <v>5323957</v>
      </c>
      <c r="E2029" s="149" t="s">
        <v>52</v>
      </c>
      <c r="F2029" s="149" t="s">
        <v>52</v>
      </c>
      <c r="H2029" s="150">
        <v>28330</v>
      </c>
      <c r="I2029" s="149" t="s">
        <v>8147</v>
      </c>
      <c r="J2029" s="149" t="s">
        <v>8148</v>
      </c>
      <c r="K2029" s="149" t="s">
        <v>45</v>
      </c>
      <c r="M2029" s="149" t="s">
        <v>46</v>
      </c>
      <c r="N2029" s="148">
        <v>12530055</v>
      </c>
      <c r="O2029" s="148" t="s">
        <v>240</v>
      </c>
      <c r="P2029" s="150">
        <v>45532</v>
      </c>
      <c r="Q2029" s="148" t="s">
        <v>962</v>
      </c>
      <c r="R2029" s="150">
        <v>41200</v>
      </c>
      <c r="S2029" s="150">
        <v>44799</v>
      </c>
      <c r="T2029" s="148" t="s">
        <v>2896</v>
      </c>
      <c r="U2029" s="148">
        <v>962</v>
      </c>
      <c r="X2029" s="148">
        <v>9</v>
      </c>
      <c r="Y2029" s="148" t="s">
        <v>230</v>
      </c>
      <c r="AC2029" s="148" t="s">
        <v>49</v>
      </c>
      <c r="AD2029" s="148" t="s">
        <v>3976</v>
      </c>
      <c r="AE2029" s="148">
        <v>35500</v>
      </c>
      <c r="AF2029" s="148" t="s">
        <v>4972</v>
      </c>
      <c r="AI2029" s="148">
        <v>299765374</v>
      </c>
      <c r="AJ2029" s="148">
        <v>683245716</v>
      </c>
      <c r="AK2029" s="148" t="s">
        <v>1832</v>
      </c>
      <c r="AL2029" s="148">
        <v>0</v>
      </c>
      <c r="AM2029" s="148">
        <v>0</v>
      </c>
    </row>
    <row r="2030" spans="1:39">
      <c r="A2030" s="148">
        <v>5324921</v>
      </c>
      <c r="B2030" s="148" t="s">
        <v>710</v>
      </c>
      <c r="C2030" s="148" t="s">
        <v>2132</v>
      </c>
      <c r="D2030" s="148">
        <v>5324921</v>
      </c>
      <c r="E2030" s="149" t="s">
        <v>52</v>
      </c>
      <c r="F2030" s="149" t="s">
        <v>52</v>
      </c>
      <c r="H2030" s="150">
        <v>38040</v>
      </c>
      <c r="I2030" s="149" t="s">
        <v>59</v>
      </c>
      <c r="J2030" s="149">
        <v>-40</v>
      </c>
      <c r="K2030" s="149" t="s">
        <v>45</v>
      </c>
      <c r="M2030" s="149" t="s">
        <v>46</v>
      </c>
      <c r="N2030" s="148">
        <v>12530055</v>
      </c>
      <c r="O2030" s="148" t="s">
        <v>240</v>
      </c>
      <c r="P2030" s="150">
        <v>45532</v>
      </c>
      <c r="Q2030" s="148" t="s">
        <v>962</v>
      </c>
      <c r="R2030" s="150">
        <v>41919</v>
      </c>
      <c r="S2030" s="150">
        <v>45482</v>
      </c>
      <c r="T2030" s="148" t="s">
        <v>1006</v>
      </c>
      <c r="U2030" s="148">
        <v>598</v>
      </c>
      <c r="X2030" s="148">
        <v>5</v>
      </c>
      <c r="Y2030" s="148" t="s">
        <v>230</v>
      </c>
      <c r="AC2030" s="148" t="s">
        <v>49</v>
      </c>
      <c r="AD2030" s="148" t="s">
        <v>3976</v>
      </c>
      <c r="AE2030" s="148">
        <v>35500</v>
      </c>
      <c r="AF2030" s="148" t="s">
        <v>4972</v>
      </c>
      <c r="AI2030" s="148">
        <v>299765374</v>
      </c>
      <c r="AJ2030" s="148">
        <v>787126632</v>
      </c>
      <c r="AK2030" s="148" t="s">
        <v>6624</v>
      </c>
      <c r="AL2030" s="148">
        <v>0</v>
      </c>
      <c r="AM2030" s="148">
        <v>0</v>
      </c>
    </row>
    <row r="2031" spans="1:39">
      <c r="A2031" s="148">
        <v>5329350</v>
      </c>
      <c r="B2031" s="148" t="s">
        <v>9849</v>
      </c>
      <c r="C2031" s="148" t="s">
        <v>9850</v>
      </c>
      <c r="D2031" s="148">
        <v>5329350</v>
      </c>
      <c r="E2031" s="149" t="s">
        <v>8115</v>
      </c>
      <c r="F2031" s="149" t="s">
        <v>43</v>
      </c>
      <c r="H2031" s="150">
        <v>31611</v>
      </c>
      <c r="I2031" s="149" t="s">
        <v>59</v>
      </c>
      <c r="J2031" s="149">
        <v>-40</v>
      </c>
      <c r="K2031" s="149" t="s">
        <v>61</v>
      </c>
      <c r="M2031" s="149" t="s">
        <v>46</v>
      </c>
      <c r="N2031" s="148">
        <v>12530016</v>
      </c>
      <c r="O2031" s="148" t="s">
        <v>2152</v>
      </c>
      <c r="P2031" s="150">
        <v>45478</v>
      </c>
      <c r="Q2031" s="148" t="s">
        <v>962</v>
      </c>
      <c r="R2031" s="150">
        <v>45192</v>
      </c>
      <c r="T2031" s="148" t="s">
        <v>2896</v>
      </c>
      <c r="U2031" s="148">
        <v>500</v>
      </c>
      <c r="X2031" s="148">
        <v>5</v>
      </c>
      <c r="Y2031" s="148" t="s">
        <v>230</v>
      </c>
      <c r="AC2031" s="148" t="s">
        <v>49</v>
      </c>
      <c r="AD2031" s="148" t="s">
        <v>5906</v>
      </c>
      <c r="AE2031" s="148">
        <v>53600</v>
      </c>
      <c r="AF2031" s="148">
        <v>150</v>
      </c>
      <c r="AH2031" s="148" t="s">
        <v>9851</v>
      </c>
      <c r="AJ2031" s="148">
        <v>660316620</v>
      </c>
      <c r="AK2031" s="148" t="s">
        <v>9852</v>
      </c>
      <c r="AL2031" s="148">
        <v>0</v>
      </c>
      <c r="AM2031" s="148">
        <v>0</v>
      </c>
    </row>
    <row r="2032" spans="1:39">
      <c r="A2032" s="148">
        <v>534363</v>
      </c>
      <c r="B2032" s="148" t="s">
        <v>711</v>
      </c>
      <c r="C2032" s="148" t="s">
        <v>153</v>
      </c>
      <c r="D2032" s="148">
        <v>534363</v>
      </c>
      <c r="F2032" s="149" t="s">
        <v>52</v>
      </c>
      <c r="H2032" s="150">
        <v>21694</v>
      </c>
      <c r="I2032" s="149" t="s">
        <v>8208</v>
      </c>
      <c r="J2032" s="149" t="s">
        <v>8209</v>
      </c>
      <c r="K2032" s="149" t="s">
        <v>45</v>
      </c>
      <c r="M2032" s="149" t="s">
        <v>46</v>
      </c>
      <c r="N2032" s="148">
        <v>12530068</v>
      </c>
      <c r="O2032" s="148" t="s">
        <v>192</v>
      </c>
      <c r="Q2032" s="148" t="s">
        <v>48</v>
      </c>
      <c r="R2032" s="150">
        <v>37432</v>
      </c>
      <c r="S2032" s="150">
        <v>44803</v>
      </c>
      <c r="T2032" s="148" t="s">
        <v>2896</v>
      </c>
      <c r="U2032" s="148">
        <v>993</v>
      </c>
      <c r="X2032" s="148">
        <v>9</v>
      </c>
      <c r="Y2032" s="148" t="s">
        <v>230</v>
      </c>
      <c r="AC2032" s="148" t="s">
        <v>49</v>
      </c>
      <c r="AD2032" s="148" t="s">
        <v>3753</v>
      </c>
      <c r="AE2032" s="148">
        <v>53220</v>
      </c>
      <c r="AF2032" s="148" t="s">
        <v>4973</v>
      </c>
      <c r="AJ2032" s="148">
        <v>615815477</v>
      </c>
      <c r="AK2032" s="148" t="s">
        <v>6625</v>
      </c>
      <c r="AL2032" s="148">
        <v>0</v>
      </c>
      <c r="AM2032" s="148">
        <v>0</v>
      </c>
    </row>
    <row r="2033" spans="1:39">
      <c r="A2033" s="148">
        <v>5315288</v>
      </c>
      <c r="B2033" s="148" t="s">
        <v>711</v>
      </c>
      <c r="C2033" s="148" t="s">
        <v>107</v>
      </c>
      <c r="D2033" s="148">
        <v>5315288</v>
      </c>
      <c r="E2033" s="149" t="s">
        <v>8115</v>
      </c>
      <c r="F2033" s="149" t="s">
        <v>52</v>
      </c>
      <c r="H2033" s="150">
        <v>31509</v>
      </c>
      <c r="I2033" s="149" t="s">
        <v>59</v>
      </c>
      <c r="J2033" s="149">
        <v>-40</v>
      </c>
      <c r="K2033" s="149" t="s">
        <v>45</v>
      </c>
      <c r="M2033" s="149" t="s">
        <v>46</v>
      </c>
      <c r="N2033" s="148">
        <v>12530068</v>
      </c>
      <c r="O2033" s="148" t="s">
        <v>192</v>
      </c>
      <c r="P2033" s="150">
        <v>45496</v>
      </c>
      <c r="Q2033" s="148" t="s">
        <v>962</v>
      </c>
      <c r="R2033" s="150">
        <v>37432</v>
      </c>
      <c r="S2033" s="150">
        <v>44803</v>
      </c>
      <c r="T2033" s="148" t="s">
        <v>2896</v>
      </c>
      <c r="U2033" s="148">
        <v>1244</v>
      </c>
      <c r="X2033" s="148">
        <v>12</v>
      </c>
      <c r="Y2033" s="148" t="s">
        <v>230</v>
      </c>
      <c r="AB2033" s="150">
        <v>43647</v>
      </c>
      <c r="AC2033" s="148" t="s">
        <v>49</v>
      </c>
      <c r="AD2033" s="148" t="s">
        <v>5250</v>
      </c>
      <c r="AE2033" s="148">
        <v>53220</v>
      </c>
      <c r="AF2033" s="148" t="s">
        <v>3877</v>
      </c>
      <c r="AI2033" s="148" t="s">
        <v>6626</v>
      </c>
      <c r="AJ2033" s="148" t="s">
        <v>6627</v>
      </c>
      <c r="AK2033" s="148" t="s">
        <v>6628</v>
      </c>
      <c r="AL2033" s="148">
        <v>0</v>
      </c>
      <c r="AM2033" s="148">
        <v>0</v>
      </c>
    </row>
    <row r="2034" spans="1:39">
      <c r="A2034" s="148">
        <v>5328795</v>
      </c>
      <c r="B2034" s="148" t="s">
        <v>711</v>
      </c>
      <c r="C2034" s="148" t="s">
        <v>134</v>
      </c>
      <c r="D2034" s="148">
        <v>5328795</v>
      </c>
      <c r="F2034" s="149" t="s">
        <v>52</v>
      </c>
      <c r="H2034" s="150">
        <v>29619</v>
      </c>
      <c r="I2034" s="149" t="s">
        <v>8113</v>
      </c>
      <c r="J2034" s="149" t="s">
        <v>8114</v>
      </c>
      <c r="K2034" s="149" t="s">
        <v>45</v>
      </c>
      <c r="M2034" s="149" t="s">
        <v>46</v>
      </c>
      <c r="N2034" s="148">
        <v>12530021</v>
      </c>
      <c r="O2034" s="148" t="s">
        <v>233</v>
      </c>
      <c r="Q2034" s="148" t="s">
        <v>48</v>
      </c>
      <c r="R2034" s="150">
        <v>44826</v>
      </c>
      <c r="S2034" s="150">
        <v>44819</v>
      </c>
      <c r="T2034" s="148" t="s">
        <v>2896</v>
      </c>
      <c r="U2034" s="148">
        <v>500</v>
      </c>
      <c r="X2034" s="148">
        <v>5</v>
      </c>
      <c r="Y2034" s="148" t="s">
        <v>230</v>
      </c>
      <c r="AC2034" s="148" t="s">
        <v>49</v>
      </c>
      <c r="AD2034" s="148" t="s">
        <v>5345</v>
      </c>
      <c r="AE2034" s="148">
        <v>53170</v>
      </c>
      <c r="AF2034" s="148" t="s">
        <v>6629</v>
      </c>
      <c r="AJ2034" s="148">
        <v>768721925</v>
      </c>
      <c r="AK2034" s="148" t="s">
        <v>6630</v>
      </c>
      <c r="AL2034" s="148">
        <v>0</v>
      </c>
      <c r="AM2034" s="148">
        <v>0</v>
      </c>
    </row>
    <row r="2035" spans="1:39">
      <c r="A2035" s="148">
        <v>5328710</v>
      </c>
      <c r="B2035" s="148" t="s">
        <v>6631</v>
      </c>
      <c r="C2035" s="148" t="s">
        <v>101</v>
      </c>
      <c r="D2035" s="148">
        <v>5328710</v>
      </c>
      <c r="F2035" s="149" t="s">
        <v>43</v>
      </c>
      <c r="H2035" s="150">
        <v>27460</v>
      </c>
      <c r="I2035" s="149" t="s">
        <v>8147</v>
      </c>
      <c r="J2035" s="149" t="s">
        <v>8148</v>
      </c>
      <c r="K2035" s="149" t="s">
        <v>45</v>
      </c>
      <c r="M2035" s="149" t="s">
        <v>46</v>
      </c>
      <c r="N2035" s="148">
        <v>12530001</v>
      </c>
      <c r="O2035" s="148" t="s">
        <v>2065</v>
      </c>
      <c r="Q2035" s="148" t="s">
        <v>48</v>
      </c>
      <c r="R2035" s="150">
        <v>44817</v>
      </c>
      <c r="S2035" s="150">
        <v>44806</v>
      </c>
      <c r="T2035" s="148" t="s">
        <v>2896</v>
      </c>
      <c r="U2035" s="148">
        <v>500</v>
      </c>
      <c r="X2035" s="148">
        <v>5</v>
      </c>
      <c r="Y2035" s="148" t="s">
        <v>230</v>
      </c>
      <c r="AC2035" s="148" t="s">
        <v>49</v>
      </c>
      <c r="AD2035" s="148" t="s">
        <v>4025</v>
      </c>
      <c r="AE2035" s="148">
        <v>53240</v>
      </c>
      <c r="AF2035" s="148" t="s">
        <v>6632</v>
      </c>
      <c r="AJ2035" s="148">
        <v>782378175</v>
      </c>
      <c r="AK2035" s="148" t="s">
        <v>6633</v>
      </c>
      <c r="AL2035" s="148">
        <v>0</v>
      </c>
      <c r="AM2035" s="148">
        <v>0</v>
      </c>
    </row>
    <row r="2036" spans="1:39">
      <c r="A2036" s="148">
        <v>5328362</v>
      </c>
      <c r="B2036" s="148" t="s">
        <v>3526</v>
      </c>
      <c r="C2036" s="148" t="s">
        <v>3527</v>
      </c>
      <c r="D2036" s="148">
        <v>5328362</v>
      </c>
      <c r="F2036" s="149" t="s">
        <v>52</v>
      </c>
      <c r="H2036" s="150">
        <v>27517</v>
      </c>
      <c r="I2036" s="149" t="s">
        <v>8147</v>
      </c>
      <c r="J2036" s="149" t="s">
        <v>8148</v>
      </c>
      <c r="K2036" s="149" t="s">
        <v>45</v>
      </c>
      <c r="M2036" s="149" t="s">
        <v>46</v>
      </c>
      <c r="N2036" s="148">
        <v>12530051</v>
      </c>
      <c r="O2036" s="148" t="s">
        <v>2039</v>
      </c>
      <c r="Q2036" s="148" t="s">
        <v>48</v>
      </c>
      <c r="R2036" s="150">
        <v>44475</v>
      </c>
      <c r="S2036" s="150">
        <v>44470</v>
      </c>
      <c r="T2036" s="148" t="s">
        <v>2896</v>
      </c>
      <c r="U2036" s="148">
        <v>553</v>
      </c>
      <c r="X2036" s="148">
        <v>5</v>
      </c>
      <c r="Y2036" s="148" t="s">
        <v>230</v>
      </c>
      <c r="AC2036" s="148" t="s">
        <v>49</v>
      </c>
      <c r="AD2036" s="148" t="s">
        <v>3665</v>
      </c>
      <c r="AE2036" s="148">
        <v>53100</v>
      </c>
      <c r="AF2036" s="148" t="s">
        <v>4974</v>
      </c>
      <c r="AJ2036" s="148">
        <v>768502943</v>
      </c>
      <c r="AK2036" s="148" t="s">
        <v>3507</v>
      </c>
      <c r="AL2036" s="148">
        <v>0</v>
      </c>
      <c r="AM2036" s="148">
        <v>0</v>
      </c>
    </row>
    <row r="2037" spans="1:39">
      <c r="A2037" s="148">
        <v>9145976</v>
      </c>
      <c r="B2037" s="148" t="s">
        <v>9853</v>
      </c>
      <c r="C2037" s="148" t="s">
        <v>1178</v>
      </c>
      <c r="D2037" s="148">
        <v>9145976</v>
      </c>
      <c r="F2037" s="149" t="s">
        <v>43</v>
      </c>
      <c r="H2037" s="150">
        <v>41598</v>
      </c>
      <c r="I2037" s="149" t="s">
        <v>54</v>
      </c>
      <c r="J2037" s="149">
        <v>-12</v>
      </c>
      <c r="K2037" s="149" t="s">
        <v>45</v>
      </c>
      <c r="M2037" s="149" t="s">
        <v>46</v>
      </c>
      <c r="N2037" s="148">
        <v>12530078</v>
      </c>
      <c r="O2037" s="148" t="s">
        <v>105</v>
      </c>
      <c r="Q2037" s="148" t="s">
        <v>48</v>
      </c>
      <c r="R2037" s="150">
        <v>43005</v>
      </c>
      <c r="T2037" s="148" t="s">
        <v>2115</v>
      </c>
      <c r="U2037" s="148">
        <v>500</v>
      </c>
      <c r="X2037" s="148">
        <v>5</v>
      </c>
      <c r="Y2037" s="148" t="s">
        <v>230</v>
      </c>
      <c r="AC2037" s="148" t="s">
        <v>49</v>
      </c>
      <c r="AD2037" s="148" t="s">
        <v>9854</v>
      </c>
      <c r="AE2037" s="148">
        <v>53170</v>
      </c>
      <c r="AF2037" s="148" t="s">
        <v>9855</v>
      </c>
      <c r="AJ2037" s="148">
        <v>611689927</v>
      </c>
      <c r="AK2037" s="148" t="s">
        <v>9856</v>
      </c>
      <c r="AL2037" s="148">
        <v>0</v>
      </c>
      <c r="AM2037" s="148">
        <v>0</v>
      </c>
    </row>
    <row r="2038" spans="1:39">
      <c r="A2038" s="148">
        <v>5315512</v>
      </c>
      <c r="B2038" s="148" t="s">
        <v>712</v>
      </c>
      <c r="C2038" s="148" t="s">
        <v>2133</v>
      </c>
      <c r="D2038" s="148">
        <v>5315512</v>
      </c>
      <c r="E2038" s="149" t="s">
        <v>8115</v>
      </c>
      <c r="F2038" s="149" t="s">
        <v>52</v>
      </c>
      <c r="H2038" s="150">
        <v>22383</v>
      </c>
      <c r="I2038" s="149" t="s">
        <v>8138</v>
      </c>
      <c r="J2038" s="149" t="s">
        <v>8139</v>
      </c>
      <c r="K2038" s="149" t="s">
        <v>61</v>
      </c>
      <c r="M2038" s="149" t="s">
        <v>46</v>
      </c>
      <c r="N2038" s="148">
        <v>12530008</v>
      </c>
      <c r="O2038" s="148" t="s">
        <v>146</v>
      </c>
      <c r="P2038" s="150">
        <v>45488</v>
      </c>
      <c r="Q2038" s="148" t="s">
        <v>962</v>
      </c>
      <c r="R2038" s="150">
        <v>37432</v>
      </c>
      <c r="S2038" s="150">
        <v>44691</v>
      </c>
      <c r="T2038" s="148" t="s">
        <v>2896</v>
      </c>
      <c r="U2038" s="148">
        <v>735</v>
      </c>
      <c r="X2038" s="148">
        <v>7</v>
      </c>
      <c r="Y2038" s="148" t="s">
        <v>230</v>
      </c>
      <c r="AC2038" s="148" t="s">
        <v>49</v>
      </c>
      <c r="AD2038" s="148" t="s">
        <v>3745</v>
      </c>
      <c r="AE2038" s="148">
        <v>53410</v>
      </c>
      <c r="AF2038" s="148" t="s">
        <v>4975</v>
      </c>
      <c r="AI2038" s="148" t="s">
        <v>3126</v>
      </c>
      <c r="AJ2038" s="148" t="s">
        <v>3127</v>
      </c>
      <c r="AK2038" s="148" t="s">
        <v>9857</v>
      </c>
      <c r="AL2038" s="148">
        <v>0</v>
      </c>
      <c r="AM2038" s="148">
        <v>0</v>
      </c>
    </row>
    <row r="2039" spans="1:39">
      <c r="A2039" s="148">
        <v>5328836</v>
      </c>
      <c r="B2039" s="148" t="s">
        <v>6634</v>
      </c>
      <c r="C2039" s="148" t="s">
        <v>76</v>
      </c>
      <c r="D2039" s="148">
        <v>5328836</v>
      </c>
      <c r="F2039" s="149" t="s">
        <v>43</v>
      </c>
      <c r="H2039" s="150">
        <v>39224</v>
      </c>
      <c r="I2039" s="149" t="s">
        <v>68</v>
      </c>
      <c r="J2039" s="149">
        <v>-18</v>
      </c>
      <c r="K2039" s="149" t="s">
        <v>45</v>
      </c>
      <c r="M2039" s="149" t="s">
        <v>46</v>
      </c>
      <c r="N2039" s="148">
        <v>12530036</v>
      </c>
      <c r="O2039" s="148" t="s">
        <v>2030</v>
      </c>
      <c r="Q2039" s="148" t="s">
        <v>48</v>
      </c>
      <c r="R2039" s="150">
        <v>44832</v>
      </c>
      <c r="T2039" s="148" t="s">
        <v>2115</v>
      </c>
      <c r="U2039" s="148">
        <v>500</v>
      </c>
      <c r="X2039" s="148">
        <v>5</v>
      </c>
      <c r="Y2039" s="148" t="s">
        <v>230</v>
      </c>
      <c r="AC2039" s="148" t="s">
        <v>49</v>
      </c>
      <c r="AD2039" s="148" t="s">
        <v>3665</v>
      </c>
      <c r="AE2039" s="148">
        <v>53100</v>
      </c>
      <c r="AF2039" s="148" t="s">
        <v>6635</v>
      </c>
      <c r="AJ2039" s="148">
        <v>679738966</v>
      </c>
      <c r="AK2039" s="148" t="s">
        <v>6636</v>
      </c>
      <c r="AL2039" s="148">
        <v>0</v>
      </c>
      <c r="AM2039" s="148">
        <v>0</v>
      </c>
    </row>
    <row r="2040" spans="1:39">
      <c r="A2040" s="148">
        <v>5329724</v>
      </c>
      <c r="B2040" s="148" t="s">
        <v>9858</v>
      </c>
      <c r="C2040" s="148" t="s">
        <v>9859</v>
      </c>
      <c r="D2040" s="148">
        <v>5329724</v>
      </c>
      <c r="E2040" s="149" t="s">
        <v>43</v>
      </c>
      <c r="H2040" s="150">
        <v>42288</v>
      </c>
      <c r="I2040" s="149" t="s">
        <v>57</v>
      </c>
      <c r="J2040" s="149">
        <v>-10</v>
      </c>
      <c r="K2040" s="149" t="s">
        <v>45</v>
      </c>
      <c r="M2040" s="149" t="s">
        <v>46</v>
      </c>
      <c r="N2040" s="148">
        <v>12530016</v>
      </c>
      <c r="O2040" s="148" t="s">
        <v>2152</v>
      </c>
      <c r="P2040" s="150">
        <v>45502</v>
      </c>
      <c r="Q2040" s="148" t="s">
        <v>962</v>
      </c>
      <c r="R2040" s="150">
        <v>45502</v>
      </c>
      <c r="S2040" s="150">
        <v>45495</v>
      </c>
      <c r="T2040" s="148" t="s">
        <v>1006</v>
      </c>
      <c r="U2040" s="148">
        <v>500</v>
      </c>
      <c r="X2040" s="148">
        <v>5</v>
      </c>
      <c r="Y2040" s="148" t="s">
        <v>230</v>
      </c>
      <c r="AC2040" s="148" t="s">
        <v>49</v>
      </c>
      <c r="AD2040" s="148" t="s">
        <v>9383</v>
      </c>
      <c r="AE2040" s="148">
        <v>53600</v>
      </c>
      <c r="AF2040" s="148" t="s">
        <v>9860</v>
      </c>
      <c r="AJ2040" s="148">
        <v>658015092</v>
      </c>
      <c r="AK2040" s="148" t="s">
        <v>9861</v>
      </c>
      <c r="AL2040" s="148">
        <v>0</v>
      </c>
      <c r="AM2040" s="148">
        <v>0</v>
      </c>
    </row>
    <row r="2041" spans="1:39">
      <c r="A2041" s="148">
        <v>5326821</v>
      </c>
      <c r="B2041" s="148" t="s">
        <v>1138</v>
      </c>
      <c r="C2041" s="148" t="s">
        <v>861</v>
      </c>
      <c r="D2041" s="148">
        <v>5326821</v>
      </c>
      <c r="F2041" s="149" t="s">
        <v>52</v>
      </c>
      <c r="H2041" s="150">
        <v>28580</v>
      </c>
      <c r="I2041" s="149" t="s">
        <v>8147</v>
      </c>
      <c r="J2041" s="149" t="s">
        <v>8148</v>
      </c>
      <c r="K2041" s="149" t="s">
        <v>45</v>
      </c>
      <c r="M2041" s="149" t="s">
        <v>46</v>
      </c>
      <c r="N2041" s="148">
        <v>12530008</v>
      </c>
      <c r="O2041" s="148" t="s">
        <v>146</v>
      </c>
      <c r="Q2041" s="148" t="s">
        <v>48</v>
      </c>
      <c r="R2041" s="150">
        <v>43323</v>
      </c>
      <c r="S2041" s="150">
        <v>44746</v>
      </c>
      <c r="T2041" s="148" t="s">
        <v>2896</v>
      </c>
      <c r="U2041" s="148">
        <v>807</v>
      </c>
      <c r="X2041" s="148">
        <v>8</v>
      </c>
      <c r="Y2041" s="148" t="s">
        <v>230</v>
      </c>
      <c r="AC2041" s="148" t="s">
        <v>49</v>
      </c>
      <c r="AD2041" s="148" t="s">
        <v>4976</v>
      </c>
      <c r="AE2041" s="148">
        <v>53410</v>
      </c>
      <c r="AF2041" s="148" t="s">
        <v>4977</v>
      </c>
      <c r="AJ2041" s="148">
        <v>667302473</v>
      </c>
      <c r="AK2041" s="148" t="s">
        <v>1833</v>
      </c>
      <c r="AL2041" s="148">
        <v>0</v>
      </c>
      <c r="AM2041" s="148">
        <v>0</v>
      </c>
    </row>
    <row r="2042" spans="1:39">
      <c r="A2042" s="148">
        <v>5328778</v>
      </c>
      <c r="B2042" s="148" t="s">
        <v>714</v>
      </c>
      <c r="C2042" s="148" t="s">
        <v>861</v>
      </c>
      <c r="D2042" s="148">
        <v>5328778</v>
      </c>
      <c r="E2042" s="149" t="s">
        <v>52</v>
      </c>
      <c r="F2042" s="149" t="s">
        <v>52</v>
      </c>
      <c r="H2042" s="150">
        <v>25454</v>
      </c>
      <c r="I2042" s="149" t="s">
        <v>8130</v>
      </c>
      <c r="J2042" s="149" t="s">
        <v>8131</v>
      </c>
      <c r="K2042" s="149" t="s">
        <v>45</v>
      </c>
      <c r="M2042" s="149" t="s">
        <v>46</v>
      </c>
      <c r="N2042" s="148">
        <v>12530067</v>
      </c>
      <c r="O2042" s="148" t="s">
        <v>1277</v>
      </c>
      <c r="P2042" s="150">
        <v>45524</v>
      </c>
      <c r="Q2042" s="148" t="s">
        <v>962</v>
      </c>
      <c r="R2042" s="150">
        <v>44826</v>
      </c>
      <c r="S2042" s="150">
        <v>44818</v>
      </c>
      <c r="T2042" s="148" t="s">
        <v>2896</v>
      </c>
      <c r="U2042" s="148">
        <v>722</v>
      </c>
      <c r="X2042" s="148">
        <v>7</v>
      </c>
      <c r="Y2042" s="148" t="s">
        <v>230</v>
      </c>
      <c r="AC2042" s="148" t="s">
        <v>49</v>
      </c>
      <c r="AD2042" s="148" t="s">
        <v>6637</v>
      </c>
      <c r="AE2042" s="148">
        <v>53340</v>
      </c>
      <c r="AF2042" s="148" t="s">
        <v>6638</v>
      </c>
      <c r="AJ2042" s="148" t="s">
        <v>6639</v>
      </c>
      <c r="AK2042" s="148" t="s">
        <v>6640</v>
      </c>
      <c r="AL2042" s="148">
        <v>0</v>
      </c>
      <c r="AM2042" s="148">
        <v>0</v>
      </c>
    </row>
    <row r="2043" spans="1:39">
      <c r="A2043" s="148">
        <v>143121</v>
      </c>
      <c r="B2043" s="148" t="s">
        <v>714</v>
      </c>
      <c r="C2043" s="148" t="s">
        <v>1280</v>
      </c>
      <c r="D2043" s="148">
        <v>143121</v>
      </c>
      <c r="E2043" s="149" t="s">
        <v>8115</v>
      </c>
      <c r="F2043" s="149" t="s">
        <v>52</v>
      </c>
      <c r="H2043" s="150">
        <v>19930</v>
      </c>
      <c r="I2043" s="149" t="s">
        <v>8116</v>
      </c>
      <c r="J2043" s="149" t="s">
        <v>8117</v>
      </c>
      <c r="K2043" s="149" t="s">
        <v>45</v>
      </c>
      <c r="M2043" s="149" t="s">
        <v>46</v>
      </c>
      <c r="N2043" s="148">
        <v>12530003</v>
      </c>
      <c r="O2043" s="148" t="s">
        <v>2024</v>
      </c>
      <c r="P2043" s="150">
        <v>45499</v>
      </c>
      <c r="Q2043" s="148" t="s">
        <v>962</v>
      </c>
      <c r="R2043" s="150">
        <v>37432</v>
      </c>
      <c r="T2043" s="148" t="s">
        <v>2022</v>
      </c>
      <c r="U2043" s="148">
        <v>950</v>
      </c>
      <c r="X2043" s="148">
        <v>9</v>
      </c>
      <c r="Y2043" s="148" t="s">
        <v>230</v>
      </c>
      <c r="AC2043" s="148" t="s">
        <v>49</v>
      </c>
      <c r="AD2043" s="148" t="s">
        <v>3646</v>
      </c>
      <c r="AE2043" s="148">
        <v>53200</v>
      </c>
      <c r="AF2043" s="148" t="s">
        <v>4978</v>
      </c>
      <c r="AI2043" s="148" t="s">
        <v>3128</v>
      </c>
      <c r="AJ2043" s="148" t="s">
        <v>3129</v>
      </c>
      <c r="AK2043" s="148" t="s">
        <v>1474</v>
      </c>
      <c r="AL2043" s="148">
        <v>0</v>
      </c>
      <c r="AM2043" s="148">
        <v>0</v>
      </c>
    </row>
    <row r="2044" spans="1:39">
      <c r="A2044" s="148">
        <v>5321722</v>
      </c>
      <c r="B2044" s="148" t="s">
        <v>9862</v>
      </c>
      <c r="C2044" s="148" t="s">
        <v>140</v>
      </c>
      <c r="D2044" s="148">
        <v>5321722</v>
      </c>
      <c r="E2044" s="149" t="s">
        <v>52</v>
      </c>
      <c r="F2044" s="149" t="s">
        <v>52</v>
      </c>
      <c r="H2044" s="150">
        <v>29710</v>
      </c>
      <c r="I2044" s="149" t="s">
        <v>8113</v>
      </c>
      <c r="J2044" s="149" t="s">
        <v>8114</v>
      </c>
      <c r="K2044" s="149" t="s">
        <v>45</v>
      </c>
      <c r="M2044" s="149" t="s">
        <v>46</v>
      </c>
      <c r="N2044" s="148">
        <v>12530023</v>
      </c>
      <c r="O2044" s="148" t="s">
        <v>2026</v>
      </c>
      <c r="P2044" s="150">
        <v>45483</v>
      </c>
      <c r="Q2044" s="148" t="s">
        <v>962</v>
      </c>
      <c r="R2044" s="150">
        <v>40074</v>
      </c>
      <c r="S2044" s="150">
        <v>44930</v>
      </c>
      <c r="T2044" s="148" t="s">
        <v>2896</v>
      </c>
      <c r="U2044" s="148">
        <v>591</v>
      </c>
      <c r="X2044" s="148">
        <v>5</v>
      </c>
      <c r="Y2044" s="148" t="s">
        <v>230</v>
      </c>
      <c r="AC2044" s="148" t="s">
        <v>49</v>
      </c>
      <c r="AD2044" s="148" t="s">
        <v>3904</v>
      </c>
      <c r="AE2044" s="148">
        <v>53700</v>
      </c>
      <c r="AF2044" s="148" t="s">
        <v>9863</v>
      </c>
      <c r="AJ2044" s="148">
        <v>670795171</v>
      </c>
      <c r="AK2044" s="148" t="s">
        <v>7297</v>
      </c>
      <c r="AL2044" s="148">
        <v>0</v>
      </c>
      <c r="AM2044" s="148">
        <v>0</v>
      </c>
    </row>
    <row r="2045" spans="1:39">
      <c r="A2045" s="148">
        <v>5328614</v>
      </c>
      <c r="B2045" s="148" t="s">
        <v>3528</v>
      </c>
      <c r="C2045" s="148" t="s">
        <v>325</v>
      </c>
      <c r="D2045" s="148">
        <v>5328614</v>
      </c>
      <c r="E2045" s="149" t="s">
        <v>8115</v>
      </c>
      <c r="F2045" s="149" t="s">
        <v>52</v>
      </c>
      <c r="H2045" s="150">
        <v>25148</v>
      </c>
      <c r="I2045" s="149" t="s">
        <v>8130</v>
      </c>
      <c r="J2045" s="149" t="s">
        <v>8131</v>
      </c>
      <c r="K2045" s="149" t="s">
        <v>45</v>
      </c>
      <c r="M2045" s="149" t="s">
        <v>46</v>
      </c>
      <c r="N2045" s="148">
        <v>12530143</v>
      </c>
      <c r="O2045" s="148" t="s">
        <v>3251</v>
      </c>
      <c r="P2045" s="150">
        <v>45483</v>
      </c>
      <c r="Q2045" s="148" t="s">
        <v>962</v>
      </c>
      <c r="R2045" s="150">
        <v>44753</v>
      </c>
      <c r="S2045" s="150">
        <v>44770</v>
      </c>
      <c r="T2045" s="148" t="s">
        <v>2896</v>
      </c>
      <c r="U2045" s="148">
        <v>645</v>
      </c>
      <c r="X2045" s="148">
        <v>6</v>
      </c>
      <c r="Y2045" s="148" t="s">
        <v>230</v>
      </c>
      <c r="AC2045" s="148" t="s">
        <v>49</v>
      </c>
      <c r="AD2045" s="148" t="s">
        <v>4979</v>
      </c>
      <c r="AE2045" s="148">
        <v>53360</v>
      </c>
      <c r="AF2045" s="148" t="s">
        <v>9864</v>
      </c>
      <c r="AI2045" s="148" t="s">
        <v>3529</v>
      </c>
      <c r="AJ2045" s="148" t="s">
        <v>3529</v>
      </c>
      <c r="AK2045" s="148" t="s">
        <v>3530</v>
      </c>
      <c r="AL2045" s="148">
        <v>0</v>
      </c>
      <c r="AM2045" s="148">
        <v>0</v>
      </c>
    </row>
    <row r="2046" spans="1:39">
      <c r="A2046" s="148">
        <v>5323747</v>
      </c>
      <c r="B2046" s="148" t="s">
        <v>9865</v>
      </c>
      <c r="C2046" s="148" t="s">
        <v>482</v>
      </c>
      <c r="D2046" s="148">
        <v>5323747</v>
      </c>
      <c r="F2046" s="149" t="s">
        <v>52</v>
      </c>
      <c r="H2046" s="150">
        <v>37420</v>
      </c>
      <c r="I2046" s="149" t="s">
        <v>59</v>
      </c>
      <c r="J2046" s="149">
        <v>-40</v>
      </c>
      <c r="K2046" s="149" t="s">
        <v>45</v>
      </c>
      <c r="M2046" s="149" t="s">
        <v>46</v>
      </c>
      <c r="N2046" s="148">
        <v>12530093</v>
      </c>
      <c r="O2046" s="148" t="s">
        <v>185</v>
      </c>
      <c r="Q2046" s="148" t="s">
        <v>48</v>
      </c>
      <c r="R2046" s="150">
        <v>41179</v>
      </c>
      <c r="S2046" s="150">
        <v>45196</v>
      </c>
      <c r="T2046" s="148" t="s">
        <v>1006</v>
      </c>
      <c r="U2046" s="148">
        <v>516</v>
      </c>
      <c r="X2046" s="148">
        <v>5</v>
      </c>
      <c r="Y2046" s="148" t="s">
        <v>230</v>
      </c>
      <c r="AC2046" s="148" t="s">
        <v>49</v>
      </c>
      <c r="AD2046" s="148" t="s">
        <v>3923</v>
      </c>
      <c r="AE2046" s="148">
        <v>53100</v>
      </c>
      <c r="AF2046" s="148" t="s">
        <v>9866</v>
      </c>
      <c r="AK2046" s="148" t="s">
        <v>7297</v>
      </c>
      <c r="AL2046" s="148">
        <v>0</v>
      </c>
      <c r="AM2046" s="148">
        <v>0</v>
      </c>
    </row>
    <row r="2047" spans="1:39">
      <c r="A2047" s="148">
        <v>5329186</v>
      </c>
      <c r="B2047" s="148" t="s">
        <v>7344</v>
      </c>
      <c r="C2047" s="148" t="s">
        <v>6428</v>
      </c>
      <c r="D2047" s="148">
        <v>5329186</v>
      </c>
      <c r="E2047" s="149" t="s">
        <v>52</v>
      </c>
      <c r="F2047" s="149" t="s">
        <v>52</v>
      </c>
      <c r="H2047" s="150">
        <v>28503</v>
      </c>
      <c r="I2047" s="149" t="s">
        <v>8147</v>
      </c>
      <c r="J2047" s="149" t="s">
        <v>8148</v>
      </c>
      <c r="K2047" s="149" t="s">
        <v>45</v>
      </c>
      <c r="M2047" s="149" t="s">
        <v>46</v>
      </c>
      <c r="N2047" s="148">
        <v>12530067</v>
      </c>
      <c r="O2047" s="148" t="s">
        <v>1277</v>
      </c>
      <c r="P2047" s="150">
        <v>45524</v>
      </c>
      <c r="Q2047" s="148" t="s">
        <v>962</v>
      </c>
      <c r="R2047" s="150">
        <v>45175</v>
      </c>
      <c r="S2047" s="150">
        <v>45174</v>
      </c>
      <c r="T2047" s="148" t="s">
        <v>2896</v>
      </c>
      <c r="U2047" s="148">
        <v>500</v>
      </c>
      <c r="X2047" s="148">
        <v>5</v>
      </c>
      <c r="Y2047" s="148" t="s">
        <v>230</v>
      </c>
      <c r="AC2047" s="148" t="s">
        <v>49</v>
      </c>
      <c r="AD2047" s="148" t="s">
        <v>7345</v>
      </c>
      <c r="AE2047" s="148">
        <v>53480</v>
      </c>
      <c r="AF2047" s="148" t="s">
        <v>7346</v>
      </c>
      <c r="AJ2047" s="148" t="s">
        <v>7347</v>
      </c>
      <c r="AK2047" s="148" t="s">
        <v>7348</v>
      </c>
      <c r="AL2047" s="148">
        <v>0</v>
      </c>
      <c r="AM2047" s="148">
        <v>0</v>
      </c>
    </row>
    <row r="2048" spans="1:39">
      <c r="A2048" s="148">
        <v>5316225</v>
      </c>
      <c r="B2048" s="148" t="s">
        <v>715</v>
      </c>
      <c r="C2048" s="148" t="s">
        <v>176</v>
      </c>
      <c r="D2048" s="148">
        <v>5316225</v>
      </c>
      <c r="F2048" s="149" t="s">
        <v>52</v>
      </c>
      <c r="H2048" s="150">
        <v>29942</v>
      </c>
      <c r="I2048" s="149" t="s">
        <v>8113</v>
      </c>
      <c r="J2048" s="149" t="s">
        <v>8114</v>
      </c>
      <c r="K2048" s="149" t="s">
        <v>45</v>
      </c>
      <c r="M2048" s="149" t="s">
        <v>46</v>
      </c>
      <c r="N2048" s="148">
        <v>12530055</v>
      </c>
      <c r="O2048" s="148" t="s">
        <v>240</v>
      </c>
      <c r="Q2048" s="148" t="s">
        <v>48</v>
      </c>
      <c r="R2048" s="150">
        <v>37432</v>
      </c>
      <c r="S2048" s="150">
        <v>44432</v>
      </c>
      <c r="T2048" s="148" t="s">
        <v>2896</v>
      </c>
      <c r="U2048" s="148">
        <v>653</v>
      </c>
      <c r="X2048" s="148">
        <v>6</v>
      </c>
      <c r="Y2048" s="148" t="s">
        <v>230</v>
      </c>
      <c r="AC2048" s="148" t="s">
        <v>49</v>
      </c>
      <c r="AD2048" s="148" t="s">
        <v>4192</v>
      </c>
      <c r="AE2048" s="148">
        <v>53380</v>
      </c>
      <c r="AF2048" s="148" t="s">
        <v>4980</v>
      </c>
      <c r="AJ2048" s="148">
        <v>681877949</v>
      </c>
      <c r="AK2048" s="148" t="s">
        <v>1834</v>
      </c>
      <c r="AL2048" s="148">
        <v>0</v>
      </c>
      <c r="AM2048" s="148">
        <v>0</v>
      </c>
    </row>
    <row r="2049" spans="1:39">
      <c r="A2049" s="148">
        <v>5323515</v>
      </c>
      <c r="B2049" s="148" t="s">
        <v>715</v>
      </c>
      <c r="C2049" s="148" t="s">
        <v>716</v>
      </c>
      <c r="D2049" s="148">
        <v>5323515</v>
      </c>
      <c r="E2049" s="149" t="s">
        <v>8115</v>
      </c>
      <c r="F2049" s="149" t="s">
        <v>52</v>
      </c>
      <c r="H2049" s="150">
        <v>30886</v>
      </c>
      <c r="I2049" s="149" t="s">
        <v>8113</v>
      </c>
      <c r="J2049" s="149" t="s">
        <v>8114</v>
      </c>
      <c r="K2049" s="149" t="s">
        <v>61</v>
      </c>
      <c r="M2049" s="149" t="s">
        <v>46</v>
      </c>
      <c r="N2049" s="148">
        <v>12530055</v>
      </c>
      <c r="O2049" s="148" t="s">
        <v>240</v>
      </c>
      <c r="P2049" s="150">
        <v>45478</v>
      </c>
      <c r="Q2049" s="148" t="s">
        <v>962</v>
      </c>
      <c r="R2049" s="150">
        <v>41093</v>
      </c>
      <c r="T2049" s="148" t="s">
        <v>2022</v>
      </c>
      <c r="U2049" s="148">
        <v>500</v>
      </c>
      <c r="X2049" s="148">
        <v>5</v>
      </c>
      <c r="Y2049" s="148" t="s">
        <v>230</v>
      </c>
      <c r="AC2049" s="148" t="s">
        <v>49</v>
      </c>
      <c r="AD2049" s="148" t="s">
        <v>3774</v>
      </c>
      <c r="AE2049" s="148">
        <v>53380</v>
      </c>
      <c r="AF2049" s="148" t="s">
        <v>4981</v>
      </c>
      <c r="AI2049" s="148" t="s">
        <v>3130</v>
      </c>
      <c r="AK2049" s="148" t="s">
        <v>1835</v>
      </c>
      <c r="AL2049" s="148">
        <v>0</v>
      </c>
      <c r="AM2049" s="148">
        <v>0</v>
      </c>
    </row>
    <row r="2050" spans="1:39">
      <c r="A2050" s="148">
        <v>5329661</v>
      </c>
      <c r="B2050" s="148" t="s">
        <v>9867</v>
      </c>
      <c r="C2050" s="148" t="s">
        <v>9868</v>
      </c>
      <c r="D2050" s="148">
        <v>5329661</v>
      </c>
      <c r="F2050" s="149" t="s">
        <v>43</v>
      </c>
      <c r="H2050" s="150">
        <v>42425</v>
      </c>
      <c r="I2050" s="149" t="s">
        <v>43</v>
      </c>
      <c r="J2050" s="149">
        <v>-9</v>
      </c>
      <c r="K2050" s="149" t="s">
        <v>45</v>
      </c>
      <c r="M2050" s="149" t="s">
        <v>46</v>
      </c>
      <c r="N2050" s="148">
        <v>12530060</v>
      </c>
      <c r="O2050" s="148" t="s">
        <v>2031</v>
      </c>
      <c r="Q2050" s="148" t="s">
        <v>48</v>
      </c>
      <c r="R2050" s="150">
        <v>45329</v>
      </c>
      <c r="T2050" s="148" t="s">
        <v>2115</v>
      </c>
      <c r="U2050" s="148">
        <v>500</v>
      </c>
      <c r="X2050" s="148">
        <v>5</v>
      </c>
      <c r="Y2050" s="148" t="s">
        <v>230</v>
      </c>
      <c r="AC2050" s="148" t="s">
        <v>49</v>
      </c>
      <c r="AD2050" s="148" t="s">
        <v>3637</v>
      </c>
      <c r="AE2050" s="148">
        <v>53810</v>
      </c>
      <c r="AF2050" s="148" t="s">
        <v>9869</v>
      </c>
      <c r="AJ2050" s="148">
        <v>676753597</v>
      </c>
      <c r="AK2050" s="148" t="s">
        <v>9870</v>
      </c>
      <c r="AL2050" s="148">
        <v>0</v>
      </c>
      <c r="AM2050" s="148">
        <v>0</v>
      </c>
    </row>
    <row r="2051" spans="1:39">
      <c r="A2051" s="148">
        <v>5329243</v>
      </c>
      <c r="B2051" s="148" t="s">
        <v>9871</v>
      </c>
      <c r="C2051" s="148" t="s">
        <v>4660</v>
      </c>
      <c r="D2051" s="148">
        <v>5329243</v>
      </c>
      <c r="F2051" s="149" t="s">
        <v>52</v>
      </c>
      <c r="H2051" s="150">
        <v>28871</v>
      </c>
      <c r="I2051" s="149" t="s">
        <v>8147</v>
      </c>
      <c r="J2051" s="149" t="s">
        <v>8148</v>
      </c>
      <c r="K2051" s="149" t="s">
        <v>45</v>
      </c>
      <c r="M2051" s="149" t="s">
        <v>46</v>
      </c>
      <c r="N2051" s="148">
        <v>12530018</v>
      </c>
      <c r="O2051" s="148" t="s">
        <v>2023</v>
      </c>
      <c r="Q2051" s="148" t="s">
        <v>48</v>
      </c>
      <c r="R2051" s="150">
        <v>45181</v>
      </c>
      <c r="S2051" s="150">
        <v>45177</v>
      </c>
      <c r="T2051" s="148" t="s">
        <v>1006</v>
      </c>
      <c r="U2051" s="148">
        <v>500</v>
      </c>
      <c r="X2051" s="148">
        <v>5</v>
      </c>
      <c r="Y2051" s="148" t="s">
        <v>230</v>
      </c>
      <c r="AC2051" s="148" t="s">
        <v>49</v>
      </c>
      <c r="AD2051" s="148" t="s">
        <v>3646</v>
      </c>
      <c r="AE2051" s="148">
        <v>53200</v>
      </c>
      <c r="AF2051" s="148" t="s">
        <v>9872</v>
      </c>
      <c r="AJ2051" s="148">
        <v>753473476</v>
      </c>
      <c r="AK2051" s="148" t="s">
        <v>9873</v>
      </c>
      <c r="AL2051" s="148">
        <v>0</v>
      </c>
      <c r="AM2051" s="148">
        <v>0</v>
      </c>
    </row>
    <row r="2052" spans="1:39">
      <c r="A2052" s="148">
        <v>5327177</v>
      </c>
      <c r="B2052" s="148" t="s">
        <v>717</v>
      </c>
      <c r="C2052" s="148" t="s">
        <v>507</v>
      </c>
      <c r="D2052" s="148">
        <v>5327177</v>
      </c>
      <c r="F2052" s="149" t="s">
        <v>52</v>
      </c>
      <c r="H2052" s="150">
        <v>20529</v>
      </c>
      <c r="I2052" s="149" t="s">
        <v>8208</v>
      </c>
      <c r="J2052" s="149" t="s">
        <v>8209</v>
      </c>
      <c r="K2052" s="149" t="s">
        <v>45</v>
      </c>
      <c r="M2052" s="149" t="s">
        <v>46</v>
      </c>
      <c r="N2052" s="148">
        <v>12530018</v>
      </c>
      <c r="O2052" s="148" t="s">
        <v>2023</v>
      </c>
      <c r="Q2052" s="148" t="s">
        <v>48</v>
      </c>
      <c r="R2052" s="150">
        <v>43392</v>
      </c>
      <c r="S2052" s="150">
        <v>45119</v>
      </c>
      <c r="T2052" s="148" t="s">
        <v>1006</v>
      </c>
      <c r="U2052" s="148">
        <v>508</v>
      </c>
      <c r="X2052" s="148">
        <v>5</v>
      </c>
      <c r="Y2052" s="148" t="s">
        <v>230</v>
      </c>
      <c r="AC2052" s="148" t="s">
        <v>49</v>
      </c>
      <c r="AD2052" s="148" t="s">
        <v>3644</v>
      </c>
      <c r="AE2052" s="148">
        <v>53200</v>
      </c>
      <c r="AF2052" s="148" t="s">
        <v>4982</v>
      </c>
      <c r="AI2052" s="148">
        <v>243126409</v>
      </c>
      <c r="AJ2052" s="148">
        <v>633895086</v>
      </c>
      <c r="AK2052" s="148" t="s">
        <v>1836</v>
      </c>
      <c r="AL2052" s="148">
        <v>0</v>
      </c>
      <c r="AM2052" s="148">
        <v>0</v>
      </c>
    </row>
    <row r="2053" spans="1:39">
      <c r="A2053" s="148">
        <v>5319534</v>
      </c>
      <c r="B2053" s="148" t="s">
        <v>717</v>
      </c>
      <c r="C2053" s="148" t="s">
        <v>2190</v>
      </c>
      <c r="D2053" s="148">
        <v>5319534</v>
      </c>
      <c r="E2053" s="149" t="s">
        <v>52</v>
      </c>
      <c r="F2053" s="149" t="s">
        <v>52</v>
      </c>
      <c r="H2053" s="150">
        <v>22538</v>
      </c>
      <c r="I2053" s="149" t="s">
        <v>8138</v>
      </c>
      <c r="J2053" s="149" t="s">
        <v>8139</v>
      </c>
      <c r="K2053" s="149" t="s">
        <v>45</v>
      </c>
      <c r="M2053" s="149" t="s">
        <v>46</v>
      </c>
      <c r="N2053" s="148">
        <v>12530065</v>
      </c>
      <c r="O2053" s="148" t="s">
        <v>2153</v>
      </c>
      <c r="P2053" s="150">
        <v>45509</v>
      </c>
      <c r="Q2053" s="148" t="s">
        <v>962</v>
      </c>
      <c r="R2053" s="150">
        <v>38629</v>
      </c>
      <c r="S2053" s="150">
        <v>45500</v>
      </c>
      <c r="T2053" s="148" t="s">
        <v>1006</v>
      </c>
      <c r="U2053" s="148">
        <v>608</v>
      </c>
      <c r="X2053" s="148">
        <v>6</v>
      </c>
      <c r="Y2053" s="148" t="s">
        <v>230</v>
      </c>
      <c r="AC2053" s="148" t="s">
        <v>49</v>
      </c>
      <c r="AD2053" s="148" t="s">
        <v>4094</v>
      </c>
      <c r="AE2053" s="148">
        <v>53440</v>
      </c>
      <c r="AF2053" s="148" t="s">
        <v>4983</v>
      </c>
      <c r="AJ2053" s="148">
        <v>780451638</v>
      </c>
      <c r="AK2053" s="148" t="s">
        <v>3531</v>
      </c>
      <c r="AL2053" s="148">
        <v>0</v>
      </c>
      <c r="AM2053" s="148">
        <v>0</v>
      </c>
    </row>
    <row r="2054" spans="1:39">
      <c r="A2054" s="148">
        <v>5329204</v>
      </c>
      <c r="B2054" s="148" t="s">
        <v>9874</v>
      </c>
      <c r="C2054" s="148" t="s">
        <v>217</v>
      </c>
      <c r="D2054" s="148">
        <v>5329204</v>
      </c>
      <c r="F2054" s="149" t="s">
        <v>52</v>
      </c>
      <c r="H2054" s="150">
        <v>41208</v>
      </c>
      <c r="I2054" s="149" t="s">
        <v>53</v>
      </c>
      <c r="J2054" s="149">
        <v>-13</v>
      </c>
      <c r="K2054" s="149" t="s">
        <v>45</v>
      </c>
      <c r="M2054" s="149" t="s">
        <v>46</v>
      </c>
      <c r="N2054" s="148">
        <v>12530020</v>
      </c>
      <c r="O2054" s="148" t="s">
        <v>127</v>
      </c>
      <c r="Q2054" s="148" t="s">
        <v>48</v>
      </c>
      <c r="R2054" s="150">
        <v>45178</v>
      </c>
      <c r="T2054" s="148" t="s">
        <v>2115</v>
      </c>
      <c r="U2054" s="148">
        <v>529</v>
      </c>
      <c r="X2054" s="148">
        <v>5</v>
      </c>
      <c r="Y2054" s="148" t="s">
        <v>230</v>
      </c>
      <c r="AC2054" s="148" t="s">
        <v>49</v>
      </c>
      <c r="AD2054" s="148" t="s">
        <v>8228</v>
      </c>
      <c r="AE2054" s="148">
        <v>53960</v>
      </c>
      <c r="AF2054" s="148" t="s">
        <v>9875</v>
      </c>
      <c r="AJ2054" s="148">
        <v>625665578</v>
      </c>
      <c r="AK2054" s="148" t="s">
        <v>9876</v>
      </c>
      <c r="AL2054" s="148">
        <v>1</v>
      </c>
      <c r="AM2054" s="148">
        <v>1</v>
      </c>
    </row>
    <row r="2055" spans="1:39">
      <c r="A2055" s="148">
        <v>5329407</v>
      </c>
      <c r="B2055" s="148" t="s">
        <v>9877</v>
      </c>
      <c r="C2055" s="148" t="s">
        <v>123</v>
      </c>
      <c r="D2055" s="148">
        <v>5329407</v>
      </c>
      <c r="F2055" s="149" t="s">
        <v>43</v>
      </c>
      <c r="H2055" s="150">
        <v>40734</v>
      </c>
      <c r="I2055" s="149" t="s">
        <v>44</v>
      </c>
      <c r="J2055" s="149">
        <v>-14</v>
      </c>
      <c r="K2055" s="149" t="s">
        <v>45</v>
      </c>
      <c r="M2055" s="149" t="s">
        <v>46</v>
      </c>
      <c r="N2055" s="148">
        <v>12530054</v>
      </c>
      <c r="O2055" s="148" t="s">
        <v>94</v>
      </c>
      <c r="Q2055" s="148" t="s">
        <v>48</v>
      </c>
      <c r="R2055" s="150">
        <v>45201</v>
      </c>
      <c r="T2055" s="148" t="s">
        <v>2115</v>
      </c>
      <c r="U2055" s="148">
        <v>500</v>
      </c>
      <c r="X2055" s="148">
        <v>5</v>
      </c>
      <c r="Y2055" s="148" t="s">
        <v>230</v>
      </c>
      <c r="AC2055" s="148" t="s">
        <v>49</v>
      </c>
      <c r="AD2055" s="148" t="s">
        <v>5921</v>
      </c>
      <c r="AE2055" s="148">
        <v>53400</v>
      </c>
      <c r="AF2055" s="148" t="s">
        <v>9878</v>
      </c>
      <c r="AK2055" s="148" t="s">
        <v>9879</v>
      </c>
      <c r="AL2055" s="148">
        <v>0</v>
      </c>
      <c r="AM2055" s="148">
        <v>0</v>
      </c>
    </row>
    <row r="2056" spans="1:39">
      <c r="A2056" s="148">
        <v>5328123</v>
      </c>
      <c r="B2056" s="148" t="s">
        <v>2191</v>
      </c>
      <c r="C2056" s="148" t="s">
        <v>1275</v>
      </c>
      <c r="D2056" s="148">
        <v>5328123</v>
      </c>
      <c r="F2056" s="149" t="s">
        <v>52</v>
      </c>
      <c r="H2056" s="150">
        <v>29052</v>
      </c>
      <c r="I2056" s="149" t="s">
        <v>8147</v>
      </c>
      <c r="J2056" s="149" t="s">
        <v>8148</v>
      </c>
      <c r="K2056" s="149" t="s">
        <v>45</v>
      </c>
      <c r="M2056" s="149" t="s">
        <v>46</v>
      </c>
      <c r="N2056" s="148">
        <v>12530065</v>
      </c>
      <c r="O2056" s="148" t="s">
        <v>2153</v>
      </c>
      <c r="Q2056" s="148" t="s">
        <v>48</v>
      </c>
      <c r="R2056" s="150">
        <v>44441</v>
      </c>
      <c r="S2056" s="150">
        <v>44462</v>
      </c>
      <c r="T2056" s="148" t="s">
        <v>2896</v>
      </c>
      <c r="U2056" s="148">
        <v>500</v>
      </c>
      <c r="X2056" s="148">
        <v>5</v>
      </c>
      <c r="Y2056" s="148" t="s">
        <v>230</v>
      </c>
      <c r="AC2056" s="148" t="s">
        <v>49</v>
      </c>
      <c r="AD2056" s="148" t="s">
        <v>4984</v>
      </c>
      <c r="AE2056" s="148">
        <v>53300</v>
      </c>
      <c r="AF2056" s="148" t="s">
        <v>4985</v>
      </c>
      <c r="AJ2056" s="148">
        <v>633606532</v>
      </c>
      <c r="AK2056" s="148" t="s">
        <v>2192</v>
      </c>
      <c r="AL2056" s="148">
        <v>1</v>
      </c>
      <c r="AM2056" s="148">
        <v>0</v>
      </c>
    </row>
    <row r="2057" spans="1:39">
      <c r="A2057" s="148">
        <v>5324767</v>
      </c>
      <c r="B2057" s="148" t="s">
        <v>939</v>
      </c>
      <c r="C2057" s="148" t="s">
        <v>2148</v>
      </c>
      <c r="D2057" s="148">
        <v>5324767</v>
      </c>
      <c r="E2057" s="149" t="s">
        <v>8115</v>
      </c>
      <c r="F2057" s="149" t="s">
        <v>52</v>
      </c>
      <c r="H2057" s="150">
        <v>30224</v>
      </c>
      <c r="I2057" s="149" t="s">
        <v>8113</v>
      </c>
      <c r="J2057" s="149" t="s">
        <v>8114</v>
      </c>
      <c r="K2057" s="149" t="s">
        <v>45</v>
      </c>
      <c r="M2057" s="149" t="s">
        <v>46</v>
      </c>
      <c r="N2057" s="148">
        <v>12538900</v>
      </c>
      <c r="O2057" s="148" t="s">
        <v>1281</v>
      </c>
      <c r="P2057" s="150">
        <v>45495</v>
      </c>
      <c r="Q2057" s="148" t="s">
        <v>962</v>
      </c>
      <c r="R2057" s="150">
        <v>41900</v>
      </c>
      <c r="S2057" s="150">
        <v>44805</v>
      </c>
      <c r="T2057" s="148" t="s">
        <v>2896</v>
      </c>
      <c r="U2057" s="148">
        <v>691</v>
      </c>
      <c r="X2057" s="148">
        <v>6</v>
      </c>
      <c r="Y2057" s="148" t="s">
        <v>230</v>
      </c>
      <c r="AC2057" s="148" t="s">
        <v>49</v>
      </c>
      <c r="AD2057" s="148" t="s">
        <v>6641</v>
      </c>
      <c r="AE2057" s="148">
        <v>72140</v>
      </c>
      <c r="AF2057" s="148" t="s">
        <v>6642</v>
      </c>
      <c r="AI2057" s="148" t="s">
        <v>6643</v>
      </c>
      <c r="AK2057" s="148" t="s">
        <v>1837</v>
      </c>
      <c r="AL2057" s="148">
        <v>1</v>
      </c>
      <c r="AM2057" s="148">
        <v>1</v>
      </c>
    </row>
    <row r="2058" spans="1:39">
      <c r="A2058" s="148">
        <v>5314279</v>
      </c>
      <c r="B2058" s="148" t="s">
        <v>718</v>
      </c>
      <c r="C2058" s="148" t="s">
        <v>9880</v>
      </c>
      <c r="D2058" s="148">
        <v>5314279</v>
      </c>
      <c r="E2058" s="149" t="s">
        <v>52</v>
      </c>
      <c r="F2058" s="149" t="s">
        <v>52</v>
      </c>
      <c r="H2058" s="150">
        <v>34041</v>
      </c>
      <c r="I2058" s="149" t="s">
        <v>59</v>
      </c>
      <c r="J2058" s="149">
        <v>-40</v>
      </c>
      <c r="K2058" s="149" t="s">
        <v>45</v>
      </c>
      <c r="M2058" s="149" t="s">
        <v>46</v>
      </c>
      <c r="N2058" s="148">
        <v>12530095</v>
      </c>
      <c r="O2058" s="148" t="s">
        <v>944</v>
      </c>
      <c r="P2058" s="150">
        <v>45477</v>
      </c>
      <c r="Q2058" s="148" t="s">
        <v>962</v>
      </c>
      <c r="R2058" s="150">
        <v>37432</v>
      </c>
      <c r="S2058" s="150">
        <v>45107</v>
      </c>
      <c r="T2058" s="148" t="s">
        <v>2896</v>
      </c>
      <c r="U2058" s="148">
        <v>2000</v>
      </c>
      <c r="X2058" s="148">
        <v>20</v>
      </c>
      <c r="Y2058" s="148" t="s">
        <v>230</v>
      </c>
      <c r="AB2058" s="150">
        <v>45474</v>
      </c>
      <c r="AC2058" s="148" t="s">
        <v>49</v>
      </c>
      <c r="AD2058" s="148" t="s">
        <v>4031</v>
      </c>
      <c r="AE2058" s="148">
        <v>35680</v>
      </c>
      <c r="AF2058" s="148" t="s">
        <v>9881</v>
      </c>
      <c r="AH2058" s="148" t="s">
        <v>9881</v>
      </c>
      <c r="AK2058" s="148" t="s">
        <v>9882</v>
      </c>
      <c r="AL2058" s="148">
        <v>0</v>
      </c>
      <c r="AM2058" s="148">
        <v>0</v>
      </c>
    </row>
    <row r="2059" spans="1:39">
      <c r="A2059" s="148">
        <v>5323613</v>
      </c>
      <c r="B2059" s="148" t="s">
        <v>718</v>
      </c>
      <c r="C2059" s="148" t="s">
        <v>6644</v>
      </c>
      <c r="D2059" s="148">
        <v>5323613</v>
      </c>
      <c r="F2059" s="149" t="s">
        <v>52</v>
      </c>
      <c r="H2059" s="150">
        <v>37988</v>
      </c>
      <c r="I2059" s="149" t="s">
        <v>59</v>
      </c>
      <c r="J2059" s="149">
        <v>-40</v>
      </c>
      <c r="K2059" s="149" t="s">
        <v>61</v>
      </c>
      <c r="M2059" s="149" t="s">
        <v>46</v>
      </c>
      <c r="N2059" s="148">
        <v>12530008</v>
      </c>
      <c r="O2059" s="148" t="s">
        <v>146</v>
      </c>
      <c r="Q2059" s="148" t="s">
        <v>48</v>
      </c>
      <c r="R2059" s="150">
        <v>41171</v>
      </c>
      <c r="S2059" s="150">
        <v>45133</v>
      </c>
      <c r="T2059" s="148" t="s">
        <v>1006</v>
      </c>
      <c r="U2059" s="148">
        <v>935</v>
      </c>
      <c r="X2059" s="148">
        <v>9</v>
      </c>
      <c r="Y2059" s="148" t="s">
        <v>230</v>
      </c>
      <c r="AC2059" s="148" t="s">
        <v>49</v>
      </c>
      <c r="AD2059" s="148" t="s">
        <v>3861</v>
      </c>
      <c r="AE2059" s="148">
        <v>53410</v>
      </c>
      <c r="AF2059" s="148" t="s">
        <v>6645</v>
      </c>
      <c r="AI2059" s="148">
        <v>243020001</v>
      </c>
      <c r="AJ2059" s="148">
        <v>777054959</v>
      </c>
      <c r="AK2059" s="148" t="s">
        <v>6646</v>
      </c>
      <c r="AL2059" s="148">
        <v>0</v>
      </c>
      <c r="AM2059" s="148">
        <v>0</v>
      </c>
    </row>
    <row r="2060" spans="1:39">
      <c r="A2060" s="148">
        <v>5310865</v>
      </c>
      <c r="B2060" s="148" t="s">
        <v>718</v>
      </c>
      <c r="C2060" s="148" t="s">
        <v>64</v>
      </c>
      <c r="D2060" s="148">
        <v>5310865</v>
      </c>
      <c r="F2060" s="149" t="s">
        <v>52</v>
      </c>
      <c r="H2060" s="150">
        <v>23552</v>
      </c>
      <c r="I2060" s="149" t="s">
        <v>8138</v>
      </c>
      <c r="J2060" s="149" t="s">
        <v>8139</v>
      </c>
      <c r="K2060" s="149" t="s">
        <v>45</v>
      </c>
      <c r="M2060" s="149" t="s">
        <v>46</v>
      </c>
      <c r="N2060" s="148">
        <v>12530008</v>
      </c>
      <c r="O2060" s="148" t="s">
        <v>146</v>
      </c>
      <c r="Q2060" s="148" t="s">
        <v>48</v>
      </c>
      <c r="R2060" s="150">
        <v>37432</v>
      </c>
      <c r="S2060" s="150">
        <v>45161</v>
      </c>
      <c r="T2060" s="148" t="s">
        <v>1006</v>
      </c>
      <c r="U2060" s="148">
        <v>1012</v>
      </c>
      <c r="X2060" s="148">
        <v>10</v>
      </c>
      <c r="Y2060" s="148" t="s">
        <v>230</v>
      </c>
      <c r="AC2060" s="148" t="s">
        <v>49</v>
      </c>
      <c r="AD2060" s="148" t="s">
        <v>3745</v>
      </c>
      <c r="AE2060" s="148">
        <v>53410</v>
      </c>
      <c r="AF2060" s="148" t="s">
        <v>4987</v>
      </c>
      <c r="AI2060" s="148">
        <v>243020001</v>
      </c>
      <c r="AJ2060" s="148">
        <v>670936208</v>
      </c>
      <c r="AK2060" s="148" t="s">
        <v>4988</v>
      </c>
      <c r="AL2060" s="148">
        <v>0</v>
      </c>
      <c r="AM2060" s="148">
        <v>0</v>
      </c>
    </row>
    <row r="2061" spans="1:39">
      <c r="A2061" s="148">
        <v>5326658</v>
      </c>
      <c r="B2061" s="148" t="s">
        <v>1124</v>
      </c>
      <c r="C2061" s="148" t="s">
        <v>1125</v>
      </c>
      <c r="D2061" s="148">
        <v>5326658</v>
      </c>
      <c r="E2061" s="149" t="s">
        <v>52</v>
      </c>
      <c r="F2061" s="149" t="s">
        <v>52</v>
      </c>
      <c r="H2061" s="150">
        <v>39454</v>
      </c>
      <c r="I2061" s="149" t="s">
        <v>152</v>
      </c>
      <c r="J2061" s="149">
        <v>-17</v>
      </c>
      <c r="K2061" s="149" t="s">
        <v>61</v>
      </c>
      <c r="M2061" s="149" t="s">
        <v>46</v>
      </c>
      <c r="N2061" s="148">
        <v>12530095</v>
      </c>
      <c r="O2061" s="148" t="s">
        <v>944</v>
      </c>
      <c r="P2061" s="150">
        <v>45483</v>
      </c>
      <c r="Q2061" s="148" t="s">
        <v>962</v>
      </c>
      <c r="R2061" s="150">
        <v>43038</v>
      </c>
      <c r="T2061" s="148" t="s">
        <v>2115</v>
      </c>
      <c r="U2061" s="148">
        <v>723</v>
      </c>
      <c r="X2061" s="148">
        <v>7</v>
      </c>
      <c r="Y2061" s="148" t="s">
        <v>230</v>
      </c>
      <c r="AB2061" s="150">
        <v>45108</v>
      </c>
      <c r="AC2061" s="148" t="s">
        <v>49</v>
      </c>
      <c r="AD2061" s="148" t="s">
        <v>3670</v>
      </c>
      <c r="AE2061" s="148">
        <v>53320</v>
      </c>
      <c r="AF2061" s="148" t="s">
        <v>4989</v>
      </c>
      <c r="AJ2061" s="148">
        <v>771153358</v>
      </c>
      <c r="AK2061" s="148" t="s">
        <v>1838</v>
      </c>
      <c r="AL2061" s="148">
        <v>0</v>
      </c>
      <c r="AM2061" s="148">
        <v>0</v>
      </c>
    </row>
    <row r="2062" spans="1:39">
      <c r="A2062" s="148">
        <v>5329758</v>
      </c>
      <c r="B2062" s="148" t="s">
        <v>10418</v>
      </c>
      <c r="C2062" s="148" t="s">
        <v>76</v>
      </c>
      <c r="D2062" s="148">
        <v>5329758</v>
      </c>
      <c r="E2062" s="149" t="s">
        <v>43</v>
      </c>
      <c r="H2062" s="150">
        <v>42181</v>
      </c>
      <c r="I2062" s="149" t="s">
        <v>57</v>
      </c>
      <c r="J2062" s="149">
        <v>-10</v>
      </c>
      <c r="K2062" s="149" t="s">
        <v>45</v>
      </c>
      <c r="M2062" s="149" t="s">
        <v>46</v>
      </c>
      <c r="N2062" s="148">
        <v>12530017</v>
      </c>
      <c r="O2062" s="148" t="s">
        <v>2025</v>
      </c>
      <c r="P2062" s="150">
        <v>45535</v>
      </c>
      <c r="Q2062" s="148" t="s">
        <v>962</v>
      </c>
      <c r="R2062" s="150">
        <v>45535</v>
      </c>
      <c r="T2062" s="148" t="s">
        <v>2115</v>
      </c>
      <c r="U2062" s="148">
        <v>500</v>
      </c>
      <c r="X2062" s="148">
        <v>5</v>
      </c>
      <c r="Y2062" s="148" t="s">
        <v>230</v>
      </c>
      <c r="AC2062" s="148" t="s">
        <v>49</v>
      </c>
      <c r="AD2062" s="148" t="s">
        <v>3669</v>
      </c>
      <c r="AE2062" s="148">
        <v>53500</v>
      </c>
      <c r="AF2062" s="148" t="s">
        <v>10419</v>
      </c>
      <c r="AI2062" s="148">
        <v>616117396</v>
      </c>
      <c r="AK2062" s="148" t="s">
        <v>10420</v>
      </c>
      <c r="AL2062" s="148">
        <v>0</v>
      </c>
      <c r="AM2062" s="148">
        <v>0</v>
      </c>
    </row>
    <row r="2063" spans="1:39">
      <c r="A2063" s="148">
        <v>5319760</v>
      </c>
      <c r="B2063" s="148" t="s">
        <v>1227</v>
      </c>
      <c r="C2063" s="148" t="s">
        <v>1228</v>
      </c>
      <c r="D2063" s="148">
        <v>5319760</v>
      </c>
      <c r="F2063" s="149" t="s">
        <v>52</v>
      </c>
      <c r="H2063" s="150">
        <v>35006</v>
      </c>
      <c r="I2063" s="149" t="s">
        <v>59</v>
      </c>
      <c r="J2063" s="149">
        <v>-40</v>
      </c>
      <c r="K2063" s="149" t="s">
        <v>61</v>
      </c>
      <c r="M2063" s="149" t="s">
        <v>46</v>
      </c>
      <c r="N2063" s="148">
        <v>12538909</v>
      </c>
      <c r="O2063" s="148" t="s">
        <v>2038</v>
      </c>
      <c r="Q2063" s="148" t="s">
        <v>48</v>
      </c>
      <c r="R2063" s="150">
        <v>38679</v>
      </c>
      <c r="S2063" s="150">
        <v>44818</v>
      </c>
      <c r="T2063" s="148" t="s">
        <v>2896</v>
      </c>
      <c r="U2063" s="148">
        <v>973</v>
      </c>
      <c r="X2063" s="148">
        <v>9</v>
      </c>
      <c r="Y2063" s="148" t="s">
        <v>230</v>
      </c>
      <c r="AC2063" s="148" t="s">
        <v>49</v>
      </c>
      <c r="AD2063" s="148" t="s">
        <v>4182</v>
      </c>
      <c r="AE2063" s="148">
        <v>53230</v>
      </c>
      <c r="AF2063" s="148" t="s">
        <v>4990</v>
      </c>
      <c r="AI2063" s="148">
        <v>243988333</v>
      </c>
      <c r="AK2063" s="148" t="s">
        <v>1903</v>
      </c>
      <c r="AL2063" s="148">
        <v>0</v>
      </c>
      <c r="AM2063" s="148">
        <v>0</v>
      </c>
    </row>
    <row r="2064" spans="1:39">
      <c r="A2064" s="148">
        <v>5328666</v>
      </c>
      <c r="B2064" s="148" t="s">
        <v>6647</v>
      </c>
      <c r="C2064" s="148" t="s">
        <v>2035</v>
      </c>
      <c r="D2064" s="148">
        <v>5328666</v>
      </c>
      <c r="F2064" s="149" t="s">
        <v>52</v>
      </c>
      <c r="H2064" s="150">
        <v>40961</v>
      </c>
      <c r="I2064" s="149" t="s">
        <v>53</v>
      </c>
      <c r="J2064" s="149">
        <v>-13</v>
      </c>
      <c r="K2064" s="149" t="s">
        <v>45</v>
      </c>
      <c r="M2064" s="149" t="s">
        <v>46</v>
      </c>
      <c r="N2064" s="148">
        <v>12530021</v>
      </c>
      <c r="O2064" s="148" t="s">
        <v>233</v>
      </c>
      <c r="Q2064" s="148" t="s">
        <v>48</v>
      </c>
      <c r="R2064" s="150">
        <v>44810</v>
      </c>
      <c r="T2064" s="148" t="s">
        <v>2115</v>
      </c>
      <c r="U2064" s="148">
        <v>500</v>
      </c>
      <c r="X2064" s="148">
        <v>5</v>
      </c>
      <c r="Y2064" s="148" t="s">
        <v>230</v>
      </c>
      <c r="AC2064" s="148" t="s">
        <v>49</v>
      </c>
      <c r="AD2064" s="148" t="s">
        <v>3910</v>
      </c>
      <c r="AE2064" s="148">
        <v>53170</v>
      </c>
      <c r="AF2064" s="148" t="s">
        <v>6648</v>
      </c>
      <c r="AJ2064" s="148">
        <v>642582178</v>
      </c>
      <c r="AK2064" s="148" t="s">
        <v>6649</v>
      </c>
      <c r="AL2064" s="148">
        <v>0</v>
      </c>
      <c r="AM2064" s="148">
        <v>0</v>
      </c>
    </row>
    <row r="2065" spans="1:39">
      <c r="A2065" s="148">
        <v>537084</v>
      </c>
      <c r="B2065" s="148" t="s">
        <v>4991</v>
      </c>
      <c r="C2065" s="148" t="s">
        <v>153</v>
      </c>
      <c r="D2065" s="148">
        <v>537084</v>
      </c>
      <c r="E2065" s="149" t="s">
        <v>8115</v>
      </c>
      <c r="F2065" s="149" t="s">
        <v>52</v>
      </c>
      <c r="H2065" s="150">
        <v>16458</v>
      </c>
      <c r="I2065" s="149" t="s">
        <v>8212</v>
      </c>
      <c r="J2065" s="149" t="s">
        <v>8213</v>
      </c>
      <c r="K2065" s="149" t="s">
        <v>45</v>
      </c>
      <c r="M2065" s="149" t="s">
        <v>46</v>
      </c>
      <c r="N2065" s="148">
        <v>12530026</v>
      </c>
      <c r="O2065" s="148" t="s">
        <v>85</v>
      </c>
      <c r="P2065" s="150">
        <v>45484</v>
      </c>
      <c r="Q2065" s="148" t="s">
        <v>962</v>
      </c>
      <c r="R2065" s="150">
        <v>37432</v>
      </c>
      <c r="S2065" s="150">
        <v>45196</v>
      </c>
      <c r="T2065" s="148" t="s">
        <v>2896</v>
      </c>
      <c r="U2065" s="148">
        <v>739</v>
      </c>
      <c r="X2065" s="148">
        <v>7</v>
      </c>
      <c r="Y2065" s="148" t="s">
        <v>230</v>
      </c>
      <c r="AC2065" s="148" t="s">
        <v>49</v>
      </c>
      <c r="AD2065" s="148" t="s">
        <v>3743</v>
      </c>
      <c r="AE2065" s="148">
        <v>53410</v>
      </c>
      <c r="AF2065" s="148" t="s">
        <v>4992</v>
      </c>
      <c r="AI2065" s="148" t="s">
        <v>4993</v>
      </c>
      <c r="AJ2065" s="148" t="s">
        <v>4993</v>
      </c>
      <c r="AK2065" s="148" t="s">
        <v>4994</v>
      </c>
      <c r="AL2065" s="148">
        <v>0</v>
      </c>
      <c r="AM2065" s="148">
        <v>0</v>
      </c>
    </row>
    <row r="2066" spans="1:39">
      <c r="A2066" s="148">
        <v>5329581</v>
      </c>
      <c r="B2066" s="148" t="s">
        <v>9883</v>
      </c>
      <c r="C2066" s="148" t="s">
        <v>9884</v>
      </c>
      <c r="D2066" s="148">
        <v>5329581</v>
      </c>
      <c r="F2066" s="149" t="s">
        <v>52</v>
      </c>
      <c r="H2066" s="150">
        <v>22967</v>
      </c>
      <c r="I2066" s="149" t="s">
        <v>8138</v>
      </c>
      <c r="J2066" s="149" t="s">
        <v>8139</v>
      </c>
      <c r="K2066" s="149" t="s">
        <v>61</v>
      </c>
      <c r="M2066" s="149" t="s">
        <v>46</v>
      </c>
      <c r="N2066" s="148">
        <v>12530022</v>
      </c>
      <c r="O2066" s="148" t="s">
        <v>51</v>
      </c>
      <c r="Q2066" s="148" t="s">
        <v>48</v>
      </c>
      <c r="R2066" s="150">
        <v>45266</v>
      </c>
      <c r="S2066" s="150">
        <v>45261</v>
      </c>
      <c r="T2066" s="148" t="s">
        <v>1006</v>
      </c>
      <c r="U2066" s="148">
        <v>580</v>
      </c>
      <c r="X2066" s="148">
        <v>5</v>
      </c>
      <c r="Y2066" s="148" t="s">
        <v>230</v>
      </c>
      <c r="AC2066" s="148" t="s">
        <v>49</v>
      </c>
      <c r="AD2066" s="148" t="s">
        <v>3677</v>
      </c>
      <c r="AE2066" s="148">
        <v>53000</v>
      </c>
      <c r="AF2066" s="148" t="s">
        <v>9885</v>
      </c>
      <c r="AK2066" s="148" t="s">
        <v>9886</v>
      </c>
      <c r="AL2066" s="148">
        <v>0</v>
      </c>
      <c r="AM2066" s="148">
        <v>0</v>
      </c>
    </row>
    <row r="2067" spans="1:39">
      <c r="A2067" s="148">
        <v>5321193</v>
      </c>
      <c r="B2067" s="148" t="s">
        <v>1182</v>
      </c>
      <c r="C2067" s="148" t="s">
        <v>2041</v>
      </c>
      <c r="D2067" s="148">
        <v>5321193</v>
      </c>
      <c r="F2067" s="149" t="s">
        <v>52</v>
      </c>
      <c r="H2067" s="150">
        <v>30676</v>
      </c>
      <c r="I2067" s="149" t="s">
        <v>8113</v>
      </c>
      <c r="J2067" s="149" t="s">
        <v>8114</v>
      </c>
      <c r="K2067" s="149" t="s">
        <v>45</v>
      </c>
      <c r="M2067" s="149" t="s">
        <v>46</v>
      </c>
      <c r="N2067" s="148">
        <v>12530058</v>
      </c>
      <c r="O2067" s="148" t="s">
        <v>945</v>
      </c>
      <c r="Q2067" s="148" t="s">
        <v>48</v>
      </c>
      <c r="R2067" s="150">
        <v>39715</v>
      </c>
      <c r="S2067" s="150">
        <v>45167</v>
      </c>
      <c r="T2067" s="148" t="s">
        <v>1006</v>
      </c>
      <c r="U2067" s="148">
        <v>1004</v>
      </c>
      <c r="X2067" s="148">
        <v>10</v>
      </c>
      <c r="Y2067" s="148" t="s">
        <v>230</v>
      </c>
      <c r="AC2067" s="148" t="s">
        <v>49</v>
      </c>
      <c r="AD2067" s="148" t="s">
        <v>1328</v>
      </c>
      <c r="AE2067" s="148">
        <v>53000</v>
      </c>
      <c r="AF2067" s="148" t="s">
        <v>4995</v>
      </c>
      <c r="AJ2067" s="148">
        <v>688418039</v>
      </c>
      <c r="AK2067" s="148" t="s">
        <v>1839</v>
      </c>
      <c r="AL2067" s="148">
        <v>0</v>
      </c>
      <c r="AM2067" s="148">
        <v>0</v>
      </c>
    </row>
    <row r="2068" spans="1:39">
      <c r="A2068" s="148">
        <v>533194</v>
      </c>
      <c r="B2068" s="148" t="s">
        <v>719</v>
      </c>
      <c r="C2068" s="148" t="s">
        <v>130</v>
      </c>
      <c r="D2068" s="148">
        <v>533194</v>
      </c>
      <c r="F2068" s="149" t="s">
        <v>52</v>
      </c>
      <c r="H2068" s="150">
        <v>18696</v>
      </c>
      <c r="I2068" s="149" t="s">
        <v>8116</v>
      </c>
      <c r="J2068" s="149" t="s">
        <v>8117</v>
      </c>
      <c r="K2068" s="149" t="s">
        <v>45</v>
      </c>
      <c r="M2068" s="149" t="s">
        <v>46</v>
      </c>
      <c r="N2068" s="148">
        <v>12530065</v>
      </c>
      <c r="O2068" s="148" t="s">
        <v>2153</v>
      </c>
      <c r="Q2068" s="148" t="s">
        <v>48</v>
      </c>
      <c r="R2068" s="150">
        <v>37432</v>
      </c>
      <c r="S2068" s="150">
        <v>44454</v>
      </c>
      <c r="T2068" s="148" t="s">
        <v>2896</v>
      </c>
      <c r="U2068" s="148">
        <v>583</v>
      </c>
      <c r="X2068" s="148">
        <v>5</v>
      </c>
      <c r="Y2068" s="148" t="s">
        <v>230</v>
      </c>
      <c r="AC2068" s="148" t="s">
        <v>49</v>
      </c>
      <c r="AD2068" s="148" t="s">
        <v>3658</v>
      </c>
      <c r="AE2068" s="148">
        <v>53100</v>
      </c>
      <c r="AF2068" s="148" t="s">
        <v>1126</v>
      </c>
      <c r="AI2068" s="148">
        <v>243043369</v>
      </c>
      <c r="AK2068" s="148" t="s">
        <v>2306</v>
      </c>
      <c r="AL2068" s="148">
        <v>0</v>
      </c>
      <c r="AM2068" s="148">
        <v>0</v>
      </c>
    </row>
    <row r="2069" spans="1:39">
      <c r="A2069" s="148">
        <v>5317942</v>
      </c>
      <c r="B2069" s="148" t="s">
        <v>719</v>
      </c>
      <c r="C2069" s="148" t="s">
        <v>720</v>
      </c>
      <c r="D2069" s="148">
        <v>5317942</v>
      </c>
      <c r="F2069" s="149" t="s">
        <v>43</v>
      </c>
      <c r="H2069" s="150">
        <v>16833</v>
      </c>
      <c r="I2069" s="149" t="s">
        <v>8212</v>
      </c>
      <c r="J2069" s="149" t="s">
        <v>8213</v>
      </c>
      <c r="K2069" s="149" t="s">
        <v>61</v>
      </c>
      <c r="M2069" s="149" t="s">
        <v>46</v>
      </c>
      <c r="N2069" s="148">
        <v>12530060</v>
      </c>
      <c r="O2069" s="148" t="s">
        <v>2031</v>
      </c>
      <c r="Q2069" s="148" t="s">
        <v>48</v>
      </c>
      <c r="R2069" s="150">
        <v>37592</v>
      </c>
      <c r="S2069" s="150">
        <v>45125</v>
      </c>
      <c r="T2069" s="148" t="s">
        <v>1006</v>
      </c>
      <c r="U2069" s="148">
        <v>500</v>
      </c>
      <c r="X2069" s="148">
        <v>5</v>
      </c>
      <c r="Y2069" s="148" t="s">
        <v>230</v>
      </c>
      <c r="AC2069" s="148" t="s">
        <v>49</v>
      </c>
      <c r="AD2069" s="148" t="s">
        <v>3637</v>
      </c>
      <c r="AE2069" s="148">
        <v>53810</v>
      </c>
      <c r="AF2069" s="148" t="s">
        <v>4996</v>
      </c>
      <c r="AK2069" s="148" t="s">
        <v>3131</v>
      </c>
      <c r="AL2069" s="148">
        <v>0</v>
      </c>
      <c r="AM2069" s="148">
        <v>0</v>
      </c>
    </row>
    <row r="2070" spans="1:39">
      <c r="A2070" s="148">
        <v>5326294</v>
      </c>
      <c r="B2070" s="148" t="s">
        <v>719</v>
      </c>
      <c r="C2070" s="148" t="s">
        <v>866</v>
      </c>
      <c r="D2070" s="148">
        <v>5326294</v>
      </c>
      <c r="F2070" s="149" t="s">
        <v>52</v>
      </c>
      <c r="H2070" s="150">
        <v>32769</v>
      </c>
      <c r="I2070" s="149" t="s">
        <v>59</v>
      </c>
      <c r="J2070" s="149">
        <v>-40</v>
      </c>
      <c r="K2070" s="149" t="s">
        <v>61</v>
      </c>
      <c r="M2070" s="149" t="s">
        <v>46</v>
      </c>
      <c r="N2070" s="148">
        <v>12530146</v>
      </c>
      <c r="O2070" s="148" t="s">
        <v>2034</v>
      </c>
      <c r="Q2070" s="148" t="s">
        <v>48</v>
      </c>
      <c r="R2070" s="150">
        <v>42955</v>
      </c>
      <c r="S2070" s="150">
        <v>45159</v>
      </c>
      <c r="T2070" s="148" t="s">
        <v>1006</v>
      </c>
      <c r="U2070" s="148">
        <v>500</v>
      </c>
      <c r="X2070" s="148">
        <v>5</v>
      </c>
      <c r="Y2070" s="148" t="s">
        <v>230</v>
      </c>
      <c r="AC2070" s="148" t="s">
        <v>49</v>
      </c>
      <c r="AD2070" s="148" t="s">
        <v>3736</v>
      </c>
      <c r="AE2070" s="148">
        <v>53360</v>
      </c>
      <c r="AF2070" s="148" t="s">
        <v>4764</v>
      </c>
      <c r="AK2070" s="148" t="s">
        <v>9887</v>
      </c>
      <c r="AL2070" s="148">
        <v>0</v>
      </c>
      <c r="AM2070" s="148">
        <v>0</v>
      </c>
    </row>
    <row r="2071" spans="1:39">
      <c r="A2071" s="148">
        <v>5315886</v>
      </c>
      <c r="B2071" s="148" t="s">
        <v>6650</v>
      </c>
      <c r="C2071" s="148" t="s">
        <v>404</v>
      </c>
      <c r="D2071" s="148">
        <v>5315886</v>
      </c>
      <c r="F2071" s="149" t="s">
        <v>52</v>
      </c>
      <c r="H2071" s="150">
        <v>32280</v>
      </c>
      <c r="I2071" s="149" t="s">
        <v>59</v>
      </c>
      <c r="J2071" s="149">
        <v>-40</v>
      </c>
      <c r="K2071" s="149" t="s">
        <v>45</v>
      </c>
      <c r="M2071" s="149" t="s">
        <v>46</v>
      </c>
      <c r="N2071" s="148">
        <v>12530016</v>
      </c>
      <c r="O2071" s="148" t="s">
        <v>2152</v>
      </c>
      <c r="Q2071" s="148" t="s">
        <v>48</v>
      </c>
      <c r="R2071" s="150">
        <v>37432</v>
      </c>
      <c r="S2071" s="150">
        <v>45173</v>
      </c>
      <c r="T2071" s="148" t="s">
        <v>1006</v>
      </c>
      <c r="U2071" s="148">
        <v>730</v>
      </c>
      <c r="X2071" s="148">
        <v>7</v>
      </c>
      <c r="Y2071" s="148" t="s">
        <v>230</v>
      </c>
      <c r="AC2071" s="148" t="s">
        <v>49</v>
      </c>
      <c r="AD2071" s="148" t="s">
        <v>3803</v>
      </c>
      <c r="AE2071" s="148">
        <v>53600</v>
      </c>
      <c r="AF2071" s="148" t="s">
        <v>6651</v>
      </c>
      <c r="AJ2071" s="148">
        <v>619602071</v>
      </c>
      <c r="AK2071" s="148" t="s">
        <v>6652</v>
      </c>
      <c r="AL2071" s="148">
        <v>0</v>
      </c>
      <c r="AM2071" s="148">
        <v>0</v>
      </c>
    </row>
    <row r="2072" spans="1:39">
      <c r="A2072" s="148">
        <v>5326315</v>
      </c>
      <c r="B2072" s="148" t="s">
        <v>9888</v>
      </c>
      <c r="C2072" s="148" t="s">
        <v>125</v>
      </c>
      <c r="D2072" s="148">
        <v>5326315</v>
      </c>
      <c r="F2072" s="149" t="s">
        <v>52</v>
      </c>
      <c r="H2072" s="150">
        <v>38491</v>
      </c>
      <c r="I2072" s="149" t="s">
        <v>59</v>
      </c>
      <c r="J2072" s="149">
        <v>-40</v>
      </c>
      <c r="K2072" s="149" t="s">
        <v>45</v>
      </c>
      <c r="M2072" s="149" t="s">
        <v>46</v>
      </c>
      <c r="N2072" s="148">
        <v>12530022</v>
      </c>
      <c r="O2072" s="148" t="s">
        <v>51</v>
      </c>
      <c r="Q2072" s="148" t="s">
        <v>48</v>
      </c>
      <c r="R2072" s="150">
        <v>42985</v>
      </c>
      <c r="S2072" s="150">
        <v>45111</v>
      </c>
      <c r="T2072" s="148" t="s">
        <v>1006</v>
      </c>
      <c r="U2072" s="148">
        <v>961</v>
      </c>
      <c r="X2072" s="148">
        <v>9</v>
      </c>
      <c r="Y2072" s="148" t="s">
        <v>230</v>
      </c>
      <c r="AB2072" s="150">
        <v>44013</v>
      </c>
      <c r="AC2072" s="148" t="s">
        <v>49</v>
      </c>
      <c r="AD2072" s="148" t="s">
        <v>1328</v>
      </c>
      <c r="AE2072" s="148">
        <v>53000</v>
      </c>
      <c r="AF2072" s="148" t="s">
        <v>9889</v>
      </c>
      <c r="AJ2072" s="148">
        <v>678096862</v>
      </c>
      <c r="AK2072" s="148" t="s">
        <v>9890</v>
      </c>
      <c r="AL2072" s="148">
        <v>0</v>
      </c>
      <c r="AM2072" s="148">
        <v>0</v>
      </c>
    </row>
    <row r="2073" spans="1:39">
      <c r="A2073" s="148">
        <v>534707</v>
      </c>
      <c r="B2073" s="148" t="s">
        <v>721</v>
      </c>
      <c r="C2073" s="148" t="s">
        <v>81</v>
      </c>
      <c r="D2073" s="148">
        <v>534707</v>
      </c>
      <c r="E2073" s="149" t="s">
        <v>8115</v>
      </c>
      <c r="F2073" s="149" t="s">
        <v>52</v>
      </c>
      <c r="H2073" s="150">
        <v>22798</v>
      </c>
      <c r="I2073" s="149" t="s">
        <v>8138</v>
      </c>
      <c r="J2073" s="149" t="s">
        <v>8139</v>
      </c>
      <c r="K2073" s="149" t="s">
        <v>45</v>
      </c>
      <c r="M2073" s="149" t="s">
        <v>46</v>
      </c>
      <c r="N2073" s="148">
        <v>12530063</v>
      </c>
      <c r="O2073" s="148" t="s">
        <v>265</v>
      </c>
      <c r="P2073" s="150">
        <v>45516</v>
      </c>
      <c r="Q2073" s="148" t="s">
        <v>962</v>
      </c>
      <c r="R2073" s="150">
        <v>37432</v>
      </c>
      <c r="S2073" s="150">
        <v>44822</v>
      </c>
      <c r="T2073" s="148" t="s">
        <v>2896</v>
      </c>
      <c r="U2073" s="148">
        <v>752</v>
      </c>
      <c r="X2073" s="148">
        <v>7</v>
      </c>
      <c r="Y2073" s="148" t="s">
        <v>230</v>
      </c>
      <c r="AC2073" s="148" t="s">
        <v>49</v>
      </c>
      <c r="AD2073" s="148" t="s">
        <v>4157</v>
      </c>
      <c r="AE2073" s="148">
        <v>53500</v>
      </c>
      <c r="AF2073" s="148" t="s">
        <v>6653</v>
      </c>
      <c r="AI2073" s="148" t="s">
        <v>6654</v>
      </c>
      <c r="AJ2073" s="148" t="s">
        <v>6655</v>
      </c>
      <c r="AK2073" s="148" t="s">
        <v>1840</v>
      </c>
      <c r="AL2073" s="148">
        <v>1</v>
      </c>
      <c r="AM2073" s="148">
        <v>1</v>
      </c>
    </row>
    <row r="2074" spans="1:39">
      <c r="A2074" s="148">
        <v>53143</v>
      </c>
      <c r="B2074" s="148" t="s">
        <v>721</v>
      </c>
      <c r="C2074" s="148" t="s">
        <v>69</v>
      </c>
      <c r="D2074" s="148">
        <v>53143</v>
      </c>
      <c r="F2074" s="149" t="s">
        <v>52</v>
      </c>
      <c r="H2074" s="150">
        <v>31429</v>
      </c>
      <c r="I2074" s="149" t="s">
        <v>59</v>
      </c>
      <c r="J2074" s="149">
        <v>-40</v>
      </c>
      <c r="K2074" s="149" t="s">
        <v>45</v>
      </c>
      <c r="M2074" s="149" t="s">
        <v>46</v>
      </c>
      <c r="N2074" s="148">
        <v>12530050</v>
      </c>
      <c r="O2074" s="148" t="s">
        <v>2049</v>
      </c>
      <c r="Q2074" s="148" t="s">
        <v>48</v>
      </c>
      <c r="R2074" s="150">
        <v>37432</v>
      </c>
      <c r="S2074" s="150">
        <v>45174</v>
      </c>
      <c r="T2074" s="148" t="s">
        <v>1006</v>
      </c>
      <c r="U2074" s="148">
        <v>1559</v>
      </c>
      <c r="X2074" s="148">
        <v>15</v>
      </c>
      <c r="Y2074" s="148" t="s">
        <v>230</v>
      </c>
      <c r="AC2074" s="148" t="s">
        <v>49</v>
      </c>
      <c r="AD2074" s="148" t="s">
        <v>4997</v>
      </c>
      <c r="AE2074" s="148">
        <v>53210</v>
      </c>
      <c r="AF2074" s="148" t="s">
        <v>9891</v>
      </c>
      <c r="AI2074" s="148">
        <v>243023061</v>
      </c>
      <c r="AJ2074" s="148">
        <v>678209020</v>
      </c>
      <c r="AK2074" s="148" t="s">
        <v>1841</v>
      </c>
      <c r="AL2074" s="148">
        <v>0</v>
      </c>
      <c r="AM2074" s="148">
        <v>0</v>
      </c>
    </row>
    <row r="2075" spans="1:39">
      <c r="A2075" s="148">
        <v>5313656</v>
      </c>
      <c r="B2075" s="148" t="s">
        <v>721</v>
      </c>
      <c r="C2075" s="148" t="s">
        <v>63</v>
      </c>
      <c r="D2075" s="148">
        <v>5313656</v>
      </c>
      <c r="F2075" s="149" t="s">
        <v>52</v>
      </c>
      <c r="H2075" s="150">
        <v>32267</v>
      </c>
      <c r="I2075" s="149" t="s">
        <v>59</v>
      </c>
      <c r="J2075" s="149">
        <v>-40</v>
      </c>
      <c r="K2075" s="149" t="s">
        <v>45</v>
      </c>
      <c r="M2075" s="149" t="s">
        <v>46</v>
      </c>
      <c r="N2075" s="148">
        <v>12530060</v>
      </c>
      <c r="O2075" s="148" t="s">
        <v>2031</v>
      </c>
      <c r="Q2075" s="148" t="s">
        <v>48</v>
      </c>
      <c r="R2075" s="150">
        <v>37432</v>
      </c>
      <c r="S2075" s="150">
        <v>45230</v>
      </c>
      <c r="T2075" s="148" t="s">
        <v>1006</v>
      </c>
      <c r="U2075" s="148">
        <v>1653</v>
      </c>
      <c r="X2075" s="148">
        <v>16</v>
      </c>
      <c r="Y2075" s="148" t="s">
        <v>230</v>
      </c>
      <c r="AC2075" s="148" t="s">
        <v>49</v>
      </c>
      <c r="AD2075" s="148" t="s">
        <v>3725</v>
      </c>
      <c r="AE2075" s="148">
        <v>53810</v>
      </c>
      <c r="AF2075" s="148" t="s">
        <v>4999</v>
      </c>
      <c r="AJ2075" s="148">
        <v>637307160</v>
      </c>
      <c r="AK2075" s="148" t="s">
        <v>1842</v>
      </c>
      <c r="AL2075" s="148">
        <v>0</v>
      </c>
      <c r="AM2075" s="148">
        <v>0</v>
      </c>
    </row>
    <row r="2076" spans="1:39">
      <c r="A2076" s="148">
        <v>5322288</v>
      </c>
      <c r="B2076" s="148" t="s">
        <v>721</v>
      </c>
      <c r="C2076" s="148" t="s">
        <v>63</v>
      </c>
      <c r="D2076" s="148">
        <v>5322288</v>
      </c>
      <c r="E2076" s="149" t="s">
        <v>8115</v>
      </c>
      <c r="F2076" s="149" t="s">
        <v>52</v>
      </c>
      <c r="H2076" s="150">
        <v>26254</v>
      </c>
      <c r="I2076" s="149" t="s">
        <v>8109</v>
      </c>
      <c r="J2076" s="149" t="s">
        <v>8110</v>
      </c>
      <c r="K2076" s="149" t="s">
        <v>45</v>
      </c>
      <c r="M2076" s="149" t="s">
        <v>46</v>
      </c>
      <c r="N2076" s="148">
        <v>12530065</v>
      </c>
      <c r="O2076" s="148" t="s">
        <v>2153</v>
      </c>
      <c r="P2076" s="150">
        <v>45498</v>
      </c>
      <c r="Q2076" s="148" t="s">
        <v>962</v>
      </c>
      <c r="R2076" s="150">
        <v>40430</v>
      </c>
      <c r="T2076" s="148" t="s">
        <v>2022</v>
      </c>
      <c r="U2076" s="148">
        <v>683</v>
      </c>
      <c r="X2076" s="148">
        <v>6</v>
      </c>
      <c r="Y2076" s="148" t="s">
        <v>230</v>
      </c>
      <c r="AC2076" s="148" t="s">
        <v>49</v>
      </c>
      <c r="AD2076" s="148" t="s">
        <v>4122</v>
      </c>
      <c r="AE2076" s="148">
        <v>53300</v>
      </c>
      <c r="AF2076" s="148" t="s">
        <v>4998</v>
      </c>
      <c r="AI2076" s="148" t="s">
        <v>6656</v>
      </c>
      <c r="AJ2076" s="148" t="s">
        <v>6657</v>
      </c>
      <c r="AK2076" s="148" t="s">
        <v>2154</v>
      </c>
      <c r="AL2076" s="148">
        <v>0</v>
      </c>
      <c r="AM2076" s="148">
        <v>0</v>
      </c>
    </row>
    <row r="2077" spans="1:39">
      <c r="A2077" s="148">
        <v>5319269</v>
      </c>
      <c r="B2077" s="148" t="s">
        <v>9892</v>
      </c>
      <c r="C2077" s="148" t="s">
        <v>249</v>
      </c>
      <c r="D2077" s="148">
        <v>5319269</v>
      </c>
      <c r="E2077" s="149" t="s">
        <v>52</v>
      </c>
      <c r="F2077" s="149" t="s">
        <v>52</v>
      </c>
      <c r="H2077" s="150">
        <v>30408</v>
      </c>
      <c r="I2077" s="149" t="s">
        <v>8113</v>
      </c>
      <c r="J2077" s="149" t="s">
        <v>8114</v>
      </c>
      <c r="K2077" s="149" t="s">
        <v>45</v>
      </c>
      <c r="M2077" s="149" t="s">
        <v>46</v>
      </c>
      <c r="N2077" s="148">
        <v>12530033</v>
      </c>
      <c r="O2077" s="148" t="s">
        <v>2147</v>
      </c>
      <c r="P2077" s="150">
        <v>45510</v>
      </c>
      <c r="Q2077" s="148" t="s">
        <v>962</v>
      </c>
      <c r="R2077" s="150">
        <v>38595</v>
      </c>
      <c r="S2077" s="150">
        <v>45194</v>
      </c>
      <c r="T2077" s="148" t="s">
        <v>2896</v>
      </c>
      <c r="U2077" s="148">
        <v>680</v>
      </c>
      <c r="X2077" s="148">
        <v>6</v>
      </c>
      <c r="Y2077" s="148" t="s">
        <v>230</v>
      </c>
      <c r="AC2077" s="148" t="s">
        <v>49</v>
      </c>
      <c r="AD2077" s="148" t="s">
        <v>9893</v>
      </c>
      <c r="AE2077" s="148">
        <v>53220</v>
      </c>
      <c r="AF2077" s="148" t="s">
        <v>9894</v>
      </c>
      <c r="AK2077" s="148" t="s">
        <v>9895</v>
      </c>
      <c r="AL2077" s="148">
        <v>0</v>
      </c>
      <c r="AM2077" s="148">
        <v>0</v>
      </c>
    </row>
    <row r="2078" spans="1:39">
      <c r="A2078" s="148">
        <v>5329326</v>
      </c>
      <c r="B2078" s="148" t="s">
        <v>9892</v>
      </c>
      <c r="C2078" s="148" t="s">
        <v>9880</v>
      </c>
      <c r="D2078" s="148">
        <v>5329326</v>
      </c>
      <c r="F2078" s="149" t="s">
        <v>43</v>
      </c>
      <c r="H2078" s="150">
        <v>41273</v>
      </c>
      <c r="I2078" s="149" t="s">
        <v>53</v>
      </c>
      <c r="J2078" s="149">
        <v>-13</v>
      </c>
      <c r="K2078" s="149" t="s">
        <v>45</v>
      </c>
      <c r="M2078" s="149" t="s">
        <v>46</v>
      </c>
      <c r="N2078" s="148">
        <v>12530079</v>
      </c>
      <c r="O2078" s="148" t="s">
        <v>106</v>
      </c>
      <c r="Q2078" s="148" t="s">
        <v>48</v>
      </c>
      <c r="R2078" s="150">
        <v>45190</v>
      </c>
      <c r="T2078" s="148" t="s">
        <v>2115</v>
      </c>
      <c r="U2078" s="148">
        <v>500</v>
      </c>
      <c r="X2078" s="148">
        <v>5</v>
      </c>
      <c r="Y2078" s="148" t="s">
        <v>230</v>
      </c>
      <c r="AC2078" s="148" t="s">
        <v>49</v>
      </c>
      <c r="AD2078" s="148" t="s">
        <v>8939</v>
      </c>
      <c r="AE2078" s="148">
        <v>53120</v>
      </c>
      <c r="AF2078" s="148" t="s">
        <v>9896</v>
      </c>
      <c r="AI2078" s="148">
        <v>243004741</v>
      </c>
      <c r="AJ2078" s="148">
        <v>684213930</v>
      </c>
      <c r="AK2078" s="148" t="s">
        <v>9897</v>
      </c>
      <c r="AL2078" s="148">
        <v>0</v>
      </c>
      <c r="AM2078" s="148">
        <v>0</v>
      </c>
    </row>
    <row r="2079" spans="1:39">
      <c r="A2079" s="148">
        <v>5327871</v>
      </c>
      <c r="B2079" s="148" t="s">
        <v>1127</v>
      </c>
      <c r="C2079" s="148" t="s">
        <v>136</v>
      </c>
      <c r="D2079" s="148">
        <v>5327871</v>
      </c>
      <c r="F2079" s="149" t="s">
        <v>52</v>
      </c>
      <c r="H2079" s="150">
        <v>26530</v>
      </c>
      <c r="I2079" s="149" t="s">
        <v>8109</v>
      </c>
      <c r="J2079" s="149" t="s">
        <v>8110</v>
      </c>
      <c r="K2079" s="149" t="s">
        <v>45</v>
      </c>
      <c r="M2079" s="149" t="s">
        <v>46</v>
      </c>
      <c r="N2079" s="148">
        <v>12530050</v>
      </c>
      <c r="O2079" s="148" t="s">
        <v>2049</v>
      </c>
      <c r="Q2079" s="148" t="s">
        <v>48</v>
      </c>
      <c r="R2079" s="150">
        <v>43835</v>
      </c>
      <c r="S2079" s="150">
        <v>45191</v>
      </c>
      <c r="T2079" s="148" t="s">
        <v>1006</v>
      </c>
      <c r="U2079" s="148">
        <v>716</v>
      </c>
      <c r="X2079" s="148">
        <v>7</v>
      </c>
      <c r="Y2079" s="148" t="s">
        <v>230</v>
      </c>
      <c r="AC2079" s="148" t="s">
        <v>49</v>
      </c>
      <c r="AD2079" s="148" t="s">
        <v>4997</v>
      </c>
      <c r="AE2079" s="148">
        <v>53210</v>
      </c>
      <c r="AF2079" s="148" t="s">
        <v>5000</v>
      </c>
      <c r="AK2079" s="148" t="s">
        <v>3532</v>
      </c>
      <c r="AL2079" s="148">
        <v>0</v>
      </c>
      <c r="AM2079" s="148">
        <v>0</v>
      </c>
    </row>
    <row r="2080" spans="1:39">
      <c r="A2080" s="148">
        <v>536249</v>
      </c>
      <c r="B2080" s="148" t="s">
        <v>1044</v>
      </c>
      <c r="C2080" s="148" t="s">
        <v>266</v>
      </c>
      <c r="D2080" s="148">
        <v>536249</v>
      </c>
      <c r="E2080" s="149" t="s">
        <v>8115</v>
      </c>
      <c r="H2080" s="150">
        <v>22346</v>
      </c>
      <c r="I2080" s="149" t="s">
        <v>8138</v>
      </c>
      <c r="J2080" s="149" t="s">
        <v>8139</v>
      </c>
      <c r="K2080" s="149" t="s">
        <v>45</v>
      </c>
      <c r="M2080" s="149" t="s">
        <v>46</v>
      </c>
      <c r="N2080" s="148">
        <v>12530049</v>
      </c>
      <c r="O2080" s="148" t="s">
        <v>238</v>
      </c>
      <c r="P2080" s="150">
        <v>45483</v>
      </c>
      <c r="Q2080" s="148" t="s">
        <v>962</v>
      </c>
      <c r="R2080" s="150">
        <v>37432</v>
      </c>
      <c r="S2080" s="150">
        <v>44908</v>
      </c>
      <c r="T2080" s="148" t="s">
        <v>2896</v>
      </c>
      <c r="U2080" s="148">
        <v>500</v>
      </c>
      <c r="X2080" s="148">
        <v>5</v>
      </c>
      <c r="Y2080" s="148" t="s">
        <v>230</v>
      </c>
      <c r="AC2080" s="148" t="s">
        <v>49</v>
      </c>
      <c r="AD2080" s="148" t="s">
        <v>4340</v>
      </c>
      <c r="AE2080" s="148">
        <v>53700</v>
      </c>
      <c r="AF2080" s="148" t="s">
        <v>9898</v>
      </c>
      <c r="AI2080" s="148" t="s">
        <v>3533</v>
      </c>
      <c r="AJ2080" s="148" t="s">
        <v>3534</v>
      </c>
      <c r="AK2080" s="148" t="s">
        <v>1389</v>
      </c>
      <c r="AL2080" s="148">
        <v>0</v>
      </c>
      <c r="AM2080" s="148">
        <v>0</v>
      </c>
    </row>
    <row r="2081" spans="1:39">
      <c r="A2081" s="148">
        <v>5329014</v>
      </c>
      <c r="B2081" s="148" t="s">
        <v>6658</v>
      </c>
      <c r="C2081" s="148" t="s">
        <v>458</v>
      </c>
      <c r="D2081" s="148">
        <v>5329014</v>
      </c>
      <c r="F2081" s="149" t="s">
        <v>43</v>
      </c>
      <c r="H2081" s="150">
        <v>15190</v>
      </c>
      <c r="I2081" s="149" t="s">
        <v>8304</v>
      </c>
      <c r="J2081" s="149" t="s">
        <v>2113</v>
      </c>
      <c r="K2081" s="149" t="s">
        <v>45</v>
      </c>
      <c r="M2081" s="149" t="s">
        <v>46</v>
      </c>
      <c r="N2081" s="148">
        <v>12530114</v>
      </c>
      <c r="O2081" s="148" t="s">
        <v>47</v>
      </c>
      <c r="Q2081" s="148" t="s">
        <v>48</v>
      </c>
      <c r="R2081" s="150">
        <v>44874</v>
      </c>
      <c r="S2081" s="150">
        <v>45205</v>
      </c>
      <c r="T2081" s="148" t="s">
        <v>1006</v>
      </c>
      <c r="U2081" s="148">
        <v>500</v>
      </c>
      <c r="X2081" s="148">
        <v>5</v>
      </c>
      <c r="Y2081" s="148" t="s">
        <v>230</v>
      </c>
      <c r="AC2081" s="148" t="s">
        <v>49</v>
      </c>
      <c r="AD2081" s="148" t="s">
        <v>1328</v>
      </c>
      <c r="AE2081" s="148">
        <v>53000</v>
      </c>
      <c r="AF2081" s="148" t="s">
        <v>3887</v>
      </c>
      <c r="AI2081" s="148" t="s">
        <v>2910</v>
      </c>
      <c r="AK2081" s="148" t="s">
        <v>1402</v>
      </c>
      <c r="AL2081" s="148">
        <v>0</v>
      </c>
      <c r="AM2081" s="148">
        <v>0</v>
      </c>
    </row>
    <row r="2082" spans="1:39">
      <c r="A2082" s="148">
        <v>5323630</v>
      </c>
      <c r="B2082" s="148" t="s">
        <v>722</v>
      </c>
      <c r="C2082" s="148" t="s">
        <v>861</v>
      </c>
      <c r="D2082" s="148">
        <v>5323630</v>
      </c>
      <c r="E2082" s="149" t="s">
        <v>8115</v>
      </c>
      <c r="F2082" s="149" t="s">
        <v>52</v>
      </c>
      <c r="H2082" s="150">
        <v>29542</v>
      </c>
      <c r="I2082" s="149" t="s">
        <v>8113</v>
      </c>
      <c r="J2082" s="149" t="s">
        <v>8114</v>
      </c>
      <c r="K2082" s="149" t="s">
        <v>45</v>
      </c>
      <c r="M2082" s="149" t="s">
        <v>46</v>
      </c>
      <c r="N2082" s="148">
        <v>12530146</v>
      </c>
      <c r="O2082" s="148" t="s">
        <v>2034</v>
      </c>
      <c r="P2082" s="150">
        <v>45482</v>
      </c>
      <c r="Q2082" s="148" t="s">
        <v>962</v>
      </c>
      <c r="R2082" s="150">
        <v>41172</v>
      </c>
      <c r="S2082" s="150">
        <v>45100</v>
      </c>
      <c r="T2082" s="148" t="s">
        <v>2896</v>
      </c>
      <c r="U2082" s="148">
        <v>568</v>
      </c>
      <c r="X2082" s="148">
        <v>5</v>
      </c>
      <c r="Y2082" s="148" t="s">
        <v>230</v>
      </c>
      <c r="AC2082" s="148" t="s">
        <v>49</v>
      </c>
      <c r="AD2082" s="148" t="s">
        <v>3736</v>
      </c>
      <c r="AE2082" s="148">
        <v>53360</v>
      </c>
      <c r="AF2082" s="148" t="s">
        <v>5001</v>
      </c>
      <c r="AI2082" s="148">
        <v>243022950</v>
      </c>
      <c r="AJ2082" s="148">
        <v>667234255</v>
      </c>
      <c r="AK2082" s="148" t="s">
        <v>1843</v>
      </c>
      <c r="AL2082" s="148">
        <v>0</v>
      </c>
      <c r="AM2082" s="148">
        <v>0</v>
      </c>
    </row>
    <row r="2083" spans="1:39">
      <c r="A2083" s="148">
        <v>5329157</v>
      </c>
      <c r="B2083" s="148" t="s">
        <v>722</v>
      </c>
      <c r="C2083" s="148" t="s">
        <v>532</v>
      </c>
      <c r="D2083" s="148">
        <v>5329157</v>
      </c>
      <c r="E2083" s="149" t="s">
        <v>52</v>
      </c>
      <c r="F2083" s="149" t="s">
        <v>52</v>
      </c>
      <c r="H2083" s="150">
        <v>39554</v>
      </c>
      <c r="I2083" s="149" t="s">
        <v>152</v>
      </c>
      <c r="J2083" s="149">
        <v>-17</v>
      </c>
      <c r="K2083" s="149" t="s">
        <v>45</v>
      </c>
      <c r="M2083" s="149" t="s">
        <v>46</v>
      </c>
      <c r="N2083" s="148">
        <v>12530146</v>
      </c>
      <c r="O2083" s="148" t="s">
        <v>2034</v>
      </c>
      <c r="P2083" s="150">
        <v>45482</v>
      </c>
      <c r="Q2083" s="148" t="s">
        <v>962</v>
      </c>
      <c r="R2083" s="150">
        <v>45140</v>
      </c>
      <c r="T2083" s="148" t="s">
        <v>2115</v>
      </c>
      <c r="U2083" s="148">
        <v>500</v>
      </c>
      <c r="X2083" s="148">
        <v>5</v>
      </c>
      <c r="Y2083" s="148" t="s">
        <v>230</v>
      </c>
      <c r="AC2083" s="148" t="s">
        <v>49</v>
      </c>
      <c r="AD2083" s="148" t="s">
        <v>5385</v>
      </c>
      <c r="AE2083" s="148">
        <v>53360</v>
      </c>
      <c r="AF2083" s="148" t="s">
        <v>6659</v>
      </c>
      <c r="AK2083" s="148" t="s">
        <v>6660</v>
      </c>
      <c r="AL2083" s="148">
        <v>0</v>
      </c>
      <c r="AM2083" s="148">
        <v>0</v>
      </c>
    </row>
    <row r="2084" spans="1:39">
      <c r="A2084" s="148">
        <v>5329574</v>
      </c>
      <c r="B2084" s="148" t="s">
        <v>722</v>
      </c>
      <c r="C2084" s="148" t="s">
        <v>285</v>
      </c>
      <c r="D2084" s="148">
        <v>5329574</v>
      </c>
      <c r="F2084" s="149" t="s">
        <v>43</v>
      </c>
      <c r="H2084" s="150">
        <v>40384</v>
      </c>
      <c r="I2084" s="149" t="s">
        <v>97</v>
      </c>
      <c r="J2084" s="149">
        <v>-15</v>
      </c>
      <c r="K2084" s="149" t="s">
        <v>45</v>
      </c>
      <c r="M2084" s="149" t="s">
        <v>46</v>
      </c>
      <c r="N2084" s="148">
        <v>12530022</v>
      </c>
      <c r="O2084" s="148" t="s">
        <v>51</v>
      </c>
      <c r="Q2084" s="148" t="s">
        <v>48</v>
      </c>
      <c r="R2084" s="150">
        <v>45260</v>
      </c>
      <c r="T2084" s="148" t="s">
        <v>2115</v>
      </c>
      <c r="U2084" s="148">
        <v>500</v>
      </c>
      <c r="X2084" s="148">
        <v>5</v>
      </c>
      <c r="Y2084" s="148" t="s">
        <v>230</v>
      </c>
      <c r="AC2084" s="148" t="s">
        <v>49</v>
      </c>
      <c r="AD2084" s="148" t="s">
        <v>1328</v>
      </c>
      <c r="AE2084" s="148">
        <v>53000</v>
      </c>
      <c r="AF2084" s="148" t="s">
        <v>9899</v>
      </c>
      <c r="AK2084" s="148" t="s">
        <v>9900</v>
      </c>
      <c r="AL2084" s="148">
        <v>0</v>
      </c>
      <c r="AM2084" s="148">
        <v>0</v>
      </c>
    </row>
    <row r="2085" spans="1:39">
      <c r="A2085" s="148">
        <v>5318714</v>
      </c>
      <c r="B2085" s="148" t="s">
        <v>723</v>
      </c>
      <c r="C2085" s="148" t="s">
        <v>307</v>
      </c>
      <c r="D2085" s="148">
        <v>5318714</v>
      </c>
      <c r="F2085" s="149" t="s">
        <v>52</v>
      </c>
      <c r="H2085" s="150">
        <v>22629</v>
      </c>
      <c r="I2085" s="149" t="s">
        <v>8138</v>
      </c>
      <c r="J2085" s="149" t="s">
        <v>8139</v>
      </c>
      <c r="K2085" s="149" t="s">
        <v>45</v>
      </c>
      <c r="M2085" s="149" t="s">
        <v>46</v>
      </c>
      <c r="N2085" s="148">
        <v>12538900</v>
      </c>
      <c r="O2085" s="148" t="s">
        <v>1281</v>
      </c>
      <c r="Q2085" s="148" t="s">
        <v>48</v>
      </c>
      <c r="R2085" s="150">
        <v>38181</v>
      </c>
      <c r="S2085" s="150">
        <v>44816</v>
      </c>
      <c r="T2085" s="148" t="s">
        <v>2896</v>
      </c>
      <c r="U2085" s="148">
        <v>610</v>
      </c>
      <c r="X2085" s="148">
        <v>6</v>
      </c>
      <c r="Y2085" s="148" t="s">
        <v>230</v>
      </c>
      <c r="AC2085" s="148" t="s">
        <v>49</v>
      </c>
      <c r="AD2085" s="148" t="s">
        <v>3857</v>
      </c>
      <c r="AE2085" s="148">
        <v>53600</v>
      </c>
      <c r="AF2085" s="148" t="s">
        <v>5002</v>
      </c>
      <c r="AI2085" s="148">
        <v>243906364</v>
      </c>
      <c r="AJ2085" s="148">
        <v>636898925</v>
      </c>
      <c r="AK2085" s="148" t="s">
        <v>1844</v>
      </c>
      <c r="AL2085" s="148">
        <v>0</v>
      </c>
      <c r="AM2085" s="148">
        <v>0</v>
      </c>
    </row>
    <row r="2086" spans="1:39">
      <c r="A2086" s="148">
        <v>5323115</v>
      </c>
      <c r="B2086" s="148" t="s">
        <v>723</v>
      </c>
      <c r="C2086" s="148" t="s">
        <v>217</v>
      </c>
      <c r="D2086" s="148">
        <v>5323115</v>
      </c>
      <c r="E2086" s="149" t="s">
        <v>8115</v>
      </c>
      <c r="F2086" s="149" t="s">
        <v>52</v>
      </c>
      <c r="H2086" s="150">
        <v>35910</v>
      </c>
      <c r="I2086" s="149" t="s">
        <v>59</v>
      </c>
      <c r="J2086" s="149">
        <v>-40</v>
      </c>
      <c r="K2086" s="149" t="s">
        <v>45</v>
      </c>
      <c r="M2086" s="149" t="s">
        <v>46</v>
      </c>
      <c r="N2086" s="148">
        <v>12538900</v>
      </c>
      <c r="O2086" s="148" t="s">
        <v>1281</v>
      </c>
      <c r="P2086" s="150">
        <v>45495</v>
      </c>
      <c r="Q2086" s="148" t="s">
        <v>962</v>
      </c>
      <c r="R2086" s="150">
        <v>40814</v>
      </c>
      <c r="S2086" s="150">
        <v>45110</v>
      </c>
      <c r="T2086" s="148" t="s">
        <v>2896</v>
      </c>
      <c r="U2086" s="148">
        <v>1172</v>
      </c>
      <c r="X2086" s="148">
        <v>11</v>
      </c>
      <c r="Y2086" s="148" t="s">
        <v>230</v>
      </c>
      <c r="AB2086" s="150">
        <v>44013</v>
      </c>
      <c r="AC2086" s="148" t="s">
        <v>49</v>
      </c>
      <c r="AD2086" s="148" t="s">
        <v>5052</v>
      </c>
      <c r="AE2086" s="148">
        <v>53600</v>
      </c>
      <c r="AF2086" s="148" t="s">
        <v>6661</v>
      </c>
      <c r="AI2086" s="148" t="s">
        <v>6662</v>
      </c>
      <c r="AJ2086" s="148" t="s">
        <v>6662</v>
      </c>
      <c r="AK2086" s="148" t="s">
        <v>1845</v>
      </c>
      <c r="AL2086" s="148">
        <v>1</v>
      </c>
      <c r="AM2086" s="148">
        <v>1</v>
      </c>
    </row>
    <row r="2087" spans="1:39">
      <c r="A2087" s="148">
        <v>5328691</v>
      </c>
      <c r="B2087" s="148" t="s">
        <v>6663</v>
      </c>
      <c r="C2087" s="148" t="s">
        <v>6664</v>
      </c>
      <c r="D2087" s="148">
        <v>5328691</v>
      </c>
      <c r="E2087" s="149" t="s">
        <v>52</v>
      </c>
      <c r="F2087" s="149" t="s">
        <v>52</v>
      </c>
      <c r="H2087" s="150">
        <v>40806</v>
      </c>
      <c r="I2087" s="149" t="s">
        <v>44</v>
      </c>
      <c r="J2087" s="149">
        <v>-14</v>
      </c>
      <c r="K2087" s="149" t="s">
        <v>45</v>
      </c>
      <c r="M2087" s="149" t="s">
        <v>46</v>
      </c>
      <c r="N2087" s="148">
        <v>12530114</v>
      </c>
      <c r="O2087" s="148" t="s">
        <v>47</v>
      </c>
      <c r="P2087" s="150">
        <v>45523</v>
      </c>
      <c r="Q2087" s="148" t="s">
        <v>962</v>
      </c>
      <c r="R2087" s="150">
        <v>44815</v>
      </c>
      <c r="T2087" s="148" t="s">
        <v>2115</v>
      </c>
      <c r="U2087" s="148">
        <v>522</v>
      </c>
      <c r="X2087" s="148">
        <v>5</v>
      </c>
      <c r="Y2087" s="148" t="s">
        <v>230</v>
      </c>
      <c r="AC2087" s="148" t="s">
        <v>49</v>
      </c>
      <c r="AD2087" s="148" t="s">
        <v>1328</v>
      </c>
      <c r="AE2087" s="148">
        <v>53000</v>
      </c>
      <c r="AF2087" s="148" t="s">
        <v>6665</v>
      </c>
      <c r="AJ2087" s="148" t="s">
        <v>6666</v>
      </c>
      <c r="AK2087" s="148" t="s">
        <v>6667</v>
      </c>
      <c r="AL2087" s="148">
        <v>0</v>
      </c>
      <c r="AM2087" s="148">
        <v>0</v>
      </c>
    </row>
    <row r="2088" spans="1:39">
      <c r="A2088" s="148">
        <v>726051</v>
      </c>
      <c r="B2088" s="148" t="s">
        <v>1142</v>
      </c>
      <c r="C2088" s="148" t="s">
        <v>210</v>
      </c>
      <c r="D2088" s="148">
        <v>726051</v>
      </c>
      <c r="F2088" s="149" t="s">
        <v>52</v>
      </c>
      <c r="H2088" s="150">
        <v>33550</v>
      </c>
      <c r="I2088" s="149" t="s">
        <v>59</v>
      </c>
      <c r="J2088" s="149">
        <v>-40</v>
      </c>
      <c r="K2088" s="149" t="s">
        <v>45</v>
      </c>
      <c r="M2088" s="149" t="s">
        <v>46</v>
      </c>
      <c r="N2088" s="148">
        <v>12530058</v>
      </c>
      <c r="O2088" s="148" t="s">
        <v>945</v>
      </c>
      <c r="Q2088" s="148" t="s">
        <v>48</v>
      </c>
      <c r="R2088" s="150">
        <v>37432</v>
      </c>
      <c r="S2088" s="150">
        <v>44446</v>
      </c>
      <c r="T2088" s="148" t="s">
        <v>2896</v>
      </c>
      <c r="U2088" s="148">
        <v>763</v>
      </c>
      <c r="X2088" s="148">
        <v>7</v>
      </c>
      <c r="Y2088" s="148" t="s">
        <v>230</v>
      </c>
      <c r="AC2088" s="148" t="s">
        <v>49</v>
      </c>
      <c r="AD2088" s="148" t="s">
        <v>5003</v>
      </c>
      <c r="AE2088" s="148">
        <v>72300</v>
      </c>
      <c r="AF2088" s="148" t="s">
        <v>5004</v>
      </c>
      <c r="AJ2088" s="148">
        <v>674074329</v>
      </c>
      <c r="AK2088" s="148" t="s">
        <v>1846</v>
      </c>
      <c r="AL2088" s="148">
        <v>0</v>
      </c>
      <c r="AM2088" s="148">
        <v>0</v>
      </c>
    </row>
    <row r="2089" spans="1:39">
      <c r="A2089" s="148">
        <v>4915142</v>
      </c>
      <c r="B2089" s="148" t="s">
        <v>1264</v>
      </c>
      <c r="C2089" s="148" t="s">
        <v>108</v>
      </c>
      <c r="D2089" s="148">
        <v>4915142</v>
      </c>
      <c r="F2089" s="149" t="s">
        <v>52</v>
      </c>
      <c r="H2089" s="150">
        <v>32724</v>
      </c>
      <c r="I2089" s="149" t="s">
        <v>59</v>
      </c>
      <c r="J2089" s="149">
        <v>-40</v>
      </c>
      <c r="K2089" s="149" t="s">
        <v>45</v>
      </c>
      <c r="M2089" s="149" t="s">
        <v>46</v>
      </c>
      <c r="N2089" s="148">
        <v>12530054</v>
      </c>
      <c r="O2089" s="148" t="s">
        <v>94</v>
      </c>
      <c r="Q2089" s="148" t="s">
        <v>48</v>
      </c>
      <c r="R2089" s="150">
        <v>37432</v>
      </c>
      <c r="S2089" s="150">
        <v>44575</v>
      </c>
      <c r="T2089" s="148" t="s">
        <v>2896</v>
      </c>
      <c r="U2089" s="148">
        <v>1304</v>
      </c>
      <c r="X2089" s="148">
        <v>13</v>
      </c>
      <c r="Y2089" s="148" t="s">
        <v>230</v>
      </c>
      <c r="AB2089" s="150">
        <v>45474</v>
      </c>
      <c r="AC2089" s="148" t="s">
        <v>49</v>
      </c>
      <c r="AD2089" s="148" t="s">
        <v>5005</v>
      </c>
      <c r="AE2089" s="148">
        <v>49500</v>
      </c>
      <c r="AF2089" s="148" t="s">
        <v>5006</v>
      </c>
      <c r="AG2089" s="148" t="s">
        <v>5007</v>
      </c>
      <c r="AJ2089" s="148">
        <v>689605377</v>
      </c>
      <c r="AK2089" s="148" t="s">
        <v>3133</v>
      </c>
      <c r="AL2089" s="148">
        <v>0</v>
      </c>
      <c r="AM2089" s="148">
        <v>0</v>
      </c>
    </row>
    <row r="2090" spans="1:39">
      <c r="A2090" s="148">
        <v>4912846</v>
      </c>
      <c r="B2090" s="148" t="s">
        <v>1264</v>
      </c>
      <c r="C2090" s="148" t="s">
        <v>2097</v>
      </c>
      <c r="D2090" s="148">
        <v>4912846</v>
      </c>
      <c r="F2090" s="149" t="s">
        <v>52</v>
      </c>
      <c r="H2090" s="150">
        <v>30347</v>
      </c>
      <c r="I2090" s="149" t="s">
        <v>8113</v>
      </c>
      <c r="J2090" s="149" t="s">
        <v>8114</v>
      </c>
      <c r="K2090" s="149" t="s">
        <v>45</v>
      </c>
      <c r="M2090" s="149" t="s">
        <v>46</v>
      </c>
      <c r="N2090" s="148">
        <v>12530054</v>
      </c>
      <c r="O2090" s="148" t="s">
        <v>94</v>
      </c>
      <c r="Q2090" s="148" t="s">
        <v>48</v>
      </c>
      <c r="R2090" s="150">
        <v>37432</v>
      </c>
      <c r="S2090" s="150">
        <v>44806</v>
      </c>
      <c r="T2090" s="148" t="s">
        <v>2896</v>
      </c>
      <c r="U2090" s="148">
        <v>1223</v>
      </c>
      <c r="X2090" s="148">
        <v>12</v>
      </c>
      <c r="Y2090" s="148" t="s">
        <v>230</v>
      </c>
      <c r="AC2090" s="148" t="s">
        <v>49</v>
      </c>
      <c r="AD2090" s="148" t="s">
        <v>3733</v>
      </c>
      <c r="AE2090" s="148">
        <v>53400</v>
      </c>
      <c r="AF2090" s="148" t="s">
        <v>6668</v>
      </c>
      <c r="AI2090" s="148">
        <v>609310193</v>
      </c>
      <c r="AK2090" s="148" t="s">
        <v>6669</v>
      </c>
      <c r="AL2090" s="148">
        <v>0</v>
      </c>
      <c r="AM2090" s="148">
        <v>0</v>
      </c>
    </row>
    <row r="2091" spans="1:39">
      <c r="A2091" s="148">
        <v>5325961</v>
      </c>
      <c r="B2091" s="148" t="s">
        <v>724</v>
      </c>
      <c r="C2091" s="148" t="s">
        <v>331</v>
      </c>
      <c r="D2091" s="148">
        <v>5325961</v>
      </c>
      <c r="F2091" s="149" t="s">
        <v>52</v>
      </c>
      <c r="H2091" s="150">
        <v>37964</v>
      </c>
      <c r="I2091" s="149" t="s">
        <v>59</v>
      </c>
      <c r="J2091" s="149">
        <v>-40</v>
      </c>
      <c r="K2091" s="149" t="s">
        <v>45</v>
      </c>
      <c r="M2091" s="149" t="s">
        <v>46</v>
      </c>
      <c r="N2091" s="148">
        <v>12538899</v>
      </c>
      <c r="O2091" s="148" t="s">
        <v>1231</v>
      </c>
      <c r="Q2091" s="148" t="s">
        <v>48</v>
      </c>
      <c r="R2091" s="150">
        <v>42642</v>
      </c>
      <c r="S2091" s="150">
        <v>44419</v>
      </c>
      <c r="T2091" s="148" t="s">
        <v>2896</v>
      </c>
      <c r="U2091" s="148">
        <v>500</v>
      </c>
      <c r="X2091" s="148">
        <v>5</v>
      </c>
      <c r="Y2091" s="148" t="s">
        <v>230</v>
      </c>
      <c r="AC2091" s="148" t="s">
        <v>49</v>
      </c>
      <c r="AD2091" s="148" t="s">
        <v>3955</v>
      </c>
      <c r="AE2091" s="148">
        <v>53160</v>
      </c>
      <c r="AF2091" s="148" t="s">
        <v>5008</v>
      </c>
      <c r="AJ2091" s="148">
        <v>757103596</v>
      </c>
      <c r="AK2091" s="148" t="s">
        <v>2307</v>
      </c>
      <c r="AL2091" s="148">
        <v>0</v>
      </c>
      <c r="AM2091" s="148">
        <v>0</v>
      </c>
    </row>
    <row r="2092" spans="1:39">
      <c r="A2092" s="148">
        <v>5321038</v>
      </c>
      <c r="B2092" s="148" t="s">
        <v>724</v>
      </c>
      <c r="C2092" s="148" t="s">
        <v>223</v>
      </c>
      <c r="D2092" s="148">
        <v>5321038</v>
      </c>
      <c r="E2092" s="149" t="s">
        <v>52</v>
      </c>
      <c r="F2092" s="149" t="s">
        <v>52</v>
      </c>
      <c r="H2092" s="150">
        <v>26085</v>
      </c>
      <c r="I2092" s="149" t="s">
        <v>8109</v>
      </c>
      <c r="J2092" s="149" t="s">
        <v>8110</v>
      </c>
      <c r="K2092" s="149" t="s">
        <v>45</v>
      </c>
      <c r="M2092" s="149" t="s">
        <v>46</v>
      </c>
      <c r="N2092" s="148">
        <v>12530017</v>
      </c>
      <c r="O2092" s="148" t="s">
        <v>2025</v>
      </c>
      <c r="P2092" s="150">
        <v>45526</v>
      </c>
      <c r="Q2092" s="148" t="s">
        <v>962</v>
      </c>
      <c r="R2092" s="150">
        <v>39703</v>
      </c>
      <c r="S2092" s="150">
        <v>45443</v>
      </c>
      <c r="T2092" s="148" t="s">
        <v>1006</v>
      </c>
      <c r="U2092" s="148">
        <v>1011</v>
      </c>
      <c r="X2092" s="148">
        <v>10</v>
      </c>
      <c r="Y2092" s="148" t="s">
        <v>230</v>
      </c>
      <c r="AB2092" s="150">
        <v>45474</v>
      </c>
      <c r="AC2092" s="148" t="s">
        <v>49</v>
      </c>
      <c r="AD2092" s="148" t="s">
        <v>3772</v>
      </c>
      <c r="AE2092" s="148">
        <v>53160</v>
      </c>
      <c r="AF2092" s="148" t="s">
        <v>5009</v>
      </c>
      <c r="AI2092" s="148" t="s">
        <v>3535</v>
      </c>
      <c r="AJ2092" s="148" t="s">
        <v>3535</v>
      </c>
      <c r="AK2092" s="148" t="s">
        <v>3536</v>
      </c>
      <c r="AL2092" s="148">
        <v>1</v>
      </c>
      <c r="AM2092" s="148">
        <v>1</v>
      </c>
    </row>
    <row r="2093" spans="1:39">
      <c r="A2093" s="148">
        <v>5328103</v>
      </c>
      <c r="B2093" s="148" t="s">
        <v>2134</v>
      </c>
      <c r="C2093" s="148" t="s">
        <v>76</v>
      </c>
      <c r="D2093" s="148">
        <v>5328103</v>
      </c>
      <c r="E2093" s="149" t="s">
        <v>52</v>
      </c>
      <c r="F2093" s="149" t="s">
        <v>52</v>
      </c>
      <c r="H2093" s="150">
        <v>40585</v>
      </c>
      <c r="I2093" s="149" t="s">
        <v>44</v>
      </c>
      <c r="J2093" s="149">
        <v>-14</v>
      </c>
      <c r="K2093" s="149" t="s">
        <v>45</v>
      </c>
      <c r="M2093" s="149" t="s">
        <v>46</v>
      </c>
      <c r="N2093" s="148">
        <v>12530016</v>
      </c>
      <c r="O2093" s="148" t="s">
        <v>2152</v>
      </c>
      <c r="P2093" s="150">
        <v>45532</v>
      </c>
      <c r="Q2093" s="148" t="s">
        <v>962</v>
      </c>
      <c r="R2093" s="150">
        <v>44407</v>
      </c>
      <c r="T2093" s="148" t="s">
        <v>2115</v>
      </c>
      <c r="U2093" s="148">
        <v>931</v>
      </c>
      <c r="X2093" s="148">
        <v>9</v>
      </c>
      <c r="Y2093" s="148" t="s">
        <v>230</v>
      </c>
      <c r="AC2093" s="148" t="s">
        <v>49</v>
      </c>
      <c r="AD2093" s="148" t="s">
        <v>5010</v>
      </c>
      <c r="AE2093" s="148">
        <v>53160</v>
      </c>
      <c r="AF2093" s="148" t="s">
        <v>6670</v>
      </c>
      <c r="AI2093" s="148">
        <v>660316620</v>
      </c>
      <c r="AJ2093" s="148">
        <v>678595011</v>
      </c>
      <c r="AK2093" s="148" t="s">
        <v>2135</v>
      </c>
      <c r="AL2093" s="148">
        <v>1</v>
      </c>
      <c r="AM2093" s="148">
        <v>0</v>
      </c>
    </row>
    <row r="2094" spans="1:39">
      <c r="A2094" s="148">
        <v>5314939</v>
      </c>
      <c r="B2094" s="148" t="s">
        <v>725</v>
      </c>
      <c r="C2094" s="148" t="s">
        <v>144</v>
      </c>
      <c r="D2094" s="148">
        <v>5314939</v>
      </c>
      <c r="E2094" s="149" t="s">
        <v>52</v>
      </c>
      <c r="F2094" s="149" t="s">
        <v>52</v>
      </c>
      <c r="H2094" s="150">
        <v>24302</v>
      </c>
      <c r="I2094" s="149" t="s">
        <v>8130</v>
      </c>
      <c r="J2094" s="149" t="s">
        <v>8131</v>
      </c>
      <c r="K2094" s="149" t="s">
        <v>45</v>
      </c>
      <c r="M2094" s="149" t="s">
        <v>46</v>
      </c>
      <c r="N2094" s="148">
        <v>12530146</v>
      </c>
      <c r="O2094" s="148" t="s">
        <v>2034</v>
      </c>
      <c r="P2094" s="150">
        <v>45535</v>
      </c>
      <c r="Q2094" s="148" t="s">
        <v>962</v>
      </c>
      <c r="R2094" s="150">
        <v>37432</v>
      </c>
      <c r="S2094" s="150">
        <v>45112</v>
      </c>
      <c r="T2094" s="148" t="s">
        <v>2896</v>
      </c>
      <c r="U2094" s="148">
        <v>500</v>
      </c>
      <c r="X2094" s="148">
        <v>5</v>
      </c>
      <c r="Y2094" s="148" t="s">
        <v>230</v>
      </c>
      <c r="AC2094" s="148" t="s">
        <v>49</v>
      </c>
      <c r="AD2094" s="148" t="s">
        <v>3736</v>
      </c>
      <c r="AE2094" s="148">
        <v>53360</v>
      </c>
      <c r="AF2094" s="148" t="s">
        <v>5011</v>
      </c>
      <c r="AI2094" s="148">
        <v>243985427</v>
      </c>
      <c r="AK2094" s="148" t="s">
        <v>1847</v>
      </c>
      <c r="AL2094" s="148">
        <v>0</v>
      </c>
      <c r="AM2094" s="148">
        <v>0</v>
      </c>
    </row>
    <row r="2095" spans="1:39">
      <c r="A2095" s="148">
        <v>534255</v>
      </c>
      <c r="B2095" s="148" t="s">
        <v>726</v>
      </c>
      <c r="C2095" s="148" t="s">
        <v>169</v>
      </c>
      <c r="D2095" s="148">
        <v>534255</v>
      </c>
      <c r="E2095" s="149" t="s">
        <v>8115</v>
      </c>
      <c r="F2095" s="149" t="s">
        <v>52</v>
      </c>
      <c r="H2095" s="150">
        <v>23217</v>
      </c>
      <c r="I2095" s="149" t="s">
        <v>8138</v>
      </c>
      <c r="J2095" s="149" t="s">
        <v>8139</v>
      </c>
      <c r="K2095" s="149" t="s">
        <v>45</v>
      </c>
      <c r="M2095" s="149" t="s">
        <v>46</v>
      </c>
      <c r="N2095" s="148">
        <v>12530049</v>
      </c>
      <c r="O2095" s="148" t="s">
        <v>238</v>
      </c>
      <c r="P2095" s="150">
        <v>45484</v>
      </c>
      <c r="Q2095" s="148" t="s">
        <v>962</v>
      </c>
      <c r="R2095" s="150">
        <v>37432</v>
      </c>
      <c r="T2095" s="148" t="s">
        <v>2022</v>
      </c>
      <c r="U2095" s="148">
        <v>500</v>
      </c>
      <c r="X2095" s="148">
        <v>5</v>
      </c>
      <c r="Y2095" s="148" t="s">
        <v>230</v>
      </c>
      <c r="AC2095" s="148" t="s">
        <v>49</v>
      </c>
      <c r="AD2095" s="148" t="s">
        <v>5012</v>
      </c>
      <c r="AE2095" s="148">
        <v>53160</v>
      </c>
      <c r="AF2095" s="148" t="s">
        <v>5013</v>
      </c>
      <c r="AI2095" s="148" t="s">
        <v>3537</v>
      </c>
      <c r="AK2095" s="148" t="s">
        <v>3049</v>
      </c>
      <c r="AL2095" s="148">
        <v>0</v>
      </c>
      <c r="AM2095" s="148">
        <v>0</v>
      </c>
    </row>
    <row r="2096" spans="1:39">
      <c r="A2096" s="148">
        <v>5317340</v>
      </c>
      <c r="B2096" s="148" t="s">
        <v>726</v>
      </c>
      <c r="C2096" s="148" t="s">
        <v>81</v>
      </c>
      <c r="D2096" s="148">
        <v>5317340</v>
      </c>
      <c r="F2096" s="149" t="s">
        <v>52</v>
      </c>
      <c r="H2096" s="150">
        <v>33000</v>
      </c>
      <c r="I2096" s="149" t="s">
        <v>59</v>
      </c>
      <c r="J2096" s="149">
        <v>-40</v>
      </c>
      <c r="K2096" s="149" t="s">
        <v>45</v>
      </c>
      <c r="M2096" s="149" t="s">
        <v>46</v>
      </c>
      <c r="N2096" s="148">
        <v>12530049</v>
      </c>
      <c r="O2096" s="148" t="s">
        <v>238</v>
      </c>
      <c r="Q2096" s="148" t="s">
        <v>48</v>
      </c>
      <c r="R2096" s="150">
        <v>37497</v>
      </c>
      <c r="S2096" s="150">
        <v>44457</v>
      </c>
      <c r="T2096" s="148" t="s">
        <v>2896</v>
      </c>
      <c r="U2096" s="148">
        <v>1167</v>
      </c>
      <c r="X2096" s="148">
        <v>11</v>
      </c>
      <c r="Y2096" s="148" t="s">
        <v>230</v>
      </c>
      <c r="AC2096" s="148" t="s">
        <v>49</v>
      </c>
      <c r="AD2096" s="148" t="s">
        <v>3818</v>
      </c>
      <c r="AE2096" s="148">
        <v>53160</v>
      </c>
      <c r="AF2096" s="148" t="s">
        <v>5014</v>
      </c>
      <c r="AK2096" s="148" t="s">
        <v>1848</v>
      </c>
      <c r="AL2096" s="148">
        <v>0</v>
      </c>
      <c r="AM2096" s="148">
        <v>0</v>
      </c>
    </row>
    <row r="2097" spans="1:39">
      <c r="A2097" s="148">
        <v>5329221</v>
      </c>
      <c r="B2097" s="148" t="s">
        <v>726</v>
      </c>
      <c r="C2097" s="148" t="s">
        <v>9901</v>
      </c>
      <c r="D2097" s="148">
        <v>5329221</v>
      </c>
      <c r="F2097" s="149" t="s">
        <v>43</v>
      </c>
      <c r="H2097" s="150">
        <v>40310</v>
      </c>
      <c r="I2097" s="149" t="s">
        <v>97</v>
      </c>
      <c r="J2097" s="149">
        <v>-15</v>
      </c>
      <c r="K2097" s="149" t="s">
        <v>45</v>
      </c>
      <c r="M2097" s="149" t="s">
        <v>46</v>
      </c>
      <c r="N2097" s="148">
        <v>12530060</v>
      </c>
      <c r="O2097" s="148" t="s">
        <v>2031</v>
      </c>
      <c r="Q2097" s="148" t="s">
        <v>48</v>
      </c>
      <c r="R2097" s="150">
        <v>45178</v>
      </c>
      <c r="T2097" s="148" t="s">
        <v>2115</v>
      </c>
      <c r="U2097" s="148">
        <v>500</v>
      </c>
      <c r="X2097" s="148">
        <v>5</v>
      </c>
      <c r="Y2097" s="148" t="s">
        <v>230</v>
      </c>
      <c r="AC2097" s="148" t="s">
        <v>49</v>
      </c>
      <c r="AD2097" s="148" t="s">
        <v>5909</v>
      </c>
      <c r="AE2097" s="148">
        <v>53240</v>
      </c>
      <c r="AF2097" s="148" t="s">
        <v>9902</v>
      </c>
      <c r="AJ2097" s="148">
        <v>622334758</v>
      </c>
      <c r="AK2097" s="148" t="s">
        <v>9903</v>
      </c>
      <c r="AL2097" s="148">
        <v>0</v>
      </c>
      <c r="AM2097" s="148">
        <v>0</v>
      </c>
    </row>
    <row r="2098" spans="1:39">
      <c r="A2098" s="148">
        <v>5319857</v>
      </c>
      <c r="B2098" s="148" t="s">
        <v>726</v>
      </c>
      <c r="C2098" s="148" t="s">
        <v>932</v>
      </c>
      <c r="D2098" s="148">
        <v>5319857</v>
      </c>
      <c r="E2098" s="149" t="s">
        <v>8115</v>
      </c>
      <c r="F2098" s="149" t="s">
        <v>52</v>
      </c>
      <c r="H2098" s="150">
        <v>26190</v>
      </c>
      <c r="I2098" s="149" t="s">
        <v>8109</v>
      </c>
      <c r="J2098" s="149" t="s">
        <v>8110</v>
      </c>
      <c r="K2098" s="149" t="s">
        <v>45</v>
      </c>
      <c r="M2098" s="149" t="s">
        <v>46</v>
      </c>
      <c r="N2098" s="148">
        <v>12530063</v>
      </c>
      <c r="O2098" s="148" t="s">
        <v>265</v>
      </c>
      <c r="P2098" s="150">
        <v>45516</v>
      </c>
      <c r="Q2098" s="148" t="s">
        <v>962</v>
      </c>
      <c r="R2098" s="150">
        <v>38783</v>
      </c>
      <c r="T2098" s="148" t="s">
        <v>2896</v>
      </c>
      <c r="U2098" s="148">
        <v>697</v>
      </c>
      <c r="X2098" s="148">
        <v>6</v>
      </c>
      <c r="Y2098" s="148" t="s">
        <v>230</v>
      </c>
      <c r="AC2098" s="148" t="s">
        <v>49</v>
      </c>
      <c r="AD2098" s="148" t="s">
        <v>4160</v>
      </c>
      <c r="AE2098" s="148">
        <v>53500</v>
      </c>
      <c r="AF2098" s="148" t="s">
        <v>4234</v>
      </c>
      <c r="AI2098" s="148" t="s">
        <v>6671</v>
      </c>
      <c r="AJ2098" s="148" t="s">
        <v>6671</v>
      </c>
      <c r="AK2098" s="148" t="s">
        <v>1849</v>
      </c>
      <c r="AL2098" s="148">
        <v>1</v>
      </c>
      <c r="AM2098" s="148">
        <v>1</v>
      </c>
    </row>
    <row r="2099" spans="1:39">
      <c r="A2099" s="148">
        <v>5323602</v>
      </c>
      <c r="B2099" s="148" t="s">
        <v>726</v>
      </c>
      <c r="C2099" s="148" t="s">
        <v>124</v>
      </c>
      <c r="D2099" s="148">
        <v>5323602</v>
      </c>
      <c r="F2099" s="149" t="s">
        <v>52</v>
      </c>
      <c r="H2099" s="150">
        <v>35859</v>
      </c>
      <c r="I2099" s="149" t="s">
        <v>59</v>
      </c>
      <c r="J2099" s="149">
        <v>-40</v>
      </c>
      <c r="K2099" s="149" t="s">
        <v>45</v>
      </c>
      <c r="M2099" s="149" t="s">
        <v>46</v>
      </c>
      <c r="N2099" s="148">
        <v>12530023</v>
      </c>
      <c r="O2099" s="148" t="s">
        <v>2026</v>
      </c>
      <c r="Q2099" s="148" t="s">
        <v>48</v>
      </c>
      <c r="R2099" s="150">
        <v>41170</v>
      </c>
      <c r="S2099" s="150">
        <v>44084</v>
      </c>
      <c r="T2099" s="148" t="s">
        <v>2896</v>
      </c>
      <c r="U2099" s="148">
        <v>928</v>
      </c>
      <c r="X2099" s="148">
        <v>9</v>
      </c>
      <c r="Y2099" s="148" t="s">
        <v>230</v>
      </c>
      <c r="AC2099" s="148" t="s">
        <v>49</v>
      </c>
      <c r="AD2099" s="148" t="s">
        <v>5015</v>
      </c>
      <c r="AE2099" s="148">
        <v>53700</v>
      </c>
      <c r="AF2099" s="148" t="s">
        <v>5016</v>
      </c>
      <c r="AJ2099" s="148">
        <v>689732760</v>
      </c>
      <c r="AK2099" s="148" t="s">
        <v>1850</v>
      </c>
      <c r="AL2099" s="148">
        <v>0</v>
      </c>
      <c r="AM2099" s="148">
        <v>0</v>
      </c>
    </row>
    <row r="2100" spans="1:39">
      <c r="A2100" s="148">
        <v>5321777</v>
      </c>
      <c r="B2100" s="148" t="s">
        <v>726</v>
      </c>
      <c r="C2100" s="148" t="s">
        <v>488</v>
      </c>
      <c r="D2100" s="148">
        <v>5321777</v>
      </c>
      <c r="F2100" s="149" t="s">
        <v>52</v>
      </c>
      <c r="H2100" s="150">
        <v>35705</v>
      </c>
      <c r="I2100" s="149" t="s">
        <v>59</v>
      </c>
      <c r="J2100" s="149">
        <v>-40</v>
      </c>
      <c r="K2100" s="149" t="s">
        <v>61</v>
      </c>
      <c r="M2100" s="149" t="s">
        <v>46</v>
      </c>
      <c r="N2100" s="148">
        <v>12530049</v>
      </c>
      <c r="O2100" s="148" t="s">
        <v>238</v>
      </c>
      <c r="Q2100" s="148" t="s">
        <v>48</v>
      </c>
      <c r="R2100" s="150">
        <v>40078</v>
      </c>
      <c r="S2100" s="150">
        <v>44457</v>
      </c>
      <c r="T2100" s="148" t="s">
        <v>2896</v>
      </c>
      <c r="U2100" s="148">
        <v>635</v>
      </c>
      <c r="X2100" s="148">
        <v>6</v>
      </c>
      <c r="Y2100" s="148" t="s">
        <v>230</v>
      </c>
      <c r="AC2100" s="148" t="s">
        <v>49</v>
      </c>
      <c r="AD2100" s="148" t="s">
        <v>3818</v>
      </c>
      <c r="AE2100" s="148">
        <v>53160</v>
      </c>
      <c r="AF2100" s="148" t="s">
        <v>5014</v>
      </c>
      <c r="AI2100" s="148">
        <v>243370852</v>
      </c>
      <c r="AK2100" s="148" t="s">
        <v>3049</v>
      </c>
      <c r="AL2100" s="148">
        <v>0</v>
      </c>
      <c r="AM2100" s="148">
        <v>0</v>
      </c>
    </row>
    <row r="2101" spans="1:39">
      <c r="A2101" s="148">
        <v>5326470</v>
      </c>
      <c r="B2101" s="148" t="s">
        <v>727</v>
      </c>
      <c r="C2101" s="148" t="s">
        <v>1024</v>
      </c>
      <c r="D2101" s="148">
        <v>5326470</v>
      </c>
      <c r="E2101" s="149" t="s">
        <v>52</v>
      </c>
      <c r="F2101" s="149" t="s">
        <v>52</v>
      </c>
      <c r="H2101" s="150">
        <v>38382</v>
      </c>
      <c r="I2101" s="149" t="s">
        <v>59</v>
      </c>
      <c r="J2101" s="149">
        <v>-40</v>
      </c>
      <c r="K2101" s="149" t="s">
        <v>45</v>
      </c>
      <c r="M2101" s="149" t="s">
        <v>46</v>
      </c>
      <c r="N2101" s="148">
        <v>12530008</v>
      </c>
      <c r="O2101" s="148" t="s">
        <v>146</v>
      </c>
      <c r="P2101" s="150">
        <v>45488</v>
      </c>
      <c r="Q2101" s="148" t="s">
        <v>962</v>
      </c>
      <c r="R2101" s="150">
        <v>43004</v>
      </c>
      <c r="S2101" s="150">
        <v>45474</v>
      </c>
      <c r="T2101" s="148" t="s">
        <v>1006</v>
      </c>
      <c r="U2101" s="148">
        <v>812</v>
      </c>
      <c r="X2101" s="148">
        <v>8</v>
      </c>
      <c r="Y2101" s="148" t="s">
        <v>230</v>
      </c>
      <c r="AC2101" s="148" t="s">
        <v>49</v>
      </c>
      <c r="AD2101" s="148" t="s">
        <v>3815</v>
      </c>
      <c r="AE2101" s="148">
        <v>53410</v>
      </c>
      <c r="AF2101" s="148" t="s">
        <v>5017</v>
      </c>
      <c r="AI2101" s="148">
        <v>243906786</v>
      </c>
      <c r="AJ2101" s="148">
        <v>611092998</v>
      </c>
      <c r="AK2101" s="148" t="s">
        <v>3538</v>
      </c>
      <c r="AL2101" s="148">
        <v>0</v>
      </c>
      <c r="AM2101" s="148">
        <v>0</v>
      </c>
    </row>
    <row r="2102" spans="1:39">
      <c r="A2102" s="148">
        <v>5317038</v>
      </c>
      <c r="B2102" s="148" t="s">
        <v>727</v>
      </c>
      <c r="C2102" s="148" t="s">
        <v>6428</v>
      </c>
      <c r="D2102" s="148">
        <v>5317038</v>
      </c>
      <c r="E2102" s="149" t="s">
        <v>8115</v>
      </c>
      <c r="F2102" s="149" t="s">
        <v>52</v>
      </c>
      <c r="H2102" s="150">
        <v>28219</v>
      </c>
      <c r="I2102" s="149" t="s">
        <v>8147</v>
      </c>
      <c r="J2102" s="149" t="s">
        <v>8148</v>
      </c>
      <c r="K2102" s="149" t="s">
        <v>45</v>
      </c>
      <c r="M2102" s="149" t="s">
        <v>46</v>
      </c>
      <c r="N2102" s="148">
        <v>12530008</v>
      </c>
      <c r="O2102" s="148" t="s">
        <v>146</v>
      </c>
      <c r="P2102" s="150">
        <v>45488</v>
      </c>
      <c r="Q2102" s="148" t="s">
        <v>962</v>
      </c>
      <c r="R2102" s="150">
        <v>37432</v>
      </c>
      <c r="S2102" s="150">
        <v>44727</v>
      </c>
      <c r="T2102" s="148" t="s">
        <v>2896</v>
      </c>
      <c r="U2102" s="148">
        <v>837</v>
      </c>
      <c r="X2102" s="148">
        <v>8</v>
      </c>
      <c r="Y2102" s="148" t="s">
        <v>230</v>
      </c>
      <c r="AC2102" s="148" t="s">
        <v>49</v>
      </c>
      <c r="AD2102" s="148" t="s">
        <v>3815</v>
      </c>
      <c r="AE2102" s="148">
        <v>53410</v>
      </c>
      <c r="AF2102" s="148" t="s">
        <v>9904</v>
      </c>
      <c r="AI2102" s="148" t="s">
        <v>6673</v>
      </c>
      <c r="AJ2102" s="148" t="s">
        <v>6673</v>
      </c>
      <c r="AK2102" s="148" t="s">
        <v>2136</v>
      </c>
      <c r="AL2102" s="148">
        <v>0</v>
      </c>
      <c r="AM2102" s="148">
        <v>0</v>
      </c>
    </row>
    <row r="2103" spans="1:39">
      <c r="A2103" s="148">
        <v>5328673</v>
      </c>
      <c r="B2103" s="148" t="s">
        <v>727</v>
      </c>
      <c r="C2103" s="148" t="s">
        <v>6295</v>
      </c>
      <c r="D2103" s="148">
        <v>5328673</v>
      </c>
      <c r="F2103" s="149" t="s">
        <v>43</v>
      </c>
      <c r="H2103" s="150">
        <v>40488</v>
      </c>
      <c r="I2103" s="149" t="s">
        <v>97</v>
      </c>
      <c r="J2103" s="149">
        <v>-15</v>
      </c>
      <c r="K2103" s="149" t="s">
        <v>61</v>
      </c>
      <c r="M2103" s="149" t="s">
        <v>46</v>
      </c>
      <c r="N2103" s="148">
        <v>12530008</v>
      </c>
      <c r="O2103" s="148" t="s">
        <v>146</v>
      </c>
      <c r="Q2103" s="148" t="s">
        <v>48</v>
      </c>
      <c r="R2103" s="150">
        <v>44811</v>
      </c>
      <c r="T2103" s="148" t="s">
        <v>2115</v>
      </c>
      <c r="U2103" s="148">
        <v>500</v>
      </c>
      <c r="X2103" s="148">
        <v>5</v>
      </c>
      <c r="Y2103" s="148" t="s">
        <v>230</v>
      </c>
      <c r="AC2103" s="148" t="s">
        <v>49</v>
      </c>
      <c r="AD2103" s="148" t="s">
        <v>3815</v>
      </c>
      <c r="AE2103" s="148">
        <v>53410</v>
      </c>
      <c r="AF2103" s="148" t="s">
        <v>6674</v>
      </c>
      <c r="AJ2103" s="148">
        <v>611193309</v>
      </c>
      <c r="AK2103" s="148" t="s">
        <v>2136</v>
      </c>
      <c r="AL2103" s="148">
        <v>0</v>
      </c>
      <c r="AM2103" s="148">
        <v>0</v>
      </c>
    </row>
    <row r="2104" spans="1:39">
      <c r="A2104" s="148">
        <v>5319444</v>
      </c>
      <c r="B2104" s="148" t="s">
        <v>1183</v>
      </c>
      <c r="C2104" s="148" t="s">
        <v>188</v>
      </c>
      <c r="D2104" s="148">
        <v>5319444</v>
      </c>
      <c r="F2104" s="149" t="s">
        <v>52</v>
      </c>
      <c r="H2104" s="150">
        <v>27962</v>
      </c>
      <c r="I2104" s="149" t="s">
        <v>8147</v>
      </c>
      <c r="J2104" s="149" t="s">
        <v>8148</v>
      </c>
      <c r="K2104" s="149" t="s">
        <v>45</v>
      </c>
      <c r="M2104" s="149" t="s">
        <v>46</v>
      </c>
      <c r="N2104" s="148">
        <v>12530124</v>
      </c>
      <c r="O2104" s="148" t="s">
        <v>112</v>
      </c>
      <c r="Q2104" s="148" t="s">
        <v>48</v>
      </c>
      <c r="R2104" s="150">
        <v>38622</v>
      </c>
      <c r="S2104" s="150">
        <v>44823</v>
      </c>
      <c r="T2104" s="148" t="s">
        <v>2896</v>
      </c>
      <c r="U2104" s="148">
        <v>656</v>
      </c>
      <c r="X2104" s="148">
        <v>6</v>
      </c>
      <c r="Y2104" s="148" t="s">
        <v>230</v>
      </c>
      <c r="AC2104" s="148" t="s">
        <v>49</v>
      </c>
      <c r="AD2104" s="148" t="s">
        <v>5018</v>
      </c>
      <c r="AE2104" s="148">
        <v>53270</v>
      </c>
      <c r="AF2104" s="148" t="s">
        <v>5019</v>
      </c>
      <c r="AI2104" s="148">
        <v>243020716</v>
      </c>
      <c r="AK2104" s="148" t="s">
        <v>3539</v>
      </c>
      <c r="AL2104" s="148">
        <v>0</v>
      </c>
      <c r="AM2104" s="148">
        <v>0</v>
      </c>
    </row>
    <row r="2105" spans="1:39">
      <c r="A2105" s="148">
        <v>5325688</v>
      </c>
      <c r="B2105" s="148" t="s">
        <v>994</v>
      </c>
      <c r="C2105" s="148" t="s">
        <v>134</v>
      </c>
      <c r="D2105" s="148">
        <v>5325688</v>
      </c>
      <c r="E2105" s="149" t="s">
        <v>8115</v>
      </c>
      <c r="F2105" s="149" t="s">
        <v>52</v>
      </c>
      <c r="H2105" s="150">
        <v>29838</v>
      </c>
      <c r="I2105" s="149" t="s">
        <v>8113</v>
      </c>
      <c r="J2105" s="149" t="s">
        <v>8114</v>
      </c>
      <c r="K2105" s="149" t="s">
        <v>45</v>
      </c>
      <c r="M2105" s="149" t="s">
        <v>46</v>
      </c>
      <c r="N2105" s="148">
        <v>12530061</v>
      </c>
      <c r="O2105" s="148" t="s">
        <v>90</v>
      </c>
      <c r="P2105" s="150">
        <v>45484</v>
      </c>
      <c r="Q2105" s="148" t="s">
        <v>962</v>
      </c>
      <c r="R2105" s="150">
        <v>42388</v>
      </c>
      <c r="S2105" s="150">
        <v>45201</v>
      </c>
      <c r="T2105" s="148" t="s">
        <v>2896</v>
      </c>
      <c r="U2105" s="148">
        <v>904</v>
      </c>
      <c r="X2105" s="148">
        <v>9</v>
      </c>
      <c r="Y2105" s="148" t="s">
        <v>230</v>
      </c>
      <c r="AC2105" s="148" t="s">
        <v>49</v>
      </c>
      <c r="AD2105" s="148" t="s">
        <v>5020</v>
      </c>
      <c r="AE2105" s="148">
        <v>53800</v>
      </c>
      <c r="AF2105" s="148" t="s">
        <v>5021</v>
      </c>
      <c r="AI2105" s="148" t="s">
        <v>3540</v>
      </c>
      <c r="AJ2105" s="148" t="s">
        <v>3540</v>
      </c>
      <c r="AK2105" s="148" t="s">
        <v>1851</v>
      </c>
      <c r="AL2105" s="148">
        <v>0</v>
      </c>
      <c r="AM2105" s="148">
        <v>0</v>
      </c>
    </row>
    <row r="2106" spans="1:39">
      <c r="A2106" s="148">
        <v>4940633</v>
      </c>
      <c r="B2106" s="148" t="s">
        <v>9905</v>
      </c>
      <c r="C2106" s="148" t="s">
        <v>50</v>
      </c>
      <c r="D2106" s="148">
        <v>4940633</v>
      </c>
      <c r="F2106" s="149" t="s">
        <v>43</v>
      </c>
      <c r="H2106" s="150">
        <v>41192</v>
      </c>
      <c r="I2106" s="149" t="s">
        <v>53</v>
      </c>
      <c r="J2106" s="149">
        <v>-13</v>
      </c>
      <c r="K2106" s="149" t="s">
        <v>45</v>
      </c>
      <c r="M2106" s="149" t="s">
        <v>46</v>
      </c>
      <c r="N2106" s="148">
        <v>12530088</v>
      </c>
      <c r="O2106" s="148" t="s">
        <v>2074</v>
      </c>
      <c r="Q2106" s="148" t="s">
        <v>48</v>
      </c>
      <c r="R2106" s="150">
        <v>44110</v>
      </c>
      <c r="S2106" s="150">
        <v>45329</v>
      </c>
      <c r="T2106" s="148" t="s">
        <v>1006</v>
      </c>
      <c r="U2106" s="148">
        <v>500</v>
      </c>
      <c r="X2106" s="148">
        <v>5</v>
      </c>
      <c r="Y2106" s="148" t="s">
        <v>230</v>
      </c>
      <c r="AC2106" s="148" t="s">
        <v>49</v>
      </c>
      <c r="AD2106" s="148" t="s">
        <v>9906</v>
      </c>
      <c r="AE2106" s="148">
        <v>49230</v>
      </c>
      <c r="AF2106" s="148" t="s">
        <v>9907</v>
      </c>
      <c r="AJ2106" s="148">
        <v>629282224</v>
      </c>
      <c r="AK2106" s="148" t="s">
        <v>9908</v>
      </c>
      <c r="AL2106" s="148">
        <v>0</v>
      </c>
      <c r="AM2106" s="148">
        <v>0</v>
      </c>
    </row>
    <row r="2107" spans="1:39">
      <c r="A2107" s="148">
        <v>5328297</v>
      </c>
      <c r="B2107" s="148" t="s">
        <v>3541</v>
      </c>
      <c r="C2107" s="148" t="s">
        <v>188</v>
      </c>
      <c r="D2107" s="148">
        <v>5328297</v>
      </c>
      <c r="E2107" s="149" t="s">
        <v>52</v>
      </c>
      <c r="F2107" s="149" t="s">
        <v>52</v>
      </c>
      <c r="H2107" s="150">
        <v>27331</v>
      </c>
      <c r="I2107" s="149" t="s">
        <v>8109</v>
      </c>
      <c r="J2107" s="149" t="s">
        <v>8110</v>
      </c>
      <c r="K2107" s="149" t="s">
        <v>45</v>
      </c>
      <c r="M2107" s="149" t="s">
        <v>46</v>
      </c>
      <c r="N2107" s="148">
        <v>12530011</v>
      </c>
      <c r="O2107" s="148" t="s">
        <v>2082</v>
      </c>
      <c r="P2107" s="150">
        <v>45488</v>
      </c>
      <c r="Q2107" s="148" t="s">
        <v>962</v>
      </c>
      <c r="R2107" s="150">
        <v>44468</v>
      </c>
      <c r="S2107" s="150">
        <v>44467</v>
      </c>
      <c r="T2107" s="148" t="s">
        <v>2896</v>
      </c>
      <c r="U2107" s="148">
        <v>572</v>
      </c>
      <c r="X2107" s="148">
        <v>5</v>
      </c>
      <c r="Y2107" s="148" t="s">
        <v>230</v>
      </c>
      <c r="AC2107" s="148" t="s">
        <v>49</v>
      </c>
      <c r="AD2107" s="148" t="s">
        <v>5022</v>
      </c>
      <c r="AE2107" s="148">
        <v>49420</v>
      </c>
      <c r="AF2107" s="148" t="s">
        <v>5023</v>
      </c>
      <c r="AJ2107" s="148">
        <v>663001110</v>
      </c>
      <c r="AK2107" s="148" t="s">
        <v>3542</v>
      </c>
      <c r="AL2107" s="148">
        <v>0</v>
      </c>
      <c r="AM2107" s="148">
        <v>0</v>
      </c>
    </row>
    <row r="2108" spans="1:39">
      <c r="A2108" s="148">
        <v>537601</v>
      </c>
      <c r="B2108" s="148" t="s">
        <v>728</v>
      </c>
      <c r="C2108" s="148" t="s">
        <v>229</v>
      </c>
      <c r="D2108" s="148">
        <v>537601</v>
      </c>
      <c r="F2108" s="149" t="s">
        <v>52</v>
      </c>
      <c r="H2108" s="150">
        <v>22082</v>
      </c>
      <c r="I2108" s="149" t="s">
        <v>8138</v>
      </c>
      <c r="J2108" s="149" t="s">
        <v>8139</v>
      </c>
      <c r="K2108" s="149" t="s">
        <v>45</v>
      </c>
      <c r="M2108" s="149" t="s">
        <v>46</v>
      </c>
      <c r="N2108" s="148">
        <v>12530063</v>
      </c>
      <c r="O2108" s="148" t="s">
        <v>265</v>
      </c>
      <c r="Q2108" s="148" t="s">
        <v>48</v>
      </c>
      <c r="R2108" s="150">
        <v>37432</v>
      </c>
      <c r="S2108" s="150">
        <v>44748</v>
      </c>
      <c r="T2108" s="148" t="s">
        <v>2896</v>
      </c>
      <c r="U2108" s="148">
        <v>825</v>
      </c>
      <c r="X2108" s="148">
        <v>8</v>
      </c>
      <c r="Y2108" s="148" t="s">
        <v>230</v>
      </c>
      <c r="AC2108" s="148" t="s">
        <v>49</v>
      </c>
      <c r="AD2108" s="148" t="s">
        <v>3724</v>
      </c>
      <c r="AE2108" s="148">
        <v>53500</v>
      </c>
      <c r="AF2108" s="148" t="s">
        <v>5024</v>
      </c>
      <c r="AI2108" s="148">
        <v>243057859</v>
      </c>
      <c r="AK2108" s="148" t="s">
        <v>1852</v>
      </c>
      <c r="AL2108" s="148">
        <v>0</v>
      </c>
      <c r="AM2108" s="148">
        <v>0</v>
      </c>
    </row>
    <row r="2109" spans="1:39">
      <c r="A2109" s="148">
        <v>5322857</v>
      </c>
      <c r="B2109" s="148" t="s">
        <v>729</v>
      </c>
      <c r="C2109" s="148" t="s">
        <v>2055</v>
      </c>
      <c r="D2109" s="148">
        <v>5322857</v>
      </c>
      <c r="E2109" s="149" t="s">
        <v>52</v>
      </c>
      <c r="F2109" s="149" t="s">
        <v>52</v>
      </c>
      <c r="H2109" s="150">
        <v>19054</v>
      </c>
      <c r="I2109" s="149" t="s">
        <v>8116</v>
      </c>
      <c r="J2109" s="149" t="s">
        <v>8117</v>
      </c>
      <c r="K2109" s="149" t="s">
        <v>45</v>
      </c>
      <c r="M2109" s="149" t="s">
        <v>46</v>
      </c>
      <c r="N2109" s="148">
        <v>12530065</v>
      </c>
      <c r="O2109" s="148" t="s">
        <v>2153</v>
      </c>
      <c r="P2109" s="150">
        <v>45509</v>
      </c>
      <c r="Q2109" s="148" t="s">
        <v>962</v>
      </c>
      <c r="R2109" s="150">
        <v>40787</v>
      </c>
      <c r="S2109" s="150">
        <v>45478</v>
      </c>
      <c r="T2109" s="148" t="s">
        <v>1006</v>
      </c>
      <c r="U2109" s="148">
        <v>689</v>
      </c>
      <c r="X2109" s="148">
        <v>6</v>
      </c>
      <c r="Y2109" s="148" t="s">
        <v>230</v>
      </c>
      <c r="AC2109" s="148" t="s">
        <v>49</v>
      </c>
      <c r="AD2109" s="148" t="s">
        <v>4020</v>
      </c>
      <c r="AE2109" s="148">
        <v>53300</v>
      </c>
      <c r="AF2109" s="148" t="s">
        <v>5025</v>
      </c>
      <c r="AI2109" s="148">
        <v>243008825</v>
      </c>
      <c r="AK2109" s="148" t="s">
        <v>3543</v>
      </c>
      <c r="AL2109" s="148">
        <v>0</v>
      </c>
      <c r="AM2109" s="148">
        <v>0</v>
      </c>
    </row>
    <row r="2110" spans="1:39">
      <c r="A2110" s="148">
        <v>5310807</v>
      </c>
      <c r="B2110" s="148" t="s">
        <v>729</v>
      </c>
      <c r="C2110" s="148" t="s">
        <v>153</v>
      </c>
      <c r="D2110" s="148">
        <v>5310807</v>
      </c>
      <c r="E2110" s="149" t="s">
        <v>52</v>
      </c>
      <c r="F2110" s="149" t="s">
        <v>52</v>
      </c>
      <c r="H2110" s="150">
        <v>26015</v>
      </c>
      <c r="I2110" s="149" t="s">
        <v>8109</v>
      </c>
      <c r="J2110" s="149" t="s">
        <v>8110</v>
      </c>
      <c r="K2110" s="149" t="s">
        <v>45</v>
      </c>
      <c r="M2110" s="149" t="s">
        <v>46</v>
      </c>
      <c r="N2110" s="148">
        <v>12530114</v>
      </c>
      <c r="O2110" s="148" t="s">
        <v>47</v>
      </c>
      <c r="P2110" s="150">
        <v>45533</v>
      </c>
      <c r="Q2110" s="148" t="s">
        <v>962</v>
      </c>
      <c r="R2110" s="150">
        <v>37432</v>
      </c>
      <c r="S2110" s="150">
        <v>44795</v>
      </c>
      <c r="T2110" s="148" t="s">
        <v>2896</v>
      </c>
      <c r="U2110" s="148">
        <v>1615</v>
      </c>
      <c r="X2110" s="148">
        <v>16</v>
      </c>
      <c r="Y2110" s="148" t="s">
        <v>230</v>
      </c>
      <c r="AC2110" s="148" t="s">
        <v>49</v>
      </c>
      <c r="AD2110" s="148" t="s">
        <v>1328</v>
      </c>
      <c r="AE2110" s="148">
        <v>53000</v>
      </c>
      <c r="AF2110" s="148" t="s">
        <v>5026</v>
      </c>
      <c r="AI2110" s="148" t="s">
        <v>3135</v>
      </c>
      <c r="AJ2110" s="148" t="s">
        <v>3136</v>
      </c>
      <c r="AK2110" s="148" t="s">
        <v>1853</v>
      </c>
      <c r="AL2110" s="148">
        <v>0</v>
      </c>
      <c r="AM2110" s="148">
        <v>0</v>
      </c>
    </row>
    <row r="2111" spans="1:39">
      <c r="A2111" s="148">
        <v>537317</v>
      </c>
      <c r="B2111" s="148" t="s">
        <v>729</v>
      </c>
      <c r="C2111" s="148" t="s">
        <v>512</v>
      </c>
      <c r="D2111" s="148">
        <v>537317</v>
      </c>
      <c r="F2111" s="149" t="s">
        <v>43</v>
      </c>
      <c r="H2111" s="150">
        <v>29867</v>
      </c>
      <c r="I2111" s="149" t="s">
        <v>8113</v>
      </c>
      <c r="J2111" s="149" t="s">
        <v>8114</v>
      </c>
      <c r="K2111" s="149" t="s">
        <v>61</v>
      </c>
      <c r="M2111" s="149" t="s">
        <v>46</v>
      </c>
      <c r="N2111" s="148">
        <v>12530114</v>
      </c>
      <c r="O2111" s="148" t="s">
        <v>47</v>
      </c>
      <c r="Q2111" s="148" t="s">
        <v>48</v>
      </c>
      <c r="R2111" s="150">
        <v>37432</v>
      </c>
      <c r="S2111" s="150">
        <v>45156</v>
      </c>
      <c r="T2111" s="148" t="s">
        <v>1006</v>
      </c>
      <c r="U2111" s="148">
        <v>1861</v>
      </c>
      <c r="V2111" s="148" t="s">
        <v>154</v>
      </c>
      <c r="W2111" s="148">
        <v>141</v>
      </c>
      <c r="X2111" s="148" t="s">
        <v>155</v>
      </c>
      <c r="Y2111" s="148" t="s">
        <v>230</v>
      </c>
      <c r="AC2111" s="148" t="s">
        <v>49</v>
      </c>
      <c r="AD2111" s="148" t="s">
        <v>1328</v>
      </c>
      <c r="AE2111" s="148">
        <v>53000</v>
      </c>
      <c r="AF2111" s="148" t="s">
        <v>6675</v>
      </c>
      <c r="AI2111" s="148" t="s">
        <v>3135</v>
      </c>
      <c r="AJ2111" s="148" t="s">
        <v>6676</v>
      </c>
      <c r="AK2111" s="148" t="s">
        <v>3137</v>
      </c>
      <c r="AL2111" s="148">
        <v>0</v>
      </c>
      <c r="AM2111" s="148">
        <v>0</v>
      </c>
    </row>
    <row r="2112" spans="1:39">
      <c r="A2112" s="148">
        <v>5329740</v>
      </c>
      <c r="B2112" s="148" t="s">
        <v>729</v>
      </c>
      <c r="C2112" s="148" t="s">
        <v>196</v>
      </c>
      <c r="D2112" s="148">
        <v>5329740</v>
      </c>
      <c r="E2112" s="149" t="s">
        <v>5338</v>
      </c>
      <c r="H2112" s="150">
        <v>41507</v>
      </c>
      <c r="I2112" s="149" t="s">
        <v>54</v>
      </c>
      <c r="J2112" s="149">
        <v>-12</v>
      </c>
      <c r="K2112" s="149" t="s">
        <v>61</v>
      </c>
      <c r="M2112" s="149" t="s">
        <v>46</v>
      </c>
      <c r="N2112" s="148">
        <v>12530060</v>
      </c>
      <c r="O2112" s="148" t="s">
        <v>2031</v>
      </c>
      <c r="P2112" s="150">
        <v>45523</v>
      </c>
      <c r="Q2112" s="148" t="s">
        <v>962</v>
      </c>
      <c r="R2112" s="150">
        <v>45523</v>
      </c>
      <c r="T2112" s="148" t="s">
        <v>2115</v>
      </c>
      <c r="U2112" s="148">
        <v>500</v>
      </c>
      <c r="X2112" s="148">
        <v>5</v>
      </c>
      <c r="Y2112" s="148" t="s">
        <v>230</v>
      </c>
      <c r="AC2112" s="148" t="s">
        <v>49</v>
      </c>
      <c r="AD2112" s="148" t="s">
        <v>3637</v>
      </c>
      <c r="AE2112" s="148">
        <v>53810</v>
      </c>
      <c r="AF2112" s="148" t="s">
        <v>9909</v>
      </c>
      <c r="AJ2112" s="148">
        <v>683731424</v>
      </c>
      <c r="AK2112" s="148" t="s">
        <v>9910</v>
      </c>
      <c r="AL2112" s="148">
        <v>0</v>
      </c>
      <c r="AM2112" s="148">
        <v>0</v>
      </c>
    </row>
    <row r="2113" spans="1:39">
      <c r="A2113" s="148">
        <v>5327535</v>
      </c>
      <c r="B2113" s="148" t="s">
        <v>729</v>
      </c>
      <c r="C2113" s="148" t="s">
        <v>107</v>
      </c>
      <c r="D2113" s="148">
        <v>5327535</v>
      </c>
      <c r="F2113" s="149" t="s">
        <v>43</v>
      </c>
      <c r="H2113" s="150">
        <v>28348</v>
      </c>
      <c r="I2113" s="149" t="s">
        <v>8147</v>
      </c>
      <c r="J2113" s="149" t="s">
        <v>8148</v>
      </c>
      <c r="K2113" s="149" t="s">
        <v>45</v>
      </c>
      <c r="M2113" s="149" t="s">
        <v>46</v>
      </c>
      <c r="N2113" s="148">
        <v>12530114</v>
      </c>
      <c r="O2113" s="148" t="s">
        <v>47</v>
      </c>
      <c r="Q2113" s="148" t="s">
        <v>48</v>
      </c>
      <c r="R2113" s="150">
        <v>43733</v>
      </c>
      <c r="S2113" s="150">
        <v>44403</v>
      </c>
      <c r="T2113" s="148" t="s">
        <v>2896</v>
      </c>
      <c r="U2113" s="148">
        <v>500</v>
      </c>
      <c r="X2113" s="148">
        <v>5</v>
      </c>
      <c r="Y2113" s="148" t="s">
        <v>230</v>
      </c>
      <c r="AC2113" s="148" t="s">
        <v>49</v>
      </c>
      <c r="AD2113" s="148" t="s">
        <v>1328</v>
      </c>
      <c r="AE2113" s="148">
        <v>53000</v>
      </c>
      <c r="AF2113" s="148" t="s">
        <v>5027</v>
      </c>
      <c r="AJ2113" s="148" t="s">
        <v>3544</v>
      </c>
      <c r="AK2113" s="148" t="s">
        <v>1854</v>
      </c>
      <c r="AL2113" s="148">
        <v>0</v>
      </c>
      <c r="AM2113" s="148">
        <v>0</v>
      </c>
    </row>
    <row r="2114" spans="1:39">
      <c r="A2114" s="148">
        <v>5326921</v>
      </c>
      <c r="B2114" s="148" t="s">
        <v>730</v>
      </c>
      <c r="C2114" s="148" t="s">
        <v>314</v>
      </c>
      <c r="D2114" s="148">
        <v>5326921</v>
      </c>
      <c r="E2114" s="149" t="s">
        <v>52</v>
      </c>
      <c r="F2114" s="149" t="s">
        <v>52</v>
      </c>
      <c r="H2114" s="150">
        <v>33420</v>
      </c>
      <c r="I2114" s="149" t="s">
        <v>59</v>
      </c>
      <c r="J2114" s="149">
        <v>-40</v>
      </c>
      <c r="K2114" s="149" t="s">
        <v>45</v>
      </c>
      <c r="M2114" s="149" t="s">
        <v>46</v>
      </c>
      <c r="N2114" s="148">
        <v>12530090</v>
      </c>
      <c r="O2114" s="148" t="s">
        <v>5392</v>
      </c>
      <c r="P2114" s="150">
        <v>45532</v>
      </c>
      <c r="Q2114" s="148" t="s">
        <v>962</v>
      </c>
      <c r="R2114" s="150">
        <v>43365</v>
      </c>
      <c r="S2114" s="150">
        <v>45107</v>
      </c>
      <c r="T2114" s="148" t="s">
        <v>2896</v>
      </c>
      <c r="U2114" s="148">
        <v>500</v>
      </c>
      <c r="X2114" s="148">
        <v>5</v>
      </c>
      <c r="Y2114" s="148" t="s">
        <v>230</v>
      </c>
      <c r="AC2114" s="148" t="s">
        <v>49</v>
      </c>
      <c r="AD2114" s="148" t="s">
        <v>3644</v>
      </c>
      <c r="AE2114" s="148">
        <v>53200</v>
      </c>
      <c r="AF2114" s="148" t="s">
        <v>5028</v>
      </c>
      <c r="AG2114" s="148" t="s">
        <v>5029</v>
      </c>
      <c r="AJ2114" s="148">
        <v>771770279</v>
      </c>
      <c r="AK2114" s="148" t="s">
        <v>3256</v>
      </c>
      <c r="AL2114" s="148">
        <v>0</v>
      </c>
      <c r="AM2114" s="148">
        <v>0</v>
      </c>
    </row>
    <row r="2115" spans="1:39">
      <c r="A2115" s="148">
        <v>5326030</v>
      </c>
      <c r="B2115" s="148" t="s">
        <v>6677</v>
      </c>
      <c r="C2115" s="148" t="s">
        <v>3446</v>
      </c>
      <c r="D2115" s="148">
        <v>5326030</v>
      </c>
      <c r="F2115" s="149" t="s">
        <v>52</v>
      </c>
      <c r="H2115" s="150">
        <v>40143</v>
      </c>
      <c r="I2115" s="149" t="s">
        <v>70</v>
      </c>
      <c r="J2115" s="149">
        <v>-16</v>
      </c>
      <c r="K2115" s="149" t="s">
        <v>45</v>
      </c>
      <c r="M2115" s="149" t="s">
        <v>46</v>
      </c>
      <c r="N2115" s="148">
        <v>12530036</v>
      </c>
      <c r="O2115" s="148" t="s">
        <v>2030</v>
      </c>
      <c r="Q2115" s="148" t="s">
        <v>48</v>
      </c>
      <c r="R2115" s="150">
        <v>42649</v>
      </c>
      <c r="T2115" s="148" t="s">
        <v>2115</v>
      </c>
      <c r="U2115" s="148">
        <v>560</v>
      </c>
      <c r="X2115" s="148">
        <v>5</v>
      </c>
      <c r="Y2115" s="148" t="s">
        <v>230</v>
      </c>
      <c r="AC2115" s="148" t="s">
        <v>49</v>
      </c>
      <c r="AD2115" s="148" t="s">
        <v>4026</v>
      </c>
      <c r="AE2115" s="148">
        <v>53440</v>
      </c>
      <c r="AF2115" s="148" t="s">
        <v>6678</v>
      </c>
      <c r="AI2115" s="148">
        <v>673409616</v>
      </c>
      <c r="AJ2115" s="148">
        <v>620045381</v>
      </c>
      <c r="AK2115" s="148" t="s">
        <v>6679</v>
      </c>
      <c r="AL2115" s="148">
        <v>0</v>
      </c>
      <c r="AM2115" s="148">
        <v>0</v>
      </c>
    </row>
    <row r="2116" spans="1:39">
      <c r="A2116" s="148">
        <v>5329608</v>
      </c>
      <c r="B2116" s="148" t="s">
        <v>731</v>
      </c>
      <c r="C2116" s="148" t="s">
        <v>3250</v>
      </c>
      <c r="D2116" s="148">
        <v>5329608</v>
      </c>
      <c r="F2116" s="149" t="s">
        <v>43</v>
      </c>
      <c r="H2116" s="150">
        <v>20717</v>
      </c>
      <c r="I2116" s="149" t="s">
        <v>8208</v>
      </c>
      <c r="J2116" s="149" t="s">
        <v>8209</v>
      </c>
      <c r="K2116" s="149" t="s">
        <v>45</v>
      </c>
      <c r="M2116" s="149" t="s">
        <v>46</v>
      </c>
      <c r="N2116" s="148">
        <v>12530022</v>
      </c>
      <c r="O2116" s="148" t="s">
        <v>51</v>
      </c>
      <c r="Q2116" s="148" t="s">
        <v>48</v>
      </c>
      <c r="R2116" s="150">
        <v>45280</v>
      </c>
      <c r="S2116" s="150">
        <v>45275</v>
      </c>
      <c r="T2116" s="148" t="s">
        <v>1006</v>
      </c>
      <c r="U2116" s="148">
        <v>500</v>
      </c>
      <c r="X2116" s="148">
        <v>5</v>
      </c>
      <c r="Y2116" s="148" t="s">
        <v>230</v>
      </c>
      <c r="AC2116" s="148" t="s">
        <v>49</v>
      </c>
      <c r="AD2116" s="148" t="s">
        <v>1328</v>
      </c>
      <c r="AE2116" s="148">
        <v>53000</v>
      </c>
      <c r="AF2116" s="148" t="s">
        <v>9911</v>
      </c>
      <c r="AK2116" s="148" t="s">
        <v>9912</v>
      </c>
      <c r="AL2116" s="148">
        <v>0</v>
      </c>
      <c r="AM2116" s="148">
        <v>0</v>
      </c>
    </row>
    <row r="2117" spans="1:39">
      <c r="A2117" s="148">
        <v>5319461</v>
      </c>
      <c r="B2117" s="148" t="s">
        <v>731</v>
      </c>
      <c r="C2117" s="148" t="s">
        <v>341</v>
      </c>
      <c r="D2117" s="148">
        <v>5319461</v>
      </c>
      <c r="F2117" s="149" t="s">
        <v>43</v>
      </c>
      <c r="H2117" s="150">
        <v>29255</v>
      </c>
      <c r="I2117" s="149" t="s">
        <v>8113</v>
      </c>
      <c r="J2117" s="149" t="s">
        <v>8114</v>
      </c>
      <c r="K2117" s="149" t="s">
        <v>45</v>
      </c>
      <c r="M2117" s="149" t="s">
        <v>46</v>
      </c>
      <c r="N2117" s="148">
        <v>12530036</v>
      </c>
      <c r="O2117" s="148" t="s">
        <v>2030</v>
      </c>
      <c r="Q2117" s="148" t="s">
        <v>48</v>
      </c>
      <c r="R2117" s="150">
        <v>38623</v>
      </c>
      <c r="S2117" s="150">
        <v>45182</v>
      </c>
      <c r="T2117" s="148" t="s">
        <v>1006</v>
      </c>
      <c r="U2117" s="148">
        <v>500</v>
      </c>
      <c r="X2117" s="148">
        <v>5</v>
      </c>
      <c r="Y2117" s="148" t="s">
        <v>230</v>
      </c>
      <c r="AC2117" s="148" t="s">
        <v>49</v>
      </c>
      <c r="AD2117" s="148" t="s">
        <v>3658</v>
      </c>
      <c r="AE2117" s="148">
        <v>53100</v>
      </c>
      <c r="AF2117" s="148" t="s">
        <v>9913</v>
      </c>
      <c r="AJ2117" s="148">
        <v>631648837</v>
      </c>
      <c r="AK2117" s="148" t="s">
        <v>9914</v>
      </c>
      <c r="AL2117" s="148">
        <v>0</v>
      </c>
      <c r="AM2117" s="148">
        <v>0</v>
      </c>
    </row>
    <row r="2118" spans="1:39">
      <c r="A2118" s="148">
        <v>5317171</v>
      </c>
      <c r="B2118" s="148" t="s">
        <v>731</v>
      </c>
      <c r="C2118" s="148" t="s">
        <v>134</v>
      </c>
      <c r="D2118" s="148">
        <v>5317171</v>
      </c>
      <c r="E2118" s="149" t="s">
        <v>8115</v>
      </c>
      <c r="F2118" s="149" t="s">
        <v>52</v>
      </c>
      <c r="H2118" s="150">
        <v>28367</v>
      </c>
      <c r="I2118" s="149" t="s">
        <v>8147</v>
      </c>
      <c r="J2118" s="149" t="s">
        <v>8148</v>
      </c>
      <c r="K2118" s="149" t="s">
        <v>45</v>
      </c>
      <c r="M2118" s="149" t="s">
        <v>46</v>
      </c>
      <c r="N2118" s="148">
        <v>12530136</v>
      </c>
      <c r="O2118" s="148" t="s">
        <v>55</v>
      </c>
      <c r="P2118" s="150">
        <v>45496</v>
      </c>
      <c r="Q2118" s="148" t="s">
        <v>962</v>
      </c>
      <c r="R2118" s="150">
        <v>37432</v>
      </c>
      <c r="S2118" s="150">
        <v>45226</v>
      </c>
      <c r="T2118" s="148" t="s">
        <v>2896</v>
      </c>
      <c r="U2118" s="148">
        <v>1066</v>
      </c>
      <c r="X2118" s="148">
        <v>10</v>
      </c>
      <c r="Y2118" s="148" t="s">
        <v>230</v>
      </c>
      <c r="AC2118" s="148" t="s">
        <v>49</v>
      </c>
      <c r="AD2118" s="148" t="s">
        <v>3665</v>
      </c>
      <c r="AE2118" s="148">
        <v>53100</v>
      </c>
      <c r="AF2118" s="148" t="s">
        <v>5030</v>
      </c>
      <c r="AI2118" s="148" t="s">
        <v>3138</v>
      </c>
      <c r="AJ2118" s="148" t="s">
        <v>3139</v>
      </c>
      <c r="AK2118" s="148" t="s">
        <v>2107</v>
      </c>
      <c r="AL2118" s="148">
        <v>0</v>
      </c>
      <c r="AM2118" s="148">
        <v>0</v>
      </c>
    </row>
    <row r="2119" spans="1:39">
      <c r="A2119" s="148">
        <v>5317992</v>
      </c>
      <c r="B2119" s="148" t="s">
        <v>732</v>
      </c>
      <c r="C2119" s="148" t="s">
        <v>449</v>
      </c>
      <c r="D2119" s="148">
        <v>5317992</v>
      </c>
      <c r="F2119" s="149" t="s">
        <v>52</v>
      </c>
      <c r="H2119" s="150">
        <v>35239</v>
      </c>
      <c r="I2119" s="149" t="s">
        <v>59</v>
      </c>
      <c r="J2119" s="149">
        <v>-40</v>
      </c>
      <c r="K2119" s="149" t="s">
        <v>61</v>
      </c>
      <c r="M2119" s="149" t="s">
        <v>46</v>
      </c>
      <c r="N2119" s="148">
        <v>12530022</v>
      </c>
      <c r="O2119" s="148" t="s">
        <v>51</v>
      </c>
      <c r="Q2119" s="148" t="s">
        <v>48</v>
      </c>
      <c r="R2119" s="150">
        <v>37610</v>
      </c>
      <c r="S2119" s="150">
        <v>45191</v>
      </c>
      <c r="T2119" s="148" t="s">
        <v>1006</v>
      </c>
      <c r="U2119" s="148">
        <v>1297</v>
      </c>
      <c r="X2119" s="148">
        <v>12</v>
      </c>
      <c r="Y2119" s="148" t="s">
        <v>230</v>
      </c>
      <c r="AB2119" s="150">
        <v>43282</v>
      </c>
      <c r="AC2119" s="148" t="s">
        <v>49</v>
      </c>
      <c r="AD2119" s="148" t="s">
        <v>3669</v>
      </c>
      <c r="AE2119" s="148">
        <v>53500</v>
      </c>
      <c r="AF2119" s="148" t="s">
        <v>5031</v>
      </c>
      <c r="AI2119" s="148">
        <v>243057538</v>
      </c>
      <c r="AJ2119" s="148">
        <v>631802325</v>
      </c>
      <c r="AK2119" s="148" t="s">
        <v>1855</v>
      </c>
      <c r="AL2119" s="148">
        <v>0</v>
      </c>
      <c r="AM2119" s="148">
        <v>0</v>
      </c>
    </row>
    <row r="2120" spans="1:39">
      <c r="A2120" s="148">
        <v>5320798</v>
      </c>
      <c r="B2120" s="148" t="s">
        <v>732</v>
      </c>
      <c r="C2120" s="148" t="s">
        <v>93</v>
      </c>
      <c r="D2120" s="148">
        <v>5320798</v>
      </c>
      <c r="E2120" s="149" t="s">
        <v>52</v>
      </c>
      <c r="F2120" s="149" t="s">
        <v>52</v>
      </c>
      <c r="H2120" s="150">
        <v>22848</v>
      </c>
      <c r="I2120" s="149" t="s">
        <v>8138</v>
      </c>
      <c r="J2120" s="149" t="s">
        <v>8139</v>
      </c>
      <c r="K2120" s="149" t="s">
        <v>45</v>
      </c>
      <c r="M2120" s="149" t="s">
        <v>46</v>
      </c>
      <c r="N2120" s="148">
        <v>12530017</v>
      </c>
      <c r="O2120" s="148" t="s">
        <v>2025</v>
      </c>
      <c r="P2120" s="150">
        <v>45527</v>
      </c>
      <c r="Q2120" s="148" t="s">
        <v>962</v>
      </c>
      <c r="R2120" s="150">
        <v>39374</v>
      </c>
      <c r="S2120" s="150">
        <v>45492</v>
      </c>
      <c r="T2120" s="148" t="s">
        <v>1006</v>
      </c>
      <c r="U2120" s="148">
        <v>500</v>
      </c>
      <c r="X2120" s="148">
        <v>5</v>
      </c>
      <c r="Y2120" s="148" t="s">
        <v>230</v>
      </c>
      <c r="AC2120" s="148" t="s">
        <v>49</v>
      </c>
      <c r="AD2120" s="148" t="s">
        <v>3702</v>
      </c>
      <c r="AE2120" s="148">
        <v>53500</v>
      </c>
      <c r="AF2120" s="148" t="s">
        <v>6680</v>
      </c>
      <c r="AI2120" s="148" t="s">
        <v>5032</v>
      </c>
      <c r="AK2120" s="148" t="s">
        <v>1856</v>
      </c>
      <c r="AL2120" s="148">
        <v>0</v>
      </c>
      <c r="AM2120" s="148">
        <v>0</v>
      </c>
    </row>
    <row r="2121" spans="1:39">
      <c r="A2121" s="148">
        <v>5326178</v>
      </c>
      <c r="B2121" s="148" t="s">
        <v>733</v>
      </c>
      <c r="C2121" s="148" t="s">
        <v>188</v>
      </c>
      <c r="D2121" s="148">
        <v>5326178</v>
      </c>
      <c r="F2121" s="149" t="s">
        <v>52</v>
      </c>
      <c r="H2121" s="150">
        <v>26179</v>
      </c>
      <c r="I2121" s="149" t="s">
        <v>8109</v>
      </c>
      <c r="J2121" s="149" t="s">
        <v>8110</v>
      </c>
      <c r="K2121" s="149" t="s">
        <v>45</v>
      </c>
      <c r="M2121" s="149" t="s">
        <v>46</v>
      </c>
      <c r="N2121" s="148">
        <v>12530147</v>
      </c>
      <c r="O2121" s="148" t="s">
        <v>966</v>
      </c>
      <c r="Q2121" s="148" t="s">
        <v>48</v>
      </c>
      <c r="R2121" s="150">
        <v>42691</v>
      </c>
      <c r="S2121" s="150">
        <v>44739</v>
      </c>
      <c r="T2121" s="148" t="s">
        <v>2896</v>
      </c>
      <c r="U2121" s="148">
        <v>559</v>
      </c>
      <c r="X2121" s="148">
        <v>5</v>
      </c>
      <c r="Y2121" s="148" t="s">
        <v>230</v>
      </c>
      <c r="AC2121" s="148" t="s">
        <v>49</v>
      </c>
      <c r="AD2121" s="148" t="s">
        <v>4062</v>
      </c>
      <c r="AE2121" s="148">
        <v>53100</v>
      </c>
      <c r="AF2121" s="148" t="s">
        <v>5033</v>
      </c>
      <c r="AI2121" s="148">
        <v>243048862</v>
      </c>
      <c r="AJ2121" s="148">
        <v>615372847</v>
      </c>
      <c r="AK2121" s="148" t="s">
        <v>3545</v>
      </c>
      <c r="AL2121" s="148">
        <v>0</v>
      </c>
      <c r="AM2121" s="148">
        <v>0</v>
      </c>
    </row>
    <row r="2122" spans="1:39">
      <c r="A2122" s="148">
        <v>5320274</v>
      </c>
      <c r="B2122" s="148" t="s">
        <v>734</v>
      </c>
      <c r="C2122" s="148" t="s">
        <v>2087</v>
      </c>
      <c r="D2122" s="148">
        <v>5320274</v>
      </c>
      <c r="E2122" s="149" t="s">
        <v>8115</v>
      </c>
      <c r="F2122" s="149" t="s">
        <v>52</v>
      </c>
      <c r="H2122" s="150">
        <v>20840</v>
      </c>
      <c r="I2122" s="149" t="s">
        <v>8208</v>
      </c>
      <c r="J2122" s="149" t="s">
        <v>8209</v>
      </c>
      <c r="K2122" s="149" t="s">
        <v>45</v>
      </c>
      <c r="M2122" s="149" t="s">
        <v>46</v>
      </c>
      <c r="N2122" s="148">
        <v>12530010</v>
      </c>
      <c r="O2122" s="148" t="s">
        <v>2021</v>
      </c>
      <c r="P2122" s="150">
        <v>45481</v>
      </c>
      <c r="Q2122" s="148" t="s">
        <v>962</v>
      </c>
      <c r="R2122" s="150">
        <v>39015</v>
      </c>
      <c r="S2122" s="150">
        <v>45161</v>
      </c>
      <c r="T2122" s="148" t="s">
        <v>2896</v>
      </c>
      <c r="U2122" s="148">
        <v>885</v>
      </c>
      <c r="X2122" s="148">
        <v>8</v>
      </c>
      <c r="Y2122" s="148" t="s">
        <v>230</v>
      </c>
      <c r="AC2122" s="148" t="s">
        <v>49</v>
      </c>
      <c r="AD2122" s="148" t="s">
        <v>3639</v>
      </c>
      <c r="AE2122" s="148">
        <v>53260</v>
      </c>
      <c r="AF2122" s="148" t="s">
        <v>5034</v>
      </c>
      <c r="AI2122" s="148" t="s">
        <v>9915</v>
      </c>
      <c r="AJ2122" s="148" t="s">
        <v>6681</v>
      </c>
      <c r="AK2122" s="148" t="s">
        <v>1857</v>
      </c>
      <c r="AL2122" s="148">
        <v>1</v>
      </c>
      <c r="AM2122" s="148">
        <v>0</v>
      </c>
    </row>
    <row r="2123" spans="1:39">
      <c r="A2123" s="148">
        <v>5327058</v>
      </c>
      <c r="B2123" s="148" t="s">
        <v>1184</v>
      </c>
      <c r="C2123" s="148" t="s">
        <v>77</v>
      </c>
      <c r="D2123" s="148">
        <v>5327058</v>
      </c>
      <c r="F2123" s="149" t="s">
        <v>52</v>
      </c>
      <c r="H2123" s="150">
        <v>40343</v>
      </c>
      <c r="I2123" s="149" t="s">
        <v>97</v>
      </c>
      <c r="J2123" s="149">
        <v>-15</v>
      </c>
      <c r="K2123" s="149" t="s">
        <v>45</v>
      </c>
      <c r="M2123" s="149" t="s">
        <v>46</v>
      </c>
      <c r="N2123" s="148">
        <v>12530022</v>
      </c>
      <c r="O2123" s="148" t="s">
        <v>51</v>
      </c>
      <c r="Q2123" s="148" t="s">
        <v>48</v>
      </c>
      <c r="R2123" s="150">
        <v>43377</v>
      </c>
      <c r="T2123" s="148" t="s">
        <v>2115</v>
      </c>
      <c r="U2123" s="148">
        <v>876</v>
      </c>
      <c r="X2123" s="148">
        <v>8</v>
      </c>
      <c r="Y2123" s="148" t="s">
        <v>230</v>
      </c>
      <c r="AB2123" s="150">
        <v>44013</v>
      </c>
      <c r="AC2123" s="148" t="s">
        <v>49</v>
      </c>
      <c r="AD2123" s="148" t="s">
        <v>1328</v>
      </c>
      <c r="AE2123" s="148">
        <v>53000</v>
      </c>
      <c r="AF2123" s="148" t="s">
        <v>5035</v>
      </c>
      <c r="AJ2123" s="148">
        <v>681867149</v>
      </c>
      <c r="AK2123" s="148" t="s">
        <v>9916</v>
      </c>
      <c r="AL2123" s="148">
        <v>0</v>
      </c>
      <c r="AM2123" s="148">
        <v>0</v>
      </c>
    </row>
    <row r="2124" spans="1:39">
      <c r="A2124" s="148">
        <v>5329140</v>
      </c>
      <c r="B2124" s="148" t="s">
        <v>9917</v>
      </c>
      <c r="C2124" s="148" t="s">
        <v>659</v>
      </c>
      <c r="D2124" s="148">
        <v>5329140</v>
      </c>
      <c r="F2124" s="149" t="s">
        <v>52</v>
      </c>
      <c r="H2124" s="150">
        <v>41667</v>
      </c>
      <c r="I2124" s="149" t="s">
        <v>89</v>
      </c>
      <c r="J2124" s="149">
        <v>-11</v>
      </c>
      <c r="K2124" s="149" t="s">
        <v>45</v>
      </c>
      <c r="M2124" s="149" t="s">
        <v>46</v>
      </c>
      <c r="N2124" s="148">
        <v>12530060</v>
      </c>
      <c r="O2124" s="148" t="s">
        <v>2031</v>
      </c>
      <c r="Q2124" s="148" t="s">
        <v>48</v>
      </c>
      <c r="R2124" s="150">
        <v>45124</v>
      </c>
      <c r="T2124" s="148" t="s">
        <v>2115</v>
      </c>
      <c r="U2124" s="148">
        <v>649</v>
      </c>
      <c r="X2124" s="148">
        <v>6</v>
      </c>
      <c r="Y2124" s="148" t="s">
        <v>230</v>
      </c>
      <c r="AC2124" s="148" t="s">
        <v>49</v>
      </c>
      <c r="AD2124" s="148" t="s">
        <v>3637</v>
      </c>
      <c r="AE2124" s="148">
        <v>53810</v>
      </c>
      <c r="AF2124" s="148" t="s">
        <v>6682</v>
      </c>
      <c r="AJ2124" s="148">
        <v>681425053</v>
      </c>
      <c r="AK2124" s="148" t="s">
        <v>6683</v>
      </c>
      <c r="AL2124" s="148">
        <v>0</v>
      </c>
      <c r="AM2124" s="148">
        <v>0</v>
      </c>
    </row>
    <row r="2125" spans="1:39">
      <c r="A2125" s="148">
        <v>5324473</v>
      </c>
      <c r="B2125" s="148" t="s">
        <v>9918</v>
      </c>
      <c r="C2125" s="148" t="s">
        <v>2132</v>
      </c>
      <c r="D2125" s="148">
        <v>5324473</v>
      </c>
      <c r="F2125" s="149" t="s">
        <v>43</v>
      </c>
      <c r="H2125" s="150">
        <v>37242</v>
      </c>
      <c r="I2125" s="149" t="s">
        <v>59</v>
      </c>
      <c r="J2125" s="149">
        <v>-40</v>
      </c>
      <c r="K2125" s="149" t="s">
        <v>45</v>
      </c>
      <c r="M2125" s="149" t="s">
        <v>46</v>
      </c>
      <c r="N2125" s="148">
        <v>12530016</v>
      </c>
      <c r="O2125" s="148" t="s">
        <v>2152</v>
      </c>
      <c r="Q2125" s="148" t="s">
        <v>48</v>
      </c>
      <c r="R2125" s="150">
        <v>41563</v>
      </c>
      <c r="S2125" s="150">
        <v>45397</v>
      </c>
      <c r="T2125" s="148" t="s">
        <v>1006</v>
      </c>
      <c r="U2125" s="148">
        <v>500</v>
      </c>
      <c r="X2125" s="148">
        <v>5</v>
      </c>
      <c r="Y2125" s="148" t="s">
        <v>230</v>
      </c>
      <c r="AC2125" s="148" t="s">
        <v>49</v>
      </c>
      <c r="AD2125" s="148" t="s">
        <v>5906</v>
      </c>
      <c r="AE2125" s="148">
        <v>53600</v>
      </c>
      <c r="AF2125" s="148" t="s">
        <v>9919</v>
      </c>
      <c r="AJ2125" s="148">
        <v>782034006</v>
      </c>
      <c r="AK2125" s="148" t="s">
        <v>9920</v>
      </c>
      <c r="AL2125" s="148">
        <v>0</v>
      </c>
      <c r="AM2125" s="148">
        <v>0</v>
      </c>
    </row>
    <row r="2126" spans="1:39">
      <c r="A2126" s="148">
        <v>5328734</v>
      </c>
      <c r="B2126" s="148" t="s">
        <v>735</v>
      </c>
      <c r="C2126" s="148" t="s">
        <v>6684</v>
      </c>
      <c r="D2126" s="148">
        <v>5328734</v>
      </c>
      <c r="F2126" s="149" t="s">
        <v>52</v>
      </c>
      <c r="H2126" s="150">
        <v>29159</v>
      </c>
      <c r="I2126" s="149" t="s">
        <v>8147</v>
      </c>
      <c r="J2126" s="149" t="s">
        <v>8148</v>
      </c>
      <c r="K2126" s="149" t="s">
        <v>45</v>
      </c>
      <c r="M2126" s="149" t="s">
        <v>46</v>
      </c>
      <c r="N2126" s="148">
        <v>12530025</v>
      </c>
      <c r="O2126" s="148" t="s">
        <v>2051</v>
      </c>
      <c r="Q2126" s="148" t="s">
        <v>48</v>
      </c>
      <c r="R2126" s="150">
        <v>44820</v>
      </c>
      <c r="S2126" s="150">
        <v>44819</v>
      </c>
      <c r="T2126" s="148" t="s">
        <v>2896</v>
      </c>
      <c r="U2126" s="148">
        <v>551</v>
      </c>
      <c r="X2126" s="148">
        <v>5</v>
      </c>
      <c r="Y2126" s="148" t="s">
        <v>230</v>
      </c>
      <c r="AC2126" s="148" t="s">
        <v>49</v>
      </c>
      <c r="AD2126" s="148" t="s">
        <v>3979</v>
      </c>
      <c r="AE2126" s="148">
        <v>53200</v>
      </c>
      <c r="AF2126" s="148" t="s">
        <v>6685</v>
      </c>
      <c r="AK2126" s="148" t="s">
        <v>1858</v>
      </c>
      <c r="AL2126" s="148">
        <v>0</v>
      </c>
      <c r="AM2126" s="148">
        <v>0</v>
      </c>
    </row>
    <row r="2127" spans="1:39">
      <c r="A2127" s="148">
        <v>5321960</v>
      </c>
      <c r="B2127" s="148" t="s">
        <v>735</v>
      </c>
      <c r="C2127" s="148" t="s">
        <v>5925</v>
      </c>
      <c r="D2127" s="148">
        <v>5321960</v>
      </c>
      <c r="F2127" s="149" t="s">
        <v>52</v>
      </c>
      <c r="H2127" s="150">
        <v>37459</v>
      </c>
      <c r="I2127" s="149" t="s">
        <v>59</v>
      </c>
      <c r="J2127" s="149">
        <v>-40</v>
      </c>
      <c r="K2127" s="149" t="s">
        <v>45</v>
      </c>
      <c r="M2127" s="149" t="s">
        <v>46</v>
      </c>
      <c r="N2127" s="148">
        <v>12530025</v>
      </c>
      <c r="O2127" s="148" t="s">
        <v>2051</v>
      </c>
      <c r="Q2127" s="148" t="s">
        <v>48</v>
      </c>
      <c r="R2127" s="150">
        <v>40099</v>
      </c>
      <c r="S2127" s="150">
        <v>44826</v>
      </c>
      <c r="T2127" s="148" t="s">
        <v>2896</v>
      </c>
      <c r="U2127" s="148">
        <v>636</v>
      </c>
      <c r="X2127" s="148">
        <v>6</v>
      </c>
      <c r="Y2127" s="148" t="s">
        <v>230</v>
      </c>
      <c r="AC2127" s="148" t="s">
        <v>49</v>
      </c>
      <c r="AD2127" s="148" t="s">
        <v>4076</v>
      </c>
      <c r="AE2127" s="148">
        <v>53200</v>
      </c>
      <c r="AF2127" s="148" t="s">
        <v>5039</v>
      </c>
      <c r="AI2127" s="148">
        <v>243072291</v>
      </c>
      <c r="AK2127" s="148" t="s">
        <v>1858</v>
      </c>
      <c r="AL2127" s="148">
        <v>0</v>
      </c>
      <c r="AM2127" s="148">
        <v>0</v>
      </c>
    </row>
    <row r="2128" spans="1:39">
      <c r="A2128" s="148">
        <v>5325949</v>
      </c>
      <c r="B2128" s="148" t="s">
        <v>735</v>
      </c>
      <c r="C2128" s="148" t="s">
        <v>309</v>
      </c>
      <c r="D2128" s="148">
        <v>5325949</v>
      </c>
      <c r="F2128" s="149" t="s">
        <v>52</v>
      </c>
      <c r="H2128" s="150">
        <v>29588</v>
      </c>
      <c r="I2128" s="149" t="s">
        <v>8113</v>
      </c>
      <c r="J2128" s="149" t="s">
        <v>8114</v>
      </c>
      <c r="K2128" s="149" t="s">
        <v>61</v>
      </c>
      <c r="M2128" s="149" t="s">
        <v>46</v>
      </c>
      <c r="N2128" s="148">
        <v>12530025</v>
      </c>
      <c r="O2128" s="148" t="s">
        <v>2051</v>
      </c>
      <c r="Q2128" s="148" t="s">
        <v>48</v>
      </c>
      <c r="R2128" s="150">
        <v>42641</v>
      </c>
      <c r="S2128" s="150">
        <v>45114</v>
      </c>
      <c r="T2128" s="148" t="s">
        <v>1006</v>
      </c>
      <c r="U2128" s="148">
        <v>500</v>
      </c>
      <c r="X2128" s="148">
        <v>5</v>
      </c>
      <c r="Y2128" s="148" t="s">
        <v>230</v>
      </c>
      <c r="AC2128" s="148" t="s">
        <v>49</v>
      </c>
      <c r="AD2128" s="148" t="s">
        <v>4076</v>
      </c>
      <c r="AE2128" s="148">
        <v>53200</v>
      </c>
      <c r="AF2128" s="148" t="s">
        <v>5036</v>
      </c>
      <c r="AK2128" s="148" t="s">
        <v>1858</v>
      </c>
      <c r="AL2128" s="148">
        <v>0</v>
      </c>
      <c r="AM2128" s="148">
        <v>0</v>
      </c>
    </row>
    <row r="2129" spans="1:39">
      <c r="A2129" s="148">
        <v>5319524</v>
      </c>
      <c r="B2129" s="148" t="s">
        <v>735</v>
      </c>
      <c r="C2129" s="148" t="s">
        <v>193</v>
      </c>
      <c r="D2129" s="148">
        <v>5319524</v>
      </c>
      <c r="E2129" s="149" t="s">
        <v>8115</v>
      </c>
      <c r="F2129" s="149" t="s">
        <v>52</v>
      </c>
      <c r="H2129" s="150">
        <v>30320</v>
      </c>
      <c r="I2129" s="149" t="s">
        <v>8113</v>
      </c>
      <c r="J2129" s="149" t="s">
        <v>8114</v>
      </c>
      <c r="K2129" s="149" t="s">
        <v>45</v>
      </c>
      <c r="M2129" s="149" t="s">
        <v>46</v>
      </c>
      <c r="N2129" s="148">
        <v>12530048</v>
      </c>
      <c r="O2129" s="148" t="s">
        <v>2028</v>
      </c>
      <c r="P2129" s="150">
        <v>45497</v>
      </c>
      <c r="Q2129" s="148" t="s">
        <v>962</v>
      </c>
      <c r="R2129" s="150">
        <v>38629</v>
      </c>
      <c r="T2129" s="148" t="s">
        <v>2022</v>
      </c>
      <c r="U2129" s="148">
        <v>887</v>
      </c>
      <c r="X2129" s="148">
        <v>8</v>
      </c>
      <c r="Y2129" s="148" t="s">
        <v>230</v>
      </c>
      <c r="AC2129" s="148" t="s">
        <v>49</v>
      </c>
      <c r="AD2129" s="148" t="s">
        <v>5037</v>
      </c>
      <c r="AE2129" s="148">
        <v>53250</v>
      </c>
      <c r="AF2129" s="148" t="s">
        <v>5038</v>
      </c>
      <c r="AI2129" s="148">
        <v>685227624</v>
      </c>
      <c r="AK2129" s="148" t="s">
        <v>1396</v>
      </c>
      <c r="AL2129" s="148">
        <v>0</v>
      </c>
      <c r="AM2129" s="148">
        <v>0</v>
      </c>
    </row>
    <row r="2130" spans="1:39">
      <c r="A2130" s="148">
        <v>5311761</v>
      </c>
      <c r="B2130" s="148" t="s">
        <v>736</v>
      </c>
      <c r="C2130" s="148" t="s">
        <v>110</v>
      </c>
      <c r="D2130" s="148">
        <v>5311761</v>
      </c>
      <c r="F2130" s="149" t="s">
        <v>52</v>
      </c>
      <c r="H2130" s="150">
        <v>25684</v>
      </c>
      <c r="I2130" s="149" t="s">
        <v>8109</v>
      </c>
      <c r="J2130" s="149" t="s">
        <v>8110</v>
      </c>
      <c r="K2130" s="149" t="s">
        <v>45</v>
      </c>
      <c r="M2130" s="149" t="s">
        <v>46</v>
      </c>
      <c r="N2130" s="148">
        <v>12530114</v>
      </c>
      <c r="O2130" s="148" t="s">
        <v>47</v>
      </c>
      <c r="Q2130" s="148" t="s">
        <v>48</v>
      </c>
      <c r="R2130" s="150">
        <v>37432</v>
      </c>
      <c r="S2130" s="150">
        <v>45108</v>
      </c>
      <c r="T2130" s="148" t="s">
        <v>1006</v>
      </c>
      <c r="U2130" s="148">
        <v>896</v>
      </c>
      <c r="X2130" s="148">
        <v>8</v>
      </c>
      <c r="Y2130" s="148" t="s">
        <v>230</v>
      </c>
      <c r="AC2130" s="148" t="s">
        <v>49</v>
      </c>
      <c r="AD2130" s="148" t="s">
        <v>1328</v>
      </c>
      <c r="AE2130" s="148">
        <v>53000</v>
      </c>
      <c r="AF2130" s="148" t="s">
        <v>5040</v>
      </c>
      <c r="AI2130" s="148" t="s">
        <v>3546</v>
      </c>
      <c r="AK2130" s="148" t="s">
        <v>1859</v>
      </c>
      <c r="AL2130" s="148">
        <v>0</v>
      </c>
      <c r="AM2130" s="148">
        <v>0</v>
      </c>
    </row>
    <row r="2131" spans="1:39">
      <c r="A2131" s="148">
        <v>5313388</v>
      </c>
      <c r="B2131" s="148" t="s">
        <v>6686</v>
      </c>
      <c r="C2131" s="148" t="s">
        <v>237</v>
      </c>
      <c r="D2131" s="148">
        <v>5313388</v>
      </c>
      <c r="F2131" s="149" t="s">
        <v>52</v>
      </c>
      <c r="H2131" s="150">
        <v>26562</v>
      </c>
      <c r="I2131" s="149" t="s">
        <v>8109</v>
      </c>
      <c r="J2131" s="149" t="s">
        <v>8110</v>
      </c>
      <c r="K2131" s="149" t="s">
        <v>45</v>
      </c>
      <c r="M2131" s="149" t="s">
        <v>46</v>
      </c>
      <c r="N2131" s="148">
        <v>12530038</v>
      </c>
      <c r="O2131" s="148" t="s">
        <v>2058</v>
      </c>
      <c r="Q2131" s="148" t="s">
        <v>48</v>
      </c>
      <c r="R2131" s="150">
        <v>37432</v>
      </c>
      <c r="S2131" s="150">
        <v>44830</v>
      </c>
      <c r="T2131" s="148" t="s">
        <v>2896</v>
      </c>
      <c r="U2131" s="148">
        <v>861</v>
      </c>
      <c r="X2131" s="148">
        <v>8</v>
      </c>
      <c r="Y2131" s="148" t="s">
        <v>230</v>
      </c>
      <c r="AC2131" s="148" t="s">
        <v>49</v>
      </c>
      <c r="AD2131" s="148" t="s">
        <v>4167</v>
      </c>
      <c r="AE2131" s="148">
        <v>53200</v>
      </c>
      <c r="AF2131" s="148" t="s">
        <v>6687</v>
      </c>
      <c r="AI2131" s="148">
        <v>243079428</v>
      </c>
      <c r="AJ2131" s="148">
        <v>635252002</v>
      </c>
      <c r="AK2131" s="148" t="s">
        <v>6688</v>
      </c>
      <c r="AL2131" s="148">
        <v>0</v>
      </c>
      <c r="AM2131" s="148">
        <v>0</v>
      </c>
    </row>
    <row r="2132" spans="1:39">
      <c r="A2132" s="148">
        <v>5329116</v>
      </c>
      <c r="B2132" s="148" t="s">
        <v>6686</v>
      </c>
      <c r="C2132" s="148" t="s">
        <v>170</v>
      </c>
      <c r="D2132" s="148">
        <v>5329116</v>
      </c>
      <c r="F2132" s="149" t="s">
        <v>52</v>
      </c>
      <c r="H2132" s="150">
        <v>40148</v>
      </c>
      <c r="I2132" s="149" t="s">
        <v>70</v>
      </c>
      <c r="J2132" s="149">
        <v>-16</v>
      </c>
      <c r="K2132" s="149" t="s">
        <v>61</v>
      </c>
      <c r="M2132" s="149" t="s">
        <v>46</v>
      </c>
      <c r="N2132" s="148">
        <v>12530016</v>
      </c>
      <c r="O2132" s="148" t="s">
        <v>2152</v>
      </c>
      <c r="Q2132" s="148" t="s">
        <v>48</v>
      </c>
      <c r="R2132" s="150">
        <v>44991</v>
      </c>
      <c r="T2132" s="148" t="s">
        <v>2115</v>
      </c>
      <c r="U2132" s="148">
        <v>516</v>
      </c>
      <c r="X2132" s="148">
        <v>5</v>
      </c>
      <c r="Y2132" s="148" t="s">
        <v>230</v>
      </c>
      <c r="AC2132" s="148" t="s">
        <v>49</v>
      </c>
      <c r="AD2132" s="148" t="s">
        <v>3803</v>
      </c>
      <c r="AE2132" s="148">
        <v>53600</v>
      </c>
      <c r="AF2132" s="148" t="s">
        <v>6689</v>
      </c>
      <c r="AJ2132" s="148">
        <v>640073760</v>
      </c>
      <c r="AK2132" s="148" t="s">
        <v>6690</v>
      </c>
      <c r="AL2132" s="148">
        <v>0</v>
      </c>
      <c r="AM2132" s="148">
        <v>0</v>
      </c>
    </row>
    <row r="2133" spans="1:39">
      <c r="A2133" s="148">
        <v>5329586</v>
      </c>
      <c r="B2133" s="148" t="s">
        <v>9921</v>
      </c>
      <c r="C2133" s="148" t="s">
        <v>172</v>
      </c>
      <c r="D2133" s="148">
        <v>5329586</v>
      </c>
      <c r="E2133" s="149" t="s">
        <v>8115</v>
      </c>
      <c r="F2133" s="149" t="s">
        <v>52</v>
      </c>
      <c r="H2133" s="150">
        <v>21602</v>
      </c>
      <c r="I2133" s="149" t="s">
        <v>8208</v>
      </c>
      <c r="J2133" s="149" t="s">
        <v>8209</v>
      </c>
      <c r="K2133" s="149" t="s">
        <v>45</v>
      </c>
      <c r="M2133" s="149" t="s">
        <v>46</v>
      </c>
      <c r="N2133" s="148">
        <v>12530121</v>
      </c>
      <c r="O2133" s="148" t="s">
        <v>142</v>
      </c>
      <c r="P2133" s="150">
        <v>45478</v>
      </c>
      <c r="Q2133" s="148" t="s">
        <v>962</v>
      </c>
      <c r="R2133" s="150">
        <v>45272</v>
      </c>
      <c r="S2133" s="150">
        <v>45251</v>
      </c>
      <c r="T2133" s="148" t="s">
        <v>1006</v>
      </c>
      <c r="U2133" s="148">
        <v>500</v>
      </c>
      <c r="X2133" s="148">
        <v>5</v>
      </c>
      <c r="Y2133" s="148" t="s">
        <v>230</v>
      </c>
      <c r="AC2133" s="148" t="s">
        <v>49</v>
      </c>
      <c r="AD2133" s="148" t="s">
        <v>4472</v>
      </c>
      <c r="AE2133" s="148">
        <v>53500</v>
      </c>
      <c r="AF2133" s="148" t="s">
        <v>9922</v>
      </c>
      <c r="AG2133" s="148" t="s">
        <v>9923</v>
      </c>
      <c r="AJ2133" s="148" t="s">
        <v>9924</v>
      </c>
      <c r="AK2133" s="148" t="s">
        <v>9925</v>
      </c>
      <c r="AL2133" s="148">
        <v>0</v>
      </c>
      <c r="AM2133" s="148">
        <v>0</v>
      </c>
    </row>
    <row r="2134" spans="1:39">
      <c r="A2134" s="148">
        <v>5322742</v>
      </c>
      <c r="B2134" s="148" t="s">
        <v>6691</v>
      </c>
      <c r="C2134" s="148" t="s">
        <v>229</v>
      </c>
      <c r="D2134" s="148">
        <v>5322742</v>
      </c>
      <c r="E2134" s="149" t="s">
        <v>52</v>
      </c>
      <c r="F2134" s="149" t="s">
        <v>52</v>
      </c>
      <c r="H2134" s="150">
        <v>22869</v>
      </c>
      <c r="I2134" s="149" t="s">
        <v>8138</v>
      </c>
      <c r="J2134" s="149" t="s">
        <v>8139</v>
      </c>
      <c r="K2134" s="149" t="s">
        <v>45</v>
      </c>
      <c r="M2134" s="149" t="s">
        <v>46</v>
      </c>
      <c r="N2134" s="148">
        <v>12530020</v>
      </c>
      <c r="O2134" s="148" t="s">
        <v>127</v>
      </c>
      <c r="P2134" s="150">
        <v>45536</v>
      </c>
      <c r="Q2134" s="148" t="s">
        <v>962</v>
      </c>
      <c r="R2134" s="150">
        <v>40507</v>
      </c>
      <c r="S2134" s="150">
        <v>44740</v>
      </c>
      <c r="T2134" s="148" t="s">
        <v>2896</v>
      </c>
      <c r="U2134" s="148">
        <v>1174</v>
      </c>
      <c r="X2134" s="148">
        <v>11</v>
      </c>
      <c r="Y2134" s="148" t="s">
        <v>230</v>
      </c>
      <c r="AC2134" s="148" t="s">
        <v>49</v>
      </c>
      <c r="AD2134" s="148" t="s">
        <v>3677</v>
      </c>
      <c r="AE2134" s="148">
        <v>53000</v>
      </c>
      <c r="AF2134" s="148" t="s">
        <v>6692</v>
      </c>
      <c r="AG2134" s="148" t="s">
        <v>6693</v>
      </c>
      <c r="AJ2134" s="148">
        <v>687875343</v>
      </c>
      <c r="AK2134" s="148" t="s">
        <v>6694</v>
      </c>
      <c r="AL2134" s="148">
        <v>0</v>
      </c>
      <c r="AM2134" s="148">
        <v>0</v>
      </c>
    </row>
    <row r="2135" spans="1:39">
      <c r="A2135" s="148">
        <v>5322815</v>
      </c>
      <c r="B2135" s="148" t="s">
        <v>6691</v>
      </c>
      <c r="C2135" s="148" t="s">
        <v>109</v>
      </c>
      <c r="D2135" s="148">
        <v>5322815</v>
      </c>
      <c r="F2135" s="149" t="s">
        <v>52</v>
      </c>
      <c r="H2135" s="150">
        <v>32393</v>
      </c>
      <c r="I2135" s="149" t="s">
        <v>59</v>
      </c>
      <c r="J2135" s="149">
        <v>-40</v>
      </c>
      <c r="K2135" s="149" t="s">
        <v>45</v>
      </c>
      <c r="M2135" s="149" t="s">
        <v>46</v>
      </c>
      <c r="N2135" s="148">
        <v>12538909</v>
      </c>
      <c r="O2135" s="148" t="s">
        <v>2038</v>
      </c>
      <c r="Q2135" s="148" t="s">
        <v>48</v>
      </c>
      <c r="R2135" s="150">
        <v>40571</v>
      </c>
      <c r="S2135" s="150">
        <v>44939</v>
      </c>
      <c r="T2135" s="148" t="s">
        <v>2896</v>
      </c>
      <c r="U2135" s="148">
        <v>623</v>
      </c>
      <c r="X2135" s="148">
        <v>6</v>
      </c>
      <c r="Y2135" s="148" t="s">
        <v>230</v>
      </c>
      <c r="AC2135" s="148" t="s">
        <v>49</v>
      </c>
      <c r="AD2135" s="148" t="s">
        <v>3738</v>
      </c>
      <c r="AE2135" s="148">
        <v>53170</v>
      </c>
      <c r="AF2135" s="148" t="s">
        <v>6695</v>
      </c>
      <c r="AJ2135" s="148">
        <v>699169816</v>
      </c>
      <c r="AK2135" s="148" t="s">
        <v>7349</v>
      </c>
      <c r="AL2135" s="148">
        <v>0</v>
      </c>
      <c r="AM2135" s="148">
        <v>0</v>
      </c>
    </row>
    <row r="2136" spans="1:39">
      <c r="A2136" s="148">
        <v>534088</v>
      </c>
      <c r="B2136" s="148" t="s">
        <v>6691</v>
      </c>
      <c r="C2136" s="148" t="s">
        <v>60</v>
      </c>
      <c r="D2136" s="148">
        <v>534088</v>
      </c>
      <c r="F2136" s="149" t="s">
        <v>52</v>
      </c>
      <c r="H2136" s="150">
        <v>20562</v>
      </c>
      <c r="I2136" s="149" t="s">
        <v>8208</v>
      </c>
      <c r="J2136" s="149" t="s">
        <v>8209</v>
      </c>
      <c r="K2136" s="149" t="s">
        <v>45</v>
      </c>
      <c r="M2136" s="149" t="s">
        <v>46</v>
      </c>
      <c r="N2136" s="148">
        <v>12530072</v>
      </c>
      <c r="O2136" s="148" t="s">
        <v>2032</v>
      </c>
      <c r="Q2136" s="148" t="s">
        <v>48</v>
      </c>
      <c r="R2136" s="150">
        <v>37432</v>
      </c>
      <c r="S2136" s="150">
        <v>45013</v>
      </c>
      <c r="T2136" s="148" t="s">
        <v>1006</v>
      </c>
      <c r="U2136" s="148">
        <v>811</v>
      </c>
      <c r="X2136" s="148">
        <v>8</v>
      </c>
      <c r="Y2136" s="148" t="s">
        <v>230</v>
      </c>
      <c r="AC2136" s="148" t="s">
        <v>49</v>
      </c>
      <c r="AD2136" s="148" t="s">
        <v>3742</v>
      </c>
      <c r="AE2136" s="148">
        <v>53470</v>
      </c>
      <c r="AF2136" s="148" t="s">
        <v>6696</v>
      </c>
      <c r="AJ2136" s="148">
        <v>610327741</v>
      </c>
      <c r="AK2136" s="148" t="s">
        <v>6697</v>
      </c>
      <c r="AL2136" s="148">
        <v>0</v>
      </c>
      <c r="AM2136" s="148">
        <v>0</v>
      </c>
    </row>
    <row r="2137" spans="1:39">
      <c r="A2137" s="148">
        <v>5321064</v>
      </c>
      <c r="B2137" s="148" t="s">
        <v>737</v>
      </c>
      <c r="C2137" s="148" t="s">
        <v>3140</v>
      </c>
      <c r="D2137" s="148">
        <v>5321064</v>
      </c>
      <c r="E2137" s="149" t="s">
        <v>52</v>
      </c>
      <c r="F2137" s="149" t="s">
        <v>52</v>
      </c>
      <c r="H2137" s="150">
        <v>28456</v>
      </c>
      <c r="I2137" s="149" t="s">
        <v>8147</v>
      </c>
      <c r="J2137" s="149" t="s">
        <v>8148</v>
      </c>
      <c r="K2137" s="149" t="s">
        <v>61</v>
      </c>
      <c r="M2137" s="149" t="s">
        <v>46</v>
      </c>
      <c r="N2137" s="148">
        <v>12530016</v>
      </c>
      <c r="O2137" s="148" t="s">
        <v>2152</v>
      </c>
      <c r="P2137" s="150">
        <v>45508</v>
      </c>
      <c r="Q2137" s="148" t="s">
        <v>962</v>
      </c>
      <c r="R2137" s="150">
        <v>39707</v>
      </c>
      <c r="S2137" s="150">
        <v>45504</v>
      </c>
      <c r="T2137" s="148" t="s">
        <v>1006</v>
      </c>
      <c r="U2137" s="148">
        <v>1361</v>
      </c>
      <c r="X2137" s="148">
        <v>13</v>
      </c>
      <c r="Y2137" s="148" t="s">
        <v>230</v>
      </c>
      <c r="AC2137" s="148" t="s">
        <v>156</v>
      </c>
      <c r="AD2137" s="148" t="s">
        <v>5041</v>
      </c>
      <c r="AE2137" s="148">
        <v>53150</v>
      </c>
      <c r="AF2137" s="148" t="s">
        <v>5042</v>
      </c>
      <c r="AG2137" s="148" t="s">
        <v>5043</v>
      </c>
      <c r="AJ2137" s="148">
        <v>629191479</v>
      </c>
      <c r="AK2137" s="148" t="s">
        <v>1860</v>
      </c>
      <c r="AL2137" s="148">
        <v>0</v>
      </c>
      <c r="AM2137" s="148">
        <v>0</v>
      </c>
    </row>
    <row r="2138" spans="1:39">
      <c r="A2138" s="148">
        <v>5320106</v>
      </c>
      <c r="B2138" s="148" t="s">
        <v>737</v>
      </c>
      <c r="C2138" s="148" t="s">
        <v>172</v>
      </c>
      <c r="D2138" s="148">
        <v>5320106</v>
      </c>
      <c r="F2138" s="149" t="s">
        <v>52</v>
      </c>
      <c r="H2138" s="150">
        <v>26647</v>
      </c>
      <c r="I2138" s="149" t="s">
        <v>8109</v>
      </c>
      <c r="J2138" s="149" t="s">
        <v>8110</v>
      </c>
      <c r="K2138" s="149" t="s">
        <v>45</v>
      </c>
      <c r="M2138" s="149" t="s">
        <v>46</v>
      </c>
      <c r="N2138" s="148">
        <v>12530078</v>
      </c>
      <c r="O2138" s="148" t="s">
        <v>105</v>
      </c>
      <c r="Q2138" s="148" t="s">
        <v>48</v>
      </c>
      <c r="R2138" s="150">
        <v>38989</v>
      </c>
      <c r="S2138" s="150">
        <v>45167</v>
      </c>
      <c r="T2138" s="148" t="s">
        <v>1006</v>
      </c>
      <c r="U2138" s="148">
        <v>714</v>
      </c>
      <c r="X2138" s="148">
        <v>7</v>
      </c>
      <c r="Y2138" s="148" t="s">
        <v>230</v>
      </c>
      <c r="AC2138" s="148" t="s">
        <v>49</v>
      </c>
      <c r="AD2138" s="148" t="s">
        <v>3740</v>
      </c>
      <c r="AE2138" s="148">
        <v>53270</v>
      </c>
      <c r="AF2138" s="148" t="s">
        <v>6698</v>
      </c>
      <c r="AJ2138" s="148">
        <v>635325295</v>
      </c>
      <c r="AK2138" s="148" t="s">
        <v>6699</v>
      </c>
      <c r="AL2138" s="148">
        <v>0</v>
      </c>
      <c r="AM2138" s="148">
        <v>0</v>
      </c>
    </row>
    <row r="2139" spans="1:39">
      <c r="A2139" s="148">
        <v>5326610</v>
      </c>
      <c r="B2139" s="148" t="s">
        <v>737</v>
      </c>
      <c r="C2139" s="148" t="s">
        <v>1128</v>
      </c>
      <c r="D2139" s="148">
        <v>5326610</v>
      </c>
      <c r="E2139" s="149" t="s">
        <v>52</v>
      </c>
      <c r="F2139" s="149" t="s">
        <v>52</v>
      </c>
      <c r="H2139" s="150">
        <v>40639</v>
      </c>
      <c r="I2139" s="149" t="s">
        <v>44</v>
      </c>
      <c r="J2139" s="149">
        <v>-14</v>
      </c>
      <c r="K2139" s="149" t="s">
        <v>45</v>
      </c>
      <c r="M2139" s="149" t="s">
        <v>46</v>
      </c>
      <c r="N2139" s="148">
        <v>12530016</v>
      </c>
      <c r="O2139" s="148" t="s">
        <v>2152</v>
      </c>
      <c r="P2139" s="150">
        <v>45532</v>
      </c>
      <c r="Q2139" s="148" t="s">
        <v>962</v>
      </c>
      <c r="R2139" s="150">
        <v>43023</v>
      </c>
      <c r="T2139" s="148" t="s">
        <v>2115</v>
      </c>
      <c r="U2139" s="148">
        <v>971</v>
      </c>
      <c r="X2139" s="148">
        <v>9</v>
      </c>
      <c r="Y2139" s="148" t="s">
        <v>230</v>
      </c>
      <c r="AC2139" s="148" t="s">
        <v>49</v>
      </c>
      <c r="AD2139" s="148" t="s">
        <v>5044</v>
      </c>
      <c r="AE2139" s="148">
        <v>53150</v>
      </c>
      <c r="AF2139" s="148" t="s">
        <v>5042</v>
      </c>
      <c r="AI2139" s="148">
        <v>782357743</v>
      </c>
      <c r="AJ2139" s="148">
        <v>629191479</v>
      </c>
      <c r="AK2139" s="148" t="s">
        <v>1860</v>
      </c>
      <c r="AL2139" s="148">
        <v>0</v>
      </c>
      <c r="AM2139" s="148">
        <v>0</v>
      </c>
    </row>
    <row r="2140" spans="1:39">
      <c r="A2140" s="148">
        <v>5319936</v>
      </c>
      <c r="B2140" s="148" t="s">
        <v>738</v>
      </c>
      <c r="C2140" s="148" t="s">
        <v>249</v>
      </c>
      <c r="D2140" s="148">
        <v>5319936</v>
      </c>
      <c r="F2140" s="149" t="s">
        <v>52</v>
      </c>
      <c r="H2140" s="150">
        <v>29322</v>
      </c>
      <c r="I2140" s="149" t="s">
        <v>8113</v>
      </c>
      <c r="J2140" s="149" t="s">
        <v>8114</v>
      </c>
      <c r="K2140" s="149" t="s">
        <v>45</v>
      </c>
      <c r="M2140" s="149" t="s">
        <v>46</v>
      </c>
      <c r="N2140" s="148">
        <v>12530063</v>
      </c>
      <c r="O2140" s="148" t="s">
        <v>265</v>
      </c>
      <c r="Q2140" s="148" t="s">
        <v>48</v>
      </c>
      <c r="R2140" s="150">
        <v>38974</v>
      </c>
      <c r="S2140" s="150">
        <v>44819</v>
      </c>
      <c r="T2140" s="148" t="s">
        <v>2896</v>
      </c>
      <c r="U2140" s="148">
        <v>1305</v>
      </c>
      <c r="X2140" s="148">
        <v>13</v>
      </c>
      <c r="Y2140" s="148" t="s">
        <v>230</v>
      </c>
      <c r="AC2140" s="148" t="s">
        <v>49</v>
      </c>
      <c r="AD2140" s="148" t="s">
        <v>4070</v>
      </c>
      <c r="AE2140" s="148">
        <v>53500</v>
      </c>
      <c r="AF2140" s="148" t="s">
        <v>5045</v>
      </c>
      <c r="AI2140" s="148">
        <v>243301522</v>
      </c>
      <c r="AK2140" s="148" t="s">
        <v>3141</v>
      </c>
      <c r="AL2140" s="148">
        <v>0</v>
      </c>
      <c r="AM2140" s="148">
        <v>0</v>
      </c>
    </row>
    <row r="2141" spans="1:39">
      <c r="A2141" s="148">
        <v>5322986</v>
      </c>
      <c r="B2141" s="148" t="s">
        <v>738</v>
      </c>
      <c r="C2141" s="148" t="s">
        <v>1211</v>
      </c>
      <c r="D2141" s="148">
        <v>5322986</v>
      </c>
      <c r="F2141" s="149" t="s">
        <v>52</v>
      </c>
      <c r="H2141" s="150">
        <v>28092</v>
      </c>
      <c r="I2141" s="149" t="s">
        <v>8147</v>
      </c>
      <c r="J2141" s="149" t="s">
        <v>8148</v>
      </c>
      <c r="K2141" s="149" t="s">
        <v>45</v>
      </c>
      <c r="M2141" s="149" t="s">
        <v>46</v>
      </c>
      <c r="N2141" s="148">
        <v>12530063</v>
      </c>
      <c r="O2141" s="148" t="s">
        <v>265</v>
      </c>
      <c r="Q2141" s="148" t="s">
        <v>48</v>
      </c>
      <c r="R2141" s="150">
        <v>40807</v>
      </c>
      <c r="S2141" s="150">
        <v>44812</v>
      </c>
      <c r="T2141" s="148" t="s">
        <v>2896</v>
      </c>
      <c r="U2141" s="148">
        <v>1154</v>
      </c>
      <c r="X2141" s="148">
        <v>11</v>
      </c>
      <c r="Y2141" s="148" t="s">
        <v>230</v>
      </c>
      <c r="AC2141" s="148" t="s">
        <v>49</v>
      </c>
      <c r="AD2141" s="148" t="s">
        <v>3724</v>
      </c>
      <c r="AE2141" s="148">
        <v>53500</v>
      </c>
      <c r="AF2141" s="148" t="s">
        <v>5046</v>
      </c>
      <c r="AK2141" s="148" t="s">
        <v>3142</v>
      </c>
      <c r="AL2141" s="148">
        <v>0</v>
      </c>
      <c r="AM2141" s="148">
        <v>0</v>
      </c>
    </row>
    <row r="2142" spans="1:39">
      <c r="A2142" s="148">
        <v>5327717</v>
      </c>
      <c r="B2142" s="148" t="s">
        <v>1257</v>
      </c>
      <c r="C2142" s="148" t="s">
        <v>8879</v>
      </c>
      <c r="D2142" s="148">
        <v>5327717</v>
      </c>
      <c r="F2142" s="149" t="s">
        <v>52</v>
      </c>
      <c r="H2142" s="150">
        <v>39732</v>
      </c>
      <c r="I2142" s="149" t="s">
        <v>152</v>
      </c>
      <c r="J2142" s="149">
        <v>-17</v>
      </c>
      <c r="K2142" s="149" t="s">
        <v>61</v>
      </c>
      <c r="M2142" s="149" t="s">
        <v>46</v>
      </c>
      <c r="N2142" s="148">
        <v>12530072</v>
      </c>
      <c r="O2142" s="148" t="s">
        <v>2032</v>
      </c>
      <c r="Q2142" s="148" t="s">
        <v>48</v>
      </c>
      <c r="R2142" s="150">
        <v>43754</v>
      </c>
      <c r="T2142" s="148" t="s">
        <v>2115</v>
      </c>
      <c r="U2142" s="148">
        <v>500</v>
      </c>
      <c r="X2142" s="148">
        <v>5</v>
      </c>
      <c r="Y2142" s="148" t="s">
        <v>230</v>
      </c>
      <c r="AC2142" s="148" t="s">
        <v>49</v>
      </c>
      <c r="AD2142" s="148" t="s">
        <v>4847</v>
      </c>
      <c r="AE2142" s="148">
        <v>53470</v>
      </c>
      <c r="AF2142" s="148" t="s">
        <v>5047</v>
      </c>
      <c r="AI2142" s="148">
        <v>253228866</v>
      </c>
      <c r="AJ2142" s="148">
        <v>761192681</v>
      </c>
      <c r="AK2142" s="148" t="s">
        <v>1861</v>
      </c>
      <c r="AL2142" s="148">
        <v>0</v>
      </c>
      <c r="AM2142" s="148">
        <v>0</v>
      </c>
    </row>
    <row r="2143" spans="1:39">
      <c r="A2143" s="148">
        <v>5329565</v>
      </c>
      <c r="B2143" s="148" t="s">
        <v>739</v>
      </c>
      <c r="C2143" s="148" t="s">
        <v>9926</v>
      </c>
      <c r="D2143" s="148">
        <v>5329565</v>
      </c>
      <c r="F2143" s="149" t="s">
        <v>43</v>
      </c>
      <c r="H2143" s="150">
        <v>42200</v>
      </c>
      <c r="I2143" s="149" t="s">
        <v>57</v>
      </c>
      <c r="J2143" s="149">
        <v>-10</v>
      </c>
      <c r="K2143" s="149" t="s">
        <v>61</v>
      </c>
      <c r="M2143" s="149" t="s">
        <v>46</v>
      </c>
      <c r="N2143" s="148">
        <v>12530121</v>
      </c>
      <c r="O2143" s="148" t="s">
        <v>142</v>
      </c>
      <c r="Q2143" s="148" t="s">
        <v>48</v>
      </c>
      <c r="R2143" s="150">
        <v>45253</v>
      </c>
      <c r="T2143" s="148" t="s">
        <v>2115</v>
      </c>
      <c r="U2143" s="148">
        <v>500</v>
      </c>
      <c r="X2143" s="148">
        <v>5</v>
      </c>
      <c r="Y2143" s="148" t="s">
        <v>230</v>
      </c>
      <c r="AC2143" s="148" t="s">
        <v>49</v>
      </c>
      <c r="AD2143" s="148" t="s">
        <v>4472</v>
      </c>
      <c r="AE2143" s="148">
        <v>53500</v>
      </c>
      <c r="AF2143" s="148" t="s">
        <v>9927</v>
      </c>
      <c r="AJ2143" s="148">
        <v>628770659</v>
      </c>
      <c r="AK2143" s="148" t="s">
        <v>9928</v>
      </c>
      <c r="AL2143" s="148">
        <v>0</v>
      </c>
      <c r="AM2143" s="148">
        <v>0</v>
      </c>
    </row>
    <row r="2144" spans="1:39">
      <c r="A2144" s="148">
        <v>5327530</v>
      </c>
      <c r="B2144" s="148" t="s">
        <v>739</v>
      </c>
      <c r="C2144" s="148" t="s">
        <v>177</v>
      </c>
      <c r="D2144" s="148">
        <v>5327530</v>
      </c>
      <c r="E2144" s="149" t="s">
        <v>8115</v>
      </c>
      <c r="F2144" s="149" t="s">
        <v>52</v>
      </c>
      <c r="H2144" s="150">
        <v>23760</v>
      </c>
      <c r="I2144" s="149" t="s">
        <v>8130</v>
      </c>
      <c r="J2144" s="149" t="s">
        <v>8131</v>
      </c>
      <c r="K2144" s="149" t="s">
        <v>45</v>
      </c>
      <c r="M2144" s="149" t="s">
        <v>46</v>
      </c>
      <c r="N2144" s="148">
        <v>12530041</v>
      </c>
      <c r="O2144" s="148" t="s">
        <v>2056</v>
      </c>
      <c r="P2144" s="150">
        <v>45481</v>
      </c>
      <c r="Q2144" s="148" t="s">
        <v>962</v>
      </c>
      <c r="R2144" s="150">
        <v>43733</v>
      </c>
      <c r="S2144" s="150">
        <v>44826</v>
      </c>
      <c r="T2144" s="148" t="s">
        <v>2896</v>
      </c>
      <c r="U2144" s="148">
        <v>925</v>
      </c>
      <c r="X2144" s="148">
        <v>9</v>
      </c>
      <c r="Y2144" s="148" t="s">
        <v>230</v>
      </c>
      <c r="AC2144" s="148" t="s">
        <v>49</v>
      </c>
      <c r="AD2144" s="148" t="s">
        <v>3920</v>
      </c>
      <c r="AE2144" s="148">
        <v>53410</v>
      </c>
      <c r="AF2144" s="148" t="s">
        <v>5049</v>
      </c>
      <c r="AK2144" s="148" t="s">
        <v>2137</v>
      </c>
      <c r="AL2144" s="148">
        <v>0</v>
      </c>
      <c r="AM2144" s="148">
        <v>0</v>
      </c>
    </row>
    <row r="2145" spans="1:39">
      <c r="A2145" s="148">
        <v>5323116</v>
      </c>
      <c r="B2145" s="148" t="s">
        <v>740</v>
      </c>
      <c r="C2145" s="148" t="s">
        <v>88</v>
      </c>
      <c r="D2145" s="148">
        <v>5323116</v>
      </c>
      <c r="F2145" s="149" t="s">
        <v>52</v>
      </c>
      <c r="H2145" s="150">
        <v>35989</v>
      </c>
      <c r="I2145" s="149" t="s">
        <v>59</v>
      </c>
      <c r="J2145" s="149">
        <v>-40</v>
      </c>
      <c r="K2145" s="149" t="s">
        <v>45</v>
      </c>
      <c r="M2145" s="149" t="s">
        <v>46</v>
      </c>
      <c r="N2145" s="148">
        <v>12538900</v>
      </c>
      <c r="O2145" s="148" t="s">
        <v>1281</v>
      </c>
      <c r="Q2145" s="148" t="s">
        <v>48</v>
      </c>
      <c r="R2145" s="150">
        <v>40814</v>
      </c>
      <c r="S2145" s="150">
        <v>44806</v>
      </c>
      <c r="T2145" s="148" t="s">
        <v>2896</v>
      </c>
      <c r="U2145" s="148">
        <v>1113</v>
      </c>
      <c r="X2145" s="148">
        <v>11</v>
      </c>
      <c r="Y2145" s="148" t="s">
        <v>230</v>
      </c>
      <c r="AB2145" s="150">
        <v>44013</v>
      </c>
      <c r="AC2145" s="148" t="s">
        <v>49</v>
      </c>
      <c r="AD2145" s="148" t="s">
        <v>3857</v>
      </c>
      <c r="AE2145" s="148">
        <v>53600</v>
      </c>
      <c r="AF2145" s="148" t="s">
        <v>5050</v>
      </c>
      <c r="AI2145" s="148">
        <v>243906594</v>
      </c>
      <c r="AJ2145" s="148">
        <v>671450769</v>
      </c>
      <c r="AK2145" s="148" t="s">
        <v>1862</v>
      </c>
      <c r="AL2145" s="148">
        <v>0</v>
      </c>
      <c r="AM2145" s="148">
        <v>0</v>
      </c>
    </row>
    <row r="2146" spans="1:39">
      <c r="A2146" s="148">
        <v>5326370</v>
      </c>
      <c r="B2146" s="148" t="s">
        <v>740</v>
      </c>
      <c r="C2146" s="148" t="s">
        <v>280</v>
      </c>
      <c r="D2146" s="148">
        <v>5326370</v>
      </c>
      <c r="F2146" s="149" t="s">
        <v>52</v>
      </c>
      <c r="H2146" s="150">
        <v>38714</v>
      </c>
      <c r="I2146" s="149" t="s">
        <v>59</v>
      </c>
      <c r="J2146" s="149">
        <v>-40</v>
      </c>
      <c r="K2146" s="149" t="s">
        <v>45</v>
      </c>
      <c r="M2146" s="149" t="s">
        <v>46</v>
      </c>
      <c r="N2146" s="148">
        <v>12538900</v>
      </c>
      <c r="O2146" s="148" t="s">
        <v>1281</v>
      </c>
      <c r="Q2146" s="148" t="s">
        <v>48</v>
      </c>
      <c r="R2146" s="150">
        <v>42992</v>
      </c>
      <c r="T2146" s="148" t="s">
        <v>2115</v>
      </c>
      <c r="U2146" s="148">
        <v>1092</v>
      </c>
      <c r="X2146" s="148">
        <v>10</v>
      </c>
      <c r="Y2146" s="148" t="s">
        <v>230</v>
      </c>
      <c r="AC2146" s="148" t="s">
        <v>49</v>
      </c>
      <c r="AD2146" s="148" t="s">
        <v>3857</v>
      </c>
      <c r="AE2146" s="148">
        <v>53600</v>
      </c>
      <c r="AF2146" s="148" t="s">
        <v>5051</v>
      </c>
      <c r="AJ2146" s="148">
        <v>686800506</v>
      </c>
      <c r="AK2146" s="148" t="s">
        <v>1862</v>
      </c>
      <c r="AL2146" s="148">
        <v>0</v>
      </c>
      <c r="AM2146" s="148">
        <v>0</v>
      </c>
    </row>
    <row r="2147" spans="1:39">
      <c r="A2147" s="148">
        <v>5319368</v>
      </c>
      <c r="B2147" s="148" t="s">
        <v>740</v>
      </c>
      <c r="C2147" s="148" t="s">
        <v>84</v>
      </c>
      <c r="D2147" s="148">
        <v>5319368</v>
      </c>
      <c r="F2147" s="149" t="s">
        <v>52</v>
      </c>
      <c r="H2147" s="150">
        <v>26273</v>
      </c>
      <c r="I2147" s="149" t="s">
        <v>8109</v>
      </c>
      <c r="J2147" s="149" t="s">
        <v>8110</v>
      </c>
      <c r="K2147" s="149" t="s">
        <v>45</v>
      </c>
      <c r="M2147" s="149" t="s">
        <v>46</v>
      </c>
      <c r="N2147" s="148">
        <v>12538900</v>
      </c>
      <c r="O2147" s="148" t="s">
        <v>1281</v>
      </c>
      <c r="Q2147" s="148" t="s">
        <v>48</v>
      </c>
      <c r="R2147" s="150">
        <v>38616</v>
      </c>
      <c r="S2147" s="150">
        <v>44791</v>
      </c>
      <c r="T2147" s="148" t="s">
        <v>2896</v>
      </c>
      <c r="U2147" s="148">
        <v>703</v>
      </c>
      <c r="X2147" s="148">
        <v>7</v>
      </c>
      <c r="Y2147" s="148" t="s">
        <v>230</v>
      </c>
      <c r="AC2147" s="148" t="s">
        <v>49</v>
      </c>
      <c r="AD2147" s="148" t="s">
        <v>5052</v>
      </c>
      <c r="AE2147" s="148">
        <v>53600</v>
      </c>
      <c r="AF2147" s="148" t="s">
        <v>5053</v>
      </c>
      <c r="AJ2147" s="148">
        <v>686800506</v>
      </c>
      <c r="AK2147" s="148" t="s">
        <v>1862</v>
      </c>
      <c r="AL2147" s="148">
        <v>0</v>
      </c>
      <c r="AM2147" s="148">
        <v>0</v>
      </c>
    </row>
    <row r="2148" spans="1:39">
      <c r="A2148" s="148">
        <v>5329211</v>
      </c>
      <c r="B2148" s="148" t="s">
        <v>9929</v>
      </c>
      <c r="C2148" s="148" t="s">
        <v>9930</v>
      </c>
      <c r="D2148" s="148">
        <v>5329211</v>
      </c>
      <c r="F2148" s="149" t="s">
        <v>43</v>
      </c>
      <c r="H2148" s="150">
        <v>41382</v>
      </c>
      <c r="I2148" s="149" t="s">
        <v>54</v>
      </c>
      <c r="J2148" s="149">
        <v>-12</v>
      </c>
      <c r="K2148" s="149" t="s">
        <v>61</v>
      </c>
      <c r="M2148" s="149" t="s">
        <v>46</v>
      </c>
      <c r="N2148" s="148">
        <v>12530060</v>
      </c>
      <c r="O2148" s="148" t="s">
        <v>2031</v>
      </c>
      <c r="Q2148" s="148" t="s">
        <v>48</v>
      </c>
      <c r="R2148" s="150">
        <v>45178</v>
      </c>
      <c r="T2148" s="148" t="s">
        <v>2115</v>
      </c>
      <c r="U2148" s="148">
        <v>500</v>
      </c>
      <c r="X2148" s="148">
        <v>5</v>
      </c>
      <c r="Y2148" s="148" t="s">
        <v>230</v>
      </c>
      <c r="AC2148" s="148" t="s">
        <v>49</v>
      </c>
      <c r="AD2148" s="148" t="s">
        <v>4920</v>
      </c>
      <c r="AE2148" s="148">
        <v>53240</v>
      </c>
      <c r="AF2148" s="148" t="s">
        <v>9931</v>
      </c>
      <c r="AI2148" s="148">
        <v>615244741</v>
      </c>
      <c r="AJ2148" s="148">
        <v>615230319</v>
      </c>
      <c r="AK2148" s="148" t="s">
        <v>9932</v>
      </c>
      <c r="AL2148" s="148">
        <v>0</v>
      </c>
      <c r="AM2148" s="148">
        <v>0</v>
      </c>
    </row>
    <row r="2149" spans="1:39">
      <c r="A2149" s="148">
        <v>5325204</v>
      </c>
      <c r="B2149" s="148" t="s">
        <v>741</v>
      </c>
      <c r="C2149" s="148" t="s">
        <v>2093</v>
      </c>
      <c r="D2149" s="148">
        <v>5325204</v>
      </c>
      <c r="F2149" s="149" t="s">
        <v>52</v>
      </c>
      <c r="H2149" s="150">
        <v>36799</v>
      </c>
      <c r="I2149" s="149" t="s">
        <v>59</v>
      </c>
      <c r="J2149" s="149">
        <v>-40</v>
      </c>
      <c r="K2149" s="149" t="s">
        <v>61</v>
      </c>
      <c r="M2149" s="149" t="s">
        <v>46</v>
      </c>
      <c r="N2149" s="148">
        <v>12530095</v>
      </c>
      <c r="O2149" s="148" t="s">
        <v>944</v>
      </c>
      <c r="Q2149" s="148" t="s">
        <v>48</v>
      </c>
      <c r="R2149" s="150">
        <v>42255</v>
      </c>
      <c r="S2149" s="150">
        <v>44812</v>
      </c>
      <c r="T2149" s="148" t="s">
        <v>2896</v>
      </c>
      <c r="U2149" s="148">
        <v>500</v>
      </c>
      <c r="X2149" s="148">
        <v>5</v>
      </c>
      <c r="Y2149" s="148" t="s">
        <v>230</v>
      </c>
      <c r="AC2149" s="148" t="s">
        <v>49</v>
      </c>
      <c r="AD2149" s="148" t="s">
        <v>3795</v>
      </c>
      <c r="AE2149" s="148">
        <v>53410</v>
      </c>
      <c r="AF2149" s="148" t="s">
        <v>5055</v>
      </c>
      <c r="AI2149" s="148">
        <v>243260439</v>
      </c>
      <c r="AK2149" s="148" t="s">
        <v>2308</v>
      </c>
      <c r="AL2149" s="148">
        <v>0</v>
      </c>
      <c r="AM2149" s="148">
        <v>0</v>
      </c>
    </row>
    <row r="2150" spans="1:39">
      <c r="A2150" s="148">
        <v>5322434</v>
      </c>
      <c r="B2150" s="148" t="s">
        <v>741</v>
      </c>
      <c r="C2150" s="148" t="s">
        <v>3050</v>
      </c>
      <c r="D2150" s="148">
        <v>5322434</v>
      </c>
      <c r="F2150" s="149" t="s">
        <v>52</v>
      </c>
      <c r="H2150" s="150">
        <v>25155</v>
      </c>
      <c r="I2150" s="149" t="s">
        <v>8130</v>
      </c>
      <c r="J2150" s="149" t="s">
        <v>8131</v>
      </c>
      <c r="K2150" s="149" t="s">
        <v>45</v>
      </c>
      <c r="M2150" s="149" t="s">
        <v>46</v>
      </c>
      <c r="N2150" s="148">
        <v>12530095</v>
      </c>
      <c r="O2150" s="148" t="s">
        <v>944</v>
      </c>
      <c r="Q2150" s="148" t="s">
        <v>48</v>
      </c>
      <c r="R2150" s="150">
        <v>40444</v>
      </c>
      <c r="S2150" s="150">
        <v>44812</v>
      </c>
      <c r="T2150" s="148" t="s">
        <v>2896</v>
      </c>
      <c r="U2150" s="148">
        <v>703</v>
      </c>
      <c r="X2150" s="148">
        <v>7</v>
      </c>
      <c r="Y2150" s="148" t="s">
        <v>230</v>
      </c>
      <c r="AC2150" s="148" t="s">
        <v>49</v>
      </c>
      <c r="AD2150" s="148" t="s">
        <v>3795</v>
      </c>
      <c r="AE2150" s="148">
        <v>53410</v>
      </c>
      <c r="AF2150" s="148" t="s">
        <v>5055</v>
      </c>
      <c r="AI2150" s="148">
        <v>243260439</v>
      </c>
      <c r="AJ2150" s="148">
        <v>644131197</v>
      </c>
      <c r="AK2150" s="148" t="s">
        <v>2308</v>
      </c>
      <c r="AL2150" s="148">
        <v>0</v>
      </c>
      <c r="AM2150" s="148">
        <v>0</v>
      </c>
    </row>
    <row r="2151" spans="1:39">
      <c r="A2151" s="148">
        <v>534384</v>
      </c>
      <c r="B2151" s="148" t="s">
        <v>741</v>
      </c>
      <c r="C2151" s="148" t="s">
        <v>93</v>
      </c>
      <c r="D2151" s="148">
        <v>534384</v>
      </c>
      <c r="F2151" s="149" t="s">
        <v>43</v>
      </c>
      <c r="H2151" s="150">
        <v>14556</v>
      </c>
      <c r="I2151" s="149" t="s">
        <v>8179</v>
      </c>
      <c r="J2151" s="149" t="s">
        <v>8180</v>
      </c>
      <c r="K2151" s="149" t="s">
        <v>45</v>
      </c>
      <c r="M2151" s="149" t="s">
        <v>46</v>
      </c>
      <c r="N2151" s="148">
        <v>12530022</v>
      </c>
      <c r="O2151" s="148" t="s">
        <v>51</v>
      </c>
      <c r="Q2151" s="148" t="s">
        <v>48</v>
      </c>
      <c r="R2151" s="150">
        <v>37432</v>
      </c>
      <c r="S2151" s="150">
        <v>44803</v>
      </c>
      <c r="T2151" s="148" t="s">
        <v>2896</v>
      </c>
      <c r="U2151" s="148">
        <v>779</v>
      </c>
      <c r="X2151" s="148">
        <v>7</v>
      </c>
      <c r="Y2151" s="148" t="s">
        <v>230</v>
      </c>
      <c r="AC2151" s="148" t="s">
        <v>49</v>
      </c>
      <c r="AD2151" s="148" t="s">
        <v>3714</v>
      </c>
      <c r="AE2151" s="148">
        <v>53940</v>
      </c>
      <c r="AF2151" s="148" t="s">
        <v>5054</v>
      </c>
      <c r="AI2151" s="148">
        <v>243692894</v>
      </c>
      <c r="AK2151" s="148" t="s">
        <v>1863</v>
      </c>
      <c r="AL2151" s="148">
        <v>0</v>
      </c>
      <c r="AM2151" s="148">
        <v>0</v>
      </c>
    </row>
    <row r="2152" spans="1:39">
      <c r="A2152" s="148">
        <v>5319735</v>
      </c>
      <c r="B2152" s="148" t="s">
        <v>3143</v>
      </c>
      <c r="C2152" s="148" t="s">
        <v>144</v>
      </c>
      <c r="D2152" s="148">
        <v>5319735</v>
      </c>
      <c r="E2152" s="149" t="s">
        <v>52</v>
      </c>
      <c r="F2152" s="149" t="s">
        <v>52</v>
      </c>
      <c r="H2152" s="150">
        <v>26457</v>
      </c>
      <c r="I2152" s="149" t="s">
        <v>8109</v>
      </c>
      <c r="J2152" s="149" t="s">
        <v>8110</v>
      </c>
      <c r="K2152" s="149" t="s">
        <v>45</v>
      </c>
      <c r="M2152" s="149" t="s">
        <v>46</v>
      </c>
      <c r="N2152" s="148">
        <v>12530077</v>
      </c>
      <c r="O2152" s="148" t="s">
        <v>2064</v>
      </c>
      <c r="P2152" s="150">
        <v>45534</v>
      </c>
      <c r="Q2152" s="148" t="s">
        <v>962</v>
      </c>
      <c r="R2152" s="150">
        <v>38670</v>
      </c>
      <c r="S2152" s="150">
        <v>44879</v>
      </c>
      <c r="T2152" s="148" t="s">
        <v>2896</v>
      </c>
      <c r="U2152" s="148">
        <v>591</v>
      </c>
      <c r="X2152" s="148">
        <v>5</v>
      </c>
      <c r="Y2152" s="148" t="s">
        <v>230</v>
      </c>
      <c r="AC2152" s="148" t="s">
        <v>49</v>
      </c>
      <c r="AD2152" s="148" t="s">
        <v>3668</v>
      </c>
      <c r="AE2152" s="148">
        <v>53160</v>
      </c>
      <c r="AF2152" s="148" t="s">
        <v>6701</v>
      </c>
      <c r="AI2152" s="148">
        <v>243379947</v>
      </c>
      <c r="AK2152" s="148" t="s">
        <v>6702</v>
      </c>
      <c r="AL2152" s="148">
        <v>0</v>
      </c>
      <c r="AM2152" s="148">
        <v>0</v>
      </c>
    </row>
    <row r="2153" spans="1:39">
      <c r="A2153" s="148">
        <v>5329159</v>
      </c>
      <c r="B2153" s="148" t="s">
        <v>6703</v>
      </c>
      <c r="C2153" s="148" t="s">
        <v>996</v>
      </c>
      <c r="D2153" s="148">
        <v>5329159</v>
      </c>
      <c r="E2153" s="149" t="s">
        <v>52</v>
      </c>
      <c r="F2153" s="149" t="s">
        <v>52</v>
      </c>
      <c r="H2153" s="150">
        <v>39738</v>
      </c>
      <c r="I2153" s="149" t="s">
        <v>152</v>
      </c>
      <c r="J2153" s="149">
        <v>-17</v>
      </c>
      <c r="K2153" s="149" t="s">
        <v>45</v>
      </c>
      <c r="M2153" s="149" t="s">
        <v>46</v>
      </c>
      <c r="N2153" s="148">
        <v>12530077</v>
      </c>
      <c r="O2153" s="148" t="s">
        <v>2064</v>
      </c>
      <c r="P2153" s="150">
        <v>45534</v>
      </c>
      <c r="Q2153" s="148" t="s">
        <v>962</v>
      </c>
      <c r="R2153" s="150">
        <v>45151</v>
      </c>
      <c r="T2153" s="148" t="s">
        <v>2115</v>
      </c>
      <c r="U2153" s="148">
        <v>516</v>
      </c>
      <c r="X2153" s="148">
        <v>5</v>
      </c>
      <c r="Y2153" s="148" t="s">
        <v>230</v>
      </c>
      <c r="AC2153" s="148" t="s">
        <v>49</v>
      </c>
      <c r="AD2153" s="148" t="s">
        <v>3668</v>
      </c>
      <c r="AE2153" s="148">
        <v>53160</v>
      </c>
      <c r="AF2153" s="148" t="s">
        <v>6704</v>
      </c>
      <c r="AH2153" s="148" t="s">
        <v>6705</v>
      </c>
      <c r="AJ2153" s="148">
        <v>680500287</v>
      </c>
      <c r="AK2153" s="148" t="s">
        <v>6702</v>
      </c>
      <c r="AL2153" s="148">
        <v>0</v>
      </c>
      <c r="AM2153" s="148">
        <v>0</v>
      </c>
    </row>
    <row r="2154" spans="1:39">
      <c r="A2154" s="148">
        <v>615925</v>
      </c>
      <c r="B2154" s="148" t="s">
        <v>9933</v>
      </c>
      <c r="C2154" s="148" t="s">
        <v>124</v>
      </c>
      <c r="D2154" s="148">
        <v>615925</v>
      </c>
      <c r="F2154" s="149" t="s">
        <v>52</v>
      </c>
      <c r="H2154" s="150">
        <v>30085</v>
      </c>
      <c r="I2154" s="149" t="s">
        <v>8113</v>
      </c>
      <c r="J2154" s="149" t="s">
        <v>8114</v>
      </c>
      <c r="K2154" s="149" t="s">
        <v>45</v>
      </c>
      <c r="M2154" s="149" t="s">
        <v>46</v>
      </c>
      <c r="N2154" s="148">
        <v>12530046</v>
      </c>
      <c r="O2154" s="148" t="s">
        <v>2050</v>
      </c>
      <c r="Q2154" s="148" t="s">
        <v>48</v>
      </c>
      <c r="R2154" s="150">
        <v>37432</v>
      </c>
      <c r="S2154" s="150">
        <v>45194</v>
      </c>
      <c r="T2154" s="148" t="s">
        <v>1006</v>
      </c>
      <c r="U2154" s="148">
        <v>706</v>
      </c>
      <c r="X2154" s="148">
        <v>7</v>
      </c>
      <c r="Y2154" s="148" t="s">
        <v>230</v>
      </c>
      <c r="AC2154" s="148" t="s">
        <v>49</v>
      </c>
      <c r="AD2154" s="148" t="s">
        <v>9934</v>
      </c>
      <c r="AE2154" s="148">
        <v>72240</v>
      </c>
      <c r="AF2154" s="148" t="s">
        <v>9935</v>
      </c>
      <c r="AJ2154" s="148">
        <v>614846986</v>
      </c>
      <c r="AK2154" s="148" t="s">
        <v>9936</v>
      </c>
      <c r="AL2154" s="148">
        <v>0</v>
      </c>
      <c r="AM2154" s="148">
        <v>0</v>
      </c>
    </row>
    <row r="2155" spans="1:39">
      <c r="A2155" s="148">
        <v>5314627</v>
      </c>
      <c r="B2155" s="148" t="s">
        <v>3547</v>
      </c>
      <c r="C2155" s="148" t="s">
        <v>92</v>
      </c>
      <c r="D2155" s="148">
        <v>5314627</v>
      </c>
      <c r="F2155" s="149" t="s">
        <v>43</v>
      </c>
      <c r="H2155" s="150">
        <v>15577</v>
      </c>
      <c r="I2155" s="149" t="s">
        <v>8304</v>
      </c>
      <c r="J2155" s="149" t="s">
        <v>2113</v>
      </c>
      <c r="K2155" s="149" t="s">
        <v>45</v>
      </c>
      <c r="M2155" s="149" t="s">
        <v>46</v>
      </c>
      <c r="N2155" s="148">
        <v>12530017</v>
      </c>
      <c r="O2155" s="148" t="s">
        <v>2025</v>
      </c>
      <c r="Q2155" s="148" t="s">
        <v>48</v>
      </c>
      <c r="R2155" s="150">
        <v>37432</v>
      </c>
      <c r="S2155" s="150">
        <v>44847</v>
      </c>
      <c r="T2155" s="148" t="s">
        <v>2896</v>
      </c>
      <c r="U2155" s="148">
        <v>500</v>
      </c>
      <c r="X2155" s="148">
        <v>5</v>
      </c>
      <c r="Y2155" s="148" t="s">
        <v>230</v>
      </c>
      <c r="AC2155" s="148" t="s">
        <v>49</v>
      </c>
      <c r="AD2155" s="148" t="s">
        <v>3669</v>
      </c>
      <c r="AE2155" s="148">
        <v>53500</v>
      </c>
      <c r="AF2155" s="148" t="s">
        <v>5056</v>
      </c>
      <c r="AK2155" s="148" t="s">
        <v>1920</v>
      </c>
      <c r="AL2155" s="148">
        <v>0</v>
      </c>
      <c r="AM2155" s="148">
        <v>0</v>
      </c>
    </row>
    <row r="2156" spans="1:39">
      <c r="A2156" s="148">
        <v>5326026</v>
      </c>
      <c r="B2156" s="148" t="s">
        <v>742</v>
      </c>
      <c r="C2156" s="148" t="s">
        <v>254</v>
      </c>
      <c r="D2156" s="148">
        <v>5326026</v>
      </c>
      <c r="F2156" s="149" t="s">
        <v>43</v>
      </c>
      <c r="H2156" s="150">
        <v>30574</v>
      </c>
      <c r="I2156" s="149" t="s">
        <v>8113</v>
      </c>
      <c r="J2156" s="149" t="s">
        <v>8114</v>
      </c>
      <c r="K2156" s="149" t="s">
        <v>45</v>
      </c>
      <c r="M2156" s="149" t="s">
        <v>46</v>
      </c>
      <c r="N2156" s="148">
        <v>12530060</v>
      </c>
      <c r="O2156" s="148" t="s">
        <v>2031</v>
      </c>
      <c r="Q2156" s="148" t="s">
        <v>48</v>
      </c>
      <c r="R2156" s="150">
        <v>42649</v>
      </c>
      <c r="S2156" s="150">
        <v>44852</v>
      </c>
      <c r="T2156" s="148" t="s">
        <v>2896</v>
      </c>
      <c r="U2156" s="148">
        <v>520</v>
      </c>
      <c r="X2156" s="148">
        <v>5</v>
      </c>
      <c r="Y2156" s="148" t="s">
        <v>230</v>
      </c>
      <c r="AC2156" s="148" t="s">
        <v>49</v>
      </c>
      <c r="AD2156" s="148" t="s">
        <v>5057</v>
      </c>
      <c r="AE2156" s="148">
        <v>53240</v>
      </c>
      <c r="AF2156" s="148" t="s">
        <v>5058</v>
      </c>
      <c r="AJ2156" s="148">
        <v>760826411</v>
      </c>
      <c r="AK2156" s="148" t="s">
        <v>1864</v>
      </c>
      <c r="AL2156" s="148">
        <v>0</v>
      </c>
      <c r="AM2156" s="148">
        <v>0</v>
      </c>
    </row>
    <row r="2157" spans="1:39">
      <c r="A2157" s="148">
        <v>5329203</v>
      </c>
      <c r="B2157" s="148" t="s">
        <v>9937</v>
      </c>
      <c r="C2157" s="148" t="s">
        <v>9549</v>
      </c>
      <c r="D2157" s="148">
        <v>5329203</v>
      </c>
      <c r="E2157" s="149" t="s">
        <v>52</v>
      </c>
      <c r="F2157" s="149" t="s">
        <v>52</v>
      </c>
      <c r="H2157" s="150">
        <v>22423</v>
      </c>
      <c r="I2157" s="149" t="s">
        <v>8138</v>
      </c>
      <c r="J2157" s="149" t="s">
        <v>8139</v>
      </c>
      <c r="K2157" s="149" t="s">
        <v>61</v>
      </c>
      <c r="M2157" s="149" t="s">
        <v>46</v>
      </c>
      <c r="N2157" s="148">
        <v>12530020</v>
      </c>
      <c r="O2157" s="148" t="s">
        <v>127</v>
      </c>
      <c r="P2157" s="150">
        <v>45536</v>
      </c>
      <c r="Q2157" s="148" t="s">
        <v>962</v>
      </c>
      <c r="R2157" s="150">
        <v>45178</v>
      </c>
      <c r="S2157" s="150">
        <v>44979</v>
      </c>
      <c r="T2157" s="148" t="s">
        <v>2896</v>
      </c>
      <c r="U2157" s="148">
        <v>500</v>
      </c>
      <c r="X2157" s="148">
        <v>5</v>
      </c>
      <c r="Y2157" s="148" t="s">
        <v>230</v>
      </c>
      <c r="AC2157" s="148" t="s">
        <v>49</v>
      </c>
      <c r="AD2157" s="148" t="s">
        <v>8228</v>
      </c>
      <c r="AE2157" s="148">
        <v>53960</v>
      </c>
      <c r="AF2157" s="148" t="s">
        <v>9938</v>
      </c>
      <c r="AJ2157" s="148">
        <v>611709424</v>
      </c>
      <c r="AK2157" s="148" t="s">
        <v>9939</v>
      </c>
      <c r="AL2157" s="148">
        <v>0</v>
      </c>
      <c r="AM2157" s="148">
        <v>0</v>
      </c>
    </row>
    <row r="2158" spans="1:39">
      <c r="A2158" s="148">
        <v>5321536</v>
      </c>
      <c r="B2158" s="148" t="s">
        <v>742</v>
      </c>
      <c r="C2158" s="148" t="s">
        <v>461</v>
      </c>
      <c r="D2158" s="148">
        <v>5321536</v>
      </c>
      <c r="F2158" s="149" t="s">
        <v>52</v>
      </c>
      <c r="H2158" s="150">
        <v>24008</v>
      </c>
      <c r="I2158" s="149" t="s">
        <v>8130</v>
      </c>
      <c r="J2158" s="149" t="s">
        <v>8131</v>
      </c>
      <c r="K2158" s="149" t="s">
        <v>61</v>
      </c>
      <c r="M2158" s="149" t="s">
        <v>46</v>
      </c>
      <c r="N2158" s="148">
        <v>12530114</v>
      </c>
      <c r="O2158" s="148" t="s">
        <v>47</v>
      </c>
      <c r="Q2158" s="148" t="s">
        <v>48</v>
      </c>
      <c r="R2158" s="150">
        <v>39786</v>
      </c>
      <c r="S2158" s="150">
        <v>44838</v>
      </c>
      <c r="T2158" s="148" t="s">
        <v>2896</v>
      </c>
      <c r="U2158" s="148">
        <v>500</v>
      </c>
      <c r="X2158" s="148">
        <v>5</v>
      </c>
      <c r="Y2158" s="148" t="s">
        <v>230</v>
      </c>
      <c r="AC2158" s="148" t="s">
        <v>49</v>
      </c>
      <c r="AD2158" s="148" t="s">
        <v>1328</v>
      </c>
      <c r="AE2158" s="148">
        <v>53000</v>
      </c>
      <c r="AF2158" s="148" t="s">
        <v>5059</v>
      </c>
      <c r="AI2158" s="148" t="s">
        <v>3144</v>
      </c>
      <c r="AJ2158" s="148" t="s">
        <v>3145</v>
      </c>
      <c r="AK2158" s="148" t="s">
        <v>1865</v>
      </c>
      <c r="AL2158" s="148">
        <v>0</v>
      </c>
      <c r="AM2158" s="148">
        <v>0</v>
      </c>
    </row>
    <row r="2159" spans="1:39">
      <c r="A2159" s="148">
        <v>5328999</v>
      </c>
      <c r="B2159" s="148" t="s">
        <v>6706</v>
      </c>
      <c r="C2159" s="148" t="s">
        <v>81</v>
      </c>
      <c r="D2159" s="148">
        <v>5328999</v>
      </c>
      <c r="F2159" s="149" t="s">
        <v>52</v>
      </c>
      <c r="H2159" s="150">
        <v>40710</v>
      </c>
      <c r="I2159" s="149" t="s">
        <v>44</v>
      </c>
      <c r="J2159" s="149">
        <v>-14</v>
      </c>
      <c r="K2159" s="149" t="s">
        <v>45</v>
      </c>
      <c r="M2159" s="149" t="s">
        <v>46</v>
      </c>
      <c r="N2159" s="148">
        <v>12530144</v>
      </c>
      <c r="O2159" s="148" t="s">
        <v>2070</v>
      </c>
      <c r="Q2159" s="148" t="s">
        <v>48</v>
      </c>
      <c r="R2159" s="150">
        <v>44868</v>
      </c>
      <c r="T2159" s="148" t="s">
        <v>2115</v>
      </c>
      <c r="U2159" s="148">
        <v>500</v>
      </c>
      <c r="X2159" s="148">
        <v>5</v>
      </c>
      <c r="Y2159" s="148" t="s">
        <v>230</v>
      </c>
      <c r="AC2159" s="148" t="s">
        <v>49</v>
      </c>
      <c r="AD2159" s="148" t="s">
        <v>4108</v>
      </c>
      <c r="AE2159" s="148">
        <v>53290</v>
      </c>
      <c r="AF2159" s="148" t="s">
        <v>6707</v>
      </c>
      <c r="AJ2159" s="148">
        <v>647036094</v>
      </c>
      <c r="AK2159" s="148" t="s">
        <v>6708</v>
      </c>
      <c r="AL2159" s="148">
        <v>0</v>
      </c>
      <c r="AM2159" s="148">
        <v>0</v>
      </c>
    </row>
    <row r="2160" spans="1:39">
      <c r="A2160" s="148">
        <v>5316491</v>
      </c>
      <c r="B2160" s="148" t="s">
        <v>743</v>
      </c>
      <c r="C2160" s="148" t="s">
        <v>141</v>
      </c>
      <c r="D2160" s="148">
        <v>5316491</v>
      </c>
      <c r="E2160" s="149" t="s">
        <v>52</v>
      </c>
      <c r="H2160" s="150">
        <v>26650</v>
      </c>
      <c r="I2160" s="149" t="s">
        <v>8109</v>
      </c>
      <c r="J2160" s="149" t="s">
        <v>8110</v>
      </c>
      <c r="K2160" s="149" t="s">
        <v>45</v>
      </c>
      <c r="M2160" s="149" t="s">
        <v>46</v>
      </c>
      <c r="N2160" s="148">
        <v>12530146</v>
      </c>
      <c r="O2160" s="148" t="s">
        <v>2034</v>
      </c>
      <c r="P2160" s="150">
        <v>45489</v>
      </c>
      <c r="Q2160" s="148" t="s">
        <v>962</v>
      </c>
      <c r="R2160" s="150">
        <v>37432</v>
      </c>
      <c r="S2160" s="150">
        <v>45461</v>
      </c>
      <c r="T2160" s="148" t="s">
        <v>1006</v>
      </c>
      <c r="U2160" s="148">
        <v>726</v>
      </c>
      <c r="X2160" s="148">
        <v>7</v>
      </c>
      <c r="Y2160" s="148" t="s">
        <v>230</v>
      </c>
      <c r="AC2160" s="148" t="s">
        <v>49</v>
      </c>
      <c r="AD2160" s="148" t="s">
        <v>1208</v>
      </c>
      <c r="AE2160" s="148">
        <v>53200</v>
      </c>
      <c r="AF2160" s="148" t="s">
        <v>9940</v>
      </c>
      <c r="AI2160" s="148">
        <v>243079815</v>
      </c>
      <c r="AK2160" s="148" t="s">
        <v>9941</v>
      </c>
      <c r="AL2160" s="148">
        <v>0</v>
      </c>
      <c r="AM2160" s="148">
        <v>0</v>
      </c>
    </row>
    <row r="2161" spans="1:39">
      <c r="A2161" s="148">
        <v>5327998</v>
      </c>
      <c r="B2161" s="148" t="s">
        <v>743</v>
      </c>
      <c r="C2161" s="148" t="s">
        <v>254</v>
      </c>
      <c r="D2161" s="148">
        <v>5327998</v>
      </c>
      <c r="F2161" s="149" t="s">
        <v>52</v>
      </c>
      <c r="H2161" s="150">
        <v>23078</v>
      </c>
      <c r="I2161" s="149" t="s">
        <v>8138</v>
      </c>
      <c r="J2161" s="149" t="s">
        <v>8139</v>
      </c>
      <c r="K2161" s="149" t="s">
        <v>45</v>
      </c>
      <c r="M2161" s="149" t="s">
        <v>46</v>
      </c>
      <c r="N2161" s="148">
        <v>12538907</v>
      </c>
      <c r="O2161" s="148" t="s">
        <v>174</v>
      </c>
      <c r="Q2161" s="148" t="s">
        <v>48</v>
      </c>
      <c r="R2161" s="150">
        <v>44109</v>
      </c>
      <c r="S2161" s="150">
        <v>45184</v>
      </c>
      <c r="T2161" s="148" t="s">
        <v>1006</v>
      </c>
      <c r="U2161" s="148">
        <v>576</v>
      </c>
      <c r="X2161" s="148">
        <v>5</v>
      </c>
      <c r="Y2161" s="148" t="s">
        <v>230</v>
      </c>
      <c r="AC2161" s="148" t="s">
        <v>49</v>
      </c>
      <c r="AD2161" s="148" t="s">
        <v>3734</v>
      </c>
      <c r="AE2161" s="148">
        <v>53200</v>
      </c>
      <c r="AF2161" s="148" t="s">
        <v>5060</v>
      </c>
      <c r="AJ2161" s="148">
        <v>619019817</v>
      </c>
      <c r="AK2161" s="148" t="s">
        <v>1866</v>
      </c>
      <c r="AL2161" s="148">
        <v>0</v>
      </c>
      <c r="AM2161" s="148">
        <v>0</v>
      </c>
    </row>
    <row r="2162" spans="1:39">
      <c r="A2162" s="148">
        <v>5329691</v>
      </c>
      <c r="B2162" s="148" t="s">
        <v>9942</v>
      </c>
      <c r="C2162" s="148" t="s">
        <v>116</v>
      </c>
      <c r="D2162" s="148">
        <v>5329691</v>
      </c>
      <c r="F2162" s="149" t="s">
        <v>5338</v>
      </c>
      <c r="H2162" s="150">
        <v>40661</v>
      </c>
      <c r="I2162" s="149" t="s">
        <v>44</v>
      </c>
      <c r="J2162" s="149">
        <v>-14</v>
      </c>
      <c r="K2162" s="149" t="s">
        <v>45</v>
      </c>
      <c r="M2162" s="149" t="s">
        <v>46</v>
      </c>
      <c r="N2162" s="148">
        <v>12530036</v>
      </c>
      <c r="O2162" s="148" t="s">
        <v>2030</v>
      </c>
      <c r="Q2162" s="148" t="s">
        <v>48</v>
      </c>
      <c r="R2162" s="150">
        <v>45399</v>
      </c>
      <c r="T2162" s="148" t="s">
        <v>2115</v>
      </c>
      <c r="U2162" s="148">
        <v>500</v>
      </c>
      <c r="X2162" s="148">
        <v>5</v>
      </c>
      <c r="Y2162" s="148" t="s">
        <v>230</v>
      </c>
      <c r="AC2162" s="148" t="s">
        <v>49</v>
      </c>
      <c r="AD2162" s="148" t="s">
        <v>4081</v>
      </c>
      <c r="AE2162" s="148">
        <v>53100</v>
      </c>
      <c r="AF2162" s="148" t="s">
        <v>9943</v>
      </c>
      <c r="AK2162" s="148" t="s">
        <v>9944</v>
      </c>
      <c r="AL2162" s="148">
        <v>0</v>
      </c>
      <c r="AM2162" s="148">
        <v>0</v>
      </c>
    </row>
    <row r="2163" spans="1:39">
      <c r="A2163" s="148">
        <v>5327074</v>
      </c>
      <c r="B2163" s="148" t="s">
        <v>3146</v>
      </c>
      <c r="C2163" s="148" t="s">
        <v>3147</v>
      </c>
      <c r="D2163" s="148">
        <v>5327074</v>
      </c>
      <c r="F2163" s="149" t="s">
        <v>52</v>
      </c>
      <c r="H2163" s="150">
        <v>39459</v>
      </c>
      <c r="I2163" s="149" t="s">
        <v>152</v>
      </c>
      <c r="J2163" s="149">
        <v>-17</v>
      </c>
      <c r="K2163" s="149" t="s">
        <v>61</v>
      </c>
      <c r="M2163" s="149" t="s">
        <v>46</v>
      </c>
      <c r="N2163" s="148">
        <v>12530025</v>
      </c>
      <c r="O2163" s="148" t="s">
        <v>2051</v>
      </c>
      <c r="Q2163" s="148" t="s">
        <v>48</v>
      </c>
      <c r="R2163" s="150">
        <v>43379</v>
      </c>
      <c r="T2163" s="148" t="s">
        <v>2115</v>
      </c>
      <c r="U2163" s="148">
        <v>500</v>
      </c>
      <c r="X2163" s="148">
        <v>5</v>
      </c>
      <c r="Y2163" s="148" t="s">
        <v>230</v>
      </c>
      <c r="AC2163" s="148" t="s">
        <v>49</v>
      </c>
      <c r="AD2163" s="148" t="s">
        <v>4076</v>
      </c>
      <c r="AE2163" s="148">
        <v>53200</v>
      </c>
      <c r="AF2163" s="148" t="s">
        <v>5061</v>
      </c>
      <c r="AK2163" s="148" t="s">
        <v>3148</v>
      </c>
      <c r="AL2163" s="148">
        <v>0</v>
      </c>
      <c r="AM2163" s="148">
        <v>0</v>
      </c>
    </row>
    <row r="2164" spans="1:39">
      <c r="A2164" s="148">
        <v>5329620</v>
      </c>
      <c r="B2164" s="148" t="s">
        <v>3146</v>
      </c>
      <c r="C2164" s="148" t="s">
        <v>64</v>
      </c>
      <c r="D2164" s="148">
        <v>5329620</v>
      </c>
      <c r="F2164" s="149" t="s">
        <v>52</v>
      </c>
      <c r="H2164" s="150">
        <v>23195</v>
      </c>
      <c r="I2164" s="149" t="s">
        <v>8138</v>
      </c>
      <c r="J2164" s="149" t="s">
        <v>8139</v>
      </c>
      <c r="K2164" s="149" t="s">
        <v>45</v>
      </c>
      <c r="M2164" s="149" t="s">
        <v>46</v>
      </c>
      <c r="N2164" s="148">
        <v>12530143</v>
      </c>
      <c r="O2164" s="148" t="s">
        <v>3251</v>
      </c>
      <c r="Q2164" s="148" t="s">
        <v>48</v>
      </c>
      <c r="R2164" s="150">
        <v>45308</v>
      </c>
      <c r="S2164" s="150">
        <v>45308</v>
      </c>
      <c r="T2164" s="148" t="s">
        <v>1006</v>
      </c>
      <c r="U2164" s="148">
        <v>501</v>
      </c>
      <c r="X2164" s="148">
        <v>5</v>
      </c>
      <c r="Y2164" s="148" t="s">
        <v>230</v>
      </c>
      <c r="AC2164" s="148" t="s">
        <v>49</v>
      </c>
      <c r="AD2164" s="148" t="s">
        <v>9945</v>
      </c>
      <c r="AE2164" s="148">
        <v>53360</v>
      </c>
      <c r="AF2164" s="148" t="s">
        <v>9946</v>
      </c>
      <c r="AH2164" s="148" t="s">
        <v>9946</v>
      </c>
      <c r="AJ2164" s="148">
        <v>607252680</v>
      </c>
      <c r="AK2164" s="148" t="s">
        <v>9947</v>
      </c>
      <c r="AL2164" s="148">
        <v>1</v>
      </c>
      <c r="AM2164" s="148">
        <v>0</v>
      </c>
    </row>
    <row r="2165" spans="1:39">
      <c r="A2165" s="148">
        <v>5328640</v>
      </c>
      <c r="B2165" s="148" t="s">
        <v>744</v>
      </c>
      <c r="C2165" s="148" t="s">
        <v>6709</v>
      </c>
      <c r="D2165" s="148">
        <v>5328640</v>
      </c>
      <c r="F2165" s="149" t="s">
        <v>52</v>
      </c>
      <c r="H2165" s="150">
        <v>39972</v>
      </c>
      <c r="I2165" s="149" t="s">
        <v>70</v>
      </c>
      <c r="J2165" s="149">
        <v>-16</v>
      </c>
      <c r="K2165" s="149" t="s">
        <v>45</v>
      </c>
      <c r="M2165" s="149" t="s">
        <v>46</v>
      </c>
      <c r="N2165" s="148">
        <v>12530099</v>
      </c>
      <c r="O2165" s="148" t="s">
        <v>2047</v>
      </c>
      <c r="Q2165" s="148" t="s">
        <v>48</v>
      </c>
      <c r="R2165" s="150">
        <v>44804</v>
      </c>
      <c r="T2165" s="148" t="s">
        <v>2115</v>
      </c>
      <c r="U2165" s="148">
        <v>531</v>
      </c>
      <c r="X2165" s="148">
        <v>5</v>
      </c>
      <c r="Y2165" s="148" t="s">
        <v>230</v>
      </c>
      <c r="AC2165" s="148" t="s">
        <v>49</v>
      </c>
      <c r="AD2165" s="148" t="s">
        <v>3690</v>
      </c>
      <c r="AE2165" s="148">
        <v>53400</v>
      </c>
      <c r="AF2165" s="148" t="s">
        <v>6710</v>
      </c>
      <c r="AJ2165" s="148">
        <v>650767168</v>
      </c>
      <c r="AK2165" s="148" t="s">
        <v>6711</v>
      </c>
      <c r="AL2165" s="148">
        <v>0</v>
      </c>
      <c r="AM2165" s="148">
        <v>0</v>
      </c>
    </row>
    <row r="2166" spans="1:39">
      <c r="A2166" s="148">
        <v>533085</v>
      </c>
      <c r="B2166" s="148" t="s">
        <v>744</v>
      </c>
      <c r="C2166" s="148" t="s">
        <v>2293</v>
      </c>
      <c r="D2166" s="148">
        <v>533085</v>
      </c>
      <c r="E2166" s="149" t="s">
        <v>8115</v>
      </c>
      <c r="F2166" s="149" t="s">
        <v>52</v>
      </c>
      <c r="H2166" s="150">
        <v>21288</v>
      </c>
      <c r="I2166" s="149" t="s">
        <v>8208</v>
      </c>
      <c r="J2166" s="149" t="s">
        <v>8209</v>
      </c>
      <c r="K2166" s="149" t="s">
        <v>45</v>
      </c>
      <c r="M2166" s="149" t="s">
        <v>46</v>
      </c>
      <c r="N2166" s="148">
        <v>12530036</v>
      </c>
      <c r="O2166" s="148" t="s">
        <v>2030</v>
      </c>
      <c r="P2166" s="150">
        <v>45489</v>
      </c>
      <c r="Q2166" s="148" t="s">
        <v>962</v>
      </c>
      <c r="R2166" s="150">
        <v>37432</v>
      </c>
      <c r="S2166" s="150">
        <v>45181</v>
      </c>
      <c r="T2166" s="148" t="s">
        <v>2896</v>
      </c>
      <c r="U2166" s="148">
        <v>781</v>
      </c>
      <c r="X2166" s="148">
        <v>7</v>
      </c>
      <c r="Y2166" s="148" t="s">
        <v>230</v>
      </c>
      <c r="AC2166" s="148" t="s">
        <v>49</v>
      </c>
      <c r="AD2166" s="148" t="s">
        <v>3665</v>
      </c>
      <c r="AE2166" s="148">
        <v>53100</v>
      </c>
      <c r="AF2166" s="148" t="s">
        <v>5062</v>
      </c>
      <c r="AI2166" s="148" t="s">
        <v>3548</v>
      </c>
      <c r="AJ2166" s="148" t="s">
        <v>3549</v>
      </c>
      <c r="AK2166" s="148" t="s">
        <v>1867</v>
      </c>
      <c r="AL2166" s="148">
        <v>1</v>
      </c>
      <c r="AM2166" s="148">
        <v>1</v>
      </c>
    </row>
    <row r="2167" spans="1:39">
      <c r="A2167" s="148">
        <v>5317220</v>
      </c>
      <c r="B2167" s="148" t="s">
        <v>745</v>
      </c>
      <c r="C2167" s="148" t="s">
        <v>93</v>
      </c>
      <c r="D2167" s="148">
        <v>5317220</v>
      </c>
      <c r="E2167" s="149" t="s">
        <v>52</v>
      </c>
      <c r="F2167" s="149" t="s">
        <v>52</v>
      </c>
      <c r="H2167" s="150">
        <v>21972</v>
      </c>
      <c r="I2167" s="149" t="s">
        <v>8138</v>
      </c>
      <c r="J2167" s="149" t="s">
        <v>8139</v>
      </c>
      <c r="K2167" s="149" t="s">
        <v>45</v>
      </c>
      <c r="M2167" s="149" t="s">
        <v>46</v>
      </c>
      <c r="N2167" s="148">
        <v>12530119</v>
      </c>
      <c r="O2167" s="148" t="s">
        <v>2062</v>
      </c>
      <c r="P2167" s="150">
        <v>45524</v>
      </c>
      <c r="Q2167" s="148" t="s">
        <v>962</v>
      </c>
      <c r="R2167" s="150">
        <v>37432</v>
      </c>
      <c r="S2167" s="150">
        <v>44816</v>
      </c>
      <c r="T2167" s="148" t="s">
        <v>2896</v>
      </c>
      <c r="U2167" s="148">
        <v>864</v>
      </c>
      <c r="X2167" s="148">
        <v>8</v>
      </c>
      <c r="Y2167" s="148" t="s">
        <v>230</v>
      </c>
      <c r="AC2167" s="148" t="s">
        <v>49</v>
      </c>
      <c r="AD2167" s="148" t="s">
        <v>3648</v>
      </c>
      <c r="AE2167" s="148">
        <v>53200</v>
      </c>
      <c r="AF2167" s="148" t="s">
        <v>5063</v>
      </c>
      <c r="AJ2167" s="148">
        <v>608986272</v>
      </c>
      <c r="AK2167" s="148" t="s">
        <v>1868</v>
      </c>
      <c r="AL2167" s="148">
        <v>0</v>
      </c>
      <c r="AM2167" s="148">
        <v>0</v>
      </c>
    </row>
    <row r="2168" spans="1:39">
      <c r="A2168" s="148">
        <v>5328577</v>
      </c>
      <c r="B2168" s="148" t="s">
        <v>745</v>
      </c>
      <c r="C2168" s="148" t="s">
        <v>64</v>
      </c>
      <c r="D2168" s="148">
        <v>5328577</v>
      </c>
      <c r="E2168" s="149" t="s">
        <v>8115</v>
      </c>
      <c r="F2168" s="149" t="s">
        <v>52</v>
      </c>
      <c r="H2168" s="150">
        <v>25864</v>
      </c>
      <c r="I2168" s="149" t="s">
        <v>8109</v>
      </c>
      <c r="J2168" s="149" t="s">
        <v>8110</v>
      </c>
      <c r="K2168" s="149" t="s">
        <v>45</v>
      </c>
      <c r="M2168" s="149" t="s">
        <v>46</v>
      </c>
      <c r="N2168" s="148">
        <v>12530081</v>
      </c>
      <c r="O2168" s="148" t="s">
        <v>201</v>
      </c>
      <c r="P2168" s="150">
        <v>45479</v>
      </c>
      <c r="Q2168" s="148" t="s">
        <v>962</v>
      </c>
      <c r="R2168" s="150">
        <v>44585</v>
      </c>
      <c r="S2168" s="150">
        <v>44503</v>
      </c>
      <c r="T2168" s="148" t="s">
        <v>2896</v>
      </c>
      <c r="U2168" s="148">
        <v>500</v>
      </c>
      <c r="X2168" s="148">
        <v>5</v>
      </c>
      <c r="Y2168" s="148" t="s">
        <v>230</v>
      </c>
      <c r="AC2168" s="148" t="s">
        <v>49</v>
      </c>
      <c r="AD2168" s="148" t="s">
        <v>4765</v>
      </c>
      <c r="AE2168" s="148">
        <v>49520</v>
      </c>
      <c r="AF2168" s="148" t="s">
        <v>5064</v>
      </c>
      <c r="AI2168" s="148" t="s">
        <v>3550</v>
      </c>
      <c r="AJ2168" s="148" t="s">
        <v>3551</v>
      </c>
      <c r="AK2168" s="148" t="s">
        <v>3552</v>
      </c>
      <c r="AL2168" s="148">
        <v>1</v>
      </c>
      <c r="AM2168" s="148">
        <v>1</v>
      </c>
    </row>
    <row r="2169" spans="1:39">
      <c r="A2169" s="148">
        <v>5323</v>
      </c>
      <c r="B2169" s="148" t="s">
        <v>3553</v>
      </c>
      <c r="C2169" s="148" t="s">
        <v>3554</v>
      </c>
      <c r="D2169" s="148">
        <v>5323</v>
      </c>
      <c r="F2169" s="149" t="s">
        <v>52</v>
      </c>
      <c r="H2169" s="150">
        <v>29609</v>
      </c>
      <c r="I2169" s="149" t="s">
        <v>8113</v>
      </c>
      <c r="J2169" s="149" t="s">
        <v>8114</v>
      </c>
      <c r="K2169" s="149" t="s">
        <v>45</v>
      </c>
      <c r="M2169" s="149" t="s">
        <v>46</v>
      </c>
      <c r="N2169" s="148">
        <v>12530079</v>
      </c>
      <c r="O2169" s="148" t="s">
        <v>106</v>
      </c>
      <c r="Q2169" s="148" t="s">
        <v>48</v>
      </c>
      <c r="R2169" s="150">
        <v>37432</v>
      </c>
      <c r="S2169" s="150">
        <v>44477</v>
      </c>
      <c r="T2169" s="148" t="s">
        <v>2896</v>
      </c>
      <c r="U2169" s="148">
        <v>601</v>
      </c>
      <c r="X2169" s="148">
        <v>6</v>
      </c>
      <c r="Y2169" s="148" t="s">
        <v>230</v>
      </c>
      <c r="AC2169" s="148" t="s">
        <v>49</v>
      </c>
      <c r="AD2169" s="148" t="s">
        <v>4242</v>
      </c>
      <c r="AE2169" s="148">
        <v>53190</v>
      </c>
      <c r="AF2169" s="148" t="s">
        <v>5065</v>
      </c>
      <c r="AI2169" s="148">
        <v>243055097</v>
      </c>
      <c r="AJ2169" s="148">
        <v>675439753</v>
      </c>
      <c r="AK2169" s="148" t="s">
        <v>9948</v>
      </c>
      <c r="AL2169" s="148">
        <v>0</v>
      </c>
      <c r="AM2169" s="148">
        <v>0</v>
      </c>
    </row>
    <row r="2170" spans="1:39">
      <c r="A2170" s="148">
        <v>5322201</v>
      </c>
      <c r="B2170" s="148" t="s">
        <v>746</v>
      </c>
      <c r="C2170" s="148" t="s">
        <v>1312</v>
      </c>
      <c r="D2170" s="148">
        <v>5322201</v>
      </c>
      <c r="F2170" s="149" t="s">
        <v>52</v>
      </c>
      <c r="H2170" s="150">
        <v>36703</v>
      </c>
      <c r="I2170" s="149" t="s">
        <v>59</v>
      </c>
      <c r="J2170" s="149">
        <v>-40</v>
      </c>
      <c r="K2170" s="149" t="s">
        <v>61</v>
      </c>
      <c r="M2170" s="149" t="s">
        <v>46</v>
      </c>
      <c r="N2170" s="148">
        <v>12530147</v>
      </c>
      <c r="O2170" s="148" t="s">
        <v>966</v>
      </c>
      <c r="Q2170" s="148" t="s">
        <v>48</v>
      </c>
      <c r="R2170" s="150">
        <v>40211</v>
      </c>
      <c r="S2170" s="150">
        <v>44792</v>
      </c>
      <c r="T2170" s="148" t="s">
        <v>2896</v>
      </c>
      <c r="U2170" s="148">
        <v>846</v>
      </c>
      <c r="X2170" s="148">
        <v>8</v>
      </c>
      <c r="Y2170" s="148" t="s">
        <v>230</v>
      </c>
      <c r="AC2170" s="148" t="s">
        <v>49</v>
      </c>
      <c r="AD2170" s="148" t="s">
        <v>4062</v>
      </c>
      <c r="AE2170" s="148">
        <v>53100</v>
      </c>
      <c r="AF2170" s="148" t="s">
        <v>5066</v>
      </c>
      <c r="AJ2170" s="148">
        <v>783269851</v>
      </c>
      <c r="AK2170" s="148" t="s">
        <v>3149</v>
      </c>
      <c r="AL2170" s="148">
        <v>0</v>
      </c>
      <c r="AM2170" s="148">
        <v>0</v>
      </c>
    </row>
    <row r="2171" spans="1:39">
      <c r="A2171" s="148">
        <v>5325274</v>
      </c>
      <c r="B2171" s="148" t="s">
        <v>746</v>
      </c>
      <c r="C2171" s="148" t="s">
        <v>173</v>
      </c>
      <c r="D2171" s="148">
        <v>5325274</v>
      </c>
      <c r="E2171" s="149" t="s">
        <v>8115</v>
      </c>
      <c r="F2171" s="149" t="s">
        <v>52</v>
      </c>
      <c r="H2171" s="150">
        <v>35493</v>
      </c>
      <c r="I2171" s="149" t="s">
        <v>59</v>
      </c>
      <c r="J2171" s="149">
        <v>-40</v>
      </c>
      <c r="K2171" s="149" t="s">
        <v>45</v>
      </c>
      <c r="M2171" s="149" t="s">
        <v>46</v>
      </c>
      <c r="N2171" s="148">
        <v>12530147</v>
      </c>
      <c r="O2171" s="148" t="s">
        <v>966</v>
      </c>
      <c r="P2171" s="150">
        <v>45492</v>
      </c>
      <c r="Q2171" s="148" t="s">
        <v>962</v>
      </c>
      <c r="R2171" s="150">
        <v>42263</v>
      </c>
      <c r="S2171" s="150">
        <v>44796</v>
      </c>
      <c r="T2171" s="148" t="s">
        <v>2896</v>
      </c>
      <c r="U2171" s="148">
        <v>724</v>
      </c>
      <c r="X2171" s="148">
        <v>7</v>
      </c>
      <c r="Y2171" s="148" t="s">
        <v>230</v>
      </c>
      <c r="AC2171" s="148" t="s">
        <v>49</v>
      </c>
      <c r="AD2171" s="148" t="s">
        <v>4062</v>
      </c>
      <c r="AE2171" s="148">
        <v>53100</v>
      </c>
      <c r="AF2171" s="148" t="s">
        <v>5066</v>
      </c>
      <c r="AI2171" s="148" t="s">
        <v>9949</v>
      </c>
      <c r="AJ2171" s="148" t="s">
        <v>9950</v>
      </c>
      <c r="AK2171" s="148" t="s">
        <v>9951</v>
      </c>
      <c r="AL2171" s="148">
        <v>0</v>
      </c>
      <c r="AM2171" s="148">
        <v>0</v>
      </c>
    </row>
    <row r="2172" spans="1:39">
      <c r="A2172" s="148">
        <v>5321174</v>
      </c>
      <c r="B2172" s="148" t="s">
        <v>746</v>
      </c>
      <c r="C2172" s="148" t="s">
        <v>3150</v>
      </c>
      <c r="D2172" s="148">
        <v>5321174</v>
      </c>
      <c r="F2172" s="149" t="s">
        <v>52</v>
      </c>
      <c r="H2172" s="150">
        <v>25656</v>
      </c>
      <c r="I2172" s="149" t="s">
        <v>8109</v>
      </c>
      <c r="J2172" s="149" t="s">
        <v>8110</v>
      </c>
      <c r="K2172" s="149" t="s">
        <v>61</v>
      </c>
      <c r="M2172" s="149" t="s">
        <v>46</v>
      </c>
      <c r="N2172" s="148">
        <v>12530147</v>
      </c>
      <c r="O2172" s="148" t="s">
        <v>966</v>
      </c>
      <c r="Q2172" s="148" t="s">
        <v>48</v>
      </c>
      <c r="R2172" s="150">
        <v>39715</v>
      </c>
      <c r="S2172" s="150">
        <v>44816</v>
      </c>
      <c r="T2172" s="148" t="s">
        <v>2896</v>
      </c>
      <c r="U2172" s="148">
        <v>589</v>
      </c>
      <c r="X2172" s="148">
        <v>5</v>
      </c>
      <c r="Y2172" s="148" t="s">
        <v>230</v>
      </c>
      <c r="AC2172" s="148" t="s">
        <v>49</v>
      </c>
      <c r="AD2172" s="148" t="s">
        <v>4062</v>
      </c>
      <c r="AE2172" s="148">
        <v>53100</v>
      </c>
      <c r="AF2172" s="148" t="s">
        <v>5066</v>
      </c>
      <c r="AI2172" s="148">
        <v>243004894</v>
      </c>
      <c r="AJ2172" s="148">
        <v>619864716</v>
      </c>
      <c r="AK2172" s="148" t="s">
        <v>3151</v>
      </c>
      <c r="AL2172" s="148">
        <v>0</v>
      </c>
      <c r="AM2172" s="148">
        <v>0</v>
      </c>
    </row>
    <row r="2173" spans="1:39">
      <c r="A2173" s="148">
        <v>5329635</v>
      </c>
      <c r="B2173" s="148" t="s">
        <v>747</v>
      </c>
      <c r="C2173" s="148" t="s">
        <v>96</v>
      </c>
      <c r="D2173" s="148">
        <v>5329635</v>
      </c>
      <c r="F2173" s="149" t="s">
        <v>5338</v>
      </c>
      <c r="H2173" s="150">
        <v>41716</v>
      </c>
      <c r="I2173" s="149" t="s">
        <v>89</v>
      </c>
      <c r="J2173" s="149">
        <v>-11</v>
      </c>
      <c r="K2173" s="149" t="s">
        <v>45</v>
      </c>
      <c r="M2173" s="149" t="s">
        <v>46</v>
      </c>
      <c r="N2173" s="148">
        <v>12530017</v>
      </c>
      <c r="O2173" s="148" t="s">
        <v>2025</v>
      </c>
      <c r="Q2173" s="148" t="s">
        <v>48</v>
      </c>
      <c r="R2173" s="150">
        <v>45314</v>
      </c>
      <c r="T2173" s="148" t="s">
        <v>2115</v>
      </c>
      <c r="U2173" s="148">
        <v>500</v>
      </c>
      <c r="X2173" s="148">
        <v>5</v>
      </c>
      <c r="Y2173" s="148" t="s">
        <v>230</v>
      </c>
      <c r="AC2173" s="148" t="s">
        <v>49</v>
      </c>
      <c r="AD2173" s="148" t="s">
        <v>5067</v>
      </c>
      <c r="AE2173" s="148">
        <v>53100</v>
      </c>
      <c r="AF2173" s="148" t="s">
        <v>9952</v>
      </c>
      <c r="AK2173" s="148" t="s">
        <v>6712</v>
      </c>
      <c r="AL2173" s="148">
        <v>0</v>
      </c>
      <c r="AM2173" s="148">
        <v>0</v>
      </c>
    </row>
    <row r="2174" spans="1:39">
      <c r="A2174" s="148">
        <v>536911</v>
      </c>
      <c r="B2174" s="148" t="s">
        <v>747</v>
      </c>
      <c r="C2174" s="148" t="s">
        <v>223</v>
      </c>
      <c r="D2174" s="148">
        <v>536911</v>
      </c>
      <c r="F2174" s="149" t="s">
        <v>52</v>
      </c>
      <c r="H2174" s="150">
        <v>27289</v>
      </c>
      <c r="I2174" s="149" t="s">
        <v>8109</v>
      </c>
      <c r="J2174" s="149" t="s">
        <v>8110</v>
      </c>
      <c r="K2174" s="149" t="s">
        <v>45</v>
      </c>
      <c r="M2174" s="149" t="s">
        <v>46</v>
      </c>
      <c r="N2174" s="148">
        <v>12530017</v>
      </c>
      <c r="O2174" s="148" t="s">
        <v>2025</v>
      </c>
      <c r="Q2174" s="148" t="s">
        <v>48</v>
      </c>
      <c r="R2174" s="150">
        <v>37432</v>
      </c>
      <c r="S2174" s="150">
        <v>45188</v>
      </c>
      <c r="T2174" s="148" t="s">
        <v>1006</v>
      </c>
      <c r="U2174" s="148">
        <v>1698</v>
      </c>
      <c r="X2174" s="148">
        <v>16</v>
      </c>
      <c r="Y2174" s="148" t="s">
        <v>230</v>
      </c>
      <c r="AC2174" s="148" t="s">
        <v>49</v>
      </c>
      <c r="AD2174" s="148" t="s">
        <v>5067</v>
      </c>
      <c r="AE2174" s="148">
        <v>53100</v>
      </c>
      <c r="AF2174" s="148" t="s">
        <v>5068</v>
      </c>
      <c r="AJ2174" s="148">
        <v>619031125</v>
      </c>
      <c r="AK2174" s="148" t="s">
        <v>6712</v>
      </c>
      <c r="AL2174" s="148">
        <v>0</v>
      </c>
      <c r="AM2174" s="148">
        <v>0</v>
      </c>
    </row>
    <row r="2175" spans="1:39">
      <c r="A2175" s="148">
        <v>5329634</v>
      </c>
      <c r="B2175" s="148" t="s">
        <v>747</v>
      </c>
      <c r="C2175" s="148" t="s">
        <v>453</v>
      </c>
      <c r="D2175" s="148">
        <v>5329634</v>
      </c>
      <c r="F2175" s="149" t="s">
        <v>5338</v>
      </c>
      <c r="H2175" s="150">
        <v>40777</v>
      </c>
      <c r="I2175" s="149" t="s">
        <v>44</v>
      </c>
      <c r="J2175" s="149">
        <v>-14</v>
      </c>
      <c r="K2175" s="149" t="s">
        <v>45</v>
      </c>
      <c r="M2175" s="149" t="s">
        <v>46</v>
      </c>
      <c r="N2175" s="148">
        <v>12530017</v>
      </c>
      <c r="O2175" s="148" t="s">
        <v>2025</v>
      </c>
      <c r="Q2175" s="148" t="s">
        <v>48</v>
      </c>
      <c r="R2175" s="150">
        <v>45314</v>
      </c>
      <c r="T2175" s="148" t="s">
        <v>2115</v>
      </c>
      <c r="U2175" s="148">
        <v>500</v>
      </c>
      <c r="X2175" s="148">
        <v>5</v>
      </c>
      <c r="Y2175" s="148" t="s">
        <v>230</v>
      </c>
      <c r="AC2175" s="148" t="s">
        <v>49</v>
      </c>
      <c r="AD2175" s="148" t="s">
        <v>5067</v>
      </c>
      <c r="AE2175" s="148">
        <v>53100</v>
      </c>
      <c r="AF2175" s="148" t="s">
        <v>9952</v>
      </c>
      <c r="AK2175" s="148" t="s">
        <v>6712</v>
      </c>
      <c r="AL2175" s="148">
        <v>0</v>
      </c>
      <c r="AM2175" s="148">
        <v>0</v>
      </c>
    </row>
    <row r="2176" spans="1:39">
      <c r="A2176" s="148">
        <v>5329633</v>
      </c>
      <c r="B2176" s="148" t="s">
        <v>747</v>
      </c>
      <c r="C2176" s="148" t="s">
        <v>150</v>
      </c>
      <c r="D2176" s="148">
        <v>5329633</v>
      </c>
      <c r="F2176" s="149" t="s">
        <v>5338</v>
      </c>
      <c r="H2176" s="150">
        <v>42415</v>
      </c>
      <c r="I2176" s="149" t="s">
        <v>43</v>
      </c>
      <c r="J2176" s="149">
        <v>-9</v>
      </c>
      <c r="K2176" s="149" t="s">
        <v>61</v>
      </c>
      <c r="M2176" s="149" t="s">
        <v>46</v>
      </c>
      <c r="N2176" s="148">
        <v>12530017</v>
      </c>
      <c r="O2176" s="148" t="s">
        <v>2025</v>
      </c>
      <c r="Q2176" s="148" t="s">
        <v>48</v>
      </c>
      <c r="R2176" s="150">
        <v>45314</v>
      </c>
      <c r="T2176" s="148" t="s">
        <v>2115</v>
      </c>
      <c r="U2176" s="148">
        <v>500</v>
      </c>
      <c r="X2176" s="148">
        <v>5</v>
      </c>
      <c r="Y2176" s="148" t="s">
        <v>230</v>
      </c>
      <c r="AC2176" s="148" t="s">
        <v>49</v>
      </c>
      <c r="AD2176" s="148" t="s">
        <v>4867</v>
      </c>
      <c r="AE2176" s="148">
        <v>53100</v>
      </c>
      <c r="AF2176" s="148" t="s">
        <v>9952</v>
      </c>
      <c r="AK2176" s="148" t="s">
        <v>6712</v>
      </c>
      <c r="AL2176" s="148">
        <v>0</v>
      </c>
      <c r="AM2176" s="148">
        <v>0</v>
      </c>
    </row>
    <row r="2177" spans="1:39">
      <c r="A2177" s="148">
        <v>5327397</v>
      </c>
      <c r="B2177" s="148" t="s">
        <v>747</v>
      </c>
      <c r="C2177" s="148" t="s">
        <v>438</v>
      </c>
      <c r="D2177" s="148">
        <v>5327397</v>
      </c>
      <c r="F2177" s="149" t="s">
        <v>52</v>
      </c>
      <c r="H2177" s="150">
        <v>40151</v>
      </c>
      <c r="I2177" s="149" t="s">
        <v>70</v>
      </c>
      <c r="J2177" s="149">
        <v>-16</v>
      </c>
      <c r="K2177" s="149" t="s">
        <v>45</v>
      </c>
      <c r="M2177" s="149" t="s">
        <v>46</v>
      </c>
      <c r="N2177" s="148">
        <v>12530020</v>
      </c>
      <c r="O2177" s="148" t="s">
        <v>127</v>
      </c>
      <c r="Q2177" s="148" t="s">
        <v>48</v>
      </c>
      <c r="R2177" s="150">
        <v>43719</v>
      </c>
      <c r="T2177" s="148" t="s">
        <v>2115</v>
      </c>
      <c r="U2177" s="148">
        <v>526</v>
      </c>
      <c r="X2177" s="148">
        <v>5</v>
      </c>
      <c r="Y2177" s="148" t="s">
        <v>230</v>
      </c>
      <c r="AC2177" s="148" t="s">
        <v>49</v>
      </c>
      <c r="AD2177" s="148" t="s">
        <v>3655</v>
      </c>
      <c r="AE2177" s="148">
        <v>53960</v>
      </c>
      <c r="AF2177" s="148" t="s">
        <v>5069</v>
      </c>
      <c r="AK2177" s="148" t="s">
        <v>2309</v>
      </c>
      <c r="AL2177" s="148">
        <v>0</v>
      </c>
      <c r="AM2177" s="148">
        <v>0</v>
      </c>
    </row>
    <row r="2178" spans="1:39">
      <c r="A2178" s="148">
        <v>5329393</v>
      </c>
      <c r="B2178" s="148" t="s">
        <v>6713</v>
      </c>
      <c r="C2178" s="148" t="s">
        <v>5764</v>
      </c>
      <c r="D2178" s="148">
        <v>5329393</v>
      </c>
      <c r="F2178" s="149" t="s">
        <v>52</v>
      </c>
      <c r="H2178" s="150">
        <v>41487</v>
      </c>
      <c r="I2178" s="149" t="s">
        <v>54</v>
      </c>
      <c r="J2178" s="149">
        <v>-12</v>
      </c>
      <c r="K2178" s="149" t="s">
        <v>45</v>
      </c>
      <c r="M2178" s="149" t="s">
        <v>46</v>
      </c>
      <c r="N2178" s="148">
        <v>12530018</v>
      </c>
      <c r="O2178" s="148" t="s">
        <v>2023</v>
      </c>
      <c r="Q2178" s="148" t="s">
        <v>48</v>
      </c>
      <c r="R2178" s="150">
        <v>45199</v>
      </c>
      <c r="T2178" s="148" t="s">
        <v>2115</v>
      </c>
      <c r="U2178" s="148">
        <v>500</v>
      </c>
      <c r="X2178" s="148">
        <v>5</v>
      </c>
      <c r="Y2178" s="148" t="s">
        <v>230</v>
      </c>
      <c r="AC2178" s="148" t="s">
        <v>49</v>
      </c>
      <c r="AD2178" s="148" t="s">
        <v>8324</v>
      </c>
      <c r="AE2178" s="148">
        <v>53200</v>
      </c>
      <c r="AF2178" s="148" t="s">
        <v>9953</v>
      </c>
      <c r="AJ2178" s="148">
        <v>617937719</v>
      </c>
      <c r="AK2178" s="148" t="s">
        <v>9954</v>
      </c>
      <c r="AL2178" s="148">
        <v>0</v>
      </c>
      <c r="AM2178" s="148">
        <v>0</v>
      </c>
    </row>
    <row r="2179" spans="1:39">
      <c r="A2179" s="148">
        <v>5316084</v>
      </c>
      <c r="B2179" s="148" t="s">
        <v>6713</v>
      </c>
      <c r="C2179" s="148" t="s">
        <v>6714</v>
      </c>
      <c r="D2179" s="148">
        <v>5316084</v>
      </c>
      <c r="F2179" s="149" t="s">
        <v>52</v>
      </c>
      <c r="H2179" s="150">
        <v>32599</v>
      </c>
      <c r="I2179" s="149" t="s">
        <v>59</v>
      </c>
      <c r="J2179" s="149">
        <v>-40</v>
      </c>
      <c r="K2179" s="149" t="s">
        <v>61</v>
      </c>
      <c r="M2179" s="149" t="s">
        <v>46</v>
      </c>
      <c r="N2179" s="148">
        <v>12530099</v>
      </c>
      <c r="O2179" s="148" t="s">
        <v>2047</v>
      </c>
      <c r="Q2179" s="148" t="s">
        <v>48</v>
      </c>
      <c r="R2179" s="150">
        <v>37432</v>
      </c>
      <c r="S2179" s="150">
        <v>44959</v>
      </c>
      <c r="T2179" s="148" t="s">
        <v>2896</v>
      </c>
      <c r="U2179" s="148">
        <v>683</v>
      </c>
      <c r="X2179" s="148">
        <v>6</v>
      </c>
      <c r="Y2179" s="148" t="s">
        <v>230</v>
      </c>
      <c r="AC2179" s="148" t="s">
        <v>49</v>
      </c>
      <c r="AD2179" s="148" t="s">
        <v>6715</v>
      </c>
      <c r="AE2179" s="148">
        <v>53400</v>
      </c>
      <c r="AF2179" s="148" t="s">
        <v>6716</v>
      </c>
      <c r="AJ2179" s="148">
        <v>622025536</v>
      </c>
      <c r="AK2179" s="148" t="s">
        <v>6717</v>
      </c>
      <c r="AL2179" s="148">
        <v>0</v>
      </c>
      <c r="AM2179" s="148">
        <v>0</v>
      </c>
    </row>
    <row r="2180" spans="1:39">
      <c r="A2180" s="148">
        <v>5329240</v>
      </c>
      <c r="B2180" s="148" t="s">
        <v>6713</v>
      </c>
      <c r="C2180" s="148" t="s">
        <v>2216</v>
      </c>
      <c r="D2180" s="148">
        <v>5329240</v>
      </c>
      <c r="F2180" s="149" t="s">
        <v>43</v>
      </c>
      <c r="H2180" s="150">
        <v>40345</v>
      </c>
      <c r="I2180" s="149" t="s">
        <v>97</v>
      </c>
      <c r="J2180" s="149">
        <v>-15</v>
      </c>
      <c r="K2180" s="149" t="s">
        <v>45</v>
      </c>
      <c r="M2180" s="149" t="s">
        <v>46</v>
      </c>
      <c r="N2180" s="148">
        <v>12530054</v>
      </c>
      <c r="O2180" s="148" t="s">
        <v>94</v>
      </c>
      <c r="Q2180" s="148" t="s">
        <v>48</v>
      </c>
      <c r="R2180" s="150">
        <v>45181</v>
      </c>
      <c r="T2180" s="148" t="s">
        <v>2115</v>
      </c>
      <c r="U2180" s="148">
        <v>500</v>
      </c>
      <c r="X2180" s="148">
        <v>5</v>
      </c>
      <c r="Y2180" s="148" t="s">
        <v>230</v>
      </c>
      <c r="AC2180" s="148" t="s">
        <v>49</v>
      </c>
      <c r="AD2180" s="148" t="s">
        <v>9955</v>
      </c>
      <c r="AE2180" s="148">
        <v>53800</v>
      </c>
      <c r="AF2180" s="148" t="s">
        <v>9956</v>
      </c>
      <c r="AK2180" s="148" t="s">
        <v>9957</v>
      </c>
      <c r="AL2180" s="148">
        <v>0</v>
      </c>
      <c r="AM2180" s="148">
        <v>0</v>
      </c>
    </row>
    <row r="2181" spans="1:39">
      <c r="A2181" s="148">
        <v>5310180</v>
      </c>
      <c r="B2181" s="148" t="s">
        <v>748</v>
      </c>
      <c r="C2181" s="148" t="s">
        <v>123</v>
      </c>
      <c r="D2181" s="148">
        <v>5310180</v>
      </c>
      <c r="E2181" s="149" t="s">
        <v>52</v>
      </c>
      <c r="F2181" s="149" t="s">
        <v>52</v>
      </c>
      <c r="H2181" s="150">
        <v>28673</v>
      </c>
      <c r="I2181" s="149" t="s">
        <v>8147</v>
      </c>
      <c r="J2181" s="149" t="s">
        <v>8148</v>
      </c>
      <c r="K2181" s="149" t="s">
        <v>45</v>
      </c>
      <c r="M2181" s="149" t="s">
        <v>46</v>
      </c>
      <c r="N2181" s="148">
        <v>12530022</v>
      </c>
      <c r="O2181" s="148" t="s">
        <v>51</v>
      </c>
      <c r="P2181" s="150">
        <v>45532</v>
      </c>
      <c r="Q2181" s="148" t="s">
        <v>962</v>
      </c>
      <c r="R2181" s="150">
        <v>37432</v>
      </c>
      <c r="S2181" s="150">
        <v>45516</v>
      </c>
      <c r="T2181" s="148" t="s">
        <v>1006</v>
      </c>
      <c r="U2181" s="148">
        <v>1873</v>
      </c>
      <c r="X2181" s="148">
        <v>18</v>
      </c>
      <c r="Y2181" s="148" t="s">
        <v>230</v>
      </c>
      <c r="AC2181" s="148" t="s">
        <v>49</v>
      </c>
      <c r="AD2181" s="148" t="s">
        <v>5070</v>
      </c>
      <c r="AE2181" s="148">
        <v>53240</v>
      </c>
      <c r="AF2181" s="148" t="s">
        <v>5071</v>
      </c>
      <c r="AK2181" s="148" t="s">
        <v>1869</v>
      </c>
      <c r="AL2181" s="148">
        <v>0</v>
      </c>
      <c r="AM2181" s="148">
        <v>0</v>
      </c>
    </row>
    <row r="2182" spans="1:39">
      <c r="A2182" s="148">
        <v>5327289</v>
      </c>
      <c r="B2182" s="148" t="s">
        <v>1185</v>
      </c>
      <c r="C2182" s="148" t="s">
        <v>2069</v>
      </c>
      <c r="D2182" s="148">
        <v>5327289</v>
      </c>
      <c r="F2182" s="149" t="s">
        <v>52</v>
      </c>
      <c r="H2182" s="150">
        <v>38832</v>
      </c>
      <c r="I2182" s="149" t="s">
        <v>2335</v>
      </c>
      <c r="J2182" s="149">
        <v>-19</v>
      </c>
      <c r="K2182" s="149" t="s">
        <v>45</v>
      </c>
      <c r="M2182" s="149" t="s">
        <v>46</v>
      </c>
      <c r="N2182" s="148">
        <v>12530021</v>
      </c>
      <c r="O2182" s="148" t="s">
        <v>233</v>
      </c>
      <c r="Q2182" s="148" t="s">
        <v>48</v>
      </c>
      <c r="R2182" s="150">
        <v>43447</v>
      </c>
      <c r="T2182" s="148" t="s">
        <v>2115</v>
      </c>
      <c r="U2182" s="148">
        <v>672</v>
      </c>
      <c r="X2182" s="148">
        <v>6</v>
      </c>
      <c r="Y2182" s="148" t="s">
        <v>230</v>
      </c>
      <c r="AC2182" s="148" t="s">
        <v>49</v>
      </c>
      <c r="AD2182" s="148" t="s">
        <v>3910</v>
      </c>
      <c r="AE2182" s="148">
        <v>53170</v>
      </c>
      <c r="AF2182" s="148" t="s">
        <v>5072</v>
      </c>
      <c r="AJ2182" s="148">
        <v>675375213</v>
      </c>
      <c r="AK2182" s="148" t="s">
        <v>3555</v>
      </c>
      <c r="AL2182" s="148">
        <v>0</v>
      </c>
      <c r="AM2182" s="148">
        <v>0</v>
      </c>
    </row>
    <row r="2183" spans="1:39">
      <c r="A2183" s="148">
        <v>5310067</v>
      </c>
      <c r="B2183" s="148" t="s">
        <v>6718</v>
      </c>
      <c r="C2183" s="148" t="s">
        <v>6719</v>
      </c>
      <c r="D2183" s="148">
        <v>5310067</v>
      </c>
      <c r="F2183" s="149" t="s">
        <v>52</v>
      </c>
      <c r="H2183" s="150">
        <v>22751</v>
      </c>
      <c r="I2183" s="149" t="s">
        <v>8138</v>
      </c>
      <c r="J2183" s="149" t="s">
        <v>8139</v>
      </c>
      <c r="K2183" s="149" t="s">
        <v>61</v>
      </c>
      <c r="M2183" s="149" t="s">
        <v>46</v>
      </c>
      <c r="N2183" s="148">
        <v>12530005</v>
      </c>
      <c r="O2183" s="148" t="s">
        <v>5391</v>
      </c>
      <c r="Q2183" s="148" t="s">
        <v>48</v>
      </c>
      <c r="R2183" s="150">
        <v>37432</v>
      </c>
      <c r="S2183" s="150">
        <v>44827</v>
      </c>
      <c r="T2183" s="148" t="s">
        <v>2896</v>
      </c>
      <c r="U2183" s="148">
        <v>500</v>
      </c>
      <c r="X2183" s="148">
        <v>5</v>
      </c>
      <c r="Y2183" s="148" t="s">
        <v>230</v>
      </c>
      <c r="AC2183" s="148" t="s">
        <v>49</v>
      </c>
      <c r="AD2183" s="148" t="s">
        <v>3693</v>
      </c>
      <c r="AE2183" s="148">
        <v>53350</v>
      </c>
      <c r="AF2183" s="148" t="s">
        <v>6720</v>
      </c>
      <c r="AH2183" s="148" t="s">
        <v>6721</v>
      </c>
      <c r="AI2183" s="148">
        <v>243906830</v>
      </c>
      <c r="AJ2183" s="148">
        <v>626063988</v>
      </c>
      <c r="AK2183" s="148" t="s">
        <v>6722</v>
      </c>
      <c r="AL2183" s="148">
        <v>0</v>
      </c>
      <c r="AM2183" s="148">
        <v>0</v>
      </c>
    </row>
    <row r="2184" spans="1:39">
      <c r="A2184" s="148">
        <v>5323669</v>
      </c>
      <c r="B2184" s="148" t="s">
        <v>749</v>
      </c>
      <c r="C2184" s="148" t="s">
        <v>5099</v>
      </c>
      <c r="D2184" s="148">
        <v>5323669</v>
      </c>
      <c r="F2184" s="149" t="s">
        <v>43</v>
      </c>
      <c r="H2184" s="150">
        <v>35275</v>
      </c>
      <c r="I2184" s="149" t="s">
        <v>59</v>
      </c>
      <c r="J2184" s="149">
        <v>-40</v>
      </c>
      <c r="K2184" s="149" t="s">
        <v>45</v>
      </c>
      <c r="M2184" s="149" t="s">
        <v>46</v>
      </c>
      <c r="N2184" s="148">
        <v>12530064</v>
      </c>
      <c r="O2184" s="148" t="s">
        <v>2020</v>
      </c>
      <c r="Q2184" s="148" t="s">
        <v>48</v>
      </c>
      <c r="R2184" s="150">
        <v>41176</v>
      </c>
      <c r="S2184" s="150">
        <v>44832</v>
      </c>
      <c r="T2184" s="148" t="s">
        <v>2896</v>
      </c>
      <c r="U2184" s="148">
        <v>1006</v>
      </c>
      <c r="X2184" s="148">
        <v>10</v>
      </c>
      <c r="Y2184" s="148" t="s">
        <v>230</v>
      </c>
      <c r="AB2184" s="150">
        <v>43647</v>
      </c>
      <c r="AC2184" s="148" t="s">
        <v>49</v>
      </c>
      <c r="AD2184" s="148" t="s">
        <v>3677</v>
      </c>
      <c r="AE2184" s="148">
        <v>53000</v>
      </c>
      <c r="AF2184" s="148" t="s">
        <v>6723</v>
      </c>
      <c r="AI2184" s="148">
        <v>602275853</v>
      </c>
      <c r="AK2184" s="148" t="s">
        <v>1870</v>
      </c>
      <c r="AL2184" s="148">
        <v>0</v>
      </c>
      <c r="AM2184" s="148">
        <v>0</v>
      </c>
    </row>
    <row r="2185" spans="1:39">
      <c r="A2185" s="148">
        <v>5328393</v>
      </c>
      <c r="B2185" s="148" t="s">
        <v>749</v>
      </c>
      <c r="C2185" s="148" t="s">
        <v>183</v>
      </c>
      <c r="D2185" s="148">
        <v>5328393</v>
      </c>
      <c r="E2185" s="149" t="s">
        <v>52</v>
      </c>
      <c r="F2185" s="149" t="s">
        <v>52</v>
      </c>
      <c r="H2185" s="150">
        <v>40813</v>
      </c>
      <c r="I2185" s="149" t="s">
        <v>44</v>
      </c>
      <c r="J2185" s="149">
        <v>-14</v>
      </c>
      <c r="K2185" s="149" t="s">
        <v>45</v>
      </c>
      <c r="M2185" s="149" t="s">
        <v>46</v>
      </c>
      <c r="N2185" s="148">
        <v>12530017</v>
      </c>
      <c r="O2185" s="148" t="s">
        <v>2025</v>
      </c>
      <c r="P2185" s="150">
        <v>45535</v>
      </c>
      <c r="Q2185" s="148" t="s">
        <v>962</v>
      </c>
      <c r="R2185" s="150">
        <v>44478</v>
      </c>
      <c r="T2185" s="148" t="s">
        <v>2115</v>
      </c>
      <c r="U2185" s="148">
        <v>596</v>
      </c>
      <c r="X2185" s="148">
        <v>5</v>
      </c>
      <c r="Y2185" s="148" t="s">
        <v>230</v>
      </c>
      <c r="AC2185" s="148" t="s">
        <v>49</v>
      </c>
      <c r="AD2185" s="148" t="s">
        <v>3680</v>
      </c>
      <c r="AE2185" s="148">
        <v>53220</v>
      </c>
      <c r="AF2185" s="148" t="s">
        <v>5073</v>
      </c>
      <c r="AI2185" s="148">
        <v>243054280</v>
      </c>
      <c r="AJ2185" s="148">
        <v>783007090</v>
      </c>
      <c r="AK2185" s="148" t="s">
        <v>3152</v>
      </c>
      <c r="AL2185" s="148">
        <v>0</v>
      </c>
      <c r="AM2185" s="148">
        <v>0</v>
      </c>
    </row>
    <row r="2186" spans="1:39">
      <c r="A2186" s="148">
        <v>5318295</v>
      </c>
      <c r="B2186" s="148" t="s">
        <v>750</v>
      </c>
      <c r="C2186" s="148" t="s">
        <v>683</v>
      </c>
      <c r="D2186" s="148">
        <v>5318295</v>
      </c>
      <c r="E2186" s="149" t="s">
        <v>8115</v>
      </c>
      <c r="F2186" s="149" t="s">
        <v>52</v>
      </c>
      <c r="H2186" s="150">
        <v>32552</v>
      </c>
      <c r="I2186" s="149" t="s">
        <v>59</v>
      </c>
      <c r="J2186" s="149">
        <v>-40</v>
      </c>
      <c r="K2186" s="149" t="s">
        <v>45</v>
      </c>
      <c r="M2186" s="149" t="s">
        <v>46</v>
      </c>
      <c r="N2186" s="148">
        <v>12530023</v>
      </c>
      <c r="O2186" s="148" t="s">
        <v>2026</v>
      </c>
      <c r="P2186" s="150">
        <v>45477</v>
      </c>
      <c r="Q2186" s="148" t="s">
        <v>962</v>
      </c>
      <c r="R2186" s="150">
        <v>37894</v>
      </c>
      <c r="S2186" s="150">
        <v>44820</v>
      </c>
      <c r="T2186" s="148" t="s">
        <v>2896</v>
      </c>
      <c r="U2186" s="148">
        <v>961</v>
      </c>
      <c r="X2186" s="148">
        <v>9</v>
      </c>
      <c r="Y2186" s="148" t="s">
        <v>230</v>
      </c>
      <c r="AC2186" s="148" t="s">
        <v>49</v>
      </c>
      <c r="AD2186" s="148" t="s">
        <v>8144</v>
      </c>
      <c r="AE2186" s="148">
        <v>53700</v>
      </c>
      <c r="AF2186" s="148" t="s">
        <v>9958</v>
      </c>
      <c r="AI2186" s="148" t="s">
        <v>9959</v>
      </c>
      <c r="AJ2186" s="148" t="s">
        <v>9959</v>
      </c>
      <c r="AK2186" s="148" t="s">
        <v>1871</v>
      </c>
      <c r="AL2186" s="148">
        <v>0</v>
      </c>
      <c r="AM2186" s="148">
        <v>0</v>
      </c>
    </row>
    <row r="2187" spans="1:39">
      <c r="A2187" s="148">
        <v>5328394</v>
      </c>
      <c r="B2187" s="148" t="s">
        <v>3556</v>
      </c>
      <c r="C2187" s="148" t="s">
        <v>1058</v>
      </c>
      <c r="D2187" s="148">
        <v>5328394</v>
      </c>
      <c r="F2187" s="149" t="s">
        <v>52</v>
      </c>
      <c r="H2187" s="150">
        <v>29005</v>
      </c>
      <c r="I2187" s="149" t="s">
        <v>8147</v>
      </c>
      <c r="J2187" s="149" t="s">
        <v>8148</v>
      </c>
      <c r="K2187" s="149" t="s">
        <v>45</v>
      </c>
      <c r="M2187" s="149" t="s">
        <v>46</v>
      </c>
      <c r="N2187" s="148">
        <v>12530144</v>
      </c>
      <c r="O2187" s="148" t="s">
        <v>2070</v>
      </c>
      <c r="Q2187" s="148" t="s">
        <v>48</v>
      </c>
      <c r="R2187" s="150">
        <v>44479</v>
      </c>
      <c r="S2187" s="150">
        <v>44473</v>
      </c>
      <c r="T2187" s="148" t="s">
        <v>2896</v>
      </c>
      <c r="U2187" s="148">
        <v>542</v>
      </c>
      <c r="X2187" s="148">
        <v>5</v>
      </c>
      <c r="Y2187" s="148" t="s">
        <v>230</v>
      </c>
      <c r="AC2187" s="148" t="s">
        <v>49</v>
      </c>
      <c r="AD2187" s="148" t="s">
        <v>4222</v>
      </c>
      <c r="AE2187" s="148">
        <v>49640</v>
      </c>
      <c r="AF2187" s="148" t="s">
        <v>5074</v>
      </c>
      <c r="AJ2187" s="148">
        <v>687066094</v>
      </c>
      <c r="AK2187" s="148" t="s">
        <v>3557</v>
      </c>
      <c r="AL2187" s="148">
        <v>0</v>
      </c>
      <c r="AM2187" s="148">
        <v>0</v>
      </c>
    </row>
    <row r="2188" spans="1:39">
      <c r="A2188" s="148">
        <v>5325264</v>
      </c>
      <c r="B2188" s="148" t="s">
        <v>995</v>
      </c>
      <c r="C2188" s="148" t="s">
        <v>136</v>
      </c>
      <c r="D2188" s="148">
        <v>5325264</v>
      </c>
      <c r="E2188" s="149" t="s">
        <v>52</v>
      </c>
      <c r="F2188" s="149" t="s">
        <v>52</v>
      </c>
      <c r="H2188" s="150">
        <v>24509</v>
      </c>
      <c r="I2188" s="149" t="s">
        <v>8130</v>
      </c>
      <c r="J2188" s="149" t="s">
        <v>8131</v>
      </c>
      <c r="K2188" s="149" t="s">
        <v>45</v>
      </c>
      <c r="M2188" s="149" t="s">
        <v>46</v>
      </c>
      <c r="N2188" s="148">
        <v>12530081</v>
      </c>
      <c r="O2188" s="148" t="s">
        <v>201</v>
      </c>
      <c r="P2188" s="150">
        <v>45479</v>
      </c>
      <c r="Q2188" s="148" t="s">
        <v>962</v>
      </c>
      <c r="R2188" s="150">
        <v>42262</v>
      </c>
      <c r="S2188" s="150">
        <v>44825</v>
      </c>
      <c r="T2188" s="148" t="s">
        <v>2896</v>
      </c>
      <c r="U2188" s="148">
        <v>569</v>
      </c>
      <c r="X2188" s="148">
        <v>5</v>
      </c>
      <c r="Y2188" s="148" t="s">
        <v>230</v>
      </c>
      <c r="AC2188" s="148" t="s">
        <v>49</v>
      </c>
      <c r="AD2188" s="148" t="s">
        <v>4105</v>
      </c>
      <c r="AE2188" s="148">
        <v>53400</v>
      </c>
      <c r="AF2188" s="148" t="s">
        <v>5075</v>
      </c>
      <c r="AJ2188" s="148">
        <v>673834310</v>
      </c>
      <c r="AK2188" s="148" t="s">
        <v>6724</v>
      </c>
      <c r="AL2188" s="148">
        <v>0</v>
      </c>
      <c r="AM2188" s="148">
        <v>0</v>
      </c>
    </row>
    <row r="2189" spans="1:39">
      <c r="A2189" s="148">
        <v>5329712</v>
      </c>
      <c r="B2189" s="148" t="s">
        <v>9960</v>
      </c>
      <c r="C2189" s="148" t="s">
        <v>5851</v>
      </c>
      <c r="D2189" s="148">
        <v>5329712</v>
      </c>
      <c r="E2189" s="149" t="s">
        <v>52</v>
      </c>
      <c r="H2189" s="150">
        <v>32053</v>
      </c>
      <c r="I2189" s="149" t="s">
        <v>59</v>
      </c>
      <c r="J2189" s="149">
        <v>-40</v>
      </c>
      <c r="K2189" s="149" t="s">
        <v>45</v>
      </c>
      <c r="M2189" s="149" t="s">
        <v>46</v>
      </c>
      <c r="N2189" s="148">
        <v>12538910</v>
      </c>
      <c r="O2189" s="148" t="s">
        <v>2072</v>
      </c>
      <c r="P2189" s="150">
        <v>45491</v>
      </c>
      <c r="Q2189" s="148" t="s">
        <v>962</v>
      </c>
      <c r="R2189" s="150">
        <v>45491</v>
      </c>
      <c r="S2189" s="150">
        <v>45468</v>
      </c>
      <c r="T2189" s="148" t="s">
        <v>1006</v>
      </c>
      <c r="U2189" s="148">
        <v>500</v>
      </c>
      <c r="X2189" s="148">
        <v>5</v>
      </c>
      <c r="Y2189" s="148" t="s">
        <v>230</v>
      </c>
      <c r="AC2189" s="148" t="s">
        <v>49</v>
      </c>
      <c r="AD2189" s="148" t="s">
        <v>9961</v>
      </c>
      <c r="AE2189" s="148">
        <v>53440</v>
      </c>
      <c r="AF2189" s="148" t="s">
        <v>9962</v>
      </c>
      <c r="AJ2189" s="148">
        <v>789603239</v>
      </c>
      <c r="AK2189" s="148" t="s">
        <v>9963</v>
      </c>
      <c r="AL2189" s="148">
        <v>0</v>
      </c>
      <c r="AM2189" s="148">
        <v>0</v>
      </c>
    </row>
    <row r="2190" spans="1:39">
      <c r="A2190" s="148">
        <v>535016</v>
      </c>
      <c r="B2190" s="148" t="s">
        <v>751</v>
      </c>
      <c r="C2190" s="148" t="s">
        <v>458</v>
      </c>
      <c r="D2190" s="148">
        <v>535016</v>
      </c>
      <c r="F2190" s="149" t="s">
        <v>52</v>
      </c>
      <c r="H2190" s="150">
        <v>15844</v>
      </c>
      <c r="I2190" s="149" t="s">
        <v>8304</v>
      </c>
      <c r="J2190" s="149" t="s">
        <v>2113</v>
      </c>
      <c r="K2190" s="149" t="s">
        <v>45</v>
      </c>
      <c r="M2190" s="149" t="s">
        <v>46</v>
      </c>
      <c r="N2190" s="148">
        <v>12530114</v>
      </c>
      <c r="O2190" s="148" t="s">
        <v>47</v>
      </c>
      <c r="Q2190" s="148" t="s">
        <v>48</v>
      </c>
      <c r="R2190" s="150">
        <v>37432</v>
      </c>
      <c r="S2190" s="150">
        <v>44774</v>
      </c>
      <c r="T2190" s="148" t="s">
        <v>2896</v>
      </c>
      <c r="U2190" s="148">
        <v>783</v>
      </c>
      <c r="X2190" s="148">
        <v>7</v>
      </c>
      <c r="Y2190" s="148" t="s">
        <v>230</v>
      </c>
      <c r="AB2190" s="150">
        <v>44743</v>
      </c>
      <c r="AC2190" s="148" t="s">
        <v>49</v>
      </c>
      <c r="AD2190" s="148" t="s">
        <v>1328</v>
      </c>
      <c r="AE2190" s="148">
        <v>53000</v>
      </c>
      <c r="AF2190" s="148" t="s">
        <v>6725</v>
      </c>
      <c r="AI2190" s="148" t="s">
        <v>5076</v>
      </c>
      <c r="AJ2190" s="148" t="s">
        <v>5077</v>
      </c>
      <c r="AK2190" s="148" t="s">
        <v>1872</v>
      </c>
      <c r="AL2190" s="148">
        <v>0</v>
      </c>
      <c r="AM2190" s="148">
        <v>0</v>
      </c>
    </row>
    <row r="2191" spans="1:39">
      <c r="A2191" s="148">
        <v>5327292</v>
      </c>
      <c r="B2191" s="148" t="s">
        <v>752</v>
      </c>
      <c r="C2191" s="148" t="s">
        <v>1085</v>
      </c>
      <c r="D2191" s="148">
        <v>5327292</v>
      </c>
      <c r="F2191" s="149" t="s">
        <v>52</v>
      </c>
      <c r="H2191" s="150">
        <v>37602</v>
      </c>
      <c r="I2191" s="149" t="s">
        <v>59</v>
      </c>
      <c r="J2191" s="149">
        <v>-40</v>
      </c>
      <c r="K2191" s="149" t="s">
        <v>61</v>
      </c>
      <c r="M2191" s="149" t="s">
        <v>46</v>
      </c>
      <c r="N2191" s="148">
        <v>12530016</v>
      </c>
      <c r="O2191" s="148" t="s">
        <v>2152</v>
      </c>
      <c r="Q2191" s="148" t="s">
        <v>48</v>
      </c>
      <c r="R2191" s="150">
        <v>43462</v>
      </c>
      <c r="S2191" s="150">
        <v>44445</v>
      </c>
      <c r="T2191" s="148" t="s">
        <v>2896</v>
      </c>
      <c r="U2191" s="148">
        <v>560</v>
      </c>
      <c r="X2191" s="148">
        <v>5</v>
      </c>
      <c r="Y2191" s="148" t="s">
        <v>230</v>
      </c>
      <c r="AC2191" s="148" t="s">
        <v>49</v>
      </c>
      <c r="AD2191" s="148" t="s">
        <v>3803</v>
      </c>
      <c r="AE2191" s="148">
        <v>53600</v>
      </c>
      <c r="AF2191" s="148" t="s">
        <v>5078</v>
      </c>
      <c r="AI2191" s="148">
        <v>243017941</v>
      </c>
      <c r="AJ2191" s="148">
        <v>612620512</v>
      </c>
      <c r="AK2191" s="148" t="s">
        <v>1873</v>
      </c>
      <c r="AL2191" s="148">
        <v>0</v>
      </c>
      <c r="AM2191" s="148">
        <v>0</v>
      </c>
    </row>
    <row r="2192" spans="1:39">
      <c r="A2192" s="148">
        <v>5312711</v>
      </c>
      <c r="B2192" s="148" t="s">
        <v>752</v>
      </c>
      <c r="C2192" s="148" t="s">
        <v>109</v>
      </c>
      <c r="D2192" s="148">
        <v>5312711</v>
      </c>
      <c r="E2192" s="149" t="s">
        <v>8115</v>
      </c>
      <c r="F2192" s="149" t="s">
        <v>52</v>
      </c>
      <c r="H2192" s="150">
        <v>27013</v>
      </c>
      <c r="I2192" s="149" t="s">
        <v>8109</v>
      </c>
      <c r="J2192" s="149" t="s">
        <v>8110</v>
      </c>
      <c r="K2192" s="149" t="s">
        <v>45</v>
      </c>
      <c r="M2192" s="149" t="s">
        <v>46</v>
      </c>
      <c r="N2192" s="148">
        <v>12530016</v>
      </c>
      <c r="O2192" s="148" t="s">
        <v>2152</v>
      </c>
      <c r="P2192" s="150">
        <v>45478</v>
      </c>
      <c r="Q2192" s="148" t="s">
        <v>962</v>
      </c>
      <c r="R2192" s="150">
        <v>37432</v>
      </c>
      <c r="S2192" s="150">
        <v>44760</v>
      </c>
      <c r="T2192" s="148" t="s">
        <v>2896</v>
      </c>
      <c r="U2192" s="148">
        <v>995</v>
      </c>
      <c r="X2192" s="148">
        <v>9</v>
      </c>
      <c r="Y2192" s="148" t="s">
        <v>230</v>
      </c>
      <c r="AC2192" s="148" t="s">
        <v>49</v>
      </c>
      <c r="AD2192" s="148" t="s">
        <v>4306</v>
      </c>
      <c r="AE2192" s="148">
        <v>53600</v>
      </c>
      <c r="AF2192" s="148" t="s">
        <v>5078</v>
      </c>
      <c r="AI2192" s="148" t="s">
        <v>3153</v>
      </c>
      <c r="AJ2192" s="148" t="s">
        <v>3153</v>
      </c>
      <c r="AK2192" s="148" t="s">
        <v>1874</v>
      </c>
      <c r="AL2192" s="148">
        <v>1</v>
      </c>
      <c r="AM2192" s="148">
        <v>1</v>
      </c>
    </row>
    <row r="2193" spans="1:39">
      <c r="A2193" s="148">
        <v>5325867</v>
      </c>
      <c r="B2193" s="148" t="s">
        <v>752</v>
      </c>
      <c r="C2193" s="148" t="s">
        <v>1005</v>
      </c>
      <c r="D2193" s="148">
        <v>5325867</v>
      </c>
      <c r="E2193" s="149" t="s">
        <v>52</v>
      </c>
      <c r="F2193" s="149" t="s">
        <v>52</v>
      </c>
      <c r="H2193" s="150">
        <v>39345</v>
      </c>
      <c r="I2193" s="149" t="s">
        <v>68</v>
      </c>
      <c r="J2193" s="149">
        <v>-18</v>
      </c>
      <c r="K2193" s="149" t="s">
        <v>45</v>
      </c>
      <c r="M2193" s="149" t="s">
        <v>46</v>
      </c>
      <c r="N2193" s="148">
        <v>12530022</v>
      </c>
      <c r="O2193" s="148" t="s">
        <v>51</v>
      </c>
      <c r="P2193" s="150">
        <v>45535</v>
      </c>
      <c r="Q2193" s="148" t="s">
        <v>962</v>
      </c>
      <c r="R2193" s="150">
        <v>42637</v>
      </c>
      <c r="T2193" s="148" t="s">
        <v>2115</v>
      </c>
      <c r="U2193" s="148">
        <v>1867</v>
      </c>
      <c r="X2193" s="148">
        <v>18</v>
      </c>
      <c r="Y2193" s="148" t="s">
        <v>230</v>
      </c>
      <c r="AB2193" s="150">
        <v>45108</v>
      </c>
      <c r="AC2193" s="148" t="s">
        <v>49</v>
      </c>
      <c r="AD2193" s="148" t="s">
        <v>3803</v>
      </c>
      <c r="AE2193" s="148">
        <v>53600</v>
      </c>
      <c r="AF2193" s="148" t="s">
        <v>5078</v>
      </c>
      <c r="AI2193" s="148">
        <v>243017941</v>
      </c>
      <c r="AK2193" s="148" t="s">
        <v>1874</v>
      </c>
      <c r="AL2193" s="148">
        <v>0</v>
      </c>
      <c r="AM2193" s="148">
        <v>0</v>
      </c>
    </row>
    <row r="2194" spans="1:39">
      <c r="A2194" s="148">
        <v>5325888</v>
      </c>
      <c r="B2194" s="148" t="s">
        <v>1045</v>
      </c>
      <c r="C2194" s="148" t="s">
        <v>9964</v>
      </c>
      <c r="D2194" s="148">
        <v>5325888</v>
      </c>
      <c r="F2194" s="149" t="s">
        <v>52</v>
      </c>
      <c r="H2194" s="150">
        <v>38771</v>
      </c>
      <c r="I2194" s="149" t="s">
        <v>2335</v>
      </c>
      <c r="J2194" s="149">
        <v>-19</v>
      </c>
      <c r="K2194" s="149" t="s">
        <v>61</v>
      </c>
      <c r="M2194" s="149" t="s">
        <v>46</v>
      </c>
      <c r="N2194" s="148">
        <v>12530018</v>
      </c>
      <c r="O2194" s="148" t="s">
        <v>2023</v>
      </c>
      <c r="Q2194" s="148" t="s">
        <v>48</v>
      </c>
      <c r="R2194" s="150">
        <v>42639</v>
      </c>
      <c r="T2194" s="148" t="s">
        <v>2115</v>
      </c>
      <c r="U2194" s="148">
        <v>726</v>
      </c>
      <c r="X2194" s="148">
        <v>7</v>
      </c>
      <c r="Y2194" s="148" t="s">
        <v>230</v>
      </c>
      <c r="AC2194" s="148" t="s">
        <v>49</v>
      </c>
      <c r="AD2194" s="148" t="s">
        <v>3820</v>
      </c>
      <c r="AE2194" s="148">
        <v>53200</v>
      </c>
      <c r="AF2194" s="148" t="s">
        <v>5079</v>
      </c>
      <c r="AI2194" s="148">
        <v>243097650</v>
      </c>
      <c r="AJ2194" s="148">
        <v>679611628</v>
      </c>
      <c r="AK2194" s="148" t="s">
        <v>1875</v>
      </c>
      <c r="AL2194" s="148">
        <v>0</v>
      </c>
      <c r="AM2194" s="148">
        <v>0</v>
      </c>
    </row>
    <row r="2195" spans="1:39">
      <c r="A2195" s="148">
        <v>5325891</v>
      </c>
      <c r="B2195" s="148" t="s">
        <v>1045</v>
      </c>
      <c r="C2195" s="148" t="s">
        <v>348</v>
      </c>
      <c r="D2195" s="148">
        <v>5325891</v>
      </c>
      <c r="F2195" s="149" t="s">
        <v>52</v>
      </c>
      <c r="H2195" s="150">
        <v>39814</v>
      </c>
      <c r="I2195" s="149" t="s">
        <v>70</v>
      </c>
      <c r="J2195" s="149">
        <v>-16</v>
      </c>
      <c r="K2195" s="149" t="s">
        <v>45</v>
      </c>
      <c r="M2195" s="149" t="s">
        <v>46</v>
      </c>
      <c r="N2195" s="148">
        <v>12530018</v>
      </c>
      <c r="O2195" s="148" t="s">
        <v>2023</v>
      </c>
      <c r="Q2195" s="148" t="s">
        <v>48</v>
      </c>
      <c r="R2195" s="150">
        <v>42639</v>
      </c>
      <c r="T2195" s="148" t="s">
        <v>2115</v>
      </c>
      <c r="U2195" s="148">
        <v>605</v>
      </c>
      <c r="X2195" s="148">
        <v>6</v>
      </c>
      <c r="Y2195" s="148" t="s">
        <v>230</v>
      </c>
      <c r="AC2195" s="148" t="s">
        <v>49</v>
      </c>
      <c r="AD2195" s="148" t="s">
        <v>3820</v>
      </c>
      <c r="AE2195" s="148">
        <v>53200</v>
      </c>
      <c r="AF2195" s="148" t="s">
        <v>5079</v>
      </c>
      <c r="AI2195" s="148">
        <v>243097650</v>
      </c>
      <c r="AJ2195" s="148">
        <v>679611628</v>
      </c>
      <c r="AK2195" s="148" t="s">
        <v>1875</v>
      </c>
      <c r="AL2195" s="148">
        <v>0</v>
      </c>
      <c r="AM2195" s="148">
        <v>0</v>
      </c>
    </row>
    <row r="2196" spans="1:39">
      <c r="A2196" s="148">
        <v>5327429</v>
      </c>
      <c r="B2196" s="148" t="s">
        <v>1045</v>
      </c>
      <c r="C2196" s="148" t="s">
        <v>151</v>
      </c>
      <c r="D2196" s="148">
        <v>5327429</v>
      </c>
      <c r="E2196" s="149" t="s">
        <v>8115</v>
      </c>
      <c r="F2196" s="149" t="s">
        <v>52</v>
      </c>
      <c r="H2196" s="150">
        <v>27906</v>
      </c>
      <c r="I2196" s="149" t="s">
        <v>8147</v>
      </c>
      <c r="J2196" s="149" t="s">
        <v>8148</v>
      </c>
      <c r="K2196" s="149" t="s">
        <v>45</v>
      </c>
      <c r="M2196" s="149" t="s">
        <v>46</v>
      </c>
      <c r="N2196" s="148">
        <v>12530018</v>
      </c>
      <c r="O2196" s="148" t="s">
        <v>2023</v>
      </c>
      <c r="P2196" s="150">
        <v>45487</v>
      </c>
      <c r="Q2196" s="148" t="s">
        <v>962</v>
      </c>
      <c r="R2196" s="150">
        <v>43722</v>
      </c>
      <c r="T2196" s="148" t="s">
        <v>2022</v>
      </c>
      <c r="U2196" s="148">
        <v>646</v>
      </c>
      <c r="X2196" s="148">
        <v>6</v>
      </c>
      <c r="Y2196" s="148" t="s">
        <v>230</v>
      </c>
      <c r="AC2196" s="148" t="s">
        <v>49</v>
      </c>
      <c r="AD2196" s="148" t="s">
        <v>3820</v>
      </c>
      <c r="AE2196" s="148">
        <v>53200</v>
      </c>
      <c r="AF2196" s="148" t="s">
        <v>5080</v>
      </c>
      <c r="AI2196" s="148" t="s">
        <v>9965</v>
      </c>
      <c r="AJ2196" s="148" t="s">
        <v>9966</v>
      </c>
      <c r="AK2196" s="148" t="s">
        <v>1875</v>
      </c>
      <c r="AL2196" s="148">
        <v>0</v>
      </c>
      <c r="AM2196" s="148">
        <v>0</v>
      </c>
    </row>
    <row r="2197" spans="1:39">
      <c r="A2197" s="148">
        <v>4937954</v>
      </c>
      <c r="B2197" s="148" t="s">
        <v>753</v>
      </c>
      <c r="C2197" s="148" t="s">
        <v>312</v>
      </c>
      <c r="D2197" s="148">
        <v>4937954</v>
      </c>
      <c r="F2197" s="149" t="s">
        <v>52</v>
      </c>
      <c r="H2197" s="150">
        <v>37256</v>
      </c>
      <c r="I2197" s="149" t="s">
        <v>59</v>
      </c>
      <c r="J2197" s="149">
        <v>-40</v>
      </c>
      <c r="K2197" s="149" t="s">
        <v>45</v>
      </c>
      <c r="M2197" s="149" t="s">
        <v>46</v>
      </c>
      <c r="N2197" s="148">
        <v>12530108</v>
      </c>
      <c r="O2197" s="148" t="s">
        <v>2037</v>
      </c>
      <c r="Q2197" s="148" t="s">
        <v>48</v>
      </c>
      <c r="R2197" s="150">
        <v>42992</v>
      </c>
      <c r="S2197" s="150">
        <v>44092</v>
      </c>
      <c r="T2197" s="148" t="s">
        <v>2896</v>
      </c>
      <c r="U2197" s="148">
        <v>610</v>
      </c>
      <c r="X2197" s="148">
        <v>6</v>
      </c>
      <c r="Y2197" s="148" t="s">
        <v>230</v>
      </c>
      <c r="AC2197" s="148" t="s">
        <v>49</v>
      </c>
      <c r="AD2197" s="148" t="s">
        <v>3662</v>
      </c>
      <c r="AE2197" s="148">
        <v>53800</v>
      </c>
      <c r="AF2197" s="148" t="s">
        <v>5081</v>
      </c>
      <c r="AJ2197" s="148">
        <v>611555477</v>
      </c>
      <c r="AK2197" s="148" t="s">
        <v>6726</v>
      </c>
      <c r="AL2197" s="148">
        <v>0</v>
      </c>
      <c r="AM2197" s="148">
        <v>0</v>
      </c>
    </row>
    <row r="2198" spans="1:39">
      <c r="A2198" s="148">
        <v>5325793</v>
      </c>
      <c r="B2198" s="148" t="s">
        <v>753</v>
      </c>
      <c r="C2198" s="148" t="s">
        <v>1046</v>
      </c>
      <c r="D2198" s="148">
        <v>5325793</v>
      </c>
      <c r="F2198" s="149" t="s">
        <v>52</v>
      </c>
      <c r="H2198" s="150">
        <v>38925</v>
      </c>
      <c r="I2198" s="149" t="s">
        <v>2335</v>
      </c>
      <c r="J2198" s="149">
        <v>-19</v>
      </c>
      <c r="K2198" s="149" t="s">
        <v>45</v>
      </c>
      <c r="M2198" s="149" t="s">
        <v>46</v>
      </c>
      <c r="N2198" s="148">
        <v>12530061</v>
      </c>
      <c r="O2198" s="148" t="s">
        <v>90</v>
      </c>
      <c r="Q2198" s="148" t="s">
        <v>48</v>
      </c>
      <c r="R2198" s="150">
        <v>42628</v>
      </c>
      <c r="T2198" s="148" t="s">
        <v>2115</v>
      </c>
      <c r="U2198" s="148">
        <v>763</v>
      </c>
      <c r="X2198" s="148">
        <v>7</v>
      </c>
      <c r="Y2198" s="148" t="s">
        <v>230</v>
      </c>
      <c r="AC2198" s="148" t="s">
        <v>49</v>
      </c>
      <c r="AD2198" s="148" t="s">
        <v>3844</v>
      </c>
      <c r="AE2198" s="148">
        <v>53800</v>
      </c>
      <c r="AF2198" s="148" t="s">
        <v>5082</v>
      </c>
      <c r="AI2198" s="148">
        <v>253478220</v>
      </c>
      <c r="AJ2198" s="148">
        <v>656697091</v>
      </c>
      <c r="AK2198" s="148" t="s">
        <v>1876</v>
      </c>
      <c r="AL2198" s="148">
        <v>0</v>
      </c>
      <c r="AM2198" s="148">
        <v>0</v>
      </c>
    </row>
    <row r="2199" spans="1:39">
      <c r="A2199" s="148">
        <v>5322403</v>
      </c>
      <c r="B2199" s="148" t="s">
        <v>753</v>
      </c>
      <c r="C2199" s="148" t="s">
        <v>1275</v>
      </c>
      <c r="D2199" s="148">
        <v>5322403</v>
      </c>
      <c r="E2199" s="149" t="s">
        <v>8115</v>
      </c>
      <c r="F2199" s="149" t="s">
        <v>52</v>
      </c>
      <c r="H2199" s="150">
        <v>27128</v>
      </c>
      <c r="I2199" s="149" t="s">
        <v>8109</v>
      </c>
      <c r="J2199" s="149" t="s">
        <v>8110</v>
      </c>
      <c r="K2199" s="149" t="s">
        <v>45</v>
      </c>
      <c r="M2199" s="149" t="s">
        <v>46</v>
      </c>
      <c r="N2199" s="148">
        <v>12530081</v>
      </c>
      <c r="O2199" s="148" t="s">
        <v>201</v>
      </c>
      <c r="P2199" s="150">
        <v>45479</v>
      </c>
      <c r="Q2199" s="148" t="s">
        <v>962</v>
      </c>
      <c r="R2199" s="150">
        <v>40442</v>
      </c>
      <c r="S2199" s="150">
        <v>44071</v>
      </c>
      <c r="T2199" s="148" t="s">
        <v>2896</v>
      </c>
      <c r="U2199" s="148">
        <v>916</v>
      </c>
      <c r="X2199" s="148">
        <v>9</v>
      </c>
      <c r="Y2199" s="148" t="s">
        <v>230</v>
      </c>
      <c r="AC2199" s="148" t="s">
        <v>49</v>
      </c>
      <c r="AD2199" s="148" t="s">
        <v>5083</v>
      </c>
      <c r="AE2199" s="148">
        <v>53400</v>
      </c>
      <c r="AF2199" s="148" t="s">
        <v>5084</v>
      </c>
      <c r="AI2199" s="148" t="s">
        <v>3558</v>
      </c>
      <c r="AJ2199" s="148" t="s">
        <v>3558</v>
      </c>
      <c r="AK2199" s="148" t="s">
        <v>3154</v>
      </c>
      <c r="AL2199" s="148">
        <v>0</v>
      </c>
      <c r="AM2199" s="148">
        <v>0</v>
      </c>
    </row>
    <row r="2200" spans="1:39">
      <c r="A2200" s="148">
        <v>539228</v>
      </c>
      <c r="B2200" s="148" t="s">
        <v>754</v>
      </c>
      <c r="C2200" s="148" t="s">
        <v>144</v>
      </c>
      <c r="D2200" s="148">
        <v>539228</v>
      </c>
      <c r="E2200" s="149" t="s">
        <v>8115</v>
      </c>
      <c r="F2200" s="149" t="s">
        <v>52</v>
      </c>
      <c r="H2200" s="150">
        <v>29193</v>
      </c>
      <c r="I2200" s="149" t="s">
        <v>8147</v>
      </c>
      <c r="J2200" s="149" t="s">
        <v>8148</v>
      </c>
      <c r="K2200" s="149" t="s">
        <v>45</v>
      </c>
      <c r="M2200" s="149" t="s">
        <v>46</v>
      </c>
      <c r="N2200" s="148">
        <v>12530067</v>
      </c>
      <c r="O2200" s="148" t="s">
        <v>1277</v>
      </c>
      <c r="P2200" s="150">
        <v>45492</v>
      </c>
      <c r="Q2200" s="148" t="s">
        <v>962</v>
      </c>
      <c r="R2200" s="150">
        <v>37432</v>
      </c>
      <c r="S2200" s="150">
        <v>45114</v>
      </c>
      <c r="T2200" s="148" t="s">
        <v>2896</v>
      </c>
      <c r="U2200" s="148">
        <v>1073</v>
      </c>
      <c r="X2200" s="148">
        <v>10</v>
      </c>
      <c r="Y2200" s="148" t="s">
        <v>230</v>
      </c>
      <c r="AC2200" s="148" t="s">
        <v>49</v>
      </c>
      <c r="AD2200" s="148" t="s">
        <v>4725</v>
      </c>
      <c r="AE2200" s="148">
        <v>53480</v>
      </c>
      <c r="AF2200" s="148" t="s">
        <v>5085</v>
      </c>
      <c r="AI2200" s="148" t="s">
        <v>5086</v>
      </c>
      <c r="AJ2200" s="148" t="s">
        <v>5086</v>
      </c>
      <c r="AK2200" s="148" t="s">
        <v>1877</v>
      </c>
      <c r="AL2200" s="148">
        <v>1</v>
      </c>
      <c r="AM2200" s="148">
        <v>1</v>
      </c>
    </row>
    <row r="2201" spans="1:39">
      <c r="A2201" s="148">
        <v>538890</v>
      </c>
      <c r="B2201" s="148" t="s">
        <v>754</v>
      </c>
      <c r="C2201" s="148" t="s">
        <v>2044</v>
      </c>
      <c r="D2201" s="148">
        <v>538890</v>
      </c>
      <c r="F2201" s="149" t="s">
        <v>52</v>
      </c>
      <c r="H2201" s="150">
        <v>22310</v>
      </c>
      <c r="I2201" s="149" t="s">
        <v>8138</v>
      </c>
      <c r="J2201" s="149" t="s">
        <v>8139</v>
      </c>
      <c r="K2201" s="149" t="s">
        <v>45</v>
      </c>
      <c r="M2201" s="149" t="s">
        <v>46</v>
      </c>
      <c r="N2201" s="148">
        <v>12530026</v>
      </c>
      <c r="O2201" s="148" t="s">
        <v>85</v>
      </c>
      <c r="Q2201" s="148" t="s">
        <v>48</v>
      </c>
      <c r="R2201" s="150">
        <v>37432</v>
      </c>
      <c r="S2201" s="150">
        <v>44818</v>
      </c>
      <c r="T2201" s="148" t="s">
        <v>2896</v>
      </c>
      <c r="U2201" s="148">
        <v>532</v>
      </c>
      <c r="X2201" s="148">
        <v>5</v>
      </c>
      <c r="Y2201" s="148" t="s">
        <v>230</v>
      </c>
      <c r="AC2201" s="148" t="s">
        <v>49</v>
      </c>
      <c r="AD2201" s="148" t="s">
        <v>85</v>
      </c>
      <c r="AE2201" s="148">
        <v>53410</v>
      </c>
      <c r="AF2201" s="148" t="s">
        <v>5087</v>
      </c>
      <c r="AK2201" s="148" t="s">
        <v>6727</v>
      </c>
      <c r="AL2201" s="148">
        <v>0</v>
      </c>
      <c r="AM2201" s="148">
        <v>0</v>
      </c>
    </row>
    <row r="2202" spans="1:39">
      <c r="A2202" s="148">
        <v>5329433</v>
      </c>
      <c r="B2202" s="148" t="s">
        <v>754</v>
      </c>
      <c r="C2202" s="148" t="s">
        <v>9967</v>
      </c>
      <c r="D2202" s="148">
        <v>5329433</v>
      </c>
      <c r="F2202" s="149" t="s">
        <v>43</v>
      </c>
      <c r="H2202" s="150">
        <v>40747</v>
      </c>
      <c r="I2202" s="149" t="s">
        <v>44</v>
      </c>
      <c r="J2202" s="149">
        <v>-14</v>
      </c>
      <c r="K2202" s="149" t="s">
        <v>61</v>
      </c>
      <c r="M2202" s="149" t="s">
        <v>46</v>
      </c>
      <c r="N2202" s="148">
        <v>12530022</v>
      </c>
      <c r="O2202" s="148" t="s">
        <v>51</v>
      </c>
      <c r="Q2202" s="148" t="s">
        <v>48</v>
      </c>
      <c r="R2202" s="150">
        <v>45204</v>
      </c>
      <c r="T2202" s="148" t="s">
        <v>2115</v>
      </c>
      <c r="U2202" s="148">
        <v>500</v>
      </c>
      <c r="X2202" s="148">
        <v>5</v>
      </c>
      <c r="Y2202" s="148" t="s">
        <v>230</v>
      </c>
      <c r="AC2202" s="148" t="s">
        <v>49</v>
      </c>
      <c r="AD2202" s="148" t="s">
        <v>1328</v>
      </c>
      <c r="AE2202" s="148">
        <v>53000</v>
      </c>
      <c r="AF2202" s="148" t="s">
        <v>9968</v>
      </c>
      <c r="AK2202" s="148" t="s">
        <v>9969</v>
      </c>
      <c r="AL2202" s="148">
        <v>0</v>
      </c>
      <c r="AM2202" s="148">
        <v>0</v>
      </c>
    </row>
    <row r="2203" spans="1:39">
      <c r="A2203" s="148">
        <v>5320460</v>
      </c>
      <c r="B2203" s="148" t="s">
        <v>754</v>
      </c>
      <c r="C2203" s="148" t="s">
        <v>1282</v>
      </c>
      <c r="D2203" s="148">
        <v>5320460</v>
      </c>
      <c r="E2203" s="149" t="s">
        <v>52</v>
      </c>
      <c r="F2203" s="149" t="s">
        <v>52</v>
      </c>
      <c r="H2203" s="150">
        <v>29322</v>
      </c>
      <c r="I2203" s="149" t="s">
        <v>8113</v>
      </c>
      <c r="J2203" s="149" t="s">
        <v>8114</v>
      </c>
      <c r="K2203" s="149" t="s">
        <v>45</v>
      </c>
      <c r="M2203" s="149" t="s">
        <v>46</v>
      </c>
      <c r="N2203" s="148">
        <v>12530077</v>
      </c>
      <c r="O2203" s="148" t="s">
        <v>2064</v>
      </c>
      <c r="P2203" s="150">
        <v>45534</v>
      </c>
      <c r="Q2203" s="148" t="s">
        <v>962</v>
      </c>
      <c r="R2203" s="150">
        <v>39329</v>
      </c>
      <c r="S2203" s="150">
        <v>45139</v>
      </c>
      <c r="T2203" s="148" t="s">
        <v>2896</v>
      </c>
      <c r="U2203" s="148">
        <v>581</v>
      </c>
      <c r="X2203" s="148">
        <v>5</v>
      </c>
      <c r="Y2203" s="148" t="s">
        <v>230</v>
      </c>
      <c r="AC2203" s="148" t="s">
        <v>49</v>
      </c>
      <c r="AD2203" s="148" t="s">
        <v>3668</v>
      </c>
      <c r="AE2203" s="148">
        <v>53160</v>
      </c>
      <c r="AF2203" s="148" t="s">
        <v>5088</v>
      </c>
      <c r="AJ2203" s="148">
        <v>607341802</v>
      </c>
      <c r="AK2203" s="148" t="s">
        <v>2310</v>
      </c>
      <c r="AL2203" s="148">
        <v>0</v>
      </c>
      <c r="AM2203" s="148">
        <v>0</v>
      </c>
    </row>
    <row r="2204" spans="1:39">
      <c r="A2204" s="148">
        <v>5328200</v>
      </c>
      <c r="B2204" s="148" t="s">
        <v>754</v>
      </c>
      <c r="C2204" s="148" t="s">
        <v>655</v>
      </c>
      <c r="D2204" s="148">
        <v>5328200</v>
      </c>
      <c r="E2204" s="149" t="s">
        <v>52</v>
      </c>
      <c r="F2204" s="149" t="s">
        <v>52</v>
      </c>
      <c r="H2204" s="150">
        <v>25324</v>
      </c>
      <c r="I2204" s="149" t="s">
        <v>8130</v>
      </c>
      <c r="J2204" s="149" t="s">
        <v>8131</v>
      </c>
      <c r="K2204" s="149" t="s">
        <v>45</v>
      </c>
      <c r="M2204" s="149" t="s">
        <v>46</v>
      </c>
      <c r="N2204" s="148">
        <v>12530010</v>
      </c>
      <c r="O2204" s="148" t="s">
        <v>2021</v>
      </c>
      <c r="P2204" s="150">
        <v>45481</v>
      </c>
      <c r="Q2204" s="148" t="s">
        <v>962</v>
      </c>
      <c r="R2204" s="150">
        <v>44458</v>
      </c>
      <c r="S2204" s="150">
        <v>45457</v>
      </c>
      <c r="T2204" s="148" t="s">
        <v>1006</v>
      </c>
      <c r="U2204" s="148">
        <v>591</v>
      </c>
      <c r="X2204" s="148">
        <v>5</v>
      </c>
      <c r="Y2204" s="148" t="s">
        <v>230</v>
      </c>
      <c r="AC2204" s="148" t="s">
        <v>49</v>
      </c>
      <c r="AD2204" s="148" t="s">
        <v>3797</v>
      </c>
      <c r="AE2204" s="148">
        <v>53260</v>
      </c>
      <c r="AF2204" s="148" t="s">
        <v>5089</v>
      </c>
      <c r="AJ2204" s="148">
        <v>617451429</v>
      </c>
      <c r="AK2204" s="148" t="s">
        <v>6728</v>
      </c>
      <c r="AL2204" s="148">
        <v>0</v>
      </c>
      <c r="AM2204" s="148">
        <v>0</v>
      </c>
    </row>
    <row r="2205" spans="1:39">
      <c r="A2205" s="148">
        <v>5319274</v>
      </c>
      <c r="B2205" s="148" t="s">
        <v>755</v>
      </c>
      <c r="C2205" s="148" t="s">
        <v>1013</v>
      </c>
      <c r="D2205" s="148">
        <v>5319274</v>
      </c>
      <c r="F2205" s="149" t="s">
        <v>52</v>
      </c>
      <c r="H2205" s="150">
        <v>26096</v>
      </c>
      <c r="I2205" s="149" t="s">
        <v>8109</v>
      </c>
      <c r="J2205" s="149" t="s">
        <v>8110</v>
      </c>
      <c r="K2205" s="149" t="s">
        <v>45</v>
      </c>
      <c r="M2205" s="149" t="s">
        <v>46</v>
      </c>
      <c r="N2205" s="148">
        <v>12530147</v>
      </c>
      <c r="O2205" s="148" t="s">
        <v>966</v>
      </c>
      <c r="Q2205" s="148" t="s">
        <v>48</v>
      </c>
      <c r="R2205" s="150">
        <v>38600</v>
      </c>
      <c r="S2205" s="150">
        <v>44438</v>
      </c>
      <c r="T2205" s="148" t="s">
        <v>2896</v>
      </c>
      <c r="U2205" s="148">
        <v>500</v>
      </c>
      <c r="X2205" s="148">
        <v>5</v>
      </c>
      <c r="Y2205" s="148" t="s">
        <v>230</v>
      </c>
      <c r="AC2205" s="148" t="s">
        <v>49</v>
      </c>
      <c r="AD2205" s="148" t="s">
        <v>3837</v>
      </c>
      <c r="AE2205" s="148">
        <v>53300</v>
      </c>
      <c r="AF2205" s="148" t="s">
        <v>5090</v>
      </c>
      <c r="AI2205" s="148">
        <v>243089485</v>
      </c>
      <c r="AJ2205" s="148">
        <v>621506926</v>
      </c>
      <c r="AK2205" s="148" t="s">
        <v>3559</v>
      </c>
      <c r="AL2205" s="148">
        <v>0</v>
      </c>
      <c r="AM2205" s="148">
        <v>0</v>
      </c>
    </row>
    <row r="2206" spans="1:39">
      <c r="A2206" s="148">
        <v>5328799</v>
      </c>
      <c r="B2206" s="148" t="s">
        <v>6729</v>
      </c>
      <c r="C2206" s="148" t="s">
        <v>107</v>
      </c>
      <c r="D2206" s="148">
        <v>5328799</v>
      </c>
      <c r="F2206" s="149" t="s">
        <v>52</v>
      </c>
      <c r="H2206" s="150">
        <v>34847</v>
      </c>
      <c r="I2206" s="149" t="s">
        <v>59</v>
      </c>
      <c r="J2206" s="149">
        <v>-40</v>
      </c>
      <c r="K2206" s="149" t="s">
        <v>45</v>
      </c>
      <c r="M2206" s="149" t="s">
        <v>46</v>
      </c>
      <c r="N2206" s="148">
        <v>12530041</v>
      </c>
      <c r="O2206" s="148" t="s">
        <v>2056</v>
      </c>
      <c r="Q2206" s="148" t="s">
        <v>48</v>
      </c>
      <c r="R2206" s="150">
        <v>44826</v>
      </c>
      <c r="S2206" s="150">
        <v>44826</v>
      </c>
      <c r="T2206" s="148" t="s">
        <v>2896</v>
      </c>
      <c r="U2206" s="148">
        <v>500</v>
      </c>
      <c r="X2206" s="148">
        <v>5</v>
      </c>
      <c r="Y2206" s="148" t="s">
        <v>230</v>
      </c>
      <c r="AC2206" s="148" t="s">
        <v>49</v>
      </c>
      <c r="AD2206" s="148" t="s">
        <v>3854</v>
      </c>
      <c r="AE2206" s="148">
        <v>53440</v>
      </c>
      <c r="AF2206" s="148" t="s">
        <v>6730</v>
      </c>
      <c r="AJ2206" s="148">
        <v>644214581</v>
      </c>
      <c r="AK2206" s="148" t="s">
        <v>6731</v>
      </c>
      <c r="AL2206" s="148">
        <v>0</v>
      </c>
      <c r="AM2206" s="148">
        <v>0</v>
      </c>
    </row>
    <row r="2207" spans="1:39">
      <c r="A2207" s="148">
        <v>5329476</v>
      </c>
      <c r="B2207" s="148" t="s">
        <v>9970</v>
      </c>
      <c r="C2207" s="148" t="s">
        <v>861</v>
      </c>
      <c r="D2207" s="148">
        <v>5329476</v>
      </c>
      <c r="F2207" s="149" t="s">
        <v>43</v>
      </c>
      <c r="H2207" s="150">
        <v>33273</v>
      </c>
      <c r="I2207" s="149" t="s">
        <v>59</v>
      </c>
      <c r="J2207" s="149">
        <v>-40</v>
      </c>
      <c r="K2207" s="149" t="s">
        <v>45</v>
      </c>
      <c r="M2207" s="149" t="s">
        <v>46</v>
      </c>
      <c r="N2207" s="148">
        <v>12530022</v>
      </c>
      <c r="O2207" s="148" t="s">
        <v>51</v>
      </c>
      <c r="Q2207" s="148" t="s">
        <v>48</v>
      </c>
      <c r="R2207" s="150">
        <v>45210</v>
      </c>
      <c r="S2207" s="150">
        <v>45202</v>
      </c>
      <c r="T2207" s="148" t="s">
        <v>1006</v>
      </c>
      <c r="U2207" s="148">
        <v>500</v>
      </c>
      <c r="X2207" s="148">
        <v>5</v>
      </c>
      <c r="Y2207" s="148" t="s">
        <v>230</v>
      </c>
      <c r="AC2207" s="148" t="s">
        <v>49</v>
      </c>
      <c r="AD2207" s="148" t="s">
        <v>1328</v>
      </c>
      <c r="AE2207" s="148">
        <v>53000</v>
      </c>
      <c r="AF2207" s="148" t="s">
        <v>9971</v>
      </c>
      <c r="AK2207" s="148" t="s">
        <v>2185</v>
      </c>
      <c r="AL2207" s="148">
        <v>0</v>
      </c>
      <c r="AM2207" s="148">
        <v>0</v>
      </c>
    </row>
    <row r="2208" spans="1:39">
      <c r="A2208" s="148">
        <v>5324808</v>
      </c>
      <c r="B2208" s="148" t="s">
        <v>941</v>
      </c>
      <c r="C2208" s="148" t="s">
        <v>58</v>
      </c>
      <c r="D2208" s="148">
        <v>5324808</v>
      </c>
      <c r="F2208" s="149" t="s">
        <v>52</v>
      </c>
      <c r="H2208" s="150">
        <v>28037</v>
      </c>
      <c r="I2208" s="149" t="s">
        <v>8147</v>
      </c>
      <c r="J2208" s="149" t="s">
        <v>8148</v>
      </c>
      <c r="K2208" s="149" t="s">
        <v>45</v>
      </c>
      <c r="M2208" s="149" t="s">
        <v>46</v>
      </c>
      <c r="N2208" s="148">
        <v>12530098</v>
      </c>
      <c r="O2208" s="148" t="s">
        <v>149</v>
      </c>
      <c r="Q2208" s="148" t="s">
        <v>48</v>
      </c>
      <c r="R2208" s="150">
        <v>41905</v>
      </c>
      <c r="S2208" s="150">
        <v>45173</v>
      </c>
      <c r="T2208" s="148" t="s">
        <v>1006</v>
      </c>
      <c r="U2208" s="148">
        <v>645</v>
      </c>
      <c r="X2208" s="148">
        <v>6</v>
      </c>
      <c r="Y2208" s="148" t="s">
        <v>230</v>
      </c>
      <c r="AC2208" s="148" t="s">
        <v>49</v>
      </c>
      <c r="AD2208" s="148" t="s">
        <v>4066</v>
      </c>
      <c r="AE2208" s="148">
        <v>53500</v>
      </c>
      <c r="AF2208" s="148" t="s">
        <v>5091</v>
      </c>
      <c r="AI2208" s="148">
        <v>243033364</v>
      </c>
      <c r="AK2208" s="148" t="s">
        <v>1878</v>
      </c>
      <c r="AL2208" s="148">
        <v>0</v>
      </c>
      <c r="AM2208" s="148">
        <v>0</v>
      </c>
    </row>
    <row r="2209" spans="1:39">
      <c r="A2209" s="148">
        <v>5328976</v>
      </c>
      <c r="B2209" s="148" t="s">
        <v>6732</v>
      </c>
      <c r="C2209" s="148" t="s">
        <v>387</v>
      </c>
      <c r="D2209" s="148">
        <v>5328976</v>
      </c>
      <c r="F2209" s="149" t="s">
        <v>52</v>
      </c>
      <c r="H2209" s="150">
        <v>29811</v>
      </c>
      <c r="I2209" s="149" t="s">
        <v>8113</v>
      </c>
      <c r="J2209" s="149" t="s">
        <v>8114</v>
      </c>
      <c r="K2209" s="149" t="s">
        <v>45</v>
      </c>
      <c r="M2209" s="149" t="s">
        <v>46</v>
      </c>
      <c r="N2209" s="148">
        <v>12530072</v>
      </c>
      <c r="O2209" s="148" t="s">
        <v>2032</v>
      </c>
      <c r="Q2209" s="148" t="s">
        <v>48</v>
      </c>
      <c r="R2209" s="150">
        <v>44854</v>
      </c>
      <c r="S2209" s="150">
        <v>44834</v>
      </c>
      <c r="T2209" s="148" t="s">
        <v>2896</v>
      </c>
      <c r="U2209" s="148">
        <v>510</v>
      </c>
      <c r="X2209" s="148">
        <v>5</v>
      </c>
      <c r="Y2209" s="148" t="s">
        <v>230</v>
      </c>
      <c r="AC2209" s="148" t="s">
        <v>49</v>
      </c>
      <c r="AD2209" s="148" t="s">
        <v>4190</v>
      </c>
      <c r="AE2209" s="148">
        <v>53470</v>
      </c>
      <c r="AF2209" s="148" t="s">
        <v>6733</v>
      </c>
      <c r="AJ2209" s="148">
        <v>675177933</v>
      </c>
      <c r="AK2209" s="148" t="s">
        <v>6734</v>
      </c>
      <c r="AL2209" s="148">
        <v>0</v>
      </c>
      <c r="AM2209" s="148">
        <v>0</v>
      </c>
    </row>
    <row r="2210" spans="1:39">
      <c r="A2210" s="148">
        <v>5318563</v>
      </c>
      <c r="B2210" s="148" t="s">
        <v>2311</v>
      </c>
      <c r="C2210" s="148" t="s">
        <v>2312</v>
      </c>
      <c r="D2210" s="148">
        <v>5318563</v>
      </c>
      <c r="F2210" s="149" t="s">
        <v>52</v>
      </c>
      <c r="H2210" s="150">
        <v>34187</v>
      </c>
      <c r="I2210" s="149" t="s">
        <v>59</v>
      </c>
      <c r="J2210" s="149">
        <v>-40</v>
      </c>
      <c r="K2210" s="149" t="s">
        <v>61</v>
      </c>
      <c r="M2210" s="149" t="s">
        <v>46</v>
      </c>
      <c r="N2210" s="148">
        <v>12538899</v>
      </c>
      <c r="O2210" s="148" t="s">
        <v>1231</v>
      </c>
      <c r="Q2210" s="148" t="s">
        <v>48</v>
      </c>
      <c r="R2210" s="150">
        <v>37931</v>
      </c>
      <c r="S2210" s="150">
        <v>44413</v>
      </c>
      <c r="T2210" s="148" t="s">
        <v>2896</v>
      </c>
      <c r="U2210" s="148">
        <v>928</v>
      </c>
      <c r="X2210" s="148">
        <v>9</v>
      </c>
      <c r="Y2210" s="148" t="s">
        <v>230</v>
      </c>
      <c r="AC2210" s="148" t="s">
        <v>49</v>
      </c>
      <c r="AD2210" s="148" t="s">
        <v>5092</v>
      </c>
      <c r="AE2210" s="148">
        <v>53600</v>
      </c>
      <c r="AF2210" s="148" t="s">
        <v>5093</v>
      </c>
      <c r="AJ2210" s="148">
        <v>624068678</v>
      </c>
      <c r="AK2210" s="148" t="s">
        <v>2313</v>
      </c>
      <c r="AL2210" s="148">
        <v>0</v>
      </c>
      <c r="AM2210" s="148">
        <v>0</v>
      </c>
    </row>
    <row r="2211" spans="1:39">
      <c r="A2211" s="148">
        <v>5329462</v>
      </c>
      <c r="B2211" s="148" t="s">
        <v>9972</v>
      </c>
      <c r="C2211" s="148" t="s">
        <v>2257</v>
      </c>
      <c r="D2211" s="148">
        <v>5329462</v>
      </c>
      <c r="F2211" s="149" t="s">
        <v>43</v>
      </c>
      <c r="H2211" s="150">
        <v>42202</v>
      </c>
      <c r="I2211" s="149" t="s">
        <v>57</v>
      </c>
      <c r="J2211" s="149">
        <v>-10</v>
      </c>
      <c r="K2211" s="149" t="s">
        <v>61</v>
      </c>
      <c r="M2211" s="149" t="s">
        <v>46</v>
      </c>
      <c r="N2211" s="148">
        <v>12538903</v>
      </c>
      <c r="O2211" s="148" t="s">
        <v>166</v>
      </c>
      <c r="Q2211" s="148" t="s">
        <v>48</v>
      </c>
      <c r="R2211" s="150">
        <v>45206</v>
      </c>
      <c r="T2211" s="148" t="s">
        <v>2115</v>
      </c>
      <c r="U2211" s="148">
        <v>500</v>
      </c>
      <c r="X2211" s="148">
        <v>5</v>
      </c>
      <c r="Y2211" s="148" t="s">
        <v>230</v>
      </c>
      <c r="AC2211" s="148" t="s">
        <v>49</v>
      </c>
      <c r="AD2211" s="148" t="s">
        <v>4785</v>
      </c>
      <c r="AE2211" s="148">
        <v>53110</v>
      </c>
      <c r="AF2211" s="148" t="s">
        <v>9973</v>
      </c>
      <c r="AJ2211" s="148">
        <v>745632767</v>
      </c>
      <c r="AK2211" s="148" t="s">
        <v>9974</v>
      </c>
      <c r="AL2211" s="148">
        <v>0</v>
      </c>
      <c r="AM2211" s="148">
        <v>0</v>
      </c>
    </row>
    <row r="2212" spans="1:39">
      <c r="A2212" s="148">
        <v>5329412</v>
      </c>
      <c r="B2212" s="148" t="s">
        <v>9975</v>
      </c>
      <c r="C2212" s="148" t="s">
        <v>5912</v>
      </c>
      <c r="D2212" s="148">
        <v>5329412</v>
      </c>
      <c r="F2212" s="149" t="s">
        <v>52</v>
      </c>
      <c r="H2212" s="150">
        <v>41307</v>
      </c>
      <c r="I2212" s="149" t="s">
        <v>54</v>
      </c>
      <c r="J2212" s="149">
        <v>-12</v>
      </c>
      <c r="K2212" s="149" t="s">
        <v>45</v>
      </c>
      <c r="M2212" s="149" t="s">
        <v>46</v>
      </c>
      <c r="N2212" s="148">
        <v>12530144</v>
      </c>
      <c r="O2212" s="148" t="s">
        <v>2070</v>
      </c>
      <c r="Q2212" s="148" t="s">
        <v>48</v>
      </c>
      <c r="R2212" s="150">
        <v>45202</v>
      </c>
      <c r="T2212" s="148" t="s">
        <v>2115</v>
      </c>
      <c r="U2212" s="148">
        <v>502</v>
      </c>
      <c r="X2212" s="148">
        <v>5</v>
      </c>
      <c r="Y2212" s="148" t="s">
        <v>230</v>
      </c>
      <c r="AC2212" s="148" t="s">
        <v>49</v>
      </c>
      <c r="AD2212" s="148" t="s">
        <v>8539</v>
      </c>
      <c r="AE2212" s="148">
        <v>49640</v>
      </c>
      <c r="AF2212" s="148" t="s">
        <v>9976</v>
      </c>
      <c r="AI2212" s="148">
        <v>612855785</v>
      </c>
      <c r="AK2212" s="148" t="s">
        <v>9977</v>
      </c>
      <c r="AL2212" s="148">
        <v>0</v>
      </c>
      <c r="AM2212" s="148">
        <v>0</v>
      </c>
    </row>
    <row r="2213" spans="1:39">
      <c r="A2213" s="148">
        <v>5317229</v>
      </c>
      <c r="B2213" s="148" t="s">
        <v>756</v>
      </c>
      <c r="C2213" s="148" t="s">
        <v>5851</v>
      </c>
      <c r="D2213" s="148">
        <v>5317229</v>
      </c>
      <c r="F2213" s="149" t="s">
        <v>52</v>
      </c>
      <c r="H2213" s="150">
        <v>33453</v>
      </c>
      <c r="I2213" s="149" t="s">
        <v>59</v>
      </c>
      <c r="J2213" s="149">
        <v>-40</v>
      </c>
      <c r="K2213" s="149" t="s">
        <v>45</v>
      </c>
      <c r="M2213" s="149" t="s">
        <v>46</v>
      </c>
      <c r="N2213" s="148">
        <v>12530144</v>
      </c>
      <c r="O2213" s="148" t="s">
        <v>2070</v>
      </c>
      <c r="Q2213" s="148" t="s">
        <v>48</v>
      </c>
      <c r="R2213" s="150">
        <v>37432</v>
      </c>
      <c r="S2213" s="150">
        <v>44825</v>
      </c>
      <c r="T2213" s="148" t="s">
        <v>2896</v>
      </c>
      <c r="U2213" s="148">
        <v>1238</v>
      </c>
      <c r="X2213" s="148">
        <v>12</v>
      </c>
      <c r="Y2213" s="148" t="s">
        <v>230</v>
      </c>
      <c r="AC2213" s="148" t="s">
        <v>49</v>
      </c>
      <c r="AD2213" s="148" t="s">
        <v>5094</v>
      </c>
      <c r="AE2213" s="148">
        <v>49640</v>
      </c>
      <c r="AF2213" s="148" t="s">
        <v>5095</v>
      </c>
      <c r="AI2213" s="148" t="s">
        <v>3155</v>
      </c>
      <c r="AJ2213" s="148" t="s">
        <v>3155</v>
      </c>
      <c r="AK2213" s="148" t="s">
        <v>1879</v>
      </c>
      <c r="AL2213" s="148">
        <v>1</v>
      </c>
      <c r="AM2213" s="148">
        <v>1</v>
      </c>
    </row>
    <row r="2214" spans="1:39">
      <c r="A2214" s="148">
        <v>5329613</v>
      </c>
      <c r="B2214" s="148" t="s">
        <v>9978</v>
      </c>
      <c r="C2214" s="148" t="s">
        <v>9979</v>
      </c>
      <c r="D2214" s="148">
        <v>5329613</v>
      </c>
      <c r="F2214" s="149" t="s">
        <v>43</v>
      </c>
      <c r="H2214" s="150">
        <v>42264</v>
      </c>
      <c r="I2214" s="149" t="s">
        <v>57</v>
      </c>
      <c r="J2214" s="149">
        <v>-10</v>
      </c>
      <c r="K2214" s="149" t="s">
        <v>45</v>
      </c>
      <c r="M2214" s="149" t="s">
        <v>46</v>
      </c>
      <c r="N2214" s="148">
        <v>12530144</v>
      </c>
      <c r="O2214" s="148" t="s">
        <v>2070</v>
      </c>
      <c r="Q2214" s="148" t="s">
        <v>48</v>
      </c>
      <c r="R2214" s="150">
        <v>45300</v>
      </c>
      <c r="T2214" s="148" t="s">
        <v>2115</v>
      </c>
      <c r="U2214" s="148">
        <v>500</v>
      </c>
      <c r="X2214" s="148">
        <v>5</v>
      </c>
      <c r="Y2214" s="148" t="s">
        <v>230</v>
      </c>
      <c r="AC2214" s="148" t="s">
        <v>49</v>
      </c>
      <c r="AD2214" s="148" t="s">
        <v>5353</v>
      </c>
      <c r="AE2214" s="148">
        <v>53290</v>
      </c>
      <c r="AF2214" s="148" t="s">
        <v>9980</v>
      </c>
      <c r="AK2214" s="148" t="s">
        <v>9981</v>
      </c>
      <c r="AL2214" s="148">
        <v>0</v>
      </c>
      <c r="AM2214" s="148">
        <v>0</v>
      </c>
    </row>
    <row r="2215" spans="1:39">
      <c r="A2215" s="148">
        <v>5328821</v>
      </c>
      <c r="B2215" s="148" t="s">
        <v>3156</v>
      </c>
      <c r="C2215" s="148" t="s">
        <v>331</v>
      </c>
      <c r="D2215" s="148">
        <v>5328821</v>
      </c>
      <c r="F2215" s="149" t="s">
        <v>52</v>
      </c>
      <c r="H2215" s="150">
        <v>40370</v>
      </c>
      <c r="I2215" s="149" t="s">
        <v>97</v>
      </c>
      <c r="J2215" s="149">
        <v>-15</v>
      </c>
      <c r="K2215" s="149" t="s">
        <v>45</v>
      </c>
      <c r="M2215" s="149" t="s">
        <v>46</v>
      </c>
      <c r="N2215" s="148">
        <v>12530016</v>
      </c>
      <c r="O2215" s="148" t="s">
        <v>2152</v>
      </c>
      <c r="Q2215" s="148" t="s">
        <v>48</v>
      </c>
      <c r="R2215" s="150">
        <v>44831</v>
      </c>
      <c r="T2215" s="148" t="s">
        <v>2115</v>
      </c>
      <c r="U2215" s="148">
        <v>500</v>
      </c>
      <c r="X2215" s="148">
        <v>5</v>
      </c>
      <c r="Y2215" s="148" t="s">
        <v>230</v>
      </c>
      <c r="AC2215" s="148" t="s">
        <v>49</v>
      </c>
      <c r="AD2215" s="148" t="s">
        <v>6735</v>
      </c>
      <c r="AE2215" s="148">
        <v>53600</v>
      </c>
      <c r="AF2215" s="148" t="s">
        <v>6736</v>
      </c>
      <c r="AJ2215" s="148">
        <v>682814257</v>
      </c>
      <c r="AK2215" s="148" t="s">
        <v>6737</v>
      </c>
      <c r="AL2215" s="148">
        <v>0</v>
      </c>
      <c r="AM2215" s="148">
        <v>0</v>
      </c>
    </row>
    <row r="2216" spans="1:39">
      <c r="A2216" s="148">
        <v>5328991</v>
      </c>
      <c r="B2216" s="148" t="s">
        <v>3156</v>
      </c>
      <c r="C2216" s="148" t="s">
        <v>237</v>
      </c>
      <c r="D2216" s="148">
        <v>5328991</v>
      </c>
      <c r="E2216" s="149" t="s">
        <v>52</v>
      </c>
      <c r="F2216" s="149" t="s">
        <v>52</v>
      </c>
      <c r="H2216" s="150">
        <v>27996</v>
      </c>
      <c r="I2216" s="149" t="s">
        <v>8147</v>
      </c>
      <c r="J2216" s="149" t="s">
        <v>8148</v>
      </c>
      <c r="K2216" s="149" t="s">
        <v>45</v>
      </c>
      <c r="M2216" s="149" t="s">
        <v>46</v>
      </c>
      <c r="N2216" s="148">
        <v>12530016</v>
      </c>
      <c r="O2216" s="148" t="s">
        <v>2152</v>
      </c>
      <c r="P2216" s="150">
        <v>45502</v>
      </c>
      <c r="Q2216" s="148" t="s">
        <v>962</v>
      </c>
      <c r="R2216" s="150">
        <v>44861</v>
      </c>
      <c r="S2216" s="150">
        <v>44882</v>
      </c>
      <c r="T2216" s="148" t="s">
        <v>2896</v>
      </c>
      <c r="U2216" s="148">
        <v>601</v>
      </c>
      <c r="X2216" s="148">
        <v>6</v>
      </c>
      <c r="Y2216" s="148" t="s">
        <v>230</v>
      </c>
      <c r="AC2216" s="148" t="s">
        <v>49</v>
      </c>
      <c r="AD2216" s="148" t="s">
        <v>6738</v>
      </c>
      <c r="AE2216" s="148">
        <v>53600</v>
      </c>
      <c r="AF2216" s="148" t="s">
        <v>6739</v>
      </c>
      <c r="AI2216" s="148">
        <v>619714935</v>
      </c>
      <c r="AJ2216" s="148">
        <v>682814257</v>
      </c>
      <c r="AK2216" s="148" t="s">
        <v>6740</v>
      </c>
      <c r="AL2216" s="148">
        <v>0</v>
      </c>
      <c r="AM2216" s="148">
        <v>0</v>
      </c>
    </row>
    <row r="2217" spans="1:39">
      <c r="A2217" s="148">
        <v>5329593</v>
      </c>
      <c r="B2217" s="148" t="s">
        <v>757</v>
      </c>
      <c r="C2217" s="148" t="s">
        <v>9982</v>
      </c>
      <c r="D2217" s="148">
        <v>5329593</v>
      </c>
      <c r="F2217" s="149" t="s">
        <v>5338</v>
      </c>
      <c r="H2217" s="150">
        <v>43655</v>
      </c>
      <c r="I2217" s="149" t="s">
        <v>43</v>
      </c>
      <c r="J2217" s="149">
        <v>-9</v>
      </c>
      <c r="K2217" s="149" t="s">
        <v>45</v>
      </c>
      <c r="M2217" s="149" t="s">
        <v>46</v>
      </c>
      <c r="N2217" s="148">
        <v>12530070</v>
      </c>
      <c r="O2217" s="148" t="s">
        <v>145</v>
      </c>
      <c r="Q2217" s="148" t="s">
        <v>48</v>
      </c>
      <c r="R2217" s="150">
        <v>45276</v>
      </c>
      <c r="T2217" s="148" t="s">
        <v>2115</v>
      </c>
      <c r="U2217" s="148">
        <v>500</v>
      </c>
      <c r="X2217" s="148">
        <v>5</v>
      </c>
      <c r="Y2217" s="148" t="s">
        <v>230</v>
      </c>
      <c r="AC2217" s="148" t="s">
        <v>49</v>
      </c>
      <c r="AD2217" s="148" t="s">
        <v>8380</v>
      </c>
      <c r="AE2217" s="148">
        <v>53540</v>
      </c>
      <c r="AF2217" s="148" t="s">
        <v>9983</v>
      </c>
      <c r="AJ2217" s="148" t="s">
        <v>3158</v>
      </c>
      <c r="AK2217" s="148" t="s">
        <v>1881</v>
      </c>
      <c r="AL2217" s="148">
        <v>0</v>
      </c>
      <c r="AM2217" s="148">
        <v>0</v>
      </c>
    </row>
    <row r="2218" spans="1:39">
      <c r="A2218" s="148">
        <v>5323569</v>
      </c>
      <c r="B2218" s="148" t="s">
        <v>757</v>
      </c>
      <c r="C2218" s="148" t="s">
        <v>69</v>
      </c>
      <c r="D2218" s="148">
        <v>5323569</v>
      </c>
      <c r="F2218" s="149" t="s">
        <v>52</v>
      </c>
      <c r="H2218" s="150">
        <v>36941</v>
      </c>
      <c r="I2218" s="149" t="s">
        <v>59</v>
      </c>
      <c r="J2218" s="149">
        <v>-40</v>
      </c>
      <c r="K2218" s="149" t="s">
        <v>45</v>
      </c>
      <c r="M2218" s="149" t="s">
        <v>46</v>
      </c>
      <c r="N2218" s="148">
        <v>12530095</v>
      </c>
      <c r="O2218" s="148" t="s">
        <v>944</v>
      </c>
      <c r="Q2218" s="148" t="s">
        <v>48</v>
      </c>
      <c r="R2218" s="150">
        <v>41165</v>
      </c>
      <c r="S2218" s="150">
        <v>44085</v>
      </c>
      <c r="T2218" s="148" t="s">
        <v>2896</v>
      </c>
      <c r="U2218" s="148">
        <v>1155</v>
      </c>
      <c r="X2218" s="148">
        <v>11</v>
      </c>
      <c r="Y2218" s="148" t="s">
        <v>230</v>
      </c>
      <c r="AC2218" s="148" t="s">
        <v>49</v>
      </c>
      <c r="AD2218" s="148" t="s">
        <v>3795</v>
      </c>
      <c r="AE2218" s="148">
        <v>53410</v>
      </c>
      <c r="AF2218" s="148" t="s">
        <v>5096</v>
      </c>
      <c r="AI2218" s="148">
        <v>253740290</v>
      </c>
      <c r="AJ2218" s="148">
        <v>601734217</v>
      </c>
      <c r="AK2218" s="148" t="s">
        <v>1880</v>
      </c>
      <c r="AL2218" s="148">
        <v>0</v>
      </c>
      <c r="AM2218" s="148">
        <v>0</v>
      </c>
    </row>
    <row r="2219" spans="1:39">
      <c r="A2219" s="148">
        <v>5315044</v>
      </c>
      <c r="B2219" s="148" t="s">
        <v>757</v>
      </c>
      <c r="C2219" s="148" t="s">
        <v>468</v>
      </c>
      <c r="D2219" s="148">
        <v>5315044</v>
      </c>
      <c r="E2219" s="149" t="s">
        <v>8115</v>
      </c>
      <c r="F2219" s="149" t="s">
        <v>52</v>
      </c>
      <c r="H2219" s="150">
        <v>28938</v>
      </c>
      <c r="I2219" s="149" t="s">
        <v>8147</v>
      </c>
      <c r="J2219" s="149" t="s">
        <v>8148</v>
      </c>
      <c r="K2219" s="149" t="s">
        <v>61</v>
      </c>
      <c r="M2219" s="149" t="s">
        <v>46</v>
      </c>
      <c r="N2219" s="148">
        <v>12530070</v>
      </c>
      <c r="O2219" s="148" t="s">
        <v>145</v>
      </c>
      <c r="P2219" s="150">
        <v>45481</v>
      </c>
      <c r="Q2219" s="148" t="s">
        <v>962</v>
      </c>
      <c r="R2219" s="150">
        <v>37432</v>
      </c>
      <c r="T2219" s="148" t="s">
        <v>2022</v>
      </c>
      <c r="U2219" s="148">
        <v>943</v>
      </c>
      <c r="X2219" s="148">
        <v>9</v>
      </c>
      <c r="Y2219" s="148" t="s">
        <v>230</v>
      </c>
      <c r="AC2219" s="148" t="s">
        <v>49</v>
      </c>
      <c r="AD2219" s="148" t="s">
        <v>3914</v>
      </c>
      <c r="AE2219" s="148">
        <v>53540</v>
      </c>
      <c r="AF2219" s="148" t="s">
        <v>5097</v>
      </c>
      <c r="AI2219" s="148" t="s">
        <v>3157</v>
      </c>
      <c r="AJ2219" s="148" t="s">
        <v>3158</v>
      </c>
      <c r="AK2219" s="148" t="s">
        <v>1881</v>
      </c>
      <c r="AL2219" s="148">
        <v>0</v>
      </c>
      <c r="AM2219" s="148">
        <v>0</v>
      </c>
    </row>
    <row r="2220" spans="1:39">
      <c r="A2220" s="148">
        <v>5329483</v>
      </c>
      <c r="B2220" s="148" t="s">
        <v>757</v>
      </c>
      <c r="C2220" s="148" t="s">
        <v>173</v>
      </c>
      <c r="D2220" s="148">
        <v>5329483</v>
      </c>
      <c r="F2220" s="149" t="s">
        <v>43</v>
      </c>
      <c r="H2220" s="150">
        <v>36206</v>
      </c>
      <c r="I2220" s="149" t="s">
        <v>59</v>
      </c>
      <c r="J2220" s="149">
        <v>-40</v>
      </c>
      <c r="K2220" s="149" t="s">
        <v>45</v>
      </c>
      <c r="M2220" s="149" t="s">
        <v>46</v>
      </c>
      <c r="N2220" s="148">
        <v>12530036</v>
      </c>
      <c r="O2220" s="148" t="s">
        <v>2030</v>
      </c>
      <c r="Q2220" s="148" t="s">
        <v>48</v>
      </c>
      <c r="R2220" s="150">
        <v>45210</v>
      </c>
      <c r="S2220" s="150">
        <v>45204</v>
      </c>
      <c r="T2220" s="148" t="s">
        <v>1006</v>
      </c>
      <c r="U2220" s="148">
        <v>500</v>
      </c>
      <c r="X2220" s="148">
        <v>5</v>
      </c>
      <c r="Y2220" s="148" t="s">
        <v>230</v>
      </c>
      <c r="AC2220" s="148" t="s">
        <v>49</v>
      </c>
      <c r="AD2220" s="148" t="s">
        <v>3658</v>
      </c>
      <c r="AE2220" s="148">
        <v>53100</v>
      </c>
      <c r="AF2220" s="148" t="s">
        <v>9984</v>
      </c>
      <c r="AG2220" s="148" t="s">
        <v>9985</v>
      </c>
      <c r="AJ2220" s="148">
        <v>785509338</v>
      </c>
      <c r="AK2220" s="148" t="s">
        <v>9986</v>
      </c>
      <c r="AL2220" s="148">
        <v>0</v>
      </c>
      <c r="AM2220" s="148">
        <v>0</v>
      </c>
    </row>
    <row r="2221" spans="1:39">
      <c r="A2221" s="148">
        <v>5324004</v>
      </c>
      <c r="B2221" s="148" t="s">
        <v>757</v>
      </c>
      <c r="C2221" s="148" t="s">
        <v>9987</v>
      </c>
      <c r="D2221" s="148">
        <v>5324004</v>
      </c>
      <c r="F2221" s="149" t="s">
        <v>52</v>
      </c>
      <c r="H2221" s="150">
        <v>37077</v>
      </c>
      <c r="I2221" s="149" t="s">
        <v>59</v>
      </c>
      <c r="J2221" s="149">
        <v>-40</v>
      </c>
      <c r="K2221" s="149" t="s">
        <v>45</v>
      </c>
      <c r="M2221" s="149" t="s">
        <v>46</v>
      </c>
      <c r="N2221" s="148">
        <v>12530020</v>
      </c>
      <c r="O2221" s="148" t="s">
        <v>127</v>
      </c>
      <c r="Q2221" s="148" t="s">
        <v>48</v>
      </c>
      <c r="R2221" s="150">
        <v>41209</v>
      </c>
      <c r="S2221" s="150">
        <v>45181</v>
      </c>
      <c r="T2221" s="148" t="s">
        <v>1006</v>
      </c>
      <c r="U2221" s="148">
        <v>770</v>
      </c>
      <c r="X2221" s="148">
        <v>7</v>
      </c>
      <c r="Y2221" s="148" t="s">
        <v>230</v>
      </c>
      <c r="AC2221" s="148" t="s">
        <v>49</v>
      </c>
      <c r="AD2221" s="148" t="s">
        <v>4260</v>
      </c>
      <c r="AE2221" s="148">
        <v>53950</v>
      </c>
      <c r="AF2221" s="148" t="s">
        <v>9988</v>
      </c>
      <c r="AJ2221" s="148">
        <v>634685935</v>
      </c>
      <c r="AK2221" s="148" t="s">
        <v>9989</v>
      </c>
      <c r="AL2221" s="148">
        <v>0</v>
      </c>
      <c r="AM2221" s="148">
        <v>0</v>
      </c>
    </row>
    <row r="2222" spans="1:39">
      <c r="A2222" s="148">
        <v>5326250</v>
      </c>
      <c r="B2222" s="148" t="s">
        <v>757</v>
      </c>
      <c r="C2222" s="148" t="s">
        <v>184</v>
      </c>
      <c r="D2222" s="148">
        <v>5326250</v>
      </c>
      <c r="F2222" s="149" t="s">
        <v>52</v>
      </c>
      <c r="H2222" s="150">
        <v>21104</v>
      </c>
      <c r="I2222" s="149" t="s">
        <v>8208</v>
      </c>
      <c r="J2222" s="149" t="s">
        <v>8209</v>
      </c>
      <c r="K2222" s="149" t="s">
        <v>45</v>
      </c>
      <c r="M2222" s="149" t="s">
        <v>46</v>
      </c>
      <c r="N2222" s="148">
        <v>12530046</v>
      </c>
      <c r="O2222" s="148" t="s">
        <v>2050</v>
      </c>
      <c r="Q2222" s="148" t="s">
        <v>48</v>
      </c>
      <c r="R2222" s="150">
        <v>42738</v>
      </c>
      <c r="S2222" s="150">
        <v>45160</v>
      </c>
      <c r="T2222" s="148" t="s">
        <v>1006</v>
      </c>
      <c r="U2222" s="148">
        <v>619</v>
      </c>
      <c r="X2222" s="148">
        <v>6</v>
      </c>
      <c r="Y2222" s="148" t="s">
        <v>230</v>
      </c>
      <c r="AC2222" s="148" t="s">
        <v>49</v>
      </c>
      <c r="AD2222" s="148" t="s">
        <v>3714</v>
      </c>
      <c r="AE2222" s="148">
        <v>53940</v>
      </c>
      <c r="AF2222" s="148" t="s">
        <v>5098</v>
      </c>
      <c r="AI2222" s="148">
        <v>243682650</v>
      </c>
      <c r="AJ2222" s="148">
        <v>769062150</v>
      </c>
      <c r="AK2222" s="148" t="s">
        <v>1882</v>
      </c>
      <c r="AL2222" s="148">
        <v>0</v>
      </c>
      <c r="AM2222" s="148">
        <v>0</v>
      </c>
    </row>
    <row r="2223" spans="1:39">
      <c r="A2223" s="148">
        <v>5310559</v>
      </c>
      <c r="B2223" s="148" t="s">
        <v>757</v>
      </c>
      <c r="C2223" s="148" t="s">
        <v>5099</v>
      </c>
      <c r="D2223" s="148">
        <v>5310559</v>
      </c>
      <c r="E2223" s="149" t="s">
        <v>8115</v>
      </c>
      <c r="F2223" s="149" t="s">
        <v>52</v>
      </c>
      <c r="H2223" s="150">
        <v>29345</v>
      </c>
      <c r="I2223" s="149" t="s">
        <v>8113</v>
      </c>
      <c r="J2223" s="149" t="s">
        <v>8114</v>
      </c>
      <c r="K2223" s="149" t="s">
        <v>45</v>
      </c>
      <c r="M2223" s="149" t="s">
        <v>46</v>
      </c>
      <c r="N2223" s="148">
        <v>12530079</v>
      </c>
      <c r="O2223" s="148" t="s">
        <v>106</v>
      </c>
      <c r="P2223" s="150">
        <v>45477</v>
      </c>
      <c r="Q2223" s="148" t="s">
        <v>962</v>
      </c>
      <c r="R2223" s="150">
        <v>37432</v>
      </c>
      <c r="S2223" s="150">
        <v>44824</v>
      </c>
      <c r="T2223" s="148" t="s">
        <v>2896</v>
      </c>
      <c r="U2223" s="148">
        <v>1133</v>
      </c>
      <c r="X2223" s="148">
        <v>11</v>
      </c>
      <c r="Y2223" s="148" t="s">
        <v>230</v>
      </c>
      <c r="AC2223" s="148" t="s">
        <v>49</v>
      </c>
      <c r="AD2223" s="148" t="s">
        <v>6741</v>
      </c>
      <c r="AE2223" s="148">
        <v>53120</v>
      </c>
      <c r="AF2223" s="148" t="s">
        <v>5100</v>
      </c>
      <c r="AI2223" s="148" t="s">
        <v>5101</v>
      </c>
      <c r="AJ2223" s="148" t="s">
        <v>5101</v>
      </c>
      <c r="AK2223" s="148" t="s">
        <v>1883</v>
      </c>
      <c r="AL2223" s="148">
        <v>1</v>
      </c>
      <c r="AM2223" s="148">
        <v>1</v>
      </c>
    </row>
    <row r="2224" spans="1:39">
      <c r="A2224" s="148">
        <v>5320438</v>
      </c>
      <c r="B2224" s="148" t="s">
        <v>757</v>
      </c>
      <c r="C2224" s="148" t="s">
        <v>1223</v>
      </c>
      <c r="D2224" s="148">
        <v>5320438</v>
      </c>
      <c r="F2224" s="149" t="s">
        <v>52</v>
      </c>
      <c r="H2224" s="150">
        <v>29126</v>
      </c>
      <c r="I2224" s="149" t="s">
        <v>8147</v>
      </c>
      <c r="J2224" s="149" t="s">
        <v>8148</v>
      </c>
      <c r="K2224" s="149" t="s">
        <v>45</v>
      </c>
      <c r="M2224" s="149" t="s">
        <v>46</v>
      </c>
      <c r="N2224" s="148">
        <v>12530070</v>
      </c>
      <c r="O2224" s="148" t="s">
        <v>145</v>
      </c>
      <c r="Q2224" s="148" t="s">
        <v>48</v>
      </c>
      <c r="R2224" s="150">
        <v>39328</v>
      </c>
      <c r="S2224" s="150">
        <v>44433</v>
      </c>
      <c r="T2224" s="148" t="s">
        <v>2896</v>
      </c>
      <c r="U2224" s="148">
        <v>700</v>
      </c>
      <c r="X2224" s="148">
        <v>7</v>
      </c>
      <c r="Y2224" s="148" t="s">
        <v>230</v>
      </c>
      <c r="AC2224" s="148" t="s">
        <v>49</v>
      </c>
      <c r="AD2224" s="148" t="s">
        <v>3881</v>
      </c>
      <c r="AE2224" s="148">
        <v>53540</v>
      </c>
      <c r="AF2224" s="148" t="s">
        <v>5102</v>
      </c>
      <c r="AK2224" s="148" t="s">
        <v>1884</v>
      </c>
      <c r="AL2224" s="148">
        <v>0</v>
      </c>
      <c r="AM2224" s="148">
        <v>0</v>
      </c>
    </row>
    <row r="2225" spans="1:39">
      <c r="A2225" s="148">
        <v>5328776</v>
      </c>
      <c r="B2225" s="148" t="s">
        <v>757</v>
      </c>
      <c r="C2225" s="148" t="s">
        <v>332</v>
      </c>
      <c r="D2225" s="148">
        <v>5328776</v>
      </c>
      <c r="F2225" s="149" t="s">
        <v>43</v>
      </c>
      <c r="H2225" s="150">
        <v>41416</v>
      </c>
      <c r="I2225" s="149" t="s">
        <v>54</v>
      </c>
      <c r="J2225" s="149">
        <v>-12</v>
      </c>
      <c r="K2225" s="149" t="s">
        <v>45</v>
      </c>
      <c r="M2225" s="149" t="s">
        <v>46</v>
      </c>
      <c r="N2225" s="148">
        <v>12530035</v>
      </c>
      <c r="O2225" s="148" t="s">
        <v>2027</v>
      </c>
      <c r="Q2225" s="148" t="s">
        <v>48</v>
      </c>
      <c r="R2225" s="150">
        <v>44825</v>
      </c>
      <c r="T2225" s="148" t="s">
        <v>2115</v>
      </c>
      <c r="U2225" s="148">
        <v>500</v>
      </c>
      <c r="X2225" s="148">
        <v>5</v>
      </c>
      <c r="Y2225" s="148" t="s">
        <v>230</v>
      </c>
      <c r="AC2225" s="148" t="s">
        <v>49</v>
      </c>
      <c r="AD2225" s="148" t="s">
        <v>3885</v>
      </c>
      <c r="AE2225" s="148">
        <v>53950</v>
      </c>
      <c r="AF2225" s="148" t="s">
        <v>6742</v>
      </c>
      <c r="AJ2225" s="148">
        <v>610211792</v>
      </c>
      <c r="AK2225" s="148" t="s">
        <v>9990</v>
      </c>
      <c r="AL2225" s="148">
        <v>0</v>
      </c>
      <c r="AM2225" s="148">
        <v>0</v>
      </c>
    </row>
    <row r="2226" spans="1:39">
      <c r="A2226" s="148">
        <v>5329335</v>
      </c>
      <c r="B2226" s="148" t="s">
        <v>757</v>
      </c>
      <c r="C2226" s="148" t="s">
        <v>280</v>
      </c>
      <c r="D2226" s="148">
        <v>5329335</v>
      </c>
      <c r="F2226" s="149" t="s">
        <v>52</v>
      </c>
      <c r="H2226" s="150">
        <v>40748</v>
      </c>
      <c r="I2226" s="149" t="s">
        <v>44</v>
      </c>
      <c r="J2226" s="149">
        <v>-14</v>
      </c>
      <c r="K2226" s="149" t="s">
        <v>45</v>
      </c>
      <c r="M2226" s="149" t="s">
        <v>46</v>
      </c>
      <c r="N2226" s="148">
        <v>12530064</v>
      </c>
      <c r="O2226" s="148" t="s">
        <v>2020</v>
      </c>
      <c r="Q2226" s="148" t="s">
        <v>48</v>
      </c>
      <c r="R2226" s="150">
        <v>45190</v>
      </c>
      <c r="T2226" s="148" t="s">
        <v>2115</v>
      </c>
      <c r="U2226" s="148">
        <v>500</v>
      </c>
      <c r="X2226" s="148">
        <v>5</v>
      </c>
      <c r="Y2226" s="148" t="s">
        <v>230</v>
      </c>
      <c r="AC2226" s="148" t="s">
        <v>49</v>
      </c>
      <c r="AD2226" s="148" t="s">
        <v>3634</v>
      </c>
      <c r="AE2226" s="148">
        <v>53320</v>
      </c>
      <c r="AF2226" s="148" t="s">
        <v>9991</v>
      </c>
      <c r="AJ2226" s="148">
        <v>678095706</v>
      </c>
      <c r="AK2226" s="148" t="s">
        <v>9992</v>
      </c>
      <c r="AL2226" s="148">
        <v>1</v>
      </c>
      <c r="AM2226" s="148">
        <v>1</v>
      </c>
    </row>
    <row r="2227" spans="1:39">
      <c r="A2227" s="148">
        <v>5328692</v>
      </c>
      <c r="B2227" s="148" t="s">
        <v>6743</v>
      </c>
      <c r="C2227" s="148" t="s">
        <v>308</v>
      </c>
      <c r="D2227" s="148">
        <v>5328692</v>
      </c>
      <c r="F2227" s="149" t="s">
        <v>52</v>
      </c>
      <c r="H2227" s="150">
        <v>41300</v>
      </c>
      <c r="I2227" s="149" t="s">
        <v>54</v>
      </c>
      <c r="J2227" s="149">
        <v>-12</v>
      </c>
      <c r="K2227" s="149" t="s">
        <v>45</v>
      </c>
      <c r="M2227" s="149" t="s">
        <v>46</v>
      </c>
      <c r="N2227" s="148">
        <v>12530114</v>
      </c>
      <c r="O2227" s="148" t="s">
        <v>47</v>
      </c>
      <c r="Q2227" s="148" t="s">
        <v>48</v>
      </c>
      <c r="R2227" s="150">
        <v>44815</v>
      </c>
      <c r="T2227" s="148" t="s">
        <v>2115</v>
      </c>
      <c r="U2227" s="148">
        <v>500</v>
      </c>
      <c r="X2227" s="148">
        <v>5</v>
      </c>
      <c r="Y2227" s="148" t="s">
        <v>230</v>
      </c>
      <c r="AC2227" s="148" t="s">
        <v>49</v>
      </c>
      <c r="AD2227" s="148" t="s">
        <v>3677</v>
      </c>
      <c r="AE2227" s="148">
        <v>53000</v>
      </c>
      <c r="AF2227" s="148" t="s">
        <v>6744</v>
      </c>
      <c r="AI2227" s="148" t="s">
        <v>6745</v>
      </c>
      <c r="AJ2227" s="148" t="s">
        <v>6746</v>
      </c>
      <c r="AK2227" s="148" t="s">
        <v>6747</v>
      </c>
      <c r="AL2227" s="148">
        <v>0</v>
      </c>
      <c r="AM2227" s="148">
        <v>0</v>
      </c>
    </row>
    <row r="2228" spans="1:39">
      <c r="A2228" s="148">
        <v>5322261</v>
      </c>
      <c r="B2228" s="148" t="s">
        <v>757</v>
      </c>
      <c r="C2228" s="148" t="s">
        <v>84</v>
      </c>
      <c r="D2228" s="148">
        <v>5322261</v>
      </c>
      <c r="F2228" s="149" t="s">
        <v>52</v>
      </c>
      <c r="H2228" s="150">
        <v>27984</v>
      </c>
      <c r="I2228" s="149" t="s">
        <v>8147</v>
      </c>
      <c r="J2228" s="149" t="s">
        <v>8148</v>
      </c>
      <c r="K2228" s="149" t="s">
        <v>45</v>
      </c>
      <c r="M2228" s="149" t="s">
        <v>46</v>
      </c>
      <c r="N2228" s="148">
        <v>12538909</v>
      </c>
      <c r="O2228" s="148" t="s">
        <v>2038</v>
      </c>
      <c r="Q2228" s="148" t="s">
        <v>48</v>
      </c>
      <c r="R2228" s="150">
        <v>40427</v>
      </c>
      <c r="S2228" s="150">
        <v>44812</v>
      </c>
      <c r="T2228" s="148" t="s">
        <v>2896</v>
      </c>
      <c r="U2228" s="148">
        <v>868</v>
      </c>
      <c r="X2228" s="148">
        <v>8</v>
      </c>
      <c r="Y2228" s="148" t="s">
        <v>230</v>
      </c>
      <c r="AC2228" s="148" t="s">
        <v>49</v>
      </c>
      <c r="AD2228" s="148" t="s">
        <v>3939</v>
      </c>
      <c r="AE2228" s="148">
        <v>53360</v>
      </c>
      <c r="AF2228" s="148" t="s">
        <v>5103</v>
      </c>
      <c r="AI2228" s="148">
        <v>243985096</v>
      </c>
      <c r="AJ2228" s="148">
        <v>663790279</v>
      </c>
      <c r="AK2228" s="148" t="s">
        <v>1903</v>
      </c>
      <c r="AL2228" s="148">
        <v>0</v>
      </c>
      <c r="AM2228" s="148">
        <v>0</v>
      </c>
    </row>
    <row r="2229" spans="1:39">
      <c r="A2229" s="148">
        <v>5329526</v>
      </c>
      <c r="B2229" s="148" t="s">
        <v>9993</v>
      </c>
      <c r="C2229" s="148" t="s">
        <v>9994</v>
      </c>
      <c r="D2229" s="148">
        <v>5329526</v>
      </c>
      <c r="F2229" s="149" t="s">
        <v>5338</v>
      </c>
      <c r="H2229" s="150">
        <v>42682</v>
      </c>
      <c r="I2229" s="149" t="s">
        <v>43</v>
      </c>
      <c r="J2229" s="149">
        <v>-9</v>
      </c>
      <c r="K2229" s="149" t="s">
        <v>45</v>
      </c>
      <c r="M2229" s="149" t="s">
        <v>46</v>
      </c>
      <c r="N2229" s="148">
        <v>12530020</v>
      </c>
      <c r="O2229" s="148" t="s">
        <v>127</v>
      </c>
      <c r="Q2229" s="148" t="s">
        <v>48</v>
      </c>
      <c r="R2229" s="150">
        <v>45226</v>
      </c>
      <c r="T2229" s="148" t="s">
        <v>2115</v>
      </c>
      <c r="U2229" s="148">
        <v>500</v>
      </c>
      <c r="X2229" s="148">
        <v>5</v>
      </c>
      <c r="Y2229" s="148" t="s">
        <v>230</v>
      </c>
      <c r="AC2229" s="148" t="s">
        <v>49</v>
      </c>
      <c r="AD2229" s="148" t="s">
        <v>8228</v>
      </c>
      <c r="AE2229" s="148">
        <v>53960</v>
      </c>
      <c r="AF2229" s="148" t="s">
        <v>9995</v>
      </c>
      <c r="AJ2229" s="148">
        <v>684888339</v>
      </c>
      <c r="AK2229" s="148" t="s">
        <v>9996</v>
      </c>
      <c r="AL2229" s="148">
        <v>0</v>
      </c>
      <c r="AM2229" s="148">
        <v>0</v>
      </c>
    </row>
    <row r="2230" spans="1:39">
      <c r="A2230" s="148">
        <v>5325500</v>
      </c>
      <c r="B2230" s="148" t="s">
        <v>997</v>
      </c>
      <c r="C2230" s="148" t="s">
        <v>332</v>
      </c>
      <c r="D2230" s="148">
        <v>5325500</v>
      </c>
      <c r="E2230" s="149" t="s">
        <v>52</v>
      </c>
      <c r="F2230" s="149" t="s">
        <v>52</v>
      </c>
      <c r="H2230" s="150">
        <v>39978</v>
      </c>
      <c r="I2230" s="149" t="s">
        <v>70</v>
      </c>
      <c r="J2230" s="149">
        <v>-16</v>
      </c>
      <c r="K2230" s="149" t="s">
        <v>45</v>
      </c>
      <c r="M2230" s="149" t="s">
        <v>46</v>
      </c>
      <c r="N2230" s="148">
        <v>12530070</v>
      </c>
      <c r="O2230" s="148" t="s">
        <v>145</v>
      </c>
      <c r="P2230" s="150">
        <v>45535</v>
      </c>
      <c r="Q2230" s="148" t="s">
        <v>962</v>
      </c>
      <c r="R2230" s="150">
        <v>42285</v>
      </c>
      <c r="T2230" s="148" t="s">
        <v>2115</v>
      </c>
      <c r="U2230" s="148">
        <v>659</v>
      </c>
      <c r="X2230" s="148">
        <v>6</v>
      </c>
      <c r="Y2230" s="148" t="s">
        <v>230</v>
      </c>
      <c r="AC2230" s="148" t="s">
        <v>49</v>
      </c>
      <c r="AD2230" s="148" t="s">
        <v>4198</v>
      </c>
      <c r="AE2230" s="148">
        <v>53320</v>
      </c>
      <c r="AF2230" s="148" t="s">
        <v>6748</v>
      </c>
      <c r="AI2230" s="148">
        <v>243988190</v>
      </c>
      <c r="AK2230" s="148" t="s">
        <v>6749</v>
      </c>
      <c r="AL2230" s="148">
        <v>0</v>
      </c>
      <c r="AM2230" s="148">
        <v>0</v>
      </c>
    </row>
    <row r="2231" spans="1:39">
      <c r="A2231" s="148">
        <v>5413719</v>
      </c>
      <c r="B2231" s="148" t="s">
        <v>997</v>
      </c>
      <c r="C2231" s="148" t="s">
        <v>101</v>
      </c>
      <c r="D2231" s="148">
        <v>5413719</v>
      </c>
      <c r="E2231" s="149" t="s">
        <v>8115</v>
      </c>
      <c r="F2231" s="149" t="s">
        <v>52</v>
      </c>
      <c r="H2231" s="150">
        <v>29040</v>
      </c>
      <c r="I2231" s="149" t="s">
        <v>8147</v>
      </c>
      <c r="J2231" s="149" t="s">
        <v>8148</v>
      </c>
      <c r="K2231" s="149" t="s">
        <v>45</v>
      </c>
      <c r="M2231" s="149" t="s">
        <v>46</v>
      </c>
      <c r="N2231" s="148">
        <v>12530120</v>
      </c>
      <c r="O2231" s="148" t="s">
        <v>1150</v>
      </c>
      <c r="P2231" s="150">
        <v>45483</v>
      </c>
      <c r="Q2231" s="148" t="s">
        <v>962</v>
      </c>
      <c r="R2231" s="150">
        <v>37432</v>
      </c>
      <c r="S2231" s="150">
        <v>44792</v>
      </c>
      <c r="T2231" s="148" t="s">
        <v>2896</v>
      </c>
      <c r="U2231" s="148">
        <v>809</v>
      </c>
      <c r="X2231" s="148">
        <v>8</v>
      </c>
      <c r="Y2231" s="148" t="s">
        <v>230</v>
      </c>
      <c r="AC2231" s="148" t="s">
        <v>49</v>
      </c>
      <c r="AD2231" s="148" t="s">
        <v>3694</v>
      </c>
      <c r="AE2231" s="148">
        <v>53940</v>
      </c>
      <c r="AF2231" s="148" t="s">
        <v>6750</v>
      </c>
      <c r="AI2231" s="148" t="s">
        <v>3560</v>
      </c>
      <c r="AJ2231" s="148" t="s">
        <v>3561</v>
      </c>
      <c r="AK2231" s="148" t="s">
        <v>2314</v>
      </c>
      <c r="AL2231" s="148">
        <v>0</v>
      </c>
      <c r="AM2231" s="148">
        <v>0</v>
      </c>
    </row>
    <row r="2232" spans="1:39">
      <c r="A2232" s="148">
        <v>5325678</v>
      </c>
      <c r="B2232" s="148" t="s">
        <v>998</v>
      </c>
      <c r="C2232" s="148" t="s">
        <v>2087</v>
      </c>
      <c r="D2232" s="148">
        <v>5325678</v>
      </c>
      <c r="E2232" s="149" t="s">
        <v>52</v>
      </c>
      <c r="F2232" s="149" t="s">
        <v>52</v>
      </c>
      <c r="H2232" s="150">
        <v>20166</v>
      </c>
      <c r="I2232" s="149" t="s">
        <v>8208</v>
      </c>
      <c r="J2232" s="149" t="s">
        <v>8209</v>
      </c>
      <c r="K2232" s="149" t="s">
        <v>45</v>
      </c>
      <c r="M2232" s="149" t="s">
        <v>46</v>
      </c>
      <c r="N2232" s="148">
        <v>12530121</v>
      </c>
      <c r="O2232" s="148" t="s">
        <v>142</v>
      </c>
      <c r="P2232" s="150">
        <v>45494</v>
      </c>
      <c r="Q2232" s="148" t="s">
        <v>962</v>
      </c>
      <c r="R2232" s="150">
        <v>42374</v>
      </c>
      <c r="S2232" s="150">
        <v>45495</v>
      </c>
      <c r="T2232" s="148" t="s">
        <v>1006</v>
      </c>
      <c r="U2232" s="148">
        <v>500</v>
      </c>
      <c r="X2232" s="148">
        <v>5</v>
      </c>
      <c r="Y2232" s="148" t="s">
        <v>230</v>
      </c>
      <c r="AC2232" s="148" t="s">
        <v>49</v>
      </c>
      <c r="AD2232" s="148" t="s">
        <v>3669</v>
      </c>
      <c r="AE2232" s="148">
        <v>53500</v>
      </c>
      <c r="AF2232" s="148" t="s">
        <v>9997</v>
      </c>
      <c r="AI2232" s="148">
        <v>243051159</v>
      </c>
      <c r="AJ2232" s="148" t="s">
        <v>2315</v>
      </c>
      <c r="AK2232" s="148" t="s">
        <v>2316</v>
      </c>
      <c r="AL2232" s="148">
        <v>0</v>
      </c>
      <c r="AM2232" s="148">
        <v>0</v>
      </c>
    </row>
    <row r="2233" spans="1:39">
      <c r="A2233" s="148">
        <v>5329446</v>
      </c>
      <c r="B2233" s="148" t="s">
        <v>9998</v>
      </c>
      <c r="C2233" s="148" t="s">
        <v>144</v>
      </c>
      <c r="D2233" s="148">
        <v>5329446</v>
      </c>
      <c r="F2233" s="149" t="s">
        <v>43</v>
      </c>
      <c r="H2233" s="150">
        <v>26077</v>
      </c>
      <c r="I2233" s="149" t="s">
        <v>8109</v>
      </c>
      <c r="J2233" s="149" t="s">
        <v>8110</v>
      </c>
      <c r="K2233" s="149" t="s">
        <v>45</v>
      </c>
      <c r="M2233" s="149" t="s">
        <v>46</v>
      </c>
      <c r="N2233" s="148">
        <v>12538903</v>
      </c>
      <c r="O2233" s="148" t="s">
        <v>166</v>
      </c>
      <c r="Q2233" s="148" t="s">
        <v>48</v>
      </c>
      <c r="R2233" s="150">
        <v>45204</v>
      </c>
      <c r="S2233" s="150">
        <v>44881</v>
      </c>
      <c r="T2233" s="148" t="s">
        <v>1006</v>
      </c>
      <c r="U2233" s="148">
        <v>500</v>
      </c>
      <c r="X2233" s="148">
        <v>5</v>
      </c>
      <c r="Y2233" s="148" t="s">
        <v>230</v>
      </c>
      <c r="AC2233" s="148" t="s">
        <v>49</v>
      </c>
      <c r="AD2233" s="148" t="s">
        <v>9999</v>
      </c>
      <c r="AE2233" s="148">
        <v>53110</v>
      </c>
      <c r="AF2233" s="148" t="s">
        <v>10000</v>
      </c>
      <c r="AJ2233" s="148">
        <v>627268812</v>
      </c>
      <c r="AK2233" s="148" t="s">
        <v>10001</v>
      </c>
      <c r="AL2233" s="148">
        <v>0</v>
      </c>
      <c r="AM2233" s="148">
        <v>0</v>
      </c>
    </row>
    <row r="2234" spans="1:39">
      <c r="A2234" s="148">
        <v>5329447</v>
      </c>
      <c r="B2234" s="148" t="s">
        <v>10002</v>
      </c>
      <c r="C2234" s="148" t="s">
        <v>50</v>
      </c>
      <c r="D2234" s="148">
        <v>5329447</v>
      </c>
      <c r="F2234" s="149" t="s">
        <v>52</v>
      </c>
      <c r="H2234" s="150">
        <v>41318</v>
      </c>
      <c r="I2234" s="149" t="s">
        <v>54</v>
      </c>
      <c r="J2234" s="149">
        <v>-12</v>
      </c>
      <c r="K2234" s="149" t="s">
        <v>45</v>
      </c>
      <c r="M2234" s="149" t="s">
        <v>46</v>
      </c>
      <c r="N2234" s="148">
        <v>12538903</v>
      </c>
      <c r="O2234" s="148" t="s">
        <v>166</v>
      </c>
      <c r="Q2234" s="148" t="s">
        <v>48</v>
      </c>
      <c r="R2234" s="150">
        <v>45204</v>
      </c>
      <c r="T2234" s="148" t="s">
        <v>2115</v>
      </c>
      <c r="U2234" s="148">
        <v>520</v>
      </c>
      <c r="X2234" s="148">
        <v>5</v>
      </c>
      <c r="Y2234" s="148" t="s">
        <v>230</v>
      </c>
      <c r="AC2234" s="148" t="s">
        <v>49</v>
      </c>
      <c r="AD2234" s="148" t="s">
        <v>9999</v>
      </c>
      <c r="AE2234" s="148">
        <v>53110</v>
      </c>
      <c r="AF2234" s="148" t="s">
        <v>10000</v>
      </c>
      <c r="AJ2234" s="148">
        <v>627268812</v>
      </c>
      <c r="AK2234" s="148" t="s">
        <v>10001</v>
      </c>
      <c r="AL2234" s="148">
        <v>0</v>
      </c>
      <c r="AM2234" s="148">
        <v>0</v>
      </c>
    </row>
    <row r="2235" spans="1:39">
      <c r="A2235" s="148">
        <v>5319782</v>
      </c>
      <c r="B2235" s="148" t="s">
        <v>758</v>
      </c>
      <c r="C2235" s="148" t="s">
        <v>332</v>
      </c>
      <c r="D2235" s="148">
        <v>5319782</v>
      </c>
      <c r="F2235" s="149" t="s">
        <v>43</v>
      </c>
      <c r="H2235" s="150">
        <v>13268</v>
      </c>
      <c r="I2235" s="149" t="s">
        <v>8179</v>
      </c>
      <c r="J2235" s="149" t="s">
        <v>8180</v>
      </c>
      <c r="K2235" s="149" t="s">
        <v>45</v>
      </c>
      <c r="M2235" s="149" t="s">
        <v>46</v>
      </c>
      <c r="N2235" s="148">
        <v>12530017</v>
      </c>
      <c r="O2235" s="148" t="s">
        <v>2025</v>
      </c>
      <c r="Q2235" s="148" t="s">
        <v>48</v>
      </c>
      <c r="R2235" s="150">
        <v>38688</v>
      </c>
      <c r="S2235" s="150">
        <v>44778</v>
      </c>
      <c r="T2235" s="148" t="s">
        <v>2896</v>
      </c>
      <c r="U2235" s="148">
        <v>500</v>
      </c>
      <c r="X2235" s="148">
        <v>5</v>
      </c>
      <c r="Y2235" s="148" t="s">
        <v>230</v>
      </c>
      <c r="AC2235" s="148" t="s">
        <v>49</v>
      </c>
      <c r="AD2235" s="148" t="s">
        <v>3669</v>
      </c>
      <c r="AE2235" s="148">
        <v>53500</v>
      </c>
      <c r="AF2235" s="148" t="s">
        <v>5104</v>
      </c>
      <c r="AI2235" s="148">
        <v>243051362</v>
      </c>
      <c r="AK2235" s="148" t="s">
        <v>1920</v>
      </c>
      <c r="AL2235" s="148">
        <v>0</v>
      </c>
      <c r="AM2235" s="148">
        <v>0</v>
      </c>
    </row>
    <row r="2236" spans="1:39">
      <c r="A2236" s="148">
        <v>539185</v>
      </c>
      <c r="B2236" s="148" t="s">
        <v>758</v>
      </c>
      <c r="C2236" s="148" t="s">
        <v>1282</v>
      </c>
      <c r="D2236" s="148">
        <v>539185</v>
      </c>
      <c r="E2236" s="149" t="s">
        <v>52</v>
      </c>
      <c r="F2236" s="149" t="s">
        <v>52</v>
      </c>
      <c r="H2236" s="150">
        <v>28151</v>
      </c>
      <c r="I2236" s="149" t="s">
        <v>8147</v>
      </c>
      <c r="J2236" s="149" t="s">
        <v>8148</v>
      </c>
      <c r="K2236" s="149" t="s">
        <v>45</v>
      </c>
      <c r="M2236" s="149" t="s">
        <v>46</v>
      </c>
      <c r="N2236" s="148">
        <v>12530051</v>
      </c>
      <c r="O2236" s="148" t="s">
        <v>2039</v>
      </c>
      <c r="P2236" s="150">
        <v>45535</v>
      </c>
      <c r="Q2236" s="148" t="s">
        <v>962</v>
      </c>
      <c r="R2236" s="150">
        <v>37432</v>
      </c>
      <c r="S2236" s="150">
        <v>44827</v>
      </c>
      <c r="T2236" s="148" t="s">
        <v>2896</v>
      </c>
      <c r="U2236" s="148">
        <v>1177</v>
      </c>
      <c r="X2236" s="148">
        <v>11</v>
      </c>
      <c r="Y2236" s="148" t="s">
        <v>230</v>
      </c>
      <c r="AC2236" s="148" t="s">
        <v>49</v>
      </c>
      <c r="AD2236" s="148" t="s">
        <v>4013</v>
      </c>
      <c r="AE2236" s="148">
        <v>53470</v>
      </c>
      <c r="AF2236" s="148" t="s">
        <v>5105</v>
      </c>
      <c r="AK2236" s="148" t="s">
        <v>3507</v>
      </c>
      <c r="AL2236" s="148">
        <v>0</v>
      </c>
      <c r="AM2236" s="148">
        <v>0</v>
      </c>
    </row>
    <row r="2237" spans="1:39">
      <c r="A2237" s="148">
        <v>5319708</v>
      </c>
      <c r="B2237" s="148" t="s">
        <v>758</v>
      </c>
      <c r="C2237" s="148" t="s">
        <v>2108</v>
      </c>
      <c r="D2237" s="148">
        <v>5319708</v>
      </c>
      <c r="F2237" s="149" t="s">
        <v>43</v>
      </c>
      <c r="H2237" s="150">
        <v>38628</v>
      </c>
      <c r="I2237" s="149" t="s">
        <v>59</v>
      </c>
      <c r="J2237" s="149">
        <v>-40</v>
      </c>
      <c r="K2237" s="149" t="s">
        <v>61</v>
      </c>
      <c r="M2237" s="149" t="s">
        <v>46</v>
      </c>
      <c r="N2237" s="148">
        <v>12530114</v>
      </c>
      <c r="O2237" s="148" t="s">
        <v>47</v>
      </c>
      <c r="Q2237" s="148" t="s">
        <v>48</v>
      </c>
      <c r="R2237" s="150">
        <v>38658</v>
      </c>
      <c r="T2237" s="148" t="s">
        <v>2022</v>
      </c>
      <c r="U2237" s="148">
        <v>500</v>
      </c>
      <c r="X2237" s="148">
        <v>5</v>
      </c>
      <c r="Y2237" s="148" t="s">
        <v>230</v>
      </c>
      <c r="AC2237" s="148" t="s">
        <v>49</v>
      </c>
      <c r="AD2237" s="148" t="s">
        <v>1328</v>
      </c>
      <c r="AE2237" s="148">
        <v>53000</v>
      </c>
      <c r="AF2237" s="148" t="s">
        <v>6751</v>
      </c>
      <c r="AJ2237" s="148" t="s">
        <v>3159</v>
      </c>
      <c r="AK2237" s="148" t="s">
        <v>3214</v>
      </c>
      <c r="AL2237" s="148">
        <v>0</v>
      </c>
      <c r="AM2237" s="148">
        <v>0</v>
      </c>
    </row>
    <row r="2238" spans="1:39">
      <c r="A2238" s="148">
        <v>5321750</v>
      </c>
      <c r="B2238" s="148" t="s">
        <v>758</v>
      </c>
      <c r="C2238" s="148" t="s">
        <v>1275</v>
      </c>
      <c r="D2238" s="148">
        <v>5321750</v>
      </c>
      <c r="F2238" s="149" t="s">
        <v>52</v>
      </c>
      <c r="H2238" s="150">
        <v>25433</v>
      </c>
      <c r="I2238" s="149" t="s">
        <v>8130</v>
      </c>
      <c r="J2238" s="149" t="s">
        <v>8131</v>
      </c>
      <c r="K2238" s="149" t="s">
        <v>45</v>
      </c>
      <c r="M2238" s="149" t="s">
        <v>46</v>
      </c>
      <c r="N2238" s="148">
        <v>12530063</v>
      </c>
      <c r="O2238" s="148" t="s">
        <v>265</v>
      </c>
      <c r="Q2238" s="148" t="s">
        <v>48</v>
      </c>
      <c r="R2238" s="150">
        <v>40075</v>
      </c>
      <c r="S2238" s="150">
        <v>44798</v>
      </c>
      <c r="T2238" s="148" t="s">
        <v>2896</v>
      </c>
      <c r="U2238" s="148">
        <v>500</v>
      </c>
      <c r="X2238" s="148">
        <v>5</v>
      </c>
      <c r="Y2238" s="148" t="s">
        <v>230</v>
      </c>
      <c r="AC2238" s="148" t="s">
        <v>49</v>
      </c>
      <c r="AD2238" s="148" t="s">
        <v>4070</v>
      </c>
      <c r="AE2238" s="148">
        <v>53500</v>
      </c>
      <c r="AF2238" s="148" t="s">
        <v>5106</v>
      </c>
      <c r="AK2238" s="148" t="s">
        <v>1849</v>
      </c>
      <c r="AL2238" s="148">
        <v>0</v>
      </c>
      <c r="AM2238" s="148">
        <v>0</v>
      </c>
    </row>
    <row r="2239" spans="1:39">
      <c r="A2239" s="148">
        <v>5327116</v>
      </c>
      <c r="B2239" s="148" t="s">
        <v>1186</v>
      </c>
      <c r="C2239" s="148" t="s">
        <v>2320</v>
      </c>
      <c r="D2239" s="148">
        <v>5327116</v>
      </c>
      <c r="F2239" s="149" t="s">
        <v>52</v>
      </c>
      <c r="H2239" s="150">
        <v>37421</v>
      </c>
      <c r="I2239" s="149" t="s">
        <v>59</v>
      </c>
      <c r="J2239" s="149">
        <v>-40</v>
      </c>
      <c r="K2239" s="149" t="s">
        <v>45</v>
      </c>
      <c r="M2239" s="149" t="s">
        <v>46</v>
      </c>
      <c r="N2239" s="148">
        <v>12530079</v>
      </c>
      <c r="O2239" s="148" t="s">
        <v>106</v>
      </c>
      <c r="Q2239" s="148" t="s">
        <v>48</v>
      </c>
      <c r="R2239" s="150">
        <v>43383</v>
      </c>
      <c r="S2239" s="150">
        <v>44441</v>
      </c>
      <c r="T2239" s="148" t="s">
        <v>2896</v>
      </c>
      <c r="U2239" s="148">
        <v>1220</v>
      </c>
      <c r="X2239" s="148">
        <v>12</v>
      </c>
      <c r="Y2239" s="148" t="s">
        <v>230</v>
      </c>
      <c r="AC2239" s="148" t="s">
        <v>49</v>
      </c>
      <c r="AD2239" s="148" t="s">
        <v>5107</v>
      </c>
      <c r="AE2239" s="148">
        <v>53120</v>
      </c>
      <c r="AF2239" s="148" t="s">
        <v>5108</v>
      </c>
      <c r="AJ2239" s="148">
        <v>617171397</v>
      </c>
      <c r="AK2239" s="148" t="s">
        <v>1885</v>
      </c>
      <c r="AL2239" s="148">
        <v>0</v>
      </c>
      <c r="AM2239" s="148">
        <v>0</v>
      </c>
    </row>
    <row r="2240" spans="1:39">
      <c r="A2240" s="148">
        <v>5327979</v>
      </c>
      <c r="B2240" s="148" t="s">
        <v>1258</v>
      </c>
      <c r="C2240" s="148" t="s">
        <v>254</v>
      </c>
      <c r="D2240" s="148">
        <v>5327979</v>
      </c>
      <c r="F2240" s="149" t="s">
        <v>43</v>
      </c>
      <c r="H2240" s="150">
        <v>26740</v>
      </c>
      <c r="I2240" s="149" t="s">
        <v>8109</v>
      </c>
      <c r="J2240" s="149" t="s">
        <v>8110</v>
      </c>
      <c r="K2240" s="149" t="s">
        <v>45</v>
      </c>
      <c r="M2240" s="149" t="s">
        <v>46</v>
      </c>
      <c r="N2240" s="148">
        <v>12530114</v>
      </c>
      <c r="O2240" s="148" t="s">
        <v>47</v>
      </c>
      <c r="Q2240" s="148" t="s">
        <v>48</v>
      </c>
      <c r="R2240" s="150">
        <v>44104</v>
      </c>
      <c r="S2240" s="150">
        <v>45189</v>
      </c>
      <c r="T2240" s="148" t="s">
        <v>1006</v>
      </c>
      <c r="U2240" s="148">
        <v>500</v>
      </c>
      <c r="X2240" s="148">
        <v>5</v>
      </c>
      <c r="Y2240" s="148" t="s">
        <v>230</v>
      </c>
      <c r="AC2240" s="148" t="s">
        <v>49</v>
      </c>
      <c r="AD2240" s="148" t="s">
        <v>1328</v>
      </c>
      <c r="AE2240" s="148">
        <v>53000</v>
      </c>
      <c r="AF2240" s="148" t="s">
        <v>5109</v>
      </c>
      <c r="AI2240" s="148" t="s">
        <v>3562</v>
      </c>
      <c r="AJ2240" s="148" t="s">
        <v>3563</v>
      </c>
      <c r="AK2240" s="148" t="s">
        <v>2079</v>
      </c>
      <c r="AL2240" s="148">
        <v>0</v>
      </c>
      <c r="AM2240" s="148">
        <v>0</v>
      </c>
    </row>
    <row r="2241" spans="1:39">
      <c r="A2241" s="148">
        <v>5329164</v>
      </c>
      <c r="B2241" s="148" t="s">
        <v>6752</v>
      </c>
      <c r="C2241" s="148" t="s">
        <v>77</v>
      </c>
      <c r="D2241" s="148">
        <v>5329164</v>
      </c>
      <c r="F2241" s="149" t="s">
        <v>52</v>
      </c>
      <c r="H2241" s="150">
        <v>42119</v>
      </c>
      <c r="I2241" s="149" t="s">
        <v>57</v>
      </c>
      <c r="J2241" s="149">
        <v>-10</v>
      </c>
      <c r="K2241" s="149" t="s">
        <v>45</v>
      </c>
      <c r="M2241" s="149" t="s">
        <v>46</v>
      </c>
      <c r="N2241" s="148">
        <v>12530060</v>
      </c>
      <c r="O2241" s="148" t="s">
        <v>2031</v>
      </c>
      <c r="Q2241" s="148" t="s">
        <v>48</v>
      </c>
      <c r="R2241" s="150">
        <v>45156</v>
      </c>
      <c r="T2241" s="148" t="s">
        <v>2115</v>
      </c>
      <c r="U2241" s="148">
        <v>500</v>
      </c>
      <c r="X2241" s="148">
        <v>5</v>
      </c>
      <c r="Y2241" s="148" t="s">
        <v>230</v>
      </c>
      <c r="AC2241" s="148" t="s">
        <v>49</v>
      </c>
      <c r="AD2241" s="148" t="s">
        <v>3637</v>
      </c>
      <c r="AE2241" s="148">
        <v>53810</v>
      </c>
      <c r="AF2241" s="148" t="s">
        <v>6753</v>
      </c>
      <c r="AJ2241" s="148">
        <v>679528945</v>
      </c>
      <c r="AK2241" s="148" t="s">
        <v>6754</v>
      </c>
      <c r="AL2241" s="148">
        <v>1</v>
      </c>
      <c r="AM2241" s="148">
        <v>1</v>
      </c>
    </row>
    <row r="2242" spans="1:39">
      <c r="A2242" s="148">
        <v>5326398</v>
      </c>
      <c r="B2242" s="148" t="s">
        <v>1077</v>
      </c>
      <c r="C2242" s="148" t="s">
        <v>144</v>
      </c>
      <c r="D2242" s="148">
        <v>5326398</v>
      </c>
      <c r="F2242" s="149" t="s">
        <v>52</v>
      </c>
      <c r="H2242" s="150">
        <v>23383</v>
      </c>
      <c r="I2242" s="149" t="s">
        <v>8138</v>
      </c>
      <c r="J2242" s="149" t="s">
        <v>8139</v>
      </c>
      <c r="K2242" s="149" t="s">
        <v>45</v>
      </c>
      <c r="M2242" s="149" t="s">
        <v>46</v>
      </c>
      <c r="N2242" s="148">
        <v>12530058</v>
      </c>
      <c r="O2242" s="148" t="s">
        <v>945</v>
      </c>
      <c r="Q2242" s="148" t="s">
        <v>48</v>
      </c>
      <c r="R2242" s="150">
        <v>42996</v>
      </c>
      <c r="S2242" s="150">
        <v>45175</v>
      </c>
      <c r="T2242" s="148" t="s">
        <v>1006</v>
      </c>
      <c r="U2242" s="148">
        <v>745</v>
      </c>
      <c r="X2242" s="148">
        <v>7</v>
      </c>
      <c r="Y2242" s="148" t="s">
        <v>230</v>
      </c>
      <c r="AC2242" s="148" t="s">
        <v>49</v>
      </c>
      <c r="AD2242" s="148" t="s">
        <v>1328</v>
      </c>
      <c r="AE2242" s="148">
        <v>53000</v>
      </c>
      <c r="AF2242" s="148" t="s">
        <v>5110</v>
      </c>
      <c r="AI2242" s="148">
        <v>243028765</v>
      </c>
      <c r="AJ2242" s="148">
        <v>606498578</v>
      </c>
      <c r="AK2242" s="148" t="s">
        <v>1886</v>
      </c>
      <c r="AL2242" s="148">
        <v>0</v>
      </c>
      <c r="AM2242" s="148">
        <v>0</v>
      </c>
    </row>
    <row r="2243" spans="1:39">
      <c r="A2243" s="148">
        <v>5327834</v>
      </c>
      <c r="B2243" s="148" t="s">
        <v>1077</v>
      </c>
      <c r="C2243" s="148" t="s">
        <v>1171</v>
      </c>
      <c r="D2243" s="148">
        <v>5327834</v>
      </c>
      <c r="F2243" s="149" t="s">
        <v>52</v>
      </c>
      <c r="H2243" s="150">
        <v>39636</v>
      </c>
      <c r="I2243" s="149" t="s">
        <v>152</v>
      </c>
      <c r="J2243" s="149">
        <v>-17</v>
      </c>
      <c r="K2243" s="149" t="s">
        <v>45</v>
      </c>
      <c r="M2243" s="149" t="s">
        <v>46</v>
      </c>
      <c r="N2243" s="148">
        <v>12530060</v>
      </c>
      <c r="O2243" s="148" t="s">
        <v>2031</v>
      </c>
      <c r="Q2243" s="148" t="s">
        <v>48</v>
      </c>
      <c r="R2243" s="150">
        <v>43802</v>
      </c>
      <c r="T2243" s="148" t="s">
        <v>2115</v>
      </c>
      <c r="U2243" s="148">
        <v>1259</v>
      </c>
      <c r="X2243" s="148">
        <v>12</v>
      </c>
      <c r="Y2243" s="148" t="s">
        <v>230</v>
      </c>
      <c r="AC2243" s="148" t="s">
        <v>49</v>
      </c>
      <c r="AD2243" s="148" t="s">
        <v>3725</v>
      </c>
      <c r="AE2243" s="148">
        <v>53810</v>
      </c>
      <c r="AF2243" s="148" t="s">
        <v>5111</v>
      </c>
      <c r="AI2243" s="148">
        <v>784228484</v>
      </c>
      <c r="AJ2243" s="148">
        <v>640417328</v>
      </c>
      <c r="AK2243" s="148" t="s">
        <v>1887</v>
      </c>
      <c r="AL2243" s="148">
        <v>0</v>
      </c>
      <c r="AM2243" s="148">
        <v>0</v>
      </c>
    </row>
    <row r="2244" spans="1:39">
      <c r="A2244" s="148">
        <v>5328601</v>
      </c>
      <c r="B2244" s="148" t="s">
        <v>3564</v>
      </c>
      <c r="C2244" s="148" t="s">
        <v>3565</v>
      </c>
      <c r="D2244" s="148">
        <v>5328601</v>
      </c>
      <c r="F2244" s="149" t="s">
        <v>52</v>
      </c>
      <c r="H2244" s="150">
        <v>39665</v>
      </c>
      <c r="I2244" s="149" t="s">
        <v>152</v>
      </c>
      <c r="J2244" s="149">
        <v>-17</v>
      </c>
      <c r="K2244" s="149" t="s">
        <v>45</v>
      </c>
      <c r="M2244" s="149" t="s">
        <v>46</v>
      </c>
      <c r="N2244" s="148">
        <v>12530055</v>
      </c>
      <c r="O2244" s="148" t="s">
        <v>240</v>
      </c>
      <c r="Q2244" s="148" t="s">
        <v>48</v>
      </c>
      <c r="R2244" s="150">
        <v>44633</v>
      </c>
      <c r="T2244" s="148" t="s">
        <v>2115</v>
      </c>
      <c r="U2244" s="148">
        <v>532</v>
      </c>
      <c r="X2244" s="148">
        <v>5</v>
      </c>
      <c r="Y2244" s="148" t="s">
        <v>230</v>
      </c>
      <c r="AC2244" s="148" t="s">
        <v>49</v>
      </c>
      <c r="AD2244" s="148" t="s">
        <v>3840</v>
      </c>
      <c r="AE2244" s="148">
        <v>53410</v>
      </c>
      <c r="AF2244" s="148" t="s">
        <v>5112</v>
      </c>
      <c r="AI2244" s="148">
        <v>778338311</v>
      </c>
      <c r="AJ2244" s="148">
        <v>624326398</v>
      </c>
      <c r="AK2244" s="148" t="s">
        <v>3566</v>
      </c>
      <c r="AL2244" s="148">
        <v>1</v>
      </c>
      <c r="AM2244" s="148">
        <v>0</v>
      </c>
    </row>
    <row r="2245" spans="1:39">
      <c r="A2245" s="148">
        <v>5318090</v>
      </c>
      <c r="B2245" s="148" t="s">
        <v>759</v>
      </c>
      <c r="C2245" s="148" t="s">
        <v>107</v>
      </c>
      <c r="D2245" s="148">
        <v>5318090</v>
      </c>
      <c r="F2245" s="149" t="s">
        <v>52</v>
      </c>
      <c r="H2245" s="150">
        <v>31097</v>
      </c>
      <c r="I2245" s="149" t="s">
        <v>59</v>
      </c>
      <c r="J2245" s="149">
        <v>-40</v>
      </c>
      <c r="K2245" s="149" t="s">
        <v>45</v>
      </c>
      <c r="M2245" s="149" t="s">
        <v>46</v>
      </c>
      <c r="N2245" s="148">
        <v>12530084</v>
      </c>
      <c r="O2245" s="148" t="s">
        <v>198</v>
      </c>
      <c r="Q2245" s="148" t="s">
        <v>48</v>
      </c>
      <c r="R2245" s="150">
        <v>37873</v>
      </c>
      <c r="S2245" s="150">
        <v>45175</v>
      </c>
      <c r="T2245" s="148" t="s">
        <v>1006</v>
      </c>
      <c r="U2245" s="148">
        <v>1105</v>
      </c>
      <c r="X2245" s="148">
        <v>11</v>
      </c>
      <c r="Y2245" s="148" t="s">
        <v>230</v>
      </c>
      <c r="AB2245" s="150">
        <v>44013</v>
      </c>
      <c r="AC2245" s="148" t="s">
        <v>49</v>
      </c>
      <c r="AD2245" s="148" t="s">
        <v>3768</v>
      </c>
      <c r="AE2245" s="148">
        <v>53600</v>
      </c>
      <c r="AI2245" s="148">
        <v>243001109</v>
      </c>
      <c r="AK2245" s="148" t="s">
        <v>3160</v>
      </c>
      <c r="AL2245" s="148">
        <v>0</v>
      </c>
      <c r="AM2245" s="148">
        <v>0</v>
      </c>
    </row>
    <row r="2246" spans="1:39">
      <c r="A2246" s="148">
        <v>5321935</v>
      </c>
      <c r="B2246" s="148" t="s">
        <v>760</v>
      </c>
      <c r="C2246" s="148" t="s">
        <v>330</v>
      </c>
      <c r="D2246" s="148">
        <v>5321935</v>
      </c>
      <c r="E2246" s="149" t="s">
        <v>52</v>
      </c>
      <c r="F2246" s="149" t="s">
        <v>52</v>
      </c>
      <c r="H2246" s="150">
        <v>36699</v>
      </c>
      <c r="I2246" s="149" t="s">
        <v>59</v>
      </c>
      <c r="J2246" s="149">
        <v>-40</v>
      </c>
      <c r="K2246" s="149" t="s">
        <v>45</v>
      </c>
      <c r="M2246" s="149" t="s">
        <v>46</v>
      </c>
      <c r="N2246" s="148">
        <v>12530061</v>
      </c>
      <c r="O2246" s="148" t="s">
        <v>90</v>
      </c>
      <c r="P2246" s="150">
        <v>45536</v>
      </c>
      <c r="Q2246" s="148" t="s">
        <v>962</v>
      </c>
      <c r="R2246" s="150">
        <v>40095</v>
      </c>
      <c r="S2246" s="150">
        <v>45093</v>
      </c>
      <c r="T2246" s="148" t="s">
        <v>2896</v>
      </c>
      <c r="U2246" s="148">
        <v>1026</v>
      </c>
      <c r="X2246" s="148">
        <v>10</v>
      </c>
      <c r="Y2246" s="148" t="s">
        <v>230</v>
      </c>
      <c r="AB2246" s="150">
        <v>43282</v>
      </c>
      <c r="AC2246" s="148" t="s">
        <v>49</v>
      </c>
      <c r="AD2246" s="148" t="s">
        <v>5113</v>
      </c>
      <c r="AE2246" s="148">
        <v>49420</v>
      </c>
      <c r="AF2246" s="148" t="s">
        <v>5114</v>
      </c>
      <c r="AI2246" s="148" t="s">
        <v>3161</v>
      </c>
      <c r="AJ2246" s="148" t="s">
        <v>3162</v>
      </c>
      <c r="AK2246" s="148" t="s">
        <v>1888</v>
      </c>
      <c r="AL2246" s="148">
        <v>0</v>
      </c>
      <c r="AM2246" s="148">
        <v>0</v>
      </c>
    </row>
    <row r="2247" spans="1:39">
      <c r="A2247" s="148">
        <v>5322303</v>
      </c>
      <c r="B2247" s="148" t="s">
        <v>760</v>
      </c>
      <c r="C2247" s="148" t="s">
        <v>66</v>
      </c>
      <c r="D2247" s="148">
        <v>5322303</v>
      </c>
      <c r="F2247" s="149" t="s">
        <v>52</v>
      </c>
      <c r="H2247" s="150">
        <v>19734</v>
      </c>
      <c r="I2247" s="149" t="s">
        <v>8116</v>
      </c>
      <c r="J2247" s="149" t="s">
        <v>8117</v>
      </c>
      <c r="K2247" s="149" t="s">
        <v>45</v>
      </c>
      <c r="M2247" s="149" t="s">
        <v>46</v>
      </c>
      <c r="N2247" s="148">
        <v>12530093</v>
      </c>
      <c r="O2247" s="148" t="s">
        <v>185</v>
      </c>
      <c r="Q2247" s="148" t="s">
        <v>48</v>
      </c>
      <c r="R2247" s="150">
        <v>40431</v>
      </c>
      <c r="S2247" s="150">
        <v>44764</v>
      </c>
      <c r="T2247" s="148" t="s">
        <v>2896</v>
      </c>
      <c r="U2247" s="148">
        <v>556</v>
      </c>
      <c r="X2247" s="148">
        <v>5</v>
      </c>
      <c r="Y2247" s="148" t="s">
        <v>230</v>
      </c>
      <c r="AC2247" s="148" t="s">
        <v>49</v>
      </c>
      <c r="AD2247" s="148" t="s">
        <v>3658</v>
      </c>
      <c r="AE2247" s="148">
        <v>53100</v>
      </c>
      <c r="AF2247" s="148" t="s">
        <v>5115</v>
      </c>
      <c r="AK2247" s="148" t="s">
        <v>6755</v>
      </c>
      <c r="AL2247" s="148">
        <v>0</v>
      </c>
      <c r="AM2247" s="148">
        <v>0</v>
      </c>
    </row>
    <row r="2248" spans="1:39">
      <c r="A2248" s="148">
        <v>5321934</v>
      </c>
      <c r="B2248" s="148" t="s">
        <v>760</v>
      </c>
      <c r="C2248" s="148" t="s">
        <v>162</v>
      </c>
      <c r="D2248" s="148">
        <v>5321934</v>
      </c>
      <c r="E2248" s="149" t="s">
        <v>8115</v>
      </c>
      <c r="F2248" s="149" t="s">
        <v>52</v>
      </c>
      <c r="H2248" s="150">
        <v>36118</v>
      </c>
      <c r="I2248" s="149" t="s">
        <v>59</v>
      </c>
      <c r="J2248" s="149">
        <v>-40</v>
      </c>
      <c r="K2248" s="149" t="s">
        <v>45</v>
      </c>
      <c r="M2248" s="149" t="s">
        <v>46</v>
      </c>
      <c r="N2248" s="148">
        <v>12530061</v>
      </c>
      <c r="O2248" s="148" t="s">
        <v>90</v>
      </c>
      <c r="P2248" s="150">
        <v>45484</v>
      </c>
      <c r="Q2248" s="148" t="s">
        <v>962</v>
      </c>
      <c r="R2248" s="150">
        <v>40095</v>
      </c>
      <c r="S2248" s="150">
        <v>45093</v>
      </c>
      <c r="T2248" s="148" t="s">
        <v>2896</v>
      </c>
      <c r="U2248" s="148">
        <v>931</v>
      </c>
      <c r="X2248" s="148">
        <v>9</v>
      </c>
      <c r="Y2248" s="148" t="s">
        <v>230</v>
      </c>
      <c r="AC2248" s="148" t="s">
        <v>49</v>
      </c>
      <c r="AD2248" s="148" t="s">
        <v>5113</v>
      </c>
      <c r="AE2248" s="148">
        <v>49420</v>
      </c>
      <c r="AF2248" s="148" t="s">
        <v>5116</v>
      </c>
      <c r="AI2248" s="148" t="s">
        <v>3567</v>
      </c>
      <c r="AJ2248" s="148" t="s">
        <v>3567</v>
      </c>
      <c r="AK2248" s="148" t="s">
        <v>1889</v>
      </c>
      <c r="AL2248" s="148">
        <v>0</v>
      </c>
      <c r="AM2248" s="148">
        <v>0</v>
      </c>
    </row>
    <row r="2249" spans="1:39">
      <c r="A2249" s="148">
        <v>5324827</v>
      </c>
      <c r="B2249" s="148" t="s">
        <v>761</v>
      </c>
      <c r="C2249" s="148" t="s">
        <v>50</v>
      </c>
      <c r="D2249" s="148">
        <v>5324827</v>
      </c>
      <c r="E2249" s="149" t="s">
        <v>52</v>
      </c>
      <c r="F2249" s="149" t="s">
        <v>52</v>
      </c>
      <c r="H2249" s="150">
        <v>39625</v>
      </c>
      <c r="I2249" s="149" t="s">
        <v>152</v>
      </c>
      <c r="J2249" s="149">
        <v>-17</v>
      </c>
      <c r="K2249" s="149" t="s">
        <v>45</v>
      </c>
      <c r="M2249" s="149" t="s">
        <v>46</v>
      </c>
      <c r="N2249" s="148">
        <v>12530070</v>
      </c>
      <c r="O2249" s="148" t="s">
        <v>145</v>
      </c>
      <c r="P2249" s="150">
        <v>45535</v>
      </c>
      <c r="Q2249" s="148" t="s">
        <v>962</v>
      </c>
      <c r="R2249" s="150">
        <v>41906</v>
      </c>
      <c r="T2249" s="148" t="s">
        <v>2115</v>
      </c>
      <c r="U2249" s="148">
        <v>1437</v>
      </c>
      <c r="X2249" s="148">
        <v>14</v>
      </c>
      <c r="Y2249" s="148" t="s">
        <v>230</v>
      </c>
      <c r="AC2249" s="148" t="s">
        <v>49</v>
      </c>
      <c r="AD2249" s="148" t="s">
        <v>3670</v>
      </c>
      <c r="AE2249" s="148">
        <v>53320</v>
      </c>
      <c r="AF2249" s="148" t="s">
        <v>5117</v>
      </c>
      <c r="AI2249" s="148">
        <v>243262987</v>
      </c>
      <c r="AK2249" s="148" t="s">
        <v>3163</v>
      </c>
      <c r="AL2249" s="148">
        <v>0</v>
      </c>
      <c r="AM2249" s="148">
        <v>0</v>
      </c>
    </row>
    <row r="2250" spans="1:39">
      <c r="A2250" s="148">
        <v>5316834</v>
      </c>
      <c r="B2250" s="148" t="s">
        <v>761</v>
      </c>
      <c r="C2250" s="148" t="s">
        <v>134</v>
      </c>
      <c r="D2250" s="148">
        <v>5316834</v>
      </c>
      <c r="E2250" s="149" t="s">
        <v>52</v>
      </c>
      <c r="F2250" s="149" t="s">
        <v>52</v>
      </c>
      <c r="H2250" s="150">
        <v>27850</v>
      </c>
      <c r="I2250" s="149" t="s">
        <v>8147</v>
      </c>
      <c r="J2250" s="149" t="s">
        <v>8148</v>
      </c>
      <c r="K2250" s="149" t="s">
        <v>45</v>
      </c>
      <c r="M2250" s="149" t="s">
        <v>46</v>
      </c>
      <c r="N2250" s="148">
        <v>12530070</v>
      </c>
      <c r="O2250" s="148" t="s">
        <v>145</v>
      </c>
      <c r="P2250" s="150">
        <v>45535</v>
      </c>
      <c r="Q2250" s="148" t="s">
        <v>962</v>
      </c>
      <c r="R2250" s="150">
        <v>37432</v>
      </c>
      <c r="S2250" s="150">
        <v>44797</v>
      </c>
      <c r="T2250" s="148" t="s">
        <v>2896</v>
      </c>
      <c r="U2250" s="148">
        <v>946</v>
      </c>
      <c r="X2250" s="148">
        <v>9</v>
      </c>
      <c r="Y2250" s="148" t="s">
        <v>230</v>
      </c>
      <c r="AC2250" s="148" t="s">
        <v>49</v>
      </c>
      <c r="AD2250" s="148" t="s">
        <v>3670</v>
      </c>
      <c r="AE2250" s="148">
        <v>53320</v>
      </c>
      <c r="AF2250" s="148" t="s">
        <v>5118</v>
      </c>
      <c r="AI2250" s="148">
        <v>243262987</v>
      </c>
      <c r="AJ2250" s="148">
        <v>619430877</v>
      </c>
      <c r="AK2250" s="148" t="s">
        <v>1890</v>
      </c>
      <c r="AL2250" s="148">
        <v>0</v>
      </c>
      <c r="AM2250" s="148">
        <v>0</v>
      </c>
    </row>
    <row r="2251" spans="1:39">
      <c r="A2251" s="148">
        <v>5328824</v>
      </c>
      <c r="B2251" s="148" t="s">
        <v>6756</v>
      </c>
      <c r="C2251" s="148" t="s">
        <v>421</v>
      </c>
      <c r="D2251" s="148">
        <v>5328824</v>
      </c>
      <c r="F2251" s="149" t="s">
        <v>43</v>
      </c>
      <c r="H2251" s="150">
        <v>41337</v>
      </c>
      <c r="I2251" s="149" t="s">
        <v>54</v>
      </c>
      <c r="J2251" s="149">
        <v>-12</v>
      </c>
      <c r="K2251" s="149" t="s">
        <v>45</v>
      </c>
      <c r="M2251" s="149" t="s">
        <v>46</v>
      </c>
      <c r="N2251" s="148">
        <v>12530010</v>
      </c>
      <c r="O2251" s="148" t="s">
        <v>2021</v>
      </c>
      <c r="Q2251" s="148" t="s">
        <v>48</v>
      </c>
      <c r="R2251" s="150">
        <v>44831</v>
      </c>
      <c r="T2251" s="148" t="s">
        <v>2115</v>
      </c>
      <c r="U2251" s="148">
        <v>500</v>
      </c>
      <c r="X2251" s="148">
        <v>5</v>
      </c>
      <c r="Y2251" s="148" t="s">
        <v>230</v>
      </c>
      <c r="AC2251" s="148" t="s">
        <v>49</v>
      </c>
      <c r="AD2251" s="148" t="s">
        <v>3901</v>
      </c>
      <c r="AE2251" s="148">
        <v>53260</v>
      </c>
      <c r="AF2251" s="148" t="s">
        <v>6757</v>
      </c>
      <c r="AJ2251" s="148">
        <v>678576044</v>
      </c>
      <c r="AK2251" s="148" t="s">
        <v>6758</v>
      </c>
      <c r="AL2251" s="148">
        <v>0</v>
      </c>
      <c r="AM2251" s="148">
        <v>0</v>
      </c>
    </row>
    <row r="2252" spans="1:39">
      <c r="A2252" s="148">
        <v>5329438</v>
      </c>
      <c r="B2252" s="148" t="s">
        <v>10003</v>
      </c>
      <c r="C2252" s="148" t="s">
        <v>2078</v>
      </c>
      <c r="D2252" s="148">
        <v>5329438</v>
      </c>
      <c r="F2252" s="149" t="s">
        <v>43</v>
      </c>
      <c r="H2252" s="150">
        <v>41228</v>
      </c>
      <c r="I2252" s="149" t="s">
        <v>53</v>
      </c>
      <c r="J2252" s="149">
        <v>-13</v>
      </c>
      <c r="K2252" s="149" t="s">
        <v>61</v>
      </c>
      <c r="M2252" s="149" t="s">
        <v>46</v>
      </c>
      <c r="N2252" s="148">
        <v>12538903</v>
      </c>
      <c r="O2252" s="148" t="s">
        <v>166</v>
      </c>
      <c r="Q2252" s="148" t="s">
        <v>48</v>
      </c>
      <c r="R2252" s="150">
        <v>45204</v>
      </c>
      <c r="T2252" s="148" t="s">
        <v>2115</v>
      </c>
      <c r="U2252" s="148">
        <v>500</v>
      </c>
      <c r="X2252" s="148">
        <v>5</v>
      </c>
      <c r="Y2252" s="148" t="s">
        <v>230</v>
      </c>
      <c r="AC2252" s="148" t="s">
        <v>49</v>
      </c>
      <c r="AD2252" s="148" t="s">
        <v>4785</v>
      </c>
      <c r="AE2252" s="148">
        <v>53110</v>
      </c>
      <c r="AF2252" s="148" t="s">
        <v>10004</v>
      </c>
      <c r="AJ2252" s="148">
        <v>778213098</v>
      </c>
      <c r="AK2252" s="148" t="s">
        <v>10005</v>
      </c>
      <c r="AL2252" s="148">
        <v>0</v>
      </c>
      <c r="AM2252" s="148">
        <v>0</v>
      </c>
    </row>
    <row r="2253" spans="1:39">
      <c r="A2253" s="148">
        <v>5319786</v>
      </c>
      <c r="B2253" s="148" t="s">
        <v>762</v>
      </c>
      <c r="C2253" s="148" t="s">
        <v>96</v>
      </c>
      <c r="D2253" s="148">
        <v>5319786</v>
      </c>
      <c r="F2253" s="149" t="s">
        <v>52</v>
      </c>
      <c r="H2253" s="150">
        <v>34151</v>
      </c>
      <c r="I2253" s="149" t="s">
        <v>59</v>
      </c>
      <c r="J2253" s="149">
        <v>-40</v>
      </c>
      <c r="K2253" s="149" t="s">
        <v>45</v>
      </c>
      <c r="M2253" s="149" t="s">
        <v>46</v>
      </c>
      <c r="N2253" s="148">
        <v>12538904</v>
      </c>
      <c r="O2253" s="148" t="s">
        <v>137</v>
      </c>
      <c r="Q2253" s="148" t="s">
        <v>48</v>
      </c>
      <c r="R2253" s="150">
        <v>38691</v>
      </c>
      <c r="S2253" s="150">
        <v>45126</v>
      </c>
      <c r="T2253" s="148" t="s">
        <v>1006</v>
      </c>
      <c r="U2253" s="148">
        <v>843</v>
      </c>
      <c r="X2253" s="148">
        <v>8</v>
      </c>
      <c r="Y2253" s="148" t="s">
        <v>230</v>
      </c>
      <c r="AC2253" s="148" t="s">
        <v>49</v>
      </c>
      <c r="AD2253" s="148" t="s">
        <v>3665</v>
      </c>
      <c r="AE2253" s="148">
        <v>53100</v>
      </c>
      <c r="AF2253" s="148" t="s">
        <v>5119</v>
      </c>
      <c r="AI2253" s="148" t="s">
        <v>10006</v>
      </c>
      <c r="AJ2253" s="148" t="s">
        <v>3568</v>
      </c>
      <c r="AK2253" s="148" t="s">
        <v>1891</v>
      </c>
      <c r="AL2253" s="148">
        <v>1</v>
      </c>
      <c r="AM2253" s="148">
        <v>1</v>
      </c>
    </row>
    <row r="2254" spans="1:39">
      <c r="A2254" s="148">
        <v>5328620</v>
      </c>
      <c r="B2254" s="148" t="s">
        <v>5120</v>
      </c>
      <c r="C2254" s="148" t="s">
        <v>96</v>
      </c>
      <c r="D2254" s="148">
        <v>5328620</v>
      </c>
      <c r="E2254" s="149" t="s">
        <v>52</v>
      </c>
      <c r="F2254" s="149" t="s">
        <v>52</v>
      </c>
      <c r="H2254" s="150">
        <v>41255</v>
      </c>
      <c r="I2254" s="149" t="s">
        <v>53</v>
      </c>
      <c r="J2254" s="149">
        <v>-13</v>
      </c>
      <c r="K2254" s="149" t="s">
        <v>45</v>
      </c>
      <c r="M2254" s="149" t="s">
        <v>46</v>
      </c>
      <c r="N2254" s="148">
        <v>12530060</v>
      </c>
      <c r="O2254" s="148" t="s">
        <v>2031</v>
      </c>
      <c r="P2254" s="150">
        <v>45524</v>
      </c>
      <c r="Q2254" s="148" t="s">
        <v>962</v>
      </c>
      <c r="R2254" s="150">
        <v>44788</v>
      </c>
      <c r="T2254" s="148" t="s">
        <v>2115</v>
      </c>
      <c r="U2254" s="148">
        <v>561</v>
      </c>
      <c r="X2254" s="148">
        <v>5</v>
      </c>
      <c r="Y2254" s="148" t="s">
        <v>230</v>
      </c>
      <c r="AC2254" s="148" t="s">
        <v>49</v>
      </c>
      <c r="AD2254" s="148" t="s">
        <v>3677</v>
      </c>
      <c r="AE2254" s="148">
        <v>53000</v>
      </c>
      <c r="AF2254" s="148" t="s">
        <v>5121</v>
      </c>
      <c r="AJ2254" s="148">
        <v>626593818</v>
      </c>
      <c r="AK2254" s="148" t="s">
        <v>5122</v>
      </c>
      <c r="AL2254" s="148">
        <v>0</v>
      </c>
      <c r="AM2254" s="148">
        <v>0</v>
      </c>
    </row>
    <row r="2255" spans="1:39">
      <c r="A2255" s="148">
        <v>534378</v>
      </c>
      <c r="B2255" s="148" t="s">
        <v>763</v>
      </c>
      <c r="C2255" s="148" t="s">
        <v>66</v>
      </c>
      <c r="D2255" s="148">
        <v>534378</v>
      </c>
      <c r="F2255" s="149" t="s">
        <v>52</v>
      </c>
      <c r="H2255" s="150">
        <v>23444</v>
      </c>
      <c r="I2255" s="149" t="s">
        <v>8138</v>
      </c>
      <c r="J2255" s="149" t="s">
        <v>8139</v>
      </c>
      <c r="K2255" s="149" t="s">
        <v>45</v>
      </c>
      <c r="M2255" s="149" t="s">
        <v>46</v>
      </c>
      <c r="N2255" s="148">
        <v>12530058</v>
      </c>
      <c r="O2255" s="148" t="s">
        <v>945</v>
      </c>
      <c r="Q2255" s="148" t="s">
        <v>48</v>
      </c>
      <c r="R2255" s="150">
        <v>37432</v>
      </c>
      <c r="S2255" s="150">
        <v>45188</v>
      </c>
      <c r="T2255" s="148" t="s">
        <v>1006</v>
      </c>
      <c r="U2255" s="148">
        <v>1317</v>
      </c>
      <c r="X2255" s="148">
        <v>13</v>
      </c>
      <c r="Y2255" s="148" t="s">
        <v>230</v>
      </c>
      <c r="AC2255" s="148" t="s">
        <v>49</v>
      </c>
      <c r="AD2255" s="148" t="s">
        <v>3650</v>
      </c>
      <c r="AE2255" s="148">
        <v>53940</v>
      </c>
      <c r="AF2255" s="148" t="s">
        <v>6759</v>
      </c>
      <c r="AI2255" s="148">
        <v>243027687</v>
      </c>
      <c r="AK2255" s="148" t="s">
        <v>6760</v>
      </c>
      <c r="AL2255" s="148">
        <v>0</v>
      </c>
      <c r="AM2255" s="148">
        <v>0</v>
      </c>
    </row>
    <row r="2256" spans="1:39">
      <c r="A2256" s="148">
        <v>5325776</v>
      </c>
      <c r="B2256" s="148" t="s">
        <v>1047</v>
      </c>
      <c r="C2256" s="148" t="s">
        <v>210</v>
      </c>
      <c r="D2256" s="148">
        <v>5325776</v>
      </c>
      <c r="E2256" s="149" t="s">
        <v>8115</v>
      </c>
      <c r="F2256" s="149" t="s">
        <v>52</v>
      </c>
      <c r="H2256" s="150">
        <v>30840</v>
      </c>
      <c r="I2256" s="149" t="s">
        <v>8113</v>
      </c>
      <c r="J2256" s="149" t="s">
        <v>8114</v>
      </c>
      <c r="K2256" s="149" t="s">
        <v>45</v>
      </c>
      <c r="M2256" s="149" t="s">
        <v>46</v>
      </c>
      <c r="N2256" s="148">
        <v>12530058</v>
      </c>
      <c r="O2256" s="148" t="s">
        <v>945</v>
      </c>
      <c r="P2256" s="150">
        <v>45488</v>
      </c>
      <c r="Q2256" s="148" t="s">
        <v>962</v>
      </c>
      <c r="R2256" s="150">
        <v>42625</v>
      </c>
      <c r="S2256" s="150">
        <v>44811</v>
      </c>
      <c r="T2256" s="148" t="s">
        <v>2896</v>
      </c>
      <c r="U2256" s="148">
        <v>817</v>
      </c>
      <c r="X2256" s="148">
        <v>8</v>
      </c>
      <c r="Y2256" s="148" t="s">
        <v>230</v>
      </c>
      <c r="AC2256" s="148" t="s">
        <v>49</v>
      </c>
      <c r="AD2256" s="148" t="s">
        <v>3783</v>
      </c>
      <c r="AE2256" s="148">
        <v>53320</v>
      </c>
      <c r="AF2256" s="148" t="s">
        <v>5123</v>
      </c>
      <c r="AJ2256" s="148" t="s">
        <v>3569</v>
      </c>
      <c r="AK2256" s="148" t="s">
        <v>1892</v>
      </c>
      <c r="AL2256" s="148">
        <v>0</v>
      </c>
      <c r="AM2256" s="148">
        <v>0</v>
      </c>
    </row>
    <row r="2257" spans="1:39">
      <c r="A2257" s="148">
        <v>5325744</v>
      </c>
      <c r="B2257" s="148" t="s">
        <v>764</v>
      </c>
      <c r="C2257" s="148" t="s">
        <v>169</v>
      </c>
      <c r="D2257" s="148">
        <v>5325744</v>
      </c>
      <c r="F2257" s="149" t="s">
        <v>43</v>
      </c>
      <c r="H2257" s="150">
        <v>20854</v>
      </c>
      <c r="I2257" s="149" t="s">
        <v>8208</v>
      </c>
      <c r="J2257" s="149" t="s">
        <v>8209</v>
      </c>
      <c r="K2257" s="149" t="s">
        <v>45</v>
      </c>
      <c r="M2257" s="149" t="s">
        <v>46</v>
      </c>
      <c r="N2257" s="148">
        <v>12530060</v>
      </c>
      <c r="O2257" s="148" t="s">
        <v>2031</v>
      </c>
      <c r="Q2257" s="148" t="s">
        <v>48</v>
      </c>
      <c r="R2257" s="150">
        <v>42619</v>
      </c>
      <c r="S2257" s="150">
        <v>45091</v>
      </c>
      <c r="T2257" s="148" t="s">
        <v>1006</v>
      </c>
      <c r="U2257" s="148">
        <v>513</v>
      </c>
      <c r="X2257" s="148">
        <v>5</v>
      </c>
      <c r="Y2257" s="148" t="s">
        <v>230</v>
      </c>
      <c r="AC2257" s="148" t="s">
        <v>49</v>
      </c>
      <c r="AD2257" s="148" t="s">
        <v>3725</v>
      </c>
      <c r="AE2257" s="148">
        <v>53810</v>
      </c>
      <c r="AF2257" s="148" t="s">
        <v>5124</v>
      </c>
      <c r="AI2257" s="148">
        <v>243531086</v>
      </c>
      <c r="AJ2257" s="148">
        <v>677442134</v>
      </c>
      <c r="AK2257" s="148" t="s">
        <v>1893</v>
      </c>
      <c r="AL2257" s="148">
        <v>0</v>
      </c>
      <c r="AM2257" s="148">
        <v>0</v>
      </c>
    </row>
    <row r="2258" spans="1:39">
      <c r="A2258" s="148">
        <v>5327951</v>
      </c>
      <c r="B2258" s="148" t="s">
        <v>764</v>
      </c>
      <c r="C2258" s="148" t="s">
        <v>81</v>
      </c>
      <c r="D2258" s="148">
        <v>5327951</v>
      </c>
      <c r="E2258" s="149" t="s">
        <v>52</v>
      </c>
      <c r="F2258" s="149" t="s">
        <v>52</v>
      </c>
      <c r="H2258" s="150">
        <v>29186</v>
      </c>
      <c r="I2258" s="149" t="s">
        <v>8147</v>
      </c>
      <c r="J2258" s="149" t="s">
        <v>8148</v>
      </c>
      <c r="K2258" s="149" t="s">
        <v>45</v>
      </c>
      <c r="M2258" s="149" t="s">
        <v>46</v>
      </c>
      <c r="N2258" s="148">
        <v>12538910</v>
      </c>
      <c r="O2258" s="148" t="s">
        <v>2072</v>
      </c>
      <c r="P2258" s="150">
        <v>45478</v>
      </c>
      <c r="Q2258" s="148" t="s">
        <v>962</v>
      </c>
      <c r="R2258" s="150">
        <v>44097</v>
      </c>
      <c r="S2258" s="150">
        <v>45106</v>
      </c>
      <c r="T2258" s="148" t="s">
        <v>2896</v>
      </c>
      <c r="U2258" s="148">
        <v>512</v>
      </c>
      <c r="X2258" s="148">
        <v>5</v>
      </c>
      <c r="Y2258" s="148" t="s">
        <v>230</v>
      </c>
      <c r="AC2258" s="148" t="s">
        <v>49</v>
      </c>
      <c r="AD2258" s="148" t="s">
        <v>4026</v>
      </c>
      <c r="AE2258" s="148">
        <v>53440</v>
      </c>
      <c r="AF2258" s="148" t="s">
        <v>5125</v>
      </c>
      <c r="AJ2258" s="148">
        <v>615025704</v>
      </c>
      <c r="AK2258" s="148" t="s">
        <v>1894</v>
      </c>
      <c r="AL2258" s="148">
        <v>0</v>
      </c>
      <c r="AM2258" s="148">
        <v>0</v>
      </c>
    </row>
    <row r="2259" spans="1:39">
      <c r="A2259" s="148">
        <v>5327519</v>
      </c>
      <c r="B2259" s="148" t="s">
        <v>765</v>
      </c>
      <c r="C2259" s="148" t="s">
        <v>182</v>
      </c>
      <c r="D2259" s="148">
        <v>5327519</v>
      </c>
      <c r="F2259" s="149" t="s">
        <v>52</v>
      </c>
      <c r="H2259" s="150">
        <v>39690</v>
      </c>
      <c r="I2259" s="149" t="s">
        <v>152</v>
      </c>
      <c r="J2259" s="149">
        <v>-17</v>
      </c>
      <c r="K2259" s="149" t="s">
        <v>45</v>
      </c>
      <c r="M2259" s="149" t="s">
        <v>46</v>
      </c>
      <c r="N2259" s="148">
        <v>12530025</v>
      </c>
      <c r="O2259" s="148" t="s">
        <v>2051</v>
      </c>
      <c r="Q2259" s="148" t="s">
        <v>48</v>
      </c>
      <c r="R2259" s="150">
        <v>43732</v>
      </c>
      <c r="S2259" s="150">
        <v>45175</v>
      </c>
      <c r="T2259" s="148" t="s">
        <v>1006</v>
      </c>
      <c r="U2259" s="148">
        <v>1036</v>
      </c>
      <c r="X2259" s="148">
        <v>10</v>
      </c>
      <c r="Y2259" s="148" t="s">
        <v>230</v>
      </c>
      <c r="AC2259" s="148" t="s">
        <v>49</v>
      </c>
      <c r="AD2259" s="148" t="s">
        <v>5126</v>
      </c>
      <c r="AE2259" s="148">
        <v>49500</v>
      </c>
      <c r="AF2259" s="148" t="s">
        <v>5127</v>
      </c>
      <c r="AK2259" s="148" t="s">
        <v>1895</v>
      </c>
      <c r="AL2259" s="148">
        <v>0</v>
      </c>
      <c r="AM2259" s="148">
        <v>0</v>
      </c>
    </row>
    <row r="2260" spans="1:39">
      <c r="A2260" s="148">
        <v>4914263</v>
      </c>
      <c r="B2260" s="148" t="s">
        <v>765</v>
      </c>
      <c r="C2260" s="148" t="s">
        <v>184</v>
      </c>
      <c r="D2260" s="148">
        <v>4914263</v>
      </c>
      <c r="F2260" s="149" t="s">
        <v>52</v>
      </c>
      <c r="H2260" s="150">
        <v>19163</v>
      </c>
      <c r="I2260" s="149" t="s">
        <v>8116</v>
      </c>
      <c r="J2260" s="149" t="s">
        <v>8117</v>
      </c>
      <c r="K2260" s="149" t="s">
        <v>45</v>
      </c>
      <c r="M2260" s="149" t="s">
        <v>46</v>
      </c>
      <c r="N2260" s="148">
        <v>12530025</v>
      </c>
      <c r="O2260" s="148" t="s">
        <v>2051</v>
      </c>
      <c r="Q2260" s="148" t="s">
        <v>48</v>
      </c>
      <c r="R2260" s="150">
        <v>37432</v>
      </c>
      <c r="S2260" s="150">
        <v>45181</v>
      </c>
      <c r="T2260" s="148" t="s">
        <v>1006</v>
      </c>
      <c r="U2260" s="148">
        <v>898</v>
      </c>
      <c r="X2260" s="148">
        <v>8</v>
      </c>
      <c r="Y2260" s="148" t="s">
        <v>230</v>
      </c>
      <c r="AC2260" s="148" t="s">
        <v>49</v>
      </c>
      <c r="AD2260" s="148" t="s">
        <v>5128</v>
      </c>
      <c r="AE2260" s="148">
        <v>49220</v>
      </c>
      <c r="AF2260" s="148" t="s">
        <v>5129</v>
      </c>
      <c r="AI2260" s="148">
        <v>241953253</v>
      </c>
      <c r="AK2260" s="148" t="s">
        <v>1896</v>
      </c>
      <c r="AL2260" s="148">
        <v>0</v>
      </c>
      <c r="AM2260" s="148">
        <v>0</v>
      </c>
    </row>
    <row r="2261" spans="1:39">
      <c r="A2261" s="148">
        <v>4913866</v>
      </c>
      <c r="B2261" s="148" t="s">
        <v>765</v>
      </c>
      <c r="C2261" s="148" t="s">
        <v>134</v>
      </c>
      <c r="D2261" s="148">
        <v>4913866</v>
      </c>
      <c r="F2261" s="149" t="s">
        <v>52</v>
      </c>
      <c r="H2261" s="150">
        <v>29601</v>
      </c>
      <c r="I2261" s="149" t="s">
        <v>8113</v>
      </c>
      <c r="J2261" s="149" t="s">
        <v>8114</v>
      </c>
      <c r="K2261" s="149" t="s">
        <v>45</v>
      </c>
      <c r="M2261" s="149" t="s">
        <v>46</v>
      </c>
      <c r="N2261" s="148">
        <v>12530025</v>
      </c>
      <c r="O2261" s="148" t="s">
        <v>2051</v>
      </c>
      <c r="Q2261" s="148" t="s">
        <v>48</v>
      </c>
      <c r="R2261" s="150">
        <v>37432</v>
      </c>
      <c r="S2261" s="150">
        <v>44812</v>
      </c>
      <c r="T2261" s="148" t="s">
        <v>2896</v>
      </c>
      <c r="U2261" s="148">
        <v>1594</v>
      </c>
      <c r="X2261" s="148">
        <v>15</v>
      </c>
      <c r="Y2261" s="148" t="s">
        <v>230</v>
      </c>
      <c r="AC2261" s="148" t="s">
        <v>49</v>
      </c>
      <c r="AD2261" s="148" t="s">
        <v>5126</v>
      </c>
      <c r="AE2261" s="148">
        <v>49500</v>
      </c>
      <c r="AF2261" s="148" t="s">
        <v>5130</v>
      </c>
      <c r="AI2261" s="148">
        <v>241262152</v>
      </c>
      <c r="AK2261" s="148" t="s">
        <v>1895</v>
      </c>
      <c r="AL2261" s="148">
        <v>0</v>
      </c>
      <c r="AM2261" s="148">
        <v>0</v>
      </c>
    </row>
    <row r="2262" spans="1:39">
      <c r="A2262" s="148">
        <v>5329604</v>
      </c>
      <c r="B2262" s="148" t="s">
        <v>10007</v>
      </c>
      <c r="C2262" s="148" t="s">
        <v>1068</v>
      </c>
      <c r="D2262" s="148">
        <v>5329604</v>
      </c>
      <c r="F2262" s="149" t="s">
        <v>43</v>
      </c>
      <c r="H2262" s="150">
        <v>38155</v>
      </c>
      <c r="I2262" s="149" t="s">
        <v>59</v>
      </c>
      <c r="J2262" s="149">
        <v>-40</v>
      </c>
      <c r="K2262" s="149" t="s">
        <v>45</v>
      </c>
      <c r="M2262" s="149" t="s">
        <v>46</v>
      </c>
      <c r="N2262" s="148">
        <v>12530114</v>
      </c>
      <c r="O2262" s="148" t="s">
        <v>47</v>
      </c>
      <c r="Q2262" s="148" t="s">
        <v>48</v>
      </c>
      <c r="R2262" s="150">
        <v>45279</v>
      </c>
      <c r="S2262" s="150">
        <v>45328</v>
      </c>
      <c r="T2262" s="148" t="s">
        <v>1006</v>
      </c>
      <c r="U2262" s="148">
        <v>500</v>
      </c>
      <c r="X2262" s="148">
        <v>5</v>
      </c>
      <c r="Y2262" s="148" t="s">
        <v>230</v>
      </c>
      <c r="AC2262" s="148" t="s">
        <v>49</v>
      </c>
      <c r="AD2262" s="148" t="s">
        <v>10008</v>
      </c>
      <c r="AE2262" s="148">
        <v>53170</v>
      </c>
      <c r="AF2262" s="148" t="s">
        <v>10009</v>
      </c>
      <c r="AI2262" s="148" t="s">
        <v>10010</v>
      </c>
      <c r="AJ2262" s="148" t="s">
        <v>10011</v>
      </c>
      <c r="AK2262" s="148" t="s">
        <v>10012</v>
      </c>
      <c r="AL2262" s="148">
        <v>0</v>
      </c>
      <c r="AM2262" s="148">
        <v>0</v>
      </c>
    </row>
    <row r="2263" spans="1:39">
      <c r="A2263" s="148">
        <v>5324866</v>
      </c>
      <c r="B2263" s="148" t="s">
        <v>766</v>
      </c>
      <c r="C2263" s="148" t="s">
        <v>72</v>
      </c>
      <c r="D2263" s="148">
        <v>5324866</v>
      </c>
      <c r="F2263" s="149" t="s">
        <v>52</v>
      </c>
      <c r="H2263" s="150">
        <v>38755</v>
      </c>
      <c r="I2263" s="149" t="s">
        <v>2335</v>
      </c>
      <c r="J2263" s="149">
        <v>-19</v>
      </c>
      <c r="K2263" s="149" t="s">
        <v>45</v>
      </c>
      <c r="M2263" s="149" t="s">
        <v>46</v>
      </c>
      <c r="N2263" s="148">
        <v>12530064</v>
      </c>
      <c r="O2263" s="148" t="s">
        <v>2020</v>
      </c>
      <c r="Q2263" s="148" t="s">
        <v>48</v>
      </c>
      <c r="R2263" s="150">
        <v>41911</v>
      </c>
      <c r="T2263" s="148" t="s">
        <v>2115</v>
      </c>
      <c r="U2263" s="148">
        <v>676</v>
      </c>
      <c r="X2263" s="148">
        <v>6</v>
      </c>
      <c r="Y2263" s="148" t="s">
        <v>230</v>
      </c>
      <c r="AC2263" s="148" t="s">
        <v>49</v>
      </c>
      <c r="AD2263" s="148" t="s">
        <v>3785</v>
      </c>
      <c r="AE2263" s="148">
        <v>53320</v>
      </c>
      <c r="AF2263" s="148" t="s">
        <v>3986</v>
      </c>
      <c r="AI2263" s="148">
        <v>243020932</v>
      </c>
      <c r="AJ2263" s="148">
        <v>772443171</v>
      </c>
      <c r="AK2263" s="148" t="s">
        <v>6761</v>
      </c>
      <c r="AL2263" s="148">
        <v>0</v>
      </c>
      <c r="AM2263" s="148">
        <v>0</v>
      </c>
    </row>
    <row r="2264" spans="1:39">
      <c r="A2264" s="148">
        <v>5321614</v>
      </c>
      <c r="B2264" s="148" t="s">
        <v>766</v>
      </c>
      <c r="C2264" s="148" t="s">
        <v>60</v>
      </c>
      <c r="D2264" s="148">
        <v>5321614</v>
      </c>
      <c r="F2264" s="149" t="s">
        <v>52</v>
      </c>
      <c r="H2264" s="150">
        <v>36207</v>
      </c>
      <c r="I2264" s="149" t="s">
        <v>59</v>
      </c>
      <c r="J2264" s="149">
        <v>-40</v>
      </c>
      <c r="K2264" s="149" t="s">
        <v>45</v>
      </c>
      <c r="M2264" s="149" t="s">
        <v>46</v>
      </c>
      <c r="N2264" s="148">
        <v>12530064</v>
      </c>
      <c r="O2264" s="148" t="s">
        <v>2020</v>
      </c>
      <c r="Q2264" s="148" t="s">
        <v>48</v>
      </c>
      <c r="R2264" s="150">
        <v>39926</v>
      </c>
      <c r="S2264" s="150">
        <v>45180</v>
      </c>
      <c r="T2264" s="148" t="s">
        <v>1006</v>
      </c>
      <c r="U2264" s="148">
        <v>960</v>
      </c>
      <c r="X2264" s="148">
        <v>9</v>
      </c>
      <c r="Y2264" s="148" t="s">
        <v>230</v>
      </c>
      <c r="AC2264" s="148" t="s">
        <v>49</v>
      </c>
      <c r="AD2264" s="148" t="s">
        <v>3785</v>
      </c>
      <c r="AE2264" s="148">
        <v>53320</v>
      </c>
      <c r="AF2264" s="148" t="s">
        <v>3986</v>
      </c>
      <c r="AJ2264" s="148">
        <v>647746438</v>
      </c>
      <c r="AK2264" s="148" t="s">
        <v>6762</v>
      </c>
      <c r="AL2264" s="148">
        <v>0</v>
      </c>
      <c r="AM2264" s="148">
        <v>0</v>
      </c>
    </row>
    <row r="2265" spans="1:39">
      <c r="A2265" s="148">
        <v>5320590</v>
      </c>
      <c r="B2265" s="148" t="s">
        <v>767</v>
      </c>
      <c r="C2265" s="148" t="s">
        <v>235</v>
      </c>
      <c r="D2265" s="148">
        <v>5320590</v>
      </c>
      <c r="F2265" s="149" t="s">
        <v>52</v>
      </c>
      <c r="H2265" s="150">
        <v>25101</v>
      </c>
      <c r="I2265" s="149" t="s">
        <v>8130</v>
      </c>
      <c r="J2265" s="149" t="s">
        <v>8131</v>
      </c>
      <c r="K2265" s="149" t="s">
        <v>45</v>
      </c>
      <c r="M2265" s="149" t="s">
        <v>46</v>
      </c>
      <c r="N2265" s="148">
        <v>12530093</v>
      </c>
      <c r="O2265" s="148" t="s">
        <v>185</v>
      </c>
      <c r="Q2265" s="148" t="s">
        <v>48</v>
      </c>
      <c r="R2265" s="150">
        <v>39350</v>
      </c>
      <c r="S2265" s="150">
        <v>45077</v>
      </c>
      <c r="T2265" s="148" t="s">
        <v>1006</v>
      </c>
      <c r="U2265" s="148">
        <v>534</v>
      </c>
      <c r="X2265" s="148">
        <v>5</v>
      </c>
      <c r="Y2265" s="148" t="s">
        <v>230</v>
      </c>
      <c r="AC2265" s="148" t="s">
        <v>49</v>
      </c>
      <c r="AD2265" s="148" t="s">
        <v>4013</v>
      </c>
      <c r="AE2265" s="148">
        <v>53470</v>
      </c>
      <c r="AF2265" s="148" t="s">
        <v>5131</v>
      </c>
      <c r="AI2265" s="148">
        <v>243321670</v>
      </c>
      <c r="AK2265" s="148" t="s">
        <v>6763</v>
      </c>
      <c r="AL2265" s="148">
        <v>0</v>
      </c>
      <c r="AM2265" s="148">
        <v>0</v>
      </c>
    </row>
    <row r="2266" spans="1:39">
      <c r="A2266" s="148">
        <v>5318961</v>
      </c>
      <c r="B2266" s="148" t="s">
        <v>768</v>
      </c>
      <c r="C2266" s="148" t="s">
        <v>118</v>
      </c>
      <c r="D2266" s="148">
        <v>5318961</v>
      </c>
      <c r="F2266" s="149" t="s">
        <v>52</v>
      </c>
      <c r="H2266" s="150">
        <v>21866</v>
      </c>
      <c r="I2266" s="149" t="s">
        <v>8208</v>
      </c>
      <c r="J2266" s="149" t="s">
        <v>8209</v>
      </c>
      <c r="K2266" s="149" t="s">
        <v>45</v>
      </c>
      <c r="M2266" s="149" t="s">
        <v>46</v>
      </c>
      <c r="N2266" s="148">
        <v>12530058</v>
      </c>
      <c r="O2266" s="148" t="s">
        <v>945</v>
      </c>
      <c r="Q2266" s="148" t="s">
        <v>48</v>
      </c>
      <c r="R2266" s="150">
        <v>38265</v>
      </c>
      <c r="S2266" s="150">
        <v>44749</v>
      </c>
      <c r="T2266" s="148" t="s">
        <v>2896</v>
      </c>
      <c r="U2266" s="148">
        <v>795</v>
      </c>
      <c r="X2266" s="148">
        <v>7</v>
      </c>
      <c r="Y2266" s="148" t="s">
        <v>230</v>
      </c>
      <c r="AC2266" s="148" t="s">
        <v>49</v>
      </c>
      <c r="AD2266" s="148" t="s">
        <v>3674</v>
      </c>
      <c r="AE2266" s="148">
        <v>53940</v>
      </c>
      <c r="AF2266" s="148" t="s">
        <v>6764</v>
      </c>
      <c r="AJ2266" s="148">
        <v>684191950</v>
      </c>
      <c r="AK2266" s="148" t="s">
        <v>1897</v>
      </c>
      <c r="AL2266" s="148">
        <v>0</v>
      </c>
      <c r="AM2266" s="148">
        <v>0</v>
      </c>
    </row>
    <row r="2267" spans="1:39">
      <c r="A2267" s="148">
        <v>5319608</v>
      </c>
      <c r="B2267" s="148" t="s">
        <v>1129</v>
      </c>
      <c r="C2267" s="148" t="s">
        <v>69</v>
      </c>
      <c r="D2267" s="148">
        <v>5319608</v>
      </c>
      <c r="F2267" s="149" t="s">
        <v>52</v>
      </c>
      <c r="H2267" s="150">
        <v>35374</v>
      </c>
      <c r="I2267" s="149" t="s">
        <v>59</v>
      </c>
      <c r="J2267" s="149">
        <v>-40</v>
      </c>
      <c r="K2267" s="149" t="s">
        <v>45</v>
      </c>
      <c r="M2267" s="149" t="s">
        <v>46</v>
      </c>
      <c r="N2267" s="148">
        <v>12530048</v>
      </c>
      <c r="O2267" s="148" t="s">
        <v>2028</v>
      </c>
      <c r="Q2267" s="148" t="s">
        <v>48</v>
      </c>
      <c r="R2267" s="150">
        <v>38635</v>
      </c>
      <c r="S2267" s="150">
        <v>44477</v>
      </c>
      <c r="T2267" s="148" t="s">
        <v>2896</v>
      </c>
      <c r="U2267" s="148">
        <v>865</v>
      </c>
      <c r="X2267" s="148">
        <v>8</v>
      </c>
      <c r="Y2267" s="148" t="s">
        <v>230</v>
      </c>
      <c r="AC2267" s="148" t="s">
        <v>49</v>
      </c>
      <c r="AD2267" s="148" t="s">
        <v>4028</v>
      </c>
      <c r="AE2267" s="148">
        <v>53370</v>
      </c>
      <c r="AF2267" s="148" t="s">
        <v>5132</v>
      </c>
      <c r="AK2267" s="148" t="s">
        <v>1396</v>
      </c>
      <c r="AL2267" s="148">
        <v>0</v>
      </c>
      <c r="AM2267" s="148">
        <v>0</v>
      </c>
    </row>
    <row r="2268" spans="1:39">
      <c r="A2268" s="148">
        <v>5329495</v>
      </c>
      <c r="B2268" s="148" t="s">
        <v>10013</v>
      </c>
      <c r="C2268" s="148" t="s">
        <v>172</v>
      </c>
      <c r="D2268" s="148">
        <v>5329495</v>
      </c>
      <c r="F2268" s="149" t="s">
        <v>43</v>
      </c>
      <c r="H2268" s="150">
        <v>24307</v>
      </c>
      <c r="I2268" s="149" t="s">
        <v>8130</v>
      </c>
      <c r="J2268" s="149" t="s">
        <v>8131</v>
      </c>
      <c r="K2268" s="149" t="s">
        <v>45</v>
      </c>
      <c r="M2268" s="149" t="s">
        <v>46</v>
      </c>
      <c r="N2268" s="148">
        <v>12530078</v>
      </c>
      <c r="O2268" s="148" t="s">
        <v>105</v>
      </c>
      <c r="Q2268" s="148" t="s">
        <v>48</v>
      </c>
      <c r="R2268" s="150">
        <v>45214</v>
      </c>
      <c r="S2268" s="150">
        <v>45106</v>
      </c>
      <c r="T2268" s="148" t="s">
        <v>1006</v>
      </c>
      <c r="U2268" s="148">
        <v>500</v>
      </c>
      <c r="X2268" s="148">
        <v>5</v>
      </c>
      <c r="Y2268" s="148" t="s">
        <v>230</v>
      </c>
      <c r="AC2268" s="148" t="s">
        <v>49</v>
      </c>
      <c r="AD2268" s="148" t="s">
        <v>4267</v>
      </c>
      <c r="AE2268" s="148">
        <v>53170</v>
      </c>
      <c r="AF2268" s="148" t="s">
        <v>10014</v>
      </c>
      <c r="AK2268" s="148" t="s">
        <v>10015</v>
      </c>
      <c r="AL2268" s="148">
        <v>0</v>
      </c>
      <c r="AM2268" s="148">
        <v>0</v>
      </c>
    </row>
    <row r="2269" spans="1:39">
      <c r="A2269" s="148">
        <v>5310828</v>
      </c>
      <c r="B2269" s="148" t="s">
        <v>769</v>
      </c>
      <c r="C2269" s="148" t="s">
        <v>10016</v>
      </c>
      <c r="D2269" s="148">
        <v>5310828</v>
      </c>
      <c r="F2269" s="149" t="s">
        <v>43</v>
      </c>
      <c r="H2269" s="150">
        <v>31934</v>
      </c>
      <c r="I2269" s="149" t="s">
        <v>59</v>
      </c>
      <c r="J2269" s="149">
        <v>-40</v>
      </c>
      <c r="K2269" s="149" t="s">
        <v>61</v>
      </c>
      <c r="M2269" s="149" t="s">
        <v>46</v>
      </c>
      <c r="N2269" s="148">
        <v>12530114</v>
      </c>
      <c r="O2269" s="148" t="s">
        <v>47</v>
      </c>
      <c r="Q2269" s="148" t="s">
        <v>48</v>
      </c>
      <c r="R2269" s="150">
        <v>37432</v>
      </c>
      <c r="T2269" s="148" t="s">
        <v>2022</v>
      </c>
      <c r="U2269" s="148">
        <v>1427</v>
      </c>
      <c r="X2269" s="148">
        <v>14</v>
      </c>
      <c r="Y2269" s="148" t="s">
        <v>230</v>
      </c>
      <c r="AC2269" s="148" t="s">
        <v>49</v>
      </c>
      <c r="AD2269" s="148" t="s">
        <v>10017</v>
      </c>
      <c r="AE2269" s="148">
        <v>53960</v>
      </c>
      <c r="AF2269" s="148" t="s">
        <v>10018</v>
      </c>
      <c r="AI2269" s="148">
        <v>620103056</v>
      </c>
      <c r="AK2269" s="148" t="s">
        <v>10019</v>
      </c>
      <c r="AL2269" s="148">
        <v>0</v>
      </c>
      <c r="AM2269" s="148">
        <v>0</v>
      </c>
    </row>
    <row r="2270" spans="1:39">
      <c r="A2270" s="148">
        <v>5325808</v>
      </c>
      <c r="B2270" s="148" t="s">
        <v>769</v>
      </c>
      <c r="C2270" s="148" t="s">
        <v>393</v>
      </c>
      <c r="D2270" s="148">
        <v>5325808</v>
      </c>
      <c r="F2270" s="149" t="s">
        <v>52</v>
      </c>
      <c r="H2270" s="150">
        <v>27673</v>
      </c>
      <c r="I2270" s="149" t="s">
        <v>8147</v>
      </c>
      <c r="J2270" s="149" t="s">
        <v>8148</v>
      </c>
      <c r="K2270" s="149" t="s">
        <v>45</v>
      </c>
      <c r="M2270" s="149" t="s">
        <v>46</v>
      </c>
      <c r="N2270" s="148">
        <v>12538909</v>
      </c>
      <c r="O2270" s="148" t="s">
        <v>2038</v>
      </c>
      <c r="Q2270" s="148" t="s">
        <v>48</v>
      </c>
      <c r="R2270" s="150">
        <v>42629</v>
      </c>
      <c r="S2270" s="150">
        <v>44826</v>
      </c>
      <c r="T2270" s="148" t="s">
        <v>2896</v>
      </c>
      <c r="U2270" s="148">
        <v>666</v>
      </c>
      <c r="X2270" s="148">
        <v>6</v>
      </c>
      <c r="Y2270" s="148" t="s">
        <v>230</v>
      </c>
      <c r="AC2270" s="148" t="s">
        <v>49</v>
      </c>
      <c r="AD2270" s="148" t="s">
        <v>4182</v>
      </c>
      <c r="AE2270" s="148">
        <v>53230</v>
      </c>
      <c r="AF2270" s="148" t="s">
        <v>5133</v>
      </c>
      <c r="AK2270" s="148" t="s">
        <v>1903</v>
      </c>
      <c r="AL2270" s="148">
        <v>0</v>
      </c>
      <c r="AM2270" s="148">
        <v>0</v>
      </c>
    </row>
    <row r="2271" spans="1:39">
      <c r="A2271" s="148">
        <v>5314767</v>
      </c>
      <c r="B2271" s="148" t="s">
        <v>769</v>
      </c>
      <c r="C2271" s="148" t="s">
        <v>362</v>
      </c>
      <c r="D2271" s="148">
        <v>5314767</v>
      </c>
      <c r="E2271" s="149" t="s">
        <v>8115</v>
      </c>
      <c r="F2271" s="149" t="s">
        <v>52</v>
      </c>
      <c r="H2271" s="150">
        <v>22063</v>
      </c>
      <c r="I2271" s="149" t="s">
        <v>8138</v>
      </c>
      <c r="J2271" s="149" t="s">
        <v>8139</v>
      </c>
      <c r="K2271" s="149" t="s">
        <v>61</v>
      </c>
      <c r="M2271" s="149" t="s">
        <v>46</v>
      </c>
      <c r="N2271" s="148">
        <v>12530114</v>
      </c>
      <c r="O2271" s="148" t="s">
        <v>47</v>
      </c>
      <c r="P2271" s="150">
        <v>45478</v>
      </c>
      <c r="Q2271" s="148" t="s">
        <v>962</v>
      </c>
      <c r="R2271" s="150">
        <v>37432</v>
      </c>
      <c r="T2271" s="148" t="s">
        <v>2022</v>
      </c>
      <c r="U2271" s="148">
        <v>500</v>
      </c>
      <c r="X2271" s="148">
        <v>5</v>
      </c>
      <c r="Y2271" s="148" t="s">
        <v>230</v>
      </c>
      <c r="AC2271" s="148" t="s">
        <v>49</v>
      </c>
      <c r="AD2271" s="148" t="s">
        <v>1328</v>
      </c>
      <c r="AE2271" s="148">
        <v>53000</v>
      </c>
      <c r="AF2271" s="148" t="s">
        <v>5134</v>
      </c>
      <c r="AI2271" s="148" t="s">
        <v>3164</v>
      </c>
      <c r="AJ2271" s="148" t="s">
        <v>3165</v>
      </c>
      <c r="AK2271" s="148" t="s">
        <v>1898</v>
      </c>
      <c r="AL2271" s="148">
        <v>0</v>
      </c>
      <c r="AM2271" s="148">
        <v>0</v>
      </c>
    </row>
    <row r="2272" spans="1:39">
      <c r="A2272" s="148">
        <v>5317706</v>
      </c>
      <c r="B2272" s="148" t="s">
        <v>769</v>
      </c>
      <c r="C2272" s="148" t="s">
        <v>2083</v>
      </c>
      <c r="D2272" s="148">
        <v>5317706</v>
      </c>
      <c r="F2272" s="149" t="s">
        <v>52</v>
      </c>
      <c r="H2272" s="150">
        <v>26587</v>
      </c>
      <c r="I2272" s="149" t="s">
        <v>8109</v>
      </c>
      <c r="J2272" s="149" t="s">
        <v>8110</v>
      </c>
      <c r="K2272" s="149" t="s">
        <v>45</v>
      </c>
      <c r="M2272" s="149" t="s">
        <v>46</v>
      </c>
      <c r="N2272" s="148">
        <v>12530146</v>
      </c>
      <c r="O2272" s="148" t="s">
        <v>2034</v>
      </c>
      <c r="Q2272" s="148" t="s">
        <v>48</v>
      </c>
      <c r="R2272" s="150">
        <v>37536</v>
      </c>
      <c r="S2272" s="150">
        <v>44783</v>
      </c>
      <c r="T2272" s="148" t="s">
        <v>2896</v>
      </c>
      <c r="U2272" s="148">
        <v>862</v>
      </c>
      <c r="X2272" s="148">
        <v>8</v>
      </c>
      <c r="Y2272" s="148" t="s">
        <v>230</v>
      </c>
      <c r="AC2272" s="148" t="s">
        <v>49</v>
      </c>
      <c r="AD2272" s="148" t="s">
        <v>4255</v>
      </c>
      <c r="AE2272" s="148">
        <v>53230</v>
      </c>
      <c r="AF2272" s="148" t="s">
        <v>5135</v>
      </c>
      <c r="AI2272" s="148">
        <v>682190039</v>
      </c>
      <c r="AK2272" s="148" t="s">
        <v>1899</v>
      </c>
      <c r="AL2272" s="148">
        <v>0</v>
      </c>
      <c r="AM2272" s="148">
        <v>0</v>
      </c>
    </row>
    <row r="2273" spans="1:39">
      <c r="A2273" s="148">
        <v>5319351</v>
      </c>
      <c r="B2273" s="148" t="s">
        <v>769</v>
      </c>
      <c r="C2273" s="148" t="s">
        <v>2148</v>
      </c>
      <c r="D2273" s="148">
        <v>5319351</v>
      </c>
      <c r="F2273" s="149" t="s">
        <v>52</v>
      </c>
      <c r="H2273" s="150">
        <v>33813</v>
      </c>
      <c r="I2273" s="149" t="s">
        <v>59</v>
      </c>
      <c r="J2273" s="149">
        <v>-40</v>
      </c>
      <c r="K2273" s="149" t="s">
        <v>45</v>
      </c>
      <c r="M2273" s="149" t="s">
        <v>46</v>
      </c>
      <c r="N2273" s="148">
        <v>12530038</v>
      </c>
      <c r="O2273" s="148" t="s">
        <v>2058</v>
      </c>
      <c r="Q2273" s="148" t="s">
        <v>48</v>
      </c>
      <c r="R2273" s="150">
        <v>38615</v>
      </c>
      <c r="S2273" s="150">
        <v>45187</v>
      </c>
      <c r="T2273" s="148" t="s">
        <v>1006</v>
      </c>
      <c r="U2273" s="148">
        <v>513</v>
      </c>
      <c r="X2273" s="148">
        <v>5</v>
      </c>
      <c r="Y2273" s="148" t="s">
        <v>230</v>
      </c>
      <c r="AC2273" s="148" t="s">
        <v>49</v>
      </c>
      <c r="AD2273" s="148" t="s">
        <v>3871</v>
      </c>
      <c r="AE2273" s="148">
        <v>53290</v>
      </c>
      <c r="AF2273" s="148" t="s">
        <v>10020</v>
      </c>
      <c r="AJ2273" s="148" t="s">
        <v>10021</v>
      </c>
      <c r="AK2273" s="148" t="s">
        <v>10022</v>
      </c>
      <c r="AL2273" s="148">
        <v>0</v>
      </c>
      <c r="AM2273" s="148">
        <v>0</v>
      </c>
    </row>
    <row r="2274" spans="1:39">
      <c r="A2274" s="148">
        <v>538077</v>
      </c>
      <c r="B2274" s="148" t="s">
        <v>769</v>
      </c>
      <c r="C2274" s="148" t="s">
        <v>420</v>
      </c>
      <c r="D2274" s="148">
        <v>538077</v>
      </c>
      <c r="F2274" s="149" t="s">
        <v>52</v>
      </c>
      <c r="H2274" s="150">
        <v>19826</v>
      </c>
      <c r="I2274" s="149" t="s">
        <v>8116</v>
      </c>
      <c r="J2274" s="149" t="s">
        <v>8117</v>
      </c>
      <c r="K2274" s="149" t="s">
        <v>45</v>
      </c>
      <c r="M2274" s="149" t="s">
        <v>46</v>
      </c>
      <c r="N2274" s="148">
        <v>12538907</v>
      </c>
      <c r="O2274" s="148" t="s">
        <v>174</v>
      </c>
      <c r="Q2274" s="148" t="s">
        <v>48</v>
      </c>
      <c r="R2274" s="150">
        <v>37432</v>
      </c>
      <c r="T2274" s="148" t="s">
        <v>2022</v>
      </c>
      <c r="U2274" s="148">
        <v>500</v>
      </c>
      <c r="X2274" s="148">
        <v>5</v>
      </c>
      <c r="Y2274" s="148" t="s">
        <v>230</v>
      </c>
      <c r="AC2274" s="148" t="s">
        <v>49</v>
      </c>
      <c r="AD2274" s="148" t="s">
        <v>4546</v>
      </c>
      <c r="AE2274" s="148">
        <v>53200</v>
      </c>
      <c r="AF2274" s="148" t="s">
        <v>5136</v>
      </c>
      <c r="AI2274" s="148" t="s">
        <v>3571</v>
      </c>
      <c r="AJ2274" s="148" t="s">
        <v>3572</v>
      </c>
      <c r="AK2274" s="148" t="s">
        <v>1900</v>
      </c>
      <c r="AL2274" s="148">
        <v>1</v>
      </c>
      <c r="AM2274" s="148">
        <v>1</v>
      </c>
    </row>
    <row r="2275" spans="1:39">
      <c r="A2275" s="148">
        <v>5329084</v>
      </c>
      <c r="B2275" s="148" t="s">
        <v>769</v>
      </c>
      <c r="C2275" s="148" t="s">
        <v>2044</v>
      </c>
      <c r="D2275" s="148">
        <v>5329084</v>
      </c>
      <c r="F2275" s="149" t="s">
        <v>52</v>
      </c>
      <c r="H2275" s="150">
        <v>25578</v>
      </c>
      <c r="I2275" s="149" t="s">
        <v>8109</v>
      </c>
      <c r="J2275" s="149" t="s">
        <v>8110</v>
      </c>
      <c r="K2275" s="149" t="s">
        <v>45</v>
      </c>
      <c r="M2275" s="149" t="s">
        <v>46</v>
      </c>
      <c r="N2275" s="148">
        <v>12538909</v>
      </c>
      <c r="O2275" s="148" t="s">
        <v>2038</v>
      </c>
      <c r="Q2275" s="148" t="s">
        <v>48</v>
      </c>
      <c r="R2275" s="150">
        <v>44943</v>
      </c>
      <c r="S2275" s="150">
        <v>44939</v>
      </c>
      <c r="T2275" s="148" t="s">
        <v>2896</v>
      </c>
      <c r="U2275" s="148">
        <v>546</v>
      </c>
      <c r="X2275" s="148">
        <v>5</v>
      </c>
      <c r="Y2275" s="148" t="s">
        <v>230</v>
      </c>
      <c r="AC2275" s="148" t="s">
        <v>49</v>
      </c>
      <c r="AD2275" s="148" t="s">
        <v>5485</v>
      </c>
      <c r="AE2275" s="148">
        <v>53230</v>
      </c>
      <c r="AF2275" s="148" t="s">
        <v>6765</v>
      </c>
      <c r="AH2275" s="148" t="s">
        <v>6765</v>
      </c>
      <c r="AK2275" s="148" t="s">
        <v>1903</v>
      </c>
      <c r="AL2275" s="148">
        <v>0</v>
      </c>
      <c r="AM2275" s="148">
        <v>0</v>
      </c>
    </row>
    <row r="2276" spans="1:39">
      <c r="A2276" s="148">
        <v>5329348</v>
      </c>
      <c r="B2276" s="148" t="s">
        <v>769</v>
      </c>
      <c r="C2276" s="148" t="s">
        <v>108</v>
      </c>
      <c r="D2276" s="148">
        <v>5329348</v>
      </c>
      <c r="F2276" s="149" t="s">
        <v>52</v>
      </c>
      <c r="H2276" s="150">
        <v>32173</v>
      </c>
      <c r="I2276" s="149" t="s">
        <v>59</v>
      </c>
      <c r="J2276" s="149">
        <v>-40</v>
      </c>
      <c r="K2276" s="149" t="s">
        <v>45</v>
      </c>
      <c r="M2276" s="149" t="s">
        <v>46</v>
      </c>
      <c r="N2276" s="148">
        <v>12530099</v>
      </c>
      <c r="O2276" s="148" t="s">
        <v>2047</v>
      </c>
      <c r="Q2276" s="148" t="s">
        <v>48</v>
      </c>
      <c r="R2276" s="150">
        <v>45191</v>
      </c>
      <c r="S2276" s="150">
        <v>45178</v>
      </c>
      <c r="T2276" s="148" t="s">
        <v>1006</v>
      </c>
      <c r="U2276" s="148">
        <v>576</v>
      </c>
      <c r="X2276" s="148">
        <v>5</v>
      </c>
      <c r="Y2276" s="148" t="s">
        <v>230</v>
      </c>
      <c r="AC2276" s="148" t="s">
        <v>49</v>
      </c>
      <c r="AD2276" s="148" t="s">
        <v>5404</v>
      </c>
      <c r="AE2276" s="148">
        <v>53400</v>
      </c>
      <c r="AF2276" s="148" t="s">
        <v>10023</v>
      </c>
      <c r="AJ2276" s="148">
        <v>626932088</v>
      </c>
      <c r="AK2276" s="148" t="s">
        <v>10024</v>
      </c>
      <c r="AL2276" s="148">
        <v>0</v>
      </c>
      <c r="AM2276" s="148">
        <v>0</v>
      </c>
    </row>
    <row r="2277" spans="1:39">
      <c r="A2277" s="148">
        <v>5315663</v>
      </c>
      <c r="B2277" s="148" t="s">
        <v>771</v>
      </c>
      <c r="C2277" s="148" t="s">
        <v>210</v>
      </c>
      <c r="D2277" s="148">
        <v>5315663</v>
      </c>
      <c r="E2277" s="149" t="s">
        <v>8115</v>
      </c>
      <c r="F2277" s="149" t="s">
        <v>52</v>
      </c>
      <c r="H2277" s="150">
        <v>26889</v>
      </c>
      <c r="I2277" s="149" t="s">
        <v>8109</v>
      </c>
      <c r="J2277" s="149" t="s">
        <v>8110</v>
      </c>
      <c r="K2277" s="149" t="s">
        <v>45</v>
      </c>
      <c r="M2277" s="149" t="s">
        <v>46</v>
      </c>
      <c r="N2277" s="148">
        <v>12530105</v>
      </c>
      <c r="O2277" s="148" t="s">
        <v>2054</v>
      </c>
      <c r="P2277" s="150">
        <v>45498</v>
      </c>
      <c r="Q2277" s="148" t="s">
        <v>962</v>
      </c>
      <c r="R2277" s="150">
        <v>37432</v>
      </c>
      <c r="S2277" s="150">
        <v>45170</v>
      </c>
      <c r="T2277" s="148" t="s">
        <v>1006</v>
      </c>
      <c r="U2277" s="148">
        <v>1202</v>
      </c>
      <c r="X2277" s="148">
        <v>12</v>
      </c>
      <c r="Y2277" s="148" t="s">
        <v>230</v>
      </c>
      <c r="AC2277" s="148" t="s">
        <v>49</v>
      </c>
      <c r="AD2277" s="148" t="s">
        <v>5137</v>
      </c>
      <c r="AE2277" s="148">
        <v>53300</v>
      </c>
      <c r="AF2277" s="148" t="s">
        <v>10025</v>
      </c>
      <c r="AI2277" s="148" t="s">
        <v>5138</v>
      </c>
      <c r="AJ2277" s="148" t="s">
        <v>5138</v>
      </c>
      <c r="AK2277" s="148" t="s">
        <v>3263</v>
      </c>
      <c r="AL2277" s="148">
        <v>1</v>
      </c>
      <c r="AM2277" s="148">
        <v>1</v>
      </c>
    </row>
    <row r="2278" spans="1:39">
      <c r="A2278" s="148">
        <v>5323674</v>
      </c>
      <c r="B2278" s="148" t="s">
        <v>10026</v>
      </c>
      <c r="C2278" s="148" t="s">
        <v>134</v>
      </c>
      <c r="D2278" s="148">
        <v>5323674</v>
      </c>
      <c r="F2278" s="149" t="s">
        <v>43</v>
      </c>
      <c r="H2278" s="150">
        <v>32599</v>
      </c>
      <c r="I2278" s="149" t="s">
        <v>59</v>
      </c>
      <c r="J2278" s="149">
        <v>-40</v>
      </c>
      <c r="K2278" s="149" t="s">
        <v>45</v>
      </c>
      <c r="M2278" s="149" t="s">
        <v>46</v>
      </c>
      <c r="N2278" s="148">
        <v>12530095</v>
      </c>
      <c r="O2278" s="148" t="s">
        <v>944</v>
      </c>
      <c r="Q2278" s="148" t="s">
        <v>48</v>
      </c>
      <c r="R2278" s="150">
        <v>41176</v>
      </c>
      <c r="T2278" s="148" t="s">
        <v>2022</v>
      </c>
      <c r="U2278" s="148">
        <v>500</v>
      </c>
      <c r="X2278" s="148">
        <v>5</v>
      </c>
      <c r="Y2278" s="148" t="s">
        <v>230</v>
      </c>
      <c r="AC2278" s="148" t="s">
        <v>49</v>
      </c>
      <c r="AD2278" s="148" t="s">
        <v>10027</v>
      </c>
      <c r="AE2278" s="148">
        <v>53410</v>
      </c>
      <c r="AF2278" s="148" t="s">
        <v>10028</v>
      </c>
      <c r="AI2278" s="148">
        <v>243006311</v>
      </c>
      <c r="AK2278" s="148" t="s">
        <v>10029</v>
      </c>
      <c r="AL2278" s="148">
        <v>0</v>
      </c>
      <c r="AM2278" s="148">
        <v>0</v>
      </c>
    </row>
    <row r="2279" spans="1:39">
      <c r="A2279" s="148">
        <v>5329229</v>
      </c>
      <c r="B2279" s="148" t="s">
        <v>772</v>
      </c>
      <c r="C2279" s="148" t="s">
        <v>294</v>
      </c>
      <c r="D2279" s="148">
        <v>5329229</v>
      </c>
      <c r="F2279" s="149" t="s">
        <v>52</v>
      </c>
      <c r="H2279" s="150">
        <v>25997</v>
      </c>
      <c r="I2279" s="149" t="s">
        <v>8109</v>
      </c>
      <c r="J2279" s="149" t="s">
        <v>8110</v>
      </c>
      <c r="K2279" s="149" t="s">
        <v>61</v>
      </c>
      <c r="M2279" s="149" t="s">
        <v>46</v>
      </c>
      <c r="N2279" s="148">
        <v>12530146</v>
      </c>
      <c r="O2279" s="148" t="s">
        <v>2034</v>
      </c>
      <c r="Q2279" s="148" t="s">
        <v>48</v>
      </c>
      <c r="R2279" s="150">
        <v>45180</v>
      </c>
      <c r="S2279" s="150">
        <v>45177</v>
      </c>
      <c r="T2279" s="148" t="s">
        <v>1006</v>
      </c>
      <c r="U2279" s="148">
        <v>500</v>
      </c>
      <c r="X2279" s="148">
        <v>5</v>
      </c>
      <c r="Y2279" s="148" t="s">
        <v>230</v>
      </c>
      <c r="AC2279" s="148" t="s">
        <v>49</v>
      </c>
      <c r="AD2279" s="148" t="s">
        <v>10030</v>
      </c>
      <c r="AE2279" s="148">
        <v>53230</v>
      </c>
      <c r="AF2279" s="148" t="s">
        <v>10031</v>
      </c>
      <c r="AJ2279" s="148">
        <v>670264901</v>
      </c>
      <c r="AK2279" s="148" t="s">
        <v>10032</v>
      </c>
      <c r="AL2279" s="148">
        <v>0</v>
      </c>
      <c r="AM2279" s="148">
        <v>0</v>
      </c>
    </row>
    <row r="2280" spans="1:39">
      <c r="A2280" s="148">
        <v>534744</v>
      </c>
      <c r="B2280" s="148" t="s">
        <v>772</v>
      </c>
      <c r="C2280" s="148" t="s">
        <v>193</v>
      </c>
      <c r="D2280" s="148">
        <v>534744</v>
      </c>
      <c r="F2280" s="149" t="s">
        <v>52</v>
      </c>
      <c r="H2280" s="150">
        <v>23747</v>
      </c>
      <c r="I2280" s="149" t="s">
        <v>8130</v>
      </c>
      <c r="J2280" s="149" t="s">
        <v>8131</v>
      </c>
      <c r="K2280" s="149" t="s">
        <v>45</v>
      </c>
      <c r="M2280" s="149" t="s">
        <v>46</v>
      </c>
      <c r="N2280" s="148">
        <v>12530035</v>
      </c>
      <c r="O2280" s="148" t="s">
        <v>2027</v>
      </c>
      <c r="Q2280" s="148" t="s">
        <v>48</v>
      </c>
      <c r="R2280" s="150">
        <v>37432</v>
      </c>
      <c r="S2280" s="150">
        <v>44805</v>
      </c>
      <c r="T2280" s="148" t="s">
        <v>2896</v>
      </c>
      <c r="U2280" s="148">
        <v>1086</v>
      </c>
      <c r="X2280" s="148">
        <v>10</v>
      </c>
      <c r="Y2280" s="148" t="s">
        <v>230</v>
      </c>
      <c r="AC2280" s="148" t="s">
        <v>49</v>
      </c>
      <c r="AD2280" s="148" t="s">
        <v>3885</v>
      </c>
      <c r="AE2280" s="148">
        <v>53950</v>
      </c>
      <c r="AF2280" s="148" t="s">
        <v>5139</v>
      </c>
      <c r="AI2280" s="148">
        <v>243378994</v>
      </c>
      <c r="AJ2280" s="148">
        <v>686063888</v>
      </c>
      <c r="AK2280" s="148" t="s">
        <v>1901</v>
      </c>
      <c r="AL2280" s="148">
        <v>0</v>
      </c>
      <c r="AM2280" s="148">
        <v>0</v>
      </c>
    </row>
    <row r="2281" spans="1:39">
      <c r="A2281" s="148">
        <v>5320249</v>
      </c>
      <c r="B2281" s="148" t="s">
        <v>772</v>
      </c>
      <c r="C2281" s="148" t="s">
        <v>348</v>
      </c>
      <c r="D2281" s="148">
        <v>5320249</v>
      </c>
      <c r="F2281" s="149" t="s">
        <v>52</v>
      </c>
      <c r="H2281" s="150">
        <v>35622</v>
      </c>
      <c r="I2281" s="149" t="s">
        <v>59</v>
      </c>
      <c r="J2281" s="149">
        <v>-40</v>
      </c>
      <c r="K2281" s="149" t="s">
        <v>45</v>
      </c>
      <c r="M2281" s="149" t="s">
        <v>46</v>
      </c>
      <c r="N2281" s="148">
        <v>12530033</v>
      </c>
      <c r="O2281" s="148" t="s">
        <v>2147</v>
      </c>
      <c r="Q2281" s="148" t="s">
        <v>48</v>
      </c>
      <c r="R2281" s="150">
        <v>39010</v>
      </c>
      <c r="S2281" s="150">
        <v>44817</v>
      </c>
      <c r="T2281" s="148" t="s">
        <v>2896</v>
      </c>
      <c r="U2281" s="148">
        <v>573</v>
      </c>
      <c r="X2281" s="148">
        <v>5</v>
      </c>
      <c r="Y2281" s="148" t="s">
        <v>230</v>
      </c>
      <c r="AB2281" s="150">
        <v>44743</v>
      </c>
      <c r="AC2281" s="148" t="s">
        <v>49</v>
      </c>
      <c r="AD2281" s="148" t="s">
        <v>5140</v>
      </c>
      <c r="AE2281" s="148">
        <v>53220</v>
      </c>
      <c r="AF2281" s="148" t="s">
        <v>5141</v>
      </c>
      <c r="AJ2281" s="148">
        <v>688318038</v>
      </c>
      <c r="AK2281" s="148" t="s">
        <v>2138</v>
      </c>
      <c r="AL2281" s="148">
        <v>0</v>
      </c>
      <c r="AM2281" s="148">
        <v>0</v>
      </c>
    </row>
    <row r="2282" spans="1:39">
      <c r="A2282" s="148">
        <v>5328263</v>
      </c>
      <c r="B2282" s="148" t="s">
        <v>3573</v>
      </c>
      <c r="C2282" s="148" t="s">
        <v>193</v>
      </c>
      <c r="D2282" s="148">
        <v>5328263</v>
      </c>
      <c r="E2282" s="149" t="s">
        <v>52</v>
      </c>
      <c r="F2282" s="149" t="s">
        <v>52</v>
      </c>
      <c r="H2282" s="150">
        <v>24231</v>
      </c>
      <c r="I2282" s="149" t="s">
        <v>8130</v>
      </c>
      <c r="J2282" s="149" t="s">
        <v>8131</v>
      </c>
      <c r="K2282" s="149" t="s">
        <v>45</v>
      </c>
      <c r="M2282" s="149" t="s">
        <v>46</v>
      </c>
      <c r="N2282" s="148">
        <v>12530108</v>
      </c>
      <c r="O2282" s="148" t="s">
        <v>2037</v>
      </c>
      <c r="P2282" s="150">
        <v>45478</v>
      </c>
      <c r="Q2282" s="148" t="s">
        <v>962</v>
      </c>
      <c r="R2282" s="150">
        <v>44464</v>
      </c>
      <c r="S2282" s="150">
        <v>44459</v>
      </c>
      <c r="T2282" s="148" t="s">
        <v>2896</v>
      </c>
      <c r="U2282" s="148">
        <v>930</v>
      </c>
      <c r="X2282" s="148">
        <v>9</v>
      </c>
      <c r="Y2282" s="148" t="s">
        <v>230</v>
      </c>
      <c r="AC2282" s="148" t="s">
        <v>49</v>
      </c>
      <c r="AD2282" s="148" t="s">
        <v>3662</v>
      </c>
      <c r="AE2282" s="148">
        <v>53800</v>
      </c>
      <c r="AF2282" s="148" t="s">
        <v>5142</v>
      </c>
      <c r="AJ2282" s="148">
        <v>674314517</v>
      </c>
      <c r="AK2282" s="148" t="s">
        <v>3574</v>
      </c>
      <c r="AL2282" s="148">
        <v>0</v>
      </c>
      <c r="AM2282" s="148">
        <v>0</v>
      </c>
    </row>
    <row r="2283" spans="1:39">
      <c r="A2283" s="148">
        <v>5320449</v>
      </c>
      <c r="B2283" s="148" t="s">
        <v>773</v>
      </c>
      <c r="C2283" s="148" t="s">
        <v>58</v>
      </c>
      <c r="D2283" s="148">
        <v>5320449</v>
      </c>
      <c r="E2283" s="149" t="s">
        <v>52</v>
      </c>
      <c r="F2283" s="149" t="s">
        <v>52</v>
      </c>
      <c r="H2283" s="150">
        <v>30280</v>
      </c>
      <c r="I2283" s="149" t="s">
        <v>8113</v>
      </c>
      <c r="J2283" s="149" t="s">
        <v>8114</v>
      </c>
      <c r="K2283" s="149" t="s">
        <v>45</v>
      </c>
      <c r="M2283" s="149" t="s">
        <v>46</v>
      </c>
      <c r="N2283" s="148">
        <v>12530033</v>
      </c>
      <c r="O2283" s="148" t="s">
        <v>2147</v>
      </c>
      <c r="P2283" s="150">
        <v>45486</v>
      </c>
      <c r="Q2283" s="148" t="s">
        <v>962</v>
      </c>
      <c r="R2283" s="150">
        <v>39328</v>
      </c>
      <c r="S2283" s="150">
        <v>45479</v>
      </c>
      <c r="T2283" s="148" t="s">
        <v>1006</v>
      </c>
      <c r="U2283" s="148">
        <v>661</v>
      </c>
      <c r="X2283" s="148">
        <v>6</v>
      </c>
      <c r="Y2283" s="148" t="s">
        <v>230</v>
      </c>
      <c r="AC2283" s="148" t="s">
        <v>49</v>
      </c>
      <c r="AD2283" s="148" t="s">
        <v>4928</v>
      </c>
      <c r="AE2283" s="148">
        <v>53220</v>
      </c>
      <c r="AF2283" s="148" t="s">
        <v>4179</v>
      </c>
      <c r="AK2283" s="148" t="s">
        <v>1902</v>
      </c>
      <c r="AL2283" s="148">
        <v>0</v>
      </c>
      <c r="AM2283" s="148">
        <v>0</v>
      </c>
    </row>
    <row r="2284" spans="1:39">
      <c r="A2284" s="148">
        <v>5322270</v>
      </c>
      <c r="B2284" s="148" t="s">
        <v>774</v>
      </c>
      <c r="C2284" s="148" t="s">
        <v>134</v>
      </c>
      <c r="D2284" s="148">
        <v>5322270</v>
      </c>
      <c r="E2284" s="149" t="s">
        <v>8115</v>
      </c>
      <c r="F2284" s="149" t="s">
        <v>52</v>
      </c>
      <c r="H2284" s="150">
        <v>28400</v>
      </c>
      <c r="I2284" s="149" t="s">
        <v>8147</v>
      </c>
      <c r="J2284" s="149" t="s">
        <v>8148</v>
      </c>
      <c r="K2284" s="149" t="s">
        <v>45</v>
      </c>
      <c r="M2284" s="149" t="s">
        <v>46</v>
      </c>
      <c r="N2284" s="148">
        <v>12538909</v>
      </c>
      <c r="O2284" s="148" t="s">
        <v>2038</v>
      </c>
      <c r="P2284" s="150">
        <v>45483</v>
      </c>
      <c r="Q2284" s="148" t="s">
        <v>962</v>
      </c>
      <c r="R2284" s="150">
        <v>40427</v>
      </c>
      <c r="S2284" s="150">
        <v>44840</v>
      </c>
      <c r="T2284" s="148" t="s">
        <v>2896</v>
      </c>
      <c r="U2284" s="148">
        <v>770</v>
      </c>
      <c r="X2284" s="148">
        <v>7</v>
      </c>
      <c r="Y2284" s="148" t="s">
        <v>230</v>
      </c>
      <c r="AC2284" s="148" t="s">
        <v>49</v>
      </c>
      <c r="AD2284" s="148" t="s">
        <v>3760</v>
      </c>
      <c r="AE2284" s="148">
        <v>53230</v>
      </c>
      <c r="AF2284" s="148" t="s">
        <v>5143</v>
      </c>
      <c r="AI2284" s="148" t="s">
        <v>3575</v>
      </c>
      <c r="AJ2284" s="148" t="s">
        <v>3576</v>
      </c>
      <c r="AK2284" s="148" t="s">
        <v>1903</v>
      </c>
      <c r="AL2284" s="148">
        <v>1</v>
      </c>
      <c r="AM2284" s="148">
        <v>1</v>
      </c>
    </row>
    <row r="2285" spans="1:39">
      <c r="A2285" s="148">
        <v>5326635</v>
      </c>
      <c r="B2285" s="148" t="s">
        <v>1130</v>
      </c>
      <c r="C2285" s="148" t="s">
        <v>113</v>
      </c>
      <c r="D2285" s="148">
        <v>5326635</v>
      </c>
      <c r="E2285" s="149" t="s">
        <v>52</v>
      </c>
      <c r="F2285" s="149" t="s">
        <v>52</v>
      </c>
      <c r="H2285" s="150">
        <v>39608</v>
      </c>
      <c r="I2285" s="149" t="s">
        <v>152</v>
      </c>
      <c r="J2285" s="149">
        <v>-17</v>
      </c>
      <c r="K2285" s="149" t="s">
        <v>45</v>
      </c>
      <c r="M2285" s="149" t="s">
        <v>46</v>
      </c>
      <c r="N2285" s="148">
        <v>12530060</v>
      </c>
      <c r="O2285" s="148" t="s">
        <v>2031</v>
      </c>
      <c r="P2285" s="150">
        <v>45524</v>
      </c>
      <c r="Q2285" s="148" t="s">
        <v>962</v>
      </c>
      <c r="R2285" s="150">
        <v>43027</v>
      </c>
      <c r="T2285" s="148" t="s">
        <v>2115</v>
      </c>
      <c r="U2285" s="148">
        <v>507</v>
      </c>
      <c r="X2285" s="148">
        <v>5</v>
      </c>
      <c r="Y2285" s="148" t="s">
        <v>230</v>
      </c>
      <c r="AB2285" s="150">
        <v>44098</v>
      </c>
      <c r="AC2285" s="148" t="s">
        <v>49</v>
      </c>
      <c r="AD2285" s="148" t="s">
        <v>3861</v>
      </c>
      <c r="AE2285" s="148">
        <v>53410</v>
      </c>
      <c r="AF2285" s="148" t="s">
        <v>4552</v>
      </c>
      <c r="AI2285" s="148">
        <v>243580706</v>
      </c>
      <c r="AJ2285" s="148">
        <v>614702060</v>
      </c>
      <c r="AK2285" s="148" t="s">
        <v>1904</v>
      </c>
      <c r="AL2285" s="148">
        <v>0</v>
      </c>
      <c r="AM2285" s="148">
        <v>0</v>
      </c>
    </row>
    <row r="2286" spans="1:39">
      <c r="A2286" s="148">
        <v>5327054</v>
      </c>
      <c r="B2286" s="148" t="s">
        <v>10033</v>
      </c>
      <c r="C2286" s="148" t="s">
        <v>123</v>
      </c>
      <c r="D2286" s="148">
        <v>5327054</v>
      </c>
      <c r="F2286" s="149" t="s">
        <v>43</v>
      </c>
      <c r="H2286" s="150">
        <v>27600</v>
      </c>
      <c r="I2286" s="149" t="s">
        <v>8147</v>
      </c>
      <c r="J2286" s="149" t="s">
        <v>8148</v>
      </c>
      <c r="K2286" s="149" t="s">
        <v>45</v>
      </c>
      <c r="M2286" s="149" t="s">
        <v>46</v>
      </c>
      <c r="N2286" s="148">
        <v>12530060</v>
      </c>
      <c r="O2286" s="148" t="s">
        <v>2031</v>
      </c>
      <c r="Q2286" s="148" t="s">
        <v>48</v>
      </c>
      <c r="R2286" s="150">
        <v>43377</v>
      </c>
      <c r="S2286" s="150">
        <v>44967</v>
      </c>
      <c r="T2286" s="148" t="s">
        <v>1006</v>
      </c>
      <c r="U2286" s="148">
        <v>500</v>
      </c>
      <c r="X2286" s="148">
        <v>5</v>
      </c>
      <c r="Y2286" s="148" t="s">
        <v>230</v>
      </c>
      <c r="AC2286" s="148" t="s">
        <v>49</v>
      </c>
      <c r="AD2286" s="148" t="s">
        <v>1328</v>
      </c>
      <c r="AE2286" s="148">
        <v>53000</v>
      </c>
      <c r="AF2286" s="148" t="s">
        <v>10034</v>
      </c>
      <c r="AJ2286" s="148">
        <v>670705035</v>
      </c>
      <c r="AK2286" s="148" t="s">
        <v>10035</v>
      </c>
      <c r="AL2286" s="148">
        <v>0</v>
      </c>
      <c r="AM2286" s="148">
        <v>0</v>
      </c>
    </row>
    <row r="2287" spans="1:39">
      <c r="A2287" s="148">
        <v>959760</v>
      </c>
      <c r="B2287" s="148" t="s">
        <v>10036</v>
      </c>
      <c r="C2287" s="148" t="s">
        <v>210</v>
      </c>
      <c r="D2287" s="148">
        <v>959760</v>
      </c>
      <c r="E2287" s="149" t="s">
        <v>52</v>
      </c>
      <c r="F2287" s="149" t="s">
        <v>52</v>
      </c>
      <c r="H2287" s="150">
        <v>29687</v>
      </c>
      <c r="I2287" s="149" t="s">
        <v>8113</v>
      </c>
      <c r="J2287" s="149" t="s">
        <v>8114</v>
      </c>
      <c r="K2287" s="149" t="s">
        <v>45</v>
      </c>
      <c r="M2287" s="149" t="s">
        <v>46</v>
      </c>
      <c r="N2287" s="148">
        <v>12530095</v>
      </c>
      <c r="O2287" s="148" t="s">
        <v>944</v>
      </c>
      <c r="P2287" s="150">
        <v>45477</v>
      </c>
      <c r="Q2287" s="148" t="s">
        <v>962</v>
      </c>
      <c r="R2287" s="150">
        <v>37432</v>
      </c>
      <c r="S2287" s="150">
        <v>45162</v>
      </c>
      <c r="T2287" s="148" t="s">
        <v>2896</v>
      </c>
      <c r="U2287" s="148">
        <v>1817</v>
      </c>
      <c r="X2287" s="148">
        <v>18</v>
      </c>
      <c r="Y2287" s="148" t="s">
        <v>230</v>
      </c>
      <c r="AB2287" s="150">
        <v>45474</v>
      </c>
      <c r="AC2287" s="148" t="s">
        <v>49</v>
      </c>
      <c r="AD2287" s="148" t="s">
        <v>10037</v>
      </c>
      <c r="AE2287" s="148">
        <v>35450</v>
      </c>
      <c r="AF2287" s="148" t="s">
        <v>10038</v>
      </c>
      <c r="AJ2287" s="148">
        <v>616577578</v>
      </c>
      <c r="AK2287" s="148" t="s">
        <v>10039</v>
      </c>
      <c r="AL2287" s="148">
        <v>0</v>
      </c>
      <c r="AM2287" s="148">
        <v>0</v>
      </c>
    </row>
    <row r="2288" spans="1:39">
      <c r="A2288" s="148">
        <v>5328973</v>
      </c>
      <c r="B2288" s="148" t="s">
        <v>6767</v>
      </c>
      <c r="C2288" s="148" t="s">
        <v>50</v>
      </c>
      <c r="D2288" s="148">
        <v>5328973</v>
      </c>
      <c r="E2288" s="149" t="s">
        <v>52</v>
      </c>
      <c r="F2288" s="149" t="s">
        <v>52</v>
      </c>
      <c r="H2288" s="150">
        <v>39794</v>
      </c>
      <c r="I2288" s="149" t="s">
        <v>152</v>
      </c>
      <c r="J2288" s="149">
        <v>-17</v>
      </c>
      <c r="K2288" s="149" t="s">
        <v>45</v>
      </c>
      <c r="M2288" s="149" t="s">
        <v>46</v>
      </c>
      <c r="N2288" s="148">
        <v>12530065</v>
      </c>
      <c r="O2288" s="148" t="s">
        <v>2153</v>
      </c>
      <c r="P2288" s="150">
        <v>45532</v>
      </c>
      <c r="Q2288" s="148" t="s">
        <v>962</v>
      </c>
      <c r="R2288" s="150">
        <v>44854</v>
      </c>
      <c r="T2288" s="148" t="s">
        <v>2115</v>
      </c>
      <c r="U2288" s="148">
        <v>514</v>
      </c>
      <c r="X2288" s="148">
        <v>5</v>
      </c>
      <c r="Y2288" s="148" t="s">
        <v>230</v>
      </c>
      <c r="AC2288" s="148" t="s">
        <v>49</v>
      </c>
      <c r="AD2288" s="148" t="s">
        <v>5889</v>
      </c>
      <c r="AE2288" s="148">
        <v>53300</v>
      </c>
      <c r="AF2288" s="148" t="s">
        <v>6768</v>
      </c>
      <c r="AJ2288" s="148">
        <v>688570016</v>
      </c>
      <c r="AK2288" s="148" t="s">
        <v>6769</v>
      </c>
      <c r="AL2288" s="148">
        <v>0</v>
      </c>
      <c r="AM2288" s="148">
        <v>0</v>
      </c>
    </row>
    <row r="2289" spans="1:39">
      <c r="A2289" s="148">
        <v>536549</v>
      </c>
      <c r="B2289" s="148" t="s">
        <v>6770</v>
      </c>
      <c r="C2289" s="148" t="s">
        <v>138</v>
      </c>
      <c r="D2289" s="148">
        <v>536549</v>
      </c>
      <c r="F2289" s="149" t="s">
        <v>52</v>
      </c>
      <c r="H2289" s="150">
        <v>24601</v>
      </c>
      <c r="I2289" s="149" t="s">
        <v>8130</v>
      </c>
      <c r="J2289" s="149" t="s">
        <v>8131</v>
      </c>
      <c r="K2289" s="149" t="s">
        <v>45</v>
      </c>
      <c r="M2289" s="149" t="s">
        <v>46</v>
      </c>
      <c r="N2289" s="148">
        <v>12530003</v>
      </c>
      <c r="O2289" s="148" t="s">
        <v>2024</v>
      </c>
      <c r="Q2289" s="148" t="s">
        <v>48</v>
      </c>
      <c r="R2289" s="150">
        <v>37432</v>
      </c>
      <c r="S2289" s="150">
        <v>44819</v>
      </c>
      <c r="T2289" s="148" t="s">
        <v>2896</v>
      </c>
      <c r="U2289" s="148">
        <v>724</v>
      </c>
      <c r="X2289" s="148">
        <v>7</v>
      </c>
      <c r="Y2289" s="148" t="s">
        <v>230</v>
      </c>
      <c r="AC2289" s="148" t="s">
        <v>49</v>
      </c>
      <c r="AD2289" s="148" t="s">
        <v>4078</v>
      </c>
      <c r="AE2289" s="148">
        <v>53200</v>
      </c>
      <c r="AF2289" s="148" t="s">
        <v>6771</v>
      </c>
      <c r="AI2289" s="148">
        <v>243700346</v>
      </c>
      <c r="AJ2289" s="148">
        <v>685910398</v>
      </c>
      <c r="AK2289" s="148" t="s">
        <v>6772</v>
      </c>
      <c r="AL2289" s="148">
        <v>0</v>
      </c>
      <c r="AM2289" s="148">
        <v>0</v>
      </c>
    </row>
    <row r="2290" spans="1:39">
      <c r="A2290" s="148">
        <v>5329189</v>
      </c>
      <c r="B2290" s="148" t="s">
        <v>7350</v>
      </c>
      <c r="C2290" s="148" t="s">
        <v>7351</v>
      </c>
      <c r="D2290" s="148">
        <v>5329189</v>
      </c>
      <c r="E2290" s="149" t="s">
        <v>52</v>
      </c>
      <c r="F2290" s="149" t="s">
        <v>52</v>
      </c>
      <c r="H2290" s="150">
        <v>40867</v>
      </c>
      <c r="I2290" s="149" t="s">
        <v>44</v>
      </c>
      <c r="J2290" s="149">
        <v>-14</v>
      </c>
      <c r="K2290" s="149" t="s">
        <v>45</v>
      </c>
      <c r="M2290" s="149" t="s">
        <v>46</v>
      </c>
      <c r="N2290" s="148">
        <v>12530036</v>
      </c>
      <c r="O2290" s="148" t="s">
        <v>2030</v>
      </c>
      <c r="P2290" s="150">
        <v>45529</v>
      </c>
      <c r="Q2290" s="148" t="s">
        <v>962</v>
      </c>
      <c r="R2290" s="150">
        <v>45175</v>
      </c>
      <c r="T2290" s="148" t="s">
        <v>2115</v>
      </c>
      <c r="U2290" s="148">
        <v>500</v>
      </c>
      <c r="X2290" s="148">
        <v>5</v>
      </c>
      <c r="Y2290" s="148" t="s">
        <v>230</v>
      </c>
      <c r="AC2290" s="148" t="s">
        <v>49</v>
      </c>
      <c r="AD2290" s="148" t="s">
        <v>3658</v>
      </c>
      <c r="AE2290" s="148">
        <v>53100</v>
      </c>
      <c r="AF2290" s="148" t="s">
        <v>7352</v>
      </c>
      <c r="AJ2290" s="148">
        <v>646697168</v>
      </c>
      <c r="AK2290" s="148" t="s">
        <v>7353</v>
      </c>
      <c r="AL2290" s="148">
        <v>0</v>
      </c>
      <c r="AM2290" s="148">
        <v>0</v>
      </c>
    </row>
    <row r="2291" spans="1:39">
      <c r="A2291" s="148">
        <v>5328662</v>
      </c>
      <c r="B2291" s="148" t="s">
        <v>6773</v>
      </c>
      <c r="C2291" s="148" t="s">
        <v>1171</v>
      </c>
      <c r="D2291" s="148">
        <v>5328662</v>
      </c>
      <c r="F2291" s="149" t="s">
        <v>52</v>
      </c>
      <c r="H2291" s="150">
        <v>41016</v>
      </c>
      <c r="I2291" s="149" t="s">
        <v>53</v>
      </c>
      <c r="J2291" s="149">
        <v>-13</v>
      </c>
      <c r="K2291" s="149" t="s">
        <v>45</v>
      </c>
      <c r="M2291" s="149" t="s">
        <v>46</v>
      </c>
      <c r="N2291" s="148">
        <v>12530060</v>
      </c>
      <c r="O2291" s="148" t="s">
        <v>2031</v>
      </c>
      <c r="Q2291" s="148" t="s">
        <v>48</v>
      </c>
      <c r="R2291" s="150">
        <v>44809</v>
      </c>
      <c r="T2291" s="148" t="s">
        <v>2115</v>
      </c>
      <c r="U2291" s="148">
        <v>560</v>
      </c>
      <c r="X2291" s="148">
        <v>5</v>
      </c>
      <c r="Y2291" s="148" t="s">
        <v>230</v>
      </c>
      <c r="AC2291" s="148" t="s">
        <v>49</v>
      </c>
      <c r="AD2291" s="148" t="s">
        <v>3637</v>
      </c>
      <c r="AE2291" s="148">
        <v>53810</v>
      </c>
      <c r="AF2291" s="148" t="s">
        <v>6774</v>
      </c>
      <c r="AJ2291" s="148">
        <v>620611900</v>
      </c>
      <c r="AK2291" s="148" t="s">
        <v>6775</v>
      </c>
      <c r="AL2291" s="148">
        <v>0</v>
      </c>
      <c r="AM2291" s="148">
        <v>0</v>
      </c>
    </row>
    <row r="2292" spans="1:39">
      <c r="A2292" s="148">
        <v>5329687</v>
      </c>
      <c r="B2292" s="148" t="s">
        <v>10040</v>
      </c>
      <c r="C2292" s="148" t="s">
        <v>125</v>
      </c>
      <c r="D2292" s="148">
        <v>5329687</v>
      </c>
      <c r="F2292" s="149" t="s">
        <v>43</v>
      </c>
      <c r="H2292" s="150">
        <v>42868</v>
      </c>
      <c r="I2292" s="149" t="s">
        <v>43</v>
      </c>
      <c r="J2292" s="149">
        <v>-9</v>
      </c>
      <c r="K2292" s="149" t="s">
        <v>45</v>
      </c>
      <c r="M2292" s="149" t="s">
        <v>46</v>
      </c>
      <c r="N2292" s="148">
        <v>12530060</v>
      </c>
      <c r="O2292" s="148" t="s">
        <v>2031</v>
      </c>
      <c r="Q2292" s="148" t="s">
        <v>48</v>
      </c>
      <c r="R2292" s="150">
        <v>45393</v>
      </c>
      <c r="T2292" s="148" t="s">
        <v>2115</v>
      </c>
      <c r="U2292" s="148">
        <v>500</v>
      </c>
      <c r="X2292" s="148">
        <v>5</v>
      </c>
      <c r="Y2292" s="148" t="s">
        <v>230</v>
      </c>
      <c r="AC2292" s="148" t="s">
        <v>49</v>
      </c>
      <c r="AD2292" s="148" t="s">
        <v>3637</v>
      </c>
      <c r="AE2292" s="148">
        <v>53810</v>
      </c>
      <c r="AF2292" s="148" t="s">
        <v>10041</v>
      </c>
      <c r="AJ2292" s="148">
        <v>620611900</v>
      </c>
      <c r="AK2292" s="148" t="s">
        <v>6775</v>
      </c>
      <c r="AL2292" s="148">
        <v>0</v>
      </c>
      <c r="AM2292" s="148">
        <v>0</v>
      </c>
    </row>
    <row r="2293" spans="1:39">
      <c r="A2293" s="148">
        <v>5325028</v>
      </c>
      <c r="B2293" s="148" t="s">
        <v>952</v>
      </c>
      <c r="C2293" s="148" t="s">
        <v>861</v>
      </c>
      <c r="D2293" s="148">
        <v>5325028</v>
      </c>
      <c r="F2293" s="149" t="s">
        <v>52</v>
      </c>
      <c r="H2293" s="150">
        <v>32248</v>
      </c>
      <c r="I2293" s="149" t="s">
        <v>59</v>
      </c>
      <c r="J2293" s="149">
        <v>-40</v>
      </c>
      <c r="K2293" s="149" t="s">
        <v>45</v>
      </c>
      <c r="M2293" s="149" t="s">
        <v>46</v>
      </c>
      <c r="N2293" s="148">
        <v>12530041</v>
      </c>
      <c r="O2293" s="148" t="s">
        <v>2056</v>
      </c>
      <c r="Q2293" s="148" t="s">
        <v>48</v>
      </c>
      <c r="R2293" s="150">
        <v>41949</v>
      </c>
      <c r="S2293" s="150">
        <v>44810</v>
      </c>
      <c r="T2293" s="148" t="s">
        <v>2896</v>
      </c>
      <c r="U2293" s="148">
        <v>618</v>
      </c>
      <c r="X2293" s="148">
        <v>6</v>
      </c>
      <c r="Y2293" s="148" t="s">
        <v>230</v>
      </c>
      <c r="AC2293" s="148" t="s">
        <v>49</v>
      </c>
      <c r="AD2293" s="148" t="s">
        <v>4984</v>
      </c>
      <c r="AE2293" s="148">
        <v>53300</v>
      </c>
      <c r="AF2293" s="148" t="s">
        <v>5144</v>
      </c>
      <c r="AJ2293" s="148">
        <v>626298820</v>
      </c>
      <c r="AK2293" s="148" t="s">
        <v>10042</v>
      </c>
      <c r="AL2293" s="148">
        <v>0</v>
      </c>
      <c r="AM2293" s="148">
        <v>0</v>
      </c>
    </row>
    <row r="2294" spans="1:39">
      <c r="A2294" s="148">
        <v>5329752</v>
      </c>
      <c r="B2294" s="148" t="s">
        <v>952</v>
      </c>
      <c r="C2294" s="148" t="s">
        <v>400</v>
      </c>
      <c r="D2294" s="148">
        <v>5329752</v>
      </c>
      <c r="E2294" s="149" t="s">
        <v>52</v>
      </c>
      <c r="H2294" s="150">
        <v>40135</v>
      </c>
      <c r="I2294" s="149" t="s">
        <v>70</v>
      </c>
      <c r="J2294" s="149">
        <v>-16</v>
      </c>
      <c r="K2294" s="149" t="s">
        <v>45</v>
      </c>
      <c r="M2294" s="149" t="s">
        <v>46</v>
      </c>
      <c r="N2294" s="148">
        <v>12530065</v>
      </c>
      <c r="O2294" s="148" t="s">
        <v>2153</v>
      </c>
      <c r="P2294" s="150">
        <v>45534</v>
      </c>
      <c r="Q2294" s="148" t="s">
        <v>962</v>
      </c>
      <c r="R2294" s="150">
        <v>45534</v>
      </c>
      <c r="T2294" s="148" t="s">
        <v>2115</v>
      </c>
      <c r="U2294" s="148">
        <v>500</v>
      </c>
      <c r="X2294" s="148">
        <v>5</v>
      </c>
      <c r="Y2294" s="148" t="s">
        <v>230</v>
      </c>
      <c r="AC2294" s="148" t="s">
        <v>49</v>
      </c>
      <c r="AD2294" s="148" t="s">
        <v>10421</v>
      </c>
      <c r="AE2294" s="148">
        <v>53300</v>
      </c>
      <c r="AF2294" s="148">
        <v>2</v>
      </c>
      <c r="AH2294" s="148" t="s">
        <v>10422</v>
      </c>
      <c r="AI2294" s="148">
        <v>243048598</v>
      </c>
      <c r="AJ2294" s="148">
        <v>620997632</v>
      </c>
      <c r="AK2294" s="148" t="s">
        <v>10423</v>
      </c>
      <c r="AL2294" s="148">
        <v>0</v>
      </c>
      <c r="AM2294" s="148">
        <v>0</v>
      </c>
    </row>
    <row r="2295" spans="1:39">
      <c r="A2295" s="148">
        <v>5329701</v>
      </c>
      <c r="B2295" s="148" t="s">
        <v>10043</v>
      </c>
      <c r="C2295" s="148" t="s">
        <v>1085</v>
      </c>
      <c r="D2295" s="148">
        <v>5329701</v>
      </c>
      <c r="E2295" s="149" t="s">
        <v>52</v>
      </c>
      <c r="H2295" s="150">
        <v>41879</v>
      </c>
      <c r="I2295" s="149" t="s">
        <v>89</v>
      </c>
      <c r="J2295" s="149">
        <v>-11</v>
      </c>
      <c r="K2295" s="149" t="s">
        <v>61</v>
      </c>
      <c r="M2295" s="149" t="s">
        <v>46</v>
      </c>
      <c r="N2295" s="148">
        <v>12530114</v>
      </c>
      <c r="O2295" s="148" t="s">
        <v>47</v>
      </c>
      <c r="P2295" s="150">
        <v>45480</v>
      </c>
      <c r="Q2295" s="148" t="s">
        <v>962</v>
      </c>
      <c r="R2295" s="150">
        <v>45480</v>
      </c>
      <c r="T2295" s="148" t="s">
        <v>2115</v>
      </c>
      <c r="U2295" s="148">
        <v>500</v>
      </c>
      <c r="X2295" s="148">
        <v>5</v>
      </c>
      <c r="Y2295" s="148" t="s">
        <v>230</v>
      </c>
      <c r="AC2295" s="148" t="s">
        <v>49</v>
      </c>
      <c r="AD2295" s="148" t="s">
        <v>1328</v>
      </c>
      <c r="AE2295" s="148">
        <v>53000</v>
      </c>
      <c r="AF2295" s="148" t="s">
        <v>10044</v>
      </c>
      <c r="AI2295" s="148" t="s">
        <v>10045</v>
      </c>
      <c r="AJ2295" s="148" t="s">
        <v>10046</v>
      </c>
      <c r="AK2295" s="148" t="s">
        <v>10047</v>
      </c>
      <c r="AL2295" s="148">
        <v>0</v>
      </c>
      <c r="AM2295" s="148">
        <v>0</v>
      </c>
    </row>
    <row r="2296" spans="1:39">
      <c r="A2296" s="148">
        <v>5325120</v>
      </c>
      <c r="B2296" s="148" t="s">
        <v>775</v>
      </c>
      <c r="C2296" s="148" t="s">
        <v>235</v>
      </c>
      <c r="D2296" s="148">
        <v>5325120</v>
      </c>
      <c r="F2296" s="149" t="s">
        <v>52</v>
      </c>
      <c r="H2296" s="150">
        <v>25568</v>
      </c>
      <c r="I2296" s="149" t="s">
        <v>8130</v>
      </c>
      <c r="J2296" s="149" t="s">
        <v>8131</v>
      </c>
      <c r="K2296" s="149" t="s">
        <v>45</v>
      </c>
      <c r="M2296" s="149" t="s">
        <v>46</v>
      </c>
      <c r="N2296" s="148">
        <v>12530001</v>
      </c>
      <c r="O2296" s="148" t="s">
        <v>2065</v>
      </c>
      <c r="Q2296" s="148" t="s">
        <v>48</v>
      </c>
      <c r="R2296" s="150">
        <v>42028</v>
      </c>
      <c r="S2296" s="150">
        <v>44832</v>
      </c>
      <c r="T2296" s="148" t="s">
        <v>2896</v>
      </c>
      <c r="U2296" s="148">
        <v>511</v>
      </c>
      <c r="X2296" s="148">
        <v>5</v>
      </c>
      <c r="Y2296" s="148" t="s">
        <v>230</v>
      </c>
      <c r="AC2296" s="148" t="s">
        <v>49</v>
      </c>
      <c r="AD2296" s="148" t="s">
        <v>3949</v>
      </c>
      <c r="AE2296" s="148">
        <v>53240</v>
      </c>
      <c r="AF2296" s="148" t="s">
        <v>5145</v>
      </c>
      <c r="AJ2296" s="148">
        <v>664878104</v>
      </c>
      <c r="AK2296" s="148" t="s">
        <v>3577</v>
      </c>
      <c r="AL2296" s="148">
        <v>0</v>
      </c>
      <c r="AM2296" s="148">
        <v>0</v>
      </c>
    </row>
    <row r="2297" spans="1:39">
      <c r="A2297" s="148">
        <v>5325345</v>
      </c>
      <c r="B2297" s="148" t="s">
        <v>775</v>
      </c>
      <c r="C2297" s="148" t="s">
        <v>108</v>
      </c>
      <c r="D2297" s="148">
        <v>5325345</v>
      </c>
      <c r="E2297" s="149" t="s">
        <v>52</v>
      </c>
      <c r="F2297" s="149" t="s">
        <v>52</v>
      </c>
      <c r="H2297" s="150">
        <v>35738</v>
      </c>
      <c r="I2297" s="149" t="s">
        <v>59</v>
      </c>
      <c r="J2297" s="149">
        <v>-40</v>
      </c>
      <c r="K2297" s="149" t="s">
        <v>45</v>
      </c>
      <c r="M2297" s="149" t="s">
        <v>46</v>
      </c>
      <c r="N2297" s="148">
        <v>12530016</v>
      </c>
      <c r="O2297" s="148" t="s">
        <v>2152</v>
      </c>
      <c r="P2297" s="150">
        <v>45502</v>
      </c>
      <c r="Q2297" s="148" t="s">
        <v>962</v>
      </c>
      <c r="R2297" s="150">
        <v>42269</v>
      </c>
      <c r="S2297" s="150">
        <v>45499</v>
      </c>
      <c r="T2297" s="148" t="s">
        <v>1006</v>
      </c>
      <c r="U2297" s="148">
        <v>1068</v>
      </c>
      <c r="X2297" s="148">
        <v>10</v>
      </c>
      <c r="Y2297" s="148" t="s">
        <v>230</v>
      </c>
      <c r="AB2297" s="150">
        <v>44378</v>
      </c>
      <c r="AC2297" s="148" t="s">
        <v>49</v>
      </c>
      <c r="AD2297" s="148" t="s">
        <v>4306</v>
      </c>
      <c r="AE2297" s="148">
        <v>53600</v>
      </c>
      <c r="AF2297" s="148" t="s">
        <v>10048</v>
      </c>
      <c r="AJ2297" s="148">
        <v>663777276</v>
      </c>
      <c r="AK2297" s="148" t="s">
        <v>1905</v>
      </c>
      <c r="AL2297" s="148">
        <v>0</v>
      </c>
      <c r="AM2297" s="148">
        <v>0</v>
      </c>
    </row>
    <row r="2298" spans="1:39">
      <c r="A2298" s="148">
        <v>5329317</v>
      </c>
      <c r="B2298" s="148" t="s">
        <v>776</v>
      </c>
      <c r="C2298" s="148" t="s">
        <v>2292</v>
      </c>
      <c r="D2298" s="148">
        <v>5329317</v>
      </c>
      <c r="F2298" s="149" t="s">
        <v>43</v>
      </c>
      <c r="H2298" s="150">
        <v>30837</v>
      </c>
      <c r="I2298" s="149" t="s">
        <v>8113</v>
      </c>
      <c r="J2298" s="149" t="s">
        <v>8114</v>
      </c>
      <c r="K2298" s="149" t="s">
        <v>61</v>
      </c>
      <c r="M2298" s="149" t="s">
        <v>46</v>
      </c>
      <c r="N2298" s="148">
        <v>12530036</v>
      </c>
      <c r="O2298" s="148" t="s">
        <v>2030</v>
      </c>
      <c r="Q2298" s="148" t="s">
        <v>48</v>
      </c>
      <c r="R2298" s="150">
        <v>45189</v>
      </c>
      <c r="S2298" s="150">
        <v>45169</v>
      </c>
      <c r="T2298" s="148" t="s">
        <v>1006</v>
      </c>
      <c r="U2298" s="148">
        <v>500</v>
      </c>
      <c r="X2298" s="148">
        <v>5</v>
      </c>
      <c r="Y2298" s="148" t="s">
        <v>230</v>
      </c>
      <c r="AC2298" s="148" t="s">
        <v>49</v>
      </c>
      <c r="AD2298" s="148" t="s">
        <v>3658</v>
      </c>
      <c r="AE2298" s="148">
        <v>53100</v>
      </c>
      <c r="AF2298" s="148" t="s">
        <v>10049</v>
      </c>
      <c r="AG2298" s="148" t="s">
        <v>10050</v>
      </c>
      <c r="AK2298" s="148" t="s">
        <v>10051</v>
      </c>
      <c r="AL2298" s="148">
        <v>0</v>
      </c>
      <c r="AM2298" s="148">
        <v>0</v>
      </c>
    </row>
    <row r="2299" spans="1:39">
      <c r="A2299" s="148">
        <v>5323683</v>
      </c>
      <c r="B2299" s="148" t="s">
        <v>776</v>
      </c>
      <c r="C2299" s="148" t="s">
        <v>79</v>
      </c>
      <c r="D2299" s="148">
        <v>5323683</v>
      </c>
      <c r="F2299" s="149" t="s">
        <v>43</v>
      </c>
      <c r="H2299" s="150">
        <v>19417</v>
      </c>
      <c r="I2299" s="149" t="s">
        <v>8116</v>
      </c>
      <c r="J2299" s="149" t="s">
        <v>8117</v>
      </c>
      <c r="K2299" s="149" t="s">
        <v>45</v>
      </c>
      <c r="M2299" s="149" t="s">
        <v>46</v>
      </c>
      <c r="N2299" s="148">
        <v>12530060</v>
      </c>
      <c r="O2299" s="148" t="s">
        <v>2031</v>
      </c>
      <c r="Q2299" s="148" t="s">
        <v>48</v>
      </c>
      <c r="R2299" s="150">
        <v>41177</v>
      </c>
      <c r="S2299" s="150">
        <v>44811</v>
      </c>
      <c r="T2299" s="148" t="s">
        <v>2896</v>
      </c>
      <c r="U2299" s="148">
        <v>500</v>
      </c>
      <c r="X2299" s="148">
        <v>5</v>
      </c>
      <c r="Y2299" s="148" t="s">
        <v>230</v>
      </c>
      <c r="AC2299" s="148" t="s">
        <v>49</v>
      </c>
      <c r="AD2299" s="148" t="s">
        <v>3725</v>
      </c>
      <c r="AE2299" s="148">
        <v>53810</v>
      </c>
      <c r="AF2299" s="148" t="s">
        <v>5146</v>
      </c>
      <c r="AI2299" s="148">
        <v>243568470</v>
      </c>
      <c r="AK2299" s="148" t="s">
        <v>1906</v>
      </c>
      <c r="AL2299" s="148">
        <v>0</v>
      </c>
      <c r="AM2299" s="148">
        <v>0</v>
      </c>
    </row>
    <row r="2300" spans="1:39">
      <c r="A2300" s="148">
        <v>5324232</v>
      </c>
      <c r="B2300" s="148" t="s">
        <v>776</v>
      </c>
      <c r="C2300" s="148" t="s">
        <v>861</v>
      </c>
      <c r="D2300" s="148">
        <v>5324232</v>
      </c>
      <c r="E2300" s="149" t="s">
        <v>52</v>
      </c>
      <c r="F2300" s="149" t="s">
        <v>52</v>
      </c>
      <c r="H2300" s="150">
        <v>28069</v>
      </c>
      <c r="I2300" s="149" t="s">
        <v>8147</v>
      </c>
      <c r="J2300" s="149" t="s">
        <v>8148</v>
      </c>
      <c r="K2300" s="149" t="s">
        <v>45</v>
      </c>
      <c r="M2300" s="149" t="s">
        <v>46</v>
      </c>
      <c r="N2300" s="148">
        <v>12530121</v>
      </c>
      <c r="O2300" s="148" t="s">
        <v>142</v>
      </c>
      <c r="P2300" s="150">
        <v>45494</v>
      </c>
      <c r="Q2300" s="148" t="s">
        <v>962</v>
      </c>
      <c r="R2300" s="150">
        <v>41536</v>
      </c>
      <c r="S2300" s="150">
        <v>45182</v>
      </c>
      <c r="T2300" s="148" t="s">
        <v>1006</v>
      </c>
      <c r="U2300" s="148">
        <v>653</v>
      </c>
      <c r="X2300" s="148">
        <v>6</v>
      </c>
      <c r="Y2300" s="148" t="s">
        <v>230</v>
      </c>
      <c r="AC2300" s="148" t="s">
        <v>49</v>
      </c>
      <c r="AD2300" s="148" t="s">
        <v>3652</v>
      </c>
      <c r="AE2300" s="148">
        <v>53220</v>
      </c>
      <c r="AF2300" s="148" t="s">
        <v>5147</v>
      </c>
      <c r="AI2300" s="148">
        <v>243050342</v>
      </c>
      <c r="AJ2300" s="148" t="s">
        <v>2317</v>
      </c>
      <c r="AK2300" s="148" t="s">
        <v>10052</v>
      </c>
      <c r="AL2300" s="148">
        <v>0</v>
      </c>
      <c r="AM2300" s="148">
        <v>0</v>
      </c>
    </row>
    <row r="2301" spans="1:39">
      <c r="A2301" s="148">
        <v>5316449</v>
      </c>
      <c r="B2301" s="148" t="s">
        <v>776</v>
      </c>
      <c r="C2301" s="148" t="s">
        <v>134</v>
      </c>
      <c r="D2301" s="148">
        <v>5316449</v>
      </c>
      <c r="E2301" s="149" t="s">
        <v>8115</v>
      </c>
      <c r="F2301" s="149" t="s">
        <v>52</v>
      </c>
      <c r="H2301" s="150">
        <v>31612</v>
      </c>
      <c r="I2301" s="149" t="s">
        <v>59</v>
      </c>
      <c r="J2301" s="149">
        <v>-40</v>
      </c>
      <c r="K2301" s="149" t="s">
        <v>45</v>
      </c>
      <c r="M2301" s="149" t="s">
        <v>46</v>
      </c>
      <c r="N2301" s="148">
        <v>12530078</v>
      </c>
      <c r="O2301" s="148" t="s">
        <v>105</v>
      </c>
      <c r="P2301" s="150">
        <v>45489</v>
      </c>
      <c r="Q2301" s="148" t="s">
        <v>962</v>
      </c>
      <c r="R2301" s="150">
        <v>37432</v>
      </c>
      <c r="S2301" s="150">
        <v>44751</v>
      </c>
      <c r="T2301" s="148" t="s">
        <v>2896</v>
      </c>
      <c r="U2301" s="148">
        <v>1087</v>
      </c>
      <c r="X2301" s="148">
        <v>10</v>
      </c>
      <c r="Y2301" s="148" t="s">
        <v>230</v>
      </c>
      <c r="AC2301" s="148" t="s">
        <v>49</v>
      </c>
      <c r="AD2301" s="148" t="s">
        <v>4936</v>
      </c>
      <c r="AE2301" s="148">
        <v>53170</v>
      </c>
      <c r="AF2301" s="148" t="s">
        <v>5148</v>
      </c>
      <c r="AI2301" s="148" t="s">
        <v>3166</v>
      </c>
      <c r="AJ2301" s="148" t="s">
        <v>3167</v>
      </c>
      <c r="AK2301" s="148" t="s">
        <v>1907</v>
      </c>
      <c r="AL2301" s="148">
        <v>0</v>
      </c>
      <c r="AM2301" s="148">
        <v>0</v>
      </c>
    </row>
    <row r="2302" spans="1:39">
      <c r="A2302" s="148">
        <v>5328635</v>
      </c>
      <c r="B2302" s="148" t="s">
        <v>777</v>
      </c>
      <c r="C2302" s="148" t="s">
        <v>169</v>
      </c>
      <c r="D2302" s="148">
        <v>5328635</v>
      </c>
      <c r="E2302" s="149" t="s">
        <v>52</v>
      </c>
      <c r="F2302" s="149" t="s">
        <v>52</v>
      </c>
      <c r="H2302" s="150">
        <v>22895</v>
      </c>
      <c r="I2302" s="149" t="s">
        <v>8138</v>
      </c>
      <c r="J2302" s="149" t="s">
        <v>8139</v>
      </c>
      <c r="K2302" s="149" t="s">
        <v>45</v>
      </c>
      <c r="M2302" s="149" t="s">
        <v>46</v>
      </c>
      <c r="N2302" s="148">
        <v>12530033</v>
      </c>
      <c r="O2302" s="148" t="s">
        <v>2147</v>
      </c>
      <c r="P2302" s="150">
        <v>45524</v>
      </c>
      <c r="Q2302" s="148" t="s">
        <v>962</v>
      </c>
      <c r="R2302" s="150">
        <v>44802</v>
      </c>
      <c r="S2302" s="150">
        <v>45524</v>
      </c>
      <c r="T2302" s="148" t="s">
        <v>1006</v>
      </c>
      <c r="U2302" s="148">
        <v>500</v>
      </c>
      <c r="X2302" s="148">
        <v>5</v>
      </c>
      <c r="Y2302" s="148" t="s">
        <v>230</v>
      </c>
      <c r="AC2302" s="148" t="s">
        <v>49</v>
      </c>
      <c r="AD2302" s="148" t="s">
        <v>6776</v>
      </c>
      <c r="AE2302" s="148">
        <v>53190</v>
      </c>
      <c r="AF2302" s="148">
        <v>0</v>
      </c>
      <c r="AH2302" s="148" t="s">
        <v>6777</v>
      </c>
      <c r="AJ2302" s="148">
        <v>632803422</v>
      </c>
      <c r="AK2302" s="148" t="s">
        <v>6778</v>
      </c>
      <c r="AL2302" s="148">
        <v>0</v>
      </c>
      <c r="AM2302" s="148">
        <v>0</v>
      </c>
    </row>
    <row r="2303" spans="1:39">
      <c r="A2303" s="148">
        <v>5320633</v>
      </c>
      <c r="B2303" s="148" t="s">
        <v>777</v>
      </c>
      <c r="C2303" s="148" t="s">
        <v>144</v>
      </c>
      <c r="D2303" s="148">
        <v>5320633</v>
      </c>
      <c r="E2303" s="149" t="s">
        <v>52</v>
      </c>
      <c r="F2303" s="149" t="s">
        <v>52</v>
      </c>
      <c r="H2303" s="150">
        <v>23928</v>
      </c>
      <c r="I2303" s="149" t="s">
        <v>8130</v>
      </c>
      <c r="J2303" s="149" t="s">
        <v>8131</v>
      </c>
      <c r="K2303" s="149" t="s">
        <v>45</v>
      </c>
      <c r="M2303" s="149" t="s">
        <v>46</v>
      </c>
      <c r="N2303" s="148">
        <v>12538910</v>
      </c>
      <c r="O2303" s="148" t="s">
        <v>2072</v>
      </c>
      <c r="P2303" s="150">
        <v>45478</v>
      </c>
      <c r="Q2303" s="148" t="s">
        <v>962</v>
      </c>
      <c r="R2303" s="150">
        <v>39352</v>
      </c>
      <c r="S2303" s="150">
        <v>44833</v>
      </c>
      <c r="T2303" s="148" t="s">
        <v>2896</v>
      </c>
      <c r="U2303" s="148">
        <v>630</v>
      </c>
      <c r="X2303" s="148">
        <v>6</v>
      </c>
      <c r="Y2303" s="148" t="s">
        <v>230</v>
      </c>
      <c r="AC2303" s="148" t="s">
        <v>49</v>
      </c>
      <c r="AD2303" s="148" t="s">
        <v>4026</v>
      </c>
      <c r="AE2303" s="148">
        <v>53440</v>
      </c>
      <c r="AF2303" s="148" t="s">
        <v>5149</v>
      </c>
      <c r="AJ2303" s="148">
        <v>674845512</v>
      </c>
      <c r="AK2303" s="148" t="s">
        <v>1908</v>
      </c>
      <c r="AL2303" s="148">
        <v>0</v>
      </c>
      <c r="AM2303" s="148">
        <v>0</v>
      </c>
    </row>
    <row r="2304" spans="1:39">
      <c r="A2304" s="148">
        <v>5329510</v>
      </c>
      <c r="B2304" s="148" t="s">
        <v>777</v>
      </c>
      <c r="C2304" s="148" t="s">
        <v>134</v>
      </c>
      <c r="D2304" s="148">
        <v>5329510</v>
      </c>
      <c r="E2304" s="149" t="s">
        <v>8115</v>
      </c>
      <c r="F2304" s="149" t="s">
        <v>52</v>
      </c>
      <c r="H2304" s="150">
        <v>31898</v>
      </c>
      <c r="I2304" s="149" t="s">
        <v>59</v>
      </c>
      <c r="J2304" s="149">
        <v>-40</v>
      </c>
      <c r="K2304" s="149" t="s">
        <v>45</v>
      </c>
      <c r="M2304" s="149" t="s">
        <v>46</v>
      </c>
      <c r="N2304" s="148">
        <v>12530143</v>
      </c>
      <c r="O2304" s="148" t="s">
        <v>3251</v>
      </c>
      <c r="P2304" s="150">
        <v>45483</v>
      </c>
      <c r="Q2304" s="148" t="s">
        <v>962</v>
      </c>
      <c r="R2304" s="150">
        <v>45218</v>
      </c>
      <c r="S2304" s="150">
        <v>45218</v>
      </c>
      <c r="T2304" s="148" t="s">
        <v>2896</v>
      </c>
      <c r="U2304" s="148">
        <v>509</v>
      </c>
      <c r="X2304" s="148">
        <v>5</v>
      </c>
      <c r="Y2304" s="148" t="s">
        <v>230</v>
      </c>
      <c r="AC2304" s="148" t="s">
        <v>49</v>
      </c>
      <c r="AD2304" s="148" t="s">
        <v>5639</v>
      </c>
      <c r="AE2304" s="148">
        <v>53200</v>
      </c>
      <c r="AF2304" s="148" t="s">
        <v>10053</v>
      </c>
      <c r="AJ2304" s="148">
        <v>687431243</v>
      </c>
      <c r="AK2304" s="148" t="s">
        <v>10054</v>
      </c>
      <c r="AL2304" s="148">
        <v>0</v>
      </c>
      <c r="AM2304" s="148">
        <v>0</v>
      </c>
    </row>
    <row r="2305" spans="1:39">
      <c r="A2305" s="148">
        <v>5326044</v>
      </c>
      <c r="B2305" s="148" t="s">
        <v>777</v>
      </c>
      <c r="C2305" s="148" t="s">
        <v>60</v>
      </c>
      <c r="D2305" s="148">
        <v>5326044</v>
      </c>
      <c r="F2305" s="149" t="s">
        <v>52</v>
      </c>
      <c r="H2305" s="150">
        <v>39418</v>
      </c>
      <c r="I2305" s="149" t="s">
        <v>68</v>
      </c>
      <c r="J2305" s="149">
        <v>-18</v>
      </c>
      <c r="K2305" s="149" t="s">
        <v>45</v>
      </c>
      <c r="M2305" s="149" t="s">
        <v>46</v>
      </c>
      <c r="N2305" s="148">
        <v>12530018</v>
      </c>
      <c r="O2305" s="148" t="s">
        <v>2023</v>
      </c>
      <c r="Q2305" s="148" t="s">
        <v>48</v>
      </c>
      <c r="R2305" s="150">
        <v>42650</v>
      </c>
      <c r="T2305" s="148" t="s">
        <v>2115</v>
      </c>
      <c r="U2305" s="148">
        <v>743</v>
      </c>
      <c r="X2305" s="148">
        <v>7</v>
      </c>
      <c r="Y2305" s="148" t="s">
        <v>230</v>
      </c>
      <c r="AC2305" s="148" t="s">
        <v>49</v>
      </c>
      <c r="AD2305" s="148" t="s">
        <v>3644</v>
      </c>
      <c r="AE2305" s="148">
        <v>53200</v>
      </c>
      <c r="AF2305" s="148" t="s">
        <v>5150</v>
      </c>
      <c r="AI2305" s="148">
        <v>243122570</v>
      </c>
      <c r="AJ2305" s="148">
        <v>761228060</v>
      </c>
      <c r="AK2305" s="148" t="s">
        <v>1909</v>
      </c>
      <c r="AL2305" s="148">
        <v>0</v>
      </c>
      <c r="AM2305" s="148">
        <v>0</v>
      </c>
    </row>
    <row r="2306" spans="1:39">
      <c r="A2306" s="148">
        <v>5329260</v>
      </c>
      <c r="B2306" s="148" t="s">
        <v>10055</v>
      </c>
      <c r="C2306" s="148" t="s">
        <v>3065</v>
      </c>
      <c r="D2306" s="148">
        <v>5329260</v>
      </c>
      <c r="E2306" s="149" t="s">
        <v>52</v>
      </c>
      <c r="F2306" s="149" t="s">
        <v>43</v>
      </c>
      <c r="H2306" s="150">
        <v>40880</v>
      </c>
      <c r="I2306" s="149" t="s">
        <v>44</v>
      </c>
      <c r="J2306" s="149">
        <v>-14</v>
      </c>
      <c r="K2306" s="149" t="s">
        <v>45</v>
      </c>
      <c r="M2306" s="149" t="s">
        <v>46</v>
      </c>
      <c r="N2306" s="148">
        <v>12530114</v>
      </c>
      <c r="O2306" s="148" t="s">
        <v>47</v>
      </c>
      <c r="P2306" s="150">
        <v>45480</v>
      </c>
      <c r="Q2306" s="148" t="s">
        <v>962</v>
      </c>
      <c r="R2306" s="150">
        <v>45183</v>
      </c>
      <c r="T2306" s="148" t="s">
        <v>2115</v>
      </c>
      <c r="U2306" s="148">
        <v>500</v>
      </c>
      <c r="X2306" s="148">
        <v>5</v>
      </c>
      <c r="Y2306" s="148" t="s">
        <v>230</v>
      </c>
      <c r="AC2306" s="148" t="s">
        <v>49</v>
      </c>
      <c r="AD2306" s="148" t="s">
        <v>1328</v>
      </c>
      <c r="AE2306" s="148">
        <v>5300</v>
      </c>
      <c r="AF2306" s="148" t="s">
        <v>10056</v>
      </c>
      <c r="AJ2306" s="148" t="s">
        <v>10057</v>
      </c>
      <c r="AK2306" s="148" t="s">
        <v>10058</v>
      </c>
      <c r="AL2306" s="148">
        <v>0</v>
      </c>
      <c r="AM2306" s="148">
        <v>0</v>
      </c>
    </row>
    <row r="2307" spans="1:39">
      <c r="A2307" s="148">
        <v>5323097</v>
      </c>
      <c r="B2307" s="148" t="s">
        <v>1187</v>
      </c>
      <c r="C2307" s="148" t="s">
        <v>1275</v>
      </c>
      <c r="D2307" s="148">
        <v>5323097</v>
      </c>
      <c r="F2307" s="149" t="s">
        <v>52</v>
      </c>
      <c r="H2307" s="150">
        <v>26303</v>
      </c>
      <c r="I2307" s="149" t="s">
        <v>8109</v>
      </c>
      <c r="J2307" s="149" t="s">
        <v>8110</v>
      </c>
      <c r="K2307" s="149" t="s">
        <v>45</v>
      </c>
      <c r="M2307" s="149" t="s">
        <v>46</v>
      </c>
      <c r="N2307" s="148">
        <v>12530144</v>
      </c>
      <c r="O2307" s="148" t="s">
        <v>2070</v>
      </c>
      <c r="Q2307" s="148" t="s">
        <v>48</v>
      </c>
      <c r="R2307" s="150">
        <v>40813</v>
      </c>
      <c r="S2307" s="150">
        <v>44826</v>
      </c>
      <c r="T2307" s="148" t="s">
        <v>2896</v>
      </c>
      <c r="U2307" s="148">
        <v>705</v>
      </c>
      <c r="X2307" s="148">
        <v>7</v>
      </c>
      <c r="Y2307" s="148" t="s">
        <v>230</v>
      </c>
      <c r="AC2307" s="148" t="s">
        <v>49</v>
      </c>
      <c r="AD2307" s="148" t="s">
        <v>3878</v>
      </c>
      <c r="AE2307" s="148">
        <v>49640</v>
      </c>
      <c r="AF2307" s="148" t="s">
        <v>10059</v>
      </c>
      <c r="AJ2307" s="148">
        <v>649490434</v>
      </c>
      <c r="AK2307" s="148" t="s">
        <v>6779</v>
      </c>
      <c r="AL2307" s="148">
        <v>0</v>
      </c>
      <c r="AM2307" s="148">
        <v>0</v>
      </c>
    </row>
    <row r="2308" spans="1:39">
      <c r="A2308" s="148">
        <v>5325263</v>
      </c>
      <c r="B2308" s="148" t="s">
        <v>1318</v>
      </c>
      <c r="C2308" s="148" t="s">
        <v>69</v>
      </c>
      <c r="D2308" s="148">
        <v>5325263</v>
      </c>
      <c r="F2308" s="149" t="s">
        <v>52</v>
      </c>
      <c r="H2308" s="150">
        <v>37394</v>
      </c>
      <c r="I2308" s="149" t="s">
        <v>59</v>
      </c>
      <c r="J2308" s="149">
        <v>-40</v>
      </c>
      <c r="K2308" s="149" t="s">
        <v>45</v>
      </c>
      <c r="M2308" s="149" t="s">
        <v>46</v>
      </c>
      <c r="N2308" s="148">
        <v>12530058</v>
      </c>
      <c r="O2308" s="148" t="s">
        <v>945</v>
      </c>
      <c r="Q2308" s="148" t="s">
        <v>48</v>
      </c>
      <c r="R2308" s="150">
        <v>42262</v>
      </c>
      <c r="S2308" s="150">
        <v>44809</v>
      </c>
      <c r="T2308" s="148" t="s">
        <v>2896</v>
      </c>
      <c r="U2308" s="148">
        <v>887</v>
      </c>
      <c r="X2308" s="148">
        <v>8</v>
      </c>
      <c r="Y2308" s="148" t="s">
        <v>230</v>
      </c>
      <c r="AC2308" s="148" t="s">
        <v>49</v>
      </c>
      <c r="AD2308" s="148" t="s">
        <v>5151</v>
      </c>
      <c r="AE2308" s="148">
        <v>72300</v>
      </c>
      <c r="AF2308" s="148" t="s">
        <v>5152</v>
      </c>
      <c r="AI2308" s="148">
        <v>243926817</v>
      </c>
      <c r="AJ2308" s="148">
        <v>668724564</v>
      </c>
      <c r="AK2308" s="148" t="s">
        <v>10060</v>
      </c>
      <c r="AL2308" s="148">
        <v>0</v>
      </c>
      <c r="AM2308" s="148">
        <v>0</v>
      </c>
    </row>
    <row r="2309" spans="1:39">
      <c r="A2309" s="148">
        <v>5329429</v>
      </c>
      <c r="B2309" s="148" t="s">
        <v>1318</v>
      </c>
      <c r="C2309" s="148" t="s">
        <v>9575</v>
      </c>
      <c r="D2309" s="148">
        <v>5329429</v>
      </c>
      <c r="F2309" s="149" t="s">
        <v>52</v>
      </c>
      <c r="H2309" s="150">
        <v>40467</v>
      </c>
      <c r="I2309" s="149" t="s">
        <v>97</v>
      </c>
      <c r="J2309" s="149">
        <v>-15</v>
      </c>
      <c r="K2309" s="149" t="s">
        <v>45</v>
      </c>
      <c r="M2309" s="149" t="s">
        <v>46</v>
      </c>
      <c r="N2309" s="148">
        <v>12530095</v>
      </c>
      <c r="O2309" s="148" t="s">
        <v>944</v>
      </c>
      <c r="Q2309" s="148" t="s">
        <v>48</v>
      </c>
      <c r="R2309" s="150">
        <v>45203</v>
      </c>
      <c r="T2309" s="148" t="s">
        <v>2115</v>
      </c>
      <c r="U2309" s="148">
        <v>500</v>
      </c>
      <c r="X2309" s="148">
        <v>5</v>
      </c>
      <c r="Y2309" s="148" t="s">
        <v>230</v>
      </c>
      <c r="AC2309" s="148" t="s">
        <v>49</v>
      </c>
      <c r="AD2309" s="148" t="s">
        <v>10061</v>
      </c>
      <c r="AE2309" s="148">
        <v>35370</v>
      </c>
      <c r="AF2309" s="148" t="s">
        <v>10062</v>
      </c>
      <c r="AI2309" s="148">
        <v>299491181</v>
      </c>
      <c r="AJ2309" s="148">
        <v>695060649</v>
      </c>
      <c r="AK2309" s="148" t="s">
        <v>10063</v>
      </c>
      <c r="AL2309" s="148">
        <v>0</v>
      </c>
      <c r="AM2309" s="148">
        <v>0</v>
      </c>
    </row>
    <row r="2310" spans="1:39">
      <c r="A2310" s="148">
        <v>5328613</v>
      </c>
      <c r="B2310" s="148" t="s">
        <v>1318</v>
      </c>
      <c r="C2310" s="148" t="s">
        <v>64</v>
      </c>
      <c r="D2310" s="148">
        <v>5328613</v>
      </c>
      <c r="F2310" s="149" t="s">
        <v>43</v>
      </c>
      <c r="H2310" s="150">
        <v>20995</v>
      </c>
      <c r="I2310" s="149" t="s">
        <v>8208</v>
      </c>
      <c r="J2310" s="149" t="s">
        <v>8209</v>
      </c>
      <c r="K2310" s="149" t="s">
        <v>45</v>
      </c>
      <c r="M2310" s="149" t="s">
        <v>46</v>
      </c>
      <c r="N2310" s="148">
        <v>12530114</v>
      </c>
      <c r="O2310" s="148" t="s">
        <v>47</v>
      </c>
      <c r="Q2310" s="148" t="s">
        <v>48</v>
      </c>
      <c r="R2310" s="150">
        <v>44727</v>
      </c>
      <c r="S2310" s="150">
        <v>44691</v>
      </c>
      <c r="T2310" s="148" t="s">
        <v>2896</v>
      </c>
      <c r="U2310" s="148">
        <v>500</v>
      </c>
      <c r="X2310" s="148">
        <v>5</v>
      </c>
      <c r="Y2310" s="148" t="s">
        <v>230</v>
      </c>
      <c r="AC2310" s="148" t="s">
        <v>49</v>
      </c>
      <c r="AD2310" s="148" t="s">
        <v>1328</v>
      </c>
      <c r="AE2310" s="148">
        <v>53000</v>
      </c>
      <c r="AF2310" s="148" t="s">
        <v>5153</v>
      </c>
      <c r="AJ2310" s="148" t="s">
        <v>3578</v>
      </c>
      <c r="AK2310" s="148" t="s">
        <v>3579</v>
      </c>
      <c r="AL2310" s="148">
        <v>0</v>
      </c>
      <c r="AM2310" s="148">
        <v>0</v>
      </c>
    </row>
    <row r="2311" spans="1:39">
      <c r="A2311" s="148">
        <v>5329187</v>
      </c>
      <c r="B2311" s="148" t="s">
        <v>1318</v>
      </c>
      <c r="C2311" s="148" t="s">
        <v>56</v>
      </c>
      <c r="D2311" s="148">
        <v>5329187</v>
      </c>
      <c r="E2311" s="149" t="s">
        <v>52</v>
      </c>
      <c r="F2311" s="149" t="s">
        <v>52</v>
      </c>
      <c r="H2311" s="150">
        <v>36230</v>
      </c>
      <c r="I2311" s="149" t="s">
        <v>59</v>
      </c>
      <c r="J2311" s="149">
        <v>-40</v>
      </c>
      <c r="K2311" s="149" t="s">
        <v>45</v>
      </c>
      <c r="M2311" s="149" t="s">
        <v>46</v>
      </c>
      <c r="N2311" s="148">
        <v>12530067</v>
      </c>
      <c r="O2311" s="148" t="s">
        <v>1277</v>
      </c>
      <c r="P2311" s="150">
        <v>45524</v>
      </c>
      <c r="Q2311" s="148" t="s">
        <v>962</v>
      </c>
      <c r="R2311" s="150">
        <v>45175</v>
      </c>
      <c r="S2311" s="150">
        <v>45142</v>
      </c>
      <c r="T2311" s="148" t="s">
        <v>2896</v>
      </c>
      <c r="U2311" s="148">
        <v>665</v>
      </c>
      <c r="X2311" s="148">
        <v>6</v>
      </c>
      <c r="Y2311" s="148" t="s">
        <v>230</v>
      </c>
      <c r="AC2311" s="148" t="s">
        <v>49</v>
      </c>
      <c r="AD2311" s="148" t="s">
        <v>7354</v>
      </c>
      <c r="AE2311" s="148">
        <v>53290</v>
      </c>
      <c r="AF2311" s="148" t="s">
        <v>7355</v>
      </c>
      <c r="AJ2311" s="148" t="s">
        <v>7356</v>
      </c>
      <c r="AK2311" s="148" t="s">
        <v>7357</v>
      </c>
      <c r="AL2311" s="148">
        <v>0</v>
      </c>
      <c r="AM2311" s="148">
        <v>0</v>
      </c>
    </row>
    <row r="2312" spans="1:39">
      <c r="A2312" s="148">
        <v>5319155</v>
      </c>
      <c r="B2312" s="148" t="s">
        <v>10064</v>
      </c>
      <c r="C2312" s="148" t="s">
        <v>861</v>
      </c>
      <c r="D2312" s="148">
        <v>5319155</v>
      </c>
      <c r="F2312" s="149" t="s">
        <v>52</v>
      </c>
      <c r="H2312" s="150">
        <v>28765</v>
      </c>
      <c r="I2312" s="149" t="s">
        <v>8147</v>
      </c>
      <c r="J2312" s="149" t="s">
        <v>8148</v>
      </c>
      <c r="K2312" s="149" t="s">
        <v>45</v>
      </c>
      <c r="M2312" s="149" t="s">
        <v>46</v>
      </c>
      <c r="N2312" s="148">
        <v>12530059</v>
      </c>
      <c r="O2312" s="148" t="s">
        <v>2076</v>
      </c>
      <c r="Q2312" s="148" t="s">
        <v>48</v>
      </c>
      <c r="R2312" s="150">
        <v>38310</v>
      </c>
      <c r="S2312" s="150">
        <v>45169</v>
      </c>
      <c r="T2312" s="148" t="s">
        <v>1006</v>
      </c>
      <c r="U2312" s="148">
        <v>832</v>
      </c>
      <c r="X2312" s="148">
        <v>8</v>
      </c>
      <c r="Y2312" s="148" t="s">
        <v>230</v>
      </c>
      <c r="AC2312" s="148" t="s">
        <v>49</v>
      </c>
      <c r="AD2312" s="148" t="s">
        <v>4124</v>
      </c>
      <c r="AE2312" s="148">
        <v>53970</v>
      </c>
      <c r="AF2312" s="148" t="s">
        <v>10065</v>
      </c>
      <c r="AI2312" s="148">
        <v>243685817</v>
      </c>
      <c r="AJ2312" s="148">
        <v>683587086</v>
      </c>
      <c r="AK2312" s="148" t="s">
        <v>10066</v>
      </c>
      <c r="AL2312" s="148">
        <v>0</v>
      </c>
      <c r="AM2312" s="148">
        <v>0</v>
      </c>
    </row>
    <row r="2313" spans="1:39">
      <c r="A2313" s="148">
        <v>5329369</v>
      </c>
      <c r="B2313" s="148" t="s">
        <v>778</v>
      </c>
      <c r="C2313" s="148" t="s">
        <v>81</v>
      </c>
      <c r="D2313" s="148">
        <v>5329369</v>
      </c>
      <c r="F2313" s="149" t="s">
        <v>43</v>
      </c>
      <c r="H2313" s="150">
        <v>41114</v>
      </c>
      <c r="I2313" s="149" t="s">
        <v>53</v>
      </c>
      <c r="J2313" s="149">
        <v>-13</v>
      </c>
      <c r="K2313" s="149" t="s">
        <v>45</v>
      </c>
      <c r="M2313" s="149" t="s">
        <v>46</v>
      </c>
      <c r="N2313" s="148">
        <v>12530095</v>
      </c>
      <c r="O2313" s="148" t="s">
        <v>944</v>
      </c>
      <c r="Q2313" s="148" t="s">
        <v>48</v>
      </c>
      <c r="R2313" s="150">
        <v>45196</v>
      </c>
      <c r="S2313" s="150">
        <v>45191</v>
      </c>
      <c r="T2313" s="148" t="s">
        <v>1006</v>
      </c>
      <c r="U2313" s="148">
        <v>500</v>
      </c>
      <c r="X2313" s="148">
        <v>5</v>
      </c>
      <c r="Y2313" s="148" t="s">
        <v>230</v>
      </c>
      <c r="AC2313" s="148" t="s">
        <v>49</v>
      </c>
      <c r="AD2313" s="148" t="s">
        <v>8564</v>
      </c>
      <c r="AE2313" s="148">
        <v>53410</v>
      </c>
      <c r="AF2313" s="148" t="s">
        <v>10067</v>
      </c>
      <c r="AI2313" s="148">
        <v>243910488</v>
      </c>
      <c r="AJ2313" s="148">
        <v>783168106</v>
      </c>
      <c r="AK2313" s="148" t="s">
        <v>1910</v>
      </c>
      <c r="AL2313" s="148">
        <v>0</v>
      </c>
      <c r="AM2313" s="148">
        <v>0</v>
      </c>
    </row>
    <row r="2314" spans="1:39">
      <c r="A2314" s="148">
        <v>5317447</v>
      </c>
      <c r="B2314" s="148" t="s">
        <v>780</v>
      </c>
      <c r="C2314" s="148" t="s">
        <v>249</v>
      </c>
      <c r="D2314" s="148">
        <v>5317447</v>
      </c>
      <c r="F2314" s="149" t="s">
        <v>52</v>
      </c>
      <c r="H2314" s="150">
        <v>26504</v>
      </c>
      <c r="I2314" s="149" t="s">
        <v>8109</v>
      </c>
      <c r="J2314" s="149" t="s">
        <v>8110</v>
      </c>
      <c r="K2314" s="149" t="s">
        <v>45</v>
      </c>
      <c r="M2314" s="149" t="s">
        <v>46</v>
      </c>
      <c r="N2314" s="148">
        <v>12530035</v>
      </c>
      <c r="O2314" s="148" t="s">
        <v>2027</v>
      </c>
      <c r="Q2314" s="148" t="s">
        <v>48</v>
      </c>
      <c r="R2314" s="150">
        <v>37516</v>
      </c>
      <c r="S2314" s="150">
        <v>44790</v>
      </c>
      <c r="T2314" s="148" t="s">
        <v>2896</v>
      </c>
      <c r="U2314" s="148">
        <v>1249</v>
      </c>
      <c r="X2314" s="148">
        <v>12</v>
      </c>
      <c r="Y2314" s="148" t="s">
        <v>230</v>
      </c>
      <c r="AC2314" s="148" t="s">
        <v>49</v>
      </c>
      <c r="AD2314" s="148" t="s">
        <v>3885</v>
      </c>
      <c r="AE2314" s="148">
        <v>53950</v>
      </c>
      <c r="AF2314" s="148" t="s">
        <v>5154</v>
      </c>
      <c r="AI2314" s="148">
        <v>243695182</v>
      </c>
      <c r="AJ2314" s="148">
        <v>670755488</v>
      </c>
      <c r="AK2314" s="148" t="s">
        <v>1911</v>
      </c>
      <c r="AL2314" s="148">
        <v>0</v>
      </c>
      <c r="AM2314" s="148">
        <v>0</v>
      </c>
    </row>
    <row r="2315" spans="1:39">
      <c r="A2315" s="148">
        <v>5329567</v>
      </c>
      <c r="B2315" s="148" t="s">
        <v>780</v>
      </c>
      <c r="C2315" s="148" t="s">
        <v>210</v>
      </c>
      <c r="D2315" s="148">
        <v>5329567</v>
      </c>
      <c r="F2315" s="149" t="s">
        <v>52</v>
      </c>
      <c r="H2315" s="150">
        <v>29313</v>
      </c>
      <c r="I2315" s="149" t="s">
        <v>8113</v>
      </c>
      <c r="J2315" s="149" t="s">
        <v>8114</v>
      </c>
      <c r="K2315" s="149" t="s">
        <v>45</v>
      </c>
      <c r="M2315" s="149" t="s">
        <v>46</v>
      </c>
      <c r="N2315" s="148">
        <v>12530018</v>
      </c>
      <c r="O2315" s="148" t="s">
        <v>2023</v>
      </c>
      <c r="Q2315" s="148" t="s">
        <v>48</v>
      </c>
      <c r="R2315" s="150">
        <v>45253</v>
      </c>
      <c r="S2315" s="150">
        <v>45217</v>
      </c>
      <c r="T2315" s="148" t="s">
        <v>1006</v>
      </c>
      <c r="U2315" s="148">
        <v>500</v>
      </c>
      <c r="X2315" s="148">
        <v>5</v>
      </c>
      <c r="Y2315" s="148" t="s">
        <v>230</v>
      </c>
      <c r="AC2315" s="148" t="s">
        <v>49</v>
      </c>
      <c r="AD2315" s="148" t="s">
        <v>3646</v>
      </c>
      <c r="AE2315" s="148">
        <v>53200</v>
      </c>
      <c r="AF2315" s="148" t="s">
        <v>10068</v>
      </c>
      <c r="AJ2315" s="148" t="s">
        <v>10069</v>
      </c>
      <c r="AK2315" s="148" t="s">
        <v>10070</v>
      </c>
      <c r="AL2315" s="148">
        <v>0</v>
      </c>
      <c r="AM2315" s="148">
        <v>0</v>
      </c>
    </row>
    <row r="2316" spans="1:39">
      <c r="A2316" s="148">
        <v>5329199</v>
      </c>
      <c r="B2316" s="148" t="s">
        <v>1274</v>
      </c>
      <c r="C2316" s="148" t="s">
        <v>364</v>
      </c>
      <c r="D2316" s="148">
        <v>5329199</v>
      </c>
      <c r="F2316" s="149" t="s">
        <v>52</v>
      </c>
      <c r="H2316" s="150">
        <v>41272</v>
      </c>
      <c r="I2316" s="149" t="s">
        <v>53</v>
      </c>
      <c r="J2316" s="149">
        <v>-13</v>
      </c>
      <c r="K2316" s="149" t="s">
        <v>61</v>
      </c>
      <c r="M2316" s="149" t="s">
        <v>46</v>
      </c>
      <c r="N2316" s="148">
        <v>12530095</v>
      </c>
      <c r="O2316" s="148" t="s">
        <v>944</v>
      </c>
      <c r="Q2316" s="148" t="s">
        <v>48</v>
      </c>
      <c r="R2316" s="150">
        <v>45178</v>
      </c>
      <c r="S2316" s="150">
        <v>45167</v>
      </c>
      <c r="T2316" s="148" t="s">
        <v>1006</v>
      </c>
      <c r="U2316" s="148">
        <v>500</v>
      </c>
      <c r="X2316" s="148">
        <v>5</v>
      </c>
      <c r="Y2316" s="148" t="s">
        <v>230</v>
      </c>
      <c r="AC2316" s="148" t="s">
        <v>49</v>
      </c>
      <c r="AD2316" s="148" t="s">
        <v>10071</v>
      </c>
      <c r="AE2316" s="148">
        <v>53410</v>
      </c>
      <c r="AF2316" s="148" t="s">
        <v>10072</v>
      </c>
      <c r="AI2316" s="148">
        <v>607427572</v>
      </c>
      <c r="AJ2316" s="148">
        <v>602342726</v>
      </c>
      <c r="AK2316" s="148" t="s">
        <v>1912</v>
      </c>
      <c r="AL2316" s="148">
        <v>0</v>
      </c>
      <c r="AM2316" s="148">
        <v>0</v>
      </c>
    </row>
    <row r="2317" spans="1:39">
      <c r="A2317" s="148">
        <v>5327930</v>
      </c>
      <c r="B2317" s="148" t="s">
        <v>1274</v>
      </c>
      <c r="C2317" s="148" t="s">
        <v>437</v>
      </c>
      <c r="D2317" s="148">
        <v>5327930</v>
      </c>
      <c r="F2317" s="149" t="s">
        <v>52</v>
      </c>
      <c r="H2317" s="150">
        <v>40324</v>
      </c>
      <c r="I2317" s="149" t="s">
        <v>97</v>
      </c>
      <c r="J2317" s="149">
        <v>-15</v>
      </c>
      <c r="K2317" s="149" t="s">
        <v>61</v>
      </c>
      <c r="M2317" s="149" t="s">
        <v>46</v>
      </c>
      <c r="N2317" s="148">
        <v>12530095</v>
      </c>
      <c r="O2317" s="148" t="s">
        <v>944</v>
      </c>
      <c r="Q2317" s="148" t="s">
        <v>48</v>
      </c>
      <c r="R2317" s="150">
        <v>44091</v>
      </c>
      <c r="S2317" s="150">
        <v>45167</v>
      </c>
      <c r="T2317" s="148" t="s">
        <v>1006</v>
      </c>
      <c r="U2317" s="148">
        <v>514</v>
      </c>
      <c r="X2317" s="148">
        <v>5</v>
      </c>
      <c r="Y2317" s="148" t="s">
        <v>230</v>
      </c>
      <c r="AB2317" s="150">
        <v>44743</v>
      </c>
      <c r="AC2317" s="148" t="s">
        <v>49</v>
      </c>
      <c r="AD2317" s="148" t="s">
        <v>3795</v>
      </c>
      <c r="AE2317" s="148">
        <v>53410</v>
      </c>
      <c r="AF2317" s="148" t="s">
        <v>5155</v>
      </c>
      <c r="AJ2317" s="148">
        <v>607427572</v>
      </c>
      <c r="AK2317" s="148" t="s">
        <v>1912</v>
      </c>
      <c r="AL2317" s="148">
        <v>0</v>
      </c>
      <c r="AM2317" s="148">
        <v>0</v>
      </c>
    </row>
    <row r="2318" spans="1:39">
      <c r="A2318" s="148">
        <v>5329207</v>
      </c>
      <c r="B2318" s="148" t="s">
        <v>10073</v>
      </c>
      <c r="C2318" s="148" t="s">
        <v>332</v>
      </c>
      <c r="D2318" s="148">
        <v>5329207</v>
      </c>
      <c r="F2318" s="149" t="s">
        <v>43</v>
      </c>
      <c r="H2318" s="150">
        <v>41998</v>
      </c>
      <c r="I2318" s="149" t="s">
        <v>89</v>
      </c>
      <c r="J2318" s="149">
        <v>-11</v>
      </c>
      <c r="K2318" s="149" t="s">
        <v>45</v>
      </c>
      <c r="M2318" s="149" t="s">
        <v>46</v>
      </c>
      <c r="N2318" s="148">
        <v>12530035</v>
      </c>
      <c r="O2318" s="148" t="s">
        <v>2027</v>
      </c>
      <c r="Q2318" s="148" t="s">
        <v>48</v>
      </c>
      <c r="R2318" s="150">
        <v>45178</v>
      </c>
      <c r="T2318" s="148" t="s">
        <v>2115</v>
      </c>
      <c r="U2318" s="148">
        <v>500</v>
      </c>
      <c r="X2318" s="148">
        <v>5</v>
      </c>
      <c r="Y2318" s="148" t="s">
        <v>230</v>
      </c>
      <c r="AC2318" s="148" t="s">
        <v>49</v>
      </c>
      <c r="AD2318" s="148" t="s">
        <v>3635</v>
      </c>
      <c r="AE2318" s="148">
        <v>53950</v>
      </c>
      <c r="AF2318" s="148" t="s">
        <v>10074</v>
      </c>
      <c r="AJ2318" s="148">
        <v>782971099</v>
      </c>
      <c r="AK2318" s="148" t="s">
        <v>10075</v>
      </c>
      <c r="AL2318" s="148">
        <v>0</v>
      </c>
      <c r="AM2318" s="148">
        <v>0</v>
      </c>
    </row>
    <row r="2319" spans="1:39">
      <c r="A2319" s="148">
        <v>5323016</v>
      </c>
      <c r="B2319" s="148" t="s">
        <v>781</v>
      </c>
      <c r="C2319" s="148" t="s">
        <v>120</v>
      </c>
      <c r="D2319" s="148">
        <v>5323016</v>
      </c>
      <c r="F2319" s="149" t="s">
        <v>52</v>
      </c>
      <c r="H2319" s="150">
        <v>25152</v>
      </c>
      <c r="I2319" s="149" t="s">
        <v>8130</v>
      </c>
      <c r="J2319" s="149" t="s">
        <v>8131</v>
      </c>
      <c r="K2319" s="149" t="s">
        <v>45</v>
      </c>
      <c r="M2319" s="149" t="s">
        <v>46</v>
      </c>
      <c r="N2319" s="148">
        <v>12530022</v>
      </c>
      <c r="O2319" s="148" t="s">
        <v>51</v>
      </c>
      <c r="Q2319" s="148" t="s">
        <v>48</v>
      </c>
      <c r="R2319" s="150">
        <v>40808</v>
      </c>
      <c r="S2319" s="150">
        <v>45173</v>
      </c>
      <c r="T2319" s="148" t="s">
        <v>1006</v>
      </c>
      <c r="U2319" s="148">
        <v>881</v>
      </c>
      <c r="X2319" s="148">
        <v>8</v>
      </c>
      <c r="Y2319" s="148" t="s">
        <v>230</v>
      </c>
      <c r="AC2319" s="148" t="s">
        <v>49</v>
      </c>
      <c r="AD2319" s="148" t="s">
        <v>1328</v>
      </c>
      <c r="AE2319" s="148">
        <v>53000</v>
      </c>
      <c r="AF2319" s="148" t="s">
        <v>5156</v>
      </c>
      <c r="AI2319" s="148">
        <v>966821793</v>
      </c>
      <c r="AJ2319" s="148">
        <v>619422665</v>
      </c>
      <c r="AK2319" s="148" t="s">
        <v>1913</v>
      </c>
      <c r="AL2319" s="148">
        <v>0</v>
      </c>
      <c r="AM2319" s="148">
        <v>0</v>
      </c>
    </row>
    <row r="2320" spans="1:39">
      <c r="A2320" s="148">
        <v>5329649</v>
      </c>
      <c r="B2320" s="148" t="s">
        <v>10076</v>
      </c>
      <c r="C2320" s="148" t="s">
        <v>1042</v>
      </c>
      <c r="D2320" s="148">
        <v>5329649</v>
      </c>
      <c r="F2320" s="149" t="s">
        <v>43</v>
      </c>
      <c r="H2320" s="150">
        <v>40831</v>
      </c>
      <c r="I2320" s="149" t="s">
        <v>44</v>
      </c>
      <c r="J2320" s="149">
        <v>-14</v>
      </c>
      <c r="K2320" s="149" t="s">
        <v>45</v>
      </c>
      <c r="M2320" s="149" t="s">
        <v>46</v>
      </c>
      <c r="N2320" s="148">
        <v>12530017</v>
      </c>
      <c r="O2320" s="148" t="s">
        <v>2025</v>
      </c>
      <c r="Q2320" s="148" t="s">
        <v>48</v>
      </c>
      <c r="R2320" s="150">
        <v>45316</v>
      </c>
      <c r="S2320" s="150">
        <v>45302</v>
      </c>
      <c r="T2320" s="148" t="s">
        <v>1006</v>
      </c>
      <c r="U2320" s="148">
        <v>500</v>
      </c>
      <c r="X2320" s="148">
        <v>5</v>
      </c>
      <c r="Y2320" s="148" t="s">
        <v>230</v>
      </c>
      <c r="AC2320" s="148" t="s">
        <v>49</v>
      </c>
      <c r="AD2320" s="148" t="s">
        <v>10077</v>
      </c>
      <c r="AE2320" s="148">
        <v>35210</v>
      </c>
      <c r="AF2320" s="148" t="s">
        <v>10078</v>
      </c>
      <c r="AK2320" s="148" t="s">
        <v>10079</v>
      </c>
      <c r="AL2320" s="148">
        <v>0</v>
      </c>
      <c r="AM2320" s="148">
        <v>0</v>
      </c>
    </row>
    <row r="2321" spans="1:39">
      <c r="A2321" s="148">
        <v>5315611</v>
      </c>
      <c r="B2321" s="148" t="s">
        <v>782</v>
      </c>
      <c r="C2321" s="148" t="s">
        <v>193</v>
      </c>
      <c r="D2321" s="148">
        <v>5315611</v>
      </c>
      <c r="F2321" s="149" t="s">
        <v>52</v>
      </c>
      <c r="H2321" s="150">
        <v>23096</v>
      </c>
      <c r="I2321" s="149" t="s">
        <v>8138</v>
      </c>
      <c r="J2321" s="149" t="s">
        <v>8139</v>
      </c>
      <c r="K2321" s="149" t="s">
        <v>45</v>
      </c>
      <c r="M2321" s="149" t="s">
        <v>46</v>
      </c>
      <c r="N2321" s="148">
        <v>12530054</v>
      </c>
      <c r="O2321" s="148" t="s">
        <v>94</v>
      </c>
      <c r="Q2321" s="148" t="s">
        <v>48</v>
      </c>
      <c r="R2321" s="150">
        <v>37432</v>
      </c>
      <c r="S2321" s="150">
        <v>45168</v>
      </c>
      <c r="T2321" s="148" t="s">
        <v>1006</v>
      </c>
      <c r="U2321" s="148">
        <v>1459</v>
      </c>
      <c r="X2321" s="148">
        <v>14</v>
      </c>
      <c r="Y2321" s="148" t="s">
        <v>230</v>
      </c>
      <c r="AC2321" s="148" t="s">
        <v>49</v>
      </c>
      <c r="AD2321" s="148" t="s">
        <v>3769</v>
      </c>
      <c r="AE2321" s="148">
        <v>53400</v>
      </c>
      <c r="AF2321" s="148" t="s">
        <v>5157</v>
      </c>
      <c r="AK2321" s="148" t="s">
        <v>3168</v>
      </c>
      <c r="AL2321" s="148">
        <v>0</v>
      </c>
      <c r="AM2321" s="148">
        <v>0</v>
      </c>
    </row>
    <row r="2322" spans="1:39">
      <c r="A2322" s="148">
        <v>5328557</v>
      </c>
      <c r="B2322" s="148" t="s">
        <v>782</v>
      </c>
      <c r="C2322" s="148" t="s">
        <v>125</v>
      </c>
      <c r="D2322" s="148">
        <v>5328557</v>
      </c>
      <c r="F2322" s="149" t="s">
        <v>52</v>
      </c>
      <c r="H2322" s="150">
        <v>40248</v>
      </c>
      <c r="I2322" s="149" t="s">
        <v>97</v>
      </c>
      <c r="J2322" s="149">
        <v>-15</v>
      </c>
      <c r="K2322" s="149" t="s">
        <v>45</v>
      </c>
      <c r="M2322" s="149" t="s">
        <v>46</v>
      </c>
      <c r="N2322" s="148">
        <v>12530058</v>
      </c>
      <c r="O2322" s="148" t="s">
        <v>945</v>
      </c>
      <c r="Q2322" s="148" t="s">
        <v>48</v>
      </c>
      <c r="R2322" s="150">
        <v>44566</v>
      </c>
      <c r="T2322" s="148" t="s">
        <v>2115</v>
      </c>
      <c r="U2322" s="148">
        <v>500</v>
      </c>
      <c r="X2322" s="148">
        <v>5</v>
      </c>
      <c r="Y2322" s="148" t="s">
        <v>230</v>
      </c>
      <c r="AC2322" s="148" t="s">
        <v>49</v>
      </c>
      <c r="AD2322" s="148" t="s">
        <v>5158</v>
      </c>
      <c r="AE2322" s="148">
        <v>53340</v>
      </c>
      <c r="AF2322" s="148" t="s">
        <v>5159</v>
      </c>
      <c r="AI2322" s="148">
        <v>243908747</v>
      </c>
      <c r="AJ2322" s="148">
        <v>612835661</v>
      </c>
      <c r="AK2322" s="148" t="s">
        <v>3169</v>
      </c>
      <c r="AL2322" s="148">
        <v>0</v>
      </c>
      <c r="AM2322" s="148">
        <v>0</v>
      </c>
    </row>
    <row r="2323" spans="1:39">
      <c r="A2323" s="148">
        <v>5328250</v>
      </c>
      <c r="B2323" s="148" t="s">
        <v>782</v>
      </c>
      <c r="C2323" s="148" t="s">
        <v>168</v>
      </c>
      <c r="D2323" s="148">
        <v>5328250</v>
      </c>
      <c r="E2323" s="149" t="s">
        <v>43</v>
      </c>
      <c r="H2323" s="150">
        <v>41397</v>
      </c>
      <c r="I2323" s="149" t="s">
        <v>54</v>
      </c>
      <c r="J2323" s="149">
        <v>-12</v>
      </c>
      <c r="K2323" s="149" t="s">
        <v>45</v>
      </c>
      <c r="M2323" s="149" t="s">
        <v>46</v>
      </c>
      <c r="N2323" s="148">
        <v>12530010</v>
      </c>
      <c r="O2323" s="148" t="s">
        <v>2021</v>
      </c>
      <c r="P2323" s="150">
        <v>45493</v>
      </c>
      <c r="Q2323" s="148" t="s">
        <v>962</v>
      </c>
      <c r="R2323" s="150">
        <v>44462</v>
      </c>
      <c r="T2323" s="148" t="s">
        <v>2115</v>
      </c>
      <c r="U2323" s="148">
        <v>500</v>
      </c>
      <c r="X2323" s="148">
        <v>5</v>
      </c>
      <c r="Y2323" s="148" t="s">
        <v>230</v>
      </c>
      <c r="AC2323" s="148" t="s">
        <v>49</v>
      </c>
      <c r="AD2323" s="148" t="s">
        <v>10080</v>
      </c>
      <c r="AE2323" s="148">
        <v>53260</v>
      </c>
      <c r="AF2323" s="148" t="s">
        <v>10081</v>
      </c>
      <c r="AJ2323" s="148" t="s">
        <v>10082</v>
      </c>
      <c r="AK2323" s="148" t="s">
        <v>10083</v>
      </c>
      <c r="AL2323" s="148">
        <v>0</v>
      </c>
      <c r="AM2323" s="148">
        <v>0</v>
      </c>
    </row>
    <row r="2324" spans="1:39">
      <c r="A2324" s="148">
        <v>5329543</v>
      </c>
      <c r="B2324" s="148" t="s">
        <v>10084</v>
      </c>
      <c r="C2324" s="148" t="s">
        <v>10085</v>
      </c>
      <c r="D2324" s="148">
        <v>5329543</v>
      </c>
      <c r="F2324" s="149" t="s">
        <v>43</v>
      </c>
      <c r="H2324" s="150">
        <v>41420</v>
      </c>
      <c r="I2324" s="149" t="s">
        <v>54</v>
      </c>
      <c r="J2324" s="149">
        <v>-12</v>
      </c>
      <c r="K2324" s="149" t="s">
        <v>45</v>
      </c>
      <c r="M2324" s="149" t="s">
        <v>46</v>
      </c>
      <c r="N2324" s="148">
        <v>12530121</v>
      </c>
      <c r="O2324" s="148" t="s">
        <v>142</v>
      </c>
      <c r="Q2324" s="148" t="s">
        <v>48</v>
      </c>
      <c r="R2324" s="150">
        <v>45243</v>
      </c>
      <c r="T2324" s="148" t="s">
        <v>2115</v>
      </c>
      <c r="U2324" s="148">
        <v>500</v>
      </c>
      <c r="X2324" s="148">
        <v>5</v>
      </c>
      <c r="Y2324" s="148" t="s">
        <v>230</v>
      </c>
      <c r="AC2324" s="148" t="s">
        <v>49</v>
      </c>
      <c r="AD2324" s="148" t="s">
        <v>4472</v>
      </c>
      <c r="AE2324" s="148">
        <v>53500</v>
      </c>
      <c r="AF2324" s="148" t="s">
        <v>10086</v>
      </c>
      <c r="AI2324" s="148">
        <v>243056296</v>
      </c>
      <c r="AJ2324" s="148">
        <v>622049712</v>
      </c>
      <c r="AK2324" s="148" t="s">
        <v>10087</v>
      </c>
      <c r="AL2324" s="148">
        <v>0</v>
      </c>
      <c r="AM2324" s="148">
        <v>0</v>
      </c>
    </row>
    <row r="2325" spans="1:39">
      <c r="A2325" s="148">
        <v>5329021</v>
      </c>
      <c r="B2325" s="148" t="s">
        <v>6780</v>
      </c>
      <c r="C2325" s="148" t="s">
        <v>6781</v>
      </c>
      <c r="D2325" s="148">
        <v>5329021</v>
      </c>
      <c r="E2325" s="149" t="s">
        <v>52</v>
      </c>
      <c r="F2325" s="149" t="s">
        <v>52</v>
      </c>
      <c r="H2325" s="150">
        <v>29876</v>
      </c>
      <c r="I2325" s="149" t="s">
        <v>8113</v>
      </c>
      <c r="J2325" s="149" t="s">
        <v>8114</v>
      </c>
      <c r="K2325" s="149" t="s">
        <v>61</v>
      </c>
      <c r="M2325" s="149" t="s">
        <v>46</v>
      </c>
      <c r="N2325" s="148">
        <v>12530016</v>
      </c>
      <c r="O2325" s="148" t="s">
        <v>2152</v>
      </c>
      <c r="P2325" s="150">
        <v>45485</v>
      </c>
      <c r="Q2325" s="148" t="s">
        <v>962</v>
      </c>
      <c r="R2325" s="150">
        <v>44878</v>
      </c>
      <c r="S2325" s="150">
        <v>44869</v>
      </c>
      <c r="T2325" s="148" t="s">
        <v>2896</v>
      </c>
      <c r="U2325" s="148">
        <v>500</v>
      </c>
      <c r="X2325" s="148">
        <v>5</v>
      </c>
      <c r="Y2325" s="148" t="s">
        <v>230</v>
      </c>
      <c r="AC2325" s="148" t="s">
        <v>49</v>
      </c>
      <c r="AD2325" s="148" t="s">
        <v>6782</v>
      </c>
      <c r="AE2325" s="148">
        <v>72140</v>
      </c>
      <c r="AF2325" s="148" t="s">
        <v>6783</v>
      </c>
      <c r="AJ2325" s="148">
        <v>629670491</v>
      </c>
      <c r="AK2325" s="148" t="s">
        <v>6784</v>
      </c>
      <c r="AL2325" s="148">
        <v>0</v>
      </c>
      <c r="AM2325" s="148">
        <v>0</v>
      </c>
    </row>
    <row r="2326" spans="1:39">
      <c r="A2326" s="148">
        <v>5328170</v>
      </c>
      <c r="B2326" s="148" t="s">
        <v>2318</v>
      </c>
      <c r="C2326" s="148" t="s">
        <v>1290</v>
      </c>
      <c r="D2326" s="148">
        <v>5328170</v>
      </c>
      <c r="E2326" s="149" t="s">
        <v>43</v>
      </c>
      <c r="F2326" s="149" t="s">
        <v>43</v>
      </c>
      <c r="H2326" s="150">
        <v>42603</v>
      </c>
      <c r="I2326" s="149" t="s">
        <v>43</v>
      </c>
      <c r="J2326" s="149">
        <v>-9</v>
      </c>
      <c r="K2326" s="149" t="s">
        <v>61</v>
      </c>
      <c r="M2326" s="149" t="s">
        <v>46</v>
      </c>
      <c r="N2326" s="148">
        <v>12530017</v>
      </c>
      <c r="O2326" s="148" t="s">
        <v>2025</v>
      </c>
      <c r="P2326" s="150">
        <v>45535</v>
      </c>
      <c r="Q2326" s="148" t="s">
        <v>962</v>
      </c>
      <c r="R2326" s="150">
        <v>44452</v>
      </c>
      <c r="T2326" s="148" t="s">
        <v>2115</v>
      </c>
      <c r="U2326" s="148">
        <v>500</v>
      </c>
      <c r="X2326" s="148">
        <v>5</v>
      </c>
      <c r="Y2326" s="148" t="s">
        <v>230</v>
      </c>
      <c r="AC2326" s="148" t="s">
        <v>49</v>
      </c>
      <c r="AD2326" s="148" t="s">
        <v>3702</v>
      </c>
      <c r="AE2326" s="148">
        <v>53500</v>
      </c>
      <c r="AF2326" s="148" t="s">
        <v>5160</v>
      </c>
      <c r="AK2326" s="148" t="s">
        <v>2319</v>
      </c>
      <c r="AL2326" s="148">
        <v>0</v>
      </c>
      <c r="AM2326" s="148">
        <v>0</v>
      </c>
    </row>
    <row r="2327" spans="1:39">
      <c r="A2327" s="148">
        <v>5329624</v>
      </c>
      <c r="B2327" s="148" t="s">
        <v>2318</v>
      </c>
      <c r="C2327" s="148" t="s">
        <v>6719</v>
      </c>
      <c r="D2327" s="148">
        <v>5329624</v>
      </c>
      <c r="F2327" s="149" t="s">
        <v>5338</v>
      </c>
      <c r="H2327" s="150">
        <v>30982</v>
      </c>
      <c r="I2327" s="149" t="s">
        <v>8113</v>
      </c>
      <c r="J2327" s="149" t="s">
        <v>8114</v>
      </c>
      <c r="K2327" s="149" t="s">
        <v>61</v>
      </c>
      <c r="M2327" s="149" t="s">
        <v>46</v>
      </c>
      <c r="N2327" s="148">
        <v>12530017</v>
      </c>
      <c r="O2327" s="148" t="s">
        <v>2025</v>
      </c>
      <c r="Q2327" s="148" t="s">
        <v>48</v>
      </c>
      <c r="R2327" s="150">
        <v>45312</v>
      </c>
      <c r="T2327" s="148" t="s">
        <v>2896</v>
      </c>
      <c r="U2327" s="148">
        <v>500</v>
      </c>
      <c r="X2327" s="148">
        <v>5</v>
      </c>
      <c r="Y2327" s="148" t="s">
        <v>230</v>
      </c>
      <c r="AC2327" s="148" t="s">
        <v>49</v>
      </c>
      <c r="AD2327" s="148" t="s">
        <v>3669</v>
      </c>
      <c r="AE2327" s="148">
        <v>53500</v>
      </c>
      <c r="AF2327" s="148" t="s">
        <v>10088</v>
      </c>
      <c r="AI2327" s="148">
        <v>616117396</v>
      </c>
      <c r="AK2327" s="148" t="s">
        <v>2319</v>
      </c>
      <c r="AL2327" s="148">
        <v>0</v>
      </c>
      <c r="AM2327" s="148">
        <v>0</v>
      </c>
    </row>
    <row r="2328" spans="1:39">
      <c r="A2328" s="148">
        <v>5328171</v>
      </c>
      <c r="B2328" s="148" t="s">
        <v>2318</v>
      </c>
      <c r="C2328" s="148" t="s">
        <v>2288</v>
      </c>
      <c r="D2328" s="148">
        <v>5328171</v>
      </c>
      <c r="E2328" s="149" t="s">
        <v>43</v>
      </c>
      <c r="F2328" s="149" t="s">
        <v>43</v>
      </c>
      <c r="H2328" s="150">
        <v>41515</v>
      </c>
      <c r="I2328" s="149" t="s">
        <v>54</v>
      </c>
      <c r="J2328" s="149">
        <v>-12</v>
      </c>
      <c r="K2328" s="149" t="s">
        <v>61</v>
      </c>
      <c r="M2328" s="149" t="s">
        <v>46</v>
      </c>
      <c r="N2328" s="148">
        <v>12530017</v>
      </c>
      <c r="O2328" s="148" t="s">
        <v>2025</v>
      </c>
      <c r="P2328" s="150">
        <v>45535</v>
      </c>
      <c r="Q2328" s="148" t="s">
        <v>962</v>
      </c>
      <c r="R2328" s="150">
        <v>44452</v>
      </c>
      <c r="T2328" s="148" t="s">
        <v>2115</v>
      </c>
      <c r="U2328" s="148">
        <v>500</v>
      </c>
      <c r="X2328" s="148">
        <v>5</v>
      </c>
      <c r="Y2328" s="148" t="s">
        <v>230</v>
      </c>
      <c r="AC2328" s="148" t="s">
        <v>49</v>
      </c>
      <c r="AD2328" s="148" t="s">
        <v>3702</v>
      </c>
      <c r="AE2328" s="148">
        <v>53500</v>
      </c>
      <c r="AF2328" s="148" t="s">
        <v>5160</v>
      </c>
      <c r="AK2328" s="148" t="s">
        <v>2319</v>
      </c>
      <c r="AL2328" s="148">
        <v>0</v>
      </c>
      <c r="AM2328" s="148">
        <v>0</v>
      </c>
    </row>
    <row r="2329" spans="1:39">
      <c r="A2329" s="148">
        <v>5329023</v>
      </c>
      <c r="B2329" s="148" t="s">
        <v>6785</v>
      </c>
      <c r="C2329" s="148" t="s">
        <v>113</v>
      </c>
      <c r="D2329" s="148">
        <v>5329023</v>
      </c>
      <c r="F2329" s="149" t="s">
        <v>52</v>
      </c>
      <c r="H2329" s="150">
        <v>40935</v>
      </c>
      <c r="I2329" s="149" t="s">
        <v>53</v>
      </c>
      <c r="J2329" s="149">
        <v>-13</v>
      </c>
      <c r="K2329" s="149" t="s">
        <v>45</v>
      </c>
      <c r="M2329" s="149" t="s">
        <v>46</v>
      </c>
      <c r="N2329" s="148">
        <v>12530022</v>
      </c>
      <c r="O2329" s="148" t="s">
        <v>51</v>
      </c>
      <c r="Q2329" s="148" t="s">
        <v>48</v>
      </c>
      <c r="R2329" s="150">
        <v>44879</v>
      </c>
      <c r="T2329" s="148" t="s">
        <v>2115</v>
      </c>
      <c r="U2329" s="148">
        <v>500</v>
      </c>
      <c r="X2329" s="148">
        <v>5</v>
      </c>
      <c r="Y2329" s="148" t="s">
        <v>230</v>
      </c>
      <c r="AC2329" s="148" t="s">
        <v>49</v>
      </c>
      <c r="AD2329" s="148" t="s">
        <v>1328</v>
      </c>
      <c r="AE2329" s="148">
        <v>53000</v>
      </c>
      <c r="AF2329" s="148" t="s">
        <v>6786</v>
      </c>
      <c r="AI2329" s="148">
        <v>601636831</v>
      </c>
      <c r="AK2329" s="148" t="s">
        <v>6787</v>
      </c>
      <c r="AL2329" s="148">
        <v>0</v>
      </c>
      <c r="AM2329" s="148">
        <v>0</v>
      </c>
    </row>
    <row r="2330" spans="1:39">
      <c r="A2330" s="148">
        <v>5329625</v>
      </c>
      <c r="B2330" s="148" t="s">
        <v>2318</v>
      </c>
      <c r="C2330" s="148" t="s">
        <v>134</v>
      </c>
      <c r="D2330" s="148">
        <v>5329625</v>
      </c>
      <c r="F2330" s="149" t="s">
        <v>5338</v>
      </c>
      <c r="H2330" s="150">
        <v>30589</v>
      </c>
      <c r="I2330" s="149" t="s">
        <v>8113</v>
      </c>
      <c r="J2330" s="149" t="s">
        <v>8114</v>
      </c>
      <c r="K2330" s="149" t="s">
        <v>45</v>
      </c>
      <c r="M2330" s="149" t="s">
        <v>46</v>
      </c>
      <c r="N2330" s="148">
        <v>12530017</v>
      </c>
      <c r="O2330" s="148" t="s">
        <v>2025</v>
      </c>
      <c r="Q2330" s="148" t="s">
        <v>48</v>
      </c>
      <c r="R2330" s="150">
        <v>45313</v>
      </c>
      <c r="T2330" s="148" t="s">
        <v>2896</v>
      </c>
      <c r="U2330" s="148">
        <v>500</v>
      </c>
      <c r="X2330" s="148">
        <v>5</v>
      </c>
      <c r="Y2330" s="148" t="s">
        <v>230</v>
      </c>
      <c r="AC2330" s="148" t="s">
        <v>49</v>
      </c>
      <c r="AD2330" s="148" t="s">
        <v>3669</v>
      </c>
      <c r="AE2330" s="148">
        <v>53500</v>
      </c>
      <c r="AF2330" s="148" t="s">
        <v>10089</v>
      </c>
      <c r="AI2330" s="148">
        <v>616117396</v>
      </c>
      <c r="AK2330" s="148" t="s">
        <v>10090</v>
      </c>
      <c r="AL2330" s="148">
        <v>0</v>
      </c>
      <c r="AM2330" s="148">
        <v>0</v>
      </c>
    </row>
    <row r="2331" spans="1:39">
      <c r="A2331" s="148">
        <v>5329188</v>
      </c>
      <c r="B2331" s="148" t="s">
        <v>7358</v>
      </c>
      <c r="C2331" s="148" t="s">
        <v>134</v>
      </c>
      <c r="D2331" s="148">
        <v>5329188</v>
      </c>
      <c r="E2331" s="149" t="s">
        <v>52</v>
      </c>
      <c r="F2331" s="149" t="s">
        <v>52</v>
      </c>
      <c r="H2331" s="150">
        <v>26305</v>
      </c>
      <c r="I2331" s="149" t="s">
        <v>8109</v>
      </c>
      <c r="J2331" s="149" t="s">
        <v>8110</v>
      </c>
      <c r="K2331" s="149" t="s">
        <v>45</v>
      </c>
      <c r="M2331" s="149" t="s">
        <v>46</v>
      </c>
      <c r="N2331" s="148">
        <v>12530008</v>
      </c>
      <c r="O2331" s="148" t="s">
        <v>146</v>
      </c>
      <c r="P2331" s="150">
        <v>45536</v>
      </c>
      <c r="Q2331" s="148" t="s">
        <v>962</v>
      </c>
      <c r="R2331" s="150">
        <v>45175</v>
      </c>
      <c r="S2331" s="150">
        <v>45114</v>
      </c>
      <c r="T2331" s="148" t="s">
        <v>2896</v>
      </c>
      <c r="U2331" s="148">
        <v>500</v>
      </c>
      <c r="X2331" s="148">
        <v>5</v>
      </c>
      <c r="Y2331" s="148" t="s">
        <v>230</v>
      </c>
      <c r="AC2331" s="148" t="s">
        <v>49</v>
      </c>
      <c r="AD2331" s="148" t="s">
        <v>3815</v>
      </c>
      <c r="AE2331" s="148">
        <v>53410</v>
      </c>
      <c r="AF2331" s="148" t="s">
        <v>7359</v>
      </c>
      <c r="AJ2331" s="148">
        <v>682824086</v>
      </c>
      <c r="AK2331" s="148" t="s">
        <v>7360</v>
      </c>
      <c r="AL2331" s="148">
        <v>1</v>
      </c>
      <c r="AM2331" s="148">
        <v>1</v>
      </c>
    </row>
    <row r="2332" spans="1:39">
      <c r="A2332" s="148">
        <v>534607</v>
      </c>
      <c r="B2332" s="148" t="s">
        <v>783</v>
      </c>
      <c r="C2332" s="148" t="s">
        <v>169</v>
      </c>
      <c r="D2332" s="148">
        <v>534607</v>
      </c>
      <c r="F2332" s="149" t="s">
        <v>52</v>
      </c>
      <c r="H2332" s="150">
        <v>21747</v>
      </c>
      <c r="I2332" s="149" t="s">
        <v>8208</v>
      </c>
      <c r="J2332" s="149" t="s">
        <v>8209</v>
      </c>
      <c r="K2332" s="149" t="s">
        <v>45</v>
      </c>
      <c r="M2332" s="149" t="s">
        <v>46</v>
      </c>
      <c r="N2332" s="148">
        <v>12530041</v>
      </c>
      <c r="O2332" s="148" t="s">
        <v>2056</v>
      </c>
      <c r="Q2332" s="148" t="s">
        <v>48</v>
      </c>
      <c r="R2332" s="150">
        <v>37432</v>
      </c>
      <c r="S2332" s="150">
        <v>44448</v>
      </c>
      <c r="T2332" s="148" t="s">
        <v>2896</v>
      </c>
      <c r="U2332" s="148">
        <v>1191</v>
      </c>
      <c r="X2332" s="148">
        <v>11</v>
      </c>
      <c r="Y2332" s="148" t="s">
        <v>230</v>
      </c>
      <c r="AC2332" s="148" t="s">
        <v>49</v>
      </c>
      <c r="AD2332" s="148" t="s">
        <v>3854</v>
      </c>
      <c r="AE2332" s="148">
        <v>53440</v>
      </c>
      <c r="AF2332" s="148" t="s">
        <v>5161</v>
      </c>
      <c r="AI2332" s="148">
        <v>243007155</v>
      </c>
      <c r="AK2332" s="148" t="s">
        <v>3170</v>
      </c>
      <c r="AL2332" s="148">
        <v>0</v>
      </c>
      <c r="AM2332" s="148">
        <v>0</v>
      </c>
    </row>
    <row r="2333" spans="1:39">
      <c r="A2333" s="148">
        <v>5329697</v>
      </c>
      <c r="B2333" s="148" t="s">
        <v>783</v>
      </c>
      <c r="C2333" s="148" t="s">
        <v>10091</v>
      </c>
      <c r="D2333" s="148">
        <v>5329697</v>
      </c>
      <c r="F2333" s="149" t="s">
        <v>5338</v>
      </c>
      <c r="H2333" s="150">
        <v>40682</v>
      </c>
      <c r="I2333" s="149" t="s">
        <v>44</v>
      </c>
      <c r="J2333" s="149">
        <v>-14</v>
      </c>
      <c r="K2333" s="149" t="s">
        <v>45</v>
      </c>
      <c r="M2333" s="149" t="s">
        <v>46</v>
      </c>
      <c r="N2333" s="148">
        <v>12530022</v>
      </c>
      <c r="O2333" s="148" t="s">
        <v>51</v>
      </c>
      <c r="Q2333" s="148" t="s">
        <v>48</v>
      </c>
      <c r="R2333" s="150">
        <v>45445</v>
      </c>
      <c r="T2333" s="148" t="s">
        <v>2115</v>
      </c>
      <c r="U2333" s="148">
        <v>500</v>
      </c>
      <c r="X2333" s="148">
        <v>5</v>
      </c>
      <c r="Y2333" s="148" t="s">
        <v>230</v>
      </c>
      <c r="AC2333" s="148" t="s">
        <v>49</v>
      </c>
      <c r="AD2333" s="148" t="s">
        <v>1328</v>
      </c>
      <c r="AE2333" s="148">
        <v>53000</v>
      </c>
      <c r="AF2333" s="148" t="s">
        <v>10092</v>
      </c>
      <c r="AJ2333" s="148">
        <v>699955194</v>
      </c>
      <c r="AK2333" s="148" t="s">
        <v>2185</v>
      </c>
      <c r="AL2333" s="148">
        <v>0</v>
      </c>
      <c r="AM2333" s="148">
        <v>0</v>
      </c>
    </row>
    <row r="2334" spans="1:39">
      <c r="A2334" s="148">
        <v>5329696</v>
      </c>
      <c r="B2334" s="148" t="s">
        <v>783</v>
      </c>
      <c r="C2334" s="148" t="s">
        <v>10093</v>
      </c>
      <c r="D2334" s="148">
        <v>5329696</v>
      </c>
      <c r="F2334" s="149" t="s">
        <v>5338</v>
      </c>
      <c r="H2334" s="150">
        <v>42461</v>
      </c>
      <c r="I2334" s="149" t="s">
        <v>43</v>
      </c>
      <c r="J2334" s="149">
        <v>-9</v>
      </c>
      <c r="K2334" s="149" t="s">
        <v>45</v>
      </c>
      <c r="M2334" s="149" t="s">
        <v>46</v>
      </c>
      <c r="N2334" s="148">
        <v>12530022</v>
      </c>
      <c r="O2334" s="148" t="s">
        <v>51</v>
      </c>
      <c r="Q2334" s="148" t="s">
        <v>48</v>
      </c>
      <c r="R2334" s="150">
        <v>45445</v>
      </c>
      <c r="T2334" s="148" t="s">
        <v>2115</v>
      </c>
      <c r="U2334" s="148">
        <v>500</v>
      </c>
      <c r="X2334" s="148">
        <v>5</v>
      </c>
      <c r="Y2334" s="148" t="s">
        <v>230</v>
      </c>
      <c r="AC2334" s="148" t="s">
        <v>49</v>
      </c>
      <c r="AD2334" s="148" t="s">
        <v>3677</v>
      </c>
      <c r="AE2334" s="148">
        <v>53000</v>
      </c>
      <c r="AF2334" s="148" t="s">
        <v>10092</v>
      </c>
      <c r="AJ2334" s="148">
        <v>699955194</v>
      </c>
      <c r="AK2334" s="148" t="s">
        <v>2185</v>
      </c>
      <c r="AL2334" s="148">
        <v>0</v>
      </c>
      <c r="AM2334" s="148">
        <v>0</v>
      </c>
    </row>
    <row r="2335" spans="1:39">
      <c r="A2335" s="148">
        <v>5327525</v>
      </c>
      <c r="B2335" s="148" t="s">
        <v>783</v>
      </c>
      <c r="C2335" s="148" t="s">
        <v>67</v>
      </c>
      <c r="D2335" s="148">
        <v>5327525</v>
      </c>
      <c r="F2335" s="149" t="s">
        <v>52</v>
      </c>
      <c r="H2335" s="150">
        <v>40597</v>
      </c>
      <c r="I2335" s="149" t="s">
        <v>44</v>
      </c>
      <c r="J2335" s="149">
        <v>-14</v>
      </c>
      <c r="K2335" s="149" t="s">
        <v>45</v>
      </c>
      <c r="M2335" s="149" t="s">
        <v>46</v>
      </c>
      <c r="N2335" s="148">
        <v>12530058</v>
      </c>
      <c r="O2335" s="148" t="s">
        <v>945</v>
      </c>
      <c r="Q2335" s="148" t="s">
        <v>48</v>
      </c>
      <c r="R2335" s="150">
        <v>43732</v>
      </c>
      <c r="T2335" s="148" t="s">
        <v>2115</v>
      </c>
      <c r="U2335" s="148">
        <v>1074</v>
      </c>
      <c r="X2335" s="148">
        <v>10</v>
      </c>
      <c r="Y2335" s="148" t="s">
        <v>230</v>
      </c>
      <c r="AC2335" s="148" t="s">
        <v>49</v>
      </c>
      <c r="AD2335" s="148" t="s">
        <v>4175</v>
      </c>
      <c r="AE2335" s="148">
        <v>53340</v>
      </c>
      <c r="AF2335" s="148" t="s">
        <v>5162</v>
      </c>
      <c r="AI2335" s="148">
        <v>243691717</v>
      </c>
      <c r="AJ2335" s="148">
        <v>784889765</v>
      </c>
      <c r="AK2335" s="148" t="s">
        <v>1914</v>
      </c>
      <c r="AL2335" s="148">
        <v>0</v>
      </c>
      <c r="AM2335" s="148">
        <v>0</v>
      </c>
    </row>
    <row r="2336" spans="1:39">
      <c r="A2336" s="148">
        <v>5329398</v>
      </c>
      <c r="B2336" s="148" t="s">
        <v>783</v>
      </c>
      <c r="C2336" s="148" t="s">
        <v>3565</v>
      </c>
      <c r="D2336" s="148">
        <v>5329398</v>
      </c>
      <c r="F2336" s="149" t="s">
        <v>43</v>
      </c>
      <c r="H2336" s="150">
        <v>41145</v>
      </c>
      <c r="I2336" s="149" t="s">
        <v>53</v>
      </c>
      <c r="J2336" s="149">
        <v>-13</v>
      </c>
      <c r="K2336" s="149" t="s">
        <v>45</v>
      </c>
      <c r="M2336" s="149" t="s">
        <v>46</v>
      </c>
      <c r="N2336" s="148">
        <v>12530087</v>
      </c>
      <c r="O2336" s="148" t="s">
        <v>1341</v>
      </c>
      <c r="Q2336" s="148" t="s">
        <v>48</v>
      </c>
      <c r="R2336" s="150">
        <v>45200</v>
      </c>
      <c r="T2336" s="148" t="s">
        <v>2115</v>
      </c>
      <c r="U2336" s="148">
        <v>500</v>
      </c>
      <c r="X2336" s="148">
        <v>5</v>
      </c>
      <c r="Y2336" s="148" t="s">
        <v>230</v>
      </c>
      <c r="AC2336" s="148" t="s">
        <v>49</v>
      </c>
      <c r="AD2336" s="148" t="s">
        <v>3736</v>
      </c>
      <c r="AE2336" s="148">
        <v>53360</v>
      </c>
      <c r="AF2336" s="148" t="s">
        <v>10094</v>
      </c>
      <c r="AK2336" s="148" t="s">
        <v>10095</v>
      </c>
      <c r="AL2336" s="148">
        <v>0</v>
      </c>
      <c r="AM2336" s="148">
        <v>0</v>
      </c>
    </row>
    <row r="2337" spans="1:39">
      <c r="A2337" s="148">
        <v>5310987</v>
      </c>
      <c r="B2337" s="148" t="s">
        <v>783</v>
      </c>
      <c r="C2337" s="148" t="s">
        <v>136</v>
      </c>
      <c r="D2337" s="148">
        <v>5310987</v>
      </c>
      <c r="F2337" s="149" t="s">
        <v>52</v>
      </c>
      <c r="H2337" s="150">
        <v>26754</v>
      </c>
      <c r="I2337" s="149" t="s">
        <v>8109</v>
      </c>
      <c r="J2337" s="149" t="s">
        <v>8110</v>
      </c>
      <c r="K2337" s="149" t="s">
        <v>45</v>
      </c>
      <c r="M2337" s="149" t="s">
        <v>46</v>
      </c>
      <c r="N2337" s="148">
        <v>12530078</v>
      </c>
      <c r="O2337" s="148" t="s">
        <v>105</v>
      </c>
      <c r="Q2337" s="148" t="s">
        <v>48</v>
      </c>
      <c r="R2337" s="150">
        <v>37432</v>
      </c>
      <c r="S2337" s="150">
        <v>44770</v>
      </c>
      <c r="T2337" s="148" t="s">
        <v>2896</v>
      </c>
      <c r="U2337" s="148">
        <v>1486</v>
      </c>
      <c r="X2337" s="148">
        <v>14</v>
      </c>
      <c r="Y2337" s="148" t="s">
        <v>230</v>
      </c>
      <c r="AB2337" s="150">
        <v>45108</v>
      </c>
      <c r="AC2337" s="148" t="s">
        <v>49</v>
      </c>
      <c r="AD2337" s="148" t="s">
        <v>3803</v>
      </c>
      <c r="AE2337" s="148">
        <v>53600</v>
      </c>
      <c r="AF2337" s="148" t="s">
        <v>6788</v>
      </c>
      <c r="AI2337" s="148">
        <v>243374387</v>
      </c>
      <c r="AJ2337" s="148">
        <v>616422902</v>
      </c>
      <c r="AK2337" s="148" t="s">
        <v>1915</v>
      </c>
      <c r="AL2337" s="148">
        <v>0</v>
      </c>
      <c r="AM2337" s="148">
        <v>0</v>
      </c>
    </row>
    <row r="2338" spans="1:39">
      <c r="A2338" s="148">
        <v>5329293</v>
      </c>
      <c r="B2338" s="148" t="s">
        <v>783</v>
      </c>
      <c r="C2338" s="148" t="s">
        <v>779</v>
      </c>
      <c r="D2338" s="148">
        <v>5329293</v>
      </c>
      <c r="F2338" s="149" t="s">
        <v>43</v>
      </c>
      <c r="H2338" s="150">
        <v>42461</v>
      </c>
      <c r="I2338" s="149" t="s">
        <v>43</v>
      </c>
      <c r="J2338" s="149">
        <v>-9</v>
      </c>
      <c r="K2338" s="149" t="s">
        <v>45</v>
      </c>
      <c r="M2338" s="149" t="s">
        <v>46</v>
      </c>
      <c r="N2338" s="148">
        <v>12530022</v>
      </c>
      <c r="O2338" s="148" t="s">
        <v>51</v>
      </c>
      <c r="Q2338" s="148" t="s">
        <v>48</v>
      </c>
      <c r="R2338" s="150">
        <v>45187</v>
      </c>
      <c r="S2338" s="150">
        <v>45183</v>
      </c>
      <c r="T2338" s="148" t="s">
        <v>1006</v>
      </c>
      <c r="U2338" s="148">
        <v>500</v>
      </c>
      <c r="X2338" s="148">
        <v>5</v>
      </c>
      <c r="Y2338" s="148" t="s">
        <v>230</v>
      </c>
      <c r="AC2338" s="148" t="s">
        <v>49</v>
      </c>
      <c r="AD2338" s="148" t="s">
        <v>1328</v>
      </c>
      <c r="AE2338" s="148">
        <v>53000</v>
      </c>
      <c r="AF2338" s="148" t="s">
        <v>10092</v>
      </c>
      <c r="AJ2338" s="148">
        <v>687268052</v>
      </c>
      <c r="AK2338" s="148" t="s">
        <v>10096</v>
      </c>
      <c r="AL2338" s="148">
        <v>0</v>
      </c>
      <c r="AM2338" s="148">
        <v>0</v>
      </c>
    </row>
    <row r="2339" spans="1:39">
      <c r="A2339" s="148">
        <v>5320553</v>
      </c>
      <c r="B2339" s="148" t="s">
        <v>783</v>
      </c>
      <c r="C2339" s="148" t="s">
        <v>220</v>
      </c>
      <c r="D2339" s="148">
        <v>5320553</v>
      </c>
      <c r="E2339" s="149" t="s">
        <v>8115</v>
      </c>
      <c r="F2339" s="149" t="s">
        <v>52</v>
      </c>
      <c r="H2339" s="150">
        <v>27706</v>
      </c>
      <c r="I2339" s="149" t="s">
        <v>8147</v>
      </c>
      <c r="J2339" s="149" t="s">
        <v>8148</v>
      </c>
      <c r="K2339" s="149" t="s">
        <v>45</v>
      </c>
      <c r="M2339" s="149" t="s">
        <v>46</v>
      </c>
      <c r="N2339" s="148">
        <v>12530021</v>
      </c>
      <c r="O2339" s="148" t="s">
        <v>233</v>
      </c>
      <c r="P2339" s="150">
        <v>45479</v>
      </c>
      <c r="Q2339" s="148" t="s">
        <v>962</v>
      </c>
      <c r="R2339" s="150">
        <v>39349</v>
      </c>
      <c r="S2339" s="150">
        <v>45104</v>
      </c>
      <c r="T2339" s="148" t="s">
        <v>2896</v>
      </c>
      <c r="U2339" s="148">
        <v>650</v>
      </c>
      <c r="X2339" s="148">
        <v>6</v>
      </c>
      <c r="Y2339" s="148" t="s">
        <v>230</v>
      </c>
      <c r="AC2339" s="148" t="s">
        <v>49</v>
      </c>
      <c r="AD2339" s="148" t="s">
        <v>3910</v>
      </c>
      <c r="AE2339" s="148">
        <v>53170</v>
      </c>
      <c r="AF2339" s="148" t="s">
        <v>5163</v>
      </c>
      <c r="AJ2339" s="148">
        <v>681734531</v>
      </c>
      <c r="AK2339" s="148" t="s">
        <v>1916</v>
      </c>
      <c r="AL2339" s="148">
        <v>0</v>
      </c>
      <c r="AM2339" s="148">
        <v>0</v>
      </c>
    </row>
    <row r="2340" spans="1:39">
      <c r="A2340" s="148">
        <v>5328133</v>
      </c>
      <c r="B2340" s="148" t="s">
        <v>783</v>
      </c>
      <c r="C2340" s="148" t="s">
        <v>2193</v>
      </c>
      <c r="D2340" s="148">
        <v>5328133</v>
      </c>
      <c r="F2340" s="149" t="s">
        <v>52</v>
      </c>
      <c r="H2340" s="150">
        <v>40704</v>
      </c>
      <c r="I2340" s="149" t="s">
        <v>44</v>
      </c>
      <c r="J2340" s="149">
        <v>-14</v>
      </c>
      <c r="K2340" s="149" t="s">
        <v>45</v>
      </c>
      <c r="M2340" s="149" t="s">
        <v>46</v>
      </c>
      <c r="N2340" s="148">
        <v>12530022</v>
      </c>
      <c r="O2340" s="148" t="s">
        <v>51</v>
      </c>
      <c r="Q2340" s="148" t="s">
        <v>48</v>
      </c>
      <c r="R2340" s="150">
        <v>44447</v>
      </c>
      <c r="S2340" s="150">
        <v>45201</v>
      </c>
      <c r="T2340" s="148" t="s">
        <v>1006</v>
      </c>
      <c r="U2340" s="148">
        <v>514</v>
      </c>
      <c r="X2340" s="148">
        <v>5</v>
      </c>
      <c r="Y2340" s="148" t="s">
        <v>230</v>
      </c>
      <c r="AC2340" s="148" t="s">
        <v>49</v>
      </c>
      <c r="AD2340" s="148" t="s">
        <v>1328</v>
      </c>
      <c r="AE2340" s="148">
        <v>53000</v>
      </c>
      <c r="AF2340" s="148" t="s">
        <v>5164</v>
      </c>
      <c r="AI2340" s="148">
        <v>243561208</v>
      </c>
      <c r="AJ2340" s="148">
        <v>681184326</v>
      </c>
      <c r="AK2340" s="148" t="s">
        <v>2194</v>
      </c>
      <c r="AL2340" s="148">
        <v>0</v>
      </c>
      <c r="AM2340" s="148">
        <v>0</v>
      </c>
    </row>
    <row r="2341" spans="1:39">
      <c r="A2341" s="148">
        <v>5328756</v>
      </c>
      <c r="B2341" s="148" t="s">
        <v>783</v>
      </c>
      <c r="C2341" s="148" t="s">
        <v>50</v>
      </c>
      <c r="D2341" s="148">
        <v>5328756</v>
      </c>
      <c r="F2341" s="149" t="s">
        <v>52</v>
      </c>
      <c r="H2341" s="150">
        <v>40098</v>
      </c>
      <c r="I2341" s="149" t="s">
        <v>70</v>
      </c>
      <c r="J2341" s="149">
        <v>-16</v>
      </c>
      <c r="K2341" s="149" t="s">
        <v>45</v>
      </c>
      <c r="M2341" s="149" t="s">
        <v>46</v>
      </c>
      <c r="N2341" s="148">
        <v>12530079</v>
      </c>
      <c r="O2341" s="148" t="s">
        <v>106</v>
      </c>
      <c r="Q2341" s="148" t="s">
        <v>48</v>
      </c>
      <c r="R2341" s="150">
        <v>44824</v>
      </c>
      <c r="T2341" s="148" t="s">
        <v>2115</v>
      </c>
      <c r="U2341" s="148">
        <v>500</v>
      </c>
      <c r="X2341" s="148">
        <v>5</v>
      </c>
      <c r="Y2341" s="148" t="s">
        <v>230</v>
      </c>
      <c r="AC2341" s="148" t="s">
        <v>49</v>
      </c>
      <c r="AD2341" s="148" t="s">
        <v>4855</v>
      </c>
      <c r="AE2341" s="148">
        <v>53190</v>
      </c>
      <c r="AF2341" s="148" t="s">
        <v>6789</v>
      </c>
      <c r="AI2341" s="148">
        <v>680649218</v>
      </c>
      <c r="AJ2341" s="148">
        <v>688581944</v>
      </c>
      <c r="AK2341" s="148" t="s">
        <v>6790</v>
      </c>
      <c r="AL2341" s="148">
        <v>1</v>
      </c>
      <c r="AM2341" s="148">
        <v>1</v>
      </c>
    </row>
    <row r="2342" spans="1:39">
      <c r="A2342" s="148">
        <v>5329425</v>
      </c>
      <c r="B2342" s="148" t="s">
        <v>783</v>
      </c>
      <c r="C2342" s="148" t="s">
        <v>285</v>
      </c>
      <c r="D2342" s="148">
        <v>5329425</v>
      </c>
      <c r="F2342" s="149" t="s">
        <v>52</v>
      </c>
      <c r="H2342" s="150">
        <v>40995</v>
      </c>
      <c r="I2342" s="149" t="s">
        <v>53</v>
      </c>
      <c r="J2342" s="149">
        <v>-13</v>
      </c>
      <c r="K2342" s="149" t="s">
        <v>45</v>
      </c>
      <c r="M2342" s="149" t="s">
        <v>46</v>
      </c>
      <c r="N2342" s="148">
        <v>12530079</v>
      </c>
      <c r="O2342" s="148" t="s">
        <v>106</v>
      </c>
      <c r="Q2342" s="148" t="s">
        <v>48</v>
      </c>
      <c r="R2342" s="150">
        <v>45203</v>
      </c>
      <c r="T2342" s="148" t="s">
        <v>2115</v>
      </c>
      <c r="U2342" s="148">
        <v>500</v>
      </c>
      <c r="X2342" s="148">
        <v>5</v>
      </c>
      <c r="Y2342" s="148" t="s">
        <v>230</v>
      </c>
      <c r="AC2342" s="148" t="s">
        <v>49</v>
      </c>
      <c r="AD2342" s="148" t="s">
        <v>10097</v>
      </c>
      <c r="AE2342" s="148">
        <v>53190</v>
      </c>
      <c r="AF2342" s="148" t="s">
        <v>10098</v>
      </c>
      <c r="AK2342" s="148" t="s">
        <v>6790</v>
      </c>
      <c r="AL2342" s="148">
        <v>0</v>
      </c>
      <c r="AM2342" s="148">
        <v>0</v>
      </c>
    </row>
    <row r="2343" spans="1:39">
      <c r="A2343" s="148">
        <v>5318165</v>
      </c>
      <c r="B2343" s="148" t="s">
        <v>783</v>
      </c>
      <c r="C2343" s="148" t="s">
        <v>162</v>
      </c>
      <c r="D2343" s="148">
        <v>5318165</v>
      </c>
      <c r="E2343" s="149" t="s">
        <v>52</v>
      </c>
      <c r="F2343" s="149" t="s">
        <v>52</v>
      </c>
      <c r="H2343" s="150">
        <v>33644</v>
      </c>
      <c r="I2343" s="149" t="s">
        <v>59</v>
      </c>
      <c r="J2343" s="149">
        <v>-40</v>
      </c>
      <c r="K2343" s="149" t="s">
        <v>45</v>
      </c>
      <c r="M2343" s="149" t="s">
        <v>46</v>
      </c>
      <c r="N2343" s="148">
        <v>12530023</v>
      </c>
      <c r="O2343" s="148" t="s">
        <v>2026</v>
      </c>
      <c r="P2343" s="150">
        <v>45483</v>
      </c>
      <c r="Q2343" s="148" t="s">
        <v>962</v>
      </c>
      <c r="R2343" s="150">
        <v>37886</v>
      </c>
      <c r="S2343" s="150">
        <v>44816</v>
      </c>
      <c r="T2343" s="148" t="s">
        <v>2896</v>
      </c>
      <c r="U2343" s="148">
        <v>929</v>
      </c>
      <c r="X2343" s="148">
        <v>9</v>
      </c>
      <c r="Y2343" s="148" t="s">
        <v>230</v>
      </c>
      <c r="AC2343" s="148" t="s">
        <v>49</v>
      </c>
      <c r="AD2343" s="148" t="s">
        <v>3904</v>
      </c>
      <c r="AE2343" s="148">
        <v>53700</v>
      </c>
      <c r="AF2343" s="148" t="s">
        <v>5165</v>
      </c>
      <c r="AI2343" s="148">
        <v>243033479</v>
      </c>
      <c r="AJ2343" s="148">
        <v>679429420</v>
      </c>
      <c r="AK2343" s="148" t="s">
        <v>1917</v>
      </c>
      <c r="AL2343" s="148">
        <v>0</v>
      </c>
      <c r="AM2343" s="148">
        <v>0</v>
      </c>
    </row>
    <row r="2344" spans="1:39">
      <c r="A2344" s="148">
        <v>5329321</v>
      </c>
      <c r="B2344" s="148" t="s">
        <v>783</v>
      </c>
      <c r="C2344" s="148" t="s">
        <v>1280</v>
      </c>
      <c r="D2344" s="148">
        <v>5329321</v>
      </c>
      <c r="F2344" s="149" t="s">
        <v>52</v>
      </c>
      <c r="H2344" s="150">
        <v>35529</v>
      </c>
      <c r="I2344" s="149" t="s">
        <v>59</v>
      </c>
      <c r="J2344" s="149">
        <v>-40</v>
      </c>
      <c r="K2344" s="149" t="s">
        <v>45</v>
      </c>
      <c r="M2344" s="149" t="s">
        <v>46</v>
      </c>
      <c r="N2344" s="148">
        <v>12538909</v>
      </c>
      <c r="O2344" s="148" t="s">
        <v>2038</v>
      </c>
      <c r="Q2344" s="148" t="s">
        <v>48</v>
      </c>
      <c r="R2344" s="150">
        <v>45190</v>
      </c>
      <c r="S2344" s="150">
        <v>45189</v>
      </c>
      <c r="T2344" s="148" t="s">
        <v>1006</v>
      </c>
      <c r="U2344" s="148">
        <v>581</v>
      </c>
      <c r="X2344" s="148">
        <v>5</v>
      </c>
      <c r="Y2344" s="148" t="s">
        <v>230</v>
      </c>
      <c r="AC2344" s="148" t="s">
        <v>49</v>
      </c>
      <c r="AD2344" s="148" t="s">
        <v>5485</v>
      </c>
      <c r="AE2344" s="148">
        <v>53230</v>
      </c>
      <c r="AF2344" s="148" t="s">
        <v>10099</v>
      </c>
      <c r="AK2344" s="148" t="s">
        <v>7349</v>
      </c>
      <c r="AL2344" s="148">
        <v>0</v>
      </c>
      <c r="AM2344" s="148">
        <v>0</v>
      </c>
    </row>
    <row r="2345" spans="1:39">
      <c r="A2345" s="148">
        <v>5327564</v>
      </c>
      <c r="B2345" s="148" t="s">
        <v>783</v>
      </c>
      <c r="C2345" s="148" t="s">
        <v>151</v>
      </c>
      <c r="D2345" s="148">
        <v>5327564</v>
      </c>
      <c r="E2345" s="149" t="s">
        <v>8115</v>
      </c>
      <c r="F2345" s="149" t="s">
        <v>52</v>
      </c>
      <c r="H2345" s="150">
        <v>30877</v>
      </c>
      <c r="I2345" s="149" t="s">
        <v>8113</v>
      </c>
      <c r="J2345" s="149" t="s">
        <v>8114</v>
      </c>
      <c r="K2345" s="149" t="s">
        <v>45</v>
      </c>
      <c r="M2345" s="149" t="s">
        <v>46</v>
      </c>
      <c r="N2345" s="148">
        <v>12530088</v>
      </c>
      <c r="O2345" s="148" t="s">
        <v>2074</v>
      </c>
      <c r="P2345" s="150">
        <v>45477</v>
      </c>
      <c r="Q2345" s="148" t="s">
        <v>962</v>
      </c>
      <c r="R2345" s="150">
        <v>43734</v>
      </c>
      <c r="S2345" s="150">
        <v>44823</v>
      </c>
      <c r="T2345" s="148" t="s">
        <v>2896</v>
      </c>
      <c r="U2345" s="148">
        <v>550</v>
      </c>
      <c r="X2345" s="148">
        <v>5</v>
      </c>
      <c r="Y2345" s="148" t="s">
        <v>230</v>
      </c>
      <c r="AC2345" s="148" t="s">
        <v>49</v>
      </c>
      <c r="AD2345" s="148" t="s">
        <v>3977</v>
      </c>
      <c r="AE2345" s="148">
        <v>53360</v>
      </c>
      <c r="AF2345" s="148" t="s">
        <v>5166</v>
      </c>
      <c r="AJ2345" s="148">
        <v>630971067</v>
      </c>
      <c r="AK2345" s="148" t="s">
        <v>1918</v>
      </c>
      <c r="AL2345" s="148">
        <v>0</v>
      </c>
      <c r="AM2345" s="148">
        <v>0</v>
      </c>
    </row>
    <row r="2346" spans="1:39">
      <c r="A2346" s="148">
        <v>5326766</v>
      </c>
      <c r="B2346" s="148" t="s">
        <v>784</v>
      </c>
      <c r="C2346" s="148" t="s">
        <v>267</v>
      </c>
      <c r="D2346" s="148">
        <v>5326766</v>
      </c>
      <c r="F2346" s="149" t="s">
        <v>52</v>
      </c>
      <c r="H2346" s="150">
        <v>38982</v>
      </c>
      <c r="I2346" s="149" t="s">
        <v>2335</v>
      </c>
      <c r="J2346" s="149">
        <v>-19</v>
      </c>
      <c r="K2346" s="149" t="s">
        <v>45</v>
      </c>
      <c r="M2346" s="149" t="s">
        <v>46</v>
      </c>
      <c r="N2346" s="148">
        <v>12538908</v>
      </c>
      <c r="O2346" s="148" t="s">
        <v>2075</v>
      </c>
      <c r="Q2346" s="148" t="s">
        <v>48</v>
      </c>
      <c r="R2346" s="150">
        <v>43147</v>
      </c>
      <c r="T2346" s="148" t="s">
        <v>2115</v>
      </c>
      <c r="U2346" s="148">
        <v>500</v>
      </c>
      <c r="X2346" s="148">
        <v>5</v>
      </c>
      <c r="Y2346" s="148" t="s">
        <v>230</v>
      </c>
      <c r="AC2346" s="148" t="s">
        <v>49</v>
      </c>
      <c r="AD2346" s="148" t="s">
        <v>3842</v>
      </c>
      <c r="AE2346" s="148">
        <v>53240</v>
      </c>
      <c r="AF2346" s="148" t="s">
        <v>5168</v>
      </c>
      <c r="AJ2346" s="148">
        <v>670998734</v>
      </c>
      <c r="AK2346" s="148" t="s">
        <v>3580</v>
      </c>
      <c r="AL2346" s="148">
        <v>0</v>
      </c>
      <c r="AM2346" s="148">
        <v>0</v>
      </c>
    </row>
    <row r="2347" spans="1:39">
      <c r="A2347" s="148">
        <v>5320045</v>
      </c>
      <c r="B2347" s="148" t="s">
        <v>1143</v>
      </c>
      <c r="C2347" s="148" t="s">
        <v>2210</v>
      </c>
      <c r="D2347" s="148">
        <v>5320045</v>
      </c>
      <c r="F2347" s="149" t="s">
        <v>52</v>
      </c>
      <c r="H2347" s="150">
        <v>26485</v>
      </c>
      <c r="I2347" s="149" t="s">
        <v>8109</v>
      </c>
      <c r="J2347" s="149" t="s">
        <v>8110</v>
      </c>
      <c r="K2347" s="149" t="s">
        <v>45</v>
      </c>
      <c r="M2347" s="149" t="s">
        <v>46</v>
      </c>
      <c r="N2347" s="148">
        <v>12530055</v>
      </c>
      <c r="O2347" s="148" t="s">
        <v>240</v>
      </c>
      <c r="Q2347" s="148" t="s">
        <v>48</v>
      </c>
      <c r="R2347" s="150">
        <v>38986</v>
      </c>
      <c r="S2347" s="150">
        <v>44416</v>
      </c>
      <c r="T2347" s="148" t="s">
        <v>2896</v>
      </c>
      <c r="U2347" s="148">
        <v>852</v>
      </c>
      <c r="X2347" s="148">
        <v>8</v>
      </c>
      <c r="Y2347" s="148" t="s">
        <v>230</v>
      </c>
      <c r="AC2347" s="148" t="s">
        <v>49</v>
      </c>
      <c r="AD2347" s="148" t="s">
        <v>3972</v>
      </c>
      <c r="AE2347" s="148">
        <v>53380</v>
      </c>
      <c r="AF2347" s="148" t="s">
        <v>6791</v>
      </c>
      <c r="AI2347" s="148">
        <v>243683379</v>
      </c>
      <c r="AJ2347" s="148">
        <v>618060165</v>
      </c>
      <c r="AK2347" s="148" t="s">
        <v>1919</v>
      </c>
      <c r="AL2347" s="148">
        <v>0</v>
      </c>
      <c r="AM2347" s="148">
        <v>0</v>
      </c>
    </row>
    <row r="2348" spans="1:39">
      <c r="A2348" s="148">
        <v>5328531</v>
      </c>
      <c r="B2348" s="148" t="s">
        <v>1143</v>
      </c>
      <c r="C2348" s="148" t="s">
        <v>6428</v>
      </c>
      <c r="D2348" s="148">
        <v>5328531</v>
      </c>
      <c r="F2348" s="149" t="s">
        <v>52</v>
      </c>
      <c r="H2348" s="150">
        <v>28706</v>
      </c>
      <c r="I2348" s="149" t="s">
        <v>8147</v>
      </c>
      <c r="J2348" s="149" t="s">
        <v>8148</v>
      </c>
      <c r="K2348" s="149" t="s">
        <v>45</v>
      </c>
      <c r="M2348" s="149" t="s">
        <v>46</v>
      </c>
      <c r="N2348" s="148">
        <v>12530055</v>
      </c>
      <c r="O2348" s="148" t="s">
        <v>240</v>
      </c>
      <c r="Q2348" s="148" t="s">
        <v>48</v>
      </c>
      <c r="R2348" s="150">
        <v>44531</v>
      </c>
      <c r="S2348" s="150">
        <v>44529</v>
      </c>
      <c r="T2348" s="148" t="s">
        <v>2896</v>
      </c>
      <c r="U2348" s="148">
        <v>600</v>
      </c>
      <c r="X2348" s="148">
        <v>6</v>
      </c>
      <c r="Y2348" s="148" t="s">
        <v>230</v>
      </c>
      <c r="AC2348" s="148" t="s">
        <v>49</v>
      </c>
      <c r="AD2348" s="148" t="s">
        <v>3774</v>
      </c>
      <c r="AE2348" s="148">
        <v>53380</v>
      </c>
      <c r="AF2348" s="148" t="s">
        <v>5169</v>
      </c>
      <c r="AJ2348" s="148">
        <v>664673352</v>
      </c>
      <c r="AK2348" s="148" t="s">
        <v>3581</v>
      </c>
      <c r="AL2348" s="148">
        <v>1</v>
      </c>
      <c r="AM2348" s="148">
        <v>0</v>
      </c>
    </row>
    <row r="2349" spans="1:39">
      <c r="A2349" s="148">
        <v>5329340</v>
      </c>
      <c r="B2349" s="148" t="s">
        <v>10100</v>
      </c>
      <c r="C2349" s="148" t="s">
        <v>116</v>
      </c>
      <c r="D2349" s="148">
        <v>5329340</v>
      </c>
      <c r="F2349" s="149" t="s">
        <v>43</v>
      </c>
      <c r="H2349" s="150">
        <v>41828</v>
      </c>
      <c r="I2349" s="149" t="s">
        <v>89</v>
      </c>
      <c r="J2349" s="149">
        <v>-11</v>
      </c>
      <c r="K2349" s="149" t="s">
        <v>45</v>
      </c>
      <c r="M2349" s="149" t="s">
        <v>46</v>
      </c>
      <c r="N2349" s="148">
        <v>12530036</v>
      </c>
      <c r="O2349" s="148" t="s">
        <v>2030</v>
      </c>
      <c r="Q2349" s="148" t="s">
        <v>48</v>
      </c>
      <c r="R2349" s="150">
        <v>45190</v>
      </c>
      <c r="T2349" s="148" t="s">
        <v>2115</v>
      </c>
      <c r="U2349" s="148">
        <v>500</v>
      </c>
      <c r="X2349" s="148">
        <v>5</v>
      </c>
      <c r="Y2349" s="148" t="s">
        <v>230</v>
      </c>
      <c r="AC2349" s="148" t="s">
        <v>49</v>
      </c>
      <c r="AD2349" s="148" t="s">
        <v>3658</v>
      </c>
      <c r="AE2349" s="148">
        <v>53100</v>
      </c>
      <c r="AF2349" s="148" t="s">
        <v>10101</v>
      </c>
      <c r="AI2349" s="148">
        <v>677641147</v>
      </c>
      <c r="AJ2349" s="148">
        <v>673116264</v>
      </c>
      <c r="AK2349" s="148" t="s">
        <v>10102</v>
      </c>
      <c r="AL2349" s="148">
        <v>0</v>
      </c>
      <c r="AM2349" s="148">
        <v>0</v>
      </c>
    </row>
    <row r="2350" spans="1:39">
      <c r="A2350" s="148">
        <v>5324182</v>
      </c>
      <c r="B2350" s="148" t="s">
        <v>10103</v>
      </c>
      <c r="C2350" s="148" t="s">
        <v>108</v>
      </c>
      <c r="D2350" s="148">
        <v>5324182</v>
      </c>
      <c r="F2350" s="149" t="s">
        <v>52</v>
      </c>
      <c r="H2350" s="150">
        <v>35416</v>
      </c>
      <c r="I2350" s="149" t="s">
        <v>59</v>
      </c>
      <c r="J2350" s="149">
        <v>-40</v>
      </c>
      <c r="K2350" s="149" t="s">
        <v>45</v>
      </c>
      <c r="M2350" s="149" t="s">
        <v>46</v>
      </c>
      <c r="N2350" s="148">
        <v>12530021</v>
      </c>
      <c r="O2350" s="148" t="s">
        <v>233</v>
      </c>
      <c r="Q2350" s="148" t="s">
        <v>48</v>
      </c>
      <c r="R2350" s="150">
        <v>41530</v>
      </c>
      <c r="S2350" s="150">
        <v>45209</v>
      </c>
      <c r="T2350" s="148" t="s">
        <v>1006</v>
      </c>
      <c r="U2350" s="148">
        <v>514</v>
      </c>
      <c r="X2350" s="148">
        <v>5</v>
      </c>
      <c r="Y2350" s="148" t="s">
        <v>230</v>
      </c>
      <c r="AC2350" s="148" t="s">
        <v>49</v>
      </c>
      <c r="AD2350" s="148" t="s">
        <v>5971</v>
      </c>
      <c r="AE2350" s="148">
        <v>53170</v>
      </c>
      <c r="AF2350" s="148" t="s">
        <v>10104</v>
      </c>
      <c r="AJ2350" s="148" t="s">
        <v>10105</v>
      </c>
      <c r="AK2350" s="148" t="s">
        <v>1916</v>
      </c>
      <c r="AL2350" s="148">
        <v>0</v>
      </c>
      <c r="AM2350" s="148">
        <v>0</v>
      </c>
    </row>
    <row r="2351" spans="1:39">
      <c r="A2351" s="148">
        <v>5324854</v>
      </c>
      <c r="B2351" s="148" t="s">
        <v>785</v>
      </c>
      <c r="C2351" s="148" t="s">
        <v>362</v>
      </c>
      <c r="D2351" s="148">
        <v>5324854</v>
      </c>
      <c r="E2351" s="149" t="s">
        <v>8115</v>
      </c>
      <c r="F2351" s="149" t="s">
        <v>52</v>
      </c>
      <c r="H2351" s="150">
        <v>26677</v>
      </c>
      <c r="I2351" s="149" t="s">
        <v>8109</v>
      </c>
      <c r="J2351" s="149" t="s">
        <v>8110</v>
      </c>
      <c r="K2351" s="149" t="s">
        <v>61</v>
      </c>
      <c r="M2351" s="149" t="s">
        <v>46</v>
      </c>
      <c r="N2351" s="148">
        <v>12530017</v>
      </c>
      <c r="O2351" s="148" t="s">
        <v>2025</v>
      </c>
      <c r="P2351" s="150">
        <v>45482</v>
      </c>
      <c r="Q2351" s="148" t="s">
        <v>962</v>
      </c>
      <c r="R2351" s="150">
        <v>41908</v>
      </c>
      <c r="S2351" s="150">
        <v>45180</v>
      </c>
      <c r="T2351" s="148" t="s">
        <v>1006</v>
      </c>
      <c r="U2351" s="148">
        <v>745</v>
      </c>
      <c r="X2351" s="148">
        <v>7</v>
      </c>
      <c r="Y2351" s="148" t="s">
        <v>230</v>
      </c>
      <c r="AC2351" s="148" t="s">
        <v>49</v>
      </c>
      <c r="AD2351" s="148" t="s">
        <v>3702</v>
      </c>
      <c r="AE2351" s="148">
        <v>53500</v>
      </c>
      <c r="AF2351" s="148" t="s">
        <v>4553</v>
      </c>
      <c r="AI2351" s="148" t="s">
        <v>3171</v>
      </c>
      <c r="AK2351" s="148" t="s">
        <v>1920</v>
      </c>
      <c r="AL2351" s="148">
        <v>0</v>
      </c>
      <c r="AM2351" s="148">
        <v>0</v>
      </c>
    </row>
    <row r="2352" spans="1:39">
      <c r="A2352" s="148">
        <v>5323547</v>
      </c>
      <c r="B2352" s="148" t="s">
        <v>785</v>
      </c>
      <c r="C2352" s="148" t="s">
        <v>183</v>
      </c>
      <c r="D2352" s="148">
        <v>5323547</v>
      </c>
      <c r="F2352" s="149" t="s">
        <v>52</v>
      </c>
      <c r="H2352" s="150">
        <v>38016</v>
      </c>
      <c r="I2352" s="149" t="s">
        <v>59</v>
      </c>
      <c r="J2352" s="149">
        <v>-40</v>
      </c>
      <c r="K2352" s="149" t="s">
        <v>45</v>
      </c>
      <c r="M2352" s="149" t="s">
        <v>46</v>
      </c>
      <c r="N2352" s="148">
        <v>12530017</v>
      </c>
      <c r="O2352" s="148" t="s">
        <v>2025</v>
      </c>
      <c r="Q2352" s="148" t="s">
        <v>48</v>
      </c>
      <c r="R2352" s="150">
        <v>41163</v>
      </c>
      <c r="S2352" s="150">
        <v>44307</v>
      </c>
      <c r="T2352" s="148" t="s">
        <v>2896</v>
      </c>
      <c r="U2352" s="148">
        <v>1598</v>
      </c>
      <c r="X2352" s="148">
        <v>15</v>
      </c>
      <c r="Y2352" s="148" t="s">
        <v>230</v>
      </c>
      <c r="AB2352" s="150">
        <v>44378</v>
      </c>
      <c r="AC2352" s="148" t="s">
        <v>49</v>
      </c>
      <c r="AD2352" s="148" t="s">
        <v>3702</v>
      </c>
      <c r="AE2352" s="148">
        <v>53500</v>
      </c>
      <c r="AF2352" s="148" t="s">
        <v>4553</v>
      </c>
      <c r="AJ2352" s="148">
        <v>648542679</v>
      </c>
      <c r="AK2352" s="148" t="s">
        <v>2139</v>
      </c>
      <c r="AL2352" s="148">
        <v>0</v>
      </c>
      <c r="AM2352" s="148">
        <v>0</v>
      </c>
    </row>
    <row r="2353" spans="1:39">
      <c r="A2353" s="148">
        <v>5329002</v>
      </c>
      <c r="B2353" s="148" t="s">
        <v>6792</v>
      </c>
      <c r="C2353" s="148" t="s">
        <v>1013</v>
      </c>
      <c r="D2353" s="148">
        <v>5329002</v>
      </c>
      <c r="F2353" s="149" t="s">
        <v>52</v>
      </c>
      <c r="H2353" s="150">
        <v>26390</v>
      </c>
      <c r="I2353" s="149" t="s">
        <v>8109</v>
      </c>
      <c r="J2353" s="149" t="s">
        <v>8110</v>
      </c>
      <c r="K2353" s="149" t="s">
        <v>45</v>
      </c>
      <c r="M2353" s="149" t="s">
        <v>46</v>
      </c>
      <c r="N2353" s="148">
        <v>12530144</v>
      </c>
      <c r="O2353" s="148" t="s">
        <v>2070</v>
      </c>
      <c r="Q2353" s="148" t="s">
        <v>48</v>
      </c>
      <c r="R2353" s="150">
        <v>44869</v>
      </c>
      <c r="S2353" s="150">
        <v>44855</v>
      </c>
      <c r="T2353" s="148" t="s">
        <v>2896</v>
      </c>
      <c r="U2353" s="148">
        <v>615</v>
      </c>
      <c r="X2353" s="148">
        <v>6</v>
      </c>
      <c r="Y2353" s="148" t="s">
        <v>230</v>
      </c>
      <c r="AC2353" s="148" t="s">
        <v>49</v>
      </c>
      <c r="AD2353" s="148" t="s">
        <v>5094</v>
      </c>
      <c r="AE2353" s="148">
        <v>49640</v>
      </c>
      <c r="AF2353" s="148" t="s">
        <v>6793</v>
      </c>
      <c r="AJ2353" s="148">
        <v>684680801</v>
      </c>
      <c r="AK2353" s="148" t="s">
        <v>6794</v>
      </c>
      <c r="AL2353" s="148">
        <v>0</v>
      </c>
      <c r="AM2353" s="148">
        <v>0</v>
      </c>
    </row>
    <row r="2354" spans="1:39">
      <c r="A2354" s="148">
        <v>5328446</v>
      </c>
      <c r="B2354" s="148" t="s">
        <v>3582</v>
      </c>
      <c r="C2354" s="148" t="s">
        <v>151</v>
      </c>
      <c r="D2354" s="148">
        <v>5328446</v>
      </c>
      <c r="F2354" s="149" t="s">
        <v>43</v>
      </c>
      <c r="H2354" s="150">
        <v>23784</v>
      </c>
      <c r="I2354" s="149" t="s">
        <v>8130</v>
      </c>
      <c r="J2354" s="149" t="s">
        <v>8131</v>
      </c>
      <c r="K2354" s="149" t="s">
        <v>45</v>
      </c>
      <c r="M2354" s="149" t="s">
        <v>46</v>
      </c>
      <c r="N2354" s="148">
        <v>12530008</v>
      </c>
      <c r="O2354" s="148" t="s">
        <v>146</v>
      </c>
      <c r="Q2354" s="148" t="s">
        <v>48</v>
      </c>
      <c r="R2354" s="150">
        <v>44487</v>
      </c>
      <c r="S2354" s="150">
        <v>44442</v>
      </c>
      <c r="T2354" s="148" t="s">
        <v>2896</v>
      </c>
      <c r="U2354" s="148">
        <v>500</v>
      </c>
      <c r="X2354" s="148">
        <v>5</v>
      </c>
      <c r="Y2354" s="148" t="s">
        <v>230</v>
      </c>
      <c r="AC2354" s="148" t="s">
        <v>49</v>
      </c>
      <c r="AD2354" s="148" t="s">
        <v>3780</v>
      </c>
      <c r="AE2354" s="148">
        <v>53380</v>
      </c>
      <c r="AF2354" s="148" t="s">
        <v>5170</v>
      </c>
      <c r="AJ2354" s="148">
        <v>684906100</v>
      </c>
      <c r="AK2354" s="148" t="s">
        <v>3583</v>
      </c>
      <c r="AL2354" s="148">
        <v>0</v>
      </c>
      <c r="AM2354" s="148">
        <v>0</v>
      </c>
    </row>
    <row r="2355" spans="1:39">
      <c r="A2355" s="148">
        <v>5324790</v>
      </c>
      <c r="B2355" s="148" t="s">
        <v>3172</v>
      </c>
      <c r="C2355" s="148" t="s">
        <v>188</v>
      </c>
      <c r="D2355" s="148">
        <v>5324790</v>
      </c>
      <c r="F2355" s="149" t="s">
        <v>52</v>
      </c>
      <c r="H2355" s="150">
        <v>26857</v>
      </c>
      <c r="I2355" s="149" t="s">
        <v>8109</v>
      </c>
      <c r="J2355" s="149" t="s">
        <v>8110</v>
      </c>
      <c r="K2355" s="149" t="s">
        <v>45</v>
      </c>
      <c r="M2355" s="149" t="s">
        <v>46</v>
      </c>
      <c r="N2355" s="148">
        <v>12530001</v>
      </c>
      <c r="O2355" s="148" t="s">
        <v>2065</v>
      </c>
      <c r="Q2355" s="148" t="s">
        <v>48</v>
      </c>
      <c r="R2355" s="150">
        <v>41904</v>
      </c>
      <c r="S2355" s="150">
        <v>44473</v>
      </c>
      <c r="T2355" s="148" t="s">
        <v>2896</v>
      </c>
      <c r="U2355" s="148">
        <v>1171</v>
      </c>
      <c r="X2355" s="148">
        <v>11</v>
      </c>
      <c r="Y2355" s="148" t="s">
        <v>230</v>
      </c>
      <c r="AC2355" s="148" t="s">
        <v>49</v>
      </c>
      <c r="AD2355" s="148" t="s">
        <v>3949</v>
      </c>
      <c r="AE2355" s="148">
        <v>53240</v>
      </c>
      <c r="AF2355" s="148" t="s">
        <v>5171</v>
      </c>
      <c r="AJ2355" s="148">
        <v>629535692</v>
      </c>
      <c r="AK2355" s="148" t="s">
        <v>3173</v>
      </c>
      <c r="AL2355" s="148">
        <v>0</v>
      </c>
      <c r="AM2355" s="148">
        <v>0</v>
      </c>
    </row>
    <row r="2356" spans="1:39">
      <c r="A2356" s="148">
        <v>614438</v>
      </c>
      <c r="B2356" s="148" t="s">
        <v>786</v>
      </c>
      <c r="C2356" s="148" t="s">
        <v>249</v>
      </c>
      <c r="D2356" s="148">
        <v>614438</v>
      </c>
      <c r="F2356" s="149" t="s">
        <v>52</v>
      </c>
      <c r="H2356" s="150">
        <v>30282</v>
      </c>
      <c r="I2356" s="149" t="s">
        <v>8113</v>
      </c>
      <c r="J2356" s="149" t="s">
        <v>8114</v>
      </c>
      <c r="K2356" s="149" t="s">
        <v>45</v>
      </c>
      <c r="M2356" s="149" t="s">
        <v>46</v>
      </c>
      <c r="N2356" s="148">
        <v>12530018</v>
      </c>
      <c r="O2356" s="148" t="s">
        <v>2023</v>
      </c>
      <c r="Q2356" s="148" t="s">
        <v>48</v>
      </c>
      <c r="R2356" s="150">
        <v>37432</v>
      </c>
      <c r="S2356" s="150">
        <v>45181</v>
      </c>
      <c r="T2356" s="148" t="s">
        <v>1006</v>
      </c>
      <c r="U2356" s="148">
        <v>923</v>
      </c>
      <c r="X2356" s="148">
        <v>9</v>
      </c>
      <c r="Y2356" s="148" t="s">
        <v>230</v>
      </c>
      <c r="AC2356" s="148" t="s">
        <v>49</v>
      </c>
      <c r="AD2356" s="148" t="s">
        <v>3644</v>
      </c>
      <c r="AE2356" s="148">
        <v>53200</v>
      </c>
      <c r="AF2356" s="148" t="s">
        <v>5172</v>
      </c>
      <c r="AJ2356" s="148">
        <v>673282949</v>
      </c>
      <c r="AK2356" s="148" t="s">
        <v>1921</v>
      </c>
      <c r="AL2356" s="148">
        <v>0</v>
      </c>
      <c r="AM2356" s="148">
        <v>0</v>
      </c>
    </row>
    <row r="2357" spans="1:39">
      <c r="A2357" s="148">
        <v>5325774</v>
      </c>
      <c r="B2357" s="148" t="s">
        <v>786</v>
      </c>
      <c r="C2357" s="148" t="s">
        <v>232</v>
      </c>
      <c r="D2357" s="148">
        <v>5325774</v>
      </c>
      <c r="E2357" s="149" t="s">
        <v>52</v>
      </c>
      <c r="F2357" s="149" t="s">
        <v>52</v>
      </c>
      <c r="H2357" s="150">
        <v>38926</v>
      </c>
      <c r="I2357" s="149" t="s">
        <v>2335</v>
      </c>
      <c r="J2357" s="149">
        <v>-19</v>
      </c>
      <c r="K2357" s="149" t="s">
        <v>61</v>
      </c>
      <c r="M2357" s="149" t="s">
        <v>46</v>
      </c>
      <c r="N2357" s="148">
        <v>12530095</v>
      </c>
      <c r="O2357" s="148" t="s">
        <v>944</v>
      </c>
      <c r="P2357" s="150">
        <v>45477</v>
      </c>
      <c r="Q2357" s="148" t="s">
        <v>962</v>
      </c>
      <c r="R2357" s="150">
        <v>42624</v>
      </c>
      <c r="T2357" s="148" t="s">
        <v>2115</v>
      </c>
      <c r="U2357" s="148">
        <v>948</v>
      </c>
      <c r="X2357" s="148">
        <v>9</v>
      </c>
      <c r="Y2357" s="148" t="s">
        <v>230</v>
      </c>
      <c r="AC2357" s="148" t="s">
        <v>49</v>
      </c>
      <c r="AD2357" s="148" t="s">
        <v>3795</v>
      </c>
      <c r="AE2357" s="148">
        <v>53410</v>
      </c>
      <c r="AF2357" s="148" t="s">
        <v>5174</v>
      </c>
      <c r="AI2357" s="148">
        <v>243585040</v>
      </c>
      <c r="AJ2357" s="148">
        <v>616678328</v>
      </c>
      <c r="AK2357" s="148" t="s">
        <v>1498</v>
      </c>
      <c r="AL2357" s="148">
        <v>0</v>
      </c>
      <c r="AM2357" s="148">
        <v>0</v>
      </c>
    </row>
    <row r="2358" spans="1:39">
      <c r="A2358" s="148">
        <v>5329390</v>
      </c>
      <c r="B2358" s="148" t="s">
        <v>786</v>
      </c>
      <c r="C2358" s="148" t="s">
        <v>10106</v>
      </c>
      <c r="D2358" s="148">
        <v>5329390</v>
      </c>
      <c r="F2358" s="149" t="s">
        <v>52</v>
      </c>
      <c r="H2358" s="150">
        <v>41221</v>
      </c>
      <c r="I2358" s="149" t="s">
        <v>53</v>
      </c>
      <c r="J2358" s="149">
        <v>-13</v>
      </c>
      <c r="K2358" s="149" t="s">
        <v>45</v>
      </c>
      <c r="M2358" s="149" t="s">
        <v>46</v>
      </c>
      <c r="N2358" s="148">
        <v>12530018</v>
      </c>
      <c r="O2358" s="148" t="s">
        <v>2023</v>
      </c>
      <c r="Q2358" s="148" t="s">
        <v>48</v>
      </c>
      <c r="R2358" s="150">
        <v>45199</v>
      </c>
      <c r="T2358" s="148" t="s">
        <v>2115</v>
      </c>
      <c r="U2358" s="148">
        <v>500</v>
      </c>
      <c r="X2358" s="148">
        <v>5</v>
      </c>
      <c r="Y2358" s="148" t="s">
        <v>230</v>
      </c>
      <c r="AC2358" s="148" t="s">
        <v>49</v>
      </c>
      <c r="AD2358" s="148" t="s">
        <v>3646</v>
      </c>
      <c r="AE2358" s="148">
        <v>53200</v>
      </c>
      <c r="AF2358" s="148" t="s">
        <v>10107</v>
      </c>
      <c r="AJ2358" s="148" t="s">
        <v>10108</v>
      </c>
      <c r="AK2358" s="148" t="s">
        <v>10109</v>
      </c>
      <c r="AL2358" s="148">
        <v>0</v>
      </c>
      <c r="AM2358" s="148">
        <v>0</v>
      </c>
    </row>
    <row r="2359" spans="1:39">
      <c r="A2359" s="148">
        <v>5329749</v>
      </c>
      <c r="B2359" s="148" t="s">
        <v>786</v>
      </c>
      <c r="C2359" s="148" t="s">
        <v>108</v>
      </c>
      <c r="D2359" s="148">
        <v>5329749</v>
      </c>
      <c r="E2359" s="149" t="s">
        <v>52</v>
      </c>
      <c r="H2359" s="150">
        <v>38023</v>
      </c>
      <c r="I2359" s="149" t="s">
        <v>59</v>
      </c>
      <c r="J2359" s="149">
        <v>-40</v>
      </c>
      <c r="K2359" s="149" t="s">
        <v>45</v>
      </c>
      <c r="M2359" s="149" t="s">
        <v>46</v>
      </c>
      <c r="N2359" s="148">
        <v>12530114</v>
      </c>
      <c r="O2359" s="148" t="s">
        <v>47</v>
      </c>
      <c r="P2359" s="150">
        <v>45531</v>
      </c>
      <c r="Q2359" s="148" t="s">
        <v>962</v>
      </c>
      <c r="R2359" s="150">
        <v>45531</v>
      </c>
      <c r="S2359" s="150">
        <v>45483</v>
      </c>
      <c r="T2359" s="148" t="s">
        <v>1006</v>
      </c>
      <c r="U2359" s="148">
        <v>500</v>
      </c>
      <c r="X2359" s="148">
        <v>5</v>
      </c>
      <c r="Y2359" s="148" t="s">
        <v>230</v>
      </c>
      <c r="AC2359" s="148" t="s">
        <v>49</v>
      </c>
      <c r="AD2359" s="148" t="s">
        <v>1328</v>
      </c>
      <c r="AE2359" s="148">
        <v>53000</v>
      </c>
      <c r="AF2359" s="148" t="s">
        <v>10110</v>
      </c>
      <c r="AJ2359" s="148" t="s">
        <v>10111</v>
      </c>
      <c r="AK2359" s="148" t="s">
        <v>10112</v>
      </c>
      <c r="AL2359" s="148">
        <v>0</v>
      </c>
      <c r="AM2359" s="148">
        <v>0</v>
      </c>
    </row>
    <row r="2360" spans="1:39">
      <c r="A2360" s="148">
        <v>5329389</v>
      </c>
      <c r="B2360" s="148" t="s">
        <v>786</v>
      </c>
      <c r="C2360" s="148" t="s">
        <v>73</v>
      </c>
      <c r="D2360" s="148">
        <v>5329389</v>
      </c>
      <c r="F2360" s="149" t="s">
        <v>52</v>
      </c>
      <c r="H2360" s="150">
        <v>42452</v>
      </c>
      <c r="I2360" s="149" t="s">
        <v>43</v>
      </c>
      <c r="J2360" s="149">
        <v>-9</v>
      </c>
      <c r="K2360" s="149" t="s">
        <v>45</v>
      </c>
      <c r="M2360" s="149" t="s">
        <v>46</v>
      </c>
      <c r="N2360" s="148">
        <v>12530018</v>
      </c>
      <c r="O2360" s="148" t="s">
        <v>2023</v>
      </c>
      <c r="Q2360" s="148" t="s">
        <v>48</v>
      </c>
      <c r="R2360" s="150">
        <v>45199</v>
      </c>
      <c r="T2360" s="148" t="s">
        <v>2115</v>
      </c>
      <c r="U2360" s="148">
        <v>500</v>
      </c>
      <c r="X2360" s="148">
        <v>5</v>
      </c>
      <c r="Y2360" s="148" t="s">
        <v>230</v>
      </c>
      <c r="AC2360" s="148" t="s">
        <v>49</v>
      </c>
      <c r="AD2360" s="148" t="s">
        <v>3646</v>
      </c>
      <c r="AE2360" s="148">
        <v>53200</v>
      </c>
      <c r="AF2360" s="148" t="s">
        <v>10107</v>
      </c>
      <c r="AJ2360" s="148" t="s">
        <v>10108</v>
      </c>
      <c r="AK2360" s="148" t="s">
        <v>10109</v>
      </c>
      <c r="AL2360" s="148">
        <v>0</v>
      </c>
      <c r="AM2360" s="148">
        <v>0</v>
      </c>
    </row>
    <row r="2361" spans="1:39">
      <c r="A2361" s="148">
        <v>5327566</v>
      </c>
      <c r="B2361" s="148" t="s">
        <v>786</v>
      </c>
      <c r="C2361" s="148" t="s">
        <v>125</v>
      </c>
      <c r="D2361" s="148">
        <v>5327566</v>
      </c>
      <c r="F2361" s="149" t="s">
        <v>52</v>
      </c>
      <c r="H2361" s="150">
        <v>38796</v>
      </c>
      <c r="I2361" s="149" t="s">
        <v>2335</v>
      </c>
      <c r="J2361" s="149">
        <v>-19</v>
      </c>
      <c r="K2361" s="149" t="s">
        <v>45</v>
      </c>
      <c r="M2361" s="149" t="s">
        <v>46</v>
      </c>
      <c r="N2361" s="148">
        <v>12530077</v>
      </c>
      <c r="O2361" s="148" t="s">
        <v>2064</v>
      </c>
      <c r="Q2361" s="148" t="s">
        <v>48</v>
      </c>
      <c r="R2361" s="150">
        <v>43734</v>
      </c>
      <c r="T2361" s="148" t="s">
        <v>2115</v>
      </c>
      <c r="U2361" s="148">
        <v>500</v>
      </c>
      <c r="X2361" s="148">
        <v>5</v>
      </c>
      <c r="Y2361" s="148" t="s">
        <v>230</v>
      </c>
      <c r="AC2361" s="148" t="s">
        <v>49</v>
      </c>
      <c r="AD2361" s="148" t="s">
        <v>3668</v>
      </c>
      <c r="AE2361" s="148">
        <v>53160</v>
      </c>
      <c r="AF2361" s="148" t="s">
        <v>5175</v>
      </c>
      <c r="AI2361" s="148">
        <v>243370810</v>
      </c>
      <c r="AK2361" s="148" t="s">
        <v>2321</v>
      </c>
      <c r="AL2361" s="148">
        <v>0</v>
      </c>
      <c r="AM2361" s="148">
        <v>0</v>
      </c>
    </row>
    <row r="2362" spans="1:39">
      <c r="A2362" s="148">
        <v>5326188</v>
      </c>
      <c r="B2362" s="148" t="s">
        <v>786</v>
      </c>
      <c r="C2362" s="148" t="s">
        <v>186</v>
      </c>
      <c r="D2362" s="148">
        <v>5326188</v>
      </c>
      <c r="F2362" s="149" t="s">
        <v>52</v>
      </c>
      <c r="H2362" s="150">
        <v>40072</v>
      </c>
      <c r="I2362" s="149" t="s">
        <v>70</v>
      </c>
      <c r="J2362" s="149">
        <v>-16</v>
      </c>
      <c r="K2362" s="149" t="s">
        <v>45</v>
      </c>
      <c r="M2362" s="149" t="s">
        <v>46</v>
      </c>
      <c r="N2362" s="148">
        <v>12538910</v>
      </c>
      <c r="O2362" s="148" t="s">
        <v>2072</v>
      </c>
      <c r="Q2362" s="148" t="s">
        <v>48</v>
      </c>
      <c r="R2362" s="150">
        <v>42704</v>
      </c>
      <c r="T2362" s="148" t="s">
        <v>2115</v>
      </c>
      <c r="U2362" s="148">
        <v>535</v>
      </c>
      <c r="X2362" s="148">
        <v>5</v>
      </c>
      <c r="Y2362" s="148" t="s">
        <v>230</v>
      </c>
      <c r="AC2362" s="148" t="s">
        <v>49</v>
      </c>
      <c r="AD2362" s="148" t="s">
        <v>4026</v>
      </c>
      <c r="AE2362" s="148">
        <v>53440</v>
      </c>
      <c r="AF2362" s="148" t="s">
        <v>5176</v>
      </c>
      <c r="AI2362" s="148">
        <v>243045718</v>
      </c>
      <c r="AK2362" s="148" t="s">
        <v>1922</v>
      </c>
      <c r="AL2362" s="148">
        <v>0</v>
      </c>
      <c r="AM2362" s="148">
        <v>0</v>
      </c>
    </row>
    <row r="2363" spans="1:39">
      <c r="A2363" s="148">
        <v>5325178</v>
      </c>
      <c r="B2363" s="148" t="s">
        <v>786</v>
      </c>
      <c r="C2363" s="148" t="s">
        <v>151</v>
      </c>
      <c r="D2363" s="148">
        <v>5325178</v>
      </c>
      <c r="E2363" s="149" t="s">
        <v>8115</v>
      </c>
      <c r="F2363" s="149" t="s">
        <v>52</v>
      </c>
      <c r="H2363" s="150">
        <v>26856</v>
      </c>
      <c r="I2363" s="149" t="s">
        <v>8109</v>
      </c>
      <c r="J2363" s="149" t="s">
        <v>8110</v>
      </c>
      <c r="K2363" s="149" t="s">
        <v>45</v>
      </c>
      <c r="M2363" s="149" t="s">
        <v>46</v>
      </c>
      <c r="N2363" s="148">
        <v>12538910</v>
      </c>
      <c r="O2363" s="148" t="s">
        <v>2072</v>
      </c>
      <c r="P2363" s="150">
        <v>45477</v>
      </c>
      <c r="Q2363" s="148" t="s">
        <v>962</v>
      </c>
      <c r="R2363" s="150">
        <v>42251</v>
      </c>
      <c r="S2363" s="150">
        <v>44761</v>
      </c>
      <c r="T2363" s="148" t="s">
        <v>2896</v>
      </c>
      <c r="U2363" s="148">
        <v>570</v>
      </c>
      <c r="X2363" s="148">
        <v>5</v>
      </c>
      <c r="Y2363" s="148" t="s">
        <v>230</v>
      </c>
      <c r="AC2363" s="148" t="s">
        <v>49</v>
      </c>
      <c r="AD2363" s="148" t="s">
        <v>4451</v>
      </c>
      <c r="AE2363" s="148">
        <v>53440</v>
      </c>
      <c r="AF2363" s="148" t="s">
        <v>5177</v>
      </c>
      <c r="AH2363" s="148" t="s">
        <v>5178</v>
      </c>
      <c r="AI2363" s="148" t="s">
        <v>3584</v>
      </c>
      <c r="AJ2363" s="148" t="s">
        <v>3585</v>
      </c>
      <c r="AK2363" s="148" t="s">
        <v>1922</v>
      </c>
      <c r="AL2363" s="148">
        <v>0</v>
      </c>
      <c r="AM2363" s="148">
        <v>0</v>
      </c>
    </row>
    <row r="2364" spans="1:39">
      <c r="A2364" s="148">
        <v>9312030</v>
      </c>
      <c r="B2364" s="148" t="s">
        <v>10113</v>
      </c>
      <c r="C2364" s="148" t="s">
        <v>210</v>
      </c>
      <c r="D2364" s="148">
        <v>9312030</v>
      </c>
      <c r="F2364" s="149" t="s">
        <v>52</v>
      </c>
      <c r="H2364" s="150">
        <v>33870</v>
      </c>
      <c r="I2364" s="149" t="s">
        <v>59</v>
      </c>
      <c r="J2364" s="149">
        <v>-40</v>
      </c>
      <c r="K2364" s="149" t="s">
        <v>45</v>
      </c>
      <c r="M2364" s="149" t="s">
        <v>46</v>
      </c>
      <c r="N2364" s="148">
        <v>12530018</v>
      </c>
      <c r="O2364" s="148" t="s">
        <v>2023</v>
      </c>
      <c r="Q2364" s="148" t="s">
        <v>48</v>
      </c>
      <c r="R2364" s="150">
        <v>37529</v>
      </c>
      <c r="S2364" s="150">
        <v>45197</v>
      </c>
      <c r="T2364" s="148" t="s">
        <v>1006</v>
      </c>
      <c r="U2364" s="148">
        <v>967</v>
      </c>
      <c r="X2364" s="148">
        <v>9</v>
      </c>
      <c r="Y2364" s="148" t="s">
        <v>230</v>
      </c>
      <c r="AB2364" s="150">
        <v>45474</v>
      </c>
      <c r="AC2364" s="148" t="s">
        <v>49</v>
      </c>
      <c r="AD2364" s="148" t="s">
        <v>10114</v>
      </c>
      <c r="AE2364" s="148">
        <v>58200</v>
      </c>
      <c r="AF2364" s="148" t="s">
        <v>10115</v>
      </c>
      <c r="AJ2364" s="148">
        <v>673653355</v>
      </c>
      <c r="AK2364" s="148" t="s">
        <v>10116</v>
      </c>
      <c r="AL2364" s="148">
        <v>0</v>
      </c>
      <c r="AM2364" s="148">
        <v>0</v>
      </c>
    </row>
    <row r="2365" spans="1:39">
      <c r="A2365" s="148">
        <v>534399</v>
      </c>
      <c r="B2365" s="148" t="s">
        <v>787</v>
      </c>
      <c r="C2365" s="148" t="s">
        <v>188</v>
      </c>
      <c r="D2365" s="148">
        <v>534399</v>
      </c>
      <c r="F2365" s="149" t="s">
        <v>52</v>
      </c>
      <c r="H2365" s="150">
        <v>24631</v>
      </c>
      <c r="I2365" s="149" t="s">
        <v>8130</v>
      </c>
      <c r="J2365" s="149" t="s">
        <v>8131</v>
      </c>
      <c r="K2365" s="149" t="s">
        <v>45</v>
      </c>
      <c r="M2365" s="149" t="s">
        <v>46</v>
      </c>
      <c r="N2365" s="148">
        <v>12530022</v>
      </c>
      <c r="O2365" s="148" t="s">
        <v>51</v>
      </c>
      <c r="Q2365" s="148" t="s">
        <v>48</v>
      </c>
      <c r="R2365" s="150">
        <v>37432</v>
      </c>
      <c r="S2365" s="150">
        <v>44831</v>
      </c>
      <c r="T2365" s="148" t="s">
        <v>2896</v>
      </c>
      <c r="U2365" s="148">
        <v>724</v>
      </c>
      <c r="X2365" s="148">
        <v>7</v>
      </c>
      <c r="Y2365" s="148" t="s">
        <v>230</v>
      </c>
      <c r="AC2365" s="148" t="s">
        <v>49</v>
      </c>
      <c r="AD2365" s="148" t="s">
        <v>3714</v>
      </c>
      <c r="AE2365" s="148">
        <v>53940</v>
      </c>
      <c r="AF2365" s="148" t="s">
        <v>5179</v>
      </c>
      <c r="AI2365" s="148">
        <v>243580525</v>
      </c>
      <c r="AK2365" s="148" t="s">
        <v>1923</v>
      </c>
      <c r="AL2365" s="148">
        <v>0</v>
      </c>
      <c r="AM2365" s="148">
        <v>0</v>
      </c>
    </row>
    <row r="2366" spans="1:39">
      <c r="A2366" s="148">
        <v>5328864</v>
      </c>
      <c r="B2366" s="148" t="s">
        <v>787</v>
      </c>
      <c r="C2366" s="148" t="s">
        <v>6795</v>
      </c>
      <c r="D2366" s="148">
        <v>5328864</v>
      </c>
      <c r="F2366" s="149" t="s">
        <v>52</v>
      </c>
      <c r="H2366" s="150">
        <v>41529</v>
      </c>
      <c r="I2366" s="149" t="s">
        <v>54</v>
      </c>
      <c r="J2366" s="149">
        <v>-12</v>
      </c>
      <c r="K2366" s="149" t="s">
        <v>61</v>
      </c>
      <c r="M2366" s="149" t="s">
        <v>46</v>
      </c>
      <c r="N2366" s="148">
        <v>12530018</v>
      </c>
      <c r="O2366" s="148" t="s">
        <v>2023</v>
      </c>
      <c r="Q2366" s="148" t="s">
        <v>48</v>
      </c>
      <c r="R2366" s="150">
        <v>44835</v>
      </c>
      <c r="S2366" s="150">
        <v>45181</v>
      </c>
      <c r="T2366" s="148" t="s">
        <v>1006</v>
      </c>
      <c r="U2366" s="148">
        <v>500</v>
      </c>
      <c r="X2366" s="148">
        <v>5</v>
      </c>
      <c r="Y2366" s="148" t="s">
        <v>230</v>
      </c>
      <c r="AC2366" s="148" t="s">
        <v>49</v>
      </c>
      <c r="AD2366" s="148" t="s">
        <v>6796</v>
      </c>
      <c r="AE2366" s="148">
        <v>49330</v>
      </c>
      <c r="AF2366" s="148" t="s">
        <v>6797</v>
      </c>
      <c r="AJ2366" s="148">
        <v>782987451</v>
      </c>
      <c r="AK2366" s="148" t="s">
        <v>6798</v>
      </c>
      <c r="AL2366" s="148">
        <v>0</v>
      </c>
      <c r="AM2366" s="148">
        <v>0</v>
      </c>
    </row>
    <row r="2367" spans="1:39">
      <c r="A2367" s="148">
        <v>5328974</v>
      </c>
      <c r="B2367" s="148" t="s">
        <v>787</v>
      </c>
      <c r="C2367" s="148" t="s">
        <v>322</v>
      </c>
      <c r="D2367" s="148">
        <v>5328974</v>
      </c>
      <c r="F2367" s="149" t="s">
        <v>52</v>
      </c>
      <c r="H2367" s="150">
        <v>40837</v>
      </c>
      <c r="I2367" s="149" t="s">
        <v>44</v>
      </c>
      <c r="J2367" s="149">
        <v>-14</v>
      </c>
      <c r="K2367" s="149" t="s">
        <v>45</v>
      </c>
      <c r="M2367" s="149" t="s">
        <v>46</v>
      </c>
      <c r="N2367" s="148">
        <v>12530072</v>
      </c>
      <c r="O2367" s="148" t="s">
        <v>2032</v>
      </c>
      <c r="Q2367" s="148" t="s">
        <v>48</v>
      </c>
      <c r="R2367" s="150">
        <v>44854</v>
      </c>
      <c r="T2367" s="148" t="s">
        <v>2115</v>
      </c>
      <c r="U2367" s="148">
        <v>500</v>
      </c>
      <c r="X2367" s="148">
        <v>5</v>
      </c>
      <c r="Y2367" s="148" t="s">
        <v>230</v>
      </c>
      <c r="AC2367" s="148" t="s">
        <v>49</v>
      </c>
      <c r="AD2367" s="148" t="s">
        <v>3642</v>
      </c>
      <c r="AE2367" s="148">
        <v>53470</v>
      </c>
      <c r="AF2367" s="148" t="s">
        <v>6799</v>
      </c>
      <c r="AI2367" s="148">
        <v>243980448</v>
      </c>
      <c r="AJ2367" s="148">
        <v>689688549</v>
      </c>
      <c r="AK2367" s="148" t="s">
        <v>6800</v>
      </c>
      <c r="AL2367" s="148">
        <v>0</v>
      </c>
      <c r="AM2367" s="148">
        <v>0</v>
      </c>
    </row>
    <row r="2368" spans="1:39">
      <c r="A2368" s="148">
        <v>536626</v>
      </c>
      <c r="B2368" s="148" t="s">
        <v>787</v>
      </c>
      <c r="C2368" s="148" t="s">
        <v>64</v>
      </c>
      <c r="D2368" s="148">
        <v>536626</v>
      </c>
      <c r="E2368" s="149" t="s">
        <v>52</v>
      </c>
      <c r="F2368" s="149" t="s">
        <v>52</v>
      </c>
      <c r="H2368" s="150">
        <v>23345</v>
      </c>
      <c r="I2368" s="149" t="s">
        <v>8138</v>
      </c>
      <c r="J2368" s="149" t="s">
        <v>8139</v>
      </c>
      <c r="K2368" s="149" t="s">
        <v>45</v>
      </c>
      <c r="M2368" s="149" t="s">
        <v>46</v>
      </c>
      <c r="N2368" s="148">
        <v>12530121</v>
      </c>
      <c r="O2368" s="148" t="s">
        <v>142</v>
      </c>
      <c r="P2368" s="150">
        <v>45494</v>
      </c>
      <c r="Q2368" s="148" t="s">
        <v>962</v>
      </c>
      <c r="R2368" s="150">
        <v>37432</v>
      </c>
      <c r="S2368" s="150">
        <v>45187</v>
      </c>
      <c r="T2368" s="148" t="s">
        <v>1006</v>
      </c>
      <c r="U2368" s="148">
        <v>613</v>
      </c>
      <c r="X2368" s="148">
        <v>6</v>
      </c>
      <c r="Y2368" s="148" t="s">
        <v>230</v>
      </c>
      <c r="AC2368" s="148" t="s">
        <v>49</v>
      </c>
      <c r="AD2368" s="148" t="s">
        <v>3669</v>
      </c>
      <c r="AE2368" s="148">
        <v>53500</v>
      </c>
      <c r="AF2368" s="148" t="s">
        <v>5180</v>
      </c>
      <c r="AI2368" s="148">
        <v>243052104</v>
      </c>
      <c r="AJ2368" s="148">
        <v>619680471</v>
      </c>
      <c r="AK2368" s="148" t="s">
        <v>2322</v>
      </c>
      <c r="AL2368" s="148">
        <v>0</v>
      </c>
      <c r="AM2368" s="148">
        <v>0</v>
      </c>
    </row>
    <row r="2369" spans="1:39">
      <c r="A2369" s="148">
        <v>5325401</v>
      </c>
      <c r="B2369" s="148" t="s">
        <v>787</v>
      </c>
      <c r="C2369" s="148" t="s">
        <v>1282</v>
      </c>
      <c r="D2369" s="148">
        <v>5325401</v>
      </c>
      <c r="F2369" s="149" t="s">
        <v>43</v>
      </c>
      <c r="H2369" s="150">
        <v>26535</v>
      </c>
      <c r="I2369" s="149" t="s">
        <v>8109</v>
      </c>
      <c r="J2369" s="149" t="s">
        <v>8110</v>
      </c>
      <c r="K2369" s="149" t="s">
        <v>45</v>
      </c>
      <c r="M2369" s="149" t="s">
        <v>46</v>
      </c>
      <c r="N2369" s="148">
        <v>12530060</v>
      </c>
      <c r="O2369" s="148" t="s">
        <v>2031</v>
      </c>
      <c r="Q2369" s="148" t="s">
        <v>48</v>
      </c>
      <c r="R2369" s="150">
        <v>42272</v>
      </c>
      <c r="S2369" s="150">
        <v>44840</v>
      </c>
      <c r="T2369" s="148" t="s">
        <v>2896</v>
      </c>
      <c r="U2369" s="148">
        <v>500</v>
      </c>
      <c r="X2369" s="148">
        <v>5</v>
      </c>
      <c r="Y2369" s="148" t="s">
        <v>230</v>
      </c>
      <c r="AC2369" s="148" t="s">
        <v>49</v>
      </c>
      <c r="AD2369" s="148" t="s">
        <v>3725</v>
      </c>
      <c r="AE2369" s="148">
        <v>53810</v>
      </c>
      <c r="AF2369" s="148" t="s">
        <v>6801</v>
      </c>
      <c r="AI2369" s="148">
        <v>244726013</v>
      </c>
      <c r="AJ2369" s="148">
        <v>611423670</v>
      </c>
      <c r="AK2369" s="148" t="s">
        <v>6802</v>
      </c>
      <c r="AL2369" s="148">
        <v>1</v>
      </c>
      <c r="AM2369" s="148">
        <v>1</v>
      </c>
    </row>
    <row r="2370" spans="1:39">
      <c r="A2370" s="148">
        <v>5325167</v>
      </c>
      <c r="B2370" s="148" t="s">
        <v>999</v>
      </c>
      <c r="C2370" s="148" t="s">
        <v>69</v>
      </c>
      <c r="D2370" s="148">
        <v>5325167</v>
      </c>
      <c r="F2370" s="149" t="s">
        <v>52</v>
      </c>
      <c r="H2370" s="150">
        <v>31049</v>
      </c>
      <c r="I2370" s="149" t="s">
        <v>59</v>
      </c>
      <c r="J2370" s="149">
        <v>-40</v>
      </c>
      <c r="K2370" s="149" t="s">
        <v>45</v>
      </c>
      <c r="M2370" s="149" t="s">
        <v>46</v>
      </c>
      <c r="N2370" s="148">
        <v>12538899</v>
      </c>
      <c r="O2370" s="148" t="s">
        <v>1231</v>
      </c>
      <c r="Q2370" s="148" t="s">
        <v>48</v>
      </c>
      <c r="R2370" s="150">
        <v>42249</v>
      </c>
      <c r="S2370" s="150">
        <v>44405</v>
      </c>
      <c r="T2370" s="148" t="s">
        <v>2896</v>
      </c>
      <c r="U2370" s="148">
        <v>666</v>
      </c>
      <c r="X2370" s="148">
        <v>6</v>
      </c>
      <c r="Y2370" s="148" t="s">
        <v>230</v>
      </c>
      <c r="AC2370" s="148" t="s">
        <v>49</v>
      </c>
      <c r="AD2370" s="148" t="s">
        <v>5044</v>
      </c>
      <c r="AE2370" s="148">
        <v>53150</v>
      </c>
      <c r="AF2370" s="148" t="s">
        <v>5181</v>
      </c>
      <c r="AJ2370" s="148" t="s">
        <v>2323</v>
      </c>
      <c r="AK2370" s="148" t="s">
        <v>2324</v>
      </c>
      <c r="AL2370" s="148">
        <v>0</v>
      </c>
      <c r="AM2370" s="148">
        <v>0</v>
      </c>
    </row>
    <row r="2371" spans="1:39">
      <c r="A2371" s="148">
        <v>614150</v>
      </c>
      <c r="B2371" s="148" t="s">
        <v>788</v>
      </c>
      <c r="C2371" s="148" t="s">
        <v>10117</v>
      </c>
      <c r="D2371" s="148">
        <v>614150</v>
      </c>
      <c r="F2371" s="149" t="s">
        <v>52</v>
      </c>
      <c r="H2371" s="150">
        <v>31567</v>
      </c>
      <c r="I2371" s="149" t="s">
        <v>59</v>
      </c>
      <c r="J2371" s="149">
        <v>-40</v>
      </c>
      <c r="K2371" s="149" t="s">
        <v>61</v>
      </c>
      <c r="M2371" s="149" t="s">
        <v>46</v>
      </c>
      <c r="N2371" s="148">
        <v>12530001</v>
      </c>
      <c r="O2371" s="148" t="s">
        <v>2065</v>
      </c>
      <c r="Q2371" s="148" t="s">
        <v>48</v>
      </c>
      <c r="R2371" s="150">
        <v>37432</v>
      </c>
      <c r="S2371" s="150">
        <v>45225</v>
      </c>
      <c r="T2371" s="148" t="s">
        <v>1006</v>
      </c>
      <c r="U2371" s="148">
        <v>984</v>
      </c>
      <c r="X2371" s="148">
        <v>9</v>
      </c>
      <c r="Y2371" s="148" t="s">
        <v>230</v>
      </c>
      <c r="AC2371" s="148" t="s">
        <v>49</v>
      </c>
      <c r="AD2371" s="148" t="s">
        <v>3949</v>
      </c>
      <c r="AE2371" s="148">
        <v>53240</v>
      </c>
      <c r="AF2371" s="148" t="s">
        <v>10118</v>
      </c>
      <c r="AJ2371" s="148">
        <v>688223078</v>
      </c>
      <c r="AK2371" s="148" t="s">
        <v>10119</v>
      </c>
      <c r="AL2371" s="148">
        <v>0</v>
      </c>
      <c r="AM2371" s="148">
        <v>0</v>
      </c>
    </row>
    <row r="2372" spans="1:39">
      <c r="A2372" s="148">
        <v>613716</v>
      </c>
      <c r="B2372" s="148" t="s">
        <v>788</v>
      </c>
      <c r="C2372" s="148" t="s">
        <v>108</v>
      </c>
      <c r="D2372" s="148">
        <v>613716</v>
      </c>
      <c r="E2372" s="149" t="s">
        <v>8115</v>
      </c>
      <c r="F2372" s="149" t="s">
        <v>52</v>
      </c>
      <c r="H2372" s="150">
        <v>30142</v>
      </c>
      <c r="I2372" s="149" t="s">
        <v>8113</v>
      </c>
      <c r="J2372" s="149" t="s">
        <v>8114</v>
      </c>
      <c r="K2372" s="149" t="s">
        <v>45</v>
      </c>
      <c r="M2372" s="149" t="s">
        <v>46</v>
      </c>
      <c r="N2372" s="148">
        <v>12530001</v>
      </c>
      <c r="O2372" s="148" t="s">
        <v>2065</v>
      </c>
      <c r="P2372" s="150">
        <v>45496</v>
      </c>
      <c r="Q2372" s="148" t="s">
        <v>962</v>
      </c>
      <c r="R2372" s="150">
        <v>37432</v>
      </c>
      <c r="S2372" s="150">
        <v>45118</v>
      </c>
      <c r="T2372" s="148" t="s">
        <v>2896</v>
      </c>
      <c r="U2372" s="148">
        <v>1008</v>
      </c>
      <c r="X2372" s="148">
        <v>10</v>
      </c>
      <c r="Y2372" s="148" t="s">
        <v>230</v>
      </c>
      <c r="AC2372" s="148" t="s">
        <v>49</v>
      </c>
      <c r="AD2372" s="148" t="s">
        <v>4025</v>
      </c>
      <c r="AE2372" s="148">
        <v>53200</v>
      </c>
      <c r="AF2372" s="148" t="s">
        <v>5182</v>
      </c>
      <c r="AI2372" s="148" t="s">
        <v>3174</v>
      </c>
      <c r="AJ2372" s="148" t="s">
        <v>3174</v>
      </c>
      <c r="AK2372" s="148" t="s">
        <v>1924</v>
      </c>
      <c r="AL2372" s="148">
        <v>0</v>
      </c>
      <c r="AM2372" s="148">
        <v>0</v>
      </c>
    </row>
    <row r="2373" spans="1:39">
      <c r="A2373" s="148">
        <v>5329742</v>
      </c>
      <c r="B2373" s="148" t="s">
        <v>6803</v>
      </c>
      <c r="C2373" s="148" t="s">
        <v>6781</v>
      </c>
      <c r="D2373" s="148">
        <v>5329742</v>
      </c>
      <c r="E2373" s="149" t="s">
        <v>5338</v>
      </c>
      <c r="H2373" s="150">
        <v>42456</v>
      </c>
      <c r="I2373" s="149" t="s">
        <v>43</v>
      </c>
      <c r="J2373" s="149">
        <v>-9</v>
      </c>
      <c r="K2373" s="149" t="s">
        <v>61</v>
      </c>
      <c r="M2373" s="149" t="s">
        <v>46</v>
      </c>
      <c r="N2373" s="148">
        <v>12530060</v>
      </c>
      <c r="O2373" s="148" t="s">
        <v>2031</v>
      </c>
      <c r="P2373" s="150">
        <v>45523</v>
      </c>
      <c r="Q2373" s="148" t="s">
        <v>962</v>
      </c>
      <c r="R2373" s="150">
        <v>45523</v>
      </c>
      <c r="T2373" s="148" t="s">
        <v>2115</v>
      </c>
      <c r="U2373" s="148">
        <v>500</v>
      </c>
      <c r="X2373" s="148">
        <v>5</v>
      </c>
      <c r="Y2373" s="148" t="s">
        <v>230</v>
      </c>
      <c r="AC2373" s="148" t="s">
        <v>49</v>
      </c>
      <c r="AD2373" s="148" t="s">
        <v>3637</v>
      </c>
      <c r="AE2373" s="148">
        <v>53810</v>
      </c>
      <c r="AF2373" s="148" t="s">
        <v>10120</v>
      </c>
      <c r="AJ2373" s="148">
        <v>675268649</v>
      </c>
      <c r="AK2373" s="148" t="s">
        <v>10121</v>
      </c>
      <c r="AL2373" s="148">
        <v>0</v>
      </c>
      <c r="AM2373" s="148">
        <v>0</v>
      </c>
    </row>
    <row r="2374" spans="1:39">
      <c r="A2374" s="148">
        <v>5328674</v>
      </c>
      <c r="B2374" s="148" t="s">
        <v>6803</v>
      </c>
      <c r="C2374" s="148" t="s">
        <v>2986</v>
      </c>
      <c r="D2374" s="148">
        <v>5328674</v>
      </c>
      <c r="F2374" s="149" t="s">
        <v>52</v>
      </c>
      <c r="H2374" s="150">
        <v>40965</v>
      </c>
      <c r="I2374" s="149" t="s">
        <v>53</v>
      </c>
      <c r="J2374" s="149">
        <v>-13</v>
      </c>
      <c r="K2374" s="149" t="s">
        <v>61</v>
      </c>
      <c r="M2374" s="149" t="s">
        <v>46</v>
      </c>
      <c r="N2374" s="148">
        <v>12530060</v>
      </c>
      <c r="O2374" s="148" t="s">
        <v>2031</v>
      </c>
      <c r="Q2374" s="148" t="s">
        <v>48</v>
      </c>
      <c r="R2374" s="150">
        <v>44811</v>
      </c>
      <c r="T2374" s="148" t="s">
        <v>2115</v>
      </c>
      <c r="U2374" s="148">
        <v>655</v>
      </c>
      <c r="X2374" s="148">
        <v>6</v>
      </c>
      <c r="Y2374" s="148" t="s">
        <v>230</v>
      </c>
      <c r="AC2374" s="148" t="s">
        <v>49</v>
      </c>
      <c r="AD2374" s="148" t="s">
        <v>3637</v>
      </c>
      <c r="AE2374" s="148">
        <v>53810</v>
      </c>
      <c r="AF2374" s="148" t="s">
        <v>6804</v>
      </c>
      <c r="AI2374" s="148">
        <v>672122703</v>
      </c>
      <c r="AJ2374" s="148">
        <v>671886997</v>
      </c>
      <c r="AK2374" s="148" t="s">
        <v>6805</v>
      </c>
      <c r="AL2374" s="148">
        <v>1</v>
      </c>
      <c r="AM2374" s="148">
        <v>0</v>
      </c>
    </row>
    <row r="2375" spans="1:39">
      <c r="A2375" s="148">
        <v>5329743</v>
      </c>
      <c r="B2375" s="148" t="s">
        <v>6803</v>
      </c>
      <c r="C2375" s="148" t="s">
        <v>10122</v>
      </c>
      <c r="D2375" s="148">
        <v>5329743</v>
      </c>
      <c r="E2375" s="149" t="s">
        <v>5338</v>
      </c>
      <c r="H2375" s="150">
        <v>41187</v>
      </c>
      <c r="I2375" s="149" t="s">
        <v>53</v>
      </c>
      <c r="J2375" s="149">
        <v>-13</v>
      </c>
      <c r="K2375" s="149" t="s">
        <v>61</v>
      </c>
      <c r="M2375" s="149" t="s">
        <v>46</v>
      </c>
      <c r="N2375" s="148">
        <v>12530060</v>
      </c>
      <c r="O2375" s="148" t="s">
        <v>2031</v>
      </c>
      <c r="P2375" s="150">
        <v>45523</v>
      </c>
      <c r="Q2375" s="148" t="s">
        <v>962</v>
      </c>
      <c r="R2375" s="150">
        <v>45523</v>
      </c>
      <c r="T2375" s="148" t="s">
        <v>2115</v>
      </c>
      <c r="U2375" s="148">
        <v>500</v>
      </c>
      <c r="X2375" s="148">
        <v>5</v>
      </c>
      <c r="Y2375" s="148" t="s">
        <v>230</v>
      </c>
      <c r="AC2375" s="148" t="s">
        <v>49</v>
      </c>
      <c r="AD2375" s="148" t="s">
        <v>3637</v>
      </c>
      <c r="AE2375" s="148">
        <v>53810</v>
      </c>
      <c r="AF2375" s="148" t="s">
        <v>10120</v>
      </c>
      <c r="AJ2375" s="148">
        <v>675268649</v>
      </c>
      <c r="AK2375" s="148" t="s">
        <v>10121</v>
      </c>
      <c r="AL2375" s="148">
        <v>0</v>
      </c>
      <c r="AM2375" s="148">
        <v>0</v>
      </c>
    </row>
    <row r="2376" spans="1:39">
      <c r="A2376" s="148">
        <v>5316829</v>
      </c>
      <c r="B2376" s="148" t="s">
        <v>789</v>
      </c>
      <c r="C2376" s="148" t="s">
        <v>220</v>
      </c>
      <c r="D2376" s="148">
        <v>5316829</v>
      </c>
      <c r="E2376" s="149" t="s">
        <v>52</v>
      </c>
      <c r="F2376" s="149" t="s">
        <v>52</v>
      </c>
      <c r="H2376" s="150">
        <v>26510</v>
      </c>
      <c r="I2376" s="149" t="s">
        <v>8109</v>
      </c>
      <c r="J2376" s="149" t="s">
        <v>8110</v>
      </c>
      <c r="K2376" s="149" t="s">
        <v>45</v>
      </c>
      <c r="M2376" s="149" t="s">
        <v>46</v>
      </c>
      <c r="N2376" s="148">
        <v>12530072</v>
      </c>
      <c r="O2376" s="148" t="s">
        <v>2032</v>
      </c>
      <c r="P2376" s="150">
        <v>45533</v>
      </c>
      <c r="Q2376" s="148" t="s">
        <v>962</v>
      </c>
      <c r="R2376" s="150">
        <v>37432</v>
      </c>
      <c r="S2376" s="150">
        <v>44810</v>
      </c>
      <c r="T2376" s="148" t="s">
        <v>2896</v>
      </c>
      <c r="U2376" s="148">
        <v>930</v>
      </c>
      <c r="X2376" s="148">
        <v>9</v>
      </c>
      <c r="Y2376" s="148" t="s">
        <v>230</v>
      </c>
      <c r="AC2376" s="148" t="s">
        <v>49</v>
      </c>
      <c r="AD2376" s="148" t="s">
        <v>3679</v>
      </c>
      <c r="AE2376" s="148">
        <v>53470</v>
      </c>
      <c r="AF2376" s="148" t="s">
        <v>5183</v>
      </c>
      <c r="AI2376" s="148">
        <v>243263623</v>
      </c>
      <c r="AJ2376" s="148">
        <v>634401242</v>
      </c>
      <c r="AK2376" s="148" t="s">
        <v>1925</v>
      </c>
      <c r="AL2376" s="148">
        <v>0</v>
      </c>
      <c r="AM2376" s="148">
        <v>0</v>
      </c>
    </row>
    <row r="2377" spans="1:39">
      <c r="A2377" s="148">
        <v>5329402</v>
      </c>
      <c r="B2377" s="148" t="s">
        <v>789</v>
      </c>
      <c r="C2377" s="148" t="s">
        <v>332</v>
      </c>
      <c r="D2377" s="148">
        <v>5329402</v>
      </c>
      <c r="F2377" s="149" t="s">
        <v>52</v>
      </c>
      <c r="H2377" s="150">
        <v>40831</v>
      </c>
      <c r="I2377" s="149" t="s">
        <v>44</v>
      </c>
      <c r="J2377" s="149">
        <v>-14</v>
      </c>
      <c r="K2377" s="149" t="s">
        <v>45</v>
      </c>
      <c r="M2377" s="149" t="s">
        <v>46</v>
      </c>
      <c r="N2377" s="148">
        <v>12530087</v>
      </c>
      <c r="O2377" s="148" t="s">
        <v>1341</v>
      </c>
      <c r="Q2377" s="148" t="s">
        <v>48</v>
      </c>
      <c r="R2377" s="150">
        <v>45200</v>
      </c>
      <c r="T2377" s="148" t="s">
        <v>2115</v>
      </c>
      <c r="U2377" s="148">
        <v>570</v>
      </c>
      <c r="X2377" s="148">
        <v>5</v>
      </c>
      <c r="Y2377" s="148" t="s">
        <v>230</v>
      </c>
      <c r="AC2377" s="148" t="s">
        <v>49</v>
      </c>
      <c r="AD2377" s="148" t="s">
        <v>8570</v>
      </c>
      <c r="AE2377" s="148">
        <v>53230</v>
      </c>
      <c r="AF2377" s="148" t="s">
        <v>10123</v>
      </c>
      <c r="AK2377" s="148" t="s">
        <v>10124</v>
      </c>
      <c r="AL2377" s="148">
        <v>0</v>
      </c>
      <c r="AM2377" s="148">
        <v>0</v>
      </c>
    </row>
    <row r="2378" spans="1:39">
      <c r="A2378" s="148">
        <v>5329200</v>
      </c>
      <c r="B2378" s="148" t="s">
        <v>789</v>
      </c>
      <c r="C2378" s="148" t="s">
        <v>322</v>
      </c>
      <c r="D2378" s="148">
        <v>5329200</v>
      </c>
      <c r="E2378" s="149" t="s">
        <v>52</v>
      </c>
      <c r="F2378" s="149" t="s">
        <v>52</v>
      </c>
      <c r="H2378" s="150">
        <v>41867</v>
      </c>
      <c r="I2378" s="149" t="s">
        <v>89</v>
      </c>
      <c r="J2378" s="149">
        <v>-11</v>
      </c>
      <c r="K2378" s="149" t="s">
        <v>45</v>
      </c>
      <c r="M2378" s="149" t="s">
        <v>46</v>
      </c>
      <c r="N2378" s="148">
        <v>12530072</v>
      </c>
      <c r="O2378" s="148" t="s">
        <v>2032</v>
      </c>
      <c r="P2378" s="150">
        <v>45533</v>
      </c>
      <c r="Q2378" s="148" t="s">
        <v>962</v>
      </c>
      <c r="R2378" s="150">
        <v>45178</v>
      </c>
      <c r="T2378" s="148" t="s">
        <v>2115</v>
      </c>
      <c r="U2378" s="148">
        <v>500</v>
      </c>
      <c r="X2378" s="148">
        <v>5</v>
      </c>
      <c r="Y2378" s="148" t="s">
        <v>230</v>
      </c>
      <c r="AC2378" s="148" t="s">
        <v>49</v>
      </c>
      <c r="AD2378" s="148" t="s">
        <v>4536</v>
      </c>
      <c r="AE2378" s="148">
        <v>53470</v>
      </c>
      <c r="AF2378" s="148" t="s">
        <v>10125</v>
      </c>
      <c r="AI2378" s="148">
        <v>243263623</v>
      </c>
      <c r="AJ2378" s="148">
        <v>634401242</v>
      </c>
      <c r="AK2378" s="148" t="s">
        <v>1925</v>
      </c>
      <c r="AL2378" s="148">
        <v>0</v>
      </c>
      <c r="AM2378" s="148">
        <v>0</v>
      </c>
    </row>
    <row r="2379" spans="1:39">
      <c r="A2379" s="148">
        <v>5329279</v>
      </c>
      <c r="B2379" s="148" t="s">
        <v>10126</v>
      </c>
      <c r="C2379" s="148" t="s">
        <v>659</v>
      </c>
      <c r="D2379" s="148">
        <v>5329279</v>
      </c>
      <c r="F2379" s="149" t="s">
        <v>52</v>
      </c>
      <c r="H2379" s="150">
        <v>41421</v>
      </c>
      <c r="I2379" s="149" t="s">
        <v>54</v>
      </c>
      <c r="J2379" s="149">
        <v>-12</v>
      </c>
      <c r="K2379" s="149" t="s">
        <v>45</v>
      </c>
      <c r="M2379" s="149" t="s">
        <v>46</v>
      </c>
      <c r="N2379" s="148">
        <v>12530114</v>
      </c>
      <c r="O2379" s="148" t="s">
        <v>47</v>
      </c>
      <c r="Q2379" s="148" t="s">
        <v>48</v>
      </c>
      <c r="R2379" s="150">
        <v>45186</v>
      </c>
      <c r="T2379" s="148" t="s">
        <v>2115</v>
      </c>
      <c r="U2379" s="148">
        <v>500</v>
      </c>
      <c r="X2379" s="148">
        <v>5</v>
      </c>
      <c r="Y2379" s="148" t="s">
        <v>230</v>
      </c>
      <c r="AC2379" s="148" t="s">
        <v>49</v>
      </c>
      <c r="AD2379" s="148" t="s">
        <v>1328</v>
      </c>
      <c r="AE2379" s="148">
        <v>53000</v>
      </c>
      <c r="AF2379" s="148" t="s">
        <v>10127</v>
      </c>
      <c r="AJ2379" s="148" t="s">
        <v>10128</v>
      </c>
      <c r="AK2379" s="148" t="s">
        <v>10129</v>
      </c>
      <c r="AL2379" s="148">
        <v>0</v>
      </c>
      <c r="AM2379" s="148">
        <v>0</v>
      </c>
    </row>
    <row r="2380" spans="1:39">
      <c r="A2380" s="148">
        <v>3541240</v>
      </c>
      <c r="B2380" s="148" t="s">
        <v>10130</v>
      </c>
      <c r="C2380" s="148" t="s">
        <v>81</v>
      </c>
      <c r="D2380" s="148">
        <v>3541240</v>
      </c>
      <c r="F2380" s="149" t="s">
        <v>52</v>
      </c>
      <c r="H2380" s="150">
        <v>37222</v>
      </c>
      <c r="I2380" s="149" t="s">
        <v>59</v>
      </c>
      <c r="J2380" s="149">
        <v>-40</v>
      </c>
      <c r="K2380" s="149" t="s">
        <v>45</v>
      </c>
      <c r="M2380" s="149" t="s">
        <v>46</v>
      </c>
      <c r="N2380" s="148">
        <v>12530079</v>
      </c>
      <c r="O2380" s="148" t="s">
        <v>106</v>
      </c>
      <c r="Q2380" s="148" t="s">
        <v>48</v>
      </c>
      <c r="R2380" s="150">
        <v>44590</v>
      </c>
      <c r="S2380" s="150">
        <v>44490</v>
      </c>
      <c r="T2380" s="148" t="s">
        <v>2896</v>
      </c>
      <c r="U2380" s="148">
        <v>667</v>
      </c>
      <c r="X2380" s="148">
        <v>6</v>
      </c>
      <c r="Y2380" s="148" t="s">
        <v>230</v>
      </c>
      <c r="AB2380" s="150">
        <v>45474</v>
      </c>
      <c r="AC2380" s="148" t="s">
        <v>49</v>
      </c>
      <c r="AD2380" s="148" t="s">
        <v>10131</v>
      </c>
      <c r="AE2380" s="148">
        <v>35130</v>
      </c>
      <c r="AF2380" s="148" t="s">
        <v>10132</v>
      </c>
      <c r="AJ2380" s="148">
        <v>651146586</v>
      </c>
      <c r="AK2380" s="148" t="s">
        <v>10133</v>
      </c>
      <c r="AL2380" s="148">
        <v>0</v>
      </c>
      <c r="AM2380" s="148">
        <v>0</v>
      </c>
    </row>
    <row r="2381" spans="1:39">
      <c r="A2381" s="148">
        <v>5328449</v>
      </c>
      <c r="B2381" s="148" t="s">
        <v>790</v>
      </c>
      <c r="C2381" s="148" t="s">
        <v>3175</v>
      </c>
      <c r="D2381" s="148">
        <v>5328449</v>
      </c>
      <c r="F2381" s="149" t="s">
        <v>52</v>
      </c>
      <c r="H2381" s="150">
        <v>40542</v>
      </c>
      <c r="I2381" s="149" t="s">
        <v>97</v>
      </c>
      <c r="J2381" s="149">
        <v>-15</v>
      </c>
      <c r="K2381" s="149" t="s">
        <v>45</v>
      </c>
      <c r="M2381" s="149" t="s">
        <v>46</v>
      </c>
      <c r="N2381" s="148">
        <v>12530018</v>
      </c>
      <c r="O2381" s="148" t="s">
        <v>2023</v>
      </c>
      <c r="Q2381" s="148" t="s">
        <v>48</v>
      </c>
      <c r="R2381" s="150">
        <v>44487</v>
      </c>
      <c r="T2381" s="148" t="s">
        <v>2115</v>
      </c>
      <c r="U2381" s="148">
        <v>698</v>
      </c>
      <c r="X2381" s="148">
        <v>6</v>
      </c>
      <c r="Y2381" s="148" t="s">
        <v>230</v>
      </c>
      <c r="AC2381" s="148" t="s">
        <v>49</v>
      </c>
      <c r="AD2381" s="148" t="s">
        <v>3646</v>
      </c>
      <c r="AE2381" s="148">
        <v>53200</v>
      </c>
      <c r="AF2381" s="148" t="s">
        <v>5184</v>
      </c>
      <c r="AJ2381" s="148">
        <v>782196324</v>
      </c>
      <c r="AK2381" s="148" t="s">
        <v>3176</v>
      </c>
      <c r="AL2381" s="148">
        <v>1</v>
      </c>
      <c r="AM2381" s="148">
        <v>0</v>
      </c>
    </row>
    <row r="2382" spans="1:39">
      <c r="A2382" s="148">
        <v>5323748</v>
      </c>
      <c r="B2382" s="148" t="s">
        <v>790</v>
      </c>
      <c r="C2382" s="148" t="s">
        <v>532</v>
      </c>
      <c r="D2382" s="148">
        <v>5323748</v>
      </c>
      <c r="F2382" s="149" t="s">
        <v>52</v>
      </c>
      <c r="H2382" s="150">
        <v>37476</v>
      </c>
      <c r="I2382" s="149" t="s">
        <v>59</v>
      </c>
      <c r="J2382" s="149">
        <v>-40</v>
      </c>
      <c r="K2382" s="149" t="s">
        <v>45</v>
      </c>
      <c r="M2382" s="149" t="s">
        <v>46</v>
      </c>
      <c r="N2382" s="148">
        <v>12530093</v>
      </c>
      <c r="O2382" s="148" t="s">
        <v>185</v>
      </c>
      <c r="Q2382" s="148" t="s">
        <v>48</v>
      </c>
      <c r="R2382" s="150">
        <v>41179</v>
      </c>
      <c r="S2382" s="150">
        <v>44488</v>
      </c>
      <c r="T2382" s="148" t="s">
        <v>2896</v>
      </c>
      <c r="U2382" s="148">
        <v>596</v>
      </c>
      <c r="X2382" s="148">
        <v>5</v>
      </c>
      <c r="Y2382" s="148" t="s">
        <v>230</v>
      </c>
      <c r="AC2382" s="148" t="s">
        <v>49</v>
      </c>
      <c r="AD2382" s="148" t="s">
        <v>3658</v>
      </c>
      <c r="AE2382" s="148">
        <v>53100</v>
      </c>
      <c r="AF2382" s="148" t="s">
        <v>5185</v>
      </c>
      <c r="AK2382" s="148" t="s">
        <v>6806</v>
      </c>
      <c r="AL2382" s="148">
        <v>0</v>
      </c>
      <c r="AM2382" s="148">
        <v>0</v>
      </c>
    </row>
    <row r="2383" spans="1:39">
      <c r="A2383" s="148">
        <v>5320148</v>
      </c>
      <c r="B2383" s="148" t="s">
        <v>790</v>
      </c>
      <c r="C2383" s="148" t="s">
        <v>170</v>
      </c>
      <c r="D2383" s="148">
        <v>5320148</v>
      </c>
      <c r="E2383" s="149" t="s">
        <v>52</v>
      </c>
      <c r="F2383" s="149" t="s">
        <v>52</v>
      </c>
      <c r="H2383" s="150">
        <v>36206</v>
      </c>
      <c r="I2383" s="149" t="s">
        <v>59</v>
      </c>
      <c r="J2383" s="149">
        <v>-40</v>
      </c>
      <c r="K2383" s="149" t="s">
        <v>61</v>
      </c>
      <c r="M2383" s="149" t="s">
        <v>46</v>
      </c>
      <c r="N2383" s="148">
        <v>12530114</v>
      </c>
      <c r="O2383" s="148" t="s">
        <v>47</v>
      </c>
      <c r="P2383" s="150">
        <v>45481</v>
      </c>
      <c r="Q2383" s="148" t="s">
        <v>962</v>
      </c>
      <c r="R2383" s="150">
        <v>38995</v>
      </c>
      <c r="S2383" s="150">
        <v>45159</v>
      </c>
      <c r="T2383" s="148" t="s">
        <v>2896</v>
      </c>
      <c r="U2383" s="148">
        <v>1509</v>
      </c>
      <c r="X2383" s="148">
        <v>15</v>
      </c>
      <c r="Y2383" s="148" t="s">
        <v>230</v>
      </c>
      <c r="AB2383" s="150">
        <v>45474</v>
      </c>
      <c r="AC2383" s="148" t="s">
        <v>49</v>
      </c>
      <c r="AD2383" s="148" t="s">
        <v>10134</v>
      </c>
      <c r="AE2383" s="148">
        <v>53210</v>
      </c>
      <c r="AF2383" s="148" t="s">
        <v>10135</v>
      </c>
      <c r="AJ2383" s="148" t="s">
        <v>10136</v>
      </c>
      <c r="AK2383" s="148" t="s">
        <v>1926</v>
      </c>
      <c r="AL2383" s="148">
        <v>0</v>
      </c>
      <c r="AM2383" s="148">
        <v>0</v>
      </c>
    </row>
    <row r="2384" spans="1:39">
      <c r="A2384" s="148">
        <v>5312804</v>
      </c>
      <c r="B2384" s="148" t="s">
        <v>790</v>
      </c>
      <c r="C2384" s="148" t="s">
        <v>2186</v>
      </c>
      <c r="D2384" s="148">
        <v>5312804</v>
      </c>
      <c r="E2384" s="149" t="s">
        <v>8115</v>
      </c>
      <c r="F2384" s="149" t="s">
        <v>52</v>
      </c>
      <c r="H2384" s="150">
        <v>25693</v>
      </c>
      <c r="I2384" s="149" t="s">
        <v>8109</v>
      </c>
      <c r="J2384" s="149" t="s">
        <v>8110</v>
      </c>
      <c r="K2384" s="149" t="s">
        <v>45</v>
      </c>
      <c r="M2384" s="149" t="s">
        <v>46</v>
      </c>
      <c r="N2384" s="148">
        <v>12530068</v>
      </c>
      <c r="O2384" s="148" t="s">
        <v>192</v>
      </c>
      <c r="P2384" s="150">
        <v>45496</v>
      </c>
      <c r="Q2384" s="148" t="s">
        <v>962</v>
      </c>
      <c r="R2384" s="150">
        <v>37432</v>
      </c>
      <c r="S2384" s="150">
        <v>44806</v>
      </c>
      <c r="T2384" s="148" t="s">
        <v>2896</v>
      </c>
      <c r="U2384" s="148">
        <v>791</v>
      </c>
      <c r="X2384" s="148">
        <v>7</v>
      </c>
      <c r="Y2384" s="148" t="s">
        <v>230</v>
      </c>
      <c r="AC2384" s="148" t="s">
        <v>49</v>
      </c>
      <c r="AD2384" s="148" t="s">
        <v>6807</v>
      </c>
      <c r="AE2384" s="148">
        <v>35170</v>
      </c>
      <c r="AF2384" s="148" t="s">
        <v>5186</v>
      </c>
      <c r="AI2384" s="148" t="s">
        <v>6808</v>
      </c>
      <c r="AJ2384" s="148" t="s">
        <v>6809</v>
      </c>
      <c r="AK2384" s="148" t="s">
        <v>1927</v>
      </c>
      <c r="AL2384" s="148">
        <v>0</v>
      </c>
      <c r="AM2384" s="148">
        <v>0</v>
      </c>
    </row>
    <row r="2385" spans="1:39">
      <c r="A2385" s="148">
        <v>5329269</v>
      </c>
      <c r="B2385" s="148" t="s">
        <v>790</v>
      </c>
      <c r="C2385" s="148" t="s">
        <v>2094</v>
      </c>
      <c r="D2385" s="148">
        <v>5329269</v>
      </c>
      <c r="F2385" s="149" t="s">
        <v>52</v>
      </c>
      <c r="H2385" s="150">
        <v>38642</v>
      </c>
      <c r="I2385" s="149" t="s">
        <v>59</v>
      </c>
      <c r="J2385" s="149">
        <v>-40</v>
      </c>
      <c r="K2385" s="149" t="s">
        <v>45</v>
      </c>
      <c r="M2385" s="149" t="s">
        <v>46</v>
      </c>
      <c r="N2385" s="148">
        <v>12530070</v>
      </c>
      <c r="O2385" s="148" t="s">
        <v>145</v>
      </c>
      <c r="Q2385" s="148" t="s">
        <v>48</v>
      </c>
      <c r="R2385" s="150">
        <v>45183</v>
      </c>
      <c r="T2385" s="148" t="s">
        <v>2115</v>
      </c>
      <c r="U2385" s="148">
        <v>500</v>
      </c>
      <c r="X2385" s="148">
        <v>5</v>
      </c>
      <c r="Y2385" s="148" t="s">
        <v>230</v>
      </c>
      <c r="AB2385" s="150">
        <v>45474</v>
      </c>
      <c r="AC2385" s="148" t="s">
        <v>49</v>
      </c>
      <c r="AD2385" s="148" t="s">
        <v>4618</v>
      </c>
      <c r="AE2385" s="148">
        <v>35370</v>
      </c>
      <c r="AF2385" s="148" t="s">
        <v>10137</v>
      </c>
      <c r="AJ2385" s="148">
        <v>656680991</v>
      </c>
      <c r="AK2385" s="148" t="s">
        <v>10138</v>
      </c>
      <c r="AL2385" s="148">
        <v>0</v>
      </c>
      <c r="AM2385" s="148">
        <v>0</v>
      </c>
    </row>
    <row r="2386" spans="1:39">
      <c r="A2386" s="148">
        <v>5327901</v>
      </c>
      <c r="B2386" s="148" t="s">
        <v>1259</v>
      </c>
      <c r="C2386" s="148" t="s">
        <v>1260</v>
      </c>
      <c r="D2386" s="148">
        <v>5327901</v>
      </c>
      <c r="E2386" s="149" t="s">
        <v>52</v>
      </c>
      <c r="F2386" s="149" t="s">
        <v>52</v>
      </c>
      <c r="H2386" s="150">
        <v>41204</v>
      </c>
      <c r="I2386" s="149" t="s">
        <v>53</v>
      </c>
      <c r="J2386" s="149">
        <v>-13</v>
      </c>
      <c r="K2386" s="149" t="s">
        <v>61</v>
      </c>
      <c r="M2386" s="149" t="s">
        <v>46</v>
      </c>
      <c r="N2386" s="148">
        <v>12530060</v>
      </c>
      <c r="O2386" s="148" t="s">
        <v>2031</v>
      </c>
      <c r="P2386" s="150">
        <v>45483</v>
      </c>
      <c r="Q2386" s="148" t="s">
        <v>962</v>
      </c>
      <c r="R2386" s="150">
        <v>43893</v>
      </c>
      <c r="T2386" s="148" t="s">
        <v>2115</v>
      </c>
      <c r="U2386" s="148">
        <v>1562</v>
      </c>
      <c r="X2386" s="148">
        <v>15</v>
      </c>
      <c r="Y2386" s="148" t="s">
        <v>230</v>
      </c>
      <c r="AC2386" s="148" t="s">
        <v>49</v>
      </c>
      <c r="AD2386" s="148" t="s">
        <v>3725</v>
      </c>
      <c r="AE2386" s="148">
        <v>53810</v>
      </c>
      <c r="AF2386" s="148" t="s">
        <v>5188</v>
      </c>
      <c r="AK2386" s="148" t="s">
        <v>1928</v>
      </c>
      <c r="AL2386" s="148">
        <v>1</v>
      </c>
      <c r="AM2386" s="148">
        <v>0</v>
      </c>
    </row>
    <row r="2387" spans="1:39">
      <c r="A2387" s="148">
        <v>5328616</v>
      </c>
      <c r="B2387" s="148" t="s">
        <v>1259</v>
      </c>
      <c r="C2387" s="148" t="s">
        <v>3177</v>
      </c>
      <c r="D2387" s="148">
        <v>5328616</v>
      </c>
      <c r="E2387" s="149" t="s">
        <v>8115</v>
      </c>
      <c r="F2387" s="149" t="s">
        <v>52</v>
      </c>
      <c r="H2387" s="150">
        <v>30446</v>
      </c>
      <c r="I2387" s="149" t="s">
        <v>8113</v>
      </c>
      <c r="J2387" s="149" t="s">
        <v>8114</v>
      </c>
      <c r="K2387" s="149" t="s">
        <v>61</v>
      </c>
      <c r="M2387" s="149" t="s">
        <v>46</v>
      </c>
      <c r="N2387" s="148">
        <v>12530060</v>
      </c>
      <c r="O2387" s="148" t="s">
        <v>2031</v>
      </c>
      <c r="P2387" s="150">
        <v>45480</v>
      </c>
      <c r="Q2387" s="148" t="s">
        <v>962</v>
      </c>
      <c r="R2387" s="150">
        <v>44763</v>
      </c>
      <c r="T2387" s="148" t="s">
        <v>2022</v>
      </c>
      <c r="U2387" s="148">
        <v>500</v>
      </c>
      <c r="X2387" s="148">
        <v>5</v>
      </c>
      <c r="Y2387" s="148" t="s">
        <v>230</v>
      </c>
      <c r="AC2387" s="148" t="s">
        <v>49</v>
      </c>
      <c r="AD2387" s="148" t="s">
        <v>3637</v>
      </c>
      <c r="AE2387" s="148">
        <v>53810</v>
      </c>
      <c r="AF2387" s="148" t="s">
        <v>5187</v>
      </c>
      <c r="AK2387" s="148" t="s">
        <v>3178</v>
      </c>
      <c r="AL2387" s="148">
        <v>0</v>
      </c>
      <c r="AM2387" s="148">
        <v>0</v>
      </c>
    </row>
    <row r="2388" spans="1:39">
      <c r="A2388" s="148">
        <v>5328121</v>
      </c>
      <c r="B2388" s="148" t="s">
        <v>1259</v>
      </c>
      <c r="C2388" s="148" t="s">
        <v>331</v>
      </c>
      <c r="D2388" s="148">
        <v>5328121</v>
      </c>
      <c r="E2388" s="149" t="s">
        <v>43</v>
      </c>
      <c r="F2388" s="149" t="s">
        <v>43</v>
      </c>
      <c r="H2388" s="150">
        <v>42292</v>
      </c>
      <c r="I2388" s="149" t="s">
        <v>57</v>
      </c>
      <c r="J2388" s="149">
        <v>-10</v>
      </c>
      <c r="K2388" s="149" t="s">
        <v>45</v>
      </c>
      <c r="M2388" s="149" t="s">
        <v>46</v>
      </c>
      <c r="N2388" s="148">
        <v>12530060</v>
      </c>
      <c r="O2388" s="148" t="s">
        <v>2031</v>
      </c>
      <c r="P2388" s="150">
        <v>45483</v>
      </c>
      <c r="Q2388" s="148" t="s">
        <v>962</v>
      </c>
      <c r="R2388" s="150">
        <v>44440</v>
      </c>
      <c r="T2388" s="148" t="s">
        <v>2115</v>
      </c>
      <c r="U2388" s="148">
        <v>500</v>
      </c>
      <c r="X2388" s="148">
        <v>5</v>
      </c>
      <c r="Y2388" s="148" t="s">
        <v>230</v>
      </c>
      <c r="AC2388" s="148" t="s">
        <v>49</v>
      </c>
      <c r="AD2388" s="148" t="s">
        <v>3637</v>
      </c>
      <c r="AE2388" s="148">
        <v>53810</v>
      </c>
      <c r="AF2388" s="148" t="s">
        <v>5187</v>
      </c>
      <c r="AJ2388" s="148">
        <v>615592834</v>
      </c>
      <c r="AK2388" s="148" t="s">
        <v>1928</v>
      </c>
      <c r="AL2388" s="148">
        <v>0</v>
      </c>
      <c r="AM2388" s="148">
        <v>0</v>
      </c>
    </row>
    <row r="2389" spans="1:39">
      <c r="A2389" s="148">
        <v>5328120</v>
      </c>
      <c r="B2389" s="148" t="s">
        <v>1259</v>
      </c>
      <c r="C2389" s="148" t="s">
        <v>136</v>
      </c>
      <c r="D2389" s="148">
        <v>5328120</v>
      </c>
      <c r="E2389" s="149" t="s">
        <v>52</v>
      </c>
      <c r="F2389" s="149" t="s">
        <v>52</v>
      </c>
      <c r="H2389" s="150">
        <v>26667</v>
      </c>
      <c r="I2389" s="149" t="s">
        <v>8109</v>
      </c>
      <c r="J2389" s="149" t="s">
        <v>8110</v>
      </c>
      <c r="K2389" s="149" t="s">
        <v>45</v>
      </c>
      <c r="M2389" s="149" t="s">
        <v>46</v>
      </c>
      <c r="N2389" s="148">
        <v>12530060</v>
      </c>
      <c r="O2389" s="148" t="s">
        <v>2031</v>
      </c>
      <c r="P2389" s="150">
        <v>45491</v>
      </c>
      <c r="Q2389" s="148" t="s">
        <v>962</v>
      </c>
      <c r="R2389" s="150">
        <v>44440</v>
      </c>
      <c r="S2389" s="150">
        <v>45484</v>
      </c>
      <c r="T2389" s="148" t="s">
        <v>1006</v>
      </c>
      <c r="U2389" s="148">
        <v>575</v>
      </c>
      <c r="X2389" s="148">
        <v>5</v>
      </c>
      <c r="Y2389" s="148" t="s">
        <v>230</v>
      </c>
      <c r="AC2389" s="148" t="s">
        <v>49</v>
      </c>
      <c r="AD2389" s="148" t="s">
        <v>3637</v>
      </c>
      <c r="AE2389" s="148">
        <v>53810</v>
      </c>
      <c r="AF2389" s="148" t="s">
        <v>5187</v>
      </c>
      <c r="AJ2389" s="148">
        <v>611483042</v>
      </c>
      <c r="AK2389" s="148" t="s">
        <v>2195</v>
      </c>
      <c r="AL2389" s="148">
        <v>0</v>
      </c>
      <c r="AM2389" s="148">
        <v>0</v>
      </c>
    </row>
    <row r="2390" spans="1:39">
      <c r="A2390" s="148">
        <v>5329020</v>
      </c>
      <c r="B2390" s="148" t="s">
        <v>1259</v>
      </c>
      <c r="C2390" s="148" t="s">
        <v>2953</v>
      </c>
      <c r="D2390" s="148">
        <v>5329020</v>
      </c>
      <c r="E2390" s="149" t="s">
        <v>52</v>
      </c>
      <c r="F2390" s="149" t="s">
        <v>52</v>
      </c>
      <c r="H2390" s="150">
        <v>39882</v>
      </c>
      <c r="I2390" s="149" t="s">
        <v>70</v>
      </c>
      <c r="J2390" s="149">
        <v>-16</v>
      </c>
      <c r="K2390" s="149" t="s">
        <v>61</v>
      </c>
      <c r="M2390" s="149" t="s">
        <v>46</v>
      </c>
      <c r="N2390" s="148">
        <v>12530060</v>
      </c>
      <c r="O2390" s="148" t="s">
        <v>2031</v>
      </c>
      <c r="P2390" s="150">
        <v>45483</v>
      </c>
      <c r="Q2390" s="148" t="s">
        <v>962</v>
      </c>
      <c r="R2390" s="150">
        <v>44878</v>
      </c>
      <c r="T2390" s="148" t="s">
        <v>2115</v>
      </c>
      <c r="U2390" s="148">
        <v>500</v>
      </c>
      <c r="X2390" s="148">
        <v>5</v>
      </c>
      <c r="Y2390" s="148" t="s">
        <v>230</v>
      </c>
      <c r="AC2390" s="148" t="s">
        <v>49</v>
      </c>
      <c r="AD2390" s="148" t="s">
        <v>3637</v>
      </c>
      <c r="AE2390" s="148">
        <v>53810</v>
      </c>
      <c r="AF2390" s="148" t="s">
        <v>5187</v>
      </c>
      <c r="AJ2390" s="148">
        <v>787017075</v>
      </c>
      <c r="AK2390" s="148" t="s">
        <v>6810</v>
      </c>
      <c r="AL2390" s="148">
        <v>0</v>
      </c>
      <c r="AM2390" s="148">
        <v>0</v>
      </c>
    </row>
    <row r="2391" spans="1:39">
      <c r="A2391" s="148">
        <v>5315012</v>
      </c>
      <c r="B2391" s="148" t="s">
        <v>3586</v>
      </c>
      <c r="C2391" s="148" t="s">
        <v>3587</v>
      </c>
      <c r="D2391" s="148">
        <v>5315012</v>
      </c>
      <c r="E2391" s="149" t="s">
        <v>52</v>
      </c>
      <c r="F2391" s="149" t="s">
        <v>52</v>
      </c>
      <c r="H2391" s="150">
        <v>32518</v>
      </c>
      <c r="I2391" s="149" t="s">
        <v>59</v>
      </c>
      <c r="J2391" s="149">
        <v>-40</v>
      </c>
      <c r="K2391" s="149" t="s">
        <v>45</v>
      </c>
      <c r="M2391" s="149" t="s">
        <v>46</v>
      </c>
      <c r="N2391" s="148">
        <v>12530119</v>
      </c>
      <c r="O2391" s="148" t="s">
        <v>2062</v>
      </c>
      <c r="P2391" s="150">
        <v>45524</v>
      </c>
      <c r="Q2391" s="148" t="s">
        <v>962</v>
      </c>
      <c r="R2391" s="150">
        <v>37432</v>
      </c>
      <c r="S2391" s="150">
        <v>44468</v>
      </c>
      <c r="T2391" s="148" t="s">
        <v>2896</v>
      </c>
      <c r="U2391" s="148">
        <v>1031</v>
      </c>
      <c r="X2391" s="148">
        <v>10</v>
      </c>
      <c r="Y2391" s="148" t="s">
        <v>230</v>
      </c>
      <c r="AC2391" s="148" t="s">
        <v>49</v>
      </c>
      <c r="AD2391" s="148" t="s">
        <v>5189</v>
      </c>
      <c r="AE2391" s="148">
        <v>53170</v>
      </c>
      <c r="AF2391" s="148" t="s">
        <v>5190</v>
      </c>
      <c r="AJ2391" s="148">
        <v>676350362</v>
      </c>
      <c r="AK2391" s="148" t="s">
        <v>3588</v>
      </c>
      <c r="AL2391" s="148">
        <v>0</v>
      </c>
      <c r="AM2391" s="148">
        <v>0</v>
      </c>
    </row>
    <row r="2392" spans="1:39">
      <c r="A2392" s="148">
        <v>5329561</v>
      </c>
      <c r="B2392" s="148" t="s">
        <v>10139</v>
      </c>
      <c r="C2392" s="148" t="s">
        <v>10140</v>
      </c>
      <c r="D2392" s="148">
        <v>5329561</v>
      </c>
      <c r="F2392" s="149" t="s">
        <v>43</v>
      </c>
      <c r="H2392" s="150">
        <v>40966</v>
      </c>
      <c r="I2392" s="149" t="s">
        <v>53</v>
      </c>
      <c r="J2392" s="149">
        <v>-13</v>
      </c>
      <c r="K2392" s="149" t="s">
        <v>45</v>
      </c>
      <c r="M2392" s="149" t="s">
        <v>46</v>
      </c>
      <c r="N2392" s="148">
        <v>12530059</v>
      </c>
      <c r="O2392" s="148" t="s">
        <v>2076</v>
      </c>
      <c r="Q2392" s="148" t="s">
        <v>48</v>
      </c>
      <c r="R2392" s="150">
        <v>45249</v>
      </c>
      <c r="S2392" s="150">
        <v>45245</v>
      </c>
      <c r="T2392" s="148" t="s">
        <v>1006</v>
      </c>
      <c r="U2392" s="148">
        <v>500</v>
      </c>
      <c r="X2392" s="148">
        <v>5</v>
      </c>
      <c r="Y2392" s="148" t="s">
        <v>230</v>
      </c>
      <c r="AC2392" s="148" t="s">
        <v>49</v>
      </c>
      <c r="AD2392" s="148" t="s">
        <v>4124</v>
      </c>
      <c r="AE2392" s="148">
        <v>53970</v>
      </c>
      <c r="AF2392" s="148" t="s">
        <v>10141</v>
      </c>
      <c r="AK2392" s="148" t="s">
        <v>10142</v>
      </c>
      <c r="AL2392" s="148">
        <v>0</v>
      </c>
      <c r="AM2392" s="148">
        <v>0</v>
      </c>
    </row>
    <row r="2393" spans="1:39">
      <c r="A2393" s="148">
        <v>5319303</v>
      </c>
      <c r="B2393" s="148" t="s">
        <v>791</v>
      </c>
      <c r="C2393" s="148" t="s">
        <v>107</v>
      </c>
      <c r="D2393" s="148">
        <v>5319303</v>
      </c>
      <c r="E2393" s="149" t="s">
        <v>8115</v>
      </c>
      <c r="F2393" s="149" t="s">
        <v>52</v>
      </c>
      <c r="H2393" s="150">
        <v>30846</v>
      </c>
      <c r="I2393" s="149" t="s">
        <v>8113</v>
      </c>
      <c r="J2393" s="149" t="s">
        <v>8114</v>
      </c>
      <c r="K2393" s="149" t="s">
        <v>45</v>
      </c>
      <c r="M2393" s="149" t="s">
        <v>46</v>
      </c>
      <c r="N2393" s="148">
        <v>12530046</v>
      </c>
      <c r="O2393" s="148" t="s">
        <v>2050</v>
      </c>
      <c r="P2393" s="150">
        <v>45492</v>
      </c>
      <c r="Q2393" s="148" t="s">
        <v>962</v>
      </c>
      <c r="R2393" s="150">
        <v>38603</v>
      </c>
      <c r="S2393" s="150">
        <v>45188</v>
      </c>
      <c r="T2393" s="148" t="s">
        <v>2896</v>
      </c>
      <c r="U2393" s="148">
        <v>1186</v>
      </c>
      <c r="X2393" s="148">
        <v>11</v>
      </c>
      <c r="Y2393" s="148" t="s">
        <v>230</v>
      </c>
      <c r="AC2393" s="148" t="s">
        <v>49</v>
      </c>
      <c r="AD2393" s="148" t="s">
        <v>5191</v>
      </c>
      <c r="AE2393" s="148">
        <v>72240</v>
      </c>
      <c r="AF2393" s="148" t="s">
        <v>5192</v>
      </c>
      <c r="AI2393" s="148" t="s">
        <v>6811</v>
      </c>
      <c r="AJ2393" s="148" t="s">
        <v>6811</v>
      </c>
      <c r="AK2393" s="148" t="s">
        <v>1929</v>
      </c>
      <c r="AL2393" s="148">
        <v>1</v>
      </c>
      <c r="AM2393" s="148">
        <v>1</v>
      </c>
    </row>
    <row r="2394" spans="1:39">
      <c r="A2394" s="148">
        <v>5328497</v>
      </c>
      <c r="B2394" s="148" t="s">
        <v>3179</v>
      </c>
      <c r="C2394" s="148" t="s">
        <v>3180</v>
      </c>
      <c r="D2394" s="148">
        <v>5328497</v>
      </c>
      <c r="F2394" s="149" t="s">
        <v>52</v>
      </c>
      <c r="H2394" s="150">
        <v>23352</v>
      </c>
      <c r="I2394" s="149" t="s">
        <v>8138</v>
      </c>
      <c r="J2394" s="149" t="s">
        <v>8139</v>
      </c>
      <c r="K2394" s="149" t="s">
        <v>61</v>
      </c>
      <c r="M2394" s="149" t="s">
        <v>46</v>
      </c>
      <c r="N2394" s="148">
        <v>12530001</v>
      </c>
      <c r="O2394" s="148" t="s">
        <v>2065</v>
      </c>
      <c r="Q2394" s="148" t="s">
        <v>48</v>
      </c>
      <c r="R2394" s="150">
        <v>44503</v>
      </c>
      <c r="S2394" s="150">
        <v>44487</v>
      </c>
      <c r="T2394" s="148" t="s">
        <v>2896</v>
      </c>
      <c r="U2394" s="148">
        <v>500</v>
      </c>
      <c r="X2394" s="148">
        <v>5</v>
      </c>
      <c r="Y2394" s="148" t="s">
        <v>230</v>
      </c>
      <c r="AC2394" s="148" t="s">
        <v>160</v>
      </c>
      <c r="AD2394" s="148" t="s">
        <v>4025</v>
      </c>
      <c r="AE2394" s="148">
        <v>53240</v>
      </c>
      <c r="AF2394" s="148" t="s">
        <v>5193</v>
      </c>
      <c r="AJ2394" s="148">
        <v>675591265</v>
      </c>
      <c r="AK2394" s="148" t="s">
        <v>3181</v>
      </c>
      <c r="AL2394" s="148">
        <v>1</v>
      </c>
      <c r="AM2394" s="148">
        <v>1</v>
      </c>
    </row>
    <row r="2395" spans="1:39">
      <c r="A2395" s="148">
        <v>5329508</v>
      </c>
      <c r="B2395" s="148" t="s">
        <v>10143</v>
      </c>
      <c r="C2395" s="148" t="s">
        <v>280</v>
      </c>
      <c r="D2395" s="148">
        <v>5329508</v>
      </c>
      <c r="F2395" s="149" t="s">
        <v>52</v>
      </c>
      <c r="H2395" s="150">
        <v>38907</v>
      </c>
      <c r="I2395" s="149" t="s">
        <v>2335</v>
      </c>
      <c r="J2395" s="149">
        <v>-19</v>
      </c>
      <c r="K2395" s="149" t="s">
        <v>45</v>
      </c>
      <c r="M2395" s="149" t="s">
        <v>46</v>
      </c>
      <c r="N2395" s="148">
        <v>12530035</v>
      </c>
      <c r="O2395" s="148" t="s">
        <v>2027</v>
      </c>
      <c r="Q2395" s="148" t="s">
        <v>48</v>
      </c>
      <c r="R2395" s="150">
        <v>45217</v>
      </c>
      <c r="T2395" s="148" t="s">
        <v>2115</v>
      </c>
      <c r="U2395" s="148">
        <v>500</v>
      </c>
      <c r="X2395" s="148">
        <v>5</v>
      </c>
      <c r="Y2395" s="148" t="s">
        <v>230</v>
      </c>
      <c r="AC2395" s="148" t="s">
        <v>49</v>
      </c>
      <c r="AD2395" s="148" t="s">
        <v>3885</v>
      </c>
      <c r="AE2395" s="148">
        <v>53950</v>
      </c>
      <c r="AF2395" s="148" t="s">
        <v>10144</v>
      </c>
      <c r="AJ2395" s="148">
        <v>780584695</v>
      </c>
      <c r="AK2395" s="148" t="s">
        <v>10145</v>
      </c>
      <c r="AL2395" s="148">
        <v>0</v>
      </c>
      <c r="AM2395" s="148">
        <v>0</v>
      </c>
    </row>
    <row r="2396" spans="1:39">
      <c r="A2396" s="148">
        <v>5327933</v>
      </c>
      <c r="B2396" s="148" t="s">
        <v>6812</v>
      </c>
      <c r="C2396" s="148" t="s">
        <v>1275</v>
      </c>
      <c r="D2396" s="148">
        <v>5327933</v>
      </c>
      <c r="F2396" s="149" t="s">
        <v>52</v>
      </c>
      <c r="H2396" s="150">
        <v>24326</v>
      </c>
      <c r="I2396" s="149" t="s">
        <v>8130</v>
      </c>
      <c r="J2396" s="149" t="s">
        <v>8131</v>
      </c>
      <c r="K2396" s="149" t="s">
        <v>45</v>
      </c>
      <c r="M2396" s="149" t="s">
        <v>46</v>
      </c>
      <c r="N2396" s="148">
        <v>12530095</v>
      </c>
      <c r="O2396" s="148" t="s">
        <v>944</v>
      </c>
      <c r="Q2396" s="148" t="s">
        <v>48</v>
      </c>
      <c r="R2396" s="150">
        <v>44091</v>
      </c>
      <c r="S2396" s="150">
        <v>44824</v>
      </c>
      <c r="T2396" s="148" t="s">
        <v>2896</v>
      </c>
      <c r="U2396" s="148">
        <v>558</v>
      </c>
      <c r="X2396" s="148">
        <v>5</v>
      </c>
      <c r="Y2396" s="148" t="s">
        <v>230</v>
      </c>
      <c r="AC2396" s="148" t="s">
        <v>49</v>
      </c>
      <c r="AD2396" s="148" t="s">
        <v>3795</v>
      </c>
      <c r="AE2396" s="148">
        <v>53410</v>
      </c>
      <c r="AF2396" s="148" t="s">
        <v>6813</v>
      </c>
      <c r="AI2396" s="148">
        <v>615902251</v>
      </c>
      <c r="AK2396" s="148" t="s">
        <v>6814</v>
      </c>
      <c r="AL2396" s="148">
        <v>0</v>
      </c>
      <c r="AM2396" s="148">
        <v>0</v>
      </c>
    </row>
    <row r="2397" spans="1:39">
      <c r="A2397" s="148">
        <v>3723552</v>
      </c>
      <c r="B2397" s="148" t="s">
        <v>10146</v>
      </c>
      <c r="C2397" s="148" t="s">
        <v>655</v>
      </c>
      <c r="D2397" s="148">
        <v>3723552</v>
      </c>
      <c r="F2397" s="149" t="s">
        <v>43</v>
      </c>
      <c r="H2397" s="150">
        <v>28458</v>
      </c>
      <c r="I2397" s="149" t="s">
        <v>8147</v>
      </c>
      <c r="J2397" s="149" t="s">
        <v>8148</v>
      </c>
      <c r="K2397" s="149" t="s">
        <v>45</v>
      </c>
      <c r="M2397" s="149" t="s">
        <v>46</v>
      </c>
      <c r="N2397" s="148">
        <v>12530017</v>
      </c>
      <c r="O2397" s="148" t="s">
        <v>2025</v>
      </c>
      <c r="Q2397" s="148" t="s">
        <v>48</v>
      </c>
      <c r="R2397" s="150">
        <v>40890</v>
      </c>
      <c r="S2397" s="150">
        <v>45223</v>
      </c>
      <c r="T2397" s="148" t="s">
        <v>1006</v>
      </c>
      <c r="U2397" s="148">
        <v>500</v>
      </c>
      <c r="X2397" s="148">
        <v>5</v>
      </c>
      <c r="Y2397" s="148" t="s">
        <v>230</v>
      </c>
      <c r="AC2397" s="148" t="s">
        <v>49</v>
      </c>
      <c r="AD2397" s="148" t="s">
        <v>4472</v>
      </c>
      <c r="AE2397" s="148">
        <v>53500</v>
      </c>
      <c r="AF2397" s="148" t="s">
        <v>10147</v>
      </c>
      <c r="AH2397" s="148" t="s">
        <v>10148</v>
      </c>
      <c r="AJ2397" s="148">
        <v>676609849</v>
      </c>
      <c r="AK2397" s="148" t="s">
        <v>10149</v>
      </c>
      <c r="AL2397" s="148">
        <v>0</v>
      </c>
      <c r="AM2397" s="148">
        <v>0</v>
      </c>
    </row>
    <row r="2398" spans="1:39">
      <c r="A2398" s="148">
        <v>5329650</v>
      </c>
      <c r="B2398" s="148" t="s">
        <v>10150</v>
      </c>
      <c r="C2398" s="148" t="s">
        <v>396</v>
      </c>
      <c r="D2398" s="148">
        <v>5329650</v>
      </c>
      <c r="F2398" s="149" t="s">
        <v>43</v>
      </c>
      <c r="H2398" s="150">
        <v>35095</v>
      </c>
      <c r="I2398" s="149" t="s">
        <v>59</v>
      </c>
      <c r="J2398" s="149">
        <v>-40</v>
      </c>
      <c r="K2398" s="149" t="s">
        <v>45</v>
      </c>
      <c r="M2398" s="149" t="s">
        <v>46</v>
      </c>
      <c r="N2398" s="148">
        <v>12530060</v>
      </c>
      <c r="O2398" s="148" t="s">
        <v>2031</v>
      </c>
      <c r="Q2398" s="148" t="s">
        <v>48</v>
      </c>
      <c r="R2398" s="150">
        <v>45316</v>
      </c>
      <c r="S2398" s="150">
        <v>45203</v>
      </c>
      <c r="T2398" s="148" t="s">
        <v>1006</v>
      </c>
      <c r="U2398" s="148">
        <v>500</v>
      </c>
      <c r="X2398" s="148">
        <v>5</v>
      </c>
      <c r="Y2398" s="148" t="s">
        <v>230</v>
      </c>
      <c r="AC2398" s="148" t="s">
        <v>49</v>
      </c>
      <c r="AD2398" s="148" t="s">
        <v>3677</v>
      </c>
      <c r="AE2398" s="148">
        <v>53000</v>
      </c>
      <c r="AF2398" s="148" t="s">
        <v>10151</v>
      </c>
      <c r="AJ2398" s="148">
        <v>685281268</v>
      </c>
      <c r="AK2398" s="148" t="s">
        <v>10152</v>
      </c>
      <c r="AL2398" s="148">
        <v>0</v>
      </c>
      <c r="AM2398" s="148">
        <v>0</v>
      </c>
    </row>
    <row r="2399" spans="1:39">
      <c r="A2399" s="148">
        <v>5329341</v>
      </c>
      <c r="B2399" s="148" t="s">
        <v>10150</v>
      </c>
      <c r="C2399" s="148" t="s">
        <v>199</v>
      </c>
      <c r="D2399" s="148">
        <v>5329341</v>
      </c>
      <c r="F2399" s="149" t="s">
        <v>43</v>
      </c>
      <c r="H2399" s="150">
        <v>19636</v>
      </c>
      <c r="I2399" s="149" t="s">
        <v>8116</v>
      </c>
      <c r="J2399" s="149" t="s">
        <v>8117</v>
      </c>
      <c r="K2399" s="149" t="s">
        <v>45</v>
      </c>
      <c r="M2399" s="149" t="s">
        <v>46</v>
      </c>
      <c r="N2399" s="148">
        <v>12530060</v>
      </c>
      <c r="O2399" s="148" t="s">
        <v>2031</v>
      </c>
      <c r="Q2399" s="148" t="s">
        <v>48</v>
      </c>
      <c r="R2399" s="150">
        <v>45190</v>
      </c>
      <c r="S2399" s="150">
        <v>45181</v>
      </c>
      <c r="T2399" s="148" t="s">
        <v>1006</v>
      </c>
      <c r="U2399" s="148">
        <v>500</v>
      </c>
      <c r="X2399" s="148">
        <v>5</v>
      </c>
      <c r="Y2399" s="148" t="s">
        <v>230</v>
      </c>
      <c r="AC2399" s="148" t="s">
        <v>49</v>
      </c>
      <c r="AD2399" s="148" t="s">
        <v>3637</v>
      </c>
      <c r="AE2399" s="148">
        <v>53810</v>
      </c>
      <c r="AF2399" s="148" t="s">
        <v>10153</v>
      </c>
      <c r="AJ2399" s="148">
        <v>685206235</v>
      </c>
      <c r="AK2399" s="148" t="s">
        <v>10154</v>
      </c>
      <c r="AL2399" s="148">
        <v>0</v>
      </c>
      <c r="AM2399" s="148">
        <v>0</v>
      </c>
    </row>
    <row r="2400" spans="1:39">
      <c r="A2400" s="148">
        <v>539283</v>
      </c>
      <c r="B2400" s="148" t="s">
        <v>10155</v>
      </c>
      <c r="C2400" s="148" t="s">
        <v>249</v>
      </c>
      <c r="D2400" s="148">
        <v>539283</v>
      </c>
      <c r="F2400" s="149" t="s">
        <v>52</v>
      </c>
      <c r="H2400" s="150">
        <v>29859</v>
      </c>
      <c r="I2400" s="149" t="s">
        <v>8113</v>
      </c>
      <c r="J2400" s="149" t="s">
        <v>8114</v>
      </c>
      <c r="K2400" s="149" t="s">
        <v>45</v>
      </c>
      <c r="M2400" s="149" t="s">
        <v>46</v>
      </c>
      <c r="N2400" s="148">
        <v>12530114</v>
      </c>
      <c r="O2400" s="148" t="s">
        <v>47</v>
      </c>
      <c r="Q2400" s="148" t="s">
        <v>48</v>
      </c>
      <c r="R2400" s="150">
        <v>37432</v>
      </c>
      <c r="S2400" s="150">
        <v>45174</v>
      </c>
      <c r="T2400" s="148" t="s">
        <v>1006</v>
      </c>
      <c r="U2400" s="148">
        <v>1313</v>
      </c>
      <c r="X2400" s="148">
        <v>13</v>
      </c>
      <c r="Y2400" s="148" t="s">
        <v>230</v>
      </c>
      <c r="AB2400" s="150">
        <v>45474</v>
      </c>
      <c r="AC2400" s="148" t="s">
        <v>49</v>
      </c>
      <c r="AD2400" s="148" t="s">
        <v>3975</v>
      </c>
      <c r="AE2400" s="148">
        <v>53290</v>
      </c>
      <c r="AF2400" s="148" t="s">
        <v>10156</v>
      </c>
      <c r="AI2400" s="148">
        <v>243065077</v>
      </c>
      <c r="AJ2400" s="148">
        <v>633933660</v>
      </c>
      <c r="AK2400" s="148" t="s">
        <v>10157</v>
      </c>
      <c r="AL2400" s="148">
        <v>0</v>
      </c>
      <c r="AM2400" s="148">
        <v>0</v>
      </c>
    </row>
    <row r="2401" spans="1:39">
      <c r="A2401" s="148">
        <v>5329626</v>
      </c>
      <c r="B2401" s="148" t="s">
        <v>10158</v>
      </c>
      <c r="C2401" s="148" t="s">
        <v>8906</v>
      </c>
      <c r="D2401" s="148">
        <v>5329626</v>
      </c>
      <c r="F2401" s="149" t="s">
        <v>5338</v>
      </c>
      <c r="H2401" s="150">
        <v>42537</v>
      </c>
      <c r="I2401" s="149" t="s">
        <v>43</v>
      </c>
      <c r="J2401" s="149">
        <v>-9</v>
      </c>
      <c r="K2401" s="149" t="s">
        <v>45</v>
      </c>
      <c r="M2401" s="149" t="s">
        <v>46</v>
      </c>
      <c r="N2401" s="148">
        <v>12530017</v>
      </c>
      <c r="O2401" s="148" t="s">
        <v>2025</v>
      </c>
      <c r="Q2401" s="148" t="s">
        <v>48</v>
      </c>
      <c r="R2401" s="150">
        <v>45313</v>
      </c>
      <c r="T2401" s="148" t="s">
        <v>2115</v>
      </c>
      <c r="U2401" s="148">
        <v>500</v>
      </c>
      <c r="X2401" s="148">
        <v>5</v>
      </c>
      <c r="Y2401" s="148" t="s">
        <v>230</v>
      </c>
      <c r="AC2401" s="148" t="s">
        <v>49</v>
      </c>
      <c r="AD2401" s="148" t="s">
        <v>3669</v>
      </c>
      <c r="AE2401" s="148">
        <v>53500</v>
      </c>
      <c r="AF2401" s="148" t="s">
        <v>10159</v>
      </c>
      <c r="AI2401" s="148">
        <v>616117396</v>
      </c>
      <c r="AK2401" s="148" t="s">
        <v>10160</v>
      </c>
      <c r="AL2401" s="148">
        <v>0</v>
      </c>
      <c r="AM2401" s="148">
        <v>0</v>
      </c>
    </row>
    <row r="2402" spans="1:39">
      <c r="A2402" s="148">
        <v>5329627</v>
      </c>
      <c r="B2402" s="148" t="s">
        <v>10158</v>
      </c>
      <c r="C2402" s="148" t="s">
        <v>5764</v>
      </c>
      <c r="D2402" s="148">
        <v>5329627</v>
      </c>
      <c r="F2402" s="149" t="s">
        <v>5338</v>
      </c>
      <c r="H2402" s="150">
        <v>41834</v>
      </c>
      <c r="I2402" s="149" t="s">
        <v>89</v>
      </c>
      <c r="J2402" s="149">
        <v>-11</v>
      </c>
      <c r="K2402" s="149" t="s">
        <v>45</v>
      </c>
      <c r="M2402" s="149" t="s">
        <v>46</v>
      </c>
      <c r="N2402" s="148">
        <v>12530017</v>
      </c>
      <c r="O2402" s="148" t="s">
        <v>2025</v>
      </c>
      <c r="Q2402" s="148" t="s">
        <v>48</v>
      </c>
      <c r="R2402" s="150">
        <v>45313</v>
      </c>
      <c r="T2402" s="148" t="s">
        <v>2115</v>
      </c>
      <c r="U2402" s="148">
        <v>500</v>
      </c>
      <c r="X2402" s="148">
        <v>5</v>
      </c>
      <c r="Y2402" s="148" t="s">
        <v>230</v>
      </c>
      <c r="AC2402" s="148" t="s">
        <v>49</v>
      </c>
      <c r="AD2402" s="148" t="s">
        <v>3669</v>
      </c>
      <c r="AE2402" s="148">
        <v>53500</v>
      </c>
      <c r="AF2402" s="148" t="s">
        <v>10159</v>
      </c>
      <c r="AI2402" s="148">
        <v>616117396</v>
      </c>
      <c r="AK2402" s="148" t="s">
        <v>10161</v>
      </c>
      <c r="AL2402" s="148">
        <v>0</v>
      </c>
      <c r="AM2402" s="148">
        <v>0</v>
      </c>
    </row>
    <row r="2403" spans="1:39">
      <c r="A2403" s="148">
        <v>5318253</v>
      </c>
      <c r="B2403" s="148" t="s">
        <v>6815</v>
      </c>
      <c r="C2403" s="148" t="s">
        <v>6816</v>
      </c>
      <c r="D2403" s="148">
        <v>5318253</v>
      </c>
      <c r="F2403" s="149" t="s">
        <v>52</v>
      </c>
      <c r="H2403" s="150">
        <v>33392</v>
      </c>
      <c r="I2403" s="149" t="s">
        <v>59</v>
      </c>
      <c r="J2403" s="149">
        <v>-40</v>
      </c>
      <c r="K2403" s="149" t="s">
        <v>45</v>
      </c>
      <c r="M2403" s="149" t="s">
        <v>46</v>
      </c>
      <c r="N2403" s="148">
        <v>12530048</v>
      </c>
      <c r="O2403" s="148" t="s">
        <v>2028</v>
      </c>
      <c r="Q2403" s="148" t="s">
        <v>48</v>
      </c>
      <c r="R2403" s="150">
        <v>37890</v>
      </c>
      <c r="S2403" s="150">
        <v>44816</v>
      </c>
      <c r="T2403" s="148" t="s">
        <v>2896</v>
      </c>
      <c r="U2403" s="148">
        <v>863</v>
      </c>
      <c r="X2403" s="148">
        <v>8</v>
      </c>
      <c r="Y2403" s="148" t="s">
        <v>230</v>
      </c>
      <c r="AC2403" s="148" t="s">
        <v>49</v>
      </c>
      <c r="AD2403" s="148" t="s">
        <v>3920</v>
      </c>
      <c r="AE2403" s="148">
        <v>53140</v>
      </c>
      <c r="AF2403" s="148" t="s">
        <v>6817</v>
      </c>
      <c r="AI2403" s="148">
        <v>243031981</v>
      </c>
      <c r="AK2403" s="148" t="s">
        <v>1396</v>
      </c>
      <c r="AL2403" s="148">
        <v>0</v>
      </c>
      <c r="AM2403" s="148">
        <v>0</v>
      </c>
    </row>
    <row r="2404" spans="1:39">
      <c r="A2404" s="148">
        <v>5328749</v>
      </c>
      <c r="B2404" s="148" t="s">
        <v>6818</v>
      </c>
      <c r="C2404" s="148" t="s">
        <v>6819</v>
      </c>
      <c r="D2404" s="148">
        <v>5328749</v>
      </c>
      <c r="F2404" s="149" t="s">
        <v>52</v>
      </c>
      <c r="H2404" s="150">
        <v>39210</v>
      </c>
      <c r="I2404" s="149" t="s">
        <v>68</v>
      </c>
      <c r="J2404" s="149">
        <v>-18</v>
      </c>
      <c r="K2404" s="149" t="s">
        <v>45</v>
      </c>
      <c r="M2404" s="149" t="s">
        <v>46</v>
      </c>
      <c r="N2404" s="148">
        <v>12530087</v>
      </c>
      <c r="O2404" s="148" t="s">
        <v>1341</v>
      </c>
      <c r="Q2404" s="148" t="s">
        <v>48</v>
      </c>
      <c r="R2404" s="150">
        <v>44824</v>
      </c>
      <c r="T2404" s="148" t="s">
        <v>2115</v>
      </c>
      <c r="U2404" s="148">
        <v>500</v>
      </c>
      <c r="X2404" s="148">
        <v>5</v>
      </c>
      <c r="Y2404" s="148" t="s">
        <v>230</v>
      </c>
      <c r="AC2404" s="148" t="s">
        <v>49</v>
      </c>
      <c r="AD2404" s="148" t="s">
        <v>3812</v>
      </c>
      <c r="AE2404" s="148">
        <v>53230</v>
      </c>
      <c r="AF2404" s="148" t="s">
        <v>6820</v>
      </c>
      <c r="AJ2404" s="148">
        <v>615132374</v>
      </c>
      <c r="AK2404" s="148" t="s">
        <v>6821</v>
      </c>
      <c r="AL2404" s="148">
        <v>0</v>
      </c>
      <c r="AM2404" s="148">
        <v>0</v>
      </c>
    </row>
    <row r="2405" spans="1:39">
      <c r="A2405" s="148">
        <v>5318740</v>
      </c>
      <c r="B2405" s="148" t="s">
        <v>792</v>
      </c>
      <c r="C2405" s="148" t="s">
        <v>254</v>
      </c>
      <c r="D2405" s="148">
        <v>5318740</v>
      </c>
      <c r="F2405" s="149" t="s">
        <v>52</v>
      </c>
      <c r="H2405" s="150">
        <v>24211</v>
      </c>
      <c r="I2405" s="149" t="s">
        <v>8130</v>
      </c>
      <c r="J2405" s="149" t="s">
        <v>8131</v>
      </c>
      <c r="K2405" s="149" t="s">
        <v>45</v>
      </c>
      <c r="M2405" s="149" t="s">
        <v>46</v>
      </c>
      <c r="N2405" s="148">
        <v>12530049</v>
      </c>
      <c r="O2405" s="148" t="s">
        <v>238</v>
      </c>
      <c r="Q2405" s="148" t="s">
        <v>48</v>
      </c>
      <c r="R2405" s="150">
        <v>38238</v>
      </c>
      <c r="S2405" s="150">
        <v>44457</v>
      </c>
      <c r="T2405" s="148" t="s">
        <v>2896</v>
      </c>
      <c r="U2405" s="148">
        <v>500</v>
      </c>
      <c r="X2405" s="148">
        <v>5</v>
      </c>
      <c r="Y2405" s="148" t="s">
        <v>230</v>
      </c>
      <c r="AC2405" s="148" t="s">
        <v>49</v>
      </c>
      <c r="AD2405" s="148" t="s">
        <v>3818</v>
      </c>
      <c r="AE2405" s="148">
        <v>53160</v>
      </c>
      <c r="AF2405" s="148" t="s">
        <v>5194</v>
      </c>
      <c r="AH2405" s="148" t="s">
        <v>5195</v>
      </c>
      <c r="AI2405" s="148">
        <v>243379699</v>
      </c>
      <c r="AJ2405" s="148">
        <v>688488132</v>
      </c>
      <c r="AK2405" s="148" t="s">
        <v>1930</v>
      </c>
      <c r="AL2405" s="148">
        <v>0</v>
      </c>
      <c r="AM2405" s="148">
        <v>0</v>
      </c>
    </row>
    <row r="2406" spans="1:39">
      <c r="A2406" s="148">
        <v>537579</v>
      </c>
      <c r="B2406" s="148" t="s">
        <v>792</v>
      </c>
      <c r="C2406" s="148" t="s">
        <v>2033</v>
      </c>
      <c r="D2406" s="148">
        <v>537579</v>
      </c>
      <c r="F2406" s="149" t="s">
        <v>52</v>
      </c>
      <c r="H2406" s="150">
        <v>24613</v>
      </c>
      <c r="I2406" s="149" t="s">
        <v>8130</v>
      </c>
      <c r="J2406" s="149" t="s">
        <v>8131</v>
      </c>
      <c r="K2406" s="149" t="s">
        <v>45</v>
      </c>
      <c r="M2406" s="149" t="s">
        <v>46</v>
      </c>
      <c r="N2406" s="148">
        <v>12530049</v>
      </c>
      <c r="O2406" s="148" t="s">
        <v>238</v>
      </c>
      <c r="Q2406" s="148" t="s">
        <v>48</v>
      </c>
      <c r="R2406" s="150">
        <v>37432</v>
      </c>
      <c r="S2406" s="150">
        <v>44457</v>
      </c>
      <c r="T2406" s="148" t="s">
        <v>2896</v>
      </c>
      <c r="U2406" s="148">
        <v>834</v>
      </c>
      <c r="X2406" s="148">
        <v>8</v>
      </c>
      <c r="Y2406" s="148" t="s">
        <v>230</v>
      </c>
      <c r="AC2406" s="148" t="s">
        <v>49</v>
      </c>
      <c r="AD2406" s="148" t="s">
        <v>3818</v>
      </c>
      <c r="AE2406" s="148">
        <v>53160</v>
      </c>
      <c r="AF2406" s="148" t="s">
        <v>5196</v>
      </c>
      <c r="AH2406" s="148" t="s">
        <v>5197</v>
      </c>
      <c r="AI2406" s="148">
        <v>243370192</v>
      </c>
      <c r="AK2406" s="148" t="s">
        <v>1931</v>
      </c>
      <c r="AL2406" s="148">
        <v>0</v>
      </c>
      <c r="AM2406" s="148">
        <v>0</v>
      </c>
    </row>
    <row r="2407" spans="1:39">
      <c r="A2407" s="148">
        <v>5317485</v>
      </c>
      <c r="B2407" s="148" t="s">
        <v>792</v>
      </c>
      <c r="C2407" s="148" t="s">
        <v>861</v>
      </c>
      <c r="D2407" s="148">
        <v>5317485</v>
      </c>
      <c r="E2407" s="149" t="s">
        <v>52</v>
      </c>
      <c r="F2407" s="149" t="s">
        <v>52</v>
      </c>
      <c r="H2407" s="150">
        <v>27655</v>
      </c>
      <c r="I2407" s="149" t="s">
        <v>8147</v>
      </c>
      <c r="J2407" s="149" t="s">
        <v>8148</v>
      </c>
      <c r="K2407" s="149" t="s">
        <v>45</v>
      </c>
      <c r="M2407" s="149" t="s">
        <v>46</v>
      </c>
      <c r="N2407" s="148">
        <v>12530023</v>
      </c>
      <c r="O2407" s="148" t="s">
        <v>2026</v>
      </c>
      <c r="P2407" s="150">
        <v>45483</v>
      </c>
      <c r="Q2407" s="148" t="s">
        <v>962</v>
      </c>
      <c r="R2407" s="150">
        <v>37519</v>
      </c>
      <c r="S2407" s="150">
        <v>45168</v>
      </c>
      <c r="T2407" s="148" t="s">
        <v>2896</v>
      </c>
      <c r="U2407" s="148">
        <v>874</v>
      </c>
      <c r="X2407" s="148">
        <v>8</v>
      </c>
      <c r="Y2407" s="148" t="s">
        <v>230</v>
      </c>
      <c r="AC2407" s="148" t="s">
        <v>49</v>
      </c>
      <c r="AD2407" s="148" t="s">
        <v>4340</v>
      </c>
      <c r="AE2407" s="148">
        <v>53700</v>
      </c>
      <c r="AF2407" s="148" t="s">
        <v>5198</v>
      </c>
      <c r="AI2407" s="148" t="s">
        <v>3589</v>
      </c>
      <c r="AJ2407" s="148" t="s">
        <v>3590</v>
      </c>
      <c r="AK2407" s="148" t="s">
        <v>1932</v>
      </c>
      <c r="AL2407" s="148">
        <v>0</v>
      </c>
      <c r="AM2407" s="148">
        <v>0</v>
      </c>
    </row>
    <row r="2408" spans="1:39">
      <c r="A2408" s="148">
        <v>5328276</v>
      </c>
      <c r="B2408" s="148" t="s">
        <v>3591</v>
      </c>
      <c r="C2408" s="148" t="s">
        <v>72</v>
      </c>
      <c r="D2408" s="148">
        <v>5328276</v>
      </c>
      <c r="F2408" s="149" t="s">
        <v>52</v>
      </c>
      <c r="H2408" s="150">
        <v>38448</v>
      </c>
      <c r="I2408" s="149" t="s">
        <v>59</v>
      </c>
      <c r="J2408" s="149">
        <v>-40</v>
      </c>
      <c r="K2408" s="149" t="s">
        <v>45</v>
      </c>
      <c r="M2408" s="149" t="s">
        <v>46</v>
      </c>
      <c r="N2408" s="148">
        <v>12530087</v>
      </c>
      <c r="O2408" s="148" t="s">
        <v>1341</v>
      </c>
      <c r="Q2408" s="148" t="s">
        <v>48</v>
      </c>
      <c r="R2408" s="150">
        <v>44466</v>
      </c>
      <c r="S2408" s="150">
        <v>45103</v>
      </c>
      <c r="T2408" s="148" t="s">
        <v>1006</v>
      </c>
      <c r="U2408" s="148">
        <v>500</v>
      </c>
      <c r="X2408" s="148">
        <v>5</v>
      </c>
      <c r="Y2408" s="148" t="s">
        <v>230</v>
      </c>
      <c r="AC2408" s="148" t="s">
        <v>49</v>
      </c>
      <c r="AD2408" s="148" t="s">
        <v>4502</v>
      </c>
      <c r="AE2408" s="148">
        <v>53360</v>
      </c>
      <c r="AF2408" s="148" t="s">
        <v>5199</v>
      </c>
      <c r="AI2408" s="148">
        <v>243980375</v>
      </c>
      <c r="AJ2408" s="148">
        <v>671341285</v>
      </c>
      <c r="AK2408" s="148" t="s">
        <v>3592</v>
      </c>
      <c r="AL2408" s="148">
        <v>0</v>
      </c>
      <c r="AM2408" s="148">
        <v>0</v>
      </c>
    </row>
    <row r="2409" spans="1:39">
      <c r="A2409" s="148">
        <v>5329361</v>
      </c>
      <c r="B2409" s="148" t="s">
        <v>6822</v>
      </c>
      <c r="C2409" s="148" t="s">
        <v>332</v>
      </c>
      <c r="D2409" s="148">
        <v>5329361</v>
      </c>
      <c r="F2409" s="149" t="s">
        <v>52</v>
      </c>
      <c r="H2409" s="150">
        <v>41308</v>
      </c>
      <c r="I2409" s="149" t="s">
        <v>54</v>
      </c>
      <c r="J2409" s="149">
        <v>-12</v>
      </c>
      <c r="K2409" s="149" t="s">
        <v>45</v>
      </c>
      <c r="M2409" s="149" t="s">
        <v>46</v>
      </c>
      <c r="N2409" s="148">
        <v>12530018</v>
      </c>
      <c r="O2409" s="148" t="s">
        <v>2023</v>
      </c>
      <c r="Q2409" s="148" t="s">
        <v>48</v>
      </c>
      <c r="R2409" s="150">
        <v>45195</v>
      </c>
      <c r="T2409" s="148" t="s">
        <v>2115</v>
      </c>
      <c r="U2409" s="148">
        <v>500</v>
      </c>
      <c r="X2409" s="148">
        <v>5</v>
      </c>
      <c r="Y2409" s="148" t="s">
        <v>230</v>
      </c>
      <c r="AC2409" s="148" t="s">
        <v>49</v>
      </c>
      <c r="AD2409" s="148" t="s">
        <v>3646</v>
      </c>
      <c r="AE2409" s="148">
        <v>53200</v>
      </c>
      <c r="AF2409" s="148" t="s">
        <v>10162</v>
      </c>
      <c r="AJ2409" s="148" t="s">
        <v>10163</v>
      </c>
      <c r="AK2409" s="148" t="s">
        <v>10164</v>
      </c>
      <c r="AL2409" s="148">
        <v>0</v>
      </c>
      <c r="AM2409" s="148">
        <v>0</v>
      </c>
    </row>
    <row r="2410" spans="1:39">
      <c r="A2410" s="148">
        <v>5327007</v>
      </c>
      <c r="B2410" s="148" t="s">
        <v>6822</v>
      </c>
      <c r="C2410" s="148" t="s">
        <v>151</v>
      </c>
      <c r="D2410" s="148">
        <v>5327007</v>
      </c>
      <c r="F2410" s="149" t="s">
        <v>52</v>
      </c>
      <c r="H2410" s="150">
        <v>26878</v>
      </c>
      <c r="I2410" s="149" t="s">
        <v>8109</v>
      </c>
      <c r="J2410" s="149" t="s">
        <v>8110</v>
      </c>
      <c r="K2410" s="149" t="s">
        <v>45</v>
      </c>
      <c r="M2410" s="149" t="s">
        <v>46</v>
      </c>
      <c r="N2410" s="148">
        <v>12530109</v>
      </c>
      <c r="O2410" s="148" t="s">
        <v>216</v>
      </c>
      <c r="Q2410" s="148" t="s">
        <v>48</v>
      </c>
      <c r="R2410" s="150">
        <v>43371</v>
      </c>
      <c r="S2410" s="150">
        <v>44838</v>
      </c>
      <c r="T2410" s="148" t="s">
        <v>2896</v>
      </c>
      <c r="U2410" s="148">
        <v>691</v>
      </c>
      <c r="X2410" s="148">
        <v>6</v>
      </c>
      <c r="Y2410" s="148" t="s">
        <v>230</v>
      </c>
      <c r="AC2410" s="148" t="s">
        <v>49</v>
      </c>
      <c r="AD2410" s="148" t="s">
        <v>4031</v>
      </c>
      <c r="AE2410" s="148">
        <v>53160</v>
      </c>
      <c r="AF2410" s="148" t="s">
        <v>6823</v>
      </c>
      <c r="AJ2410" s="148" t="s">
        <v>6824</v>
      </c>
      <c r="AK2410" s="148" t="s">
        <v>6825</v>
      </c>
      <c r="AL2410" s="148">
        <v>0</v>
      </c>
      <c r="AM2410" s="148">
        <v>0</v>
      </c>
    </row>
    <row r="2411" spans="1:39">
      <c r="A2411" s="148">
        <v>5329166</v>
      </c>
      <c r="B2411" s="148" t="s">
        <v>6826</v>
      </c>
      <c r="C2411" s="148" t="s">
        <v>985</v>
      </c>
      <c r="D2411" s="148">
        <v>5329166</v>
      </c>
      <c r="F2411" s="149" t="s">
        <v>5338</v>
      </c>
      <c r="H2411" s="150">
        <v>40952</v>
      </c>
      <c r="I2411" s="149" t="s">
        <v>53</v>
      </c>
      <c r="J2411" s="149">
        <v>-13</v>
      </c>
      <c r="K2411" s="149" t="s">
        <v>45</v>
      </c>
      <c r="M2411" s="149" t="s">
        <v>46</v>
      </c>
      <c r="N2411" s="148">
        <v>12530060</v>
      </c>
      <c r="O2411" s="148" t="s">
        <v>2031</v>
      </c>
      <c r="Q2411" s="148" t="s">
        <v>48</v>
      </c>
      <c r="R2411" s="150">
        <v>45159</v>
      </c>
      <c r="T2411" s="148" t="s">
        <v>2115</v>
      </c>
      <c r="U2411" s="148">
        <v>500</v>
      </c>
      <c r="X2411" s="148">
        <v>5</v>
      </c>
      <c r="Y2411" s="148" t="s">
        <v>230</v>
      </c>
      <c r="AC2411" s="148" t="s">
        <v>49</v>
      </c>
      <c r="AD2411" s="148" t="s">
        <v>3637</v>
      </c>
      <c r="AE2411" s="148">
        <v>53810</v>
      </c>
      <c r="AF2411" s="148" t="s">
        <v>6827</v>
      </c>
      <c r="AJ2411" s="148">
        <v>650250957</v>
      </c>
      <c r="AK2411" s="148" t="s">
        <v>6828</v>
      </c>
      <c r="AL2411" s="148">
        <v>0</v>
      </c>
      <c r="AM2411" s="148">
        <v>0</v>
      </c>
    </row>
    <row r="2412" spans="1:39">
      <c r="A2412" s="148">
        <v>5317398</v>
      </c>
      <c r="B2412" s="148" t="s">
        <v>793</v>
      </c>
      <c r="C2412" s="148" t="s">
        <v>123</v>
      </c>
      <c r="D2412" s="148">
        <v>5317398</v>
      </c>
      <c r="F2412" s="149" t="s">
        <v>52</v>
      </c>
      <c r="H2412" s="150">
        <v>28457</v>
      </c>
      <c r="I2412" s="149" t="s">
        <v>8147</v>
      </c>
      <c r="J2412" s="149" t="s">
        <v>8148</v>
      </c>
      <c r="K2412" s="149" t="s">
        <v>45</v>
      </c>
      <c r="M2412" s="149" t="s">
        <v>46</v>
      </c>
      <c r="N2412" s="148">
        <v>12530084</v>
      </c>
      <c r="O2412" s="148" t="s">
        <v>198</v>
      </c>
      <c r="Q2412" s="148" t="s">
        <v>48</v>
      </c>
      <c r="R2412" s="150">
        <v>37510</v>
      </c>
      <c r="S2412" s="150">
        <v>44812</v>
      </c>
      <c r="T2412" s="148" t="s">
        <v>2896</v>
      </c>
      <c r="U2412" s="148">
        <v>893</v>
      </c>
      <c r="X2412" s="148">
        <v>8</v>
      </c>
      <c r="Y2412" s="148" t="s">
        <v>230</v>
      </c>
      <c r="AC2412" s="148" t="s">
        <v>49</v>
      </c>
      <c r="AD2412" s="148" t="s">
        <v>6829</v>
      </c>
      <c r="AE2412" s="148">
        <v>53480</v>
      </c>
      <c r="AF2412" s="148" t="s">
        <v>6830</v>
      </c>
      <c r="AH2412" s="148" t="s">
        <v>6831</v>
      </c>
      <c r="AI2412" s="148">
        <v>243202364</v>
      </c>
      <c r="AK2412" s="148" t="s">
        <v>6832</v>
      </c>
      <c r="AL2412" s="148">
        <v>0</v>
      </c>
      <c r="AM2412" s="148">
        <v>0</v>
      </c>
    </row>
    <row r="2413" spans="1:39">
      <c r="A2413" s="148">
        <v>5310185</v>
      </c>
      <c r="B2413" s="148" t="s">
        <v>793</v>
      </c>
      <c r="C2413" s="148" t="s">
        <v>172</v>
      </c>
      <c r="D2413" s="148">
        <v>5310185</v>
      </c>
      <c r="F2413" s="149" t="s">
        <v>52</v>
      </c>
      <c r="H2413" s="150">
        <v>27626</v>
      </c>
      <c r="I2413" s="149" t="s">
        <v>8147</v>
      </c>
      <c r="J2413" s="149" t="s">
        <v>8148</v>
      </c>
      <c r="K2413" s="149" t="s">
        <v>45</v>
      </c>
      <c r="M2413" s="149" t="s">
        <v>46</v>
      </c>
      <c r="N2413" s="148">
        <v>12530059</v>
      </c>
      <c r="O2413" s="148" t="s">
        <v>2076</v>
      </c>
      <c r="Q2413" s="148" t="s">
        <v>48</v>
      </c>
      <c r="R2413" s="150">
        <v>37432</v>
      </c>
      <c r="S2413" s="150">
        <v>44777</v>
      </c>
      <c r="T2413" s="148" t="s">
        <v>2896</v>
      </c>
      <c r="U2413" s="148">
        <v>1288</v>
      </c>
      <c r="X2413" s="148">
        <v>12</v>
      </c>
      <c r="Y2413" s="148" t="s">
        <v>230</v>
      </c>
      <c r="AC2413" s="148" t="s">
        <v>49</v>
      </c>
      <c r="AD2413" s="148" t="s">
        <v>5200</v>
      </c>
      <c r="AE2413" s="148">
        <v>53360</v>
      </c>
      <c r="AF2413" s="148" t="s">
        <v>5201</v>
      </c>
      <c r="AI2413" s="148">
        <v>243984998</v>
      </c>
      <c r="AJ2413" s="148">
        <v>672105592</v>
      </c>
      <c r="AK2413" s="148" t="s">
        <v>1933</v>
      </c>
      <c r="AL2413" s="148">
        <v>0</v>
      </c>
      <c r="AM2413" s="148">
        <v>0</v>
      </c>
    </row>
    <row r="2414" spans="1:39">
      <c r="A2414" s="148">
        <v>5328532</v>
      </c>
      <c r="B2414" s="148" t="s">
        <v>793</v>
      </c>
      <c r="C2414" s="148" t="s">
        <v>2068</v>
      </c>
      <c r="D2414" s="148">
        <v>5328532</v>
      </c>
      <c r="F2414" s="149" t="s">
        <v>52</v>
      </c>
      <c r="H2414" s="150">
        <v>39528</v>
      </c>
      <c r="I2414" s="149" t="s">
        <v>152</v>
      </c>
      <c r="J2414" s="149">
        <v>-17</v>
      </c>
      <c r="K2414" s="149" t="s">
        <v>45</v>
      </c>
      <c r="M2414" s="149" t="s">
        <v>46</v>
      </c>
      <c r="N2414" s="148">
        <v>12530059</v>
      </c>
      <c r="O2414" s="148" t="s">
        <v>2076</v>
      </c>
      <c r="Q2414" s="148" t="s">
        <v>48</v>
      </c>
      <c r="R2414" s="150">
        <v>44532</v>
      </c>
      <c r="T2414" s="148" t="s">
        <v>2115</v>
      </c>
      <c r="U2414" s="148">
        <v>853</v>
      </c>
      <c r="X2414" s="148">
        <v>8</v>
      </c>
      <c r="Y2414" s="148" t="s">
        <v>230</v>
      </c>
      <c r="AC2414" s="148" t="s">
        <v>49</v>
      </c>
      <c r="AD2414" s="148" t="s">
        <v>4456</v>
      </c>
      <c r="AE2414" s="148">
        <v>53360</v>
      </c>
      <c r="AF2414" s="148" t="s">
        <v>5202</v>
      </c>
      <c r="AJ2414" s="148">
        <v>672105592</v>
      </c>
      <c r="AK2414" s="148" t="s">
        <v>1933</v>
      </c>
      <c r="AL2414" s="148">
        <v>0</v>
      </c>
      <c r="AM2414" s="148">
        <v>0</v>
      </c>
    </row>
    <row r="2415" spans="1:39">
      <c r="A2415" s="148">
        <v>5324274</v>
      </c>
      <c r="B2415" s="148" t="s">
        <v>904</v>
      </c>
      <c r="C2415" s="148" t="s">
        <v>123</v>
      </c>
      <c r="D2415" s="148">
        <v>5324274</v>
      </c>
      <c r="E2415" s="149" t="s">
        <v>52</v>
      </c>
      <c r="F2415" s="149" t="s">
        <v>52</v>
      </c>
      <c r="H2415" s="150">
        <v>30539</v>
      </c>
      <c r="I2415" s="149" t="s">
        <v>8113</v>
      </c>
      <c r="J2415" s="149" t="s">
        <v>8114</v>
      </c>
      <c r="K2415" s="149" t="s">
        <v>45</v>
      </c>
      <c r="M2415" s="149" t="s">
        <v>46</v>
      </c>
      <c r="N2415" s="148">
        <v>12530146</v>
      </c>
      <c r="O2415" s="148" t="s">
        <v>2034</v>
      </c>
      <c r="P2415" s="150">
        <v>45482</v>
      </c>
      <c r="Q2415" s="148" t="s">
        <v>962</v>
      </c>
      <c r="R2415" s="150">
        <v>41541</v>
      </c>
      <c r="S2415" s="150">
        <v>44791</v>
      </c>
      <c r="T2415" s="148" t="s">
        <v>2896</v>
      </c>
      <c r="U2415" s="148">
        <v>697</v>
      </c>
      <c r="X2415" s="148">
        <v>6</v>
      </c>
      <c r="Y2415" s="148" t="s">
        <v>230</v>
      </c>
      <c r="AC2415" s="148" t="s">
        <v>49</v>
      </c>
      <c r="AD2415" s="148" t="s">
        <v>3736</v>
      </c>
      <c r="AE2415" s="148">
        <v>53360</v>
      </c>
      <c r="AF2415" s="148" t="s">
        <v>5203</v>
      </c>
      <c r="AJ2415" s="148">
        <v>621783243</v>
      </c>
      <c r="AK2415" s="148" t="s">
        <v>1934</v>
      </c>
      <c r="AL2415" s="148">
        <v>0</v>
      </c>
      <c r="AM2415" s="148">
        <v>0</v>
      </c>
    </row>
    <row r="2416" spans="1:39">
      <c r="A2416" s="148">
        <v>5310325</v>
      </c>
      <c r="B2416" s="148" t="s">
        <v>794</v>
      </c>
      <c r="C2416" s="148" t="s">
        <v>330</v>
      </c>
      <c r="D2416" s="148">
        <v>5310325</v>
      </c>
      <c r="F2416" s="149" t="s">
        <v>52</v>
      </c>
      <c r="H2416" s="150">
        <v>26440</v>
      </c>
      <c r="I2416" s="149" t="s">
        <v>8109</v>
      </c>
      <c r="J2416" s="149" t="s">
        <v>8110</v>
      </c>
      <c r="K2416" s="149" t="s">
        <v>45</v>
      </c>
      <c r="M2416" s="149" t="s">
        <v>46</v>
      </c>
      <c r="N2416" s="148">
        <v>12530078</v>
      </c>
      <c r="O2416" s="148" t="s">
        <v>105</v>
      </c>
      <c r="Q2416" s="148" t="s">
        <v>48</v>
      </c>
      <c r="R2416" s="150">
        <v>37432</v>
      </c>
      <c r="S2416" s="150">
        <v>44824</v>
      </c>
      <c r="T2416" s="148" t="s">
        <v>2896</v>
      </c>
      <c r="U2416" s="148">
        <v>953</v>
      </c>
      <c r="X2416" s="148">
        <v>9</v>
      </c>
      <c r="Y2416" s="148" t="s">
        <v>230</v>
      </c>
      <c r="AC2416" s="148" t="s">
        <v>49</v>
      </c>
      <c r="AD2416" s="148" t="s">
        <v>3738</v>
      </c>
      <c r="AE2416" s="148">
        <v>53170</v>
      </c>
      <c r="AF2416" s="148" t="s">
        <v>5204</v>
      </c>
      <c r="AK2416" s="148" t="s">
        <v>6833</v>
      </c>
      <c r="AL2416" s="148">
        <v>0</v>
      </c>
      <c r="AM2416" s="148">
        <v>0</v>
      </c>
    </row>
    <row r="2417" spans="1:39">
      <c r="A2417" s="148">
        <v>5325756</v>
      </c>
      <c r="B2417" s="148" t="s">
        <v>6834</v>
      </c>
      <c r="C2417" s="148" t="s">
        <v>50</v>
      </c>
      <c r="D2417" s="148">
        <v>5325756</v>
      </c>
      <c r="F2417" s="149" t="s">
        <v>52</v>
      </c>
      <c r="H2417" s="150">
        <v>40771</v>
      </c>
      <c r="I2417" s="149" t="s">
        <v>44</v>
      </c>
      <c r="J2417" s="149">
        <v>-14</v>
      </c>
      <c r="K2417" s="149" t="s">
        <v>45</v>
      </c>
      <c r="M2417" s="149" t="s">
        <v>46</v>
      </c>
      <c r="N2417" s="148">
        <v>12530070</v>
      </c>
      <c r="O2417" s="148" t="s">
        <v>145</v>
      </c>
      <c r="Q2417" s="148" t="s">
        <v>48</v>
      </c>
      <c r="R2417" s="150">
        <v>42621</v>
      </c>
      <c r="T2417" s="148" t="s">
        <v>2115</v>
      </c>
      <c r="U2417" s="148">
        <v>520</v>
      </c>
      <c r="X2417" s="148">
        <v>5</v>
      </c>
      <c r="Y2417" s="148" t="s">
        <v>230</v>
      </c>
      <c r="AC2417" s="148" t="s">
        <v>49</v>
      </c>
      <c r="AD2417" s="148" t="s">
        <v>3863</v>
      </c>
      <c r="AE2417" s="148">
        <v>53230</v>
      </c>
      <c r="AF2417" s="148" t="s">
        <v>6835</v>
      </c>
      <c r="AI2417" s="148">
        <v>243693748</v>
      </c>
      <c r="AJ2417" s="148">
        <v>683555527</v>
      </c>
      <c r="AK2417" s="148" t="s">
        <v>6836</v>
      </c>
      <c r="AL2417" s="148">
        <v>0</v>
      </c>
      <c r="AM2417" s="148">
        <v>0</v>
      </c>
    </row>
    <row r="2418" spans="1:39">
      <c r="A2418" s="148">
        <v>5329467</v>
      </c>
      <c r="B2418" s="148" t="s">
        <v>10165</v>
      </c>
      <c r="C2418" s="148" t="s">
        <v>10166</v>
      </c>
      <c r="D2418" s="148">
        <v>5329467</v>
      </c>
      <c r="F2418" s="149" t="s">
        <v>43</v>
      </c>
      <c r="H2418" s="150">
        <v>42571</v>
      </c>
      <c r="I2418" s="149" t="s">
        <v>43</v>
      </c>
      <c r="J2418" s="149">
        <v>-9</v>
      </c>
      <c r="K2418" s="149" t="s">
        <v>45</v>
      </c>
      <c r="M2418" s="149" t="s">
        <v>46</v>
      </c>
      <c r="N2418" s="148">
        <v>12530099</v>
      </c>
      <c r="O2418" s="148" t="s">
        <v>2047</v>
      </c>
      <c r="Q2418" s="148" t="s">
        <v>48</v>
      </c>
      <c r="R2418" s="150">
        <v>45209</v>
      </c>
      <c r="T2418" s="148" t="s">
        <v>2115</v>
      </c>
      <c r="U2418" s="148">
        <v>500</v>
      </c>
      <c r="X2418" s="148">
        <v>5</v>
      </c>
      <c r="Y2418" s="148" t="s">
        <v>230</v>
      </c>
      <c r="AC2418" s="148" t="s">
        <v>49</v>
      </c>
      <c r="AD2418" s="148" t="s">
        <v>5404</v>
      </c>
      <c r="AE2418" s="148">
        <v>53400</v>
      </c>
      <c r="AF2418" s="148" t="s">
        <v>10167</v>
      </c>
      <c r="AJ2418" s="148">
        <v>663813022</v>
      </c>
      <c r="AK2418" s="148" t="s">
        <v>10168</v>
      </c>
      <c r="AL2418" s="148">
        <v>0</v>
      </c>
      <c r="AM2418" s="148">
        <v>0</v>
      </c>
    </row>
    <row r="2419" spans="1:39">
      <c r="A2419" s="148">
        <v>5329230</v>
      </c>
      <c r="B2419" s="148" t="s">
        <v>795</v>
      </c>
      <c r="C2419" s="148" t="s">
        <v>123</v>
      </c>
      <c r="D2419" s="148">
        <v>5329230</v>
      </c>
      <c r="F2419" s="149" t="s">
        <v>52</v>
      </c>
      <c r="H2419" s="150">
        <v>31716</v>
      </c>
      <c r="I2419" s="149" t="s">
        <v>59</v>
      </c>
      <c r="J2419" s="149">
        <v>-40</v>
      </c>
      <c r="K2419" s="149" t="s">
        <v>45</v>
      </c>
      <c r="M2419" s="149" t="s">
        <v>46</v>
      </c>
      <c r="N2419" s="148">
        <v>12530098</v>
      </c>
      <c r="O2419" s="148" t="s">
        <v>149</v>
      </c>
      <c r="Q2419" s="148" t="s">
        <v>48</v>
      </c>
      <c r="R2419" s="150">
        <v>45180</v>
      </c>
      <c r="S2419" s="150">
        <v>45177</v>
      </c>
      <c r="T2419" s="148" t="s">
        <v>1006</v>
      </c>
      <c r="U2419" s="148">
        <v>507</v>
      </c>
      <c r="X2419" s="148">
        <v>5</v>
      </c>
      <c r="Y2419" s="148" t="s">
        <v>230</v>
      </c>
      <c r="AC2419" s="148" t="s">
        <v>49</v>
      </c>
      <c r="AD2419" s="148" t="s">
        <v>4066</v>
      </c>
      <c r="AE2419" s="148">
        <v>53500</v>
      </c>
      <c r="AF2419" s="148" t="s">
        <v>10169</v>
      </c>
      <c r="AJ2419" s="148">
        <v>607599640</v>
      </c>
      <c r="AK2419" s="148" t="s">
        <v>10170</v>
      </c>
      <c r="AL2419" s="148">
        <v>0</v>
      </c>
      <c r="AM2419" s="148">
        <v>0</v>
      </c>
    </row>
    <row r="2420" spans="1:39">
      <c r="A2420" s="148">
        <v>5328937</v>
      </c>
      <c r="B2420" s="148" t="s">
        <v>795</v>
      </c>
      <c r="C2420" s="148" t="s">
        <v>75</v>
      </c>
      <c r="D2420" s="148">
        <v>5328937</v>
      </c>
      <c r="F2420" s="149" t="s">
        <v>43</v>
      </c>
      <c r="H2420" s="150">
        <v>16243</v>
      </c>
      <c r="I2420" s="149" t="s">
        <v>8304</v>
      </c>
      <c r="J2420" s="149" t="s">
        <v>2113</v>
      </c>
      <c r="K2420" s="149" t="s">
        <v>45</v>
      </c>
      <c r="M2420" s="149" t="s">
        <v>46</v>
      </c>
      <c r="N2420" s="148">
        <v>12530017</v>
      </c>
      <c r="O2420" s="148" t="s">
        <v>2025</v>
      </c>
      <c r="Q2420" s="148" t="s">
        <v>48</v>
      </c>
      <c r="R2420" s="150">
        <v>44845</v>
      </c>
      <c r="S2420" s="150">
        <v>44798</v>
      </c>
      <c r="T2420" s="148" t="s">
        <v>2896</v>
      </c>
      <c r="U2420" s="148">
        <v>500</v>
      </c>
      <c r="X2420" s="148">
        <v>5</v>
      </c>
      <c r="Y2420" s="148" t="s">
        <v>230</v>
      </c>
      <c r="AC2420" s="148" t="s">
        <v>49</v>
      </c>
      <c r="AD2420" s="148" t="s">
        <v>4157</v>
      </c>
      <c r="AE2420" s="148">
        <v>53500</v>
      </c>
      <c r="AF2420" s="148" t="s">
        <v>6837</v>
      </c>
      <c r="AK2420" s="148" t="s">
        <v>1920</v>
      </c>
      <c r="AL2420" s="148">
        <v>0</v>
      </c>
      <c r="AM2420" s="148">
        <v>0</v>
      </c>
    </row>
    <row r="2421" spans="1:39">
      <c r="A2421" s="148">
        <v>5329541</v>
      </c>
      <c r="B2421" s="148" t="s">
        <v>795</v>
      </c>
      <c r="C2421" s="148" t="s">
        <v>438</v>
      </c>
      <c r="D2421" s="148">
        <v>5329541</v>
      </c>
      <c r="F2421" s="149" t="s">
        <v>43</v>
      </c>
      <c r="H2421" s="150">
        <v>41896</v>
      </c>
      <c r="I2421" s="149" t="s">
        <v>89</v>
      </c>
      <c r="J2421" s="149">
        <v>-11</v>
      </c>
      <c r="K2421" s="149" t="s">
        <v>45</v>
      </c>
      <c r="M2421" s="149" t="s">
        <v>46</v>
      </c>
      <c r="N2421" s="148">
        <v>12530121</v>
      </c>
      <c r="O2421" s="148" t="s">
        <v>142</v>
      </c>
      <c r="Q2421" s="148" t="s">
        <v>48</v>
      </c>
      <c r="R2421" s="150">
        <v>45243</v>
      </c>
      <c r="T2421" s="148" t="s">
        <v>2115</v>
      </c>
      <c r="U2421" s="148">
        <v>500</v>
      </c>
      <c r="X2421" s="148">
        <v>5</v>
      </c>
      <c r="Y2421" s="148" t="s">
        <v>230</v>
      </c>
      <c r="AC2421" s="148" t="s">
        <v>49</v>
      </c>
      <c r="AD2421" s="148" t="s">
        <v>4472</v>
      </c>
      <c r="AE2421" s="148">
        <v>53500</v>
      </c>
      <c r="AF2421" s="148" t="s">
        <v>10171</v>
      </c>
      <c r="AJ2421" s="148">
        <v>670157867</v>
      </c>
      <c r="AK2421" s="148" t="s">
        <v>10172</v>
      </c>
      <c r="AL2421" s="148">
        <v>0</v>
      </c>
      <c r="AM2421" s="148">
        <v>0</v>
      </c>
    </row>
    <row r="2422" spans="1:39">
      <c r="A2422" s="148">
        <v>5315330</v>
      </c>
      <c r="B2422" s="148" t="s">
        <v>795</v>
      </c>
      <c r="C2422" s="148" t="s">
        <v>134</v>
      </c>
      <c r="D2422" s="148">
        <v>5315330</v>
      </c>
      <c r="F2422" s="149" t="s">
        <v>52</v>
      </c>
      <c r="H2422" s="150">
        <v>26132</v>
      </c>
      <c r="I2422" s="149" t="s">
        <v>8109</v>
      </c>
      <c r="J2422" s="149" t="s">
        <v>8110</v>
      </c>
      <c r="K2422" s="149" t="s">
        <v>45</v>
      </c>
      <c r="M2422" s="149" t="s">
        <v>46</v>
      </c>
      <c r="N2422" s="148">
        <v>12530124</v>
      </c>
      <c r="O2422" s="148" t="s">
        <v>112</v>
      </c>
      <c r="Q2422" s="148" t="s">
        <v>48</v>
      </c>
      <c r="R2422" s="150">
        <v>37432</v>
      </c>
      <c r="S2422" s="150">
        <v>44455</v>
      </c>
      <c r="T2422" s="148" t="s">
        <v>2896</v>
      </c>
      <c r="U2422" s="148">
        <v>1148</v>
      </c>
      <c r="X2422" s="148">
        <v>11</v>
      </c>
      <c r="Y2422" s="148" t="s">
        <v>230</v>
      </c>
      <c r="AC2422" s="148" t="s">
        <v>49</v>
      </c>
      <c r="AD2422" s="148" t="s">
        <v>5205</v>
      </c>
      <c r="AE2422" s="148">
        <v>53150</v>
      </c>
      <c r="AF2422" s="148" t="s">
        <v>5206</v>
      </c>
      <c r="AI2422" s="148" t="s">
        <v>5207</v>
      </c>
      <c r="AJ2422" s="148" t="s">
        <v>5208</v>
      </c>
      <c r="AK2422" s="148" t="s">
        <v>1936</v>
      </c>
      <c r="AL2422" s="148">
        <v>0</v>
      </c>
      <c r="AM2422" s="148">
        <v>0</v>
      </c>
    </row>
    <row r="2423" spans="1:39">
      <c r="A2423" s="148">
        <v>5329241</v>
      </c>
      <c r="B2423" s="148" t="s">
        <v>795</v>
      </c>
      <c r="C2423" s="148" t="s">
        <v>1117</v>
      </c>
      <c r="D2423" s="148">
        <v>5329241</v>
      </c>
      <c r="F2423" s="149" t="s">
        <v>52</v>
      </c>
      <c r="H2423" s="150">
        <v>40267</v>
      </c>
      <c r="I2423" s="149" t="s">
        <v>97</v>
      </c>
      <c r="J2423" s="149">
        <v>-15</v>
      </c>
      <c r="K2423" s="149" t="s">
        <v>45</v>
      </c>
      <c r="M2423" s="149" t="s">
        <v>46</v>
      </c>
      <c r="N2423" s="148">
        <v>12530054</v>
      </c>
      <c r="O2423" s="148" t="s">
        <v>94</v>
      </c>
      <c r="Q2423" s="148" t="s">
        <v>48</v>
      </c>
      <c r="R2423" s="150">
        <v>45181</v>
      </c>
      <c r="T2423" s="148" t="s">
        <v>2115</v>
      </c>
      <c r="U2423" s="148">
        <v>535</v>
      </c>
      <c r="X2423" s="148">
        <v>5</v>
      </c>
      <c r="Y2423" s="148" t="s">
        <v>230</v>
      </c>
      <c r="AC2423" s="148" t="s">
        <v>49</v>
      </c>
      <c r="AD2423" s="148" t="s">
        <v>3662</v>
      </c>
      <c r="AE2423" s="148">
        <v>53800</v>
      </c>
      <c r="AF2423" s="148" t="s">
        <v>10173</v>
      </c>
      <c r="AJ2423" s="148">
        <v>656705575</v>
      </c>
      <c r="AK2423" s="148" t="s">
        <v>10174</v>
      </c>
      <c r="AL2423" s="148">
        <v>1</v>
      </c>
      <c r="AM2423" s="148">
        <v>1</v>
      </c>
    </row>
    <row r="2424" spans="1:39">
      <c r="A2424" s="148">
        <v>5325480</v>
      </c>
      <c r="B2424" s="148" t="s">
        <v>795</v>
      </c>
      <c r="C2424" s="148" t="s">
        <v>770</v>
      </c>
      <c r="D2424" s="148">
        <v>5325480</v>
      </c>
      <c r="F2424" s="149" t="s">
        <v>52</v>
      </c>
      <c r="H2424" s="150">
        <v>38718</v>
      </c>
      <c r="I2424" s="149" t="s">
        <v>2335</v>
      </c>
      <c r="J2424" s="149">
        <v>-19</v>
      </c>
      <c r="K2424" s="149" t="s">
        <v>45</v>
      </c>
      <c r="M2424" s="149" t="s">
        <v>46</v>
      </c>
      <c r="N2424" s="148">
        <v>12530072</v>
      </c>
      <c r="O2424" s="148" t="s">
        <v>2032</v>
      </c>
      <c r="Q2424" s="148" t="s">
        <v>48</v>
      </c>
      <c r="R2424" s="150">
        <v>42284</v>
      </c>
      <c r="T2424" s="148" t="s">
        <v>2115</v>
      </c>
      <c r="U2424" s="148">
        <v>844</v>
      </c>
      <c r="X2424" s="148">
        <v>8</v>
      </c>
      <c r="Y2424" s="148" t="s">
        <v>230</v>
      </c>
      <c r="AC2424" s="148" t="s">
        <v>49</v>
      </c>
      <c r="AD2424" s="148" t="s">
        <v>3679</v>
      </c>
      <c r="AE2424" s="148">
        <v>53470</v>
      </c>
      <c r="AF2424" s="148" t="s">
        <v>5209</v>
      </c>
      <c r="AJ2424" s="148">
        <v>631851568</v>
      </c>
      <c r="AK2424" s="148" t="s">
        <v>1935</v>
      </c>
      <c r="AL2424" s="148">
        <v>0</v>
      </c>
      <c r="AM2424" s="148">
        <v>0</v>
      </c>
    </row>
    <row r="2425" spans="1:39">
      <c r="A2425" s="148">
        <v>5320576</v>
      </c>
      <c r="B2425" s="148" t="s">
        <v>795</v>
      </c>
      <c r="C2425" s="148" t="s">
        <v>431</v>
      </c>
      <c r="D2425" s="148">
        <v>5320576</v>
      </c>
      <c r="F2425" s="149" t="s">
        <v>52</v>
      </c>
      <c r="H2425" s="150">
        <v>20639</v>
      </c>
      <c r="I2425" s="149" t="s">
        <v>8208</v>
      </c>
      <c r="J2425" s="149" t="s">
        <v>8209</v>
      </c>
      <c r="K2425" s="149" t="s">
        <v>45</v>
      </c>
      <c r="M2425" s="149" t="s">
        <v>46</v>
      </c>
      <c r="N2425" s="148">
        <v>12530048</v>
      </c>
      <c r="O2425" s="148" t="s">
        <v>2028</v>
      </c>
      <c r="Q2425" s="148" t="s">
        <v>48</v>
      </c>
      <c r="R2425" s="150">
        <v>39349</v>
      </c>
      <c r="S2425" s="150">
        <v>45161</v>
      </c>
      <c r="T2425" s="148" t="s">
        <v>1006</v>
      </c>
      <c r="U2425" s="148">
        <v>673</v>
      </c>
      <c r="X2425" s="148">
        <v>6</v>
      </c>
      <c r="Y2425" s="148" t="s">
        <v>230</v>
      </c>
      <c r="AC2425" s="148" t="s">
        <v>49</v>
      </c>
      <c r="AD2425" s="148" t="s">
        <v>3920</v>
      </c>
      <c r="AE2425" s="148">
        <v>53140</v>
      </c>
      <c r="AF2425" s="148" t="s">
        <v>5210</v>
      </c>
      <c r="AI2425" s="148">
        <v>243031497</v>
      </c>
      <c r="AK2425" s="148" t="s">
        <v>1396</v>
      </c>
      <c r="AL2425" s="148">
        <v>0</v>
      </c>
      <c r="AM2425" s="148">
        <v>0</v>
      </c>
    </row>
    <row r="2426" spans="1:39">
      <c r="A2426" s="148">
        <v>5317573</v>
      </c>
      <c r="B2426" s="148" t="s">
        <v>795</v>
      </c>
      <c r="C2426" s="148" t="s">
        <v>407</v>
      </c>
      <c r="D2426" s="148">
        <v>5317573</v>
      </c>
      <c r="E2426" s="149" t="s">
        <v>52</v>
      </c>
      <c r="F2426" s="149" t="s">
        <v>52</v>
      </c>
      <c r="H2426" s="150">
        <v>33187</v>
      </c>
      <c r="I2426" s="149" t="s">
        <v>59</v>
      </c>
      <c r="J2426" s="149">
        <v>-40</v>
      </c>
      <c r="K2426" s="149" t="s">
        <v>45</v>
      </c>
      <c r="M2426" s="149" t="s">
        <v>46</v>
      </c>
      <c r="N2426" s="148">
        <v>12530146</v>
      </c>
      <c r="O2426" s="148" t="s">
        <v>2034</v>
      </c>
      <c r="P2426" s="150">
        <v>45496</v>
      </c>
      <c r="Q2426" s="148" t="s">
        <v>962</v>
      </c>
      <c r="R2426" s="150">
        <v>37529</v>
      </c>
      <c r="S2426" s="150">
        <v>45194</v>
      </c>
      <c r="T2426" s="148" t="s">
        <v>2896</v>
      </c>
      <c r="U2426" s="148">
        <v>1094</v>
      </c>
      <c r="X2426" s="148">
        <v>10</v>
      </c>
      <c r="Y2426" s="148" t="s">
        <v>230</v>
      </c>
      <c r="AC2426" s="148" t="s">
        <v>49</v>
      </c>
      <c r="AD2426" s="148" t="s">
        <v>6545</v>
      </c>
      <c r="AE2426" s="148">
        <v>53400</v>
      </c>
      <c r="AF2426" s="148" t="s">
        <v>6838</v>
      </c>
      <c r="AI2426" s="148">
        <v>253949140</v>
      </c>
      <c r="AK2426" s="148" t="s">
        <v>6839</v>
      </c>
      <c r="AL2426" s="148">
        <v>0</v>
      </c>
      <c r="AM2426" s="148">
        <v>0</v>
      </c>
    </row>
    <row r="2427" spans="1:39">
      <c r="A2427" s="148">
        <v>5326889</v>
      </c>
      <c r="B2427" s="148" t="s">
        <v>795</v>
      </c>
      <c r="C2427" s="148" t="s">
        <v>1282</v>
      </c>
      <c r="D2427" s="148">
        <v>5326889</v>
      </c>
      <c r="F2427" s="149" t="s">
        <v>52</v>
      </c>
      <c r="H2427" s="150">
        <v>29131</v>
      </c>
      <c r="I2427" s="149" t="s">
        <v>8147</v>
      </c>
      <c r="J2427" s="149" t="s">
        <v>8148</v>
      </c>
      <c r="K2427" s="149" t="s">
        <v>45</v>
      </c>
      <c r="M2427" s="149" t="s">
        <v>46</v>
      </c>
      <c r="N2427" s="148">
        <v>12538907</v>
      </c>
      <c r="O2427" s="148" t="s">
        <v>174</v>
      </c>
      <c r="Q2427" s="148" t="s">
        <v>48</v>
      </c>
      <c r="R2427" s="150">
        <v>43362</v>
      </c>
      <c r="S2427" s="150">
        <v>44441</v>
      </c>
      <c r="T2427" s="148" t="s">
        <v>2896</v>
      </c>
      <c r="U2427" s="148">
        <v>522</v>
      </c>
      <c r="X2427" s="148">
        <v>5</v>
      </c>
      <c r="Y2427" s="148" t="s">
        <v>230</v>
      </c>
      <c r="AC2427" s="148" t="s">
        <v>49</v>
      </c>
      <c r="AD2427" s="148" t="s">
        <v>4076</v>
      </c>
      <c r="AE2427" s="148">
        <v>53200</v>
      </c>
      <c r="AF2427" s="148" t="s">
        <v>5211</v>
      </c>
      <c r="AJ2427" s="148">
        <v>683439296</v>
      </c>
      <c r="AK2427" s="148" t="s">
        <v>1937</v>
      </c>
      <c r="AL2427" s="148">
        <v>0</v>
      </c>
      <c r="AM2427" s="148">
        <v>0</v>
      </c>
    </row>
    <row r="2428" spans="1:39">
      <c r="A2428" s="148">
        <v>5316106</v>
      </c>
      <c r="B2428" s="148" t="s">
        <v>795</v>
      </c>
      <c r="C2428" s="148" t="s">
        <v>210</v>
      </c>
      <c r="D2428" s="148">
        <v>5316106</v>
      </c>
      <c r="E2428" s="149" t="s">
        <v>52</v>
      </c>
      <c r="F2428" s="149" t="s">
        <v>52</v>
      </c>
      <c r="H2428" s="150">
        <v>30664</v>
      </c>
      <c r="I2428" s="149" t="s">
        <v>8113</v>
      </c>
      <c r="J2428" s="149" t="s">
        <v>8114</v>
      </c>
      <c r="K2428" s="149" t="s">
        <v>45</v>
      </c>
      <c r="M2428" s="149" t="s">
        <v>46</v>
      </c>
      <c r="N2428" s="148">
        <v>12530146</v>
      </c>
      <c r="O2428" s="148" t="s">
        <v>2034</v>
      </c>
      <c r="P2428" s="150">
        <v>45503</v>
      </c>
      <c r="Q2428" s="148" t="s">
        <v>962</v>
      </c>
      <c r="R2428" s="150">
        <v>37432</v>
      </c>
      <c r="S2428" s="150">
        <v>44749</v>
      </c>
      <c r="T2428" s="148" t="s">
        <v>2896</v>
      </c>
      <c r="U2428" s="148">
        <v>613</v>
      </c>
      <c r="X2428" s="148">
        <v>6</v>
      </c>
      <c r="Y2428" s="148" t="s">
        <v>230</v>
      </c>
      <c r="AB2428" s="150">
        <v>43648</v>
      </c>
      <c r="AC2428" s="148" t="s">
        <v>49</v>
      </c>
      <c r="AD2428" s="148" t="s">
        <v>6532</v>
      </c>
      <c r="AE2428" s="148">
        <v>53360</v>
      </c>
      <c r="AF2428" s="148" t="s">
        <v>6840</v>
      </c>
      <c r="AI2428" s="148">
        <v>687237406</v>
      </c>
      <c r="AK2428" s="148" t="s">
        <v>6841</v>
      </c>
      <c r="AL2428" s="148">
        <v>0</v>
      </c>
      <c r="AM2428" s="148">
        <v>0</v>
      </c>
    </row>
    <row r="2429" spans="1:39">
      <c r="A2429" s="148">
        <v>5329409</v>
      </c>
      <c r="B2429" s="148" t="s">
        <v>795</v>
      </c>
      <c r="C2429" s="148" t="s">
        <v>2060</v>
      </c>
      <c r="D2429" s="148">
        <v>5329409</v>
      </c>
      <c r="F2429" s="149" t="s">
        <v>43</v>
      </c>
      <c r="H2429" s="150">
        <v>40680</v>
      </c>
      <c r="I2429" s="149" t="s">
        <v>44</v>
      </c>
      <c r="J2429" s="149">
        <v>-14</v>
      </c>
      <c r="K2429" s="149" t="s">
        <v>45</v>
      </c>
      <c r="M2429" s="149" t="s">
        <v>46</v>
      </c>
      <c r="N2429" s="148">
        <v>12530144</v>
      </c>
      <c r="O2429" s="148" t="s">
        <v>2070</v>
      </c>
      <c r="Q2429" s="148" t="s">
        <v>48</v>
      </c>
      <c r="R2429" s="150">
        <v>45202</v>
      </c>
      <c r="T2429" s="148" t="s">
        <v>2115</v>
      </c>
      <c r="U2429" s="148">
        <v>500</v>
      </c>
      <c r="X2429" s="148">
        <v>5</v>
      </c>
      <c r="Y2429" s="148" t="s">
        <v>230</v>
      </c>
      <c r="AC2429" s="148" t="s">
        <v>49</v>
      </c>
      <c r="AD2429" s="148" t="s">
        <v>4468</v>
      </c>
      <c r="AE2429" s="148">
        <v>53290</v>
      </c>
      <c r="AF2429" s="148" t="s">
        <v>10175</v>
      </c>
      <c r="AI2429" s="148">
        <v>619380260</v>
      </c>
      <c r="AK2429" s="148" t="s">
        <v>10176</v>
      </c>
      <c r="AL2429" s="148">
        <v>0</v>
      </c>
      <c r="AM2429" s="148">
        <v>0</v>
      </c>
    </row>
    <row r="2430" spans="1:39">
      <c r="A2430" s="148">
        <v>5328649</v>
      </c>
      <c r="B2430" s="148" t="s">
        <v>796</v>
      </c>
      <c r="C2430" s="148" t="s">
        <v>6842</v>
      </c>
      <c r="D2430" s="148">
        <v>5328649</v>
      </c>
      <c r="F2430" s="149" t="s">
        <v>52</v>
      </c>
      <c r="H2430" s="150">
        <v>41201</v>
      </c>
      <c r="I2430" s="149" t="s">
        <v>53</v>
      </c>
      <c r="J2430" s="149">
        <v>-13</v>
      </c>
      <c r="K2430" s="149" t="s">
        <v>45</v>
      </c>
      <c r="M2430" s="149" t="s">
        <v>46</v>
      </c>
      <c r="N2430" s="148">
        <v>12530060</v>
      </c>
      <c r="O2430" s="148" t="s">
        <v>2031</v>
      </c>
      <c r="Q2430" s="148" t="s">
        <v>48</v>
      </c>
      <c r="R2430" s="150">
        <v>44805</v>
      </c>
      <c r="T2430" s="148" t="s">
        <v>2115</v>
      </c>
      <c r="U2430" s="148">
        <v>528</v>
      </c>
      <c r="X2430" s="148">
        <v>5</v>
      </c>
      <c r="Y2430" s="148" t="s">
        <v>230</v>
      </c>
      <c r="AC2430" s="148" t="s">
        <v>49</v>
      </c>
      <c r="AD2430" s="148" t="s">
        <v>3637</v>
      </c>
      <c r="AE2430" s="148">
        <v>53810</v>
      </c>
      <c r="AF2430" s="148" t="s">
        <v>6843</v>
      </c>
      <c r="AI2430" s="148">
        <v>675074577</v>
      </c>
      <c r="AJ2430" s="148">
        <v>609574257</v>
      </c>
      <c r="AK2430" s="148" t="s">
        <v>6844</v>
      </c>
      <c r="AL2430" s="148">
        <v>0</v>
      </c>
      <c r="AM2430" s="148">
        <v>0</v>
      </c>
    </row>
    <row r="2431" spans="1:39">
      <c r="A2431" s="148">
        <v>5312702</v>
      </c>
      <c r="B2431" s="148" t="s">
        <v>797</v>
      </c>
      <c r="C2431" s="148" t="s">
        <v>141</v>
      </c>
      <c r="D2431" s="148">
        <v>5312702</v>
      </c>
      <c r="E2431" s="149" t="s">
        <v>8115</v>
      </c>
      <c r="F2431" s="149" t="s">
        <v>52</v>
      </c>
      <c r="H2431" s="150">
        <v>25173</v>
      </c>
      <c r="I2431" s="149" t="s">
        <v>8130</v>
      </c>
      <c r="J2431" s="149" t="s">
        <v>8131</v>
      </c>
      <c r="K2431" s="149" t="s">
        <v>45</v>
      </c>
      <c r="M2431" s="149" t="s">
        <v>46</v>
      </c>
      <c r="N2431" s="148">
        <v>12530077</v>
      </c>
      <c r="O2431" s="148" t="s">
        <v>2064</v>
      </c>
      <c r="P2431" s="150">
        <v>45486</v>
      </c>
      <c r="Q2431" s="148" t="s">
        <v>962</v>
      </c>
      <c r="R2431" s="150">
        <v>37432</v>
      </c>
      <c r="S2431" s="150">
        <v>45101</v>
      </c>
      <c r="T2431" s="148" t="s">
        <v>2896</v>
      </c>
      <c r="U2431" s="148">
        <v>919</v>
      </c>
      <c r="X2431" s="148">
        <v>9</v>
      </c>
      <c r="Y2431" s="148" t="s">
        <v>230</v>
      </c>
      <c r="AC2431" s="148" t="s">
        <v>49</v>
      </c>
      <c r="AD2431" s="148" t="s">
        <v>4524</v>
      </c>
      <c r="AE2431" s="148">
        <v>53160</v>
      </c>
      <c r="AF2431" s="148" t="s">
        <v>5212</v>
      </c>
      <c r="AI2431" s="148" t="s">
        <v>3593</v>
      </c>
      <c r="AJ2431" s="148" t="s">
        <v>3594</v>
      </c>
      <c r="AK2431" s="148" t="s">
        <v>2140</v>
      </c>
      <c r="AL2431" s="148">
        <v>0</v>
      </c>
      <c r="AM2431" s="148">
        <v>0</v>
      </c>
    </row>
    <row r="2432" spans="1:39">
      <c r="A2432" s="148">
        <v>5327053</v>
      </c>
      <c r="B2432" s="148" t="s">
        <v>798</v>
      </c>
      <c r="C2432" s="148" t="s">
        <v>770</v>
      </c>
      <c r="D2432" s="148">
        <v>5327053</v>
      </c>
      <c r="F2432" s="149" t="s">
        <v>52</v>
      </c>
      <c r="H2432" s="150">
        <v>40139</v>
      </c>
      <c r="I2432" s="149" t="s">
        <v>70</v>
      </c>
      <c r="J2432" s="149">
        <v>-16</v>
      </c>
      <c r="K2432" s="149" t="s">
        <v>45</v>
      </c>
      <c r="M2432" s="149" t="s">
        <v>46</v>
      </c>
      <c r="N2432" s="148">
        <v>12530035</v>
      </c>
      <c r="O2432" s="148" t="s">
        <v>2027</v>
      </c>
      <c r="Q2432" s="148" t="s">
        <v>48</v>
      </c>
      <c r="R2432" s="150">
        <v>43377</v>
      </c>
      <c r="S2432" s="150">
        <v>45163</v>
      </c>
      <c r="T2432" s="148" t="s">
        <v>1006</v>
      </c>
      <c r="U2432" s="148">
        <v>677</v>
      </c>
      <c r="X2432" s="148">
        <v>6</v>
      </c>
      <c r="Y2432" s="148" t="s">
        <v>230</v>
      </c>
      <c r="AC2432" s="148" t="s">
        <v>49</v>
      </c>
      <c r="AD2432" s="148" t="s">
        <v>3885</v>
      </c>
      <c r="AE2432" s="148">
        <v>53950</v>
      </c>
      <c r="AF2432" s="148" t="s">
        <v>5213</v>
      </c>
      <c r="AI2432" s="148">
        <v>243020859</v>
      </c>
      <c r="AJ2432" s="148">
        <v>688803555</v>
      </c>
      <c r="AK2432" s="148" t="s">
        <v>1938</v>
      </c>
      <c r="AL2432" s="148">
        <v>0</v>
      </c>
      <c r="AM2432" s="148">
        <v>0</v>
      </c>
    </row>
    <row r="2433" spans="1:39">
      <c r="A2433" s="148">
        <v>5327311</v>
      </c>
      <c r="B2433" s="148" t="s">
        <v>1049</v>
      </c>
      <c r="C2433" s="148" t="s">
        <v>118</v>
      </c>
      <c r="D2433" s="148">
        <v>5327311</v>
      </c>
      <c r="F2433" s="149" t="s">
        <v>52</v>
      </c>
      <c r="H2433" s="150">
        <v>25135</v>
      </c>
      <c r="I2433" s="149" t="s">
        <v>8130</v>
      </c>
      <c r="J2433" s="149" t="s">
        <v>8131</v>
      </c>
      <c r="K2433" s="149" t="s">
        <v>45</v>
      </c>
      <c r="M2433" s="149" t="s">
        <v>46</v>
      </c>
      <c r="N2433" s="148">
        <v>12530098</v>
      </c>
      <c r="O2433" s="148" t="s">
        <v>149</v>
      </c>
      <c r="Q2433" s="148" t="s">
        <v>48</v>
      </c>
      <c r="R2433" s="150">
        <v>43488</v>
      </c>
      <c r="S2433" s="150">
        <v>44803</v>
      </c>
      <c r="T2433" s="148" t="s">
        <v>2896</v>
      </c>
      <c r="U2433" s="148">
        <v>529</v>
      </c>
      <c r="X2433" s="148">
        <v>5</v>
      </c>
      <c r="Y2433" s="148" t="s">
        <v>230</v>
      </c>
      <c r="AC2433" s="148" t="s">
        <v>49</v>
      </c>
      <c r="AD2433" s="148" t="s">
        <v>4066</v>
      </c>
      <c r="AE2433" s="148">
        <v>53500</v>
      </c>
      <c r="AF2433" s="148" t="s">
        <v>5214</v>
      </c>
      <c r="AI2433" s="148">
        <v>243006153</v>
      </c>
      <c r="AJ2433" s="148">
        <v>652336705</v>
      </c>
      <c r="AK2433" s="148" t="s">
        <v>1939</v>
      </c>
      <c r="AL2433" s="148">
        <v>0</v>
      </c>
      <c r="AM2433" s="148">
        <v>0</v>
      </c>
    </row>
    <row r="2434" spans="1:39">
      <c r="A2434" s="148">
        <v>5329576</v>
      </c>
      <c r="B2434" s="148" t="s">
        <v>1049</v>
      </c>
      <c r="C2434" s="148" t="s">
        <v>5553</v>
      </c>
      <c r="D2434" s="148">
        <v>5329576</v>
      </c>
      <c r="F2434" s="149" t="s">
        <v>52</v>
      </c>
      <c r="H2434" s="150">
        <v>37903</v>
      </c>
      <c r="I2434" s="149" t="s">
        <v>59</v>
      </c>
      <c r="J2434" s="149">
        <v>-40</v>
      </c>
      <c r="K2434" s="149" t="s">
        <v>45</v>
      </c>
      <c r="M2434" s="149" t="s">
        <v>46</v>
      </c>
      <c r="N2434" s="148">
        <v>12530098</v>
      </c>
      <c r="O2434" s="148" t="s">
        <v>149</v>
      </c>
      <c r="Q2434" s="148" t="s">
        <v>48</v>
      </c>
      <c r="R2434" s="150">
        <v>45262</v>
      </c>
      <c r="S2434" s="150">
        <v>45237</v>
      </c>
      <c r="T2434" s="148" t="s">
        <v>1006</v>
      </c>
      <c r="U2434" s="148">
        <v>583</v>
      </c>
      <c r="X2434" s="148">
        <v>5</v>
      </c>
      <c r="Y2434" s="148" t="s">
        <v>230</v>
      </c>
      <c r="AC2434" s="148" t="s">
        <v>49</v>
      </c>
      <c r="AD2434" s="148" t="s">
        <v>4598</v>
      </c>
      <c r="AE2434" s="148">
        <v>53120</v>
      </c>
      <c r="AF2434" s="148" t="s">
        <v>10177</v>
      </c>
      <c r="AI2434" s="148">
        <v>783709327</v>
      </c>
      <c r="AJ2434" s="148">
        <v>783709327</v>
      </c>
      <c r="AK2434" s="148" t="s">
        <v>10178</v>
      </c>
      <c r="AL2434" s="148">
        <v>0</v>
      </c>
      <c r="AM2434" s="148">
        <v>0</v>
      </c>
    </row>
    <row r="2435" spans="1:39">
      <c r="A2435" s="148">
        <v>5329494</v>
      </c>
      <c r="B2435" s="148" t="s">
        <v>10179</v>
      </c>
      <c r="C2435" s="148" t="s">
        <v>6437</v>
      </c>
      <c r="D2435" s="148">
        <v>5329494</v>
      </c>
      <c r="F2435" s="149" t="s">
        <v>43</v>
      </c>
      <c r="H2435" s="150">
        <v>41801</v>
      </c>
      <c r="I2435" s="149" t="s">
        <v>89</v>
      </c>
      <c r="J2435" s="149">
        <v>-11</v>
      </c>
      <c r="K2435" s="149" t="s">
        <v>61</v>
      </c>
      <c r="M2435" s="149" t="s">
        <v>46</v>
      </c>
      <c r="N2435" s="148">
        <v>12530054</v>
      </c>
      <c r="O2435" s="148" t="s">
        <v>94</v>
      </c>
      <c r="Q2435" s="148" t="s">
        <v>48</v>
      </c>
      <c r="R2435" s="150">
        <v>45213</v>
      </c>
      <c r="S2435" s="150">
        <v>45205</v>
      </c>
      <c r="T2435" s="148" t="s">
        <v>1006</v>
      </c>
      <c r="U2435" s="148">
        <v>500</v>
      </c>
      <c r="X2435" s="148">
        <v>5</v>
      </c>
      <c r="Y2435" s="148" t="s">
        <v>230</v>
      </c>
      <c r="AC2435" s="148" t="s">
        <v>49</v>
      </c>
      <c r="AD2435" s="148" t="s">
        <v>3693</v>
      </c>
      <c r="AE2435" s="148">
        <v>53350</v>
      </c>
      <c r="AF2435" s="148" t="s">
        <v>10180</v>
      </c>
      <c r="AJ2435" s="148" t="s">
        <v>10181</v>
      </c>
      <c r="AK2435" s="148" t="s">
        <v>10182</v>
      </c>
      <c r="AL2435" s="148">
        <v>0</v>
      </c>
      <c r="AM2435" s="148">
        <v>0</v>
      </c>
    </row>
    <row r="2436" spans="1:39">
      <c r="A2436" s="148">
        <v>5329487</v>
      </c>
      <c r="B2436" s="148" t="s">
        <v>10183</v>
      </c>
      <c r="C2436" s="148" t="s">
        <v>123</v>
      </c>
      <c r="D2436" s="148">
        <v>5329487</v>
      </c>
      <c r="F2436" s="149" t="s">
        <v>52</v>
      </c>
      <c r="H2436" s="150">
        <v>30473</v>
      </c>
      <c r="I2436" s="149" t="s">
        <v>8113</v>
      </c>
      <c r="J2436" s="149" t="s">
        <v>8114</v>
      </c>
      <c r="K2436" s="149" t="s">
        <v>45</v>
      </c>
      <c r="M2436" s="149" t="s">
        <v>46</v>
      </c>
      <c r="N2436" s="148">
        <v>12530055</v>
      </c>
      <c r="O2436" s="148" t="s">
        <v>240</v>
      </c>
      <c r="Q2436" s="148" t="s">
        <v>48</v>
      </c>
      <c r="R2436" s="150">
        <v>45210</v>
      </c>
      <c r="S2436" s="150">
        <v>45208</v>
      </c>
      <c r="T2436" s="148" t="s">
        <v>1006</v>
      </c>
      <c r="U2436" s="148">
        <v>548</v>
      </c>
      <c r="X2436" s="148">
        <v>5</v>
      </c>
      <c r="Y2436" s="148" t="s">
        <v>230</v>
      </c>
      <c r="AC2436" s="148" t="s">
        <v>49</v>
      </c>
      <c r="AD2436" s="148" t="s">
        <v>3702</v>
      </c>
      <c r="AE2436" s="148">
        <v>53500</v>
      </c>
      <c r="AF2436" s="148" t="s">
        <v>10184</v>
      </c>
      <c r="AJ2436" s="148">
        <v>681060554</v>
      </c>
      <c r="AK2436" s="148" t="s">
        <v>10185</v>
      </c>
      <c r="AL2436" s="148">
        <v>1</v>
      </c>
      <c r="AM2436" s="148">
        <v>1</v>
      </c>
    </row>
    <row r="2437" spans="1:39">
      <c r="A2437" s="148">
        <v>5329557</v>
      </c>
      <c r="B2437" s="148" t="s">
        <v>1131</v>
      </c>
      <c r="C2437" s="148" t="s">
        <v>217</v>
      </c>
      <c r="D2437" s="148">
        <v>5329557</v>
      </c>
      <c r="E2437" s="149" t="s">
        <v>52</v>
      </c>
      <c r="F2437" s="149" t="s">
        <v>52</v>
      </c>
      <c r="H2437" s="150">
        <v>41123</v>
      </c>
      <c r="I2437" s="149" t="s">
        <v>53</v>
      </c>
      <c r="J2437" s="149">
        <v>-13</v>
      </c>
      <c r="K2437" s="149" t="s">
        <v>45</v>
      </c>
      <c r="M2437" s="149" t="s">
        <v>46</v>
      </c>
      <c r="N2437" s="148">
        <v>12530114</v>
      </c>
      <c r="O2437" s="148" t="s">
        <v>47</v>
      </c>
      <c r="P2437" s="150">
        <v>45480</v>
      </c>
      <c r="Q2437" s="148" t="s">
        <v>962</v>
      </c>
      <c r="R2437" s="150">
        <v>45249</v>
      </c>
      <c r="T2437" s="148" t="s">
        <v>2115</v>
      </c>
      <c r="U2437" s="148">
        <v>500</v>
      </c>
      <c r="X2437" s="148">
        <v>5</v>
      </c>
      <c r="Y2437" s="148" t="s">
        <v>230</v>
      </c>
      <c r="AC2437" s="148" t="s">
        <v>49</v>
      </c>
      <c r="AD2437" s="148" t="s">
        <v>1328</v>
      </c>
      <c r="AE2437" s="148">
        <v>53000</v>
      </c>
      <c r="AF2437" s="148" t="s">
        <v>10186</v>
      </c>
      <c r="AI2437" s="148" t="s">
        <v>10187</v>
      </c>
      <c r="AJ2437" s="148" t="s">
        <v>10188</v>
      </c>
      <c r="AK2437" s="148" t="s">
        <v>10189</v>
      </c>
      <c r="AL2437" s="148">
        <v>0</v>
      </c>
      <c r="AM2437" s="148">
        <v>0</v>
      </c>
    </row>
    <row r="2438" spans="1:39">
      <c r="A2438" s="148">
        <v>5328944</v>
      </c>
      <c r="B2438" s="148" t="s">
        <v>2196</v>
      </c>
      <c r="C2438" s="148" t="s">
        <v>2210</v>
      </c>
      <c r="D2438" s="148">
        <v>5328944</v>
      </c>
      <c r="F2438" s="149" t="s">
        <v>52</v>
      </c>
      <c r="H2438" s="150">
        <v>27701</v>
      </c>
      <c r="I2438" s="149" t="s">
        <v>8147</v>
      </c>
      <c r="J2438" s="149" t="s">
        <v>8148</v>
      </c>
      <c r="K2438" s="149" t="s">
        <v>45</v>
      </c>
      <c r="M2438" s="149" t="s">
        <v>46</v>
      </c>
      <c r="N2438" s="148">
        <v>12530022</v>
      </c>
      <c r="O2438" s="148" t="s">
        <v>51</v>
      </c>
      <c r="Q2438" s="148" t="s">
        <v>48</v>
      </c>
      <c r="R2438" s="150">
        <v>44847</v>
      </c>
      <c r="S2438" s="150">
        <v>44833</v>
      </c>
      <c r="T2438" s="148" t="s">
        <v>2896</v>
      </c>
      <c r="U2438" s="148">
        <v>540</v>
      </c>
      <c r="X2438" s="148">
        <v>5</v>
      </c>
      <c r="Y2438" s="148" t="s">
        <v>230</v>
      </c>
      <c r="AC2438" s="148" t="s">
        <v>49</v>
      </c>
      <c r="AD2438" s="148" t="s">
        <v>1328</v>
      </c>
      <c r="AE2438" s="148">
        <v>53000</v>
      </c>
      <c r="AF2438" s="148" t="s">
        <v>6845</v>
      </c>
      <c r="AJ2438" s="148">
        <v>788975908</v>
      </c>
      <c r="AK2438" s="148" t="s">
        <v>2185</v>
      </c>
      <c r="AL2438" s="148">
        <v>0</v>
      </c>
      <c r="AM2438" s="148">
        <v>0</v>
      </c>
    </row>
    <row r="2439" spans="1:39">
      <c r="A2439" s="148">
        <v>5315258</v>
      </c>
      <c r="B2439" s="148" t="s">
        <v>799</v>
      </c>
      <c r="C2439" s="148" t="s">
        <v>177</v>
      </c>
      <c r="D2439" s="148">
        <v>5315258</v>
      </c>
      <c r="F2439" s="149" t="s">
        <v>52</v>
      </c>
      <c r="H2439" s="150">
        <v>31382</v>
      </c>
      <c r="I2439" s="149" t="s">
        <v>59</v>
      </c>
      <c r="J2439" s="149">
        <v>-40</v>
      </c>
      <c r="K2439" s="149" t="s">
        <v>45</v>
      </c>
      <c r="M2439" s="149" t="s">
        <v>46</v>
      </c>
      <c r="N2439" s="148">
        <v>12530124</v>
      </c>
      <c r="O2439" s="148" t="s">
        <v>112</v>
      </c>
      <c r="Q2439" s="148" t="s">
        <v>48</v>
      </c>
      <c r="R2439" s="150">
        <v>37432</v>
      </c>
      <c r="S2439" s="150">
        <v>45188</v>
      </c>
      <c r="T2439" s="148" t="s">
        <v>1006</v>
      </c>
      <c r="U2439" s="148">
        <v>809</v>
      </c>
      <c r="X2439" s="148">
        <v>8</v>
      </c>
      <c r="Y2439" s="148" t="s">
        <v>230</v>
      </c>
      <c r="AC2439" s="148" t="s">
        <v>49</v>
      </c>
      <c r="AD2439" s="148" t="s">
        <v>3762</v>
      </c>
      <c r="AE2439" s="148">
        <v>53600</v>
      </c>
      <c r="AF2439" s="148" t="s">
        <v>5215</v>
      </c>
      <c r="AK2439" s="148" t="s">
        <v>1936</v>
      </c>
      <c r="AL2439" s="148">
        <v>0</v>
      </c>
      <c r="AM2439" s="148">
        <v>0</v>
      </c>
    </row>
    <row r="2440" spans="1:39">
      <c r="A2440" s="148">
        <v>5329319</v>
      </c>
      <c r="B2440" s="148" t="s">
        <v>799</v>
      </c>
      <c r="C2440" s="148" t="s">
        <v>2334</v>
      </c>
      <c r="D2440" s="148">
        <v>5329319</v>
      </c>
      <c r="F2440" s="149" t="s">
        <v>52</v>
      </c>
      <c r="H2440" s="150">
        <v>41344</v>
      </c>
      <c r="I2440" s="149" t="s">
        <v>54</v>
      </c>
      <c r="J2440" s="149">
        <v>-12</v>
      </c>
      <c r="K2440" s="149" t="s">
        <v>45</v>
      </c>
      <c r="M2440" s="149" t="s">
        <v>46</v>
      </c>
      <c r="N2440" s="148">
        <v>12530016</v>
      </c>
      <c r="O2440" s="148" t="s">
        <v>2152</v>
      </c>
      <c r="Q2440" s="148" t="s">
        <v>48</v>
      </c>
      <c r="R2440" s="150">
        <v>45189</v>
      </c>
      <c r="T2440" s="148" t="s">
        <v>2115</v>
      </c>
      <c r="U2440" s="148">
        <v>500</v>
      </c>
      <c r="X2440" s="148">
        <v>5</v>
      </c>
      <c r="Y2440" s="148" t="s">
        <v>230</v>
      </c>
      <c r="AC2440" s="148" t="s">
        <v>49</v>
      </c>
      <c r="AD2440" s="148" t="s">
        <v>3803</v>
      </c>
      <c r="AE2440" s="148">
        <v>53600</v>
      </c>
      <c r="AF2440" s="148" t="s">
        <v>5215</v>
      </c>
      <c r="AI2440" s="148">
        <v>618569682</v>
      </c>
      <c r="AJ2440" s="148">
        <v>626090796</v>
      </c>
      <c r="AK2440" s="148" t="s">
        <v>10190</v>
      </c>
      <c r="AL2440" s="148">
        <v>0</v>
      </c>
      <c r="AM2440" s="148">
        <v>0</v>
      </c>
    </row>
    <row r="2441" spans="1:39">
      <c r="A2441" s="148">
        <v>5328814</v>
      </c>
      <c r="B2441" s="148" t="s">
        <v>6846</v>
      </c>
      <c r="C2441" s="148" t="s">
        <v>113</v>
      </c>
      <c r="D2441" s="148">
        <v>5328814</v>
      </c>
      <c r="F2441" s="149" t="s">
        <v>43</v>
      </c>
      <c r="H2441" s="150">
        <v>41237</v>
      </c>
      <c r="I2441" s="149" t="s">
        <v>53</v>
      </c>
      <c r="J2441" s="149">
        <v>-13</v>
      </c>
      <c r="K2441" s="149" t="s">
        <v>45</v>
      </c>
      <c r="M2441" s="149" t="s">
        <v>46</v>
      </c>
      <c r="N2441" s="148">
        <v>12530017</v>
      </c>
      <c r="O2441" s="148" t="s">
        <v>2025</v>
      </c>
      <c r="Q2441" s="148" t="s">
        <v>48</v>
      </c>
      <c r="R2441" s="150">
        <v>44829</v>
      </c>
      <c r="T2441" s="148" t="s">
        <v>2115</v>
      </c>
      <c r="U2441" s="148">
        <v>500</v>
      </c>
      <c r="X2441" s="148">
        <v>5</v>
      </c>
      <c r="Y2441" s="148" t="s">
        <v>230</v>
      </c>
      <c r="AC2441" s="148" t="s">
        <v>49</v>
      </c>
      <c r="AD2441" s="148" t="s">
        <v>3669</v>
      </c>
      <c r="AE2441" s="148">
        <v>53500</v>
      </c>
      <c r="AF2441" s="148" t="s">
        <v>6847</v>
      </c>
      <c r="AK2441" s="148" t="s">
        <v>6848</v>
      </c>
      <c r="AL2441" s="148">
        <v>0</v>
      </c>
      <c r="AM2441" s="148">
        <v>0</v>
      </c>
    </row>
    <row r="2442" spans="1:39">
      <c r="A2442" s="148">
        <v>5328813</v>
      </c>
      <c r="B2442" s="148" t="s">
        <v>6846</v>
      </c>
      <c r="C2442" s="148" t="s">
        <v>162</v>
      </c>
      <c r="D2442" s="148">
        <v>5328813</v>
      </c>
      <c r="E2442" s="149" t="s">
        <v>52</v>
      </c>
      <c r="F2442" s="149" t="s">
        <v>43</v>
      </c>
      <c r="H2442" s="150">
        <v>41713</v>
      </c>
      <c r="I2442" s="149" t="s">
        <v>89</v>
      </c>
      <c r="J2442" s="149">
        <v>-11</v>
      </c>
      <c r="K2442" s="149" t="s">
        <v>45</v>
      </c>
      <c r="M2442" s="149" t="s">
        <v>46</v>
      </c>
      <c r="N2442" s="148">
        <v>12530017</v>
      </c>
      <c r="O2442" s="148" t="s">
        <v>2025</v>
      </c>
      <c r="P2442" s="150">
        <v>45527</v>
      </c>
      <c r="Q2442" s="148" t="s">
        <v>962</v>
      </c>
      <c r="R2442" s="150">
        <v>44829</v>
      </c>
      <c r="T2442" s="148" t="s">
        <v>2115</v>
      </c>
      <c r="U2442" s="148">
        <v>500</v>
      </c>
      <c r="X2442" s="148">
        <v>5</v>
      </c>
      <c r="Y2442" s="148" t="s">
        <v>230</v>
      </c>
      <c r="AC2442" s="148" t="s">
        <v>49</v>
      </c>
      <c r="AD2442" s="148" t="s">
        <v>3669</v>
      </c>
      <c r="AE2442" s="148">
        <v>53500</v>
      </c>
      <c r="AF2442" s="148" t="s">
        <v>6847</v>
      </c>
      <c r="AK2442" s="148" t="s">
        <v>6848</v>
      </c>
      <c r="AL2442" s="148">
        <v>0</v>
      </c>
      <c r="AM2442" s="148">
        <v>0</v>
      </c>
    </row>
    <row r="2443" spans="1:39">
      <c r="A2443" s="148">
        <v>5327506</v>
      </c>
      <c r="B2443" s="148" t="s">
        <v>800</v>
      </c>
      <c r="C2443" s="148" t="s">
        <v>3050</v>
      </c>
      <c r="D2443" s="148">
        <v>5327506</v>
      </c>
      <c r="E2443" s="149" t="s">
        <v>8115</v>
      </c>
      <c r="F2443" s="149" t="s">
        <v>52</v>
      </c>
      <c r="H2443" s="150">
        <v>28695</v>
      </c>
      <c r="I2443" s="149" t="s">
        <v>8147</v>
      </c>
      <c r="J2443" s="149" t="s">
        <v>8148</v>
      </c>
      <c r="K2443" s="149" t="s">
        <v>45</v>
      </c>
      <c r="M2443" s="149" t="s">
        <v>46</v>
      </c>
      <c r="N2443" s="148">
        <v>12530088</v>
      </c>
      <c r="O2443" s="148" t="s">
        <v>2074</v>
      </c>
      <c r="P2443" s="150">
        <v>45477</v>
      </c>
      <c r="Q2443" s="148" t="s">
        <v>962</v>
      </c>
      <c r="R2443" s="150">
        <v>43731</v>
      </c>
      <c r="S2443" s="150">
        <v>44750</v>
      </c>
      <c r="T2443" s="148" t="s">
        <v>2896</v>
      </c>
      <c r="U2443" s="148">
        <v>522</v>
      </c>
      <c r="X2443" s="148">
        <v>5</v>
      </c>
      <c r="Y2443" s="148" t="s">
        <v>230</v>
      </c>
      <c r="AC2443" s="148" t="s">
        <v>49</v>
      </c>
      <c r="AD2443" s="148" t="s">
        <v>4047</v>
      </c>
      <c r="AE2443" s="148">
        <v>53360</v>
      </c>
      <c r="AF2443" s="148" t="s">
        <v>5216</v>
      </c>
      <c r="AI2443" s="148" t="s">
        <v>3595</v>
      </c>
      <c r="AJ2443" s="148" t="s">
        <v>3595</v>
      </c>
      <c r="AK2443" s="148" t="s">
        <v>1940</v>
      </c>
      <c r="AL2443" s="148">
        <v>1</v>
      </c>
      <c r="AM2443" s="148">
        <v>1</v>
      </c>
    </row>
    <row r="2444" spans="1:39">
      <c r="A2444" s="148">
        <v>5329506</v>
      </c>
      <c r="B2444" s="148" t="s">
        <v>800</v>
      </c>
      <c r="C2444" s="148" t="s">
        <v>396</v>
      </c>
      <c r="D2444" s="148">
        <v>5329506</v>
      </c>
      <c r="F2444" s="149" t="s">
        <v>43</v>
      </c>
      <c r="H2444" s="150">
        <v>40697</v>
      </c>
      <c r="I2444" s="149" t="s">
        <v>44</v>
      </c>
      <c r="J2444" s="149">
        <v>-14</v>
      </c>
      <c r="K2444" s="149" t="s">
        <v>45</v>
      </c>
      <c r="M2444" s="149" t="s">
        <v>46</v>
      </c>
      <c r="N2444" s="148">
        <v>12530088</v>
      </c>
      <c r="O2444" s="148" t="s">
        <v>2074</v>
      </c>
      <c r="Q2444" s="148" t="s">
        <v>48</v>
      </c>
      <c r="R2444" s="150">
        <v>45217</v>
      </c>
      <c r="S2444" s="150">
        <v>45212</v>
      </c>
      <c r="T2444" s="148" t="s">
        <v>1006</v>
      </c>
      <c r="U2444" s="148">
        <v>500</v>
      </c>
      <c r="X2444" s="148">
        <v>5</v>
      </c>
      <c r="Y2444" s="148" t="s">
        <v>230</v>
      </c>
      <c r="AC2444" s="148" t="s">
        <v>49</v>
      </c>
      <c r="AD2444" s="148" t="s">
        <v>10191</v>
      </c>
      <c r="AE2444" s="148">
        <v>53360</v>
      </c>
      <c r="AF2444" s="148" t="s">
        <v>5216</v>
      </c>
      <c r="AH2444" s="148" t="s">
        <v>4069</v>
      </c>
      <c r="AK2444" s="148" t="s">
        <v>1940</v>
      </c>
      <c r="AL2444" s="148">
        <v>0</v>
      </c>
      <c r="AM2444" s="148">
        <v>0</v>
      </c>
    </row>
    <row r="2445" spans="1:39">
      <c r="A2445" s="148">
        <v>5325350</v>
      </c>
      <c r="B2445" s="148" t="s">
        <v>801</v>
      </c>
      <c r="C2445" s="148" t="s">
        <v>10192</v>
      </c>
      <c r="D2445" s="148">
        <v>5325350</v>
      </c>
      <c r="F2445" s="149" t="s">
        <v>52</v>
      </c>
      <c r="H2445" s="150">
        <v>38705</v>
      </c>
      <c r="I2445" s="149" t="s">
        <v>59</v>
      </c>
      <c r="J2445" s="149">
        <v>-40</v>
      </c>
      <c r="K2445" s="149" t="s">
        <v>45</v>
      </c>
      <c r="M2445" s="149" t="s">
        <v>46</v>
      </c>
      <c r="N2445" s="148">
        <v>12530048</v>
      </c>
      <c r="O2445" s="148" t="s">
        <v>2028</v>
      </c>
      <c r="Q2445" s="148" t="s">
        <v>48</v>
      </c>
      <c r="R2445" s="150">
        <v>42270</v>
      </c>
      <c r="T2445" s="148" t="s">
        <v>2115</v>
      </c>
      <c r="U2445" s="148">
        <v>1051</v>
      </c>
      <c r="X2445" s="148">
        <v>10</v>
      </c>
      <c r="Y2445" s="148" t="s">
        <v>230</v>
      </c>
      <c r="AB2445" s="150">
        <v>43647</v>
      </c>
      <c r="AC2445" s="148" t="s">
        <v>49</v>
      </c>
      <c r="AD2445" s="148" t="s">
        <v>5217</v>
      </c>
      <c r="AE2445" s="148">
        <v>53250</v>
      </c>
      <c r="AF2445" s="148" t="s">
        <v>5218</v>
      </c>
      <c r="AI2445" s="148">
        <v>243031270</v>
      </c>
      <c r="AK2445" s="148" t="s">
        <v>1396</v>
      </c>
      <c r="AL2445" s="148">
        <v>0</v>
      </c>
      <c r="AM2445" s="148">
        <v>0</v>
      </c>
    </row>
    <row r="2446" spans="1:39">
      <c r="A2446" s="148">
        <v>5327499</v>
      </c>
      <c r="B2446" s="148" t="s">
        <v>801</v>
      </c>
      <c r="C2446" s="148" t="s">
        <v>280</v>
      </c>
      <c r="D2446" s="148">
        <v>5327499</v>
      </c>
      <c r="F2446" s="149" t="s">
        <v>52</v>
      </c>
      <c r="H2446" s="150">
        <v>40728</v>
      </c>
      <c r="I2446" s="149" t="s">
        <v>44</v>
      </c>
      <c r="J2446" s="149">
        <v>-14</v>
      </c>
      <c r="K2446" s="149" t="s">
        <v>45</v>
      </c>
      <c r="M2446" s="149" t="s">
        <v>46</v>
      </c>
      <c r="N2446" s="148">
        <v>12530048</v>
      </c>
      <c r="O2446" s="148" t="s">
        <v>2028</v>
      </c>
      <c r="Q2446" s="148" t="s">
        <v>48</v>
      </c>
      <c r="R2446" s="150">
        <v>43730</v>
      </c>
      <c r="S2446" s="150">
        <v>45160</v>
      </c>
      <c r="T2446" s="148" t="s">
        <v>1006</v>
      </c>
      <c r="U2446" s="148">
        <v>533</v>
      </c>
      <c r="X2446" s="148">
        <v>5</v>
      </c>
      <c r="Y2446" s="148" t="s">
        <v>230</v>
      </c>
      <c r="AC2446" s="148" t="s">
        <v>49</v>
      </c>
      <c r="AD2446" s="148" t="s">
        <v>5217</v>
      </c>
      <c r="AE2446" s="148">
        <v>53250</v>
      </c>
      <c r="AF2446" s="148" t="s">
        <v>10193</v>
      </c>
      <c r="AI2446" s="148">
        <v>243031270</v>
      </c>
      <c r="AK2446" s="148" t="s">
        <v>1396</v>
      </c>
      <c r="AL2446" s="148">
        <v>0</v>
      </c>
      <c r="AM2446" s="148">
        <v>0</v>
      </c>
    </row>
    <row r="2447" spans="1:39">
      <c r="A2447" s="148">
        <v>5322882</v>
      </c>
      <c r="B2447" s="148" t="s">
        <v>801</v>
      </c>
      <c r="C2447" s="148" t="s">
        <v>1275</v>
      </c>
      <c r="D2447" s="148">
        <v>5322882</v>
      </c>
      <c r="F2447" s="149" t="s">
        <v>52</v>
      </c>
      <c r="H2447" s="150">
        <v>28630</v>
      </c>
      <c r="I2447" s="149" t="s">
        <v>8147</v>
      </c>
      <c r="J2447" s="149" t="s">
        <v>8148</v>
      </c>
      <c r="K2447" s="149" t="s">
        <v>45</v>
      </c>
      <c r="M2447" s="149" t="s">
        <v>46</v>
      </c>
      <c r="N2447" s="148">
        <v>12530048</v>
      </c>
      <c r="O2447" s="148" t="s">
        <v>2028</v>
      </c>
      <c r="Q2447" s="148" t="s">
        <v>48</v>
      </c>
      <c r="R2447" s="150">
        <v>40798</v>
      </c>
      <c r="S2447" s="150">
        <v>45148</v>
      </c>
      <c r="T2447" s="148" t="s">
        <v>1006</v>
      </c>
      <c r="U2447" s="148">
        <v>1033</v>
      </c>
      <c r="X2447" s="148">
        <v>10</v>
      </c>
      <c r="Y2447" s="148" t="s">
        <v>230</v>
      </c>
      <c r="AB2447" s="150">
        <v>44013</v>
      </c>
      <c r="AC2447" s="148" t="s">
        <v>49</v>
      </c>
      <c r="AD2447" s="148" t="s">
        <v>5217</v>
      </c>
      <c r="AE2447" s="148">
        <v>53250</v>
      </c>
      <c r="AF2447" s="148" t="s">
        <v>5219</v>
      </c>
      <c r="AI2447" s="148">
        <v>243031270</v>
      </c>
      <c r="AJ2447" s="148">
        <v>780021726</v>
      </c>
      <c r="AK2447" s="148" t="s">
        <v>1941</v>
      </c>
      <c r="AL2447" s="148">
        <v>0</v>
      </c>
      <c r="AM2447" s="148">
        <v>0</v>
      </c>
    </row>
    <row r="2448" spans="1:39">
      <c r="A2448" s="148">
        <v>5323740</v>
      </c>
      <c r="B2448" s="148" t="s">
        <v>802</v>
      </c>
      <c r="C2448" s="148" t="s">
        <v>2290</v>
      </c>
      <c r="D2448" s="148">
        <v>5323740</v>
      </c>
      <c r="E2448" s="149" t="s">
        <v>8115</v>
      </c>
      <c r="F2448" s="149" t="s">
        <v>52</v>
      </c>
      <c r="H2448" s="150">
        <v>27271</v>
      </c>
      <c r="I2448" s="149" t="s">
        <v>8109</v>
      </c>
      <c r="J2448" s="149" t="s">
        <v>8110</v>
      </c>
      <c r="K2448" s="149" t="s">
        <v>45</v>
      </c>
      <c r="M2448" s="149" t="s">
        <v>46</v>
      </c>
      <c r="N2448" s="148">
        <v>12530059</v>
      </c>
      <c r="O2448" s="148" t="s">
        <v>2076</v>
      </c>
      <c r="P2448" s="150">
        <v>45479</v>
      </c>
      <c r="Q2448" s="148" t="s">
        <v>962</v>
      </c>
      <c r="R2448" s="150">
        <v>41179</v>
      </c>
      <c r="S2448" s="150">
        <v>45135</v>
      </c>
      <c r="T2448" s="148" t="s">
        <v>2896</v>
      </c>
      <c r="U2448" s="148">
        <v>1173</v>
      </c>
      <c r="X2448" s="148">
        <v>11</v>
      </c>
      <c r="Y2448" s="148" t="s">
        <v>230</v>
      </c>
      <c r="AC2448" s="148" t="s">
        <v>49</v>
      </c>
      <c r="AD2448" s="148" t="s">
        <v>4139</v>
      </c>
      <c r="AE2448" s="148">
        <v>53970</v>
      </c>
      <c r="AF2448" s="148" t="s">
        <v>5220</v>
      </c>
      <c r="AI2448" s="148" t="s">
        <v>3184</v>
      </c>
      <c r="AJ2448" s="148" t="s">
        <v>3185</v>
      </c>
      <c r="AK2448" s="148" t="s">
        <v>2109</v>
      </c>
      <c r="AL2448" s="148">
        <v>0</v>
      </c>
      <c r="AM2448" s="148">
        <v>0</v>
      </c>
    </row>
    <row r="2449" spans="1:39">
      <c r="A2449" s="148">
        <v>9519211</v>
      </c>
      <c r="B2449" s="148" t="s">
        <v>6849</v>
      </c>
      <c r="C2449" s="148" t="s">
        <v>144</v>
      </c>
      <c r="D2449" s="148">
        <v>9519211</v>
      </c>
      <c r="F2449" s="149" t="s">
        <v>52</v>
      </c>
      <c r="H2449" s="150">
        <v>27010</v>
      </c>
      <c r="I2449" s="149" t="s">
        <v>8109</v>
      </c>
      <c r="J2449" s="149" t="s">
        <v>8110</v>
      </c>
      <c r="K2449" s="149" t="s">
        <v>45</v>
      </c>
      <c r="M2449" s="149" t="s">
        <v>46</v>
      </c>
      <c r="N2449" s="148">
        <v>12530067</v>
      </c>
      <c r="O2449" s="148" t="s">
        <v>1277</v>
      </c>
      <c r="Q2449" s="148" t="s">
        <v>48</v>
      </c>
      <c r="R2449" s="150">
        <v>37432</v>
      </c>
      <c r="S2449" s="150">
        <v>44782</v>
      </c>
      <c r="T2449" s="148" t="s">
        <v>2896</v>
      </c>
      <c r="U2449" s="148">
        <v>906</v>
      </c>
      <c r="X2449" s="148">
        <v>9</v>
      </c>
      <c r="Y2449" s="148" t="s">
        <v>230</v>
      </c>
      <c r="AC2449" s="148" t="s">
        <v>49</v>
      </c>
      <c r="AD2449" s="148" t="s">
        <v>7361</v>
      </c>
      <c r="AE2449" s="148">
        <v>53150</v>
      </c>
      <c r="AF2449" s="148" t="s">
        <v>7362</v>
      </c>
      <c r="AI2449" s="148">
        <v>243910583</v>
      </c>
      <c r="AJ2449" s="148">
        <v>681704189</v>
      </c>
      <c r="AK2449" s="148" t="s">
        <v>6850</v>
      </c>
      <c r="AL2449" s="148">
        <v>0</v>
      </c>
      <c r="AM2449" s="148">
        <v>0</v>
      </c>
    </row>
    <row r="2450" spans="1:39">
      <c r="A2450" s="148">
        <v>5329537</v>
      </c>
      <c r="B2450" s="148" t="s">
        <v>10194</v>
      </c>
      <c r="C2450" s="148" t="s">
        <v>6149</v>
      </c>
      <c r="D2450" s="148">
        <v>5329537</v>
      </c>
      <c r="F2450" s="149" t="s">
        <v>52</v>
      </c>
      <c r="H2450" s="150">
        <v>40737</v>
      </c>
      <c r="I2450" s="149" t="s">
        <v>44</v>
      </c>
      <c r="J2450" s="149">
        <v>-14</v>
      </c>
      <c r="K2450" s="149" t="s">
        <v>45</v>
      </c>
      <c r="M2450" s="149" t="s">
        <v>46</v>
      </c>
      <c r="N2450" s="148">
        <v>12530058</v>
      </c>
      <c r="O2450" s="148" t="s">
        <v>945</v>
      </c>
      <c r="Q2450" s="148" t="s">
        <v>48</v>
      </c>
      <c r="R2450" s="150">
        <v>45242</v>
      </c>
      <c r="T2450" s="148" t="s">
        <v>2115</v>
      </c>
      <c r="U2450" s="148">
        <v>500</v>
      </c>
      <c r="X2450" s="148">
        <v>5</v>
      </c>
      <c r="Y2450" s="148" t="s">
        <v>230</v>
      </c>
      <c r="AC2450" s="148" t="s">
        <v>49</v>
      </c>
      <c r="AD2450" s="148" t="s">
        <v>3941</v>
      </c>
      <c r="AE2450" s="148">
        <v>53940</v>
      </c>
      <c r="AF2450" s="148" t="s">
        <v>10195</v>
      </c>
      <c r="AJ2450" s="148">
        <v>627196127</v>
      </c>
      <c r="AK2450" s="148" t="s">
        <v>10196</v>
      </c>
      <c r="AL2450" s="148">
        <v>1</v>
      </c>
      <c r="AM2450" s="148">
        <v>1</v>
      </c>
    </row>
    <row r="2451" spans="1:39">
      <c r="A2451" s="148">
        <v>5329536</v>
      </c>
      <c r="B2451" s="148" t="s">
        <v>10194</v>
      </c>
      <c r="C2451" s="148" t="s">
        <v>10197</v>
      </c>
      <c r="D2451" s="148">
        <v>5329536</v>
      </c>
      <c r="F2451" s="149" t="s">
        <v>52</v>
      </c>
      <c r="H2451" s="150">
        <v>41125</v>
      </c>
      <c r="I2451" s="149" t="s">
        <v>53</v>
      </c>
      <c r="J2451" s="149">
        <v>-13</v>
      </c>
      <c r="K2451" s="149" t="s">
        <v>45</v>
      </c>
      <c r="M2451" s="149" t="s">
        <v>46</v>
      </c>
      <c r="N2451" s="148">
        <v>12530058</v>
      </c>
      <c r="O2451" s="148" t="s">
        <v>945</v>
      </c>
      <c r="Q2451" s="148" t="s">
        <v>48</v>
      </c>
      <c r="R2451" s="150">
        <v>45242</v>
      </c>
      <c r="T2451" s="148" t="s">
        <v>2115</v>
      </c>
      <c r="U2451" s="148">
        <v>500</v>
      </c>
      <c r="X2451" s="148">
        <v>5</v>
      </c>
      <c r="Y2451" s="148" t="s">
        <v>230</v>
      </c>
      <c r="AC2451" s="148" t="s">
        <v>49</v>
      </c>
      <c r="AD2451" s="148" t="s">
        <v>3941</v>
      </c>
      <c r="AE2451" s="148">
        <v>53940</v>
      </c>
      <c r="AF2451" s="148" t="s">
        <v>10195</v>
      </c>
      <c r="AJ2451" s="148">
        <v>627196127</v>
      </c>
      <c r="AK2451" s="148" t="s">
        <v>10196</v>
      </c>
      <c r="AL2451" s="148">
        <v>1</v>
      </c>
      <c r="AM2451" s="148">
        <v>1</v>
      </c>
    </row>
    <row r="2452" spans="1:39">
      <c r="A2452" s="148">
        <v>5325506</v>
      </c>
      <c r="B2452" s="148" t="s">
        <v>1000</v>
      </c>
      <c r="C2452" s="148" t="s">
        <v>400</v>
      </c>
      <c r="D2452" s="148">
        <v>5325506</v>
      </c>
      <c r="F2452" s="149" t="s">
        <v>52</v>
      </c>
      <c r="H2452" s="150">
        <v>39833</v>
      </c>
      <c r="I2452" s="149" t="s">
        <v>70</v>
      </c>
      <c r="J2452" s="149">
        <v>-16</v>
      </c>
      <c r="K2452" s="149" t="s">
        <v>45</v>
      </c>
      <c r="M2452" s="149" t="s">
        <v>46</v>
      </c>
      <c r="N2452" s="148">
        <v>12530022</v>
      </c>
      <c r="O2452" s="148" t="s">
        <v>51</v>
      </c>
      <c r="Q2452" s="148" t="s">
        <v>48</v>
      </c>
      <c r="R2452" s="150">
        <v>42286</v>
      </c>
      <c r="T2452" s="148" t="s">
        <v>2115</v>
      </c>
      <c r="U2452" s="148">
        <v>1839</v>
      </c>
      <c r="X2452" s="148">
        <v>18</v>
      </c>
      <c r="Y2452" s="148" t="s">
        <v>230</v>
      </c>
      <c r="AB2452" s="150">
        <v>43282</v>
      </c>
      <c r="AC2452" s="148" t="s">
        <v>49</v>
      </c>
      <c r="AD2452" s="148" t="s">
        <v>4639</v>
      </c>
      <c r="AE2452" s="148">
        <v>53170</v>
      </c>
      <c r="AF2452" s="148" t="s">
        <v>5221</v>
      </c>
      <c r="AI2452" s="148">
        <v>243986832</v>
      </c>
      <c r="AJ2452" s="148">
        <v>687303326</v>
      </c>
      <c r="AK2452" s="148" t="s">
        <v>3186</v>
      </c>
      <c r="AL2452" s="148">
        <v>0</v>
      </c>
      <c r="AM2452" s="148">
        <v>0</v>
      </c>
    </row>
    <row r="2453" spans="1:39">
      <c r="A2453" s="148">
        <v>5328880</v>
      </c>
      <c r="B2453" s="148" t="s">
        <v>6851</v>
      </c>
      <c r="C2453" s="148" t="s">
        <v>322</v>
      </c>
      <c r="D2453" s="148">
        <v>5328880</v>
      </c>
      <c r="F2453" s="149" t="s">
        <v>52</v>
      </c>
      <c r="H2453" s="150">
        <v>40319</v>
      </c>
      <c r="I2453" s="149" t="s">
        <v>97</v>
      </c>
      <c r="J2453" s="149">
        <v>-15</v>
      </c>
      <c r="K2453" s="149" t="s">
        <v>45</v>
      </c>
      <c r="M2453" s="149" t="s">
        <v>46</v>
      </c>
      <c r="N2453" s="148">
        <v>12530054</v>
      </c>
      <c r="O2453" s="148" t="s">
        <v>94</v>
      </c>
      <c r="Q2453" s="148" t="s">
        <v>48</v>
      </c>
      <c r="R2453" s="150">
        <v>44838</v>
      </c>
      <c r="T2453" s="148" t="s">
        <v>2115</v>
      </c>
      <c r="U2453" s="148">
        <v>537</v>
      </c>
      <c r="X2453" s="148">
        <v>5</v>
      </c>
      <c r="Y2453" s="148" t="s">
        <v>230</v>
      </c>
      <c r="AC2453" s="148" t="s">
        <v>49</v>
      </c>
      <c r="AD2453" s="148" t="s">
        <v>3824</v>
      </c>
      <c r="AE2453" s="148">
        <v>53400</v>
      </c>
      <c r="AF2453" s="148" t="s">
        <v>6852</v>
      </c>
      <c r="AK2453" s="148" t="s">
        <v>6853</v>
      </c>
      <c r="AL2453" s="148">
        <v>0</v>
      </c>
      <c r="AM2453" s="148">
        <v>0</v>
      </c>
    </row>
    <row r="2454" spans="1:39">
      <c r="A2454" s="148">
        <v>5322389</v>
      </c>
      <c r="B2454" s="148" t="s">
        <v>7363</v>
      </c>
      <c r="C2454" s="148" t="s">
        <v>96</v>
      </c>
      <c r="D2454" s="148">
        <v>5322389</v>
      </c>
      <c r="F2454" s="149" t="s">
        <v>52</v>
      </c>
      <c r="H2454" s="150">
        <v>30608</v>
      </c>
      <c r="I2454" s="149" t="s">
        <v>8113</v>
      </c>
      <c r="J2454" s="149" t="s">
        <v>8114</v>
      </c>
      <c r="K2454" s="149" t="s">
        <v>45</v>
      </c>
      <c r="M2454" s="149" t="s">
        <v>46</v>
      </c>
      <c r="N2454" s="148">
        <v>12530051</v>
      </c>
      <c r="O2454" s="148" t="s">
        <v>2039</v>
      </c>
      <c r="Q2454" s="148" t="s">
        <v>48</v>
      </c>
      <c r="R2454" s="150">
        <v>40442</v>
      </c>
      <c r="S2454" s="150">
        <v>45174</v>
      </c>
      <c r="T2454" s="148" t="s">
        <v>1006</v>
      </c>
      <c r="U2454" s="148">
        <v>931</v>
      </c>
      <c r="X2454" s="148">
        <v>9</v>
      </c>
      <c r="Y2454" s="148" t="s">
        <v>230</v>
      </c>
      <c r="AC2454" s="148" t="s">
        <v>49</v>
      </c>
      <c r="AD2454" s="148" t="s">
        <v>3751</v>
      </c>
      <c r="AE2454" s="148">
        <v>53420</v>
      </c>
      <c r="AF2454" s="148" t="s">
        <v>7364</v>
      </c>
      <c r="AI2454" s="148">
        <v>243376736</v>
      </c>
      <c r="AK2454" s="148" t="s">
        <v>3507</v>
      </c>
      <c r="AL2454" s="148">
        <v>0</v>
      </c>
      <c r="AM2454" s="148">
        <v>0</v>
      </c>
    </row>
    <row r="2455" spans="1:39">
      <c r="A2455" s="148">
        <v>5325811</v>
      </c>
      <c r="B2455" s="148" t="s">
        <v>1001</v>
      </c>
      <c r="C2455" s="148" t="s">
        <v>203</v>
      </c>
      <c r="D2455" s="148">
        <v>5325811</v>
      </c>
      <c r="F2455" s="149" t="s">
        <v>52</v>
      </c>
      <c r="H2455" s="150">
        <v>31931</v>
      </c>
      <c r="I2455" s="149" t="s">
        <v>59</v>
      </c>
      <c r="J2455" s="149">
        <v>-40</v>
      </c>
      <c r="K2455" s="149" t="s">
        <v>45</v>
      </c>
      <c r="M2455" s="149" t="s">
        <v>46</v>
      </c>
      <c r="N2455" s="148">
        <v>12530084</v>
      </c>
      <c r="O2455" s="148" t="s">
        <v>198</v>
      </c>
      <c r="Q2455" s="148" t="s">
        <v>48</v>
      </c>
      <c r="R2455" s="150">
        <v>42630</v>
      </c>
      <c r="S2455" s="150">
        <v>44812</v>
      </c>
      <c r="T2455" s="148" t="s">
        <v>2896</v>
      </c>
      <c r="U2455" s="148">
        <v>683</v>
      </c>
      <c r="X2455" s="148">
        <v>6</v>
      </c>
      <c r="Y2455" s="148" t="s">
        <v>230</v>
      </c>
      <c r="AC2455" s="148" t="s">
        <v>49</v>
      </c>
      <c r="AD2455" s="148" t="s">
        <v>3810</v>
      </c>
      <c r="AE2455" s="148">
        <v>53600</v>
      </c>
      <c r="AF2455" s="148" t="s">
        <v>5222</v>
      </c>
      <c r="AJ2455" s="148">
        <v>632061333</v>
      </c>
      <c r="AK2455" s="148" t="s">
        <v>1942</v>
      </c>
      <c r="AL2455" s="148">
        <v>0</v>
      </c>
      <c r="AM2455" s="148">
        <v>0</v>
      </c>
    </row>
    <row r="2456" spans="1:39">
      <c r="A2456" s="148">
        <v>5325533</v>
      </c>
      <c r="B2456" s="148" t="s">
        <v>1001</v>
      </c>
      <c r="C2456" s="148" t="s">
        <v>140</v>
      </c>
      <c r="D2456" s="148">
        <v>5325533</v>
      </c>
      <c r="F2456" s="149" t="s">
        <v>52</v>
      </c>
      <c r="H2456" s="150">
        <v>30771</v>
      </c>
      <c r="I2456" s="149" t="s">
        <v>8113</v>
      </c>
      <c r="J2456" s="149" t="s">
        <v>8114</v>
      </c>
      <c r="K2456" s="149" t="s">
        <v>45</v>
      </c>
      <c r="M2456" s="149" t="s">
        <v>46</v>
      </c>
      <c r="N2456" s="148">
        <v>12530084</v>
      </c>
      <c r="O2456" s="148" t="s">
        <v>198</v>
      </c>
      <c r="Q2456" s="148" t="s">
        <v>48</v>
      </c>
      <c r="R2456" s="150">
        <v>42290</v>
      </c>
      <c r="S2456" s="150">
        <v>44830</v>
      </c>
      <c r="T2456" s="148" t="s">
        <v>2896</v>
      </c>
      <c r="U2456" s="148">
        <v>500</v>
      </c>
      <c r="X2456" s="148">
        <v>5</v>
      </c>
      <c r="Y2456" s="148" t="s">
        <v>230</v>
      </c>
      <c r="AC2456" s="148" t="s">
        <v>49</v>
      </c>
      <c r="AD2456" s="148" t="s">
        <v>3768</v>
      </c>
      <c r="AE2456" s="148">
        <v>53600</v>
      </c>
      <c r="AF2456" s="148" t="s">
        <v>4268</v>
      </c>
      <c r="AJ2456" s="148">
        <v>674858313</v>
      </c>
      <c r="AK2456" s="148" t="s">
        <v>1943</v>
      </c>
      <c r="AL2456" s="148">
        <v>0</v>
      </c>
      <c r="AM2456" s="148">
        <v>0</v>
      </c>
    </row>
    <row r="2457" spans="1:39">
      <c r="A2457" s="148">
        <v>5328383</v>
      </c>
      <c r="B2457" s="148" t="s">
        <v>3596</v>
      </c>
      <c r="C2457" s="148" t="s">
        <v>2148</v>
      </c>
      <c r="D2457" s="148">
        <v>5328383</v>
      </c>
      <c r="F2457" s="149" t="s">
        <v>52</v>
      </c>
      <c r="H2457" s="150">
        <v>29701</v>
      </c>
      <c r="I2457" s="149" t="s">
        <v>8113</v>
      </c>
      <c r="J2457" s="149" t="s">
        <v>8114</v>
      </c>
      <c r="K2457" s="149" t="s">
        <v>45</v>
      </c>
      <c r="M2457" s="149" t="s">
        <v>46</v>
      </c>
      <c r="N2457" s="148">
        <v>12530059</v>
      </c>
      <c r="O2457" s="148" t="s">
        <v>2076</v>
      </c>
      <c r="Q2457" s="148" t="s">
        <v>48</v>
      </c>
      <c r="R2457" s="150">
        <v>44478</v>
      </c>
      <c r="S2457" s="150">
        <v>44750</v>
      </c>
      <c r="T2457" s="148" t="s">
        <v>2896</v>
      </c>
      <c r="U2457" s="148">
        <v>566</v>
      </c>
      <c r="X2457" s="148">
        <v>5</v>
      </c>
      <c r="Y2457" s="148" t="s">
        <v>230</v>
      </c>
      <c r="AC2457" s="148" t="s">
        <v>49</v>
      </c>
      <c r="AD2457" s="148" t="s">
        <v>4665</v>
      </c>
      <c r="AE2457" s="148">
        <v>53970</v>
      </c>
      <c r="AF2457" s="148" t="s">
        <v>5223</v>
      </c>
      <c r="AK2457" s="148" t="s">
        <v>3597</v>
      </c>
      <c r="AL2457" s="148">
        <v>0</v>
      </c>
      <c r="AM2457" s="148">
        <v>0</v>
      </c>
    </row>
    <row r="2458" spans="1:39">
      <c r="A2458" s="148">
        <v>5328245</v>
      </c>
      <c r="B2458" s="148" t="s">
        <v>803</v>
      </c>
      <c r="C2458" s="148" t="s">
        <v>141</v>
      </c>
      <c r="D2458" s="148">
        <v>5328245</v>
      </c>
      <c r="F2458" s="149" t="s">
        <v>52</v>
      </c>
      <c r="H2458" s="150">
        <v>28374</v>
      </c>
      <c r="I2458" s="149" t="s">
        <v>8147</v>
      </c>
      <c r="J2458" s="149" t="s">
        <v>8148</v>
      </c>
      <c r="K2458" s="149" t="s">
        <v>45</v>
      </c>
      <c r="M2458" s="149" t="s">
        <v>46</v>
      </c>
      <c r="N2458" s="148">
        <v>12530035</v>
      </c>
      <c r="O2458" s="148" t="s">
        <v>2027</v>
      </c>
      <c r="Q2458" s="148" t="s">
        <v>48</v>
      </c>
      <c r="R2458" s="150">
        <v>44462</v>
      </c>
      <c r="S2458" s="150">
        <v>44459</v>
      </c>
      <c r="T2458" s="148" t="s">
        <v>2896</v>
      </c>
      <c r="U2458" s="148">
        <v>500</v>
      </c>
      <c r="X2458" s="148">
        <v>5</v>
      </c>
      <c r="Y2458" s="148" t="s">
        <v>230</v>
      </c>
      <c r="AC2458" s="148" t="s">
        <v>49</v>
      </c>
      <c r="AD2458" s="148" t="s">
        <v>3635</v>
      </c>
      <c r="AE2458" s="148">
        <v>53950</v>
      </c>
      <c r="AF2458" s="148" t="s">
        <v>5224</v>
      </c>
      <c r="AJ2458" s="148">
        <v>670592805</v>
      </c>
      <c r="AK2458" s="148" t="s">
        <v>3598</v>
      </c>
      <c r="AL2458" s="148">
        <v>0</v>
      </c>
      <c r="AM2458" s="148">
        <v>0</v>
      </c>
    </row>
    <row r="2459" spans="1:39">
      <c r="A2459" s="148">
        <v>5328862</v>
      </c>
      <c r="B2459" s="148" t="s">
        <v>6854</v>
      </c>
      <c r="C2459" s="148" t="s">
        <v>285</v>
      </c>
      <c r="D2459" s="148">
        <v>5328862</v>
      </c>
      <c r="E2459" s="149" t="s">
        <v>43</v>
      </c>
      <c r="F2459" s="149" t="s">
        <v>43</v>
      </c>
      <c r="H2459" s="150">
        <v>42239</v>
      </c>
      <c r="I2459" s="149" t="s">
        <v>57</v>
      </c>
      <c r="J2459" s="149">
        <v>-10</v>
      </c>
      <c r="K2459" s="149" t="s">
        <v>45</v>
      </c>
      <c r="M2459" s="149" t="s">
        <v>46</v>
      </c>
      <c r="N2459" s="148">
        <v>12530114</v>
      </c>
      <c r="O2459" s="148" t="s">
        <v>47</v>
      </c>
      <c r="P2459" s="150">
        <v>45523</v>
      </c>
      <c r="Q2459" s="148" t="s">
        <v>962</v>
      </c>
      <c r="R2459" s="150">
        <v>44834</v>
      </c>
      <c r="T2459" s="148" t="s">
        <v>2115</v>
      </c>
      <c r="U2459" s="148">
        <v>500</v>
      </c>
      <c r="X2459" s="148">
        <v>5</v>
      </c>
      <c r="Y2459" s="148" t="s">
        <v>230</v>
      </c>
      <c r="AC2459" s="148" t="s">
        <v>49</v>
      </c>
      <c r="AD2459" s="148" t="s">
        <v>3714</v>
      </c>
      <c r="AE2459" s="148">
        <v>53940</v>
      </c>
      <c r="AF2459" s="148" t="s">
        <v>6855</v>
      </c>
      <c r="AJ2459" s="148" t="s">
        <v>6856</v>
      </c>
      <c r="AK2459" s="148" t="s">
        <v>6857</v>
      </c>
      <c r="AL2459" s="148">
        <v>0</v>
      </c>
      <c r="AM2459" s="148">
        <v>0</v>
      </c>
    </row>
    <row r="2460" spans="1:39">
      <c r="A2460" s="148">
        <v>5323042</v>
      </c>
      <c r="B2460" s="148" t="s">
        <v>804</v>
      </c>
      <c r="C2460" s="148" t="s">
        <v>280</v>
      </c>
      <c r="D2460" s="148">
        <v>5323042</v>
      </c>
      <c r="F2460" s="149" t="s">
        <v>52</v>
      </c>
      <c r="H2460" s="150">
        <v>37772</v>
      </c>
      <c r="I2460" s="149" t="s">
        <v>59</v>
      </c>
      <c r="J2460" s="149">
        <v>-40</v>
      </c>
      <c r="K2460" s="149" t="s">
        <v>45</v>
      </c>
      <c r="M2460" s="149" t="s">
        <v>46</v>
      </c>
      <c r="N2460" s="148">
        <v>12530036</v>
      </c>
      <c r="O2460" s="148" t="s">
        <v>2030</v>
      </c>
      <c r="Q2460" s="148" t="s">
        <v>48</v>
      </c>
      <c r="R2460" s="150">
        <v>40812</v>
      </c>
      <c r="S2460" s="150">
        <v>44733</v>
      </c>
      <c r="T2460" s="148" t="s">
        <v>2896</v>
      </c>
      <c r="U2460" s="148">
        <v>1378</v>
      </c>
      <c r="X2460" s="148">
        <v>13</v>
      </c>
      <c r="Y2460" s="148" t="s">
        <v>230</v>
      </c>
      <c r="AC2460" s="148" t="s">
        <v>49</v>
      </c>
      <c r="AD2460" s="148" t="s">
        <v>4081</v>
      </c>
      <c r="AE2460" s="148">
        <v>53100</v>
      </c>
      <c r="AF2460" s="148" t="s">
        <v>5225</v>
      </c>
      <c r="AI2460" s="148">
        <v>243043244</v>
      </c>
      <c r="AJ2460" s="148">
        <v>786457645</v>
      </c>
      <c r="AK2460" s="148" t="s">
        <v>3187</v>
      </c>
      <c r="AL2460" s="148">
        <v>0</v>
      </c>
      <c r="AM2460" s="148">
        <v>0</v>
      </c>
    </row>
    <row r="2461" spans="1:39">
      <c r="A2461" s="148">
        <v>5320689</v>
      </c>
      <c r="B2461" s="148" t="s">
        <v>804</v>
      </c>
      <c r="C2461" s="148" t="s">
        <v>861</v>
      </c>
      <c r="D2461" s="148">
        <v>5320689</v>
      </c>
      <c r="F2461" s="149" t="s">
        <v>52</v>
      </c>
      <c r="H2461" s="150">
        <v>27531</v>
      </c>
      <c r="I2461" s="149" t="s">
        <v>8147</v>
      </c>
      <c r="J2461" s="149" t="s">
        <v>8148</v>
      </c>
      <c r="K2461" s="149" t="s">
        <v>45</v>
      </c>
      <c r="M2461" s="149" t="s">
        <v>46</v>
      </c>
      <c r="N2461" s="148">
        <v>12530036</v>
      </c>
      <c r="O2461" s="148" t="s">
        <v>2030</v>
      </c>
      <c r="Q2461" s="148" t="s">
        <v>48</v>
      </c>
      <c r="R2461" s="150">
        <v>39359</v>
      </c>
      <c r="S2461" s="150">
        <v>44744</v>
      </c>
      <c r="T2461" s="148" t="s">
        <v>2896</v>
      </c>
      <c r="U2461" s="148">
        <v>976</v>
      </c>
      <c r="X2461" s="148">
        <v>9</v>
      </c>
      <c r="Y2461" s="148" t="s">
        <v>230</v>
      </c>
      <c r="AC2461" s="148" t="s">
        <v>49</v>
      </c>
      <c r="AD2461" s="148" t="s">
        <v>4081</v>
      </c>
      <c r="AE2461" s="148">
        <v>53100</v>
      </c>
      <c r="AF2461" s="148" t="s">
        <v>5225</v>
      </c>
      <c r="AI2461" s="148">
        <v>243043244</v>
      </c>
      <c r="AJ2461" s="148">
        <v>671217516</v>
      </c>
      <c r="AK2461" s="148" t="s">
        <v>1944</v>
      </c>
      <c r="AL2461" s="148">
        <v>0</v>
      </c>
      <c r="AM2461" s="148">
        <v>0</v>
      </c>
    </row>
    <row r="2462" spans="1:39">
      <c r="A2462" s="148">
        <v>5329640</v>
      </c>
      <c r="B2462" s="148" t="s">
        <v>10198</v>
      </c>
      <c r="C2462" s="148" t="s">
        <v>8970</v>
      </c>
      <c r="D2462" s="148">
        <v>5329640</v>
      </c>
      <c r="F2462" s="149" t="s">
        <v>43</v>
      </c>
      <c r="H2462" s="150">
        <v>40812</v>
      </c>
      <c r="I2462" s="149" t="s">
        <v>44</v>
      </c>
      <c r="J2462" s="149">
        <v>-14</v>
      </c>
      <c r="K2462" s="149" t="s">
        <v>45</v>
      </c>
      <c r="M2462" s="149" t="s">
        <v>46</v>
      </c>
      <c r="N2462" s="148">
        <v>12530060</v>
      </c>
      <c r="O2462" s="148" t="s">
        <v>2031</v>
      </c>
      <c r="Q2462" s="148" t="s">
        <v>48</v>
      </c>
      <c r="R2462" s="150">
        <v>45315</v>
      </c>
      <c r="S2462" s="150">
        <v>45290</v>
      </c>
      <c r="T2462" s="148" t="s">
        <v>1006</v>
      </c>
      <c r="U2462" s="148">
        <v>500</v>
      </c>
      <c r="X2462" s="148">
        <v>5</v>
      </c>
      <c r="Y2462" s="148" t="s">
        <v>230</v>
      </c>
      <c r="AC2462" s="148" t="s">
        <v>49</v>
      </c>
      <c r="AD2462" s="148" t="s">
        <v>3677</v>
      </c>
      <c r="AE2462" s="148">
        <v>53000</v>
      </c>
      <c r="AF2462" s="148" t="s">
        <v>10199</v>
      </c>
      <c r="AI2462" s="148">
        <v>648751926</v>
      </c>
      <c r="AJ2462" s="148">
        <v>618343980</v>
      </c>
      <c r="AK2462" s="148" t="s">
        <v>10200</v>
      </c>
      <c r="AL2462" s="148">
        <v>0</v>
      </c>
      <c r="AM2462" s="148">
        <v>0</v>
      </c>
    </row>
    <row r="2463" spans="1:39">
      <c r="A2463" s="148">
        <v>5329716</v>
      </c>
      <c r="B2463" s="148" t="s">
        <v>10201</v>
      </c>
      <c r="C2463" s="148" t="s">
        <v>116</v>
      </c>
      <c r="D2463" s="148">
        <v>5329716</v>
      </c>
      <c r="E2463" s="149" t="s">
        <v>5338</v>
      </c>
      <c r="H2463" s="150">
        <v>41438</v>
      </c>
      <c r="I2463" s="149" t="s">
        <v>54</v>
      </c>
      <c r="J2463" s="149">
        <v>-12</v>
      </c>
      <c r="K2463" s="149" t="s">
        <v>45</v>
      </c>
      <c r="M2463" s="149" t="s">
        <v>46</v>
      </c>
      <c r="N2463" s="148">
        <v>12530060</v>
      </c>
      <c r="O2463" s="148" t="s">
        <v>2031</v>
      </c>
      <c r="P2463" s="150">
        <v>45496</v>
      </c>
      <c r="Q2463" s="148" t="s">
        <v>962</v>
      </c>
      <c r="R2463" s="150">
        <v>45496</v>
      </c>
      <c r="T2463" s="148" t="s">
        <v>2115</v>
      </c>
      <c r="U2463" s="148">
        <v>500</v>
      </c>
      <c r="X2463" s="148">
        <v>5</v>
      </c>
      <c r="Y2463" s="148" t="s">
        <v>230</v>
      </c>
      <c r="AC2463" s="148" t="s">
        <v>49</v>
      </c>
      <c r="AD2463" s="148" t="s">
        <v>3637</v>
      </c>
      <c r="AE2463" s="148">
        <v>53810</v>
      </c>
      <c r="AF2463" s="148" t="s">
        <v>10202</v>
      </c>
      <c r="AJ2463" s="148">
        <v>672810932</v>
      </c>
      <c r="AK2463" s="148" t="s">
        <v>10203</v>
      </c>
      <c r="AL2463" s="148">
        <v>0</v>
      </c>
      <c r="AM2463" s="148">
        <v>0</v>
      </c>
    </row>
    <row r="2464" spans="1:39">
      <c r="A2464" s="148">
        <v>5329717</v>
      </c>
      <c r="B2464" s="148" t="s">
        <v>10201</v>
      </c>
      <c r="C2464" s="148" t="s">
        <v>322</v>
      </c>
      <c r="D2464" s="148">
        <v>5329717</v>
      </c>
      <c r="E2464" s="149" t="s">
        <v>5338</v>
      </c>
      <c r="H2464" s="150">
        <v>42321</v>
      </c>
      <c r="I2464" s="149" t="s">
        <v>57</v>
      </c>
      <c r="J2464" s="149">
        <v>-10</v>
      </c>
      <c r="K2464" s="149" t="s">
        <v>45</v>
      </c>
      <c r="M2464" s="149" t="s">
        <v>46</v>
      </c>
      <c r="N2464" s="148">
        <v>12530060</v>
      </c>
      <c r="O2464" s="148" t="s">
        <v>2031</v>
      </c>
      <c r="P2464" s="150">
        <v>45496</v>
      </c>
      <c r="Q2464" s="148" t="s">
        <v>962</v>
      </c>
      <c r="R2464" s="150">
        <v>45496</v>
      </c>
      <c r="T2464" s="148" t="s">
        <v>2115</v>
      </c>
      <c r="U2464" s="148">
        <v>500</v>
      </c>
      <c r="X2464" s="148">
        <v>5</v>
      </c>
      <c r="Y2464" s="148" t="s">
        <v>230</v>
      </c>
      <c r="AC2464" s="148" t="s">
        <v>49</v>
      </c>
      <c r="AD2464" s="148" t="s">
        <v>3637</v>
      </c>
      <c r="AE2464" s="148">
        <v>53810</v>
      </c>
      <c r="AF2464" s="148" t="s">
        <v>10202</v>
      </c>
      <c r="AJ2464" s="148">
        <v>672810932</v>
      </c>
      <c r="AK2464" s="148" t="s">
        <v>10203</v>
      </c>
      <c r="AL2464" s="148">
        <v>0</v>
      </c>
      <c r="AM2464" s="148">
        <v>0</v>
      </c>
    </row>
    <row r="2465" spans="1:39">
      <c r="A2465" s="148">
        <v>5325570</v>
      </c>
      <c r="B2465" s="148" t="s">
        <v>1002</v>
      </c>
      <c r="C2465" s="148" t="s">
        <v>298</v>
      </c>
      <c r="D2465" s="148">
        <v>5325570</v>
      </c>
      <c r="F2465" s="149" t="s">
        <v>52</v>
      </c>
      <c r="H2465" s="150">
        <v>25984</v>
      </c>
      <c r="I2465" s="149" t="s">
        <v>8109</v>
      </c>
      <c r="J2465" s="149" t="s">
        <v>8110</v>
      </c>
      <c r="K2465" s="149" t="s">
        <v>45</v>
      </c>
      <c r="M2465" s="149" t="s">
        <v>46</v>
      </c>
      <c r="N2465" s="148">
        <v>12530059</v>
      </c>
      <c r="O2465" s="148" t="s">
        <v>2076</v>
      </c>
      <c r="Q2465" s="148" t="s">
        <v>48</v>
      </c>
      <c r="R2465" s="150">
        <v>42295</v>
      </c>
      <c r="S2465" s="150">
        <v>44830</v>
      </c>
      <c r="T2465" s="148" t="s">
        <v>2896</v>
      </c>
      <c r="U2465" s="148">
        <v>614</v>
      </c>
      <c r="X2465" s="148">
        <v>6</v>
      </c>
      <c r="Y2465" s="148" t="s">
        <v>230</v>
      </c>
      <c r="AC2465" s="148" t="s">
        <v>49</v>
      </c>
      <c r="AD2465" s="148" t="s">
        <v>3813</v>
      </c>
      <c r="AE2465" s="148">
        <v>53970</v>
      </c>
      <c r="AF2465" s="148" t="s">
        <v>5226</v>
      </c>
      <c r="AK2465" s="148" t="s">
        <v>2940</v>
      </c>
      <c r="AL2465" s="148">
        <v>0</v>
      </c>
      <c r="AM2465" s="148">
        <v>0</v>
      </c>
    </row>
    <row r="2466" spans="1:39">
      <c r="A2466" s="148">
        <v>5328781</v>
      </c>
      <c r="B2466" s="148" t="s">
        <v>6858</v>
      </c>
      <c r="C2466" s="148" t="s">
        <v>1302</v>
      </c>
      <c r="D2466" s="148">
        <v>5328781</v>
      </c>
      <c r="F2466" s="149" t="s">
        <v>52</v>
      </c>
      <c r="H2466" s="150">
        <v>40075</v>
      </c>
      <c r="I2466" s="149" t="s">
        <v>70</v>
      </c>
      <c r="J2466" s="149">
        <v>-16</v>
      </c>
      <c r="K2466" s="149" t="s">
        <v>45</v>
      </c>
      <c r="M2466" s="149" t="s">
        <v>46</v>
      </c>
      <c r="N2466" s="148">
        <v>12530054</v>
      </c>
      <c r="O2466" s="148" t="s">
        <v>94</v>
      </c>
      <c r="Q2466" s="148" t="s">
        <v>48</v>
      </c>
      <c r="R2466" s="150">
        <v>44826</v>
      </c>
      <c r="T2466" s="148" t="s">
        <v>2115</v>
      </c>
      <c r="U2466" s="148">
        <v>508</v>
      </c>
      <c r="X2466" s="148">
        <v>5</v>
      </c>
      <c r="Y2466" s="148" t="s">
        <v>230</v>
      </c>
      <c r="AC2466" s="148" t="s">
        <v>49</v>
      </c>
      <c r="AD2466" s="148" t="s">
        <v>3758</v>
      </c>
      <c r="AE2466" s="148">
        <v>53800</v>
      </c>
      <c r="AF2466" s="148" t="s">
        <v>6859</v>
      </c>
      <c r="AK2466" s="148" t="s">
        <v>1384</v>
      </c>
      <c r="AL2466" s="148">
        <v>0</v>
      </c>
      <c r="AM2466" s="148">
        <v>0</v>
      </c>
    </row>
    <row r="2467" spans="1:39">
      <c r="A2467" s="148">
        <v>5328198</v>
      </c>
      <c r="B2467" s="148" t="s">
        <v>2325</v>
      </c>
      <c r="C2467" s="148" t="s">
        <v>2326</v>
      </c>
      <c r="D2467" s="148">
        <v>5328198</v>
      </c>
      <c r="F2467" s="149" t="s">
        <v>52</v>
      </c>
      <c r="H2467" s="150">
        <v>40851</v>
      </c>
      <c r="I2467" s="149" t="s">
        <v>44</v>
      </c>
      <c r="J2467" s="149">
        <v>-14</v>
      </c>
      <c r="K2467" s="149" t="s">
        <v>45</v>
      </c>
      <c r="M2467" s="149" t="s">
        <v>46</v>
      </c>
      <c r="N2467" s="148">
        <v>12530036</v>
      </c>
      <c r="O2467" s="148" t="s">
        <v>2030</v>
      </c>
      <c r="Q2467" s="148" t="s">
        <v>48</v>
      </c>
      <c r="R2467" s="150">
        <v>44457</v>
      </c>
      <c r="T2467" s="148" t="s">
        <v>2115</v>
      </c>
      <c r="U2467" s="148">
        <v>540</v>
      </c>
      <c r="X2467" s="148">
        <v>5</v>
      </c>
      <c r="Y2467" s="148" t="s">
        <v>230</v>
      </c>
      <c r="AC2467" s="148" t="s">
        <v>49</v>
      </c>
      <c r="AD2467" s="148" t="s">
        <v>3665</v>
      </c>
      <c r="AE2467" s="148">
        <v>53100</v>
      </c>
      <c r="AF2467" s="148" t="s">
        <v>6860</v>
      </c>
      <c r="AJ2467" s="148">
        <v>663058026</v>
      </c>
      <c r="AK2467" s="148" t="s">
        <v>6861</v>
      </c>
      <c r="AL2467" s="148">
        <v>0</v>
      </c>
      <c r="AM2467" s="148">
        <v>0</v>
      </c>
    </row>
    <row r="2468" spans="1:39">
      <c r="A2468" s="148">
        <v>5324012</v>
      </c>
      <c r="B2468" s="148" t="s">
        <v>871</v>
      </c>
      <c r="C2468" s="148" t="s">
        <v>58</v>
      </c>
      <c r="D2468" s="148">
        <v>5324012</v>
      </c>
      <c r="E2468" s="149" t="s">
        <v>52</v>
      </c>
      <c r="F2468" s="149" t="s">
        <v>52</v>
      </c>
      <c r="H2468" s="150">
        <v>31004</v>
      </c>
      <c r="I2468" s="149" t="s">
        <v>8113</v>
      </c>
      <c r="J2468" s="149" t="s">
        <v>8114</v>
      </c>
      <c r="K2468" s="149" t="s">
        <v>45</v>
      </c>
      <c r="M2468" s="149" t="s">
        <v>46</v>
      </c>
      <c r="N2468" s="148">
        <v>12530119</v>
      </c>
      <c r="O2468" s="148" t="s">
        <v>2062</v>
      </c>
      <c r="P2468" s="150">
        <v>45524</v>
      </c>
      <c r="Q2468" s="148" t="s">
        <v>962</v>
      </c>
      <c r="R2468" s="150">
        <v>41218</v>
      </c>
      <c r="S2468" s="150">
        <v>45168</v>
      </c>
      <c r="T2468" s="148" t="s">
        <v>2896</v>
      </c>
      <c r="U2468" s="148">
        <v>836</v>
      </c>
      <c r="X2468" s="148">
        <v>8</v>
      </c>
      <c r="Y2468" s="148" t="s">
        <v>230</v>
      </c>
      <c r="AB2468" s="150">
        <v>45108</v>
      </c>
      <c r="AC2468" s="148" t="s">
        <v>49</v>
      </c>
      <c r="AD2468" s="148" t="s">
        <v>4543</v>
      </c>
      <c r="AE2468" s="148">
        <v>53200</v>
      </c>
      <c r="AF2468" s="148" t="s">
        <v>5227</v>
      </c>
      <c r="AI2468" s="148">
        <v>243077747</v>
      </c>
      <c r="AK2468" s="148" t="s">
        <v>1945</v>
      </c>
      <c r="AL2468" s="148">
        <v>0</v>
      </c>
      <c r="AM2468" s="148">
        <v>0</v>
      </c>
    </row>
    <row r="2469" spans="1:39">
      <c r="A2469" s="148">
        <v>5329121</v>
      </c>
      <c r="B2469" s="148" t="s">
        <v>6862</v>
      </c>
      <c r="C2469" s="148" t="s">
        <v>277</v>
      </c>
      <c r="D2469" s="148">
        <v>5329121</v>
      </c>
      <c r="E2469" s="149" t="s">
        <v>52</v>
      </c>
      <c r="F2469" s="149" t="s">
        <v>52</v>
      </c>
      <c r="H2469" s="150">
        <v>40785</v>
      </c>
      <c r="I2469" s="149" t="s">
        <v>44</v>
      </c>
      <c r="J2469" s="149">
        <v>-14</v>
      </c>
      <c r="K2469" s="149" t="s">
        <v>45</v>
      </c>
      <c r="M2469" s="149" t="s">
        <v>46</v>
      </c>
      <c r="N2469" s="148">
        <v>12530070</v>
      </c>
      <c r="O2469" s="148" t="s">
        <v>145</v>
      </c>
      <c r="P2469" s="150">
        <v>45535</v>
      </c>
      <c r="Q2469" s="148" t="s">
        <v>962</v>
      </c>
      <c r="R2469" s="150">
        <v>45027</v>
      </c>
      <c r="T2469" s="148" t="s">
        <v>2115</v>
      </c>
      <c r="U2469" s="148">
        <v>500</v>
      </c>
      <c r="X2469" s="148">
        <v>5</v>
      </c>
      <c r="Y2469" s="148" t="s">
        <v>230</v>
      </c>
      <c r="AC2469" s="148" t="s">
        <v>49</v>
      </c>
      <c r="AD2469" s="148" t="s">
        <v>4036</v>
      </c>
      <c r="AE2469" s="148">
        <v>53320</v>
      </c>
      <c r="AF2469" s="148" t="s">
        <v>4257</v>
      </c>
      <c r="AJ2469" s="148" t="s">
        <v>6863</v>
      </c>
      <c r="AK2469" s="148" t="s">
        <v>2966</v>
      </c>
      <c r="AL2469" s="148">
        <v>0</v>
      </c>
      <c r="AM2469" s="148">
        <v>0</v>
      </c>
    </row>
    <row r="2470" spans="1:39">
      <c r="A2470" s="148">
        <v>5328682</v>
      </c>
      <c r="B2470" s="148" t="s">
        <v>6864</v>
      </c>
      <c r="C2470" s="148" t="s">
        <v>2210</v>
      </c>
      <c r="D2470" s="148">
        <v>5328682</v>
      </c>
      <c r="F2470" s="149" t="s">
        <v>52</v>
      </c>
      <c r="H2470" s="150">
        <v>27993</v>
      </c>
      <c r="I2470" s="149" t="s">
        <v>8147</v>
      </c>
      <c r="J2470" s="149" t="s">
        <v>8148</v>
      </c>
      <c r="K2470" s="149" t="s">
        <v>45</v>
      </c>
      <c r="M2470" s="149" t="s">
        <v>46</v>
      </c>
      <c r="N2470" s="148">
        <v>12530054</v>
      </c>
      <c r="O2470" s="148" t="s">
        <v>94</v>
      </c>
      <c r="Q2470" s="148" t="s">
        <v>48</v>
      </c>
      <c r="R2470" s="150">
        <v>44814</v>
      </c>
      <c r="S2470" s="150">
        <v>44812</v>
      </c>
      <c r="T2470" s="148" t="s">
        <v>2896</v>
      </c>
      <c r="U2470" s="148">
        <v>614</v>
      </c>
      <c r="X2470" s="148">
        <v>6</v>
      </c>
      <c r="Y2470" s="148" t="s">
        <v>230</v>
      </c>
      <c r="AC2470" s="148" t="s">
        <v>49</v>
      </c>
      <c r="AD2470" s="148" t="s">
        <v>3693</v>
      </c>
      <c r="AE2470" s="148">
        <v>53350</v>
      </c>
      <c r="AF2470" s="148" t="s">
        <v>5228</v>
      </c>
      <c r="AK2470" s="148" t="s">
        <v>3599</v>
      </c>
      <c r="AL2470" s="148">
        <v>0</v>
      </c>
      <c r="AM2470" s="148">
        <v>0</v>
      </c>
    </row>
    <row r="2471" spans="1:39">
      <c r="A2471" s="148">
        <v>5326536</v>
      </c>
      <c r="B2471" s="148" t="s">
        <v>1132</v>
      </c>
      <c r="C2471" s="148" t="s">
        <v>67</v>
      </c>
      <c r="D2471" s="148">
        <v>5326536</v>
      </c>
      <c r="F2471" s="149" t="s">
        <v>52</v>
      </c>
      <c r="H2471" s="150">
        <v>38888</v>
      </c>
      <c r="I2471" s="149" t="s">
        <v>2335</v>
      </c>
      <c r="J2471" s="149">
        <v>-19</v>
      </c>
      <c r="K2471" s="149" t="s">
        <v>45</v>
      </c>
      <c r="M2471" s="149" t="s">
        <v>46</v>
      </c>
      <c r="N2471" s="148">
        <v>12530058</v>
      </c>
      <c r="O2471" s="148" t="s">
        <v>945</v>
      </c>
      <c r="Q2471" s="148" t="s">
        <v>48</v>
      </c>
      <c r="R2471" s="150">
        <v>43014</v>
      </c>
      <c r="T2471" s="148" t="s">
        <v>2115</v>
      </c>
      <c r="U2471" s="148">
        <v>525</v>
      </c>
      <c r="X2471" s="148">
        <v>5</v>
      </c>
      <c r="Y2471" s="148" t="s">
        <v>230</v>
      </c>
      <c r="AC2471" s="148" t="s">
        <v>49</v>
      </c>
      <c r="AD2471" s="148" t="s">
        <v>5151</v>
      </c>
      <c r="AE2471" s="148">
        <v>72300</v>
      </c>
      <c r="AF2471" s="148" t="s">
        <v>5229</v>
      </c>
      <c r="AJ2471" s="148">
        <v>610202883</v>
      </c>
      <c r="AK2471" s="148" t="s">
        <v>6865</v>
      </c>
      <c r="AL2471" s="148">
        <v>0</v>
      </c>
      <c r="AM2471" s="148">
        <v>0</v>
      </c>
    </row>
    <row r="2472" spans="1:39">
      <c r="A2472" s="148">
        <v>534346</v>
      </c>
      <c r="B2472" s="148" t="s">
        <v>1132</v>
      </c>
      <c r="C2472" s="148" t="s">
        <v>2036</v>
      </c>
      <c r="D2472" s="148">
        <v>534346</v>
      </c>
      <c r="F2472" s="149" t="s">
        <v>52</v>
      </c>
      <c r="H2472" s="150">
        <v>20067</v>
      </c>
      <c r="I2472" s="149" t="s">
        <v>8116</v>
      </c>
      <c r="J2472" s="149" t="s">
        <v>8117</v>
      </c>
      <c r="K2472" s="149" t="s">
        <v>45</v>
      </c>
      <c r="M2472" s="149" t="s">
        <v>46</v>
      </c>
      <c r="N2472" s="148">
        <v>12530124</v>
      </c>
      <c r="O2472" s="148" t="s">
        <v>112</v>
      </c>
      <c r="Q2472" s="148" t="s">
        <v>48</v>
      </c>
      <c r="R2472" s="150">
        <v>37432</v>
      </c>
      <c r="S2472" s="150">
        <v>45186</v>
      </c>
      <c r="T2472" s="148" t="s">
        <v>1006</v>
      </c>
      <c r="U2472" s="148">
        <v>971</v>
      </c>
      <c r="X2472" s="148">
        <v>9</v>
      </c>
      <c r="Y2472" s="148" t="s">
        <v>230</v>
      </c>
      <c r="AC2472" s="148" t="s">
        <v>49</v>
      </c>
      <c r="AD2472" s="148" t="s">
        <v>3803</v>
      </c>
      <c r="AE2472" s="148">
        <v>53600</v>
      </c>
      <c r="AF2472" s="148" t="s">
        <v>5230</v>
      </c>
      <c r="AK2472" s="148" t="s">
        <v>1936</v>
      </c>
      <c r="AL2472" s="148">
        <v>0</v>
      </c>
      <c r="AM2472" s="148">
        <v>0</v>
      </c>
    </row>
    <row r="2473" spans="1:39">
      <c r="A2473" s="148">
        <v>539074</v>
      </c>
      <c r="B2473" s="148" t="s">
        <v>805</v>
      </c>
      <c r="C2473" s="148" t="s">
        <v>110</v>
      </c>
      <c r="D2473" s="148">
        <v>539074</v>
      </c>
      <c r="E2473" s="149" t="s">
        <v>8115</v>
      </c>
      <c r="F2473" s="149" t="s">
        <v>52</v>
      </c>
      <c r="H2473" s="150">
        <v>22024</v>
      </c>
      <c r="I2473" s="149" t="s">
        <v>8138</v>
      </c>
      <c r="J2473" s="149" t="s">
        <v>8139</v>
      </c>
      <c r="K2473" s="149" t="s">
        <v>45</v>
      </c>
      <c r="M2473" s="149" t="s">
        <v>46</v>
      </c>
      <c r="N2473" s="148">
        <v>12530018</v>
      </c>
      <c r="O2473" s="148" t="s">
        <v>2023</v>
      </c>
      <c r="P2473" s="150">
        <v>45487</v>
      </c>
      <c r="Q2473" s="148" t="s">
        <v>962</v>
      </c>
      <c r="R2473" s="150">
        <v>37432</v>
      </c>
      <c r="T2473" s="148" t="s">
        <v>2022</v>
      </c>
      <c r="U2473" s="148">
        <v>677</v>
      </c>
      <c r="X2473" s="148">
        <v>6</v>
      </c>
      <c r="Y2473" s="148" t="s">
        <v>230</v>
      </c>
      <c r="AC2473" s="148" t="s">
        <v>49</v>
      </c>
      <c r="AD2473" s="148" t="s">
        <v>5231</v>
      </c>
      <c r="AE2473" s="148">
        <v>53200</v>
      </c>
      <c r="AF2473" s="148" t="s">
        <v>5232</v>
      </c>
      <c r="AI2473" s="148" t="s">
        <v>3600</v>
      </c>
      <c r="AJ2473" s="148" t="s">
        <v>3601</v>
      </c>
      <c r="AK2473" s="148" t="s">
        <v>1946</v>
      </c>
      <c r="AL2473" s="148">
        <v>0</v>
      </c>
      <c r="AM2473" s="148">
        <v>0</v>
      </c>
    </row>
    <row r="2474" spans="1:39">
      <c r="A2474" s="148">
        <v>5329213</v>
      </c>
      <c r="B2474" s="148" t="s">
        <v>10204</v>
      </c>
      <c r="C2474" s="148" t="s">
        <v>6113</v>
      </c>
      <c r="D2474" s="148">
        <v>5329213</v>
      </c>
      <c r="F2474" s="149" t="s">
        <v>43</v>
      </c>
      <c r="H2474" s="150">
        <v>42281</v>
      </c>
      <c r="I2474" s="149" t="s">
        <v>57</v>
      </c>
      <c r="J2474" s="149">
        <v>-10</v>
      </c>
      <c r="K2474" s="149" t="s">
        <v>45</v>
      </c>
      <c r="M2474" s="149" t="s">
        <v>46</v>
      </c>
      <c r="N2474" s="148">
        <v>12530035</v>
      </c>
      <c r="O2474" s="148" t="s">
        <v>2027</v>
      </c>
      <c r="Q2474" s="148" t="s">
        <v>48</v>
      </c>
      <c r="R2474" s="150">
        <v>45178</v>
      </c>
      <c r="T2474" s="148" t="s">
        <v>2115</v>
      </c>
      <c r="U2474" s="148">
        <v>500</v>
      </c>
      <c r="X2474" s="148">
        <v>5</v>
      </c>
      <c r="Y2474" s="148" t="s">
        <v>230</v>
      </c>
      <c r="AC2474" s="148" t="s">
        <v>49</v>
      </c>
      <c r="AD2474" s="148" t="s">
        <v>4838</v>
      </c>
      <c r="AE2474" s="148">
        <v>53950</v>
      </c>
      <c r="AF2474" s="148" t="s">
        <v>10205</v>
      </c>
      <c r="AJ2474" s="148">
        <v>642541334</v>
      </c>
      <c r="AK2474" s="148" t="s">
        <v>10206</v>
      </c>
      <c r="AL2474" s="148">
        <v>0</v>
      </c>
      <c r="AM2474" s="148">
        <v>0</v>
      </c>
    </row>
    <row r="2475" spans="1:39">
      <c r="A2475" s="148">
        <v>5315042</v>
      </c>
      <c r="B2475" s="148" t="s">
        <v>806</v>
      </c>
      <c r="C2475" s="148" t="s">
        <v>2041</v>
      </c>
      <c r="D2475" s="148">
        <v>5315042</v>
      </c>
      <c r="F2475" s="149" t="s">
        <v>52</v>
      </c>
      <c r="H2475" s="150">
        <v>28535</v>
      </c>
      <c r="I2475" s="149" t="s">
        <v>8147</v>
      </c>
      <c r="J2475" s="149" t="s">
        <v>8148</v>
      </c>
      <c r="K2475" s="149" t="s">
        <v>45</v>
      </c>
      <c r="M2475" s="149" t="s">
        <v>46</v>
      </c>
      <c r="N2475" s="148">
        <v>12538900</v>
      </c>
      <c r="O2475" s="148" t="s">
        <v>1281</v>
      </c>
      <c r="Q2475" s="148" t="s">
        <v>48</v>
      </c>
      <c r="R2475" s="150">
        <v>37432</v>
      </c>
      <c r="S2475" s="150">
        <v>45167</v>
      </c>
      <c r="T2475" s="148" t="s">
        <v>1006</v>
      </c>
      <c r="U2475" s="148">
        <v>732</v>
      </c>
      <c r="X2475" s="148">
        <v>7</v>
      </c>
      <c r="Y2475" s="148" t="s">
        <v>230</v>
      </c>
      <c r="AC2475" s="148" t="s">
        <v>49</v>
      </c>
      <c r="AD2475" s="148" t="s">
        <v>5018</v>
      </c>
      <c r="AE2475" s="148">
        <v>53270</v>
      </c>
      <c r="AF2475" s="148" t="s">
        <v>5233</v>
      </c>
      <c r="AI2475" s="148">
        <v>243904099</v>
      </c>
      <c r="AK2475" s="148" t="s">
        <v>2197</v>
      </c>
      <c r="AL2475" s="148">
        <v>0</v>
      </c>
      <c r="AM2475" s="148">
        <v>0</v>
      </c>
    </row>
    <row r="2476" spans="1:39">
      <c r="A2476" s="148">
        <v>5311140</v>
      </c>
      <c r="B2476" s="148" t="s">
        <v>806</v>
      </c>
      <c r="C2476" s="148" t="s">
        <v>63</v>
      </c>
      <c r="D2476" s="148">
        <v>5311140</v>
      </c>
      <c r="F2476" s="149" t="s">
        <v>52</v>
      </c>
      <c r="H2476" s="150">
        <v>30777</v>
      </c>
      <c r="I2476" s="149" t="s">
        <v>8113</v>
      </c>
      <c r="J2476" s="149" t="s">
        <v>8114</v>
      </c>
      <c r="K2476" s="149" t="s">
        <v>45</v>
      </c>
      <c r="M2476" s="149" t="s">
        <v>46</v>
      </c>
      <c r="N2476" s="148">
        <v>12530022</v>
      </c>
      <c r="O2476" s="148" t="s">
        <v>51</v>
      </c>
      <c r="Q2476" s="148" t="s">
        <v>48</v>
      </c>
      <c r="R2476" s="150">
        <v>37432</v>
      </c>
      <c r="S2476" s="150">
        <v>44466</v>
      </c>
      <c r="T2476" s="148" t="s">
        <v>2896</v>
      </c>
      <c r="U2476" s="148">
        <v>1081</v>
      </c>
      <c r="X2476" s="148">
        <v>10</v>
      </c>
      <c r="Y2476" s="148" t="s">
        <v>230</v>
      </c>
      <c r="AB2476" s="150">
        <v>45108</v>
      </c>
      <c r="AC2476" s="148" t="s">
        <v>49</v>
      </c>
      <c r="AD2476" s="148" t="s">
        <v>4133</v>
      </c>
      <c r="AE2476" s="148">
        <v>53210</v>
      </c>
      <c r="AF2476" s="148" t="s">
        <v>5234</v>
      </c>
      <c r="AJ2476" s="148">
        <v>678915748</v>
      </c>
      <c r="AK2476" s="148" t="s">
        <v>3188</v>
      </c>
      <c r="AL2476" s="148">
        <v>0</v>
      </c>
      <c r="AM2476" s="148">
        <v>0</v>
      </c>
    </row>
    <row r="2477" spans="1:39">
      <c r="A2477" s="148">
        <v>5329568</v>
      </c>
      <c r="B2477" s="148" t="s">
        <v>806</v>
      </c>
      <c r="C2477" s="148" t="s">
        <v>10207</v>
      </c>
      <c r="D2477" s="148">
        <v>5329568</v>
      </c>
      <c r="F2477" s="149" t="s">
        <v>43</v>
      </c>
      <c r="H2477" s="150">
        <v>26142</v>
      </c>
      <c r="I2477" s="149" t="s">
        <v>8109</v>
      </c>
      <c r="J2477" s="149" t="s">
        <v>8110</v>
      </c>
      <c r="K2477" s="149" t="s">
        <v>61</v>
      </c>
      <c r="M2477" s="149" t="s">
        <v>46</v>
      </c>
      <c r="N2477" s="148">
        <v>12530022</v>
      </c>
      <c r="O2477" s="148" t="s">
        <v>51</v>
      </c>
      <c r="Q2477" s="148" t="s">
        <v>48</v>
      </c>
      <c r="R2477" s="150">
        <v>45254</v>
      </c>
      <c r="S2477" s="150">
        <v>45237</v>
      </c>
      <c r="T2477" s="148" t="s">
        <v>1006</v>
      </c>
      <c r="U2477" s="148">
        <v>500</v>
      </c>
      <c r="X2477" s="148">
        <v>5</v>
      </c>
      <c r="Y2477" s="148" t="s">
        <v>230</v>
      </c>
      <c r="AC2477" s="148" t="s">
        <v>49</v>
      </c>
      <c r="AD2477" s="148" t="s">
        <v>10208</v>
      </c>
      <c r="AE2477" s="148">
        <v>53950</v>
      </c>
      <c r="AF2477" s="148" t="s">
        <v>10209</v>
      </c>
      <c r="AI2477" s="148">
        <v>786542835</v>
      </c>
      <c r="AJ2477" s="148">
        <v>786542835</v>
      </c>
      <c r="AK2477" s="148" t="s">
        <v>10210</v>
      </c>
      <c r="AL2477" s="148">
        <v>1</v>
      </c>
      <c r="AM2477" s="148">
        <v>1</v>
      </c>
    </row>
    <row r="2478" spans="1:39">
      <c r="A2478" s="148">
        <v>5318022</v>
      </c>
      <c r="B2478" s="148" t="s">
        <v>10211</v>
      </c>
      <c r="C2478" s="148" t="s">
        <v>254</v>
      </c>
      <c r="D2478" s="148">
        <v>5318022</v>
      </c>
      <c r="F2478" s="149" t="s">
        <v>43</v>
      </c>
      <c r="H2478" s="150">
        <v>22372</v>
      </c>
      <c r="I2478" s="149" t="s">
        <v>8138</v>
      </c>
      <c r="J2478" s="149" t="s">
        <v>8139</v>
      </c>
      <c r="K2478" s="149" t="s">
        <v>45</v>
      </c>
      <c r="M2478" s="149" t="s">
        <v>46</v>
      </c>
      <c r="N2478" s="148">
        <v>12530021</v>
      </c>
      <c r="O2478" s="148" t="s">
        <v>233</v>
      </c>
      <c r="Q2478" s="148" t="s">
        <v>48</v>
      </c>
      <c r="R2478" s="150">
        <v>37638</v>
      </c>
      <c r="S2478" s="150">
        <v>45351</v>
      </c>
      <c r="T2478" s="148" t="s">
        <v>1006</v>
      </c>
      <c r="U2478" s="148">
        <v>580</v>
      </c>
      <c r="X2478" s="148">
        <v>5</v>
      </c>
      <c r="Y2478" s="148" t="s">
        <v>230</v>
      </c>
      <c r="AC2478" s="148" t="s">
        <v>49</v>
      </c>
      <c r="AD2478" s="148" t="s">
        <v>5971</v>
      </c>
      <c r="AE2478" s="148">
        <v>53170</v>
      </c>
      <c r="AF2478" s="148" t="s">
        <v>10212</v>
      </c>
      <c r="AI2478" s="148">
        <v>642290183</v>
      </c>
      <c r="AK2478" s="148" t="s">
        <v>10213</v>
      </c>
      <c r="AL2478" s="148">
        <v>0</v>
      </c>
      <c r="AM2478" s="148">
        <v>0</v>
      </c>
    </row>
    <row r="2479" spans="1:39">
      <c r="A2479" s="148">
        <v>5314342</v>
      </c>
      <c r="B2479" s="148" t="s">
        <v>10214</v>
      </c>
      <c r="C2479" s="148" t="s">
        <v>69</v>
      </c>
      <c r="D2479" s="148">
        <v>5314342</v>
      </c>
      <c r="F2479" s="149" t="s">
        <v>52</v>
      </c>
      <c r="H2479" s="150">
        <v>31867</v>
      </c>
      <c r="I2479" s="149" t="s">
        <v>59</v>
      </c>
      <c r="J2479" s="149">
        <v>-40</v>
      </c>
      <c r="K2479" s="149" t="s">
        <v>45</v>
      </c>
      <c r="M2479" s="149" t="s">
        <v>46</v>
      </c>
      <c r="N2479" s="148">
        <v>12530061</v>
      </c>
      <c r="O2479" s="148" t="s">
        <v>90</v>
      </c>
      <c r="Q2479" s="148" t="s">
        <v>48</v>
      </c>
      <c r="R2479" s="150">
        <v>37432</v>
      </c>
      <c r="S2479" s="150">
        <v>45268</v>
      </c>
      <c r="T2479" s="148" t="s">
        <v>1006</v>
      </c>
      <c r="U2479" s="148">
        <v>1225</v>
      </c>
      <c r="X2479" s="148">
        <v>12</v>
      </c>
      <c r="Y2479" s="148" t="s">
        <v>230</v>
      </c>
      <c r="AC2479" s="148" t="s">
        <v>49</v>
      </c>
      <c r="AD2479" s="148" t="s">
        <v>6150</v>
      </c>
      <c r="AE2479" s="148">
        <v>53800</v>
      </c>
      <c r="AF2479" s="148" t="s">
        <v>10215</v>
      </c>
      <c r="AI2479" s="148">
        <v>253478413</v>
      </c>
      <c r="AJ2479" s="148">
        <v>621387804</v>
      </c>
      <c r="AK2479" s="148" t="s">
        <v>10216</v>
      </c>
      <c r="AL2479" s="148">
        <v>0</v>
      </c>
      <c r="AM2479" s="148">
        <v>0</v>
      </c>
    </row>
    <row r="2480" spans="1:39">
      <c r="A2480" s="148">
        <v>5326289</v>
      </c>
      <c r="B2480" s="148" t="s">
        <v>3602</v>
      </c>
      <c r="C2480" s="148" t="s">
        <v>3603</v>
      </c>
      <c r="D2480" s="148">
        <v>5326289</v>
      </c>
      <c r="F2480" s="149" t="s">
        <v>43</v>
      </c>
      <c r="H2480" s="150">
        <v>20842</v>
      </c>
      <c r="I2480" s="149" t="s">
        <v>8208</v>
      </c>
      <c r="J2480" s="149" t="s">
        <v>8209</v>
      </c>
      <c r="K2480" s="149" t="s">
        <v>45</v>
      </c>
      <c r="M2480" s="149" t="s">
        <v>46</v>
      </c>
      <c r="N2480" s="148">
        <v>12530017</v>
      </c>
      <c r="O2480" s="148" t="s">
        <v>2025</v>
      </c>
      <c r="Q2480" s="148" t="s">
        <v>48</v>
      </c>
      <c r="R2480" s="150">
        <v>42855</v>
      </c>
      <c r="S2480" s="150">
        <v>45183</v>
      </c>
      <c r="T2480" s="148" t="s">
        <v>1006</v>
      </c>
      <c r="U2480" s="148">
        <v>500</v>
      </c>
      <c r="X2480" s="148">
        <v>5</v>
      </c>
      <c r="Y2480" s="148" t="s">
        <v>230</v>
      </c>
      <c r="AC2480" s="148" t="s">
        <v>49</v>
      </c>
      <c r="AD2480" s="148" t="s">
        <v>3669</v>
      </c>
      <c r="AE2480" s="148">
        <v>53500</v>
      </c>
      <c r="AF2480" s="148" t="s">
        <v>5235</v>
      </c>
      <c r="AJ2480" s="148">
        <v>652959129</v>
      </c>
      <c r="AK2480" s="148" t="s">
        <v>3604</v>
      </c>
      <c r="AL2480" s="148">
        <v>0</v>
      </c>
      <c r="AM2480" s="148">
        <v>0</v>
      </c>
    </row>
    <row r="2481" spans="1:39">
      <c r="A2481" s="148">
        <v>5328115</v>
      </c>
      <c r="B2481" s="148" t="s">
        <v>1050</v>
      </c>
      <c r="C2481" s="148" t="s">
        <v>2198</v>
      </c>
      <c r="D2481" s="148">
        <v>5328115</v>
      </c>
      <c r="E2481" s="149" t="s">
        <v>52</v>
      </c>
      <c r="F2481" s="149" t="s">
        <v>52</v>
      </c>
      <c r="H2481" s="150">
        <v>41272</v>
      </c>
      <c r="I2481" s="149" t="s">
        <v>53</v>
      </c>
      <c r="J2481" s="149">
        <v>-13</v>
      </c>
      <c r="K2481" s="149" t="s">
        <v>45</v>
      </c>
      <c r="M2481" s="149" t="s">
        <v>46</v>
      </c>
      <c r="N2481" s="148">
        <v>12530070</v>
      </c>
      <c r="O2481" s="148" t="s">
        <v>145</v>
      </c>
      <c r="P2481" s="150">
        <v>45535</v>
      </c>
      <c r="Q2481" s="148" t="s">
        <v>962</v>
      </c>
      <c r="R2481" s="150">
        <v>44439</v>
      </c>
      <c r="T2481" s="148" t="s">
        <v>2115</v>
      </c>
      <c r="U2481" s="148">
        <v>656</v>
      </c>
      <c r="X2481" s="148">
        <v>6</v>
      </c>
      <c r="Y2481" s="148" t="s">
        <v>230</v>
      </c>
      <c r="AC2481" s="148" t="s">
        <v>49</v>
      </c>
      <c r="AD2481" s="148" t="s">
        <v>3914</v>
      </c>
      <c r="AE2481" s="148">
        <v>53540</v>
      </c>
      <c r="AF2481" s="148" t="s">
        <v>5236</v>
      </c>
      <c r="AJ2481" s="148">
        <v>672521852</v>
      </c>
      <c r="AK2481" s="148" t="s">
        <v>1947</v>
      </c>
      <c r="AL2481" s="148">
        <v>0</v>
      </c>
      <c r="AM2481" s="148">
        <v>0</v>
      </c>
    </row>
    <row r="2482" spans="1:39">
      <c r="A2482" s="148">
        <v>3537591</v>
      </c>
      <c r="B2482" s="148" t="s">
        <v>1050</v>
      </c>
      <c r="C2482" s="148" t="s">
        <v>1013</v>
      </c>
      <c r="D2482" s="148">
        <v>3537591</v>
      </c>
      <c r="E2482" s="149" t="s">
        <v>52</v>
      </c>
      <c r="F2482" s="149" t="s">
        <v>52</v>
      </c>
      <c r="H2482" s="150">
        <v>31339</v>
      </c>
      <c r="I2482" s="149" t="s">
        <v>59</v>
      </c>
      <c r="J2482" s="149">
        <v>-40</v>
      </c>
      <c r="K2482" s="149" t="s">
        <v>45</v>
      </c>
      <c r="M2482" s="149" t="s">
        <v>46</v>
      </c>
      <c r="N2482" s="148">
        <v>12530070</v>
      </c>
      <c r="O2482" s="148" t="s">
        <v>145</v>
      </c>
      <c r="P2482" s="150">
        <v>45535</v>
      </c>
      <c r="Q2482" s="148" t="s">
        <v>962</v>
      </c>
      <c r="R2482" s="150">
        <v>43044</v>
      </c>
      <c r="S2482" s="150">
        <v>45504</v>
      </c>
      <c r="T2482" s="148" t="s">
        <v>1006</v>
      </c>
      <c r="U2482" s="148">
        <v>1086</v>
      </c>
      <c r="X2482" s="148">
        <v>10</v>
      </c>
      <c r="Y2482" s="148" t="s">
        <v>230</v>
      </c>
      <c r="AB2482" s="150">
        <v>44743</v>
      </c>
      <c r="AC2482" s="148" t="s">
        <v>49</v>
      </c>
      <c r="AD2482" s="148" t="s">
        <v>3881</v>
      </c>
      <c r="AE2482" s="148">
        <v>53540</v>
      </c>
      <c r="AF2482" s="148" t="s">
        <v>5237</v>
      </c>
      <c r="AJ2482" s="148">
        <v>689367906</v>
      </c>
      <c r="AK2482" s="148" t="s">
        <v>1947</v>
      </c>
      <c r="AL2482" s="148">
        <v>0</v>
      </c>
      <c r="AM2482" s="148">
        <v>0</v>
      </c>
    </row>
    <row r="2483" spans="1:39">
      <c r="A2483" s="148">
        <v>5329044</v>
      </c>
      <c r="B2483" s="148" t="s">
        <v>1050</v>
      </c>
      <c r="C2483" s="148" t="s">
        <v>3470</v>
      </c>
      <c r="D2483" s="148">
        <v>5329044</v>
      </c>
      <c r="F2483" s="149" t="s">
        <v>52</v>
      </c>
      <c r="H2483" s="150">
        <v>42020</v>
      </c>
      <c r="I2483" s="149" t="s">
        <v>57</v>
      </c>
      <c r="J2483" s="149">
        <v>-10</v>
      </c>
      <c r="K2483" s="149" t="s">
        <v>45</v>
      </c>
      <c r="M2483" s="149" t="s">
        <v>46</v>
      </c>
      <c r="N2483" s="148">
        <v>12530070</v>
      </c>
      <c r="O2483" s="148" t="s">
        <v>145</v>
      </c>
      <c r="Q2483" s="148" t="s">
        <v>48</v>
      </c>
      <c r="R2483" s="150">
        <v>44900</v>
      </c>
      <c r="T2483" s="148" t="s">
        <v>2115</v>
      </c>
      <c r="U2483" s="148">
        <v>500</v>
      </c>
      <c r="X2483" s="148">
        <v>5</v>
      </c>
      <c r="Y2483" s="148" t="s">
        <v>230</v>
      </c>
      <c r="AC2483" s="148" t="s">
        <v>49</v>
      </c>
      <c r="AD2483" s="148" t="s">
        <v>3914</v>
      </c>
      <c r="AE2483" s="148">
        <v>53540</v>
      </c>
      <c r="AF2483" s="148" t="s">
        <v>6866</v>
      </c>
      <c r="AJ2483" s="148" t="s">
        <v>6867</v>
      </c>
      <c r="AK2483" s="148" t="s">
        <v>1947</v>
      </c>
      <c r="AL2483" s="148">
        <v>0</v>
      </c>
      <c r="AM2483" s="148">
        <v>0</v>
      </c>
    </row>
    <row r="2484" spans="1:39">
      <c r="A2484" s="148">
        <v>5328088</v>
      </c>
      <c r="B2484" s="148" t="s">
        <v>1319</v>
      </c>
      <c r="C2484" s="148" t="s">
        <v>1320</v>
      </c>
      <c r="D2484" s="148">
        <v>5328088</v>
      </c>
      <c r="F2484" s="149" t="s">
        <v>52</v>
      </c>
      <c r="H2484" s="150">
        <v>41628</v>
      </c>
      <c r="I2484" s="149" t="s">
        <v>54</v>
      </c>
      <c r="J2484" s="149">
        <v>-12</v>
      </c>
      <c r="K2484" s="149" t="s">
        <v>45</v>
      </c>
      <c r="M2484" s="149" t="s">
        <v>46</v>
      </c>
      <c r="N2484" s="148">
        <v>12530008</v>
      </c>
      <c r="O2484" s="148" t="s">
        <v>146</v>
      </c>
      <c r="Q2484" s="148" t="s">
        <v>48</v>
      </c>
      <c r="R2484" s="150">
        <v>44210</v>
      </c>
      <c r="T2484" s="148" t="s">
        <v>2115</v>
      </c>
      <c r="U2484" s="148">
        <v>500</v>
      </c>
      <c r="X2484" s="148">
        <v>5</v>
      </c>
      <c r="Y2484" s="148" t="s">
        <v>230</v>
      </c>
      <c r="AC2484" s="148" t="s">
        <v>49</v>
      </c>
      <c r="AD2484" s="148" t="s">
        <v>3861</v>
      </c>
      <c r="AE2484" s="148">
        <v>53410</v>
      </c>
      <c r="AF2484" s="148" t="s">
        <v>5238</v>
      </c>
      <c r="AJ2484" s="148">
        <v>614226185</v>
      </c>
      <c r="AK2484" s="148" t="s">
        <v>3189</v>
      </c>
      <c r="AL2484" s="148">
        <v>0</v>
      </c>
      <c r="AM2484" s="148">
        <v>0</v>
      </c>
    </row>
    <row r="2485" spans="1:39">
      <c r="A2485" s="148">
        <v>5329681</v>
      </c>
      <c r="B2485" s="148" t="s">
        <v>10217</v>
      </c>
      <c r="C2485" s="148" t="s">
        <v>331</v>
      </c>
      <c r="D2485" s="148">
        <v>5329681</v>
      </c>
      <c r="F2485" s="149" t="s">
        <v>43</v>
      </c>
      <c r="H2485" s="150">
        <v>41089</v>
      </c>
      <c r="I2485" s="149" t="s">
        <v>53</v>
      </c>
      <c r="J2485" s="149">
        <v>-13</v>
      </c>
      <c r="K2485" s="149" t="s">
        <v>45</v>
      </c>
      <c r="M2485" s="149" t="s">
        <v>46</v>
      </c>
      <c r="N2485" s="148">
        <v>12530020</v>
      </c>
      <c r="O2485" s="148" t="s">
        <v>127</v>
      </c>
      <c r="Q2485" s="148" t="s">
        <v>48</v>
      </c>
      <c r="R2485" s="150">
        <v>45384</v>
      </c>
      <c r="T2485" s="148" t="s">
        <v>2115</v>
      </c>
      <c r="U2485" s="148">
        <v>500</v>
      </c>
      <c r="X2485" s="148">
        <v>5</v>
      </c>
      <c r="Y2485" s="148" t="s">
        <v>230</v>
      </c>
      <c r="AC2485" s="148" t="s">
        <v>49</v>
      </c>
      <c r="AD2485" s="148" t="s">
        <v>4072</v>
      </c>
      <c r="AE2485" s="148">
        <v>53960</v>
      </c>
      <c r="AF2485" s="148" t="s">
        <v>10218</v>
      </c>
      <c r="AJ2485" s="148">
        <v>679681828</v>
      </c>
      <c r="AK2485" s="148" t="s">
        <v>10219</v>
      </c>
      <c r="AL2485" s="148">
        <v>0</v>
      </c>
      <c r="AM2485" s="148">
        <v>0</v>
      </c>
    </row>
    <row r="2486" spans="1:39">
      <c r="A2486" s="148">
        <v>5319968</v>
      </c>
      <c r="B2486" s="148" t="s">
        <v>807</v>
      </c>
      <c r="C2486" s="148" t="s">
        <v>808</v>
      </c>
      <c r="D2486" s="148">
        <v>5319968</v>
      </c>
      <c r="F2486" s="149" t="s">
        <v>52</v>
      </c>
      <c r="H2486" s="150">
        <v>34023</v>
      </c>
      <c r="I2486" s="149" t="s">
        <v>59</v>
      </c>
      <c r="J2486" s="149">
        <v>-40</v>
      </c>
      <c r="K2486" s="149" t="s">
        <v>45</v>
      </c>
      <c r="M2486" s="149" t="s">
        <v>46</v>
      </c>
      <c r="N2486" s="148">
        <v>12530078</v>
      </c>
      <c r="O2486" s="148" t="s">
        <v>105</v>
      </c>
      <c r="Q2486" s="148" t="s">
        <v>48</v>
      </c>
      <c r="R2486" s="150">
        <v>38979</v>
      </c>
      <c r="S2486" s="150">
        <v>44371</v>
      </c>
      <c r="T2486" s="148" t="s">
        <v>2896</v>
      </c>
      <c r="U2486" s="148">
        <v>1385</v>
      </c>
      <c r="X2486" s="148">
        <v>13</v>
      </c>
      <c r="Y2486" s="148" t="s">
        <v>230</v>
      </c>
      <c r="AB2486" s="150">
        <v>43282</v>
      </c>
      <c r="AC2486" s="148" t="s">
        <v>49</v>
      </c>
      <c r="AD2486" s="148" t="s">
        <v>3738</v>
      </c>
      <c r="AE2486" s="148">
        <v>53170</v>
      </c>
      <c r="AF2486" s="148" t="s">
        <v>5239</v>
      </c>
      <c r="AJ2486" s="148">
        <v>678653423</v>
      </c>
      <c r="AK2486" s="148" t="s">
        <v>1948</v>
      </c>
      <c r="AL2486" s="148">
        <v>0</v>
      </c>
      <c r="AM2486" s="148">
        <v>0</v>
      </c>
    </row>
    <row r="2487" spans="1:39">
      <c r="A2487" s="148">
        <v>5329180</v>
      </c>
      <c r="B2487" s="148" t="s">
        <v>7365</v>
      </c>
      <c r="C2487" s="148" t="s">
        <v>2296</v>
      </c>
      <c r="D2487" s="148">
        <v>5329180</v>
      </c>
      <c r="F2487" s="149" t="s">
        <v>52</v>
      </c>
      <c r="H2487" s="150">
        <v>40649</v>
      </c>
      <c r="I2487" s="149" t="s">
        <v>44</v>
      </c>
      <c r="J2487" s="149">
        <v>-14</v>
      </c>
      <c r="K2487" s="149" t="s">
        <v>45</v>
      </c>
      <c r="M2487" s="149" t="s">
        <v>46</v>
      </c>
      <c r="N2487" s="148">
        <v>12530070</v>
      </c>
      <c r="O2487" s="148" t="s">
        <v>145</v>
      </c>
      <c r="Q2487" s="148" t="s">
        <v>48</v>
      </c>
      <c r="R2487" s="150">
        <v>45175</v>
      </c>
      <c r="T2487" s="148" t="s">
        <v>2115</v>
      </c>
      <c r="U2487" s="148">
        <v>552</v>
      </c>
      <c r="X2487" s="148">
        <v>5</v>
      </c>
      <c r="Y2487" s="148" t="s">
        <v>230</v>
      </c>
      <c r="AC2487" s="148" t="s">
        <v>49</v>
      </c>
      <c r="AD2487" s="148" t="s">
        <v>3881</v>
      </c>
      <c r="AE2487" s="148">
        <v>53540</v>
      </c>
      <c r="AF2487" s="148" t="s">
        <v>7366</v>
      </c>
      <c r="AH2487" s="148" t="s">
        <v>7367</v>
      </c>
      <c r="AI2487" s="148" t="s">
        <v>7368</v>
      </c>
      <c r="AJ2487" s="148" t="s">
        <v>7369</v>
      </c>
      <c r="AK2487" s="148" t="s">
        <v>7370</v>
      </c>
      <c r="AL2487" s="148">
        <v>0</v>
      </c>
      <c r="AM2487" s="148">
        <v>0</v>
      </c>
    </row>
    <row r="2488" spans="1:39">
      <c r="A2488" s="148">
        <v>5329217</v>
      </c>
      <c r="B2488" s="148" t="s">
        <v>10220</v>
      </c>
      <c r="C2488" s="148" t="s">
        <v>56</v>
      </c>
      <c r="D2488" s="148">
        <v>5329217</v>
      </c>
      <c r="F2488" s="149" t="s">
        <v>5338</v>
      </c>
      <c r="H2488" s="150">
        <v>41225</v>
      </c>
      <c r="I2488" s="149" t="s">
        <v>53</v>
      </c>
      <c r="J2488" s="149">
        <v>-13</v>
      </c>
      <c r="K2488" s="149" t="s">
        <v>45</v>
      </c>
      <c r="M2488" s="149" t="s">
        <v>46</v>
      </c>
      <c r="N2488" s="148">
        <v>12530060</v>
      </c>
      <c r="O2488" s="148" t="s">
        <v>2031</v>
      </c>
      <c r="Q2488" s="148" t="s">
        <v>48</v>
      </c>
      <c r="R2488" s="150">
        <v>45178</v>
      </c>
      <c r="T2488" s="148" t="s">
        <v>2115</v>
      </c>
      <c r="U2488" s="148">
        <v>500</v>
      </c>
      <c r="X2488" s="148">
        <v>5</v>
      </c>
      <c r="Y2488" s="148" t="s">
        <v>230</v>
      </c>
      <c r="AC2488" s="148" t="s">
        <v>49</v>
      </c>
      <c r="AD2488" s="148" t="s">
        <v>3637</v>
      </c>
      <c r="AE2488" s="148">
        <v>53810</v>
      </c>
      <c r="AF2488" s="148" t="s">
        <v>8617</v>
      </c>
      <c r="AJ2488" s="148">
        <v>613766597</v>
      </c>
      <c r="AK2488" s="148" t="s">
        <v>8618</v>
      </c>
      <c r="AL2488" s="148">
        <v>0</v>
      </c>
      <c r="AM2488" s="148">
        <v>0</v>
      </c>
    </row>
    <row r="2489" spans="1:39">
      <c r="A2489" s="148">
        <v>5011113</v>
      </c>
      <c r="B2489" s="148" t="s">
        <v>809</v>
      </c>
      <c r="C2489" s="148" t="s">
        <v>6868</v>
      </c>
      <c r="D2489" s="148">
        <v>5011113</v>
      </c>
      <c r="E2489" s="149" t="s">
        <v>52</v>
      </c>
      <c r="F2489" s="149" t="s">
        <v>52</v>
      </c>
      <c r="H2489" s="150">
        <v>27293</v>
      </c>
      <c r="I2489" s="149" t="s">
        <v>8109</v>
      </c>
      <c r="J2489" s="149" t="s">
        <v>8110</v>
      </c>
      <c r="K2489" s="149" t="s">
        <v>45</v>
      </c>
      <c r="M2489" s="149" t="s">
        <v>46</v>
      </c>
      <c r="N2489" s="148">
        <v>12530017</v>
      </c>
      <c r="O2489" s="148" t="s">
        <v>2025</v>
      </c>
      <c r="P2489" s="150">
        <v>45535</v>
      </c>
      <c r="Q2489" s="148" t="s">
        <v>962</v>
      </c>
      <c r="R2489" s="150">
        <v>37432</v>
      </c>
      <c r="S2489" s="150">
        <v>45502</v>
      </c>
      <c r="T2489" s="148" t="s">
        <v>1006</v>
      </c>
      <c r="U2489" s="148">
        <v>1069</v>
      </c>
      <c r="X2489" s="148">
        <v>10</v>
      </c>
      <c r="Y2489" s="148" t="s">
        <v>230</v>
      </c>
      <c r="AC2489" s="148" t="s">
        <v>49</v>
      </c>
      <c r="AD2489" s="148" t="s">
        <v>4121</v>
      </c>
      <c r="AE2489" s="148">
        <v>53380</v>
      </c>
      <c r="AF2489" s="148" t="s">
        <v>6869</v>
      </c>
      <c r="AI2489" s="148" t="s">
        <v>6870</v>
      </c>
      <c r="AJ2489" s="148" t="s">
        <v>6871</v>
      </c>
      <c r="AK2489" s="148" t="s">
        <v>1949</v>
      </c>
      <c r="AL2489" s="148">
        <v>1</v>
      </c>
      <c r="AM2489" s="148">
        <v>0</v>
      </c>
    </row>
    <row r="2490" spans="1:39">
      <c r="A2490" s="148">
        <v>5325080</v>
      </c>
      <c r="B2490" s="148" t="s">
        <v>809</v>
      </c>
      <c r="C2490" s="148" t="s">
        <v>125</v>
      </c>
      <c r="D2490" s="148">
        <v>5325080</v>
      </c>
      <c r="E2490" s="149" t="s">
        <v>52</v>
      </c>
      <c r="F2490" s="149" t="s">
        <v>52</v>
      </c>
      <c r="H2490" s="150">
        <v>39748</v>
      </c>
      <c r="I2490" s="149" t="s">
        <v>152</v>
      </c>
      <c r="J2490" s="149">
        <v>-17</v>
      </c>
      <c r="K2490" s="149" t="s">
        <v>45</v>
      </c>
      <c r="M2490" s="149" t="s">
        <v>46</v>
      </c>
      <c r="N2490" s="148">
        <v>12530017</v>
      </c>
      <c r="O2490" s="148" t="s">
        <v>2025</v>
      </c>
      <c r="P2490" s="150">
        <v>45535</v>
      </c>
      <c r="Q2490" s="148" t="s">
        <v>962</v>
      </c>
      <c r="R2490" s="150">
        <v>41982</v>
      </c>
      <c r="S2490" s="150">
        <v>45502</v>
      </c>
      <c r="T2490" s="148" t="s">
        <v>1006</v>
      </c>
      <c r="U2490" s="148">
        <v>521</v>
      </c>
      <c r="X2490" s="148">
        <v>5</v>
      </c>
      <c r="Y2490" s="148" t="s">
        <v>230</v>
      </c>
      <c r="AC2490" s="148" t="s">
        <v>49</v>
      </c>
      <c r="AD2490" s="148" t="s">
        <v>3780</v>
      </c>
      <c r="AE2490" s="148">
        <v>53380</v>
      </c>
      <c r="AF2490" s="148" t="s">
        <v>5240</v>
      </c>
      <c r="AI2490" s="148">
        <v>243580252</v>
      </c>
      <c r="AJ2490" s="148">
        <v>660888578</v>
      </c>
      <c r="AK2490" s="148" t="s">
        <v>1949</v>
      </c>
      <c r="AL2490" s="148">
        <v>0</v>
      </c>
      <c r="AM2490" s="148">
        <v>0</v>
      </c>
    </row>
    <row r="2491" spans="1:39">
      <c r="A2491" s="148">
        <v>5320637</v>
      </c>
      <c r="B2491" s="148" t="s">
        <v>810</v>
      </c>
      <c r="C2491" s="148" t="s">
        <v>1282</v>
      </c>
      <c r="D2491" s="148">
        <v>5320637</v>
      </c>
      <c r="E2491" s="149" t="s">
        <v>8115</v>
      </c>
      <c r="F2491" s="149" t="s">
        <v>52</v>
      </c>
      <c r="H2491" s="150">
        <v>27306</v>
      </c>
      <c r="I2491" s="149" t="s">
        <v>8109</v>
      </c>
      <c r="J2491" s="149" t="s">
        <v>8110</v>
      </c>
      <c r="K2491" s="149" t="s">
        <v>45</v>
      </c>
      <c r="M2491" s="149" t="s">
        <v>46</v>
      </c>
      <c r="N2491" s="148">
        <v>12538903</v>
      </c>
      <c r="O2491" s="148" t="s">
        <v>166</v>
      </c>
      <c r="P2491" s="150">
        <v>45495</v>
      </c>
      <c r="Q2491" s="148" t="s">
        <v>962</v>
      </c>
      <c r="R2491" s="150">
        <v>39353</v>
      </c>
      <c r="S2491" s="150">
        <v>45118</v>
      </c>
      <c r="T2491" s="148" t="s">
        <v>2896</v>
      </c>
      <c r="U2491" s="148">
        <v>1177</v>
      </c>
      <c r="X2491" s="148">
        <v>11</v>
      </c>
      <c r="Y2491" s="148" t="s">
        <v>230</v>
      </c>
      <c r="AC2491" s="148" t="s">
        <v>49</v>
      </c>
      <c r="AD2491" s="148" t="s">
        <v>4049</v>
      </c>
      <c r="AE2491" s="148">
        <v>53110</v>
      </c>
      <c r="AF2491" s="148" t="s">
        <v>5241</v>
      </c>
      <c r="AI2491" s="148" t="s">
        <v>3190</v>
      </c>
      <c r="AJ2491" s="148" t="s">
        <v>3190</v>
      </c>
      <c r="AK2491" s="148" t="s">
        <v>10221</v>
      </c>
      <c r="AL2491" s="148">
        <v>0</v>
      </c>
      <c r="AM2491" s="148">
        <v>0</v>
      </c>
    </row>
    <row r="2492" spans="1:39">
      <c r="A2492" s="148">
        <v>5321666</v>
      </c>
      <c r="B2492" s="148" t="s">
        <v>10222</v>
      </c>
      <c r="C2492" s="148" t="s">
        <v>10223</v>
      </c>
      <c r="D2492" s="148">
        <v>5321666</v>
      </c>
      <c r="F2492" s="149" t="s">
        <v>52</v>
      </c>
      <c r="H2492" s="150">
        <v>35611</v>
      </c>
      <c r="I2492" s="149" t="s">
        <v>59</v>
      </c>
      <c r="J2492" s="149">
        <v>-40</v>
      </c>
      <c r="K2492" s="149" t="s">
        <v>61</v>
      </c>
      <c r="M2492" s="149" t="s">
        <v>46</v>
      </c>
      <c r="N2492" s="148">
        <v>12530055</v>
      </c>
      <c r="O2492" s="148" t="s">
        <v>240</v>
      </c>
      <c r="Q2492" s="148" t="s">
        <v>48</v>
      </c>
      <c r="R2492" s="150">
        <v>40071</v>
      </c>
      <c r="S2492" s="150">
        <v>45244</v>
      </c>
      <c r="T2492" s="148" t="s">
        <v>1006</v>
      </c>
      <c r="U2492" s="148">
        <v>788</v>
      </c>
      <c r="X2492" s="148">
        <v>7</v>
      </c>
      <c r="Y2492" s="148" t="s">
        <v>230</v>
      </c>
      <c r="AB2492" s="150">
        <v>44013</v>
      </c>
      <c r="AC2492" s="148" t="s">
        <v>49</v>
      </c>
      <c r="AD2492" s="148" t="s">
        <v>3840</v>
      </c>
      <c r="AE2492" s="148">
        <v>53410</v>
      </c>
      <c r="AF2492" s="148" t="s">
        <v>10224</v>
      </c>
      <c r="AJ2492" s="148">
        <v>604479145</v>
      </c>
      <c r="AK2492" s="148" t="s">
        <v>10225</v>
      </c>
      <c r="AL2492" s="148">
        <v>0</v>
      </c>
      <c r="AM2492" s="148">
        <v>0</v>
      </c>
    </row>
    <row r="2493" spans="1:39">
      <c r="A2493" s="148">
        <v>5326436</v>
      </c>
      <c r="B2493" s="148" t="s">
        <v>1133</v>
      </c>
      <c r="C2493" s="148" t="s">
        <v>2085</v>
      </c>
      <c r="D2493" s="148">
        <v>5326436</v>
      </c>
      <c r="F2493" s="149" t="s">
        <v>52</v>
      </c>
      <c r="H2493" s="150">
        <v>36385</v>
      </c>
      <c r="I2493" s="149" t="s">
        <v>59</v>
      </c>
      <c r="J2493" s="149">
        <v>-40</v>
      </c>
      <c r="K2493" s="149" t="s">
        <v>61</v>
      </c>
      <c r="M2493" s="149" t="s">
        <v>46</v>
      </c>
      <c r="N2493" s="148">
        <v>12530023</v>
      </c>
      <c r="O2493" s="148" t="s">
        <v>2026</v>
      </c>
      <c r="Q2493" s="148" t="s">
        <v>48</v>
      </c>
      <c r="R2493" s="150">
        <v>43001</v>
      </c>
      <c r="S2493" s="150">
        <v>44102</v>
      </c>
      <c r="T2493" s="148" t="s">
        <v>2896</v>
      </c>
      <c r="U2493" s="148">
        <v>782</v>
      </c>
      <c r="X2493" s="148">
        <v>7</v>
      </c>
      <c r="Y2493" s="148" t="s">
        <v>230</v>
      </c>
      <c r="AC2493" s="148" t="s">
        <v>49</v>
      </c>
      <c r="AD2493" s="148" t="s">
        <v>4256</v>
      </c>
      <c r="AE2493" s="148">
        <v>53700</v>
      </c>
      <c r="AF2493" s="148" t="s">
        <v>5242</v>
      </c>
      <c r="AJ2493" s="148">
        <v>617931574</v>
      </c>
      <c r="AK2493" s="148" t="s">
        <v>1950</v>
      </c>
      <c r="AL2493" s="148">
        <v>0</v>
      </c>
      <c r="AM2493" s="148">
        <v>0</v>
      </c>
    </row>
    <row r="2494" spans="1:39">
      <c r="A2494" s="148">
        <v>5310232</v>
      </c>
      <c r="B2494" s="148" t="s">
        <v>1133</v>
      </c>
      <c r="C2494" s="148" t="s">
        <v>6428</v>
      </c>
      <c r="D2494" s="148">
        <v>5310232</v>
      </c>
      <c r="F2494" s="149" t="s">
        <v>52</v>
      </c>
      <c r="H2494" s="150">
        <v>29326</v>
      </c>
      <c r="I2494" s="149" t="s">
        <v>8113</v>
      </c>
      <c r="J2494" s="149" t="s">
        <v>8114</v>
      </c>
      <c r="K2494" s="149" t="s">
        <v>45</v>
      </c>
      <c r="M2494" s="149" t="s">
        <v>46</v>
      </c>
      <c r="N2494" s="148">
        <v>12530050</v>
      </c>
      <c r="O2494" s="148" t="s">
        <v>2049</v>
      </c>
      <c r="Q2494" s="148" t="s">
        <v>48</v>
      </c>
      <c r="R2494" s="150">
        <v>37432</v>
      </c>
      <c r="S2494" s="150">
        <v>44455</v>
      </c>
      <c r="T2494" s="148" t="s">
        <v>2896</v>
      </c>
      <c r="U2494" s="148">
        <v>673</v>
      </c>
      <c r="X2494" s="148">
        <v>6</v>
      </c>
      <c r="Y2494" s="148" t="s">
        <v>230</v>
      </c>
      <c r="AC2494" s="148" t="s">
        <v>49</v>
      </c>
      <c r="AD2494" s="148" t="s">
        <v>3801</v>
      </c>
      <c r="AE2494" s="148">
        <v>53210</v>
      </c>
      <c r="AF2494" s="148" t="s">
        <v>5243</v>
      </c>
      <c r="AK2494" s="148" t="s">
        <v>1951</v>
      </c>
      <c r="AL2494" s="148">
        <v>0</v>
      </c>
      <c r="AM2494" s="148">
        <v>0</v>
      </c>
    </row>
    <row r="2495" spans="1:39">
      <c r="A2495" s="148">
        <v>5328908</v>
      </c>
      <c r="B2495" s="148" t="s">
        <v>1133</v>
      </c>
      <c r="C2495" s="148" t="s">
        <v>2216</v>
      </c>
      <c r="D2495" s="148">
        <v>5328908</v>
      </c>
      <c r="F2495" s="149" t="s">
        <v>52</v>
      </c>
      <c r="H2495" s="150">
        <v>41162</v>
      </c>
      <c r="I2495" s="149" t="s">
        <v>53</v>
      </c>
      <c r="J2495" s="149">
        <v>-13</v>
      </c>
      <c r="K2495" s="149" t="s">
        <v>45</v>
      </c>
      <c r="M2495" s="149" t="s">
        <v>46</v>
      </c>
      <c r="N2495" s="148">
        <v>12530050</v>
      </c>
      <c r="O2495" s="148" t="s">
        <v>2049</v>
      </c>
      <c r="Q2495" s="148" t="s">
        <v>48</v>
      </c>
      <c r="R2495" s="150">
        <v>44840</v>
      </c>
      <c r="T2495" s="148" t="s">
        <v>2115</v>
      </c>
      <c r="U2495" s="148">
        <v>500</v>
      </c>
      <c r="X2495" s="148">
        <v>5</v>
      </c>
      <c r="Y2495" s="148" t="s">
        <v>230</v>
      </c>
      <c r="AC2495" s="148" t="s">
        <v>49</v>
      </c>
      <c r="AD2495" s="148" t="s">
        <v>3801</v>
      </c>
      <c r="AE2495" s="148">
        <v>53210</v>
      </c>
      <c r="AF2495" s="148" t="s">
        <v>6872</v>
      </c>
      <c r="AK2495" s="148" t="s">
        <v>1951</v>
      </c>
      <c r="AL2495" s="148">
        <v>0</v>
      </c>
      <c r="AM2495" s="148">
        <v>0</v>
      </c>
    </row>
    <row r="2496" spans="1:39">
      <c r="A2496" s="148">
        <v>5326498</v>
      </c>
      <c r="B2496" s="148" t="s">
        <v>1133</v>
      </c>
      <c r="C2496" s="148" t="s">
        <v>168</v>
      </c>
      <c r="D2496" s="148">
        <v>5326498</v>
      </c>
      <c r="F2496" s="149" t="s">
        <v>52</v>
      </c>
      <c r="H2496" s="150">
        <v>39253</v>
      </c>
      <c r="I2496" s="149" t="s">
        <v>68</v>
      </c>
      <c r="J2496" s="149">
        <v>-18</v>
      </c>
      <c r="K2496" s="149" t="s">
        <v>45</v>
      </c>
      <c r="M2496" s="149" t="s">
        <v>46</v>
      </c>
      <c r="N2496" s="148">
        <v>12530050</v>
      </c>
      <c r="O2496" s="148" t="s">
        <v>2049</v>
      </c>
      <c r="Q2496" s="148" t="s">
        <v>48</v>
      </c>
      <c r="R2496" s="150">
        <v>43008</v>
      </c>
      <c r="T2496" s="148" t="s">
        <v>2115</v>
      </c>
      <c r="U2496" s="148">
        <v>502</v>
      </c>
      <c r="X2496" s="148">
        <v>5</v>
      </c>
      <c r="Y2496" s="148" t="s">
        <v>230</v>
      </c>
      <c r="AC2496" s="148" t="s">
        <v>49</v>
      </c>
      <c r="AD2496" s="148" t="s">
        <v>3801</v>
      </c>
      <c r="AE2496" s="148">
        <v>53210</v>
      </c>
      <c r="AF2496" s="148" t="s">
        <v>5244</v>
      </c>
      <c r="AK2496" s="148" t="s">
        <v>1951</v>
      </c>
      <c r="AL2496" s="148">
        <v>0</v>
      </c>
      <c r="AM2496" s="148">
        <v>0</v>
      </c>
    </row>
    <row r="2497" spans="1:39">
      <c r="A2497" s="148">
        <v>5321905</v>
      </c>
      <c r="B2497" s="148" t="s">
        <v>811</v>
      </c>
      <c r="C2497" s="148" t="s">
        <v>266</v>
      </c>
      <c r="D2497" s="148">
        <v>5321905</v>
      </c>
      <c r="F2497" s="149" t="s">
        <v>52</v>
      </c>
      <c r="H2497" s="150">
        <v>20277</v>
      </c>
      <c r="I2497" s="149" t="s">
        <v>8208</v>
      </c>
      <c r="J2497" s="149" t="s">
        <v>8209</v>
      </c>
      <c r="K2497" s="149" t="s">
        <v>45</v>
      </c>
      <c r="M2497" s="149" t="s">
        <v>46</v>
      </c>
      <c r="N2497" s="148">
        <v>12530036</v>
      </c>
      <c r="O2497" s="148" t="s">
        <v>2030</v>
      </c>
      <c r="Q2497" s="148" t="s">
        <v>48</v>
      </c>
      <c r="R2497" s="150">
        <v>40092</v>
      </c>
      <c r="T2497" s="148" t="s">
        <v>2022</v>
      </c>
      <c r="U2497" s="148">
        <v>500</v>
      </c>
      <c r="X2497" s="148">
        <v>5</v>
      </c>
      <c r="Y2497" s="148" t="s">
        <v>230</v>
      </c>
      <c r="AC2497" s="148" t="s">
        <v>49</v>
      </c>
      <c r="AD2497" s="148" t="s">
        <v>3655</v>
      </c>
      <c r="AE2497" s="148">
        <v>53960</v>
      </c>
      <c r="AF2497" s="148" t="s">
        <v>5245</v>
      </c>
      <c r="AJ2497" s="148">
        <v>679384171</v>
      </c>
      <c r="AK2497" s="148" t="s">
        <v>1952</v>
      </c>
      <c r="AL2497" s="148">
        <v>0</v>
      </c>
      <c r="AM2497" s="148">
        <v>0</v>
      </c>
    </row>
    <row r="2498" spans="1:39">
      <c r="A2498" s="148">
        <v>5323835</v>
      </c>
      <c r="B2498" s="148" t="s">
        <v>811</v>
      </c>
      <c r="C2498" s="148" t="s">
        <v>812</v>
      </c>
      <c r="D2498" s="148">
        <v>5323835</v>
      </c>
      <c r="F2498" s="149" t="s">
        <v>43</v>
      </c>
      <c r="H2498" s="150">
        <v>20314</v>
      </c>
      <c r="I2498" s="149" t="s">
        <v>8208</v>
      </c>
      <c r="J2498" s="149" t="s">
        <v>8209</v>
      </c>
      <c r="K2498" s="149" t="s">
        <v>61</v>
      </c>
      <c r="M2498" s="149" t="s">
        <v>46</v>
      </c>
      <c r="N2498" s="148">
        <v>12530036</v>
      </c>
      <c r="O2498" s="148" t="s">
        <v>2030</v>
      </c>
      <c r="Q2498" s="148" t="s">
        <v>48</v>
      </c>
      <c r="R2498" s="150">
        <v>41186</v>
      </c>
      <c r="T2498" s="148" t="s">
        <v>2022</v>
      </c>
      <c r="U2498" s="148">
        <v>500</v>
      </c>
      <c r="X2498" s="148">
        <v>5</v>
      </c>
      <c r="Y2498" s="148" t="s">
        <v>230</v>
      </c>
      <c r="AC2498" s="148" t="s">
        <v>49</v>
      </c>
      <c r="AD2498" s="148" t="s">
        <v>3655</v>
      </c>
      <c r="AE2498" s="148">
        <v>53960</v>
      </c>
      <c r="AF2498" s="148" t="s">
        <v>5245</v>
      </c>
      <c r="AJ2498" s="148">
        <v>676547888</v>
      </c>
      <c r="AK2498" s="148" t="s">
        <v>1953</v>
      </c>
      <c r="AL2498" s="148">
        <v>0</v>
      </c>
      <c r="AM2498" s="148">
        <v>0</v>
      </c>
    </row>
    <row r="2499" spans="1:39">
      <c r="A2499" s="148">
        <v>5328942</v>
      </c>
      <c r="B2499" s="148" t="s">
        <v>6873</v>
      </c>
      <c r="C2499" s="148" t="s">
        <v>6874</v>
      </c>
      <c r="D2499" s="148">
        <v>5328942</v>
      </c>
      <c r="F2499" s="149" t="s">
        <v>43</v>
      </c>
      <c r="H2499" s="150">
        <v>41721</v>
      </c>
      <c r="I2499" s="149" t="s">
        <v>89</v>
      </c>
      <c r="J2499" s="149">
        <v>-11</v>
      </c>
      <c r="K2499" s="149" t="s">
        <v>45</v>
      </c>
      <c r="M2499" s="149" t="s">
        <v>46</v>
      </c>
      <c r="N2499" s="148">
        <v>12530117</v>
      </c>
      <c r="O2499" s="148" t="s">
        <v>181</v>
      </c>
      <c r="Q2499" s="148" t="s">
        <v>48</v>
      </c>
      <c r="R2499" s="150">
        <v>44847</v>
      </c>
      <c r="T2499" s="148" t="s">
        <v>2115</v>
      </c>
      <c r="U2499" s="148">
        <v>500</v>
      </c>
      <c r="X2499" s="148">
        <v>5</v>
      </c>
      <c r="Y2499" s="148" t="s">
        <v>230</v>
      </c>
      <c r="AC2499" s="148" t="s">
        <v>49</v>
      </c>
      <c r="AD2499" s="148" t="s">
        <v>3835</v>
      </c>
      <c r="AE2499" s="148">
        <v>53370</v>
      </c>
      <c r="AF2499" s="148" t="s">
        <v>6875</v>
      </c>
      <c r="AJ2499" s="148">
        <v>607418718</v>
      </c>
      <c r="AK2499" s="148" t="s">
        <v>6876</v>
      </c>
      <c r="AL2499" s="148">
        <v>0</v>
      </c>
      <c r="AM2499" s="148">
        <v>0</v>
      </c>
    </row>
    <row r="2500" spans="1:39">
      <c r="A2500" s="148">
        <v>539493</v>
      </c>
      <c r="B2500" s="148" t="s">
        <v>6873</v>
      </c>
      <c r="C2500" s="148" t="s">
        <v>10226</v>
      </c>
      <c r="D2500" s="148">
        <v>539493</v>
      </c>
      <c r="E2500" s="149" t="s">
        <v>52</v>
      </c>
      <c r="F2500" s="149" t="s">
        <v>52</v>
      </c>
      <c r="H2500" s="150">
        <v>29150</v>
      </c>
      <c r="I2500" s="149" t="s">
        <v>8147</v>
      </c>
      <c r="J2500" s="149" t="s">
        <v>8148</v>
      </c>
      <c r="K2500" s="149" t="s">
        <v>45</v>
      </c>
      <c r="M2500" s="149" t="s">
        <v>46</v>
      </c>
      <c r="N2500" s="148">
        <v>12530023</v>
      </c>
      <c r="O2500" s="148" t="s">
        <v>2026</v>
      </c>
      <c r="P2500" s="150">
        <v>45483</v>
      </c>
      <c r="Q2500" s="148" t="s">
        <v>962</v>
      </c>
      <c r="R2500" s="150">
        <v>37432</v>
      </c>
      <c r="S2500" s="150">
        <v>45177</v>
      </c>
      <c r="T2500" s="148" t="s">
        <v>2896</v>
      </c>
      <c r="U2500" s="148">
        <v>1205</v>
      </c>
      <c r="X2500" s="148">
        <v>12</v>
      </c>
      <c r="Y2500" s="148" t="s">
        <v>230</v>
      </c>
      <c r="AC2500" s="148" t="s">
        <v>49</v>
      </c>
      <c r="AD2500" s="148" t="s">
        <v>4028</v>
      </c>
      <c r="AE2500" s="148">
        <v>53370</v>
      </c>
      <c r="AF2500" s="148" t="s">
        <v>10227</v>
      </c>
      <c r="AK2500" s="148" t="s">
        <v>7297</v>
      </c>
      <c r="AL2500" s="148">
        <v>0</v>
      </c>
      <c r="AM2500" s="148">
        <v>0</v>
      </c>
    </row>
    <row r="2501" spans="1:39">
      <c r="A2501" s="148">
        <v>5322902</v>
      </c>
      <c r="B2501" s="148" t="s">
        <v>813</v>
      </c>
      <c r="C2501" s="148" t="s">
        <v>438</v>
      </c>
      <c r="D2501" s="148">
        <v>5322902</v>
      </c>
      <c r="F2501" s="149" t="s">
        <v>52</v>
      </c>
      <c r="H2501" s="150">
        <v>38107</v>
      </c>
      <c r="I2501" s="149" t="s">
        <v>59</v>
      </c>
      <c r="J2501" s="149">
        <v>-40</v>
      </c>
      <c r="K2501" s="149" t="s">
        <v>45</v>
      </c>
      <c r="M2501" s="149" t="s">
        <v>46</v>
      </c>
      <c r="N2501" s="148">
        <v>12530072</v>
      </c>
      <c r="O2501" s="148" t="s">
        <v>2032</v>
      </c>
      <c r="Q2501" s="148" t="s">
        <v>48</v>
      </c>
      <c r="R2501" s="150">
        <v>40800</v>
      </c>
      <c r="S2501" s="150">
        <v>45166</v>
      </c>
      <c r="T2501" s="148" t="s">
        <v>1006</v>
      </c>
      <c r="U2501" s="148">
        <v>916</v>
      </c>
      <c r="X2501" s="148">
        <v>9</v>
      </c>
      <c r="Y2501" s="148" t="s">
        <v>230</v>
      </c>
      <c r="AC2501" s="148" t="s">
        <v>49</v>
      </c>
      <c r="AD2501" s="148" t="s">
        <v>10228</v>
      </c>
      <c r="AE2501" s="148">
        <v>53240</v>
      </c>
      <c r="AF2501" s="148" t="s">
        <v>10229</v>
      </c>
      <c r="AI2501" s="148">
        <v>243377514</v>
      </c>
      <c r="AJ2501" s="148">
        <v>633542546</v>
      </c>
      <c r="AK2501" s="148" t="s">
        <v>10230</v>
      </c>
      <c r="AL2501" s="148">
        <v>0</v>
      </c>
      <c r="AM2501" s="148">
        <v>0</v>
      </c>
    </row>
    <row r="2502" spans="1:39">
      <c r="A2502" s="148">
        <v>5324634</v>
      </c>
      <c r="B2502" s="148" t="s">
        <v>813</v>
      </c>
      <c r="C2502" s="148" t="s">
        <v>125</v>
      </c>
      <c r="D2502" s="148">
        <v>5324634</v>
      </c>
      <c r="F2502" s="149" t="s">
        <v>52</v>
      </c>
      <c r="H2502" s="150">
        <v>39542</v>
      </c>
      <c r="I2502" s="149" t="s">
        <v>152</v>
      </c>
      <c r="J2502" s="149">
        <v>-17</v>
      </c>
      <c r="K2502" s="149" t="s">
        <v>45</v>
      </c>
      <c r="M2502" s="149" t="s">
        <v>46</v>
      </c>
      <c r="N2502" s="148">
        <v>12530072</v>
      </c>
      <c r="O2502" s="148" t="s">
        <v>2032</v>
      </c>
      <c r="Q2502" s="148" t="s">
        <v>48</v>
      </c>
      <c r="R2502" s="150">
        <v>41674</v>
      </c>
      <c r="T2502" s="148" t="s">
        <v>2115</v>
      </c>
      <c r="U2502" s="148">
        <v>500</v>
      </c>
      <c r="X2502" s="148">
        <v>5</v>
      </c>
      <c r="Y2502" s="148" t="s">
        <v>230</v>
      </c>
      <c r="AC2502" s="148" t="s">
        <v>49</v>
      </c>
      <c r="AD2502" s="148" t="s">
        <v>10228</v>
      </c>
      <c r="AE2502" s="148">
        <v>53240</v>
      </c>
      <c r="AF2502" s="148" t="s">
        <v>10231</v>
      </c>
      <c r="AK2502" s="148" t="s">
        <v>10232</v>
      </c>
      <c r="AL2502" s="148">
        <v>0</v>
      </c>
      <c r="AM2502" s="148">
        <v>0</v>
      </c>
    </row>
    <row r="2503" spans="1:39">
      <c r="A2503" s="148">
        <v>5321028</v>
      </c>
      <c r="B2503" s="148" t="s">
        <v>813</v>
      </c>
      <c r="C2503" s="148" t="s">
        <v>225</v>
      </c>
      <c r="D2503" s="148">
        <v>5321028</v>
      </c>
      <c r="F2503" s="149" t="s">
        <v>52</v>
      </c>
      <c r="H2503" s="150">
        <v>28430</v>
      </c>
      <c r="I2503" s="149" t="s">
        <v>8147</v>
      </c>
      <c r="J2503" s="149" t="s">
        <v>8148</v>
      </c>
      <c r="K2503" s="149" t="s">
        <v>45</v>
      </c>
      <c r="M2503" s="149" t="s">
        <v>46</v>
      </c>
      <c r="N2503" s="148">
        <v>12530072</v>
      </c>
      <c r="O2503" s="148" t="s">
        <v>2032</v>
      </c>
      <c r="Q2503" s="148" t="s">
        <v>48</v>
      </c>
      <c r="R2503" s="150">
        <v>39696</v>
      </c>
      <c r="S2503" s="150">
        <v>44434</v>
      </c>
      <c r="T2503" s="148" t="s">
        <v>2896</v>
      </c>
      <c r="U2503" s="148">
        <v>764</v>
      </c>
      <c r="X2503" s="148">
        <v>7</v>
      </c>
      <c r="Y2503" s="148" t="s">
        <v>230</v>
      </c>
      <c r="AC2503" s="148" t="s">
        <v>49</v>
      </c>
      <c r="AD2503" s="148" t="s">
        <v>6877</v>
      </c>
      <c r="AE2503" s="148">
        <v>53240</v>
      </c>
      <c r="AF2503" s="148" t="s">
        <v>6878</v>
      </c>
      <c r="AI2503" s="148">
        <v>243377514</v>
      </c>
      <c r="AJ2503" s="148">
        <v>676713923</v>
      </c>
      <c r="AK2503" s="148" t="s">
        <v>1954</v>
      </c>
      <c r="AL2503" s="148">
        <v>0</v>
      </c>
      <c r="AM2503" s="148">
        <v>0</v>
      </c>
    </row>
    <row r="2504" spans="1:39">
      <c r="A2504" s="148">
        <v>5329489</v>
      </c>
      <c r="B2504" s="148" t="s">
        <v>10233</v>
      </c>
      <c r="C2504" s="148" t="s">
        <v>10234</v>
      </c>
      <c r="D2504" s="148">
        <v>5329489</v>
      </c>
      <c r="F2504" s="149" t="s">
        <v>52</v>
      </c>
      <c r="H2504" s="150">
        <v>41890</v>
      </c>
      <c r="I2504" s="149" t="s">
        <v>89</v>
      </c>
      <c r="J2504" s="149">
        <v>-11</v>
      </c>
      <c r="K2504" s="149" t="s">
        <v>45</v>
      </c>
      <c r="M2504" s="149" t="s">
        <v>46</v>
      </c>
      <c r="N2504" s="148">
        <v>12530020</v>
      </c>
      <c r="O2504" s="148" t="s">
        <v>127</v>
      </c>
      <c r="Q2504" s="148" t="s">
        <v>48</v>
      </c>
      <c r="R2504" s="150">
        <v>45210</v>
      </c>
      <c r="T2504" s="148" t="s">
        <v>2115</v>
      </c>
      <c r="U2504" s="148">
        <v>500</v>
      </c>
      <c r="X2504" s="148">
        <v>5</v>
      </c>
      <c r="Y2504" s="148" t="s">
        <v>230</v>
      </c>
      <c r="AC2504" s="148" t="s">
        <v>160</v>
      </c>
      <c r="AD2504" s="148" t="s">
        <v>8228</v>
      </c>
      <c r="AE2504" s="148">
        <v>53960</v>
      </c>
      <c r="AF2504" s="148" t="s">
        <v>10235</v>
      </c>
      <c r="AJ2504" s="148">
        <v>762068073</v>
      </c>
      <c r="AK2504" s="148" t="s">
        <v>10236</v>
      </c>
      <c r="AL2504" s="148">
        <v>0</v>
      </c>
      <c r="AM2504" s="148">
        <v>0</v>
      </c>
    </row>
    <row r="2505" spans="1:39">
      <c r="A2505" s="148">
        <v>5317567</v>
      </c>
      <c r="B2505" s="148" t="s">
        <v>814</v>
      </c>
      <c r="C2505" s="148" t="s">
        <v>205</v>
      </c>
      <c r="D2505" s="148">
        <v>5317567</v>
      </c>
      <c r="F2505" s="149" t="s">
        <v>52</v>
      </c>
      <c r="H2505" s="150">
        <v>23931</v>
      </c>
      <c r="I2505" s="149" t="s">
        <v>8130</v>
      </c>
      <c r="J2505" s="149" t="s">
        <v>8131</v>
      </c>
      <c r="K2505" s="149" t="s">
        <v>45</v>
      </c>
      <c r="M2505" s="149" t="s">
        <v>46</v>
      </c>
      <c r="N2505" s="148">
        <v>12530063</v>
      </c>
      <c r="O2505" s="148" t="s">
        <v>265</v>
      </c>
      <c r="Q2505" s="148" t="s">
        <v>48</v>
      </c>
      <c r="R2505" s="150">
        <v>37526</v>
      </c>
      <c r="S2505" s="150">
        <v>44831</v>
      </c>
      <c r="T2505" s="148" t="s">
        <v>2896</v>
      </c>
      <c r="U2505" s="148">
        <v>662</v>
      </c>
      <c r="X2505" s="148">
        <v>6</v>
      </c>
      <c r="Y2505" s="148" t="s">
        <v>230</v>
      </c>
      <c r="AC2505" s="148" t="s">
        <v>49</v>
      </c>
      <c r="AD2505" s="148" t="s">
        <v>4070</v>
      </c>
      <c r="AE2505" s="148">
        <v>53500</v>
      </c>
      <c r="AF2505" s="148" t="s">
        <v>5246</v>
      </c>
      <c r="AI2505" s="148">
        <v>243005891</v>
      </c>
      <c r="AK2505" s="148" t="s">
        <v>3605</v>
      </c>
      <c r="AL2505" s="148">
        <v>0</v>
      </c>
      <c r="AM2505" s="148">
        <v>0</v>
      </c>
    </row>
    <row r="2506" spans="1:39">
      <c r="A2506" s="148">
        <v>5328285</v>
      </c>
      <c r="B2506" s="148" t="s">
        <v>3191</v>
      </c>
      <c r="C2506" s="148" t="s">
        <v>77</v>
      </c>
      <c r="D2506" s="148">
        <v>5328285</v>
      </c>
      <c r="F2506" s="149" t="s">
        <v>52</v>
      </c>
      <c r="H2506" s="150">
        <v>40794</v>
      </c>
      <c r="I2506" s="149" t="s">
        <v>44</v>
      </c>
      <c r="J2506" s="149">
        <v>-14</v>
      </c>
      <c r="K2506" s="149" t="s">
        <v>45</v>
      </c>
      <c r="M2506" s="149" t="s">
        <v>46</v>
      </c>
      <c r="N2506" s="148">
        <v>12530041</v>
      </c>
      <c r="O2506" s="148" t="s">
        <v>2056</v>
      </c>
      <c r="Q2506" s="148" t="s">
        <v>48</v>
      </c>
      <c r="R2506" s="150">
        <v>44467</v>
      </c>
      <c r="T2506" s="148" t="s">
        <v>2115</v>
      </c>
      <c r="U2506" s="148">
        <v>500</v>
      </c>
      <c r="X2506" s="148">
        <v>5</v>
      </c>
      <c r="Y2506" s="148" t="s">
        <v>230</v>
      </c>
      <c r="AC2506" s="148" t="s">
        <v>49</v>
      </c>
      <c r="AD2506" s="148" t="s">
        <v>3854</v>
      </c>
      <c r="AE2506" s="148">
        <v>53440</v>
      </c>
      <c r="AF2506" s="148" t="s">
        <v>5247</v>
      </c>
      <c r="AI2506" s="148">
        <v>243007025</v>
      </c>
      <c r="AJ2506" s="148">
        <v>684366109</v>
      </c>
      <c r="AK2506" s="148" t="s">
        <v>3192</v>
      </c>
      <c r="AL2506" s="148">
        <v>0</v>
      </c>
      <c r="AM2506" s="148">
        <v>0</v>
      </c>
    </row>
    <row r="2507" spans="1:39">
      <c r="A2507" s="148">
        <v>5328659</v>
      </c>
      <c r="B2507" s="148" t="s">
        <v>6879</v>
      </c>
      <c r="C2507" s="148" t="s">
        <v>595</v>
      </c>
      <c r="D2507" s="148">
        <v>5328659</v>
      </c>
      <c r="E2507" s="149" t="s">
        <v>52</v>
      </c>
      <c r="F2507" s="149" t="s">
        <v>52</v>
      </c>
      <c r="H2507" s="150">
        <v>40320</v>
      </c>
      <c r="I2507" s="149" t="s">
        <v>97</v>
      </c>
      <c r="J2507" s="149">
        <v>-15</v>
      </c>
      <c r="K2507" s="149" t="s">
        <v>45</v>
      </c>
      <c r="M2507" s="149" t="s">
        <v>46</v>
      </c>
      <c r="N2507" s="148">
        <v>12530070</v>
      </c>
      <c r="O2507" s="148" t="s">
        <v>145</v>
      </c>
      <c r="P2507" s="150">
        <v>45535</v>
      </c>
      <c r="Q2507" s="148" t="s">
        <v>962</v>
      </c>
      <c r="R2507" s="150">
        <v>44808</v>
      </c>
      <c r="T2507" s="148" t="s">
        <v>2115</v>
      </c>
      <c r="U2507" s="148">
        <v>500</v>
      </c>
      <c r="X2507" s="148">
        <v>5</v>
      </c>
      <c r="Y2507" s="148" t="s">
        <v>230</v>
      </c>
      <c r="AC2507" s="148" t="s">
        <v>49</v>
      </c>
      <c r="AD2507" s="148" t="s">
        <v>3670</v>
      </c>
      <c r="AE2507" s="148">
        <v>53320</v>
      </c>
      <c r="AF2507" s="148" t="s">
        <v>6880</v>
      </c>
      <c r="AJ2507" s="148" t="s">
        <v>6881</v>
      </c>
      <c r="AK2507" s="148" t="s">
        <v>6882</v>
      </c>
      <c r="AL2507" s="148">
        <v>0</v>
      </c>
      <c r="AM2507" s="148">
        <v>0</v>
      </c>
    </row>
    <row r="2508" spans="1:39">
      <c r="A2508" s="148">
        <v>5321512</v>
      </c>
      <c r="B2508" s="148" t="s">
        <v>815</v>
      </c>
      <c r="C2508" s="148" t="s">
        <v>237</v>
      </c>
      <c r="D2508" s="148">
        <v>5321512</v>
      </c>
      <c r="F2508" s="149" t="s">
        <v>52</v>
      </c>
      <c r="H2508" s="150">
        <v>27389</v>
      </c>
      <c r="I2508" s="149" t="s">
        <v>8109</v>
      </c>
      <c r="J2508" s="149" t="s">
        <v>8110</v>
      </c>
      <c r="K2508" s="149" t="s">
        <v>45</v>
      </c>
      <c r="M2508" s="149" t="s">
        <v>46</v>
      </c>
      <c r="N2508" s="148">
        <v>12530035</v>
      </c>
      <c r="O2508" s="148" t="s">
        <v>2027</v>
      </c>
      <c r="Q2508" s="148" t="s">
        <v>48</v>
      </c>
      <c r="R2508" s="150">
        <v>39772</v>
      </c>
      <c r="S2508" s="150">
        <v>45159</v>
      </c>
      <c r="T2508" s="148" t="s">
        <v>1006</v>
      </c>
      <c r="U2508" s="148">
        <v>857</v>
      </c>
      <c r="X2508" s="148">
        <v>8</v>
      </c>
      <c r="Y2508" s="148" t="s">
        <v>230</v>
      </c>
      <c r="AC2508" s="148" t="s">
        <v>49</v>
      </c>
      <c r="AD2508" s="148" t="s">
        <v>3885</v>
      </c>
      <c r="AE2508" s="148">
        <v>53950</v>
      </c>
      <c r="AF2508" s="148" t="s">
        <v>5248</v>
      </c>
      <c r="AI2508" s="148" t="s">
        <v>10237</v>
      </c>
      <c r="AJ2508" s="148" t="s">
        <v>10238</v>
      </c>
      <c r="AK2508" s="148" t="s">
        <v>1955</v>
      </c>
      <c r="AL2508" s="148">
        <v>0</v>
      </c>
      <c r="AM2508" s="148">
        <v>0</v>
      </c>
    </row>
    <row r="2509" spans="1:39">
      <c r="A2509" s="148">
        <v>535350</v>
      </c>
      <c r="B2509" s="148" t="s">
        <v>1052</v>
      </c>
      <c r="C2509" s="148" t="s">
        <v>1053</v>
      </c>
      <c r="D2509" s="148">
        <v>535350</v>
      </c>
      <c r="E2509" s="149" t="s">
        <v>52</v>
      </c>
      <c r="F2509" s="149" t="s">
        <v>52</v>
      </c>
      <c r="H2509" s="150">
        <v>19941</v>
      </c>
      <c r="I2509" s="149" t="s">
        <v>8116</v>
      </c>
      <c r="J2509" s="149" t="s">
        <v>8117</v>
      </c>
      <c r="K2509" s="149" t="s">
        <v>45</v>
      </c>
      <c r="M2509" s="149" t="s">
        <v>46</v>
      </c>
      <c r="N2509" s="148">
        <v>12530010</v>
      </c>
      <c r="O2509" s="148" t="s">
        <v>2021</v>
      </c>
      <c r="P2509" s="150">
        <v>45534</v>
      </c>
      <c r="Q2509" s="148" t="s">
        <v>962</v>
      </c>
      <c r="R2509" s="150">
        <v>37432</v>
      </c>
      <c r="S2509" s="150">
        <v>44804</v>
      </c>
      <c r="T2509" s="148" t="s">
        <v>2896</v>
      </c>
      <c r="U2509" s="148">
        <v>715</v>
      </c>
      <c r="X2509" s="148">
        <v>7</v>
      </c>
      <c r="Y2509" s="148" t="s">
        <v>230</v>
      </c>
      <c r="AC2509" s="148" t="s">
        <v>49</v>
      </c>
      <c r="AD2509" s="148" t="s">
        <v>1328</v>
      </c>
      <c r="AE2509" s="148">
        <v>53000</v>
      </c>
      <c r="AF2509" s="148" t="s">
        <v>5249</v>
      </c>
      <c r="AI2509" s="148">
        <v>243533354</v>
      </c>
      <c r="AJ2509" s="148">
        <v>621553497</v>
      </c>
      <c r="AK2509" s="148" t="s">
        <v>1956</v>
      </c>
      <c r="AL2509" s="148">
        <v>0</v>
      </c>
      <c r="AM2509" s="148">
        <v>0</v>
      </c>
    </row>
    <row r="2510" spans="1:39">
      <c r="A2510" s="148">
        <v>5329452</v>
      </c>
      <c r="B2510" s="148" t="s">
        <v>1052</v>
      </c>
      <c r="C2510" s="148" t="s">
        <v>3050</v>
      </c>
      <c r="D2510" s="148">
        <v>5329452</v>
      </c>
      <c r="F2510" s="149" t="s">
        <v>52</v>
      </c>
      <c r="H2510" s="150">
        <v>31730</v>
      </c>
      <c r="I2510" s="149" t="s">
        <v>59</v>
      </c>
      <c r="J2510" s="149">
        <v>-40</v>
      </c>
      <c r="K2510" s="149" t="s">
        <v>45</v>
      </c>
      <c r="M2510" s="149" t="s">
        <v>46</v>
      </c>
      <c r="N2510" s="148">
        <v>12530099</v>
      </c>
      <c r="O2510" s="148" t="s">
        <v>2047</v>
      </c>
      <c r="Q2510" s="148" t="s">
        <v>48</v>
      </c>
      <c r="R2510" s="150">
        <v>45204</v>
      </c>
      <c r="S2510" s="150">
        <v>45180</v>
      </c>
      <c r="T2510" s="148" t="s">
        <v>1006</v>
      </c>
      <c r="U2510" s="148">
        <v>500</v>
      </c>
      <c r="X2510" s="148">
        <v>5</v>
      </c>
      <c r="Y2510" s="148" t="s">
        <v>230</v>
      </c>
      <c r="AC2510" s="148" t="s">
        <v>49</v>
      </c>
      <c r="AD2510" s="148" t="s">
        <v>3690</v>
      </c>
      <c r="AE2510" s="148">
        <v>53400</v>
      </c>
      <c r="AF2510" s="148" t="s">
        <v>10239</v>
      </c>
      <c r="AJ2510" s="148">
        <v>673846688</v>
      </c>
      <c r="AK2510" s="148" t="s">
        <v>10240</v>
      </c>
      <c r="AL2510" s="148">
        <v>0</v>
      </c>
      <c r="AM2510" s="148">
        <v>0</v>
      </c>
    </row>
    <row r="2511" spans="1:39">
      <c r="A2511" s="148">
        <v>5328611</v>
      </c>
      <c r="B2511" s="148" t="s">
        <v>1052</v>
      </c>
      <c r="C2511" s="148" t="s">
        <v>3193</v>
      </c>
      <c r="D2511" s="148">
        <v>5328611</v>
      </c>
      <c r="F2511" s="149" t="s">
        <v>52</v>
      </c>
      <c r="H2511" s="150">
        <v>39965</v>
      </c>
      <c r="I2511" s="149" t="s">
        <v>70</v>
      </c>
      <c r="J2511" s="149">
        <v>-16</v>
      </c>
      <c r="K2511" s="149" t="s">
        <v>61</v>
      </c>
      <c r="M2511" s="149" t="s">
        <v>46</v>
      </c>
      <c r="N2511" s="148">
        <v>12530017</v>
      </c>
      <c r="O2511" s="148" t="s">
        <v>2025</v>
      </c>
      <c r="Q2511" s="148" t="s">
        <v>48</v>
      </c>
      <c r="R2511" s="150">
        <v>44696</v>
      </c>
      <c r="T2511" s="148" t="s">
        <v>2115</v>
      </c>
      <c r="U2511" s="148">
        <v>572</v>
      </c>
      <c r="X2511" s="148">
        <v>5</v>
      </c>
      <c r="Y2511" s="148" t="s">
        <v>230</v>
      </c>
      <c r="AC2511" s="148" t="s">
        <v>49</v>
      </c>
      <c r="AD2511" s="148" t="s">
        <v>5250</v>
      </c>
      <c r="AE2511" s="148">
        <v>53220</v>
      </c>
      <c r="AF2511" s="148" t="s">
        <v>5251</v>
      </c>
      <c r="AJ2511" s="148" t="s">
        <v>3194</v>
      </c>
      <c r="AK2511" s="148" t="s">
        <v>3195</v>
      </c>
      <c r="AL2511" s="148">
        <v>1</v>
      </c>
      <c r="AM2511" s="148">
        <v>0</v>
      </c>
    </row>
    <row r="2512" spans="1:39">
      <c r="A2512" s="148">
        <v>5327462</v>
      </c>
      <c r="B2512" s="148" t="s">
        <v>1188</v>
      </c>
      <c r="C2512" s="148" t="s">
        <v>108</v>
      </c>
      <c r="D2512" s="148">
        <v>5327462</v>
      </c>
      <c r="F2512" s="149" t="s">
        <v>52</v>
      </c>
      <c r="H2512" s="150">
        <v>35459</v>
      </c>
      <c r="I2512" s="149" t="s">
        <v>59</v>
      </c>
      <c r="J2512" s="149">
        <v>-40</v>
      </c>
      <c r="K2512" s="149" t="s">
        <v>45</v>
      </c>
      <c r="M2512" s="149" t="s">
        <v>46</v>
      </c>
      <c r="N2512" s="148">
        <v>12530051</v>
      </c>
      <c r="O2512" s="148" t="s">
        <v>2039</v>
      </c>
      <c r="Q2512" s="148" t="s">
        <v>48</v>
      </c>
      <c r="R2512" s="150">
        <v>43727</v>
      </c>
      <c r="S2512" s="150">
        <v>44791</v>
      </c>
      <c r="T2512" s="148" t="s">
        <v>2896</v>
      </c>
      <c r="U2512" s="148">
        <v>648</v>
      </c>
      <c r="X2512" s="148">
        <v>6</v>
      </c>
      <c r="Y2512" s="148" t="s">
        <v>230</v>
      </c>
      <c r="AC2512" s="148" t="s">
        <v>49</v>
      </c>
      <c r="AD2512" s="148" t="s">
        <v>3658</v>
      </c>
      <c r="AE2512" s="148">
        <v>53100</v>
      </c>
      <c r="AF2512" s="148" t="s">
        <v>4392</v>
      </c>
      <c r="AK2512" s="148" t="s">
        <v>3507</v>
      </c>
      <c r="AL2512" s="148">
        <v>0</v>
      </c>
      <c r="AM2512" s="148">
        <v>0</v>
      </c>
    </row>
    <row r="2513" spans="1:39">
      <c r="A2513" s="148">
        <v>5323839</v>
      </c>
      <c r="B2513" s="148" t="s">
        <v>1188</v>
      </c>
      <c r="C2513" s="148" t="s">
        <v>2216</v>
      </c>
      <c r="D2513" s="148">
        <v>5323839</v>
      </c>
      <c r="F2513" s="149" t="s">
        <v>52</v>
      </c>
      <c r="H2513" s="150">
        <v>36710</v>
      </c>
      <c r="I2513" s="149" t="s">
        <v>59</v>
      </c>
      <c r="J2513" s="149">
        <v>-40</v>
      </c>
      <c r="K2513" s="149" t="s">
        <v>45</v>
      </c>
      <c r="M2513" s="149" t="s">
        <v>46</v>
      </c>
      <c r="N2513" s="148">
        <v>12530051</v>
      </c>
      <c r="O2513" s="148" t="s">
        <v>2039</v>
      </c>
      <c r="Q2513" s="148" t="s">
        <v>48</v>
      </c>
      <c r="R2513" s="150">
        <v>41186</v>
      </c>
      <c r="S2513" s="150">
        <v>44503</v>
      </c>
      <c r="T2513" s="148" t="s">
        <v>2896</v>
      </c>
      <c r="U2513" s="148">
        <v>591</v>
      </c>
      <c r="X2513" s="148">
        <v>5</v>
      </c>
      <c r="Y2513" s="148" t="s">
        <v>230</v>
      </c>
      <c r="AC2513" s="148" t="s">
        <v>49</v>
      </c>
      <c r="AD2513" s="148" t="s">
        <v>3665</v>
      </c>
      <c r="AE2513" s="148">
        <v>53100</v>
      </c>
      <c r="AF2513" s="148" t="s">
        <v>4974</v>
      </c>
      <c r="AK2513" s="148" t="s">
        <v>3507</v>
      </c>
      <c r="AL2513" s="148">
        <v>0</v>
      </c>
      <c r="AM2513" s="148">
        <v>0</v>
      </c>
    </row>
    <row r="2514" spans="1:39">
      <c r="A2514" s="148">
        <v>5329477</v>
      </c>
      <c r="B2514" s="148" t="s">
        <v>10241</v>
      </c>
      <c r="C2514" s="148" t="s">
        <v>81</v>
      </c>
      <c r="D2514" s="148">
        <v>5329477</v>
      </c>
      <c r="F2514" s="149" t="s">
        <v>5338</v>
      </c>
      <c r="H2514" s="150">
        <v>41087</v>
      </c>
      <c r="I2514" s="149" t="s">
        <v>53</v>
      </c>
      <c r="J2514" s="149">
        <v>-13</v>
      </c>
      <c r="K2514" s="149" t="s">
        <v>45</v>
      </c>
      <c r="M2514" s="149" t="s">
        <v>46</v>
      </c>
      <c r="N2514" s="148">
        <v>12530114</v>
      </c>
      <c r="O2514" s="148" t="s">
        <v>47</v>
      </c>
      <c r="Q2514" s="148" t="s">
        <v>48</v>
      </c>
      <c r="R2514" s="150">
        <v>45210</v>
      </c>
      <c r="T2514" s="148" t="s">
        <v>2115</v>
      </c>
      <c r="U2514" s="148">
        <v>500</v>
      </c>
      <c r="X2514" s="148">
        <v>5</v>
      </c>
      <c r="Y2514" s="148" t="s">
        <v>230</v>
      </c>
      <c r="AC2514" s="148" t="s">
        <v>49</v>
      </c>
      <c r="AD2514" s="148" t="s">
        <v>1328</v>
      </c>
      <c r="AE2514" s="148">
        <v>53000</v>
      </c>
      <c r="AF2514" s="148" t="s">
        <v>10242</v>
      </c>
      <c r="AJ2514" s="148" t="s">
        <v>10243</v>
      </c>
      <c r="AK2514" s="148" t="s">
        <v>10244</v>
      </c>
      <c r="AL2514" s="148">
        <v>0</v>
      </c>
      <c r="AM2514" s="148">
        <v>0</v>
      </c>
    </row>
    <row r="2515" spans="1:39">
      <c r="A2515" s="148">
        <v>5329165</v>
      </c>
      <c r="B2515" s="148" t="s">
        <v>6883</v>
      </c>
      <c r="C2515" s="148" t="s">
        <v>5487</v>
      </c>
      <c r="D2515" s="148">
        <v>5329165</v>
      </c>
      <c r="F2515" s="149" t="s">
        <v>5338</v>
      </c>
      <c r="H2515" s="150">
        <v>41298</v>
      </c>
      <c r="I2515" s="149" t="s">
        <v>54</v>
      </c>
      <c r="J2515" s="149">
        <v>-12</v>
      </c>
      <c r="K2515" s="149" t="s">
        <v>61</v>
      </c>
      <c r="M2515" s="149" t="s">
        <v>46</v>
      </c>
      <c r="N2515" s="148">
        <v>12530060</v>
      </c>
      <c r="O2515" s="148" t="s">
        <v>2031</v>
      </c>
      <c r="Q2515" s="148" t="s">
        <v>48</v>
      </c>
      <c r="R2515" s="150">
        <v>45159</v>
      </c>
      <c r="T2515" s="148" t="s">
        <v>2115</v>
      </c>
      <c r="U2515" s="148">
        <v>500</v>
      </c>
      <c r="X2515" s="148">
        <v>5</v>
      </c>
      <c r="Y2515" s="148" t="s">
        <v>230</v>
      </c>
      <c r="AC2515" s="148" t="s">
        <v>49</v>
      </c>
      <c r="AD2515" s="148" t="s">
        <v>3637</v>
      </c>
      <c r="AE2515" s="148">
        <v>53810</v>
      </c>
      <c r="AF2515" s="148" t="s">
        <v>6884</v>
      </c>
      <c r="AJ2515" s="148">
        <v>630850950</v>
      </c>
      <c r="AK2515" s="148" t="s">
        <v>6885</v>
      </c>
      <c r="AL2515" s="148">
        <v>0</v>
      </c>
      <c r="AM2515" s="148">
        <v>0</v>
      </c>
    </row>
    <row r="2516" spans="1:39">
      <c r="A2516" s="148">
        <v>5329147</v>
      </c>
      <c r="B2516" s="148" t="s">
        <v>6886</v>
      </c>
      <c r="C2516" s="148" t="s">
        <v>1270</v>
      </c>
      <c r="D2516" s="148">
        <v>5329147</v>
      </c>
      <c r="F2516" s="149" t="s">
        <v>5338</v>
      </c>
      <c r="H2516" s="150">
        <v>42014</v>
      </c>
      <c r="I2516" s="149" t="s">
        <v>57</v>
      </c>
      <c r="J2516" s="149">
        <v>-10</v>
      </c>
      <c r="K2516" s="149" t="s">
        <v>61</v>
      </c>
      <c r="M2516" s="149" t="s">
        <v>46</v>
      </c>
      <c r="N2516" s="148">
        <v>12530060</v>
      </c>
      <c r="O2516" s="148" t="s">
        <v>2031</v>
      </c>
      <c r="Q2516" s="148" t="s">
        <v>48</v>
      </c>
      <c r="R2516" s="150">
        <v>45127</v>
      </c>
      <c r="T2516" s="148" t="s">
        <v>2115</v>
      </c>
      <c r="U2516" s="148">
        <v>500</v>
      </c>
      <c r="X2516" s="148">
        <v>5</v>
      </c>
      <c r="Y2516" s="148" t="s">
        <v>230</v>
      </c>
      <c r="AC2516" s="148" t="s">
        <v>49</v>
      </c>
      <c r="AD2516" s="148" t="s">
        <v>3674</v>
      </c>
      <c r="AE2516" s="148">
        <v>53940</v>
      </c>
      <c r="AF2516" s="148" t="s">
        <v>6887</v>
      </c>
      <c r="AJ2516" s="148">
        <v>777890482</v>
      </c>
      <c r="AK2516" s="148" t="s">
        <v>6888</v>
      </c>
      <c r="AL2516" s="148">
        <v>0</v>
      </c>
      <c r="AM2516" s="148">
        <v>0</v>
      </c>
    </row>
    <row r="2517" spans="1:39">
      <c r="A2517" s="148">
        <v>5310896</v>
      </c>
      <c r="B2517" s="148" t="s">
        <v>6889</v>
      </c>
      <c r="C2517" s="148" t="s">
        <v>124</v>
      </c>
      <c r="D2517" s="148">
        <v>5310896</v>
      </c>
      <c r="E2517" s="149" t="s">
        <v>52</v>
      </c>
      <c r="F2517" s="149" t="s">
        <v>52</v>
      </c>
      <c r="H2517" s="150">
        <v>31040</v>
      </c>
      <c r="I2517" s="149" t="s">
        <v>8113</v>
      </c>
      <c r="J2517" s="149" t="s">
        <v>8114</v>
      </c>
      <c r="K2517" s="149" t="s">
        <v>45</v>
      </c>
      <c r="M2517" s="149" t="s">
        <v>46</v>
      </c>
      <c r="N2517" s="148">
        <v>12530060</v>
      </c>
      <c r="O2517" s="148" t="s">
        <v>2031</v>
      </c>
      <c r="P2517" s="150">
        <v>45483</v>
      </c>
      <c r="Q2517" s="148" t="s">
        <v>962</v>
      </c>
      <c r="R2517" s="150">
        <v>37432</v>
      </c>
      <c r="S2517" s="150">
        <v>44839</v>
      </c>
      <c r="T2517" s="148" t="s">
        <v>2896</v>
      </c>
      <c r="U2517" s="148">
        <v>2054</v>
      </c>
      <c r="V2517" s="148" t="s">
        <v>154</v>
      </c>
      <c r="W2517" s="148">
        <v>964</v>
      </c>
      <c r="X2517" s="148" t="s">
        <v>155</v>
      </c>
      <c r="Y2517" s="148" t="s">
        <v>230</v>
      </c>
      <c r="AC2517" s="148" t="s">
        <v>49</v>
      </c>
      <c r="AD2517" s="148" t="s">
        <v>3658</v>
      </c>
      <c r="AE2517" s="148">
        <v>53100</v>
      </c>
      <c r="AF2517" s="148" t="s">
        <v>6890</v>
      </c>
      <c r="AJ2517" s="148">
        <v>650527535</v>
      </c>
      <c r="AK2517" s="148" t="s">
        <v>6891</v>
      </c>
      <c r="AL2517" s="148">
        <v>0</v>
      </c>
      <c r="AM2517" s="148">
        <v>0</v>
      </c>
    </row>
    <row r="2518" spans="1:39">
      <c r="A2518" s="148">
        <v>5314608</v>
      </c>
      <c r="B2518" s="148" t="s">
        <v>816</v>
      </c>
      <c r="C2518" s="148" t="s">
        <v>136</v>
      </c>
      <c r="D2518" s="148">
        <v>5314608</v>
      </c>
      <c r="F2518" s="149" t="s">
        <v>52</v>
      </c>
      <c r="H2518" s="150">
        <v>28426</v>
      </c>
      <c r="I2518" s="149" t="s">
        <v>8147</v>
      </c>
      <c r="J2518" s="149" t="s">
        <v>8148</v>
      </c>
      <c r="K2518" s="149" t="s">
        <v>45</v>
      </c>
      <c r="M2518" s="149" t="s">
        <v>46</v>
      </c>
      <c r="N2518" s="148">
        <v>12530068</v>
      </c>
      <c r="O2518" s="148" t="s">
        <v>192</v>
      </c>
      <c r="Q2518" s="148" t="s">
        <v>48</v>
      </c>
      <c r="R2518" s="150">
        <v>37432</v>
      </c>
      <c r="S2518" s="150">
        <v>44827</v>
      </c>
      <c r="T2518" s="148" t="s">
        <v>2896</v>
      </c>
      <c r="U2518" s="148">
        <v>788</v>
      </c>
      <c r="X2518" s="148">
        <v>7</v>
      </c>
      <c r="Y2518" s="148" t="s">
        <v>230</v>
      </c>
      <c r="AC2518" s="148" t="s">
        <v>49</v>
      </c>
      <c r="AD2518" s="148" t="s">
        <v>5252</v>
      </c>
      <c r="AE2518" s="148">
        <v>53220</v>
      </c>
      <c r="AF2518" s="148" t="s">
        <v>5253</v>
      </c>
      <c r="AK2518" s="148" t="s">
        <v>3606</v>
      </c>
      <c r="AL2518" s="148">
        <v>0</v>
      </c>
      <c r="AM2518" s="148">
        <v>0</v>
      </c>
    </row>
    <row r="2519" spans="1:39">
      <c r="A2519" s="148">
        <v>5329552</v>
      </c>
      <c r="B2519" s="148" t="s">
        <v>3196</v>
      </c>
      <c r="C2519" s="148" t="s">
        <v>10245</v>
      </c>
      <c r="D2519" s="148">
        <v>5329552</v>
      </c>
      <c r="F2519" s="149" t="s">
        <v>43</v>
      </c>
      <c r="H2519" s="150">
        <v>39947</v>
      </c>
      <c r="I2519" s="149" t="s">
        <v>70</v>
      </c>
      <c r="J2519" s="149">
        <v>-16</v>
      </c>
      <c r="K2519" s="149" t="s">
        <v>45</v>
      </c>
      <c r="M2519" s="149" t="s">
        <v>46</v>
      </c>
      <c r="N2519" s="148">
        <v>12530036</v>
      </c>
      <c r="O2519" s="148" t="s">
        <v>2030</v>
      </c>
      <c r="Q2519" s="148" t="s">
        <v>48</v>
      </c>
      <c r="R2519" s="150">
        <v>45246</v>
      </c>
      <c r="T2519" s="148" t="s">
        <v>2115</v>
      </c>
      <c r="U2519" s="148">
        <v>500</v>
      </c>
      <c r="X2519" s="148">
        <v>5</v>
      </c>
      <c r="Y2519" s="148" t="s">
        <v>230</v>
      </c>
      <c r="AC2519" s="148" t="s">
        <v>49</v>
      </c>
      <c r="AD2519" s="148" t="s">
        <v>3658</v>
      </c>
      <c r="AE2519" s="148">
        <v>53100</v>
      </c>
      <c r="AF2519" s="148" t="s">
        <v>10246</v>
      </c>
      <c r="AI2519" s="148">
        <v>951210140</v>
      </c>
      <c r="AJ2519" s="148">
        <v>695187148</v>
      </c>
      <c r="AK2519" s="148" t="s">
        <v>10247</v>
      </c>
      <c r="AL2519" s="148">
        <v>0</v>
      </c>
      <c r="AM2519" s="148">
        <v>0</v>
      </c>
    </row>
    <row r="2520" spans="1:39">
      <c r="A2520" s="148">
        <v>5310222</v>
      </c>
      <c r="B2520" s="148" t="s">
        <v>3196</v>
      </c>
      <c r="C2520" s="148" t="s">
        <v>134</v>
      </c>
      <c r="D2520" s="148">
        <v>5310222</v>
      </c>
      <c r="F2520" s="149" t="s">
        <v>52</v>
      </c>
      <c r="H2520" s="150">
        <v>30458</v>
      </c>
      <c r="I2520" s="149" t="s">
        <v>8113</v>
      </c>
      <c r="J2520" s="149" t="s">
        <v>8114</v>
      </c>
      <c r="K2520" s="149" t="s">
        <v>45</v>
      </c>
      <c r="M2520" s="149" t="s">
        <v>46</v>
      </c>
      <c r="N2520" s="148">
        <v>12530074</v>
      </c>
      <c r="O2520" s="148" t="s">
        <v>218</v>
      </c>
      <c r="Q2520" s="148" t="s">
        <v>48</v>
      </c>
      <c r="R2520" s="150">
        <v>37432</v>
      </c>
      <c r="S2520" s="150">
        <v>44480</v>
      </c>
      <c r="T2520" s="148" t="s">
        <v>2896</v>
      </c>
      <c r="U2520" s="148">
        <v>702</v>
      </c>
      <c r="X2520" s="148">
        <v>7</v>
      </c>
      <c r="Y2520" s="148" t="s">
        <v>230</v>
      </c>
      <c r="AC2520" s="148" t="s">
        <v>49</v>
      </c>
      <c r="AD2520" s="148" t="s">
        <v>5254</v>
      </c>
      <c r="AE2520" s="148">
        <v>53200</v>
      </c>
      <c r="AF2520" s="148" t="s">
        <v>5255</v>
      </c>
      <c r="AK2520" s="148" t="s">
        <v>3607</v>
      </c>
      <c r="AL2520" s="148">
        <v>0</v>
      </c>
      <c r="AM2520" s="148">
        <v>0</v>
      </c>
    </row>
    <row r="2521" spans="1:39">
      <c r="A2521" s="148">
        <v>5329745</v>
      </c>
      <c r="B2521" s="148" t="s">
        <v>3196</v>
      </c>
      <c r="C2521" s="148" t="s">
        <v>2334</v>
      </c>
      <c r="D2521" s="148">
        <v>5329745</v>
      </c>
      <c r="E2521" s="149" t="s">
        <v>52</v>
      </c>
      <c r="H2521" s="150">
        <v>40840</v>
      </c>
      <c r="I2521" s="149" t="s">
        <v>44</v>
      </c>
      <c r="J2521" s="149">
        <v>-14</v>
      </c>
      <c r="K2521" s="149" t="s">
        <v>45</v>
      </c>
      <c r="M2521" s="149" t="s">
        <v>46</v>
      </c>
      <c r="N2521" s="148">
        <v>12530081</v>
      </c>
      <c r="O2521" s="148" t="s">
        <v>201</v>
      </c>
      <c r="P2521" s="150">
        <v>45525</v>
      </c>
      <c r="Q2521" s="148" t="s">
        <v>962</v>
      </c>
      <c r="R2521" s="150">
        <v>45525</v>
      </c>
      <c r="S2521" s="150">
        <v>45481</v>
      </c>
      <c r="T2521" s="148" t="s">
        <v>1006</v>
      </c>
      <c r="U2521" s="148">
        <v>500</v>
      </c>
      <c r="X2521" s="148">
        <v>5</v>
      </c>
      <c r="Y2521" s="148" t="s">
        <v>230</v>
      </c>
      <c r="AC2521" s="148" t="s">
        <v>49</v>
      </c>
      <c r="AD2521" s="148" t="s">
        <v>10248</v>
      </c>
      <c r="AE2521" s="148">
        <v>53400</v>
      </c>
      <c r="AF2521" s="148" t="s">
        <v>10249</v>
      </c>
      <c r="AH2521" s="148" t="s">
        <v>10250</v>
      </c>
      <c r="AK2521" s="148" t="s">
        <v>10251</v>
      </c>
      <c r="AL2521" s="148">
        <v>0</v>
      </c>
      <c r="AM2521" s="148">
        <v>0</v>
      </c>
    </row>
    <row r="2522" spans="1:39">
      <c r="A2522" s="148">
        <v>5328723</v>
      </c>
      <c r="B2522" s="148" t="s">
        <v>3196</v>
      </c>
      <c r="C2522" s="148" t="s">
        <v>488</v>
      </c>
      <c r="D2522" s="148">
        <v>5328723</v>
      </c>
      <c r="E2522" s="149" t="s">
        <v>52</v>
      </c>
      <c r="F2522" s="149" t="s">
        <v>43</v>
      </c>
      <c r="H2522" s="150">
        <v>40754</v>
      </c>
      <c r="I2522" s="149" t="s">
        <v>44</v>
      </c>
      <c r="J2522" s="149">
        <v>-14</v>
      </c>
      <c r="K2522" s="149" t="s">
        <v>61</v>
      </c>
      <c r="M2522" s="149" t="s">
        <v>46</v>
      </c>
      <c r="N2522" s="148">
        <v>12530008</v>
      </c>
      <c r="O2522" s="148" t="s">
        <v>146</v>
      </c>
      <c r="P2522" s="150">
        <v>45524</v>
      </c>
      <c r="Q2522" s="148" t="s">
        <v>962</v>
      </c>
      <c r="R2522" s="150">
        <v>44818</v>
      </c>
      <c r="T2522" s="148" t="s">
        <v>2115</v>
      </c>
      <c r="U2522" s="148">
        <v>500</v>
      </c>
      <c r="X2522" s="148">
        <v>5</v>
      </c>
      <c r="Y2522" s="148" t="s">
        <v>230</v>
      </c>
      <c r="AC2522" s="148" t="s">
        <v>49</v>
      </c>
      <c r="AD2522" s="148" t="s">
        <v>4632</v>
      </c>
      <c r="AE2522" s="148">
        <v>53410</v>
      </c>
      <c r="AF2522" s="148" t="s">
        <v>6892</v>
      </c>
      <c r="AJ2522" s="148">
        <v>671463477</v>
      </c>
      <c r="AK2522" s="148" t="s">
        <v>6893</v>
      </c>
      <c r="AL2522" s="148">
        <v>1</v>
      </c>
      <c r="AM2522" s="148">
        <v>1</v>
      </c>
    </row>
    <row r="2523" spans="1:39">
      <c r="A2523" s="148">
        <v>5314829</v>
      </c>
      <c r="B2523" s="148" t="s">
        <v>3196</v>
      </c>
      <c r="C2523" s="148" t="s">
        <v>1275</v>
      </c>
      <c r="D2523" s="148">
        <v>5314829</v>
      </c>
      <c r="E2523" s="149" t="s">
        <v>52</v>
      </c>
      <c r="H2523" s="150">
        <v>29499</v>
      </c>
      <c r="I2523" s="149" t="s">
        <v>8113</v>
      </c>
      <c r="J2523" s="149" t="s">
        <v>8114</v>
      </c>
      <c r="K2523" s="149" t="s">
        <v>45</v>
      </c>
      <c r="M2523" s="149" t="s">
        <v>46</v>
      </c>
      <c r="N2523" s="148">
        <v>12530081</v>
      </c>
      <c r="O2523" s="148" t="s">
        <v>201</v>
      </c>
      <c r="P2523" s="150">
        <v>45525</v>
      </c>
      <c r="Q2523" s="148" t="s">
        <v>962</v>
      </c>
      <c r="R2523" s="150">
        <v>37432</v>
      </c>
      <c r="S2523" s="150">
        <v>45481</v>
      </c>
      <c r="T2523" s="148" t="s">
        <v>1006</v>
      </c>
      <c r="U2523" s="148">
        <v>650</v>
      </c>
      <c r="X2523" s="148">
        <v>6</v>
      </c>
      <c r="Y2523" s="148" t="s">
        <v>230</v>
      </c>
      <c r="AC2523" s="148" t="s">
        <v>49</v>
      </c>
      <c r="AD2523" s="148" t="s">
        <v>10252</v>
      </c>
      <c r="AE2523" s="148">
        <v>53400</v>
      </c>
      <c r="AF2523" s="148" t="s">
        <v>10253</v>
      </c>
      <c r="AH2523" s="148" t="s">
        <v>10250</v>
      </c>
      <c r="AI2523" s="148">
        <v>243073661</v>
      </c>
      <c r="AK2523" s="148" t="s">
        <v>10251</v>
      </c>
      <c r="AL2523" s="148">
        <v>0</v>
      </c>
      <c r="AM2523" s="148">
        <v>0</v>
      </c>
    </row>
    <row r="2524" spans="1:39">
      <c r="A2524" s="148">
        <v>5321667</v>
      </c>
      <c r="B2524" s="148" t="s">
        <v>817</v>
      </c>
      <c r="C2524" s="148" t="s">
        <v>293</v>
      </c>
      <c r="D2524" s="148">
        <v>5321667</v>
      </c>
      <c r="E2524" s="149" t="s">
        <v>52</v>
      </c>
      <c r="F2524" s="149" t="s">
        <v>52</v>
      </c>
      <c r="H2524" s="150">
        <v>23693</v>
      </c>
      <c r="I2524" s="149" t="s">
        <v>8138</v>
      </c>
      <c r="J2524" s="149" t="s">
        <v>8139</v>
      </c>
      <c r="K2524" s="149" t="s">
        <v>45</v>
      </c>
      <c r="M2524" s="149" t="s">
        <v>46</v>
      </c>
      <c r="N2524" s="148">
        <v>12530008</v>
      </c>
      <c r="O2524" s="148" t="s">
        <v>146</v>
      </c>
      <c r="P2524" s="150">
        <v>45517</v>
      </c>
      <c r="Q2524" s="148" t="s">
        <v>962</v>
      </c>
      <c r="R2524" s="150">
        <v>40071</v>
      </c>
      <c r="S2524" s="150">
        <v>45506</v>
      </c>
      <c r="T2524" s="148" t="s">
        <v>1006</v>
      </c>
      <c r="U2524" s="148">
        <v>682</v>
      </c>
      <c r="X2524" s="148">
        <v>6</v>
      </c>
      <c r="Y2524" s="148" t="s">
        <v>230</v>
      </c>
      <c r="AC2524" s="148" t="s">
        <v>49</v>
      </c>
      <c r="AD2524" s="148" t="s">
        <v>3815</v>
      </c>
      <c r="AE2524" s="148">
        <v>53410</v>
      </c>
      <c r="AF2524" s="148" t="s">
        <v>6894</v>
      </c>
      <c r="AH2524" s="148" t="s">
        <v>5256</v>
      </c>
      <c r="AI2524" s="148">
        <v>243906797</v>
      </c>
      <c r="AJ2524" s="148">
        <v>616334651</v>
      </c>
      <c r="AK2524" s="148" t="s">
        <v>1957</v>
      </c>
      <c r="AL2524" s="148">
        <v>0</v>
      </c>
      <c r="AM2524" s="148">
        <v>0</v>
      </c>
    </row>
    <row r="2525" spans="1:39">
      <c r="A2525" s="148">
        <v>5318298</v>
      </c>
      <c r="B2525" s="148" t="s">
        <v>1322</v>
      </c>
      <c r="C2525" s="148" t="s">
        <v>124</v>
      </c>
      <c r="D2525" s="148">
        <v>5318298</v>
      </c>
      <c r="F2525" s="149" t="s">
        <v>52</v>
      </c>
      <c r="H2525" s="150">
        <v>29245</v>
      </c>
      <c r="I2525" s="149" t="s">
        <v>8113</v>
      </c>
      <c r="J2525" s="149" t="s">
        <v>8114</v>
      </c>
      <c r="K2525" s="149" t="s">
        <v>45</v>
      </c>
      <c r="M2525" s="149" t="s">
        <v>46</v>
      </c>
      <c r="N2525" s="148">
        <v>12530035</v>
      </c>
      <c r="O2525" s="148" t="s">
        <v>2027</v>
      </c>
      <c r="Q2525" s="148" t="s">
        <v>48</v>
      </c>
      <c r="R2525" s="150">
        <v>37894</v>
      </c>
      <c r="S2525" s="150">
        <v>44529</v>
      </c>
      <c r="T2525" s="148" t="s">
        <v>2896</v>
      </c>
      <c r="U2525" s="148">
        <v>1055</v>
      </c>
      <c r="X2525" s="148">
        <v>10</v>
      </c>
      <c r="Y2525" s="148" t="s">
        <v>230</v>
      </c>
      <c r="AC2525" s="148" t="s">
        <v>49</v>
      </c>
      <c r="AD2525" s="148" t="s">
        <v>3635</v>
      </c>
      <c r="AE2525" s="148">
        <v>53950</v>
      </c>
      <c r="AF2525" s="148" t="s">
        <v>5257</v>
      </c>
      <c r="AJ2525" s="148">
        <v>683530715</v>
      </c>
      <c r="AK2525" s="148" t="s">
        <v>3608</v>
      </c>
      <c r="AL2525" s="148">
        <v>0</v>
      </c>
      <c r="AM2525" s="148">
        <v>0</v>
      </c>
    </row>
    <row r="2526" spans="1:39">
      <c r="A2526" s="148">
        <v>5328140</v>
      </c>
      <c r="B2526" s="148" t="s">
        <v>1322</v>
      </c>
      <c r="C2526" s="148" t="s">
        <v>332</v>
      </c>
      <c r="D2526" s="148">
        <v>5328140</v>
      </c>
      <c r="F2526" s="149" t="s">
        <v>52</v>
      </c>
      <c r="H2526" s="150">
        <v>39852</v>
      </c>
      <c r="I2526" s="149" t="s">
        <v>70</v>
      </c>
      <c r="J2526" s="149">
        <v>-16</v>
      </c>
      <c r="K2526" s="149" t="s">
        <v>45</v>
      </c>
      <c r="M2526" s="149" t="s">
        <v>46</v>
      </c>
      <c r="N2526" s="148">
        <v>12530035</v>
      </c>
      <c r="O2526" s="148" t="s">
        <v>2027</v>
      </c>
      <c r="Q2526" s="148" t="s">
        <v>48</v>
      </c>
      <c r="R2526" s="150">
        <v>44449</v>
      </c>
      <c r="T2526" s="148" t="s">
        <v>2115</v>
      </c>
      <c r="U2526" s="148">
        <v>774</v>
      </c>
      <c r="X2526" s="148">
        <v>7</v>
      </c>
      <c r="Y2526" s="148" t="s">
        <v>230</v>
      </c>
      <c r="AC2526" s="148" t="s">
        <v>49</v>
      </c>
      <c r="AD2526" s="148" t="s">
        <v>3635</v>
      </c>
      <c r="AE2526" s="148">
        <v>53950</v>
      </c>
      <c r="AF2526" s="148" t="s">
        <v>5257</v>
      </c>
      <c r="AJ2526" s="148">
        <v>670018892</v>
      </c>
      <c r="AK2526" s="148" t="s">
        <v>2199</v>
      </c>
      <c r="AL2526" s="148">
        <v>0</v>
      </c>
      <c r="AM2526" s="148">
        <v>0</v>
      </c>
    </row>
    <row r="2527" spans="1:39">
      <c r="A2527" s="148">
        <v>5328060</v>
      </c>
      <c r="B2527" s="148" t="s">
        <v>1322</v>
      </c>
      <c r="C2527" s="148" t="s">
        <v>1323</v>
      </c>
      <c r="D2527" s="148">
        <v>5328060</v>
      </c>
      <c r="F2527" s="149" t="s">
        <v>52</v>
      </c>
      <c r="H2527" s="150">
        <v>40941</v>
      </c>
      <c r="I2527" s="149" t="s">
        <v>53</v>
      </c>
      <c r="J2527" s="149">
        <v>-13</v>
      </c>
      <c r="K2527" s="149" t="s">
        <v>45</v>
      </c>
      <c r="M2527" s="149" t="s">
        <v>46</v>
      </c>
      <c r="N2527" s="148">
        <v>12530035</v>
      </c>
      <c r="O2527" s="148" t="s">
        <v>2027</v>
      </c>
      <c r="Q2527" s="148" t="s">
        <v>48</v>
      </c>
      <c r="R2527" s="150">
        <v>44121</v>
      </c>
      <c r="T2527" s="148" t="s">
        <v>2115</v>
      </c>
      <c r="U2527" s="148">
        <v>506</v>
      </c>
      <c r="X2527" s="148">
        <v>5</v>
      </c>
      <c r="Y2527" s="148" t="s">
        <v>230</v>
      </c>
      <c r="AC2527" s="148" t="s">
        <v>49</v>
      </c>
      <c r="AD2527" s="148" t="s">
        <v>3885</v>
      </c>
      <c r="AE2527" s="148">
        <v>53950</v>
      </c>
      <c r="AF2527" s="148" t="s">
        <v>5258</v>
      </c>
      <c r="AJ2527" s="148">
        <v>683530715</v>
      </c>
      <c r="AK2527" s="148" t="s">
        <v>1958</v>
      </c>
      <c r="AL2527" s="148">
        <v>0</v>
      </c>
      <c r="AM2527" s="148">
        <v>0</v>
      </c>
    </row>
    <row r="2528" spans="1:39">
      <c r="A2528" s="148">
        <v>5329258</v>
      </c>
      <c r="B2528" s="148" t="s">
        <v>10254</v>
      </c>
      <c r="C2528" s="148" t="s">
        <v>10255</v>
      </c>
      <c r="D2528" s="148">
        <v>5329258</v>
      </c>
      <c r="F2528" s="149" t="s">
        <v>52</v>
      </c>
      <c r="H2528" s="150">
        <v>40377</v>
      </c>
      <c r="I2528" s="149" t="s">
        <v>97</v>
      </c>
      <c r="J2528" s="149">
        <v>-15</v>
      </c>
      <c r="K2528" s="149" t="s">
        <v>45</v>
      </c>
      <c r="M2528" s="149" t="s">
        <v>46</v>
      </c>
      <c r="N2528" s="148">
        <v>12530055</v>
      </c>
      <c r="O2528" s="148" t="s">
        <v>240</v>
      </c>
      <c r="Q2528" s="148" t="s">
        <v>48</v>
      </c>
      <c r="R2528" s="150">
        <v>45182</v>
      </c>
      <c r="T2528" s="148" t="s">
        <v>2115</v>
      </c>
      <c r="U2528" s="148">
        <v>500</v>
      </c>
      <c r="X2528" s="148">
        <v>5</v>
      </c>
      <c r="Y2528" s="148" t="s">
        <v>230</v>
      </c>
      <c r="AC2528" s="148" t="s">
        <v>49</v>
      </c>
      <c r="AD2528" s="148" t="s">
        <v>3972</v>
      </c>
      <c r="AE2528" s="148">
        <v>53380</v>
      </c>
      <c r="AF2528" s="148" t="s">
        <v>10256</v>
      </c>
      <c r="AJ2528" s="148">
        <v>624623833</v>
      </c>
      <c r="AK2528" s="148" t="s">
        <v>10257</v>
      </c>
      <c r="AL2528" s="148">
        <v>1</v>
      </c>
      <c r="AM2528" s="148">
        <v>1</v>
      </c>
    </row>
    <row r="2529" spans="1:39">
      <c r="A2529" s="148">
        <v>5320827</v>
      </c>
      <c r="B2529" s="148" t="s">
        <v>818</v>
      </c>
      <c r="C2529" s="148" t="s">
        <v>96</v>
      </c>
      <c r="D2529" s="148">
        <v>5320827</v>
      </c>
      <c r="F2529" s="149" t="s">
        <v>52</v>
      </c>
      <c r="H2529" s="150">
        <v>29041</v>
      </c>
      <c r="I2529" s="149" t="s">
        <v>8147</v>
      </c>
      <c r="J2529" s="149" t="s">
        <v>8148</v>
      </c>
      <c r="K2529" s="149" t="s">
        <v>45</v>
      </c>
      <c r="M2529" s="149" t="s">
        <v>46</v>
      </c>
      <c r="N2529" s="148">
        <v>12530114</v>
      </c>
      <c r="O2529" s="148" t="s">
        <v>47</v>
      </c>
      <c r="Q2529" s="148" t="s">
        <v>48</v>
      </c>
      <c r="R2529" s="150">
        <v>39385</v>
      </c>
      <c r="S2529" s="150">
        <v>44816</v>
      </c>
      <c r="T2529" s="148" t="s">
        <v>2896</v>
      </c>
      <c r="U2529" s="148">
        <v>820</v>
      </c>
      <c r="X2529" s="148">
        <v>8</v>
      </c>
      <c r="Y2529" s="148" t="s">
        <v>230</v>
      </c>
      <c r="AC2529" s="148" t="s">
        <v>49</v>
      </c>
      <c r="AD2529" s="148" t="s">
        <v>3797</v>
      </c>
      <c r="AE2529" s="148">
        <v>53260</v>
      </c>
      <c r="AF2529" s="148" t="s">
        <v>5259</v>
      </c>
      <c r="AI2529" s="148" t="s">
        <v>3609</v>
      </c>
      <c r="AJ2529" s="148" t="s">
        <v>3610</v>
      </c>
      <c r="AK2529" s="148" t="s">
        <v>1959</v>
      </c>
      <c r="AL2529" s="148">
        <v>0</v>
      </c>
      <c r="AM2529" s="148">
        <v>0</v>
      </c>
    </row>
    <row r="2530" spans="1:39">
      <c r="A2530" s="148">
        <v>5321364</v>
      </c>
      <c r="B2530" s="148" t="s">
        <v>6895</v>
      </c>
      <c r="C2530" s="148" t="s">
        <v>1051</v>
      </c>
      <c r="D2530" s="148">
        <v>5321364</v>
      </c>
      <c r="F2530" s="149" t="s">
        <v>52</v>
      </c>
      <c r="H2530" s="150">
        <v>36135</v>
      </c>
      <c r="I2530" s="149" t="s">
        <v>59</v>
      </c>
      <c r="J2530" s="149">
        <v>-40</v>
      </c>
      <c r="K2530" s="149" t="s">
        <v>45</v>
      </c>
      <c r="M2530" s="149" t="s">
        <v>46</v>
      </c>
      <c r="N2530" s="148">
        <v>12530061</v>
      </c>
      <c r="O2530" s="148" t="s">
        <v>90</v>
      </c>
      <c r="Q2530" s="148" t="s">
        <v>48</v>
      </c>
      <c r="R2530" s="150">
        <v>39735</v>
      </c>
      <c r="S2530" s="150">
        <v>44776</v>
      </c>
      <c r="T2530" s="148" t="s">
        <v>2896</v>
      </c>
      <c r="U2530" s="148">
        <v>1412</v>
      </c>
      <c r="X2530" s="148">
        <v>14</v>
      </c>
      <c r="Y2530" s="148" t="s">
        <v>230</v>
      </c>
      <c r="AB2530" s="150">
        <v>44013</v>
      </c>
      <c r="AC2530" s="148" t="s">
        <v>49</v>
      </c>
      <c r="AD2530" s="148" t="s">
        <v>5167</v>
      </c>
      <c r="AE2530" s="148">
        <v>35130</v>
      </c>
      <c r="AF2530" s="148" t="s">
        <v>6896</v>
      </c>
      <c r="AJ2530" s="148">
        <v>777361063</v>
      </c>
      <c r="AK2530" s="148" t="s">
        <v>6897</v>
      </c>
      <c r="AL2530" s="148">
        <v>0</v>
      </c>
      <c r="AM2530" s="148">
        <v>0</v>
      </c>
    </row>
    <row r="2531" spans="1:39">
      <c r="A2531" s="148">
        <v>5323513</v>
      </c>
      <c r="B2531" s="148" t="s">
        <v>6895</v>
      </c>
      <c r="C2531" s="148" t="s">
        <v>1014</v>
      </c>
      <c r="D2531" s="148">
        <v>5323513</v>
      </c>
      <c r="E2531" s="149" t="s">
        <v>52</v>
      </c>
      <c r="F2531" s="149" t="s">
        <v>52</v>
      </c>
      <c r="H2531" s="150">
        <v>24830</v>
      </c>
      <c r="I2531" s="149" t="s">
        <v>8130</v>
      </c>
      <c r="J2531" s="149" t="s">
        <v>8131</v>
      </c>
      <c r="K2531" s="149" t="s">
        <v>45</v>
      </c>
      <c r="M2531" s="149" t="s">
        <v>46</v>
      </c>
      <c r="N2531" s="148">
        <v>12530017</v>
      </c>
      <c r="O2531" s="148" t="s">
        <v>2025</v>
      </c>
      <c r="P2531" s="150">
        <v>45526</v>
      </c>
      <c r="Q2531" s="148" t="s">
        <v>962</v>
      </c>
      <c r="R2531" s="150">
        <v>41022</v>
      </c>
      <c r="S2531" s="150">
        <v>45465</v>
      </c>
      <c r="T2531" s="148" t="s">
        <v>1006</v>
      </c>
      <c r="U2531" s="148">
        <v>694</v>
      </c>
      <c r="X2531" s="148">
        <v>6</v>
      </c>
      <c r="Y2531" s="148" t="s">
        <v>230</v>
      </c>
      <c r="AC2531" s="148" t="s">
        <v>49</v>
      </c>
      <c r="AD2531" s="148" t="s">
        <v>3702</v>
      </c>
      <c r="AE2531" s="148">
        <v>53500</v>
      </c>
      <c r="AF2531" s="148" t="s">
        <v>6898</v>
      </c>
      <c r="AJ2531" s="148">
        <v>782669371</v>
      </c>
      <c r="AK2531" s="148" t="s">
        <v>1395</v>
      </c>
      <c r="AL2531" s="148">
        <v>0</v>
      </c>
      <c r="AM2531" s="148">
        <v>0</v>
      </c>
    </row>
    <row r="2532" spans="1:39">
      <c r="A2532" s="148">
        <v>5329739</v>
      </c>
      <c r="B2532" s="148" t="s">
        <v>10258</v>
      </c>
      <c r="C2532" s="148" t="s">
        <v>10259</v>
      </c>
      <c r="D2532" s="148">
        <v>5329739</v>
      </c>
      <c r="E2532" s="149" t="s">
        <v>5338</v>
      </c>
      <c r="H2532" s="150">
        <v>42638</v>
      </c>
      <c r="I2532" s="149" t="s">
        <v>43</v>
      </c>
      <c r="J2532" s="149">
        <v>-9</v>
      </c>
      <c r="K2532" s="149" t="s">
        <v>45</v>
      </c>
      <c r="M2532" s="149" t="s">
        <v>46</v>
      </c>
      <c r="N2532" s="148">
        <v>12530060</v>
      </c>
      <c r="O2532" s="148" t="s">
        <v>2031</v>
      </c>
      <c r="P2532" s="150">
        <v>45523</v>
      </c>
      <c r="Q2532" s="148" t="s">
        <v>962</v>
      </c>
      <c r="R2532" s="150">
        <v>45523</v>
      </c>
      <c r="T2532" s="148" t="s">
        <v>2115</v>
      </c>
      <c r="U2532" s="148">
        <v>500</v>
      </c>
      <c r="X2532" s="148">
        <v>5</v>
      </c>
      <c r="Y2532" s="148" t="s">
        <v>230</v>
      </c>
      <c r="AC2532" s="148" t="s">
        <v>49</v>
      </c>
      <c r="AD2532" s="148" t="s">
        <v>3637</v>
      </c>
      <c r="AE2532" s="148">
        <v>53810</v>
      </c>
      <c r="AF2532" s="148" t="s">
        <v>10260</v>
      </c>
      <c r="AJ2532" s="148">
        <v>669178799</v>
      </c>
      <c r="AK2532" s="148" t="s">
        <v>10261</v>
      </c>
      <c r="AL2532" s="148">
        <v>0</v>
      </c>
      <c r="AM2532" s="148">
        <v>0</v>
      </c>
    </row>
    <row r="2533" spans="1:39">
      <c r="A2533" s="148">
        <v>5326425</v>
      </c>
      <c r="B2533" s="148" t="s">
        <v>1134</v>
      </c>
      <c r="C2533" s="148" t="s">
        <v>2132</v>
      </c>
      <c r="D2533" s="148">
        <v>5326425</v>
      </c>
      <c r="E2533" s="149" t="s">
        <v>52</v>
      </c>
      <c r="F2533" s="149" t="s">
        <v>52</v>
      </c>
      <c r="H2533" s="150">
        <v>37246</v>
      </c>
      <c r="I2533" s="149" t="s">
        <v>59</v>
      </c>
      <c r="J2533" s="149">
        <v>-40</v>
      </c>
      <c r="K2533" s="149" t="s">
        <v>45</v>
      </c>
      <c r="M2533" s="149" t="s">
        <v>46</v>
      </c>
      <c r="N2533" s="148">
        <v>12530018</v>
      </c>
      <c r="O2533" s="148" t="s">
        <v>2023</v>
      </c>
      <c r="P2533" s="150">
        <v>45534</v>
      </c>
      <c r="Q2533" s="148" t="s">
        <v>962</v>
      </c>
      <c r="R2533" s="150">
        <v>43000</v>
      </c>
      <c r="S2533" s="150">
        <v>45176</v>
      </c>
      <c r="T2533" s="148" t="s">
        <v>1006</v>
      </c>
      <c r="U2533" s="148">
        <v>779</v>
      </c>
      <c r="X2533" s="148">
        <v>7</v>
      </c>
      <c r="Y2533" s="148" t="s">
        <v>230</v>
      </c>
      <c r="AC2533" s="148" t="s">
        <v>49</v>
      </c>
      <c r="AD2533" s="148" t="s">
        <v>3820</v>
      </c>
      <c r="AE2533" s="148">
        <v>53200</v>
      </c>
      <c r="AF2533" s="148" t="s">
        <v>5260</v>
      </c>
      <c r="AI2533" s="148">
        <v>243062099</v>
      </c>
      <c r="AJ2533" s="148">
        <v>646324513</v>
      </c>
      <c r="AK2533" s="148" t="s">
        <v>1960</v>
      </c>
      <c r="AL2533" s="148">
        <v>0</v>
      </c>
      <c r="AM2533" s="148">
        <v>0</v>
      </c>
    </row>
    <row r="2534" spans="1:39">
      <c r="A2534" s="148">
        <v>5328712</v>
      </c>
      <c r="B2534" s="148" t="s">
        <v>6899</v>
      </c>
      <c r="C2534" s="148" t="s">
        <v>6900</v>
      </c>
      <c r="D2534" s="148">
        <v>5328712</v>
      </c>
      <c r="E2534" s="149" t="s">
        <v>52</v>
      </c>
      <c r="F2534" s="149" t="s">
        <v>52</v>
      </c>
      <c r="H2534" s="150">
        <v>40940</v>
      </c>
      <c r="I2534" s="149" t="s">
        <v>53</v>
      </c>
      <c r="J2534" s="149">
        <v>-13</v>
      </c>
      <c r="K2534" s="149" t="s">
        <v>45</v>
      </c>
      <c r="M2534" s="149" t="s">
        <v>46</v>
      </c>
      <c r="N2534" s="148">
        <v>12530054</v>
      </c>
      <c r="O2534" s="148" t="s">
        <v>94</v>
      </c>
      <c r="P2534" s="150">
        <v>45497</v>
      </c>
      <c r="Q2534" s="148" t="s">
        <v>962</v>
      </c>
      <c r="R2534" s="150">
        <v>44818</v>
      </c>
      <c r="T2534" s="148" t="s">
        <v>2115</v>
      </c>
      <c r="U2534" s="148">
        <v>500</v>
      </c>
      <c r="X2534" s="148">
        <v>5</v>
      </c>
      <c r="Y2534" s="148" t="s">
        <v>230</v>
      </c>
      <c r="AC2534" s="148" t="s">
        <v>49</v>
      </c>
      <c r="AD2534" s="148" t="s">
        <v>3824</v>
      </c>
      <c r="AE2534" s="148">
        <v>53400</v>
      </c>
      <c r="AF2534" s="148" t="s">
        <v>5431</v>
      </c>
      <c r="AK2534" s="148" t="s">
        <v>5433</v>
      </c>
      <c r="AL2534" s="148">
        <v>0</v>
      </c>
      <c r="AM2534" s="148">
        <v>0</v>
      </c>
    </row>
    <row r="2535" spans="1:39">
      <c r="A2535" s="148">
        <v>5329178</v>
      </c>
      <c r="B2535" s="148" t="s">
        <v>7371</v>
      </c>
      <c r="C2535" s="148" t="s">
        <v>868</v>
      </c>
      <c r="D2535" s="148">
        <v>5329178</v>
      </c>
      <c r="F2535" s="149" t="s">
        <v>43</v>
      </c>
      <c r="H2535" s="150">
        <v>41346</v>
      </c>
      <c r="I2535" s="149" t="s">
        <v>54</v>
      </c>
      <c r="J2535" s="149">
        <v>-12</v>
      </c>
      <c r="K2535" s="149" t="s">
        <v>45</v>
      </c>
      <c r="M2535" s="149" t="s">
        <v>46</v>
      </c>
      <c r="N2535" s="148">
        <v>12530054</v>
      </c>
      <c r="O2535" s="148" t="s">
        <v>94</v>
      </c>
      <c r="Q2535" s="148" t="s">
        <v>48</v>
      </c>
      <c r="R2535" s="150">
        <v>45175</v>
      </c>
      <c r="S2535" s="150">
        <v>45161</v>
      </c>
      <c r="T2535" s="148" t="s">
        <v>1006</v>
      </c>
      <c r="U2535" s="148">
        <v>500</v>
      </c>
      <c r="X2535" s="148">
        <v>5</v>
      </c>
      <c r="Y2535" s="148" t="s">
        <v>230</v>
      </c>
      <c r="AC2535" s="148" t="s">
        <v>49</v>
      </c>
      <c r="AD2535" s="148" t="s">
        <v>3824</v>
      </c>
      <c r="AE2535" s="148">
        <v>53400</v>
      </c>
      <c r="AF2535" s="148" t="s">
        <v>7372</v>
      </c>
      <c r="AI2535" s="148" t="s">
        <v>10262</v>
      </c>
      <c r="AJ2535" s="148">
        <v>679772310</v>
      </c>
      <c r="AK2535" s="148" t="s">
        <v>7373</v>
      </c>
      <c r="AL2535" s="148">
        <v>0</v>
      </c>
      <c r="AM2535" s="148">
        <v>0</v>
      </c>
    </row>
    <row r="2536" spans="1:39">
      <c r="A2536" s="148">
        <v>5326251</v>
      </c>
      <c r="B2536" s="148" t="s">
        <v>1054</v>
      </c>
      <c r="C2536" s="148" t="s">
        <v>2078</v>
      </c>
      <c r="D2536" s="148">
        <v>5326251</v>
      </c>
      <c r="F2536" s="149" t="s">
        <v>52</v>
      </c>
      <c r="H2536" s="150">
        <v>33506</v>
      </c>
      <c r="I2536" s="149" t="s">
        <v>59</v>
      </c>
      <c r="J2536" s="149">
        <v>-40</v>
      </c>
      <c r="K2536" s="149" t="s">
        <v>61</v>
      </c>
      <c r="M2536" s="149" t="s">
        <v>46</v>
      </c>
      <c r="N2536" s="148">
        <v>12530059</v>
      </c>
      <c r="O2536" s="148" t="s">
        <v>2076</v>
      </c>
      <c r="Q2536" s="148" t="s">
        <v>48</v>
      </c>
      <c r="R2536" s="150">
        <v>42738</v>
      </c>
      <c r="S2536" s="150">
        <v>45201</v>
      </c>
      <c r="T2536" s="148" t="s">
        <v>1006</v>
      </c>
      <c r="U2536" s="148">
        <v>500</v>
      </c>
      <c r="X2536" s="148">
        <v>5</v>
      </c>
      <c r="Y2536" s="148" t="s">
        <v>230</v>
      </c>
      <c r="AC2536" s="148" t="s">
        <v>49</v>
      </c>
      <c r="AD2536" s="148" t="s">
        <v>4124</v>
      </c>
      <c r="AE2536" s="148">
        <v>53970</v>
      </c>
      <c r="AF2536" s="148" t="s">
        <v>5261</v>
      </c>
      <c r="AK2536" s="148" t="s">
        <v>1961</v>
      </c>
      <c r="AL2536" s="148">
        <v>0</v>
      </c>
      <c r="AM2536" s="148">
        <v>0</v>
      </c>
    </row>
    <row r="2537" spans="1:39">
      <c r="A2537" s="148">
        <v>5328292</v>
      </c>
      <c r="B2537" s="148" t="s">
        <v>819</v>
      </c>
      <c r="C2537" s="148" t="s">
        <v>3050</v>
      </c>
      <c r="D2537" s="148">
        <v>5328292</v>
      </c>
      <c r="F2537" s="149" t="s">
        <v>52</v>
      </c>
      <c r="H2537" s="150">
        <v>21300</v>
      </c>
      <c r="I2537" s="149" t="s">
        <v>8208</v>
      </c>
      <c r="J2537" s="149" t="s">
        <v>8209</v>
      </c>
      <c r="K2537" s="149" t="s">
        <v>45</v>
      </c>
      <c r="M2537" s="149" t="s">
        <v>46</v>
      </c>
      <c r="N2537" s="148">
        <v>12530147</v>
      </c>
      <c r="O2537" s="148" t="s">
        <v>966</v>
      </c>
      <c r="Q2537" s="148" t="s">
        <v>48</v>
      </c>
      <c r="R2537" s="150">
        <v>44468</v>
      </c>
      <c r="S2537" s="150">
        <v>44459</v>
      </c>
      <c r="T2537" s="148" t="s">
        <v>2896</v>
      </c>
      <c r="U2537" s="148">
        <v>500</v>
      </c>
      <c r="X2537" s="148">
        <v>5</v>
      </c>
      <c r="Y2537" s="148" t="s">
        <v>230</v>
      </c>
      <c r="AC2537" s="148" t="s">
        <v>49</v>
      </c>
      <c r="AD2537" s="148" t="s">
        <v>4483</v>
      </c>
      <c r="AE2537" s="148">
        <v>53100</v>
      </c>
      <c r="AF2537" s="148" t="s">
        <v>5262</v>
      </c>
      <c r="AJ2537" s="148">
        <v>636113759</v>
      </c>
      <c r="AK2537" s="148" t="s">
        <v>3611</v>
      </c>
      <c r="AL2537" s="148">
        <v>0</v>
      </c>
      <c r="AM2537" s="148">
        <v>0</v>
      </c>
    </row>
    <row r="2538" spans="1:39">
      <c r="A2538" s="148">
        <v>5327606</v>
      </c>
      <c r="B2538" s="148" t="s">
        <v>819</v>
      </c>
      <c r="C2538" s="148" t="s">
        <v>1261</v>
      </c>
      <c r="D2538" s="148">
        <v>5327606</v>
      </c>
      <c r="F2538" s="149" t="s">
        <v>52</v>
      </c>
      <c r="H2538" s="150">
        <v>32631</v>
      </c>
      <c r="I2538" s="149" t="s">
        <v>59</v>
      </c>
      <c r="J2538" s="149">
        <v>-40</v>
      </c>
      <c r="K2538" s="149" t="s">
        <v>61</v>
      </c>
      <c r="M2538" s="149" t="s">
        <v>46</v>
      </c>
      <c r="N2538" s="148">
        <v>12530059</v>
      </c>
      <c r="O2538" s="148" t="s">
        <v>2076</v>
      </c>
      <c r="Q2538" s="148" t="s">
        <v>48</v>
      </c>
      <c r="R2538" s="150">
        <v>43740</v>
      </c>
      <c r="S2538" s="150">
        <v>45084</v>
      </c>
      <c r="T2538" s="148" t="s">
        <v>1006</v>
      </c>
      <c r="U2538" s="148">
        <v>523</v>
      </c>
      <c r="X2538" s="148">
        <v>5</v>
      </c>
      <c r="Y2538" s="148" t="s">
        <v>230</v>
      </c>
      <c r="AB2538" s="150">
        <v>45108</v>
      </c>
      <c r="AC2538" s="148" t="s">
        <v>49</v>
      </c>
      <c r="AD2538" s="148" t="s">
        <v>4665</v>
      </c>
      <c r="AE2538" s="148">
        <v>53970</v>
      </c>
      <c r="AF2538" s="148" t="s">
        <v>6901</v>
      </c>
      <c r="AJ2538" s="148">
        <v>633350835</v>
      </c>
      <c r="AK2538" s="148" t="s">
        <v>1410</v>
      </c>
      <c r="AL2538" s="148">
        <v>0</v>
      </c>
      <c r="AM2538" s="148">
        <v>0</v>
      </c>
    </row>
    <row r="2539" spans="1:39">
      <c r="A2539" s="148">
        <v>5319572</v>
      </c>
      <c r="B2539" s="148" t="s">
        <v>819</v>
      </c>
      <c r="C2539" s="148" t="s">
        <v>93</v>
      </c>
      <c r="D2539" s="148">
        <v>5319572</v>
      </c>
      <c r="F2539" s="149" t="s">
        <v>43</v>
      </c>
      <c r="H2539" s="150">
        <v>17477</v>
      </c>
      <c r="I2539" s="149" t="s">
        <v>8212</v>
      </c>
      <c r="J2539" s="149" t="s">
        <v>8213</v>
      </c>
      <c r="K2539" s="149" t="s">
        <v>45</v>
      </c>
      <c r="M2539" s="149" t="s">
        <v>46</v>
      </c>
      <c r="N2539" s="148">
        <v>12530060</v>
      </c>
      <c r="O2539" s="148" t="s">
        <v>2031</v>
      </c>
      <c r="Q2539" s="148" t="s">
        <v>48</v>
      </c>
      <c r="R2539" s="150">
        <v>38632</v>
      </c>
      <c r="S2539" s="150">
        <v>44432</v>
      </c>
      <c r="T2539" s="148" t="s">
        <v>2896</v>
      </c>
      <c r="U2539" s="148">
        <v>667</v>
      </c>
      <c r="X2539" s="148">
        <v>6</v>
      </c>
      <c r="Y2539" s="148" t="s">
        <v>230</v>
      </c>
      <c r="AC2539" s="148" t="s">
        <v>49</v>
      </c>
      <c r="AD2539" s="148" t="s">
        <v>3725</v>
      </c>
      <c r="AE2539" s="148">
        <v>53810</v>
      </c>
      <c r="AF2539" s="148" t="s">
        <v>5263</v>
      </c>
      <c r="AI2539" s="148">
        <v>243493264</v>
      </c>
      <c r="AK2539" s="148" t="s">
        <v>1962</v>
      </c>
      <c r="AL2539" s="148">
        <v>0</v>
      </c>
      <c r="AM2539" s="148">
        <v>0</v>
      </c>
    </row>
    <row r="2540" spans="1:39">
      <c r="A2540" s="148">
        <v>5329733</v>
      </c>
      <c r="B2540" s="148" t="s">
        <v>10263</v>
      </c>
      <c r="C2540" s="148" t="s">
        <v>387</v>
      </c>
      <c r="D2540" s="148">
        <v>5329733</v>
      </c>
      <c r="E2540" s="149" t="s">
        <v>5338</v>
      </c>
      <c r="H2540" s="150">
        <v>41359</v>
      </c>
      <c r="I2540" s="149" t="s">
        <v>54</v>
      </c>
      <c r="J2540" s="149">
        <v>-12</v>
      </c>
      <c r="K2540" s="149" t="s">
        <v>45</v>
      </c>
      <c r="M2540" s="149" t="s">
        <v>46</v>
      </c>
      <c r="N2540" s="148">
        <v>12530060</v>
      </c>
      <c r="O2540" s="148" t="s">
        <v>2031</v>
      </c>
      <c r="P2540" s="150">
        <v>45516</v>
      </c>
      <c r="Q2540" s="148" t="s">
        <v>962</v>
      </c>
      <c r="R2540" s="150">
        <v>45516</v>
      </c>
      <c r="T2540" s="148" t="s">
        <v>2115</v>
      </c>
      <c r="U2540" s="148">
        <v>500</v>
      </c>
      <c r="X2540" s="148">
        <v>5</v>
      </c>
      <c r="Y2540" s="148" t="s">
        <v>230</v>
      </c>
      <c r="AC2540" s="148" t="s">
        <v>49</v>
      </c>
      <c r="AD2540" s="148" t="s">
        <v>3637</v>
      </c>
      <c r="AE2540" s="148">
        <v>53810</v>
      </c>
      <c r="AF2540" s="148" t="s">
        <v>10264</v>
      </c>
      <c r="AJ2540" s="148">
        <v>749835716</v>
      </c>
      <c r="AK2540" s="148" t="s">
        <v>10265</v>
      </c>
      <c r="AL2540" s="148">
        <v>0</v>
      </c>
      <c r="AM2540" s="148">
        <v>0</v>
      </c>
    </row>
    <row r="2541" spans="1:39">
      <c r="A2541" s="148">
        <v>5329734</v>
      </c>
      <c r="B2541" s="148" t="s">
        <v>10263</v>
      </c>
      <c r="C2541" s="148" t="s">
        <v>2212</v>
      </c>
      <c r="D2541" s="148">
        <v>5329734</v>
      </c>
      <c r="E2541" s="149" t="s">
        <v>5338</v>
      </c>
      <c r="H2541" s="150">
        <v>42317</v>
      </c>
      <c r="I2541" s="149" t="s">
        <v>57</v>
      </c>
      <c r="J2541" s="149">
        <v>-10</v>
      </c>
      <c r="K2541" s="149" t="s">
        <v>45</v>
      </c>
      <c r="M2541" s="149" t="s">
        <v>46</v>
      </c>
      <c r="N2541" s="148">
        <v>12530060</v>
      </c>
      <c r="O2541" s="148" t="s">
        <v>2031</v>
      </c>
      <c r="P2541" s="150">
        <v>45516</v>
      </c>
      <c r="Q2541" s="148" t="s">
        <v>962</v>
      </c>
      <c r="R2541" s="150">
        <v>45516</v>
      </c>
      <c r="T2541" s="148" t="s">
        <v>2115</v>
      </c>
      <c r="U2541" s="148">
        <v>500</v>
      </c>
      <c r="X2541" s="148">
        <v>5</v>
      </c>
      <c r="Y2541" s="148" t="s">
        <v>230</v>
      </c>
      <c r="AC2541" s="148" t="s">
        <v>49</v>
      </c>
      <c r="AD2541" s="148" t="s">
        <v>3637</v>
      </c>
      <c r="AE2541" s="148">
        <v>53810</v>
      </c>
      <c r="AF2541" s="148" t="s">
        <v>10264</v>
      </c>
      <c r="AJ2541" s="148">
        <v>749835716</v>
      </c>
      <c r="AK2541" s="148" t="s">
        <v>10265</v>
      </c>
      <c r="AL2541" s="148">
        <v>0</v>
      </c>
      <c r="AM2541" s="148">
        <v>0</v>
      </c>
    </row>
    <row r="2542" spans="1:39">
      <c r="A2542" s="148">
        <v>5329459</v>
      </c>
      <c r="B2542" s="148" t="s">
        <v>10266</v>
      </c>
      <c r="C2542" s="148" t="s">
        <v>10267</v>
      </c>
      <c r="D2542" s="148">
        <v>5329459</v>
      </c>
      <c r="F2542" s="149" t="s">
        <v>52</v>
      </c>
      <c r="H2542" s="150">
        <v>41846</v>
      </c>
      <c r="I2542" s="149" t="s">
        <v>89</v>
      </c>
      <c r="J2542" s="149">
        <v>-11</v>
      </c>
      <c r="K2542" s="149" t="s">
        <v>61</v>
      </c>
      <c r="M2542" s="149" t="s">
        <v>46</v>
      </c>
      <c r="N2542" s="148">
        <v>12530058</v>
      </c>
      <c r="O2542" s="148" t="s">
        <v>945</v>
      </c>
      <c r="Q2542" s="148" t="s">
        <v>48</v>
      </c>
      <c r="R2542" s="150">
        <v>45205</v>
      </c>
      <c r="T2542" s="148" t="s">
        <v>2115</v>
      </c>
      <c r="U2542" s="148">
        <v>500</v>
      </c>
      <c r="X2542" s="148">
        <v>5</v>
      </c>
      <c r="Y2542" s="148" t="s">
        <v>230</v>
      </c>
      <c r="AC2542" s="148" t="s">
        <v>49</v>
      </c>
      <c r="AD2542" s="148" t="s">
        <v>3941</v>
      </c>
      <c r="AE2542" s="148">
        <v>53940</v>
      </c>
      <c r="AF2542" s="148" t="s">
        <v>10268</v>
      </c>
      <c r="AJ2542" s="148">
        <v>786408360</v>
      </c>
      <c r="AK2542" s="148" t="s">
        <v>10269</v>
      </c>
      <c r="AL2542" s="148">
        <v>0</v>
      </c>
      <c r="AM2542" s="148">
        <v>0</v>
      </c>
    </row>
    <row r="2543" spans="1:39">
      <c r="A2543" s="148">
        <v>5329460</v>
      </c>
      <c r="B2543" s="148" t="s">
        <v>10266</v>
      </c>
      <c r="C2543" s="148" t="s">
        <v>2060</v>
      </c>
      <c r="D2543" s="148">
        <v>5329460</v>
      </c>
      <c r="F2543" s="149" t="s">
        <v>52</v>
      </c>
      <c r="H2543" s="150">
        <v>41213</v>
      </c>
      <c r="I2543" s="149" t="s">
        <v>53</v>
      </c>
      <c r="J2543" s="149">
        <v>-13</v>
      </c>
      <c r="K2543" s="149" t="s">
        <v>45</v>
      </c>
      <c r="M2543" s="149" t="s">
        <v>46</v>
      </c>
      <c r="N2543" s="148">
        <v>12530058</v>
      </c>
      <c r="O2543" s="148" t="s">
        <v>945</v>
      </c>
      <c r="Q2543" s="148" t="s">
        <v>48</v>
      </c>
      <c r="R2543" s="150">
        <v>45205</v>
      </c>
      <c r="T2543" s="148" t="s">
        <v>2115</v>
      </c>
      <c r="U2543" s="148">
        <v>500</v>
      </c>
      <c r="X2543" s="148">
        <v>5</v>
      </c>
      <c r="Y2543" s="148" t="s">
        <v>230</v>
      </c>
      <c r="AC2543" s="148" t="s">
        <v>49</v>
      </c>
      <c r="AD2543" s="148" t="s">
        <v>8959</v>
      </c>
      <c r="AE2543" s="148">
        <v>53940</v>
      </c>
      <c r="AF2543" s="148" t="s">
        <v>10270</v>
      </c>
      <c r="AK2543" s="148" t="s">
        <v>10269</v>
      </c>
      <c r="AL2543" s="148">
        <v>0</v>
      </c>
      <c r="AM2543" s="148">
        <v>0</v>
      </c>
    </row>
    <row r="2544" spans="1:39">
      <c r="A2544" s="148">
        <v>5325064</v>
      </c>
      <c r="B2544" s="148" t="s">
        <v>953</v>
      </c>
      <c r="C2544" s="148" t="s">
        <v>420</v>
      </c>
      <c r="D2544" s="148">
        <v>5325064</v>
      </c>
      <c r="F2544" s="149" t="s">
        <v>52</v>
      </c>
      <c r="H2544" s="150">
        <v>20186</v>
      </c>
      <c r="I2544" s="149" t="s">
        <v>8208</v>
      </c>
      <c r="J2544" s="149" t="s">
        <v>8209</v>
      </c>
      <c r="K2544" s="149" t="s">
        <v>45</v>
      </c>
      <c r="M2544" s="149" t="s">
        <v>46</v>
      </c>
      <c r="N2544" s="148">
        <v>12530054</v>
      </c>
      <c r="O2544" s="148" t="s">
        <v>94</v>
      </c>
      <c r="Q2544" s="148" t="s">
        <v>48</v>
      </c>
      <c r="R2544" s="150">
        <v>41975</v>
      </c>
      <c r="S2544" s="150">
        <v>45174</v>
      </c>
      <c r="T2544" s="148" t="s">
        <v>1006</v>
      </c>
      <c r="U2544" s="148">
        <v>534</v>
      </c>
      <c r="X2544" s="148">
        <v>5</v>
      </c>
      <c r="Y2544" s="148" t="s">
        <v>230</v>
      </c>
      <c r="AC2544" s="148" t="s">
        <v>49</v>
      </c>
      <c r="AD2544" s="148" t="s">
        <v>3769</v>
      </c>
      <c r="AE2544" s="148">
        <v>53400</v>
      </c>
      <c r="AF2544" s="148" t="s">
        <v>5264</v>
      </c>
      <c r="AK2544" s="148" t="s">
        <v>3612</v>
      </c>
      <c r="AL2544" s="148">
        <v>0</v>
      </c>
      <c r="AM2544" s="148">
        <v>0</v>
      </c>
    </row>
    <row r="2545" spans="1:39">
      <c r="A2545" s="148">
        <v>5315633</v>
      </c>
      <c r="B2545" s="148" t="s">
        <v>820</v>
      </c>
      <c r="C2545" s="148" t="s">
        <v>1282</v>
      </c>
      <c r="D2545" s="148">
        <v>5315633</v>
      </c>
      <c r="E2545" s="149" t="s">
        <v>8115</v>
      </c>
      <c r="F2545" s="149" t="s">
        <v>52</v>
      </c>
      <c r="H2545" s="150">
        <v>27620</v>
      </c>
      <c r="I2545" s="149" t="s">
        <v>8147</v>
      </c>
      <c r="J2545" s="149" t="s">
        <v>8148</v>
      </c>
      <c r="K2545" s="149" t="s">
        <v>45</v>
      </c>
      <c r="M2545" s="149" t="s">
        <v>46</v>
      </c>
      <c r="N2545" s="148">
        <v>12530046</v>
      </c>
      <c r="O2545" s="148" t="s">
        <v>2050</v>
      </c>
      <c r="P2545" s="150">
        <v>45492</v>
      </c>
      <c r="Q2545" s="148" t="s">
        <v>962</v>
      </c>
      <c r="R2545" s="150">
        <v>37432</v>
      </c>
      <c r="S2545" s="150">
        <v>45148</v>
      </c>
      <c r="T2545" s="148" t="s">
        <v>2896</v>
      </c>
      <c r="U2545" s="148">
        <v>1006</v>
      </c>
      <c r="X2545" s="148">
        <v>10</v>
      </c>
      <c r="Y2545" s="148" t="s">
        <v>230</v>
      </c>
      <c r="AC2545" s="148" t="s">
        <v>49</v>
      </c>
      <c r="AD2545" s="148" t="s">
        <v>4051</v>
      </c>
      <c r="AE2545" s="148">
        <v>72140</v>
      </c>
      <c r="AF2545" s="148" t="s">
        <v>5265</v>
      </c>
      <c r="AI2545" s="148">
        <v>243284316</v>
      </c>
      <c r="AJ2545" s="148">
        <v>688508346</v>
      </c>
      <c r="AK2545" s="148" t="s">
        <v>2110</v>
      </c>
      <c r="AL2545" s="148">
        <v>1</v>
      </c>
      <c r="AM2545" s="148">
        <v>1</v>
      </c>
    </row>
    <row r="2546" spans="1:39">
      <c r="A2546" s="148">
        <v>5329310</v>
      </c>
      <c r="B2546" s="148" t="s">
        <v>821</v>
      </c>
      <c r="C2546" s="148" t="s">
        <v>10271</v>
      </c>
      <c r="D2546" s="148">
        <v>5329310</v>
      </c>
      <c r="F2546" s="149" t="s">
        <v>43</v>
      </c>
      <c r="H2546" s="150">
        <v>21412</v>
      </c>
      <c r="I2546" s="149" t="s">
        <v>8208</v>
      </c>
      <c r="J2546" s="149" t="s">
        <v>8209</v>
      </c>
      <c r="K2546" s="149" t="s">
        <v>61</v>
      </c>
      <c r="M2546" s="149" t="s">
        <v>46</v>
      </c>
      <c r="N2546" s="148">
        <v>12530098</v>
      </c>
      <c r="O2546" s="148" t="s">
        <v>149</v>
      </c>
      <c r="Q2546" s="148" t="s">
        <v>48</v>
      </c>
      <c r="R2546" s="150">
        <v>45189</v>
      </c>
      <c r="S2546" s="150">
        <v>45156</v>
      </c>
      <c r="T2546" s="148" t="s">
        <v>1006</v>
      </c>
      <c r="U2546" s="148">
        <v>500</v>
      </c>
      <c r="X2546" s="148">
        <v>5</v>
      </c>
      <c r="Y2546" s="148" t="s">
        <v>230</v>
      </c>
      <c r="AC2546" s="148" t="s">
        <v>49</v>
      </c>
      <c r="AD2546" s="148" t="s">
        <v>4066</v>
      </c>
      <c r="AE2546" s="148">
        <v>53500</v>
      </c>
      <c r="AF2546" s="148" t="s">
        <v>10272</v>
      </c>
      <c r="AJ2546" s="148">
        <v>695789856</v>
      </c>
      <c r="AK2546" s="148" t="s">
        <v>10273</v>
      </c>
      <c r="AL2546" s="148">
        <v>0</v>
      </c>
      <c r="AM2546" s="148">
        <v>0</v>
      </c>
    </row>
    <row r="2547" spans="1:39">
      <c r="A2547" s="148">
        <v>5316441</v>
      </c>
      <c r="B2547" s="148" t="s">
        <v>821</v>
      </c>
      <c r="C2547" s="148" t="s">
        <v>63</v>
      </c>
      <c r="D2547" s="148">
        <v>5316441</v>
      </c>
      <c r="F2547" s="149" t="s">
        <v>52</v>
      </c>
      <c r="H2547" s="150">
        <v>30118</v>
      </c>
      <c r="I2547" s="149" t="s">
        <v>8113</v>
      </c>
      <c r="J2547" s="149" t="s">
        <v>8114</v>
      </c>
      <c r="K2547" s="149" t="s">
        <v>45</v>
      </c>
      <c r="M2547" s="149" t="s">
        <v>46</v>
      </c>
      <c r="N2547" s="148">
        <v>12530147</v>
      </c>
      <c r="O2547" s="148" t="s">
        <v>966</v>
      </c>
      <c r="Q2547" s="148" t="s">
        <v>48</v>
      </c>
      <c r="R2547" s="150">
        <v>37432</v>
      </c>
      <c r="S2547" s="150">
        <v>44826</v>
      </c>
      <c r="T2547" s="148" t="s">
        <v>2896</v>
      </c>
      <c r="U2547" s="148">
        <v>1337</v>
      </c>
      <c r="X2547" s="148">
        <v>13</v>
      </c>
      <c r="Y2547" s="148" t="s">
        <v>230</v>
      </c>
      <c r="AC2547" s="148" t="s">
        <v>49</v>
      </c>
      <c r="AD2547" s="148" t="s">
        <v>3658</v>
      </c>
      <c r="AE2547" s="148">
        <v>53100</v>
      </c>
      <c r="AF2547" s="148" t="s">
        <v>6902</v>
      </c>
      <c r="AG2547" s="148" t="s">
        <v>6903</v>
      </c>
      <c r="AJ2547" s="148">
        <v>646708793</v>
      </c>
      <c r="AK2547" s="148" t="s">
        <v>6904</v>
      </c>
      <c r="AL2547" s="148">
        <v>0</v>
      </c>
      <c r="AM2547" s="148">
        <v>0</v>
      </c>
    </row>
    <row r="2548" spans="1:39">
      <c r="A2548" s="148">
        <v>5316239</v>
      </c>
      <c r="B2548" s="148" t="s">
        <v>821</v>
      </c>
      <c r="C2548" s="148" t="s">
        <v>9841</v>
      </c>
      <c r="D2548" s="148">
        <v>5316239</v>
      </c>
      <c r="E2548" s="149" t="s">
        <v>52</v>
      </c>
      <c r="F2548" s="149" t="s">
        <v>52</v>
      </c>
      <c r="H2548" s="150">
        <v>31902</v>
      </c>
      <c r="I2548" s="149" t="s">
        <v>59</v>
      </c>
      <c r="J2548" s="149">
        <v>-40</v>
      </c>
      <c r="K2548" s="149" t="s">
        <v>45</v>
      </c>
      <c r="M2548" s="149" t="s">
        <v>46</v>
      </c>
      <c r="N2548" s="148">
        <v>12530008</v>
      </c>
      <c r="O2548" s="148" t="s">
        <v>146</v>
      </c>
      <c r="P2548" s="150">
        <v>45491</v>
      </c>
      <c r="Q2548" s="148" t="s">
        <v>962</v>
      </c>
      <c r="R2548" s="150">
        <v>37432</v>
      </c>
      <c r="S2548" s="150">
        <v>45174</v>
      </c>
      <c r="T2548" s="148" t="s">
        <v>2896</v>
      </c>
      <c r="U2548" s="148">
        <v>1327</v>
      </c>
      <c r="X2548" s="148">
        <v>13</v>
      </c>
      <c r="Y2548" s="148" t="s">
        <v>230</v>
      </c>
      <c r="AC2548" s="148" t="s">
        <v>49</v>
      </c>
      <c r="AD2548" s="148" t="s">
        <v>3780</v>
      </c>
      <c r="AE2548" s="148">
        <v>53380</v>
      </c>
      <c r="AF2548" s="148" t="s">
        <v>5266</v>
      </c>
      <c r="AJ2548" s="148">
        <v>761457882</v>
      </c>
      <c r="AK2548" s="148" t="s">
        <v>1963</v>
      </c>
      <c r="AL2548" s="148">
        <v>0</v>
      </c>
      <c r="AM2548" s="148">
        <v>0</v>
      </c>
    </row>
    <row r="2549" spans="1:39">
      <c r="A2549" s="148">
        <v>5329145</v>
      </c>
      <c r="B2549" s="148" t="s">
        <v>6905</v>
      </c>
      <c r="C2549" s="148" t="s">
        <v>1013</v>
      </c>
      <c r="D2549" s="148">
        <v>5329145</v>
      </c>
      <c r="F2549" s="149" t="s">
        <v>5338</v>
      </c>
      <c r="H2549" s="150">
        <v>27253</v>
      </c>
      <c r="I2549" s="149" t="s">
        <v>8109</v>
      </c>
      <c r="J2549" s="149" t="s">
        <v>8110</v>
      </c>
      <c r="K2549" s="149" t="s">
        <v>45</v>
      </c>
      <c r="M2549" s="149" t="s">
        <v>46</v>
      </c>
      <c r="N2549" s="148">
        <v>12530059</v>
      </c>
      <c r="O2549" s="148" t="s">
        <v>2076</v>
      </c>
      <c r="Q2549" s="148" t="s">
        <v>48</v>
      </c>
      <c r="R2549" s="150">
        <v>45126</v>
      </c>
      <c r="T2549" s="148" t="s">
        <v>2896</v>
      </c>
      <c r="U2549" s="148">
        <v>500</v>
      </c>
      <c r="X2549" s="148">
        <v>5</v>
      </c>
      <c r="Y2549" s="148" t="s">
        <v>230</v>
      </c>
      <c r="AC2549" s="148" t="s">
        <v>49</v>
      </c>
      <c r="AD2549" s="148" t="s">
        <v>6906</v>
      </c>
      <c r="AE2549" s="148">
        <v>88220</v>
      </c>
      <c r="AF2549" s="148" t="s">
        <v>6907</v>
      </c>
      <c r="AK2549" s="148" t="s">
        <v>2940</v>
      </c>
      <c r="AL2549" s="148">
        <v>0</v>
      </c>
      <c r="AM2549" s="148">
        <v>0</v>
      </c>
    </row>
    <row r="2550" spans="1:39">
      <c r="A2550" s="148">
        <v>5317668</v>
      </c>
      <c r="B2550" s="148" t="s">
        <v>822</v>
      </c>
      <c r="C2550" s="148" t="s">
        <v>153</v>
      </c>
      <c r="D2550" s="148">
        <v>5317668</v>
      </c>
      <c r="E2550" s="149" t="s">
        <v>8115</v>
      </c>
      <c r="F2550" s="149" t="s">
        <v>52</v>
      </c>
      <c r="H2550" s="150">
        <v>16225</v>
      </c>
      <c r="I2550" s="149" t="s">
        <v>8304</v>
      </c>
      <c r="J2550" s="149" t="s">
        <v>2113</v>
      </c>
      <c r="K2550" s="149" t="s">
        <v>45</v>
      </c>
      <c r="M2550" s="149" t="s">
        <v>46</v>
      </c>
      <c r="N2550" s="148">
        <v>12530026</v>
      </c>
      <c r="O2550" s="148" t="s">
        <v>85</v>
      </c>
      <c r="P2550" s="150">
        <v>45484</v>
      </c>
      <c r="Q2550" s="148" t="s">
        <v>962</v>
      </c>
      <c r="R2550" s="150">
        <v>37532</v>
      </c>
      <c r="S2550" s="150">
        <v>44817</v>
      </c>
      <c r="T2550" s="148" t="s">
        <v>2896</v>
      </c>
      <c r="U2550" s="148">
        <v>1024</v>
      </c>
      <c r="X2550" s="148">
        <v>10</v>
      </c>
      <c r="Y2550" s="148" t="s">
        <v>230</v>
      </c>
      <c r="AC2550" s="148" t="s">
        <v>49</v>
      </c>
      <c r="AD2550" s="148" t="s">
        <v>3743</v>
      </c>
      <c r="AE2550" s="148">
        <v>53410</v>
      </c>
      <c r="AF2550" s="148" t="s">
        <v>5267</v>
      </c>
      <c r="AI2550" s="148" t="s">
        <v>5268</v>
      </c>
      <c r="AJ2550" s="148" t="s">
        <v>5269</v>
      </c>
      <c r="AK2550" s="148" t="s">
        <v>3197</v>
      </c>
      <c r="AL2550" s="148">
        <v>0</v>
      </c>
      <c r="AM2550" s="148">
        <v>0</v>
      </c>
    </row>
    <row r="2551" spans="1:39">
      <c r="A2551" s="148">
        <v>5327622</v>
      </c>
      <c r="B2551" s="148" t="s">
        <v>10274</v>
      </c>
      <c r="C2551" s="148" t="s">
        <v>6063</v>
      </c>
      <c r="D2551" s="148">
        <v>5327622</v>
      </c>
      <c r="F2551" s="149" t="s">
        <v>52</v>
      </c>
      <c r="H2551" s="150">
        <v>40044</v>
      </c>
      <c r="I2551" s="149" t="s">
        <v>70</v>
      </c>
      <c r="J2551" s="149">
        <v>-16</v>
      </c>
      <c r="K2551" s="149" t="s">
        <v>45</v>
      </c>
      <c r="M2551" s="149" t="s">
        <v>46</v>
      </c>
      <c r="N2551" s="148">
        <v>12530036</v>
      </c>
      <c r="O2551" s="148" t="s">
        <v>2030</v>
      </c>
      <c r="Q2551" s="148" t="s">
        <v>48</v>
      </c>
      <c r="R2551" s="150">
        <v>43743</v>
      </c>
      <c r="T2551" s="148" t="s">
        <v>2115</v>
      </c>
      <c r="U2551" s="148">
        <v>522</v>
      </c>
      <c r="X2551" s="148">
        <v>5</v>
      </c>
      <c r="Y2551" s="148" t="s">
        <v>230</v>
      </c>
      <c r="AC2551" s="148" t="s">
        <v>49</v>
      </c>
      <c r="AD2551" s="148" t="s">
        <v>4532</v>
      </c>
      <c r="AE2551" s="148">
        <v>53100</v>
      </c>
      <c r="AF2551" s="148" t="s">
        <v>10275</v>
      </c>
      <c r="AI2551" s="148">
        <v>611756749</v>
      </c>
      <c r="AJ2551" s="148">
        <v>622831861</v>
      </c>
      <c r="AK2551" s="148" t="s">
        <v>10276</v>
      </c>
      <c r="AL2551" s="148">
        <v>1</v>
      </c>
      <c r="AM2551" s="148">
        <v>0</v>
      </c>
    </row>
    <row r="2552" spans="1:39">
      <c r="A2552" s="148">
        <v>5329316</v>
      </c>
      <c r="B2552" s="148" t="s">
        <v>10274</v>
      </c>
      <c r="C2552" s="148" t="s">
        <v>56</v>
      </c>
      <c r="D2552" s="148">
        <v>5329316</v>
      </c>
      <c r="F2552" s="149" t="s">
        <v>52</v>
      </c>
      <c r="H2552" s="150">
        <v>40541</v>
      </c>
      <c r="I2552" s="149" t="s">
        <v>97</v>
      </c>
      <c r="J2552" s="149">
        <v>-15</v>
      </c>
      <c r="K2552" s="149" t="s">
        <v>45</v>
      </c>
      <c r="M2552" s="149" t="s">
        <v>46</v>
      </c>
      <c r="N2552" s="148">
        <v>12530036</v>
      </c>
      <c r="O2552" s="148" t="s">
        <v>2030</v>
      </c>
      <c r="Q2552" s="148" t="s">
        <v>48</v>
      </c>
      <c r="R2552" s="150">
        <v>45189</v>
      </c>
      <c r="T2552" s="148" t="s">
        <v>2115</v>
      </c>
      <c r="U2552" s="148">
        <v>500</v>
      </c>
      <c r="X2552" s="148">
        <v>5</v>
      </c>
      <c r="Y2552" s="148" t="s">
        <v>230</v>
      </c>
      <c r="AC2552" s="148" t="s">
        <v>49</v>
      </c>
      <c r="AD2552" s="148" t="s">
        <v>4122</v>
      </c>
      <c r="AE2552" s="148">
        <v>53300</v>
      </c>
      <c r="AF2552" s="148" t="s">
        <v>10277</v>
      </c>
      <c r="AI2552" s="148">
        <v>624434347</v>
      </c>
      <c r="AJ2552" s="148">
        <v>615916128</v>
      </c>
      <c r="AK2552" s="148" t="s">
        <v>10278</v>
      </c>
      <c r="AL2552" s="148">
        <v>0</v>
      </c>
      <c r="AM2552" s="148">
        <v>0</v>
      </c>
    </row>
    <row r="2553" spans="1:39">
      <c r="A2553" s="148">
        <v>5329741</v>
      </c>
      <c r="B2553" s="148" t="s">
        <v>10279</v>
      </c>
      <c r="C2553" s="148" t="s">
        <v>770</v>
      </c>
      <c r="D2553" s="148">
        <v>5329741</v>
      </c>
      <c r="E2553" s="149" t="s">
        <v>5338</v>
      </c>
      <c r="H2553" s="150">
        <v>42323</v>
      </c>
      <c r="I2553" s="149" t="s">
        <v>57</v>
      </c>
      <c r="J2553" s="149">
        <v>-10</v>
      </c>
      <c r="K2553" s="149" t="s">
        <v>45</v>
      </c>
      <c r="M2553" s="149" t="s">
        <v>46</v>
      </c>
      <c r="N2553" s="148">
        <v>12530060</v>
      </c>
      <c r="O2553" s="148" t="s">
        <v>2031</v>
      </c>
      <c r="P2553" s="150">
        <v>45523</v>
      </c>
      <c r="Q2553" s="148" t="s">
        <v>962</v>
      </c>
      <c r="R2553" s="150">
        <v>45523</v>
      </c>
      <c r="T2553" s="148" t="s">
        <v>2115</v>
      </c>
      <c r="U2553" s="148">
        <v>500</v>
      </c>
      <c r="X2553" s="148">
        <v>5</v>
      </c>
      <c r="Y2553" s="148" t="s">
        <v>230</v>
      </c>
      <c r="AC2553" s="148" t="s">
        <v>49</v>
      </c>
      <c r="AD2553" s="148" t="s">
        <v>4202</v>
      </c>
      <c r="AE2553" s="148">
        <v>53970</v>
      </c>
      <c r="AF2553" s="148" t="s">
        <v>10280</v>
      </c>
      <c r="AJ2553" s="148">
        <v>608705085</v>
      </c>
      <c r="AK2553" s="148" t="s">
        <v>10281</v>
      </c>
      <c r="AL2553" s="148">
        <v>0</v>
      </c>
      <c r="AM2553" s="148">
        <v>0</v>
      </c>
    </row>
    <row r="2554" spans="1:39">
      <c r="A2554" s="148">
        <v>5311444</v>
      </c>
      <c r="B2554" s="148" t="s">
        <v>823</v>
      </c>
      <c r="C2554" s="148" t="s">
        <v>237</v>
      </c>
      <c r="D2554" s="148">
        <v>5311444</v>
      </c>
      <c r="F2554" s="149" t="s">
        <v>52</v>
      </c>
      <c r="H2554" s="150">
        <v>21968</v>
      </c>
      <c r="I2554" s="149" t="s">
        <v>8138</v>
      </c>
      <c r="J2554" s="149" t="s">
        <v>8139</v>
      </c>
      <c r="K2554" s="149" t="s">
        <v>45</v>
      </c>
      <c r="M2554" s="149" t="s">
        <v>46</v>
      </c>
      <c r="N2554" s="148">
        <v>12530003</v>
      </c>
      <c r="O2554" s="148" t="s">
        <v>2024</v>
      </c>
      <c r="Q2554" s="148" t="s">
        <v>48</v>
      </c>
      <c r="R2554" s="150">
        <v>37432</v>
      </c>
      <c r="S2554" s="150">
        <v>45192</v>
      </c>
      <c r="T2554" s="148" t="s">
        <v>1006</v>
      </c>
      <c r="U2554" s="148">
        <v>522</v>
      </c>
      <c r="X2554" s="148">
        <v>5</v>
      </c>
      <c r="Y2554" s="148" t="s">
        <v>230</v>
      </c>
      <c r="AC2554" s="148" t="s">
        <v>49</v>
      </c>
      <c r="AD2554" s="148" t="s">
        <v>3946</v>
      </c>
      <c r="AE2554" s="148">
        <v>53200</v>
      </c>
      <c r="AF2554" s="148" t="s">
        <v>5270</v>
      </c>
      <c r="AI2554" s="148">
        <v>243700575</v>
      </c>
      <c r="AJ2554" s="148">
        <v>618470186</v>
      </c>
      <c r="AK2554" s="148" t="s">
        <v>1964</v>
      </c>
      <c r="AL2554" s="148">
        <v>0</v>
      </c>
      <c r="AM2554" s="148">
        <v>0</v>
      </c>
    </row>
    <row r="2555" spans="1:39">
      <c r="A2555" s="148">
        <v>5326297</v>
      </c>
      <c r="B2555" s="148" t="s">
        <v>823</v>
      </c>
      <c r="C2555" s="148" t="s">
        <v>140</v>
      </c>
      <c r="D2555" s="148">
        <v>5326297</v>
      </c>
      <c r="E2555" s="149" t="s">
        <v>52</v>
      </c>
      <c r="F2555" s="149" t="s">
        <v>52</v>
      </c>
      <c r="H2555" s="150">
        <v>29446</v>
      </c>
      <c r="I2555" s="149" t="s">
        <v>8113</v>
      </c>
      <c r="J2555" s="149" t="s">
        <v>8114</v>
      </c>
      <c r="K2555" s="149" t="s">
        <v>45</v>
      </c>
      <c r="M2555" s="149" t="s">
        <v>46</v>
      </c>
      <c r="N2555" s="148">
        <v>12530146</v>
      </c>
      <c r="O2555" s="148" t="s">
        <v>2034</v>
      </c>
      <c r="P2555" s="150">
        <v>45482</v>
      </c>
      <c r="Q2555" s="148" t="s">
        <v>962</v>
      </c>
      <c r="R2555" s="150">
        <v>42968</v>
      </c>
      <c r="S2555" s="150">
        <v>45122</v>
      </c>
      <c r="T2555" s="148" t="s">
        <v>2896</v>
      </c>
      <c r="U2555" s="148">
        <v>500</v>
      </c>
      <c r="X2555" s="148">
        <v>5</v>
      </c>
      <c r="Y2555" s="148" t="s">
        <v>230</v>
      </c>
      <c r="AC2555" s="148" t="s">
        <v>49</v>
      </c>
      <c r="AD2555" s="148" t="s">
        <v>3736</v>
      </c>
      <c r="AE2555" s="148">
        <v>53360</v>
      </c>
      <c r="AF2555" s="148" t="s">
        <v>5271</v>
      </c>
      <c r="AK2555" s="148" t="s">
        <v>6908</v>
      </c>
      <c r="AL2555" s="148">
        <v>0</v>
      </c>
      <c r="AM2555" s="148">
        <v>0</v>
      </c>
    </row>
    <row r="2556" spans="1:39">
      <c r="A2556" s="148">
        <v>534583</v>
      </c>
      <c r="B2556" s="148" t="s">
        <v>824</v>
      </c>
      <c r="C2556" s="148" t="s">
        <v>229</v>
      </c>
      <c r="D2556" s="148">
        <v>534583</v>
      </c>
      <c r="E2556" s="149" t="s">
        <v>8115</v>
      </c>
      <c r="F2556" s="149" t="s">
        <v>52</v>
      </c>
      <c r="H2556" s="150">
        <v>19823</v>
      </c>
      <c r="I2556" s="149" t="s">
        <v>8116</v>
      </c>
      <c r="J2556" s="149" t="s">
        <v>8117</v>
      </c>
      <c r="K2556" s="149" t="s">
        <v>45</v>
      </c>
      <c r="M2556" s="149" t="s">
        <v>46</v>
      </c>
      <c r="N2556" s="148">
        <v>12530035</v>
      </c>
      <c r="O2556" s="148" t="s">
        <v>2027</v>
      </c>
      <c r="P2556" s="150">
        <v>45482</v>
      </c>
      <c r="Q2556" s="148" t="s">
        <v>962</v>
      </c>
      <c r="R2556" s="150">
        <v>37432</v>
      </c>
      <c r="S2556" s="150">
        <v>44746</v>
      </c>
      <c r="T2556" s="148" t="s">
        <v>2896</v>
      </c>
      <c r="U2556" s="148">
        <v>1049</v>
      </c>
      <c r="X2556" s="148">
        <v>10</v>
      </c>
      <c r="Y2556" s="148" t="s">
        <v>230</v>
      </c>
      <c r="AC2556" s="148" t="s">
        <v>49</v>
      </c>
      <c r="AD2556" s="148" t="s">
        <v>3635</v>
      </c>
      <c r="AE2556" s="148">
        <v>53950</v>
      </c>
      <c r="AF2556" s="148" t="s">
        <v>5273</v>
      </c>
      <c r="AI2556" s="148" t="s">
        <v>3198</v>
      </c>
      <c r="AJ2556" s="148" t="s">
        <v>3199</v>
      </c>
      <c r="AK2556" s="148" t="s">
        <v>1965</v>
      </c>
      <c r="AL2556" s="148">
        <v>1</v>
      </c>
      <c r="AM2556" s="148">
        <v>1</v>
      </c>
    </row>
    <row r="2557" spans="1:39">
      <c r="A2557" s="148">
        <v>5329354</v>
      </c>
      <c r="B2557" s="148" t="s">
        <v>824</v>
      </c>
      <c r="C2557" s="148" t="s">
        <v>2180</v>
      </c>
      <c r="D2557" s="148">
        <v>5329354</v>
      </c>
      <c r="F2557" s="149" t="s">
        <v>43</v>
      </c>
      <c r="H2557" s="150">
        <v>42765</v>
      </c>
      <c r="I2557" s="149" t="s">
        <v>43</v>
      </c>
      <c r="J2557" s="149">
        <v>-9</v>
      </c>
      <c r="K2557" s="149" t="s">
        <v>45</v>
      </c>
      <c r="M2557" s="149" t="s">
        <v>46</v>
      </c>
      <c r="N2557" s="148">
        <v>12530114</v>
      </c>
      <c r="O2557" s="148" t="s">
        <v>47</v>
      </c>
      <c r="Q2557" s="148" t="s">
        <v>48</v>
      </c>
      <c r="R2557" s="150">
        <v>45193</v>
      </c>
      <c r="T2557" s="148" t="s">
        <v>2115</v>
      </c>
      <c r="U2557" s="148">
        <v>500</v>
      </c>
      <c r="X2557" s="148">
        <v>5</v>
      </c>
      <c r="Y2557" s="148" t="s">
        <v>230</v>
      </c>
      <c r="AC2557" s="148" t="s">
        <v>49</v>
      </c>
      <c r="AD2557" s="148" t="s">
        <v>10282</v>
      </c>
      <c r="AE2557" s="148">
        <v>53000</v>
      </c>
      <c r="AF2557" s="148" t="s">
        <v>10283</v>
      </c>
      <c r="AJ2557" s="148" t="s">
        <v>10284</v>
      </c>
      <c r="AK2557" s="148" t="s">
        <v>10285</v>
      </c>
      <c r="AL2557" s="148">
        <v>0</v>
      </c>
      <c r="AM2557" s="148">
        <v>0</v>
      </c>
    </row>
    <row r="2558" spans="1:39">
      <c r="A2558" s="148">
        <v>5311676</v>
      </c>
      <c r="B2558" s="148" t="s">
        <v>824</v>
      </c>
      <c r="C2558" s="148" t="s">
        <v>124</v>
      </c>
      <c r="D2558" s="148">
        <v>5311676</v>
      </c>
      <c r="F2558" s="149" t="s">
        <v>52</v>
      </c>
      <c r="H2558" s="150">
        <v>31335</v>
      </c>
      <c r="I2558" s="149" t="s">
        <v>59</v>
      </c>
      <c r="J2558" s="149">
        <v>-40</v>
      </c>
      <c r="K2558" s="149" t="s">
        <v>45</v>
      </c>
      <c r="M2558" s="149" t="s">
        <v>46</v>
      </c>
      <c r="N2558" s="148">
        <v>12530035</v>
      </c>
      <c r="O2558" s="148" t="s">
        <v>2027</v>
      </c>
      <c r="Q2558" s="148" t="s">
        <v>48</v>
      </c>
      <c r="R2558" s="150">
        <v>37432</v>
      </c>
      <c r="S2558" s="150">
        <v>44456</v>
      </c>
      <c r="T2558" s="148" t="s">
        <v>2896</v>
      </c>
      <c r="U2558" s="148">
        <v>1578</v>
      </c>
      <c r="X2558" s="148">
        <v>15</v>
      </c>
      <c r="Y2558" s="148" t="s">
        <v>230</v>
      </c>
      <c r="AC2558" s="148" t="s">
        <v>49</v>
      </c>
      <c r="AD2558" s="148" t="s">
        <v>4562</v>
      </c>
      <c r="AE2558" s="148">
        <v>44000</v>
      </c>
      <c r="AF2558" s="148" t="s">
        <v>5274</v>
      </c>
      <c r="AG2558" s="148" t="s">
        <v>5275</v>
      </c>
      <c r="AJ2558" s="148">
        <v>687078283</v>
      </c>
      <c r="AK2558" s="148" t="s">
        <v>2327</v>
      </c>
      <c r="AL2558" s="148">
        <v>0</v>
      </c>
      <c r="AM2558" s="148">
        <v>0</v>
      </c>
    </row>
    <row r="2559" spans="1:39">
      <c r="A2559" s="148">
        <v>5329562</v>
      </c>
      <c r="B2559" s="148" t="s">
        <v>824</v>
      </c>
      <c r="C2559" s="148" t="s">
        <v>177</v>
      </c>
      <c r="D2559" s="148">
        <v>5329562</v>
      </c>
      <c r="E2559" s="149" t="s">
        <v>52</v>
      </c>
      <c r="F2559" s="149" t="s">
        <v>52</v>
      </c>
      <c r="H2559" s="150">
        <v>21124</v>
      </c>
      <c r="I2559" s="149" t="s">
        <v>8208</v>
      </c>
      <c r="J2559" s="149" t="s">
        <v>8209</v>
      </c>
      <c r="K2559" s="149" t="s">
        <v>45</v>
      </c>
      <c r="M2559" s="149" t="s">
        <v>46</v>
      </c>
      <c r="N2559" s="148">
        <v>12530055</v>
      </c>
      <c r="O2559" s="148" t="s">
        <v>240</v>
      </c>
      <c r="P2559" s="150">
        <v>45530</v>
      </c>
      <c r="Q2559" s="148" t="s">
        <v>962</v>
      </c>
      <c r="R2559" s="150">
        <v>45250</v>
      </c>
      <c r="S2559" s="150">
        <v>45246</v>
      </c>
      <c r="T2559" s="148" t="s">
        <v>2896</v>
      </c>
      <c r="U2559" s="148">
        <v>544</v>
      </c>
      <c r="X2559" s="148">
        <v>5</v>
      </c>
      <c r="Y2559" s="148" t="s">
        <v>230</v>
      </c>
      <c r="AC2559" s="148" t="s">
        <v>49</v>
      </c>
      <c r="AD2559" s="148" t="s">
        <v>10286</v>
      </c>
      <c r="AE2559" s="148">
        <v>35500</v>
      </c>
      <c r="AF2559" s="148" t="s">
        <v>10287</v>
      </c>
      <c r="AI2559" s="148">
        <v>299767219</v>
      </c>
      <c r="AJ2559" s="148">
        <v>768574778</v>
      </c>
      <c r="AK2559" s="148" t="s">
        <v>10288</v>
      </c>
      <c r="AL2559" s="148">
        <v>1</v>
      </c>
      <c r="AM2559" s="148">
        <v>1</v>
      </c>
    </row>
    <row r="2560" spans="1:39">
      <c r="A2560" s="148">
        <v>5329347</v>
      </c>
      <c r="B2560" s="148" t="s">
        <v>10289</v>
      </c>
      <c r="C2560" s="148" t="s">
        <v>10290</v>
      </c>
      <c r="D2560" s="148">
        <v>5329347</v>
      </c>
      <c r="E2560" s="149" t="s">
        <v>52</v>
      </c>
      <c r="F2560" s="149" t="s">
        <v>52</v>
      </c>
      <c r="H2560" s="150">
        <v>41183</v>
      </c>
      <c r="I2560" s="149" t="s">
        <v>53</v>
      </c>
      <c r="J2560" s="149">
        <v>-13</v>
      </c>
      <c r="K2560" s="149" t="s">
        <v>45</v>
      </c>
      <c r="M2560" s="149" t="s">
        <v>46</v>
      </c>
      <c r="N2560" s="148">
        <v>12530114</v>
      </c>
      <c r="O2560" s="148" t="s">
        <v>47</v>
      </c>
      <c r="P2560" s="150">
        <v>45531</v>
      </c>
      <c r="Q2560" s="148" t="s">
        <v>962</v>
      </c>
      <c r="R2560" s="150">
        <v>45191</v>
      </c>
      <c r="T2560" s="148" t="s">
        <v>2115</v>
      </c>
      <c r="U2560" s="148">
        <v>500</v>
      </c>
      <c r="X2560" s="148">
        <v>5</v>
      </c>
      <c r="Y2560" s="148" t="s">
        <v>230</v>
      </c>
      <c r="AC2560" s="148" t="s">
        <v>49</v>
      </c>
      <c r="AD2560" s="148" t="s">
        <v>1328</v>
      </c>
      <c r="AE2560" s="148">
        <v>53000</v>
      </c>
      <c r="AF2560" s="148" t="s">
        <v>10291</v>
      </c>
      <c r="AI2560" s="148" t="s">
        <v>10292</v>
      </c>
      <c r="AJ2560" s="148" t="s">
        <v>10293</v>
      </c>
      <c r="AK2560" s="148" t="s">
        <v>10294</v>
      </c>
      <c r="AL2560" s="148">
        <v>0</v>
      </c>
      <c r="AM2560" s="148">
        <v>0</v>
      </c>
    </row>
    <row r="2561" spans="1:39">
      <c r="A2561" s="148">
        <v>538773</v>
      </c>
      <c r="B2561" s="148" t="s">
        <v>825</v>
      </c>
      <c r="C2561" s="148" t="s">
        <v>2320</v>
      </c>
      <c r="D2561" s="148">
        <v>538773</v>
      </c>
      <c r="F2561" s="149" t="s">
        <v>52</v>
      </c>
      <c r="H2561" s="150">
        <v>29140</v>
      </c>
      <c r="I2561" s="149" t="s">
        <v>8147</v>
      </c>
      <c r="J2561" s="149" t="s">
        <v>8148</v>
      </c>
      <c r="K2561" s="149" t="s">
        <v>45</v>
      </c>
      <c r="M2561" s="149" t="s">
        <v>46</v>
      </c>
      <c r="N2561" s="148">
        <v>12530003</v>
      </c>
      <c r="O2561" s="148" t="s">
        <v>2024</v>
      </c>
      <c r="Q2561" s="148" t="s">
        <v>48</v>
      </c>
      <c r="R2561" s="150">
        <v>37432</v>
      </c>
      <c r="S2561" s="150">
        <v>45188</v>
      </c>
      <c r="T2561" s="148" t="s">
        <v>1006</v>
      </c>
      <c r="U2561" s="148">
        <v>1267</v>
      </c>
      <c r="X2561" s="148">
        <v>12</v>
      </c>
      <c r="Y2561" s="148" t="s">
        <v>230</v>
      </c>
      <c r="AC2561" s="148" t="s">
        <v>49</v>
      </c>
      <c r="AD2561" s="148" t="s">
        <v>3644</v>
      </c>
      <c r="AE2561" s="148">
        <v>53200</v>
      </c>
      <c r="AF2561" s="148" t="s">
        <v>5276</v>
      </c>
      <c r="AI2561" s="148">
        <v>243705564</v>
      </c>
      <c r="AJ2561" s="148">
        <v>678489446</v>
      </c>
      <c r="AK2561" s="148" t="s">
        <v>1966</v>
      </c>
      <c r="AL2561" s="148">
        <v>0</v>
      </c>
      <c r="AM2561" s="148">
        <v>0</v>
      </c>
    </row>
    <row r="2562" spans="1:39">
      <c r="A2562" s="148">
        <v>5327905</v>
      </c>
      <c r="B2562" s="148" t="s">
        <v>825</v>
      </c>
      <c r="C2562" s="148" t="s">
        <v>3050</v>
      </c>
      <c r="D2562" s="148">
        <v>5327905</v>
      </c>
      <c r="F2562" s="149" t="s">
        <v>52</v>
      </c>
      <c r="H2562" s="150">
        <v>27644</v>
      </c>
      <c r="I2562" s="149" t="s">
        <v>8147</v>
      </c>
      <c r="J2562" s="149" t="s">
        <v>8148</v>
      </c>
      <c r="K2562" s="149" t="s">
        <v>45</v>
      </c>
      <c r="M2562" s="149" t="s">
        <v>46</v>
      </c>
      <c r="N2562" s="148">
        <v>12530072</v>
      </c>
      <c r="O2562" s="148" t="s">
        <v>2032</v>
      </c>
      <c r="Q2562" s="148" t="s">
        <v>48</v>
      </c>
      <c r="R2562" s="150">
        <v>43898</v>
      </c>
      <c r="S2562" s="150">
        <v>45187</v>
      </c>
      <c r="T2562" s="148" t="s">
        <v>1006</v>
      </c>
      <c r="U2562" s="148">
        <v>567</v>
      </c>
      <c r="X2562" s="148">
        <v>5</v>
      </c>
      <c r="Y2562" s="148" t="s">
        <v>230</v>
      </c>
      <c r="AC2562" s="148" t="s">
        <v>49</v>
      </c>
      <c r="AD2562" s="148" t="s">
        <v>4013</v>
      </c>
      <c r="AE2562" s="148">
        <v>53470</v>
      </c>
      <c r="AF2562" s="148" t="s">
        <v>5277</v>
      </c>
      <c r="AK2562" s="148" t="s">
        <v>1967</v>
      </c>
      <c r="AL2562" s="148">
        <v>0</v>
      </c>
      <c r="AM2562" s="148">
        <v>0</v>
      </c>
    </row>
    <row r="2563" spans="1:39">
      <c r="A2563" s="148">
        <v>5316304</v>
      </c>
      <c r="B2563" s="148" t="s">
        <v>825</v>
      </c>
      <c r="C2563" s="148" t="s">
        <v>6909</v>
      </c>
      <c r="D2563" s="148">
        <v>5316304</v>
      </c>
      <c r="E2563" s="149" t="s">
        <v>8115</v>
      </c>
      <c r="F2563" s="149" t="s">
        <v>52</v>
      </c>
      <c r="H2563" s="150">
        <v>34225</v>
      </c>
      <c r="I2563" s="149" t="s">
        <v>59</v>
      </c>
      <c r="J2563" s="149">
        <v>-40</v>
      </c>
      <c r="K2563" s="149" t="s">
        <v>61</v>
      </c>
      <c r="M2563" s="149" t="s">
        <v>46</v>
      </c>
      <c r="N2563" s="148">
        <v>12530078</v>
      </c>
      <c r="O2563" s="148" t="s">
        <v>105</v>
      </c>
      <c r="P2563" s="150">
        <v>45489</v>
      </c>
      <c r="Q2563" s="148" t="s">
        <v>962</v>
      </c>
      <c r="R2563" s="150">
        <v>37432</v>
      </c>
      <c r="T2563" s="148" t="s">
        <v>2022</v>
      </c>
      <c r="U2563" s="148">
        <v>1088</v>
      </c>
      <c r="X2563" s="148">
        <v>10</v>
      </c>
      <c r="Y2563" s="148" t="s">
        <v>230</v>
      </c>
      <c r="AC2563" s="148" t="s">
        <v>49</v>
      </c>
      <c r="AD2563" s="148" t="s">
        <v>3738</v>
      </c>
      <c r="AE2563" s="148">
        <v>53170</v>
      </c>
      <c r="AF2563" s="148" t="s">
        <v>6910</v>
      </c>
      <c r="AI2563" s="148">
        <v>243985157</v>
      </c>
      <c r="AK2563" s="148" t="s">
        <v>8335</v>
      </c>
      <c r="AL2563" s="148">
        <v>0</v>
      </c>
      <c r="AM2563" s="148">
        <v>0</v>
      </c>
    </row>
    <row r="2564" spans="1:39">
      <c r="A2564" s="148">
        <v>5325906</v>
      </c>
      <c r="B2564" s="148" t="s">
        <v>825</v>
      </c>
      <c r="C2564" s="148" t="s">
        <v>50</v>
      </c>
      <c r="D2564" s="148">
        <v>5325906</v>
      </c>
      <c r="F2564" s="149" t="s">
        <v>52</v>
      </c>
      <c r="H2564" s="150">
        <v>38949</v>
      </c>
      <c r="I2564" s="149" t="s">
        <v>2335</v>
      </c>
      <c r="J2564" s="149">
        <v>-19</v>
      </c>
      <c r="K2564" s="149" t="s">
        <v>45</v>
      </c>
      <c r="M2564" s="149" t="s">
        <v>46</v>
      </c>
      <c r="N2564" s="148">
        <v>12530072</v>
      </c>
      <c r="O2564" s="148" t="s">
        <v>2032</v>
      </c>
      <c r="Q2564" s="148" t="s">
        <v>48</v>
      </c>
      <c r="R2564" s="150">
        <v>42639</v>
      </c>
      <c r="T2564" s="148" t="s">
        <v>2115</v>
      </c>
      <c r="U2564" s="148">
        <v>500</v>
      </c>
      <c r="X2564" s="148">
        <v>5</v>
      </c>
      <c r="Y2564" s="148" t="s">
        <v>230</v>
      </c>
      <c r="AC2564" s="148" t="s">
        <v>49</v>
      </c>
      <c r="AD2564" s="148" t="s">
        <v>4013</v>
      </c>
      <c r="AE2564" s="148">
        <v>53470</v>
      </c>
      <c r="AF2564" s="148" t="s">
        <v>5278</v>
      </c>
      <c r="AJ2564" s="148">
        <v>621042200</v>
      </c>
      <c r="AK2564" s="148" t="s">
        <v>1967</v>
      </c>
      <c r="AL2564" s="148">
        <v>0</v>
      </c>
      <c r="AM2564" s="148">
        <v>0</v>
      </c>
    </row>
    <row r="2565" spans="1:39">
      <c r="A2565" s="148">
        <v>5325903</v>
      </c>
      <c r="B2565" s="148" t="s">
        <v>825</v>
      </c>
      <c r="C2565" s="148" t="s">
        <v>322</v>
      </c>
      <c r="D2565" s="148">
        <v>5325903</v>
      </c>
      <c r="F2565" s="149" t="s">
        <v>52</v>
      </c>
      <c r="H2565" s="150">
        <v>39665</v>
      </c>
      <c r="I2565" s="149" t="s">
        <v>152</v>
      </c>
      <c r="J2565" s="149">
        <v>-17</v>
      </c>
      <c r="K2565" s="149" t="s">
        <v>45</v>
      </c>
      <c r="M2565" s="149" t="s">
        <v>46</v>
      </c>
      <c r="N2565" s="148">
        <v>12530072</v>
      </c>
      <c r="O2565" s="148" t="s">
        <v>2032</v>
      </c>
      <c r="Q2565" s="148" t="s">
        <v>48</v>
      </c>
      <c r="R2565" s="150">
        <v>42639</v>
      </c>
      <c r="T2565" s="148" t="s">
        <v>2115</v>
      </c>
      <c r="U2565" s="148">
        <v>890</v>
      </c>
      <c r="X2565" s="148">
        <v>8</v>
      </c>
      <c r="Y2565" s="148" t="s">
        <v>230</v>
      </c>
      <c r="AC2565" s="148" t="s">
        <v>49</v>
      </c>
      <c r="AD2565" s="148" t="s">
        <v>4013</v>
      </c>
      <c r="AE2565" s="148">
        <v>53470</v>
      </c>
      <c r="AF2565" s="148" t="s">
        <v>5278</v>
      </c>
      <c r="AJ2565" s="148">
        <v>621042200</v>
      </c>
      <c r="AK2565" s="148" t="s">
        <v>1967</v>
      </c>
      <c r="AL2565" s="148">
        <v>0</v>
      </c>
      <c r="AM2565" s="148">
        <v>0</v>
      </c>
    </row>
    <row r="2566" spans="1:39">
      <c r="A2566" s="148">
        <v>5327049</v>
      </c>
      <c r="B2566" s="148" t="s">
        <v>1189</v>
      </c>
      <c r="C2566" s="148" t="s">
        <v>1013</v>
      </c>
      <c r="D2566" s="148">
        <v>5327049</v>
      </c>
      <c r="F2566" s="149" t="s">
        <v>52</v>
      </c>
      <c r="H2566" s="150">
        <v>26013</v>
      </c>
      <c r="I2566" s="149" t="s">
        <v>8109</v>
      </c>
      <c r="J2566" s="149" t="s">
        <v>8110</v>
      </c>
      <c r="K2566" s="149" t="s">
        <v>45</v>
      </c>
      <c r="M2566" s="149" t="s">
        <v>46</v>
      </c>
      <c r="N2566" s="148">
        <v>12530035</v>
      </c>
      <c r="O2566" s="148" t="s">
        <v>2027</v>
      </c>
      <c r="Q2566" s="148" t="s">
        <v>48</v>
      </c>
      <c r="R2566" s="150">
        <v>43377</v>
      </c>
      <c r="S2566" s="150">
        <v>44809</v>
      </c>
      <c r="T2566" s="148" t="s">
        <v>2896</v>
      </c>
      <c r="U2566" s="148">
        <v>645</v>
      </c>
      <c r="X2566" s="148">
        <v>6</v>
      </c>
      <c r="Y2566" s="148" t="s">
        <v>230</v>
      </c>
      <c r="AC2566" s="148" t="s">
        <v>49</v>
      </c>
      <c r="AD2566" s="148" t="s">
        <v>3885</v>
      </c>
      <c r="AE2566" s="148">
        <v>53950</v>
      </c>
      <c r="AF2566" s="148" t="s">
        <v>5279</v>
      </c>
      <c r="AJ2566" s="148">
        <v>676667434</v>
      </c>
      <c r="AK2566" s="148" t="s">
        <v>1968</v>
      </c>
      <c r="AL2566" s="148">
        <v>0</v>
      </c>
      <c r="AM2566" s="148">
        <v>0</v>
      </c>
    </row>
    <row r="2567" spans="1:39">
      <c r="A2567" s="148">
        <v>5318862</v>
      </c>
      <c r="B2567" s="148" t="s">
        <v>1063</v>
      </c>
      <c r="C2567" s="148" t="s">
        <v>153</v>
      </c>
      <c r="D2567" s="148">
        <v>5318862</v>
      </c>
      <c r="F2567" s="149" t="s">
        <v>52</v>
      </c>
      <c r="H2567" s="150">
        <v>23586</v>
      </c>
      <c r="I2567" s="149" t="s">
        <v>8138</v>
      </c>
      <c r="J2567" s="149" t="s">
        <v>8139</v>
      </c>
      <c r="K2567" s="149" t="s">
        <v>45</v>
      </c>
      <c r="M2567" s="149" t="s">
        <v>46</v>
      </c>
      <c r="N2567" s="148">
        <v>12530059</v>
      </c>
      <c r="O2567" s="148" t="s">
        <v>2076</v>
      </c>
      <c r="Q2567" s="148" t="s">
        <v>48</v>
      </c>
      <c r="R2567" s="150">
        <v>38257</v>
      </c>
      <c r="S2567" s="150">
        <v>45078</v>
      </c>
      <c r="T2567" s="148" t="s">
        <v>1006</v>
      </c>
      <c r="U2567" s="148">
        <v>500</v>
      </c>
      <c r="X2567" s="148">
        <v>5</v>
      </c>
      <c r="Y2567" s="148" t="s">
        <v>230</v>
      </c>
      <c r="AC2567" s="148" t="s">
        <v>49</v>
      </c>
      <c r="AD2567" s="148" t="s">
        <v>3813</v>
      </c>
      <c r="AE2567" s="148">
        <v>53970</v>
      </c>
      <c r="AF2567" s="148" t="s">
        <v>5280</v>
      </c>
      <c r="AI2567" s="148">
        <v>243687739</v>
      </c>
      <c r="AK2567" s="148" t="s">
        <v>3614</v>
      </c>
      <c r="AL2567" s="148">
        <v>0</v>
      </c>
      <c r="AM2567" s="148">
        <v>0</v>
      </c>
    </row>
    <row r="2568" spans="1:39">
      <c r="A2568" s="148">
        <v>5328364</v>
      </c>
      <c r="B2568" s="148" t="s">
        <v>905</v>
      </c>
      <c r="C2568" s="148" t="s">
        <v>3200</v>
      </c>
      <c r="D2568" s="148">
        <v>5328364</v>
      </c>
      <c r="F2568" s="149" t="s">
        <v>52</v>
      </c>
      <c r="H2568" s="150">
        <v>41102</v>
      </c>
      <c r="I2568" s="149" t="s">
        <v>53</v>
      </c>
      <c r="J2568" s="149">
        <v>-13</v>
      </c>
      <c r="K2568" s="149" t="s">
        <v>61</v>
      </c>
      <c r="M2568" s="149" t="s">
        <v>46</v>
      </c>
      <c r="N2568" s="148">
        <v>12530055</v>
      </c>
      <c r="O2568" s="148" t="s">
        <v>240</v>
      </c>
      <c r="Q2568" s="148" t="s">
        <v>48</v>
      </c>
      <c r="R2568" s="150">
        <v>44475</v>
      </c>
      <c r="T2568" s="148" t="s">
        <v>2115</v>
      </c>
      <c r="U2568" s="148">
        <v>500</v>
      </c>
      <c r="X2568" s="148">
        <v>5</v>
      </c>
      <c r="Y2568" s="148" t="s">
        <v>230</v>
      </c>
      <c r="AC2568" s="148" t="s">
        <v>49</v>
      </c>
      <c r="AD2568" s="148" t="s">
        <v>3972</v>
      </c>
      <c r="AE2568" s="148">
        <v>53380</v>
      </c>
      <c r="AF2568" s="148" t="s">
        <v>5281</v>
      </c>
      <c r="AJ2568" s="148">
        <v>671268494</v>
      </c>
      <c r="AK2568" s="148" t="s">
        <v>3201</v>
      </c>
      <c r="AL2568" s="148">
        <v>0</v>
      </c>
      <c r="AM2568" s="148">
        <v>0</v>
      </c>
    </row>
    <row r="2569" spans="1:39">
      <c r="A2569" s="148">
        <v>5318762</v>
      </c>
      <c r="B2569" s="148" t="s">
        <v>905</v>
      </c>
      <c r="C2569" s="148" t="s">
        <v>6911</v>
      </c>
      <c r="D2569" s="148">
        <v>5318762</v>
      </c>
      <c r="F2569" s="149" t="s">
        <v>52</v>
      </c>
      <c r="H2569" s="150">
        <v>27971</v>
      </c>
      <c r="I2569" s="149" t="s">
        <v>8147</v>
      </c>
      <c r="J2569" s="149" t="s">
        <v>8148</v>
      </c>
      <c r="K2569" s="149" t="s">
        <v>45</v>
      </c>
      <c r="M2569" s="149" t="s">
        <v>46</v>
      </c>
      <c r="N2569" s="148">
        <v>12530042</v>
      </c>
      <c r="O2569" s="148" t="s">
        <v>119</v>
      </c>
      <c r="Q2569" s="148" t="s">
        <v>48</v>
      </c>
      <c r="R2569" s="150">
        <v>38245</v>
      </c>
      <c r="S2569" s="150">
        <v>44475</v>
      </c>
      <c r="T2569" s="148" t="s">
        <v>2896</v>
      </c>
      <c r="U2569" s="148">
        <v>1082</v>
      </c>
      <c r="X2569" s="148">
        <v>10</v>
      </c>
      <c r="Y2569" s="148" t="s">
        <v>230</v>
      </c>
      <c r="AC2569" s="148" t="s">
        <v>49</v>
      </c>
      <c r="AD2569" s="148" t="s">
        <v>3686</v>
      </c>
      <c r="AE2569" s="148">
        <v>53400</v>
      </c>
      <c r="AF2569" s="148" t="s">
        <v>3929</v>
      </c>
      <c r="AI2569" s="148">
        <v>243690238</v>
      </c>
      <c r="AK2569" s="148" t="s">
        <v>1746</v>
      </c>
      <c r="AL2569" s="148">
        <v>0</v>
      </c>
      <c r="AM2569" s="148">
        <v>0</v>
      </c>
    </row>
    <row r="2570" spans="1:39">
      <c r="A2570" s="148">
        <v>5329256</v>
      </c>
      <c r="B2570" s="148" t="s">
        <v>6914</v>
      </c>
      <c r="C2570" s="148" t="s">
        <v>10295</v>
      </c>
      <c r="D2570" s="148">
        <v>5329256</v>
      </c>
      <c r="F2570" s="149" t="s">
        <v>52</v>
      </c>
      <c r="H2570" s="150">
        <v>42146</v>
      </c>
      <c r="I2570" s="149" t="s">
        <v>57</v>
      </c>
      <c r="J2570" s="149">
        <v>-10</v>
      </c>
      <c r="K2570" s="149" t="s">
        <v>61</v>
      </c>
      <c r="M2570" s="149" t="s">
        <v>46</v>
      </c>
      <c r="N2570" s="148">
        <v>12530058</v>
      </c>
      <c r="O2570" s="148" t="s">
        <v>945</v>
      </c>
      <c r="Q2570" s="148" t="s">
        <v>48</v>
      </c>
      <c r="R2570" s="150">
        <v>45182</v>
      </c>
      <c r="T2570" s="148" t="s">
        <v>2115</v>
      </c>
      <c r="U2570" s="148">
        <v>500</v>
      </c>
      <c r="X2570" s="148">
        <v>5</v>
      </c>
      <c r="Y2570" s="148" t="s">
        <v>230</v>
      </c>
      <c r="AC2570" s="148" t="s">
        <v>49</v>
      </c>
      <c r="AD2570" s="148" t="s">
        <v>6915</v>
      </c>
      <c r="AE2570" s="148">
        <v>53340</v>
      </c>
      <c r="AF2570" s="148" t="s">
        <v>10296</v>
      </c>
      <c r="AJ2570" s="148">
        <v>631040986</v>
      </c>
      <c r="AK2570" s="148" t="s">
        <v>6917</v>
      </c>
      <c r="AL2570" s="148">
        <v>0</v>
      </c>
      <c r="AM2570" s="148">
        <v>0</v>
      </c>
    </row>
    <row r="2571" spans="1:39">
      <c r="A2571" s="148">
        <v>5328708</v>
      </c>
      <c r="B2571" s="148" t="s">
        <v>6914</v>
      </c>
      <c r="C2571" s="148" t="s">
        <v>3065</v>
      </c>
      <c r="D2571" s="148">
        <v>5328708</v>
      </c>
      <c r="F2571" s="149" t="s">
        <v>52</v>
      </c>
      <c r="H2571" s="150">
        <v>40635</v>
      </c>
      <c r="I2571" s="149" t="s">
        <v>44</v>
      </c>
      <c r="J2571" s="149">
        <v>-14</v>
      </c>
      <c r="K2571" s="149" t="s">
        <v>45</v>
      </c>
      <c r="M2571" s="149" t="s">
        <v>46</v>
      </c>
      <c r="N2571" s="148">
        <v>12530058</v>
      </c>
      <c r="O2571" s="148" t="s">
        <v>945</v>
      </c>
      <c r="Q2571" s="148" t="s">
        <v>48</v>
      </c>
      <c r="R2571" s="150">
        <v>44817</v>
      </c>
      <c r="T2571" s="148" t="s">
        <v>2115</v>
      </c>
      <c r="U2571" s="148">
        <v>500</v>
      </c>
      <c r="X2571" s="148">
        <v>5</v>
      </c>
      <c r="Y2571" s="148" t="s">
        <v>230</v>
      </c>
      <c r="AC2571" s="148" t="s">
        <v>49</v>
      </c>
      <c r="AD2571" s="148" t="s">
        <v>6915</v>
      </c>
      <c r="AE2571" s="148">
        <v>53340</v>
      </c>
      <c r="AF2571" s="148" t="s">
        <v>6916</v>
      </c>
      <c r="AJ2571" s="148">
        <v>631040986</v>
      </c>
      <c r="AK2571" s="148" t="s">
        <v>6917</v>
      </c>
      <c r="AL2571" s="148">
        <v>0</v>
      </c>
      <c r="AM2571" s="148">
        <v>0</v>
      </c>
    </row>
    <row r="2572" spans="1:39">
      <c r="A2572" s="148">
        <v>5329255</v>
      </c>
      <c r="B2572" s="148" t="s">
        <v>6914</v>
      </c>
      <c r="C2572" s="148" t="s">
        <v>532</v>
      </c>
      <c r="D2572" s="148">
        <v>5329255</v>
      </c>
      <c r="F2572" s="149" t="s">
        <v>52</v>
      </c>
      <c r="H2572" s="150">
        <v>41444</v>
      </c>
      <c r="I2572" s="149" t="s">
        <v>54</v>
      </c>
      <c r="J2572" s="149">
        <v>-12</v>
      </c>
      <c r="K2572" s="149" t="s">
        <v>45</v>
      </c>
      <c r="M2572" s="149" t="s">
        <v>46</v>
      </c>
      <c r="N2572" s="148">
        <v>12530058</v>
      </c>
      <c r="O2572" s="148" t="s">
        <v>945</v>
      </c>
      <c r="Q2572" s="148" t="s">
        <v>48</v>
      </c>
      <c r="R2572" s="150">
        <v>45182</v>
      </c>
      <c r="T2572" s="148" t="s">
        <v>2115</v>
      </c>
      <c r="U2572" s="148">
        <v>500</v>
      </c>
      <c r="X2572" s="148">
        <v>5</v>
      </c>
      <c r="Y2572" s="148" t="s">
        <v>230</v>
      </c>
      <c r="AC2572" s="148" t="s">
        <v>49</v>
      </c>
      <c r="AD2572" s="148" t="s">
        <v>6915</v>
      </c>
      <c r="AE2572" s="148">
        <v>53340</v>
      </c>
      <c r="AF2572" s="148" t="s">
        <v>10296</v>
      </c>
      <c r="AJ2572" s="148">
        <v>631040986</v>
      </c>
      <c r="AK2572" s="148" t="s">
        <v>6917</v>
      </c>
      <c r="AL2572" s="148">
        <v>0</v>
      </c>
      <c r="AM2572" s="148">
        <v>0</v>
      </c>
    </row>
    <row r="2573" spans="1:39">
      <c r="A2573" s="148">
        <v>5328959</v>
      </c>
      <c r="B2573" s="148" t="s">
        <v>6914</v>
      </c>
      <c r="C2573" s="148" t="s">
        <v>284</v>
      </c>
      <c r="D2573" s="148">
        <v>5328959</v>
      </c>
      <c r="F2573" s="149" t="s">
        <v>43</v>
      </c>
      <c r="H2573" s="150">
        <v>40710</v>
      </c>
      <c r="I2573" s="149" t="s">
        <v>44</v>
      </c>
      <c r="J2573" s="149">
        <v>-14</v>
      </c>
      <c r="K2573" s="149" t="s">
        <v>45</v>
      </c>
      <c r="M2573" s="149" t="s">
        <v>46</v>
      </c>
      <c r="N2573" s="148">
        <v>12530144</v>
      </c>
      <c r="O2573" s="148" t="s">
        <v>2070</v>
      </c>
      <c r="Q2573" s="148" t="s">
        <v>48</v>
      </c>
      <c r="R2573" s="150">
        <v>44852</v>
      </c>
      <c r="T2573" s="148" t="s">
        <v>2115</v>
      </c>
      <c r="U2573" s="148">
        <v>500</v>
      </c>
      <c r="X2573" s="148">
        <v>5</v>
      </c>
      <c r="Y2573" s="148" t="s">
        <v>230</v>
      </c>
      <c r="AC2573" s="148" t="s">
        <v>49</v>
      </c>
      <c r="AD2573" s="148" t="s">
        <v>4108</v>
      </c>
      <c r="AE2573" s="148">
        <v>53290</v>
      </c>
      <c r="AF2573" s="148" t="s">
        <v>6912</v>
      </c>
      <c r="AJ2573" s="148">
        <v>621881011</v>
      </c>
      <c r="AK2573" s="148" t="s">
        <v>6913</v>
      </c>
      <c r="AL2573" s="148">
        <v>0</v>
      </c>
      <c r="AM2573" s="148">
        <v>0</v>
      </c>
    </row>
    <row r="2574" spans="1:39">
      <c r="A2574" s="148">
        <v>5329324</v>
      </c>
      <c r="B2574" s="148" t="s">
        <v>10297</v>
      </c>
      <c r="C2574" s="148" t="s">
        <v>217</v>
      </c>
      <c r="D2574" s="148">
        <v>5329324</v>
      </c>
      <c r="F2574" s="149" t="s">
        <v>52</v>
      </c>
      <c r="H2574" s="150">
        <v>40320</v>
      </c>
      <c r="I2574" s="149" t="s">
        <v>97</v>
      </c>
      <c r="J2574" s="149">
        <v>-15</v>
      </c>
      <c r="K2574" s="149" t="s">
        <v>45</v>
      </c>
      <c r="M2574" s="149" t="s">
        <v>46</v>
      </c>
      <c r="N2574" s="148">
        <v>12538909</v>
      </c>
      <c r="O2574" s="148" t="s">
        <v>2038</v>
      </c>
      <c r="Q2574" s="148" t="s">
        <v>48</v>
      </c>
      <c r="R2574" s="150">
        <v>45190</v>
      </c>
      <c r="T2574" s="148" t="s">
        <v>2115</v>
      </c>
      <c r="U2574" s="148">
        <v>500</v>
      </c>
      <c r="X2574" s="148">
        <v>5</v>
      </c>
      <c r="Y2574" s="148" t="s">
        <v>230</v>
      </c>
      <c r="AC2574" s="148" t="s">
        <v>49</v>
      </c>
      <c r="AD2574" s="148" t="s">
        <v>5485</v>
      </c>
      <c r="AE2574" s="148">
        <v>53230</v>
      </c>
      <c r="AF2574" s="148" t="s">
        <v>10298</v>
      </c>
      <c r="AK2574" s="148" t="s">
        <v>7349</v>
      </c>
      <c r="AL2574" s="148">
        <v>0</v>
      </c>
      <c r="AM2574" s="148">
        <v>0</v>
      </c>
    </row>
    <row r="2575" spans="1:39">
      <c r="A2575" s="148">
        <v>5318284</v>
      </c>
      <c r="B2575" s="148" t="s">
        <v>826</v>
      </c>
      <c r="C2575" s="148" t="s">
        <v>69</v>
      </c>
      <c r="D2575" s="148">
        <v>5318284</v>
      </c>
      <c r="E2575" s="149" t="s">
        <v>8115</v>
      </c>
      <c r="F2575" s="149" t="s">
        <v>52</v>
      </c>
      <c r="H2575" s="150">
        <v>27172</v>
      </c>
      <c r="I2575" s="149" t="s">
        <v>8109</v>
      </c>
      <c r="J2575" s="149" t="s">
        <v>8110</v>
      </c>
      <c r="K2575" s="149" t="s">
        <v>45</v>
      </c>
      <c r="M2575" s="149" t="s">
        <v>46</v>
      </c>
      <c r="N2575" s="148">
        <v>12530121</v>
      </c>
      <c r="O2575" s="148" t="s">
        <v>142</v>
      </c>
      <c r="P2575" s="150">
        <v>45478</v>
      </c>
      <c r="Q2575" s="148" t="s">
        <v>962</v>
      </c>
      <c r="R2575" s="150">
        <v>37893</v>
      </c>
      <c r="S2575" s="150">
        <v>45182</v>
      </c>
      <c r="T2575" s="148" t="s">
        <v>1006</v>
      </c>
      <c r="U2575" s="148">
        <v>704</v>
      </c>
      <c r="X2575" s="148">
        <v>7</v>
      </c>
      <c r="Y2575" s="148" t="s">
        <v>230</v>
      </c>
      <c r="AC2575" s="148" t="s">
        <v>49</v>
      </c>
      <c r="AD2575" s="148" t="s">
        <v>3869</v>
      </c>
      <c r="AE2575" s="148">
        <v>53500</v>
      </c>
      <c r="AF2575" s="148" t="s">
        <v>5282</v>
      </c>
      <c r="AI2575" s="148" t="s">
        <v>10299</v>
      </c>
      <c r="AJ2575" s="148">
        <v>689672916</v>
      </c>
      <c r="AK2575" s="148" t="s">
        <v>2328</v>
      </c>
      <c r="AL2575" s="148">
        <v>0</v>
      </c>
      <c r="AM2575" s="148">
        <v>0</v>
      </c>
    </row>
    <row r="2576" spans="1:39">
      <c r="A2576" s="148">
        <v>5329757</v>
      </c>
      <c r="B2576" s="148" t="s">
        <v>826</v>
      </c>
      <c r="C2576" s="148" t="s">
        <v>1024</v>
      </c>
      <c r="D2576" s="148">
        <v>5329757</v>
      </c>
      <c r="E2576" s="149" t="s">
        <v>43</v>
      </c>
      <c r="H2576" s="150">
        <v>42168</v>
      </c>
      <c r="I2576" s="149" t="s">
        <v>57</v>
      </c>
      <c r="J2576" s="149">
        <v>-10</v>
      </c>
      <c r="K2576" s="149" t="s">
        <v>45</v>
      </c>
      <c r="M2576" s="149" t="s">
        <v>46</v>
      </c>
      <c r="N2576" s="148">
        <v>12530017</v>
      </c>
      <c r="O2576" s="148" t="s">
        <v>2025</v>
      </c>
      <c r="P2576" s="150">
        <v>45535</v>
      </c>
      <c r="Q2576" s="148" t="s">
        <v>962</v>
      </c>
      <c r="R2576" s="150">
        <v>45535</v>
      </c>
      <c r="T2576" s="148" t="s">
        <v>2115</v>
      </c>
      <c r="U2576" s="148">
        <v>500</v>
      </c>
      <c r="X2576" s="148">
        <v>5</v>
      </c>
      <c r="Y2576" s="148" t="s">
        <v>230</v>
      </c>
      <c r="AC2576" s="148" t="s">
        <v>49</v>
      </c>
      <c r="AD2576" s="148" t="s">
        <v>3669</v>
      </c>
      <c r="AE2576" s="148">
        <v>53500</v>
      </c>
      <c r="AF2576" s="148" t="s">
        <v>10424</v>
      </c>
      <c r="AI2576" s="148">
        <v>616117396</v>
      </c>
      <c r="AK2576" s="148" t="s">
        <v>10425</v>
      </c>
      <c r="AL2576" s="148">
        <v>0</v>
      </c>
      <c r="AM2576" s="148">
        <v>0</v>
      </c>
    </row>
    <row r="2577" spans="1:39">
      <c r="A2577" s="148">
        <v>5328763</v>
      </c>
      <c r="B2577" s="148" t="s">
        <v>6918</v>
      </c>
      <c r="C2577" s="148" t="s">
        <v>6919</v>
      </c>
      <c r="D2577" s="148">
        <v>5328763</v>
      </c>
      <c r="E2577" s="149" t="s">
        <v>52</v>
      </c>
      <c r="F2577" s="149" t="s">
        <v>52</v>
      </c>
      <c r="H2577" s="150">
        <v>41359</v>
      </c>
      <c r="I2577" s="149" t="s">
        <v>54</v>
      </c>
      <c r="J2577" s="149">
        <v>-12</v>
      </c>
      <c r="K2577" s="149" t="s">
        <v>61</v>
      </c>
      <c r="M2577" s="149" t="s">
        <v>46</v>
      </c>
      <c r="N2577" s="148">
        <v>12530022</v>
      </c>
      <c r="O2577" s="148" t="s">
        <v>51</v>
      </c>
      <c r="P2577" s="150">
        <v>45502</v>
      </c>
      <c r="Q2577" s="148" t="s">
        <v>962</v>
      </c>
      <c r="R2577" s="150">
        <v>44825</v>
      </c>
      <c r="T2577" s="148" t="s">
        <v>2115</v>
      </c>
      <c r="U2577" s="148">
        <v>592</v>
      </c>
      <c r="X2577" s="148">
        <v>5</v>
      </c>
      <c r="Y2577" s="148" t="s">
        <v>230</v>
      </c>
      <c r="AB2577" s="150">
        <v>45108</v>
      </c>
      <c r="AC2577" s="148" t="s">
        <v>49</v>
      </c>
      <c r="AD2577" s="148" t="s">
        <v>5726</v>
      </c>
      <c r="AE2577" s="148">
        <v>53970</v>
      </c>
      <c r="AF2577" s="148" t="s">
        <v>6920</v>
      </c>
      <c r="AI2577" s="148" t="s">
        <v>6921</v>
      </c>
      <c r="AJ2577" s="148" t="s">
        <v>6922</v>
      </c>
      <c r="AK2577" s="148" t="s">
        <v>6923</v>
      </c>
      <c r="AL2577" s="148">
        <v>0</v>
      </c>
      <c r="AM2577" s="148">
        <v>0</v>
      </c>
    </row>
    <row r="2578" spans="1:39">
      <c r="A2578" s="148">
        <v>5319101</v>
      </c>
      <c r="B2578" s="148" t="s">
        <v>1135</v>
      </c>
      <c r="C2578" s="148" t="s">
        <v>93</v>
      </c>
      <c r="D2578" s="148">
        <v>5319101</v>
      </c>
      <c r="F2578" s="149" t="s">
        <v>52</v>
      </c>
      <c r="H2578" s="150">
        <v>20231</v>
      </c>
      <c r="I2578" s="149" t="s">
        <v>8208</v>
      </c>
      <c r="J2578" s="149" t="s">
        <v>8209</v>
      </c>
      <c r="K2578" s="149" t="s">
        <v>45</v>
      </c>
      <c r="M2578" s="149" t="s">
        <v>46</v>
      </c>
      <c r="N2578" s="148">
        <v>12530058</v>
      </c>
      <c r="O2578" s="148" t="s">
        <v>945</v>
      </c>
      <c r="Q2578" s="148" t="s">
        <v>48</v>
      </c>
      <c r="R2578" s="150">
        <v>38285</v>
      </c>
      <c r="S2578" s="150">
        <v>45166</v>
      </c>
      <c r="T2578" s="148" t="s">
        <v>1006</v>
      </c>
      <c r="U2578" s="148">
        <v>509</v>
      </c>
      <c r="X2578" s="148">
        <v>5</v>
      </c>
      <c r="Y2578" s="148" t="s">
        <v>230</v>
      </c>
      <c r="AC2578" s="148" t="s">
        <v>49</v>
      </c>
      <c r="AD2578" s="148" t="s">
        <v>1328</v>
      </c>
      <c r="AE2578" s="148">
        <v>53000</v>
      </c>
      <c r="AF2578" s="148" t="s">
        <v>5283</v>
      </c>
      <c r="AI2578" s="148">
        <v>954772959</v>
      </c>
      <c r="AJ2578" s="148">
        <v>782897015</v>
      </c>
      <c r="AK2578" s="148" t="s">
        <v>10300</v>
      </c>
      <c r="AL2578" s="148">
        <v>0</v>
      </c>
      <c r="AM2578" s="148">
        <v>0</v>
      </c>
    </row>
    <row r="2579" spans="1:39">
      <c r="A2579" s="148">
        <v>5323470</v>
      </c>
      <c r="B2579" s="148" t="s">
        <v>827</v>
      </c>
      <c r="C2579" s="148" t="s">
        <v>111</v>
      </c>
      <c r="D2579" s="148">
        <v>5323470</v>
      </c>
      <c r="E2579" s="149" t="s">
        <v>52</v>
      </c>
      <c r="F2579" s="149" t="s">
        <v>52</v>
      </c>
      <c r="H2579" s="150">
        <v>30835</v>
      </c>
      <c r="I2579" s="149" t="s">
        <v>8113</v>
      </c>
      <c r="J2579" s="149" t="s">
        <v>8114</v>
      </c>
      <c r="K2579" s="149" t="s">
        <v>45</v>
      </c>
      <c r="M2579" s="149" t="s">
        <v>46</v>
      </c>
      <c r="N2579" s="148">
        <v>12530011</v>
      </c>
      <c r="O2579" s="148" t="s">
        <v>2082</v>
      </c>
      <c r="P2579" s="150">
        <v>45488</v>
      </c>
      <c r="Q2579" s="148" t="s">
        <v>962</v>
      </c>
      <c r="R2579" s="150">
        <v>40941</v>
      </c>
      <c r="S2579" s="150">
        <v>45163</v>
      </c>
      <c r="T2579" s="148" t="s">
        <v>2896</v>
      </c>
      <c r="U2579" s="148">
        <v>536</v>
      </c>
      <c r="X2579" s="148">
        <v>5</v>
      </c>
      <c r="Y2579" s="148" t="s">
        <v>230</v>
      </c>
      <c r="AC2579" s="148" t="s">
        <v>49</v>
      </c>
      <c r="AD2579" s="148" t="s">
        <v>5518</v>
      </c>
      <c r="AE2579" s="148">
        <v>53400</v>
      </c>
      <c r="AF2579" s="148" t="s">
        <v>6924</v>
      </c>
      <c r="AJ2579" s="148">
        <v>650138790</v>
      </c>
      <c r="AK2579" s="148" t="s">
        <v>3615</v>
      </c>
      <c r="AL2579" s="148">
        <v>0</v>
      </c>
      <c r="AM2579" s="148">
        <v>0</v>
      </c>
    </row>
    <row r="2580" spans="1:39">
      <c r="A2580" s="148">
        <v>5322185</v>
      </c>
      <c r="B2580" s="148" t="s">
        <v>6925</v>
      </c>
      <c r="C2580" s="148" t="s">
        <v>84</v>
      </c>
      <c r="D2580" s="148">
        <v>5322185</v>
      </c>
      <c r="F2580" s="149" t="s">
        <v>52</v>
      </c>
      <c r="H2580" s="150">
        <v>23122</v>
      </c>
      <c r="I2580" s="149" t="s">
        <v>8138</v>
      </c>
      <c r="J2580" s="149" t="s">
        <v>8139</v>
      </c>
      <c r="K2580" s="149" t="s">
        <v>45</v>
      </c>
      <c r="M2580" s="149" t="s">
        <v>46</v>
      </c>
      <c r="N2580" s="148">
        <v>12530064</v>
      </c>
      <c r="O2580" s="148" t="s">
        <v>2020</v>
      </c>
      <c r="Q2580" s="148" t="s">
        <v>48</v>
      </c>
      <c r="R2580" s="150">
        <v>40204</v>
      </c>
      <c r="S2580" s="150">
        <v>44823</v>
      </c>
      <c r="T2580" s="148" t="s">
        <v>2896</v>
      </c>
      <c r="U2580" s="148">
        <v>1063</v>
      </c>
      <c r="X2580" s="148">
        <v>10</v>
      </c>
      <c r="Y2580" s="148" t="s">
        <v>230</v>
      </c>
      <c r="AC2580" s="148" t="s">
        <v>49</v>
      </c>
      <c r="AD2580" s="148" t="s">
        <v>3785</v>
      </c>
      <c r="AE2580" s="148">
        <v>53320</v>
      </c>
      <c r="AF2580" s="148" t="s">
        <v>6926</v>
      </c>
      <c r="AI2580" s="148">
        <v>651699133</v>
      </c>
      <c r="AK2580" s="148" t="s">
        <v>6927</v>
      </c>
      <c r="AL2580" s="148">
        <v>0</v>
      </c>
      <c r="AM2580" s="148">
        <v>0</v>
      </c>
    </row>
    <row r="2581" spans="1:39">
      <c r="A2581" s="148">
        <v>5317504</v>
      </c>
      <c r="B2581" s="148" t="s">
        <v>2200</v>
      </c>
      <c r="C2581" s="148" t="s">
        <v>144</v>
      </c>
      <c r="D2581" s="148">
        <v>5317504</v>
      </c>
      <c r="F2581" s="149" t="s">
        <v>52</v>
      </c>
      <c r="H2581" s="150">
        <v>27822</v>
      </c>
      <c r="I2581" s="149" t="s">
        <v>8147</v>
      </c>
      <c r="J2581" s="149" t="s">
        <v>8148</v>
      </c>
      <c r="K2581" s="149" t="s">
        <v>45</v>
      </c>
      <c r="M2581" s="149" t="s">
        <v>46</v>
      </c>
      <c r="N2581" s="148">
        <v>12530022</v>
      </c>
      <c r="O2581" s="148" t="s">
        <v>51</v>
      </c>
      <c r="Q2581" s="148" t="s">
        <v>48</v>
      </c>
      <c r="R2581" s="150">
        <v>37522</v>
      </c>
      <c r="S2581" s="150">
        <v>44800</v>
      </c>
      <c r="T2581" s="148" t="s">
        <v>2896</v>
      </c>
      <c r="U2581" s="148">
        <v>972</v>
      </c>
      <c r="X2581" s="148">
        <v>9</v>
      </c>
      <c r="Y2581" s="148" t="s">
        <v>230</v>
      </c>
      <c r="AC2581" s="148" t="s">
        <v>49</v>
      </c>
      <c r="AD2581" s="148" t="s">
        <v>1328</v>
      </c>
      <c r="AE2581" s="148">
        <v>53000</v>
      </c>
      <c r="AF2581" s="148" t="s">
        <v>5284</v>
      </c>
      <c r="AI2581" s="148">
        <v>243490512</v>
      </c>
      <c r="AJ2581" s="148">
        <v>645164951</v>
      </c>
      <c r="AK2581" s="148" t="s">
        <v>2201</v>
      </c>
      <c r="AL2581" s="148">
        <v>0</v>
      </c>
      <c r="AM2581" s="148">
        <v>0</v>
      </c>
    </row>
    <row r="2582" spans="1:39">
      <c r="A2582" s="148">
        <v>5325340</v>
      </c>
      <c r="B2582" s="148" t="s">
        <v>1003</v>
      </c>
      <c r="C2582" s="148" t="s">
        <v>235</v>
      </c>
      <c r="D2582" s="148">
        <v>5325340</v>
      </c>
      <c r="E2582" s="149" t="s">
        <v>52</v>
      </c>
      <c r="F2582" s="149" t="s">
        <v>52</v>
      </c>
      <c r="H2582" s="150">
        <v>27346</v>
      </c>
      <c r="I2582" s="149" t="s">
        <v>8109</v>
      </c>
      <c r="J2582" s="149" t="s">
        <v>8110</v>
      </c>
      <c r="K2582" s="149" t="s">
        <v>45</v>
      </c>
      <c r="M2582" s="149" t="s">
        <v>46</v>
      </c>
      <c r="N2582" s="148">
        <v>12530146</v>
      </c>
      <c r="O2582" s="148" t="s">
        <v>2034</v>
      </c>
      <c r="P2582" s="150">
        <v>45488</v>
      </c>
      <c r="Q2582" s="148" t="s">
        <v>962</v>
      </c>
      <c r="R2582" s="150">
        <v>42269</v>
      </c>
      <c r="S2582" s="150">
        <v>44831</v>
      </c>
      <c r="T2582" s="148" t="s">
        <v>2896</v>
      </c>
      <c r="U2582" s="148">
        <v>728</v>
      </c>
      <c r="X2582" s="148">
        <v>7</v>
      </c>
      <c r="Y2582" s="148" t="s">
        <v>230</v>
      </c>
      <c r="AC2582" s="148" t="s">
        <v>49</v>
      </c>
      <c r="AD2582" s="148" t="s">
        <v>3787</v>
      </c>
      <c r="AE2582" s="148">
        <v>53200</v>
      </c>
      <c r="AF2582" s="148" t="s">
        <v>5285</v>
      </c>
      <c r="AK2582" s="148" t="s">
        <v>1969</v>
      </c>
      <c r="AL2582" s="148">
        <v>0</v>
      </c>
      <c r="AM2582" s="148">
        <v>0</v>
      </c>
    </row>
    <row r="2583" spans="1:39">
      <c r="A2583" s="148">
        <v>5324658</v>
      </c>
      <c r="B2583" s="148" t="s">
        <v>1003</v>
      </c>
      <c r="C2583" s="148" t="s">
        <v>5851</v>
      </c>
      <c r="D2583" s="148">
        <v>5324658</v>
      </c>
      <c r="F2583" s="149" t="s">
        <v>52</v>
      </c>
      <c r="H2583" s="150">
        <v>39296</v>
      </c>
      <c r="I2583" s="149" t="s">
        <v>68</v>
      </c>
      <c r="J2583" s="149">
        <v>-18</v>
      </c>
      <c r="K2583" s="149" t="s">
        <v>45</v>
      </c>
      <c r="M2583" s="149" t="s">
        <v>46</v>
      </c>
      <c r="N2583" s="148">
        <v>12530061</v>
      </c>
      <c r="O2583" s="148" t="s">
        <v>90</v>
      </c>
      <c r="Q2583" s="148" t="s">
        <v>48</v>
      </c>
      <c r="R2583" s="150">
        <v>41719</v>
      </c>
      <c r="S2583" s="150">
        <v>45110</v>
      </c>
      <c r="T2583" s="148" t="s">
        <v>1006</v>
      </c>
      <c r="U2583" s="148">
        <v>834</v>
      </c>
      <c r="X2583" s="148">
        <v>8</v>
      </c>
      <c r="Y2583" s="148" t="s">
        <v>230</v>
      </c>
      <c r="AC2583" s="148" t="s">
        <v>49</v>
      </c>
      <c r="AD2583" s="148" t="s">
        <v>4039</v>
      </c>
      <c r="AE2583" s="148">
        <v>53800</v>
      </c>
      <c r="AF2583" s="148" t="s">
        <v>5286</v>
      </c>
      <c r="AI2583" s="148">
        <v>243063510</v>
      </c>
      <c r="AJ2583" s="148">
        <v>664914120</v>
      </c>
      <c r="AK2583" s="148" t="s">
        <v>1970</v>
      </c>
      <c r="AL2583" s="148">
        <v>0</v>
      </c>
      <c r="AM2583" s="148">
        <v>0</v>
      </c>
    </row>
    <row r="2584" spans="1:39">
      <c r="A2584" s="148">
        <v>5324637</v>
      </c>
      <c r="B2584" s="148" t="s">
        <v>1003</v>
      </c>
      <c r="C2584" s="148" t="s">
        <v>6928</v>
      </c>
      <c r="D2584" s="148">
        <v>5324637</v>
      </c>
      <c r="F2584" s="149" t="s">
        <v>52</v>
      </c>
      <c r="H2584" s="150">
        <v>38802</v>
      </c>
      <c r="I2584" s="149" t="s">
        <v>2335</v>
      </c>
      <c r="J2584" s="149">
        <v>-19</v>
      </c>
      <c r="K2584" s="149" t="s">
        <v>45</v>
      </c>
      <c r="M2584" s="149" t="s">
        <v>46</v>
      </c>
      <c r="N2584" s="148">
        <v>12530061</v>
      </c>
      <c r="O2584" s="148" t="s">
        <v>90</v>
      </c>
      <c r="Q2584" s="148" t="s">
        <v>48</v>
      </c>
      <c r="R2584" s="150">
        <v>41683</v>
      </c>
      <c r="S2584" s="150">
        <v>45110</v>
      </c>
      <c r="T2584" s="148" t="s">
        <v>1006</v>
      </c>
      <c r="U2584" s="148">
        <v>929</v>
      </c>
      <c r="X2584" s="148">
        <v>9</v>
      </c>
      <c r="Y2584" s="148" t="s">
        <v>230</v>
      </c>
      <c r="AC2584" s="148" t="s">
        <v>49</v>
      </c>
      <c r="AD2584" s="148" t="s">
        <v>4039</v>
      </c>
      <c r="AE2584" s="148">
        <v>53800</v>
      </c>
      <c r="AF2584" s="148" t="s">
        <v>5286</v>
      </c>
      <c r="AI2584" s="148">
        <v>243063510</v>
      </c>
      <c r="AJ2584" s="148">
        <v>664914120</v>
      </c>
      <c r="AK2584" s="148" t="s">
        <v>1970</v>
      </c>
      <c r="AL2584" s="148">
        <v>0</v>
      </c>
      <c r="AM2584" s="148">
        <v>0</v>
      </c>
    </row>
    <row r="2585" spans="1:39">
      <c r="A2585" s="148">
        <v>5328406</v>
      </c>
      <c r="B2585" s="148" t="s">
        <v>954</v>
      </c>
      <c r="C2585" s="148" t="s">
        <v>400</v>
      </c>
      <c r="D2585" s="148">
        <v>5328406</v>
      </c>
      <c r="F2585" s="149" t="s">
        <v>52</v>
      </c>
      <c r="H2585" s="150">
        <v>40733</v>
      </c>
      <c r="I2585" s="149" t="s">
        <v>44</v>
      </c>
      <c r="J2585" s="149">
        <v>-14</v>
      </c>
      <c r="K2585" s="149" t="s">
        <v>45</v>
      </c>
      <c r="M2585" s="149" t="s">
        <v>46</v>
      </c>
      <c r="N2585" s="148">
        <v>12530058</v>
      </c>
      <c r="O2585" s="148" t="s">
        <v>945</v>
      </c>
      <c r="Q2585" s="148" t="s">
        <v>48</v>
      </c>
      <c r="R2585" s="150">
        <v>44481</v>
      </c>
      <c r="T2585" s="148" t="s">
        <v>2115</v>
      </c>
      <c r="U2585" s="148">
        <v>540</v>
      </c>
      <c r="X2585" s="148">
        <v>5</v>
      </c>
      <c r="Y2585" s="148" t="s">
        <v>230</v>
      </c>
      <c r="AC2585" s="148" t="s">
        <v>49</v>
      </c>
      <c r="AD2585" s="148" t="s">
        <v>5287</v>
      </c>
      <c r="AE2585" s="148">
        <v>53340</v>
      </c>
      <c r="AF2585" s="148" t="s">
        <v>5288</v>
      </c>
      <c r="AJ2585" s="148">
        <v>680780314</v>
      </c>
      <c r="AK2585" s="148" t="s">
        <v>3202</v>
      </c>
      <c r="AL2585" s="148">
        <v>0</v>
      </c>
      <c r="AM2585" s="148">
        <v>0</v>
      </c>
    </row>
    <row r="2586" spans="1:39">
      <c r="A2586" s="148">
        <v>536224</v>
      </c>
      <c r="B2586" s="148" t="s">
        <v>954</v>
      </c>
      <c r="C2586" s="148" t="s">
        <v>6428</v>
      </c>
      <c r="D2586" s="148">
        <v>536224</v>
      </c>
      <c r="E2586" s="149" t="s">
        <v>52</v>
      </c>
      <c r="F2586" s="149" t="s">
        <v>52</v>
      </c>
      <c r="H2586" s="150">
        <v>28203</v>
      </c>
      <c r="I2586" s="149" t="s">
        <v>8147</v>
      </c>
      <c r="J2586" s="149" t="s">
        <v>8148</v>
      </c>
      <c r="K2586" s="149" t="s">
        <v>45</v>
      </c>
      <c r="M2586" s="149" t="s">
        <v>46</v>
      </c>
      <c r="N2586" s="148">
        <v>12530035</v>
      </c>
      <c r="O2586" s="148" t="s">
        <v>2027</v>
      </c>
      <c r="P2586" s="150">
        <v>45482</v>
      </c>
      <c r="Q2586" s="148" t="s">
        <v>962</v>
      </c>
      <c r="R2586" s="150">
        <v>37432</v>
      </c>
      <c r="S2586" s="150">
        <v>44748</v>
      </c>
      <c r="T2586" s="148" t="s">
        <v>2896</v>
      </c>
      <c r="U2586" s="148">
        <v>1584</v>
      </c>
      <c r="X2586" s="148">
        <v>15</v>
      </c>
      <c r="Y2586" s="148" t="s">
        <v>230</v>
      </c>
      <c r="AC2586" s="148" t="s">
        <v>49</v>
      </c>
      <c r="AD2586" s="148" t="s">
        <v>3635</v>
      </c>
      <c r="AE2586" s="148">
        <v>53950</v>
      </c>
      <c r="AF2586" s="148" t="s">
        <v>5289</v>
      </c>
      <c r="AI2586" s="148" t="s">
        <v>3203</v>
      </c>
      <c r="AJ2586" s="148" t="s">
        <v>3204</v>
      </c>
      <c r="AK2586" s="148" t="s">
        <v>3205</v>
      </c>
      <c r="AL2586" s="148">
        <v>0</v>
      </c>
      <c r="AM2586" s="148">
        <v>0</v>
      </c>
    </row>
    <row r="2587" spans="1:39">
      <c r="A2587" s="148">
        <v>536104</v>
      </c>
      <c r="B2587" s="148" t="s">
        <v>954</v>
      </c>
      <c r="C2587" s="148" t="s">
        <v>383</v>
      </c>
      <c r="D2587" s="148">
        <v>536104</v>
      </c>
      <c r="F2587" s="149" t="s">
        <v>52</v>
      </c>
      <c r="H2587" s="150">
        <v>24204</v>
      </c>
      <c r="I2587" s="149" t="s">
        <v>8130</v>
      </c>
      <c r="J2587" s="149" t="s">
        <v>8131</v>
      </c>
      <c r="K2587" s="149" t="s">
        <v>45</v>
      </c>
      <c r="M2587" s="149" t="s">
        <v>46</v>
      </c>
      <c r="N2587" s="148">
        <v>12530038</v>
      </c>
      <c r="O2587" s="148" t="s">
        <v>2058</v>
      </c>
      <c r="Q2587" s="148" t="s">
        <v>48</v>
      </c>
      <c r="R2587" s="150">
        <v>37432</v>
      </c>
      <c r="S2587" s="150">
        <v>45174</v>
      </c>
      <c r="T2587" s="148" t="s">
        <v>1006</v>
      </c>
      <c r="U2587" s="148">
        <v>998</v>
      </c>
      <c r="X2587" s="148">
        <v>9</v>
      </c>
      <c r="Y2587" s="148" t="s">
        <v>230</v>
      </c>
      <c r="AC2587" s="148" t="s">
        <v>49</v>
      </c>
      <c r="AD2587" s="148" t="s">
        <v>3797</v>
      </c>
      <c r="AE2587" s="148">
        <v>53260</v>
      </c>
      <c r="AF2587" s="148" t="s">
        <v>10301</v>
      </c>
      <c r="AJ2587" s="148" t="s">
        <v>10302</v>
      </c>
      <c r="AK2587" s="148" t="s">
        <v>10303</v>
      </c>
      <c r="AL2587" s="148">
        <v>0</v>
      </c>
      <c r="AM2587" s="148">
        <v>0</v>
      </c>
    </row>
    <row r="2588" spans="1:39">
      <c r="A2588" s="148">
        <v>5325283</v>
      </c>
      <c r="B2588" s="148" t="s">
        <v>1004</v>
      </c>
      <c r="C2588" s="148" t="s">
        <v>123</v>
      </c>
      <c r="D2588" s="148">
        <v>5325283</v>
      </c>
      <c r="E2588" s="149" t="s">
        <v>52</v>
      </c>
      <c r="F2588" s="149" t="s">
        <v>52</v>
      </c>
      <c r="H2588" s="150">
        <v>28209</v>
      </c>
      <c r="I2588" s="149" t="s">
        <v>8147</v>
      </c>
      <c r="J2588" s="149" t="s">
        <v>8148</v>
      </c>
      <c r="K2588" s="149" t="s">
        <v>45</v>
      </c>
      <c r="M2588" s="149" t="s">
        <v>46</v>
      </c>
      <c r="N2588" s="148">
        <v>12530011</v>
      </c>
      <c r="O2588" s="148" t="s">
        <v>2082</v>
      </c>
      <c r="P2588" s="150">
        <v>45488</v>
      </c>
      <c r="Q2588" s="148" t="s">
        <v>962</v>
      </c>
      <c r="R2588" s="150">
        <v>42264</v>
      </c>
      <c r="S2588" s="150">
        <v>45167</v>
      </c>
      <c r="T2588" s="148" t="s">
        <v>2896</v>
      </c>
      <c r="U2588" s="148">
        <v>518</v>
      </c>
      <c r="X2588" s="148">
        <v>5</v>
      </c>
      <c r="Y2588" s="148" t="s">
        <v>230</v>
      </c>
      <c r="AC2588" s="148" t="s">
        <v>49</v>
      </c>
      <c r="AD2588" s="148" t="s">
        <v>5290</v>
      </c>
      <c r="AE2588" s="148">
        <v>35130</v>
      </c>
      <c r="AF2588" s="148" t="s">
        <v>5291</v>
      </c>
      <c r="AJ2588" s="148">
        <v>647031861</v>
      </c>
      <c r="AK2588" s="148" t="s">
        <v>1595</v>
      </c>
      <c r="AL2588" s="148">
        <v>0</v>
      </c>
      <c r="AM2588" s="148">
        <v>0</v>
      </c>
    </row>
    <row r="2589" spans="1:39">
      <c r="A2589" s="148">
        <v>5329726</v>
      </c>
      <c r="B2589" s="148" t="s">
        <v>1004</v>
      </c>
      <c r="C2589" s="148" t="s">
        <v>331</v>
      </c>
      <c r="D2589" s="148">
        <v>5329726</v>
      </c>
      <c r="E2589" s="149" t="s">
        <v>43</v>
      </c>
      <c r="H2589" s="150">
        <v>42401</v>
      </c>
      <c r="I2589" s="149" t="s">
        <v>43</v>
      </c>
      <c r="J2589" s="149">
        <v>-9</v>
      </c>
      <c r="K2589" s="149" t="s">
        <v>45</v>
      </c>
      <c r="M2589" s="149" t="s">
        <v>46</v>
      </c>
      <c r="N2589" s="148">
        <v>12530022</v>
      </c>
      <c r="O2589" s="148" t="s">
        <v>51</v>
      </c>
      <c r="P2589" s="150">
        <v>45502</v>
      </c>
      <c r="Q2589" s="148" t="s">
        <v>962</v>
      </c>
      <c r="R2589" s="150">
        <v>45502</v>
      </c>
      <c r="T2589" s="148" t="s">
        <v>2115</v>
      </c>
      <c r="U2589" s="148">
        <v>500</v>
      </c>
      <c r="X2589" s="148">
        <v>5</v>
      </c>
      <c r="Y2589" s="148" t="s">
        <v>230</v>
      </c>
      <c r="AC2589" s="148" t="s">
        <v>49</v>
      </c>
      <c r="AD2589" s="148" t="s">
        <v>1328</v>
      </c>
      <c r="AE2589" s="148">
        <v>53000</v>
      </c>
      <c r="AF2589" s="148" t="s">
        <v>10304</v>
      </c>
      <c r="AK2589" s="148" t="s">
        <v>10305</v>
      </c>
      <c r="AL2589" s="148">
        <v>0</v>
      </c>
      <c r="AM2589" s="148">
        <v>0</v>
      </c>
    </row>
    <row r="2590" spans="1:39">
      <c r="A2590" s="148">
        <v>5322454</v>
      </c>
      <c r="B2590" s="148" t="s">
        <v>828</v>
      </c>
      <c r="C2590" s="148" t="s">
        <v>101</v>
      </c>
      <c r="D2590" s="148">
        <v>5322454</v>
      </c>
      <c r="F2590" s="149" t="s">
        <v>52</v>
      </c>
      <c r="H2590" s="150">
        <v>30111</v>
      </c>
      <c r="I2590" s="149" t="s">
        <v>8113</v>
      </c>
      <c r="J2590" s="149" t="s">
        <v>8114</v>
      </c>
      <c r="K2590" s="149" t="s">
        <v>45</v>
      </c>
      <c r="M2590" s="149" t="s">
        <v>46</v>
      </c>
      <c r="N2590" s="148">
        <v>12530018</v>
      </c>
      <c r="O2590" s="148" t="s">
        <v>2023</v>
      </c>
      <c r="Q2590" s="148" t="s">
        <v>48</v>
      </c>
      <c r="R2590" s="150">
        <v>40445</v>
      </c>
      <c r="S2590" s="150">
        <v>45176</v>
      </c>
      <c r="T2590" s="148" t="s">
        <v>1006</v>
      </c>
      <c r="U2590" s="148">
        <v>878</v>
      </c>
      <c r="X2590" s="148">
        <v>8</v>
      </c>
      <c r="Y2590" s="148" t="s">
        <v>230</v>
      </c>
      <c r="AC2590" s="148" t="s">
        <v>49</v>
      </c>
      <c r="AD2590" s="148" t="s">
        <v>5292</v>
      </c>
      <c r="AE2590" s="148">
        <v>49220</v>
      </c>
      <c r="AF2590" s="148" t="s">
        <v>5293</v>
      </c>
      <c r="AJ2590" s="148">
        <v>689607379</v>
      </c>
      <c r="AK2590" s="148" t="s">
        <v>1971</v>
      </c>
      <c r="AL2590" s="148">
        <v>0</v>
      </c>
      <c r="AM2590" s="148">
        <v>0</v>
      </c>
    </row>
    <row r="2591" spans="1:39">
      <c r="A2591" s="148">
        <v>5326822</v>
      </c>
      <c r="B2591" s="148" t="s">
        <v>829</v>
      </c>
      <c r="C2591" s="148" t="s">
        <v>1139</v>
      </c>
      <c r="D2591" s="148">
        <v>5326822</v>
      </c>
      <c r="F2591" s="149" t="s">
        <v>52</v>
      </c>
      <c r="H2591" s="150">
        <v>39133</v>
      </c>
      <c r="I2591" s="149" t="s">
        <v>68</v>
      </c>
      <c r="J2591" s="149">
        <v>-18</v>
      </c>
      <c r="K2591" s="149" t="s">
        <v>45</v>
      </c>
      <c r="M2591" s="149" t="s">
        <v>46</v>
      </c>
      <c r="N2591" s="148">
        <v>12538899</v>
      </c>
      <c r="O2591" s="148" t="s">
        <v>1231</v>
      </c>
      <c r="Q2591" s="148" t="s">
        <v>48</v>
      </c>
      <c r="R2591" s="150">
        <v>43326</v>
      </c>
      <c r="T2591" s="148" t="s">
        <v>2115</v>
      </c>
      <c r="U2591" s="148">
        <v>665</v>
      </c>
      <c r="X2591" s="148">
        <v>6</v>
      </c>
      <c r="Y2591" s="148" t="s">
        <v>230</v>
      </c>
      <c r="AC2591" s="148" t="s">
        <v>49</v>
      </c>
      <c r="AD2591" s="148" t="s">
        <v>3955</v>
      </c>
      <c r="AE2591" s="148">
        <v>53160</v>
      </c>
      <c r="AF2591" s="148" t="s">
        <v>5294</v>
      </c>
      <c r="AI2591" s="148" t="s">
        <v>2329</v>
      </c>
      <c r="AJ2591" s="148" t="s">
        <v>2330</v>
      </c>
      <c r="AK2591" s="148" t="s">
        <v>2331</v>
      </c>
      <c r="AL2591" s="148">
        <v>0</v>
      </c>
      <c r="AM2591" s="148">
        <v>0</v>
      </c>
    </row>
    <row r="2592" spans="1:39">
      <c r="A2592" s="148">
        <v>5318780</v>
      </c>
      <c r="B2592" s="148" t="s">
        <v>829</v>
      </c>
      <c r="C2592" s="148" t="s">
        <v>1275</v>
      </c>
      <c r="D2592" s="148">
        <v>5318780</v>
      </c>
      <c r="E2592" s="149" t="s">
        <v>8115</v>
      </c>
      <c r="F2592" s="149" t="s">
        <v>52</v>
      </c>
      <c r="H2592" s="150">
        <v>26815</v>
      </c>
      <c r="I2592" s="149" t="s">
        <v>8109</v>
      </c>
      <c r="J2592" s="149" t="s">
        <v>8110</v>
      </c>
      <c r="K2592" s="149" t="s">
        <v>45</v>
      </c>
      <c r="M2592" s="149" t="s">
        <v>46</v>
      </c>
      <c r="N2592" s="148">
        <v>12538899</v>
      </c>
      <c r="O2592" s="148" t="s">
        <v>1231</v>
      </c>
      <c r="P2592" s="150">
        <v>45510</v>
      </c>
      <c r="Q2592" s="148" t="s">
        <v>962</v>
      </c>
      <c r="R2592" s="150">
        <v>38250</v>
      </c>
      <c r="S2592" s="150">
        <v>45523</v>
      </c>
      <c r="T2592" s="148" t="s">
        <v>1006</v>
      </c>
      <c r="U2592" s="148">
        <v>675</v>
      </c>
      <c r="X2592" s="148">
        <v>6</v>
      </c>
      <c r="Y2592" s="148" t="s">
        <v>230</v>
      </c>
      <c r="AC2592" s="148" t="s">
        <v>49</v>
      </c>
      <c r="AD2592" s="148" t="s">
        <v>3772</v>
      </c>
      <c r="AE2592" s="148">
        <v>53160</v>
      </c>
      <c r="AF2592" s="148" t="s">
        <v>5295</v>
      </c>
      <c r="AI2592" s="148" t="s">
        <v>2329</v>
      </c>
      <c r="AJ2592" s="148" t="s">
        <v>2332</v>
      </c>
      <c r="AK2592" s="148" t="s">
        <v>1972</v>
      </c>
      <c r="AL2592" s="148">
        <v>0</v>
      </c>
      <c r="AM2592" s="148">
        <v>0</v>
      </c>
    </row>
    <row r="2593" spans="1:39">
      <c r="A2593" s="148">
        <v>5328530</v>
      </c>
      <c r="B2593" s="148" t="s">
        <v>3616</v>
      </c>
      <c r="C2593" s="148" t="s">
        <v>153</v>
      </c>
      <c r="D2593" s="148">
        <v>5328530</v>
      </c>
      <c r="F2593" s="149" t="s">
        <v>52</v>
      </c>
      <c r="H2593" s="150">
        <v>22081</v>
      </c>
      <c r="I2593" s="149" t="s">
        <v>8138</v>
      </c>
      <c r="J2593" s="149" t="s">
        <v>8139</v>
      </c>
      <c r="K2593" s="149" t="s">
        <v>45</v>
      </c>
      <c r="M2593" s="149" t="s">
        <v>46</v>
      </c>
      <c r="N2593" s="148">
        <v>12530144</v>
      </c>
      <c r="O2593" s="148" t="s">
        <v>2070</v>
      </c>
      <c r="Q2593" s="148" t="s">
        <v>48</v>
      </c>
      <c r="R2593" s="150">
        <v>44530</v>
      </c>
      <c r="S2593" s="150">
        <v>44475</v>
      </c>
      <c r="T2593" s="148" t="s">
        <v>2896</v>
      </c>
      <c r="U2593" s="148">
        <v>527</v>
      </c>
      <c r="X2593" s="148">
        <v>5</v>
      </c>
      <c r="Y2593" s="148" t="s">
        <v>230</v>
      </c>
      <c r="AC2593" s="148" t="s">
        <v>49</v>
      </c>
      <c r="AD2593" s="148" t="s">
        <v>3675</v>
      </c>
      <c r="AE2593" s="148">
        <v>53290</v>
      </c>
      <c r="AF2593" s="148" t="s">
        <v>5296</v>
      </c>
      <c r="AJ2593" s="148">
        <v>622699378</v>
      </c>
      <c r="AK2593" s="148" t="s">
        <v>3617</v>
      </c>
      <c r="AL2593" s="148">
        <v>0</v>
      </c>
      <c r="AM2593" s="148">
        <v>0</v>
      </c>
    </row>
    <row r="2594" spans="1:39">
      <c r="A2594" s="148">
        <v>5329652</v>
      </c>
      <c r="B2594" s="148" t="s">
        <v>10306</v>
      </c>
      <c r="C2594" s="148" t="s">
        <v>2035</v>
      </c>
      <c r="D2594" s="148">
        <v>5329652</v>
      </c>
      <c r="F2594" s="149" t="s">
        <v>52</v>
      </c>
      <c r="H2594" s="150">
        <v>40852</v>
      </c>
      <c r="I2594" s="149" t="s">
        <v>44</v>
      </c>
      <c r="J2594" s="149">
        <v>-14</v>
      </c>
      <c r="K2594" s="149" t="s">
        <v>45</v>
      </c>
      <c r="M2594" s="149" t="s">
        <v>46</v>
      </c>
      <c r="N2594" s="148">
        <v>12530064</v>
      </c>
      <c r="O2594" s="148" t="s">
        <v>2020</v>
      </c>
      <c r="Q2594" s="148" t="s">
        <v>48</v>
      </c>
      <c r="R2594" s="150">
        <v>45321</v>
      </c>
      <c r="T2594" s="148" t="s">
        <v>2115</v>
      </c>
      <c r="U2594" s="148">
        <v>500</v>
      </c>
      <c r="X2594" s="148">
        <v>5</v>
      </c>
      <c r="Y2594" s="148" t="s">
        <v>230</v>
      </c>
      <c r="AC2594" s="148" t="s">
        <v>49</v>
      </c>
      <c r="AD2594" s="148" t="s">
        <v>10307</v>
      </c>
      <c r="AE2594" s="148">
        <v>53940</v>
      </c>
      <c r="AF2594" s="148" t="s">
        <v>10308</v>
      </c>
      <c r="AJ2594" s="148">
        <v>622110474</v>
      </c>
      <c r="AK2594" s="148" t="s">
        <v>10309</v>
      </c>
      <c r="AL2594" s="148">
        <v>0</v>
      </c>
      <c r="AM2594" s="148">
        <v>0</v>
      </c>
    </row>
    <row r="2595" spans="1:39">
      <c r="A2595" s="148">
        <v>5317414</v>
      </c>
      <c r="B2595" s="148" t="s">
        <v>10310</v>
      </c>
      <c r="C2595" s="148" t="s">
        <v>144</v>
      </c>
      <c r="D2595" s="148">
        <v>5317414</v>
      </c>
      <c r="F2595" s="149" t="s">
        <v>52</v>
      </c>
      <c r="H2595" s="150">
        <v>25320</v>
      </c>
      <c r="I2595" s="149" t="s">
        <v>8130</v>
      </c>
      <c r="J2595" s="149" t="s">
        <v>8131</v>
      </c>
      <c r="K2595" s="149" t="s">
        <v>45</v>
      </c>
      <c r="M2595" s="149" t="s">
        <v>46</v>
      </c>
      <c r="N2595" s="148">
        <v>12530072</v>
      </c>
      <c r="O2595" s="148" t="s">
        <v>2032</v>
      </c>
      <c r="Q2595" s="148" t="s">
        <v>48</v>
      </c>
      <c r="R2595" s="150">
        <v>37511</v>
      </c>
      <c r="S2595" s="150">
        <v>45169</v>
      </c>
      <c r="T2595" s="148" t="s">
        <v>1006</v>
      </c>
      <c r="U2595" s="148">
        <v>997</v>
      </c>
      <c r="X2595" s="148">
        <v>9</v>
      </c>
      <c r="Y2595" s="148" t="s">
        <v>230</v>
      </c>
      <c r="AC2595" s="148" t="s">
        <v>49</v>
      </c>
      <c r="AD2595" s="148" t="s">
        <v>5350</v>
      </c>
      <c r="AE2595" s="148">
        <v>53640</v>
      </c>
      <c r="AF2595" s="148" t="s">
        <v>10311</v>
      </c>
      <c r="AI2595" s="148">
        <v>615204592</v>
      </c>
      <c r="AK2595" s="148" t="s">
        <v>10312</v>
      </c>
      <c r="AL2595" s="148">
        <v>0</v>
      </c>
      <c r="AM2595" s="148">
        <v>0</v>
      </c>
    </row>
    <row r="2596" spans="1:39">
      <c r="A2596" s="148">
        <v>5311606</v>
      </c>
      <c r="B2596" s="148" t="s">
        <v>10313</v>
      </c>
      <c r="C2596" s="148" t="s">
        <v>120</v>
      </c>
      <c r="D2596" s="148">
        <v>5311606</v>
      </c>
      <c r="F2596" s="149" t="s">
        <v>52</v>
      </c>
      <c r="H2596" s="150">
        <v>25936</v>
      </c>
      <c r="I2596" s="149" t="s">
        <v>8109</v>
      </c>
      <c r="J2596" s="149" t="s">
        <v>8110</v>
      </c>
      <c r="K2596" s="149" t="s">
        <v>45</v>
      </c>
      <c r="M2596" s="149" t="s">
        <v>46</v>
      </c>
      <c r="N2596" s="148">
        <v>12530041</v>
      </c>
      <c r="O2596" s="148" t="s">
        <v>2056</v>
      </c>
      <c r="Q2596" s="148" t="s">
        <v>48</v>
      </c>
      <c r="R2596" s="150">
        <v>37432</v>
      </c>
      <c r="S2596" s="150">
        <v>45180</v>
      </c>
      <c r="T2596" s="148" t="s">
        <v>1006</v>
      </c>
      <c r="U2596" s="148">
        <v>661</v>
      </c>
      <c r="X2596" s="148">
        <v>6</v>
      </c>
      <c r="Y2596" s="148" t="s">
        <v>230</v>
      </c>
      <c r="AC2596" s="148" t="s">
        <v>49</v>
      </c>
      <c r="AD2596" s="148" t="s">
        <v>4185</v>
      </c>
      <c r="AE2596" s="148">
        <v>53440</v>
      </c>
      <c r="AF2596" s="148" t="s">
        <v>10314</v>
      </c>
      <c r="AK2596" s="148" t="s">
        <v>2137</v>
      </c>
      <c r="AL2596" s="148">
        <v>0</v>
      </c>
      <c r="AM2596" s="148">
        <v>0</v>
      </c>
    </row>
    <row r="2597" spans="1:39">
      <c r="A2597" s="148">
        <v>588999</v>
      </c>
      <c r="B2597" s="148" t="s">
        <v>10315</v>
      </c>
      <c r="C2597" s="148" t="s">
        <v>64</v>
      </c>
      <c r="D2597" s="148">
        <v>588999</v>
      </c>
      <c r="E2597" s="149" t="s">
        <v>52</v>
      </c>
      <c r="F2597" s="149" t="s">
        <v>52</v>
      </c>
      <c r="H2597" s="150">
        <v>24097</v>
      </c>
      <c r="I2597" s="149" t="s">
        <v>8130</v>
      </c>
      <c r="J2597" s="149" t="s">
        <v>8131</v>
      </c>
      <c r="K2597" s="149" t="s">
        <v>45</v>
      </c>
      <c r="M2597" s="149" t="s">
        <v>46</v>
      </c>
      <c r="N2597" s="148">
        <v>12530070</v>
      </c>
      <c r="O2597" s="148" t="s">
        <v>145</v>
      </c>
      <c r="P2597" s="150">
        <v>45535</v>
      </c>
      <c r="Q2597" s="148" t="s">
        <v>962</v>
      </c>
      <c r="R2597" s="150">
        <v>40849</v>
      </c>
      <c r="S2597" s="150">
        <v>45203</v>
      </c>
      <c r="T2597" s="148" t="s">
        <v>2896</v>
      </c>
      <c r="U2597" s="148">
        <v>774</v>
      </c>
      <c r="X2597" s="148">
        <v>7</v>
      </c>
      <c r="Y2597" s="148" t="s">
        <v>230</v>
      </c>
      <c r="AC2597" s="148" t="s">
        <v>49</v>
      </c>
      <c r="AD2597" s="148" t="s">
        <v>3670</v>
      </c>
      <c r="AE2597" s="148">
        <v>53320</v>
      </c>
      <c r="AF2597" s="148" t="s">
        <v>10316</v>
      </c>
      <c r="AI2597" s="148" t="s">
        <v>10317</v>
      </c>
      <c r="AJ2597" s="148" t="s">
        <v>10318</v>
      </c>
      <c r="AK2597" s="148" t="s">
        <v>10319</v>
      </c>
      <c r="AL2597" s="148">
        <v>0</v>
      </c>
      <c r="AM2597" s="148">
        <v>0</v>
      </c>
    </row>
    <row r="2598" spans="1:39">
      <c r="A2598" s="148">
        <v>5314014</v>
      </c>
      <c r="B2598" s="148" t="s">
        <v>830</v>
      </c>
      <c r="C2598" s="148" t="s">
        <v>128</v>
      </c>
      <c r="D2598" s="148">
        <v>5314014</v>
      </c>
      <c r="E2598" s="149" t="s">
        <v>52</v>
      </c>
      <c r="F2598" s="149" t="s">
        <v>52</v>
      </c>
      <c r="H2598" s="150">
        <v>27612</v>
      </c>
      <c r="I2598" s="149" t="s">
        <v>8147</v>
      </c>
      <c r="J2598" s="149" t="s">
        <v>8148</v>
      </c>
      <c r="K2598" s="149" t="s">
        <v>45</v>
      </c>
      <c r="M2598" s="149" t="s">
        <v>46</v>
      </c>
      <c r="N2598" s="148">
        <v>12530005</v>
      </c>
      <c r="O2598" s="148" t="s">
        <v>5391</v>
      </c>
      <c r="P2598" s="150">
        <v>45531</v>
      </c>
      <c r="Q2598" s="148" t="s">
        <v>962</v>
      </c>
      <c r="R2598" s="150">
        <v>37432</v>
      </c>
      <c r="S2598" s="150">
        <v>45443</v>
      </c>
      <c r="T2598" s="148" t="s">
        <v>1006</v>
      </c>
      <c r="U2598" s="148">
        <v>1090</v>
      </c>
      <c r="X2598" s="148">
        <v>10</v>
      </c>
      <c r="Y2598" s="148" t="s">
        <v>230</v>
      </c>
      <c r="AC2598" s="148" t="s">
        <v>49</v>
      </c>
      <c r="AD2598" s="148" t="s">
        <v>3863</v>
      </c>
      <c r="AE2598" s="148">
        <v>53230</v>
      </c>
      <c r="AF2598" s="148" t="s">
        <v>5297</v>
      </c>
      <c r="AJ2598" s="148" t="s">
        <v>6929</v>
      </c>
      <c r="AK2598" s="148" t="s">
        <v>3206</v>
      </c>
      <c r="AL2598" s="148">
        <v>0</v>
      </c>
      <c r="AM2598" s="148">
        <v>0</v>
      </c>
    </row>
    <row r="2599" spans="1:39">
      <c r="A2599" s="148">
        <v>5326433</v>
      </c>
      <c r="B2599" s="148" t="s">
        <v>3618</v>
      </c>
      <c r="C2599" s="148" t="s">
        <v>2044</v>
      </c>
      <c r="D2599" s="148">
        <v>5326433</v>
      </c>
      <c r="F2599" s="149" t="s">
        <v>52</v>
      </c>
      <c r="H2599" s="150">
        <v>29663</v>
      </c>
      <c r="I2599" s="149" t="s">
        <v>8113</v>
      </c>
      <c r="J2599" s="149" t="s">
        <v>8114</v>
      </c>
      <c r="K2599" s="149" t="s">
        <v>45</v>
      </c>
      <c r="M2599" s="149" t="s">
        <v>46</v>
      </c>
      <c r="N2599" s="148">
        <v>12538903</v>
      </c>
      <c r="O2599" s="148" t="s">
        <v>166</v>
      </c>
      <c r="Q2599" s="148" t="s">
        <v>48</v>
      </c>
      <c r="R2599" s="150">
        <v>43001</v>
      </c>
      <c r="S2599" s="150">
        <v>44578</v>
      </c>
      <c r="T2599" s="148" t="s">
        <v>2896</v>
      </c>
      <c r="U2599" s="148">
        <v>500</v>
      </c>
      <c r="X2599" s="148">
        <v>5</v>
      </c>
      <c r="Y2599" s="148" t="s">
        <v>230</v>
      </c>
      <c r="AC2599" s="148" t="s">
        <v>49</v>
      </c>
      <c r="AD2599" s="148" t="s">
        <v>5298</v>
      </c>
      <c r="AE2599" s="148">
        <v>53110</v>
      </c>
      <c r="AF2599" s="148" t="s">
        <v>5299</v>
      </c>
      <c r="AI2599" s="148">
        <v>243303807</v>
      </c>
      <c r="AJ2599" s="148">
        <v>672937304</v>
      </c>
      <c r="AK2599" s="148" t="s">
        <v>3619</v>
      </c>
      <c r="AL2599" s="148">
        <v>0</v>
      </c>
      <c r="AM2599" s="148">
        <v>0</v>
      </c>
    </row>
    <row r="2600" spans="1:39">
      <c r="A2600" s="148">
        <v>5317454</v>
      </c>
      <c r="B2600" s="148" t="s">
        <v>831</v>
      </c>
      <c r="C2600" s="148" t="s">
        <v>202</v>
      </c>
      <c r="D2600" s="148">
        <v>5317454</v>
      </c>
      <c r="F2600" s="149" t="s">
        <v>52</v>
      </c>
      <c r="H2600" s="150">
        <v>23245</v>
      </c>
      <c r="I2600" s="149" t="s">
        <v>8138</v>
      </c>
      <c r="J2600" s="149" t="s">
        <v>8139</v>
      </c>
      <c r="K2600" s="149" t="s">
        <v>45</v>
      </c>
      <c r="M2600" s="149" t="s">
        <v>46</v>
      </c>
      <c r="N2600" s="148">
        <v>12530099</v>
      </c>
      <c r="O2600" s="148" t="s">
        <v>2047</v>
      </c>
      <c r="Q2600" s="148" t="s">
        <v>48</v>
      </c>
      <c r="R2600" s="150">
        <v>37516</v>
      </c>
      <c r="S2600" s="150">
        <v>44820</v>
      </c>
      <c r="T2600" s="148" t="s">
        <v>2896</v>
      </c>
      <c r="U2600" s="148">
        <v>624</v>
      </c>
      <c r="X2600" s="148">
        <v>6</v>
      </c>
      <c r="Y2600" s="148" t="s">
        <v>230</v>
      </c>
      <c r="AC2600" s="148" t="s">
        <v>49</v>
      </c>
      <c r="AD2600" s="148" t="s">
        <v>4282</v>
      </c>
      <c r="AE2600" s="148">
        <v>53400</v>
      </c>
      <c r="AF2600" s="148" t="s">
        <v>5300</v>
      </c>
      <c r="AI2600" s="148">
        <v>243060286</v>
      </c>
      <c r="AK2600" s="148" t="s">
        <v>1973</v>
      </c>
      <c r="AL2600" s="148">
        <v>0</v>
      </c>
      <c r="AM2600" s="148">
        <v>0</v>
      </c>
    </row>
    <row r="2601" spans="1:39">
      <c r="A2601" s="148">
        <v>3812216</v>
      </c>
      <c r="B2601" s="148" t="s">
        <v>1136</v>
      </c>
      <c r="C2601" s="148" t="s">
        <v>1137</v>
      </c>
      <c r="D2601" s="148">
        <v>3812216</v>
      </c>
      <c r="F2601" s="149" t="s">
        <v>52</v>
      </c>
      <c r="H2601" s="150">
        <v>22411</v>
      </c>
      <c r="I2601" s="149" t="s">
        <v>8138</v>
      </c>
      <c r="J2601" s="149" t="s">
        <v>8139</v>
      </c>
      <c r="K2601" s="149" t="s">
        <v>45</v>
      </c>
      <c r="M2601" s="149" t="s">
        <v>46</v>
      </c>
      <c r="N2601" s="148">
        <v>12530064</v>
      </c>
      <c r="O2601" s="148" t="s">
        <v>2020</v>
      </c>
      <c r="Q2601" s="148" t="s">
        <v>48</v>
      </c>
      <c r="R2601" s="150">
        <v>37432</v>
      </c>
      <c r="S2601" s="150">
        <v>44774</v>
      </c>
      <c r="T2601" s="148" t="s">
        <v>2896</v>
      </c>
      <c r="U2601" s="148">
        <v>1154</v>
      </c>
      <c r="X2601" s="148">
        <v>11</v>
      </c>
      <c r="Y2601" s="148" t="s">
        <v>230</v>
      </c>
      <c r="AB2601" s="150">
        <v>43647</v>
      </c>
      <c r="AC2601" s="148" t="s">
        <v>49</v>
      </c>
      <c r="AD2601" s="148" t="s">
        <v>3677</v>
      </c>
      <c r="AE2601" s="148">
        <v>53000</v>
      </c>
      <c r="AF2601" s="148" t="s">
        <v>6930</v>
      </c>
      <c r="AJ2601" s="148">
        <v>698877901</v>
      </c>
      <c r="AK2601" s="148" t="s">
        <v>1974</v>
      </c>
      <c r="AL2601" s="148">
        <v>0</v>
      </c>
      <c r="AM2601" s="148">
        <v>0</v>
      </c>
    </row>
    <row r="2602" spans="1:39">
      <c r="A2602" s="148">
        <v>5311276</v>
      </c>
      <c r="B2602" s="148" t="s">
        <v>832</v>
      </c>
      <c r="C2602" s="148" t="s">
        <v>124</v>
      </c>
      <c r="D2602" s="148">
        <v>5311276</v>
      </c>
      <c r="F2602" s="149" t="s">
        <v>52</v>
      </c>
      <c r="H2602" s="150">
        <v>31113</v>
      </c>
      <c r="I2602" s="149" t="s">
        <v>59</v>
      </c>
      <c r="J2602" s="149">
        <v>-40</v>
      </c>
      <c r="K2602" s="149" t="s">
        <v>45</v>
      </c>
      <c r="M2602" s="149" t="s">
        <v>46</v>
      </c>
      <c r="N2602" s="148">
        <v>12530063</v>
      </c>
      <c r="O2602" s="148" t="s">
        <v>265</v>
      </c>
      <c r="Q2602" s="148" t="s">
        <v>48</v>
      </c>
      <c r="R2602" s="150">
        <v>37432</v>
      </c>
      <c r="S2602" s="150">
        <v>45183</v>
      </c>
      <c r="T2602" s="148" t="s">
        <v>1006</v>
      </c>
      <c r="U2602" s="148">
        <v>781</v>
      </c>
      <c r="X2602" s="148">
        <v>7</v>
      </c>
      <c r="Y2602" s="148" t="s">
        <v>230</v>
      </c>
      <c r="AC2602" s="148" t="s">
        <v>49</v>
      </c>
      <c r="AD2602" s="148" t="s">
        <v>3724</v>
      </c>
      <c r="AE2602" s="148">
        <v>53500</v>
      </c>
      <c r="AF2602" s="148" t="s">
        <v>5301</v>
      </c>
      <c r="AI2602" s="148">
        <v>642343385</v>
      </c>
      <c r="AK2602" s="148" t="s">
        <v>3620</v>
      </c>
      <c r="AL2602" s="148">
        <v>0</v>
      </c>
      <c r="AM2602" s="148">
        <v>0</v>
      </c>
    </row>
    <row r="2603" spans="1:39">
      <c r="A2603" s="148">
        <v>5328932</v>
      </c>
      <c r="B2603" s="148" t="s">
        <v>6931</v>
      </c>
      <c r="C2603" s="148" t="s">
        <v>120</v>
      </c>
      <c r="D2603" s="148">
        <v>5328932</v>
      </c>
      <c r="F2603" s="149" t="s">
        <v>52</v>
      </c>
      <c r="H2603" s="150">
        <v>30250</v>
      </c>
      <c r="I2603" s="149" t="s">
        <v>8113</v>
      </c>
      <c r="J2603" s="149" t="s">
        <v>8114</v>
      </c>
      <c r="K2603" s="149" t="s">
        <v>45</v>
      </c>
      <c r="M2603" s="149" t="s">
        <v>46</v>
      </c>
      <c r="N2603" s="148">
        <v>12530054</v>
      </c>
      <c r="O2603" s="148" t="s">
        <v>94</v>
      </c>
      <c r="Q2603" s="148" t="s">
        <v>48</v>
      </c>
      <c r="R2603" s="150">
        <v>44844</v>
      </c>
      <c r="S2603" s="150">
        <v>44844</v>
      </c>
      <c r="T2603" s="148" t="s">
        <v>2896</v>
      </c>
      <c r="U2603" s="148">
        <v>500</v>
      </c>
      <c r="X2603" s="148">
        <v>5</v>
      </c>
      <c r="Y2603" s="148" t="s">
        <v>230</v>
      </c>
      <c r="AC2603" s="148" t="s">
        <v>49</v>
      </c>
      <c r="AD2603" s="148" t="s">
        <v>6932</v>
      </c>
      <c r="AE2603" s="148">
        <v>35640</v>
      </c>
      <c r="AF2603" s="148" t="s">
        <v>6933</v>
      </c>
      <c r="AK2603" s="148" t="s">
        <v>6934</v>
      </c>
      <c r="AL2603" s="148">
        <v>0</v>
      </c>
      <c r="AM2603" s="148">
        <v>0</v>
      </c>
    </row>
    <row r="2604" spans="1:39">
      <c r="A2604" s="148">
        <v>5322373</v>
      </c>
      <c r="B2604" s="148" t="s">
        <v>833</v>
      </c>
      <c r="C2604" s="148" t="s">
        <v>834</v>
      </c>
      <c r="D2604" s="148">
        <v>5322373</v>
      </c>
      <c r="E2604" s="149" t="s">
        <v>52</v>
      </c>
      <c r="F2604" s="149" t="s">
        <v>52</v>
      </c>
      <c r="H2604" s="150">
        <v>38021</v>
      </c>
      <c r="I2604" s="149" t="s">
        <v>59</v>
      </c>
      <c r="J2604" s="149">
        <v>-40</v>
      </c>
      <c r="K2604" s="149" t="s">
        <v>45</v>
      </c>
      <c r="M2604" s="149" t="s">
        <v>46</v>
      </c>
      <c r="N2604" s="148">
        <v>12530022</v>
      </c>
      <c r="O2604" s="148" t="s">
        <v>51</v>
      </c>
      <c r="P2604" s="150">
        <v>45521</v>
      </c>
      <c r="Q2604" s="148" t="s">
        <v>962</v>
      </c>
      <c r="R2604" s="150">
        <v>40441</v>
      </c>
      <c r="S2604" s="150">
        <v>44798</v>
      </c>
      <c r="T2604" s="148" t="s">
        <v>2896</v>
      </c>
      <c r="U2604" s="148">
        <v>1415</v>
      </c>
      <c r="X2604" s="148">
        <v>14</v>
      </c>
      <c r="Y2604" s="148" t="s">
        <v>230</v>
      </c>
      <c r="AC2604" s="148" t="s">
        <v>49</v>
      </c>
      <c r="AD2604" s="148" t="s">
        <v>3677</v>
      </c>
      <c r="AE2604" s="148">
        <v>53000</v>
      </c>
      <c r="AF2604" s="148" t="s">
        <v>5302</v>
      </c>
      <c r="AJ2604" s="148">
        <v>786460331</v>
      </c>
      <c r="AK2604" s="148" t="s">
        <v>2111</v>
      </c>
      <c r="AL2604" s="148">
        <v>0</v>
      </c>
      <c r="AM2604" s="148">
        <v>0</v>
      </c>
    </row>
    <row r="2605" spans="1:39">
      <c r="A2605" s="148">
        <v>5312552</v>
      </c>
      <c r="B2605" s="148" t="s">
        <v>833</v>
      </c>
      <c r="C2605" s="148" t="s">
        <v>325</v>
      </c>
      <c r="D2605" s="148">
        <v>5312552</v>
      </c>
      <c r="E2605" s="149" t="s">
        <v>52</v>
      </c>
      <c r="F2605" s="149" t="s">
        <v>52</v>
      </c>
      <c r="H2605" s="150">
        <v>26505</v>
      </c>
      <c r="I2605" s="149" t="s">
        <v>8109</v>
      </c>
      <c r="J2605" s="149" t="s">
        <v>8110</v>
      </c>
      <c r="K2605" s="149" t="s">
        <v>45</v>
      </c>
      <c r="M2605" s="149" t="s">
        <v>46</v>
      </c>
      <c r="N2605" s="148">
        <v>12530022</v>
      </c>
      <c r="O2605" s="148" t="s">
        <v>51</v>
      </c>
      <c r="P2605" s="150">
        <v>45521</v>
      </c>
      <c r="Q2605" s="148" t="s">
        <v>962</v>
      </c>
      <c r="R2605" s="150">
        <v>37432</v>
      </c>
      <c r="S2605" s="150">
        <v>45453</v>
      </c>
      <c r="T2605" s="148" t="s">
        <v>1006</v>
      </c>
      <c r="U2605" s="148">
        <v>1382</v>
      </c>
      <c r="X2605" s="148">
        <v>13</v>
      </c>
      <c r="Y2605" s="148" t="s">
        <v>230</v>
      </c>
      <c r="AC2605" s="148" t="s">
        <v>49</v>
      </c>
      <c r="AD2605" s="148" t="s">
        <v>3677</v>
      </c>
      <c r="AE2605" s="148">
        <v>53000</v>
      </c>
      <c r="AF2605" s="148" t="s">
        <v>5303</v>
      </c>
      <c r="AK2605" s="148" t="s">
        <v>2112</v>
      </c>
      <c r="AL2605" s="148">
        <v>0</v>
      </c>
      <c r="AM2605" s="148">
        <v>0</v>
      </c>
    </row>
    <row r="2606" spans="1:39">
      <c r="A2606" s="148">
        <v>5321468</v>
      </c>
      <c r="B2606" s="148" t="s">
        <v>835</v>
      </c>
      <c r="C2606" s="148" t="s">
        <v>168</v>
      </c>
      <c r="D2606" s="148">
        <v>5321468</v>
      </c>
      <c r="E2606" s="149" t="s">
        <v>52</v>
      </c>
      <c r="F2606" s="149" t="s">
        <v>52</v>
      </c>
      <c r="H2606" s="150">
        <v>37714</v>
      </c>
      <c r="I2606" s="149" t="s">
        <v>59</v>
      </c>
      <c r="J2606" s="149">
        <v>-40</v>
      </c>
      <c r="K2606" s="149" t="s">
        <v>45</v>
      </c>
      <c r="M2606" s="149" t="s">
        <v>46</v>
      </c>
      <c r="N2606" s="148">
        <v>12530061</v>
      </c>
      <c r="O2606" s="148" t="s">
        <v>90</v>
      </c>
      <c r="P2606" s="150">
        <v>45536</v>
      </c>
      <c r="Q2606" s="148" t="s">
        <v>962</v>
      </c>
      <c r="R2606" s="150">
        <v>39752</v>
      </c>
      <c r="S2606" s="150">
        <v>45523</v>
      </c>
      <c r="T2606" s="148" t="s">
        <v>1006</v>
      </c>
      <c r="U2606" s="148">
        <v>655</v>
      </c>
      <c r="X2606" s="148">
        <v>6</v>
      </c>
      <c r="Y2606" s="148" t="s">
        <v>230</v>
      </c>
      <c r="AB2606" s="150">
        <v>45108</v>
      </c>
      <c r="AC2606" s="148" t="s">
        <v>49</v>
      </c>
      <c r="AD2606" s="148" t="s">
        <v>3670</v>
      </c>
      <c r="AE2606" s="148">
        <v>53320</v>
      </c>
      <c r="AF2606" s="148" t="s">
        <v>5304</v>
      </c>
      <c r="AI2606" s="148">
        <v>243696236</v>
      </c>
      <c r="AK2606" s="148" t="s">
        <v>3621</v>
      </c>
      <c r="AL2606" s="148">
        <v>0</v>
      </c>
      <c r="AM2606" s="148">
        <v>0</v>
      </c>
    </row>
    <row r="2607" spans="1:39">
      <c r="A2607" s="148">
        <v>5318157</v>
      </c>
      <c r="B2607" s="148" t="s">
        <v>836</v>
      </c>
      <c r="C2607" s="148" t="s">
        <v>3105</v>
      </c>
      <c r="D2607" s="148">
        <v>5318157</v>
      </c>
      <c r="F2607" s="149" t="s">
        <v>52</v>
      </c>
      <c r="H2607" s="150">
        <v>33181</v>
      </c>
      <c r="I2607" s="149" t="s">
        <v>59</v>
      </c>
      <c r="J2607" s="149">
        <v>-40</v>
      </c>
      <c r="K2607" s="149" t="s">
        <v>61</v>
      </c>
      <c r="M2607" s="149" t="s">
        <v>46</v>
      </c>
      <c r="N2607" s="148">
        <v>12530038</v>
      </c>
      <c r="O2607" s="148" t="s">
        <v>2058</v>
      </c>
      <c r="Q2607" s="148" t="s">
        <v>48</v>
      </c>
      <c r="R2607" s="150">
        <v>37886</v>
      </c>
      <c r="S2607" s="150">
        <v>44813</v>
      </c>
      <c r="T2607" s="148" t="s">
        <v>2896</v>
      </c>
      <c r="U2607" s="148">
        <v>500</v>
      </c>
      <c r="X2607" s="148">
        <v>5</v>
      </c>
      <c r="Y2607" s="148" t="s">
        <v>230</v>
      </c>
      <c r="AC2607" s="148" t="s">
        <v>49</v>
      </c>
      <c r="AD2607" s="148" t="s">
        <v>3738</v>
      </c>
      <c r="AE2607" s="148">
        <v>53170</v>
      </c>
      <c r="AF2607" s="148" t="s">
        <v>6935</v>
      </c>
      <c r="AJ2607" s="148" t="s">
        <v>6936</v>
      </c>
      <c r="AK2607" s="148" t="s">
        <v>6937</v>
      </c>
      <c r="AL2607" s="148">
        <v>0</v>
      </c>
      <c r="AM2607" s="148">
        <v>0</v>
      </c>
    </row>
    <row r="2608" spans="1:39">
      <c r="A2608" s="148">
        <v>5323778</v>
      </c>
      <c r="B2608" s="148" t="s">
        <v>836</v>
      </c>
      <c r="C2608" s="148" t="s">
        <v>69</v>
      </c>
      <c r="D2608" s="148">
        <v>5323778</v>
      </c>
      <c r="F2608" s="149" t="s">
        <v>52</v>
      </c>
      <c r="H2608" s="150">
        <v>37534</v>
      </c>
      <c r="I2608" s="149" t="s">
        <v>59</v>
      </c>
      <c r="J2608" s="149">
        <v>-40</v>
      </c>
      <c r="K2608" s="149" t="s">
        <v>45</v>
      </c>
      <c r="M2608" s="149" t="s">
        <v>46</v>
      </c>
      <c r="N2608" s="148">
        <v>12530064</v>
      </c>
      <c r="O2608" s="148" t="s">
        <v>2020</v>
      </c>
      <c r="Q2608" s="148" t="s">
        <v>48</v>
      </c>
      <c r="R2608" s="150">
        <v>41183</v>
      </c>
      <c r="S2608" s="150">
        <v>44473</v>
      </c>
      <c r="T2608" s="148" t="s">
        <v>2896</v>
      </c>
      <c r="U2608" s="148">
        <v>877</v>
      </c>
      <c r="X2608" s="148">
        <v>8</v>
      </c>
      <c r="Y2608" s="148" t="s">
        <v>230</v>
      </c>
      <c r="AC2608" s="148" t="s">
        <v>49</v>
      </c>
      <c r="AD2608" s="148" t="s">
        <v>3699</v>
      </c>
      <c r="AE2608" s="148">
        <v>53320</v>
      </c>
      <c r="AF2608" s="148" t="s">
        <v>5305</v>
      </c>
      <c r="AI2608" s="148">
        <v>677028400</v>
      </c>
      <c r="AK2608" s="148" t="s">
        <v>6938</v>
      </c>
      <c r="AL2608" s="148">
        <v>0</v>
      </c>
      <c r="AM2608" s="148">
        <v>0</v>
      </c>
    </row>
    <row r="2609" spans="1:39">
      <c r="A2609" s="148">
        <v>5327965</v>
      </c>
      <c r="B2609" s="148" t="s">
        <v>836</v>
      </c>
      <c r="C2609" s="148" t="s">
        <v>261</v>
      </c>
      <c r="D2609" s="148">
        <v>5327965</v>
      </c>
      <c r="F2609" s="149" t="s">
        <v>52</v>
      </c>
      <c r="H2609" s="150">
        <v>33066</v>
      </c>
      <c r="I2609" s="149" t="s">
        <v>59</v>
      </c>
      <c r="J2609" s="149">
        <v>-40</v>
      </c>
      <c r="K2609" s="149" t="s">
        <v>45</v>
      </c>
      <c r="M2609" s="149" t="s">
        <v>46</v>
      </c>
      <c r="N2609" s="148">
        <v>12530038</v>
      </c>
      <c r="O2609" s="148" t="s">
        <v>2058</v>
      </c>
      <c r="Q2609" s="148" t="s">
        <v>48</v>
      </c>
      <c r="R2609" s="150">
        <v>44102</v>
      </c>
      <c r="S2609" s="150">
        <v>44888</v>
      </c>
      <c r="T2609" s="148" t="s">
        <v>1006</v>
      </c>
      <c r="U2609" s="148">
        <v>594</v>
      </c>
      <c r="X2609" s="148">
        <v>5</v>
      </c>
      <c r="Y2609" s="148" t="s">
        <v>230</v>
      </c>
      <c r="AC2609" s="148" t="s">
        <v>49</v>
      </c>
      <c r="AD2609" s="148" t="s">
        <v>3738</v>
      </c>
      <c r="AE2609" s="148">
        <v>53170</v>
      </c>
      <c r="AF2609" s="148" t="s">
        <v>5306</v>
      </c>
      <c r="AH2609" s="148" t="s">
        <v>5307</v>
      </c>
      <c r="AJ2609" s="148">
        <v>643327513</v>
      </c>
      <c r="AK2609" s="148" t="s">
        <v>1975</v>
      </c>
      <c r="AL2609" s="148">
        <v>0</v>
      </c>
      <c r="AM2609" s="148">
        <v>0</v>
      </c>
    </row>
    <row r="2610" spans="1:39">
      <c r="A2610" s="148">
        <v>5313879</v>
      </c>
      <c r="B2610" s="148" t="s">
        <v>836</v>
      </c>
      <c r="C2610" s="148" t="s">
        <v>151</v>
      </c>
      <c r="D2610" s="148">
        <v>5313879</v>
      </c>
      <c r="E2610" s="149" t="s">
        <v>8115</v>
      </c>
      <c r="F2610" s="149" t="s">
        <v>52</v>
      </c>
      <c r="H2610" s="150">
        <v>27366</v>
      </c>
      <c r="I2610" s="149" t="s">
        <v>8109</v>
      </c>
      <c r="J2610" s="149" t="s">
        <v>8110</v>
      </c>
      <c r="K2610" s="149" t="s">
        <v>45</v>
      </c>
      <c r="M2610" s="149" t="s">
        <v>46</v>
      </c>
      <c r="N2610" s="148">
        <v>12530077</v>
      </c>
      <c r="O2610" s="148" t="s">
        <v>2064</v>
      </c>
      <c r="P2610" s="150">
        <v>45486</v>
      </c>
      <c r="Q2610" s="148" t="s">
        <v>962</v>
      </c>
      <c r="R2610" s="150">
        <v>37432</v>
      </c>
      <c r="S2610" s="150">
        <v>44545</v>
      </c>
      <c r="T2610" s="148" t="s">
        <v>2896</v>
      </c>
      <c r="U2610" s="148">
        <v>897</v>
      </c>
      <c r="X2610" s="148">
        <v>8</v>
      </c>
      <c r="Y2610" s="148" t="s">
        <v>230</v>
      </c>
      <c r="AC2610" s="148" t="s">
        <v>49</v>
      </c>
      <c r="AD2610" s="148" t="s">
        <v>4524</v>
      </c>
      <c r="AE2610" s="148">
        <v>53160</v>
      </c>
      <c r="AF2610" s="148" t="s">
        <v>7372</v>
      </c>
      <c r="AI2610" s="148" t="s">
        <v>3622</v>
      </c>
      <c r="AJ2610" s="148" t="s">
        <v>3622</v>
      </c>
      <c r="AK2610" s="148" t="s">
        <v>2140</v>
      </c>
      <c r="AL2610" s="148">
        <v>0</v>
      </c>
      <c r="AM2610" s="148">
        <v>0</v>
      </c>
    </row>
    <row r="2611" spans="1:39">
      <c r="A2611" s="148">
        <v>5327840</v>
      </c>
      <c r="B2611" s="148" t="s">
        <v>1262</v>
      </c>
      <c r="C2611" s="148" t="s">
        <v>177</v>
      </c>
      <c r="D2611" s="148">
        <v>5327840</v>
      </c>
      <c r="F2611" s="149" t="s">
        <v>52</v>
      </c>
      <c r="H2611" s="150">
        <v>32042</v>
      </c>
      <c r="I2611" s="149" t="s">
        <v>59</v>
      </c>
      <c r="J2611" s="149">
        <v>-40</v>
      </c>
      <c r="K2611" s="149" t="s">
        <v>45</v>
      </c>
      <c r="M2611" s="149" t="s">
        <v>46</v>
      </c>
      <c r="N2611" s="148">
        <v>12530136</v>
      </c>
      <c r="O2611" s="148" t="s">
        <v>55</v>
      </c>
      <c r="Q2611" s="148" t="s">
        <v>48</v>
      </c>
      <c r="R2611" s="150">
        <v>43803</v>
      </c>
      <c r="S2611" s="150">
        <v>44834</v>
      </c>
      <c r="T2611" s="148" t="s">
        <v>2896</v>
      </c>
      <c r="U2611" s="148">
        <v>500</v>
      </c>
      <c r="X2611" s="148">
        <v>5</v>
      </c>
      <c r="Y2611" s="148" t="s">
        <v>230</v>
      </c>
      <c r="AC2611" s="148" t="s">
        <v>49</v>
      </c>
      <c r="AD2611" s="148" t="s">
        <v>3754</v>
      </c>
      <c r="AE2611" s="148">
        <v>53100</v>
      </c>
      <c r="AF2611" s="148" t="s">
        <v>5308</v>
      </c>
      <c r="AK2611" s="148" t="s">
        <v>2886</v>
      </c>
      <c r="AL2611" s="148">
        <v>0</v>
      </c>
      <c r="AM2611" s="148">
        <v>0</v>
      </c>
    </row>
    <row r="2612" spans="1:39">
      <c r="A2612" s="148">
        <v>5326923</v>
      </c>
      <c r="B2612" s="148" t="s">
        <v>1190</v>
      </c>
      <c r="C2612" s="148" t="s">
        <v>81</v>
      </c>
      <c r="D2612" s="148">
        <v>5326923</v>
      </c>
      <c r="F2612" s="149" t="s">
        <v>52</v>
      </c>
      <c r="H2612" s="150">
        <v>30994</v>
      </c>
      <c r="I2612" s="149" t="s">
        <v>8113</v>
      </c>
      <c r="J2612" s="149" t="s">
        <v>8114</v>
      </c>
      <c r="K2612" s="149" t="s">
        <v>45</v>
      </c>
      <c r="M2612" s="149" t="s">
        <v>46</v>
      </c>
      <c r="N2612" s="148">
        <v>12530010</v>
      </c>
      <c r="O2612" s="148" t="s">
        <v>2021</v>
      </c>
      <c r="Q2612" s="148" t="s">
        <v>48</v>
      </c>
      <c r="R2612" s="150">
        <v>43365</v>
      </c>
      <c r="S2612" s="150">
        <v>44481</v>
      </c>
      <c r="T2612" s="148" t="s">
        <v>2896</v>
      </c>
      <c r="U2612" s="148">
        <v>531</v>
      </c>
      <c r="X2612" s="148">
        <v>5</v>
      </c>
      <c r="Y2612" s="148" t="s">
        <v>230</v>
      </c>
      <c r="AC2612" s="148" t="s">
        <v>49</v>
      </c>
      <c r="AD2612" s="148" t="s">
        <v>3639</v>
      </c>
      <c r="AE2612" s="148">
        <v>53260</v>
      </c>
      <c r="AF2612" s="148" t="s">
        <v>4335</v>
      </c>
      <c r="AJ2612" s="148">
        <v>667747485</v>
      </c>
      <c r="AK2612" s="148" t="s">
        <v>1976</v>
      </c>
      <c r="AL2612" s="148">
        <v>0</v>
      </c>
      <c r="AM2612" s="148">
        <v>0</v>
      </c>
    </row>
    <row r="2613" spans="1:39">
      <c r="A2613" s="148">
        <v>5329621</v>
      </c>
      <c r="B2613" s="148" t="s">
        <v>10320</v>
      </c>
      <c r="C2613" s="148" t="s">
        <v>10321</v>
      </c>
      <c r="D2613" s="148">
        <v>5329621</v>
      </c>
      <c r="F2613" s="149" t="s">
        <v>43</v>
      </c>
      <c r="H2613" s="150">
        <v>32451</v>
      </c>
      <c r="I2613" s="149" t="s">
        <v>59</v>
      </c>
      <c r="J2613" s="149">
        <v>-40</v>
      </c>
      <c r="K2613" s="149" t="s">
        <v>45</v>
      </c>
      <c r="M2613" s="149" t="s">
        <v>46</v>
      </c>
      <c r="N2613" s="148">
        <v>12530036</v>
      </c>
      <c r="O2613" s="148" t="s">
        <v>2030</v>
      </c>
      <c r="Q2613" s="148" t="s">
        <v>48</v>
      </c>
      <c r="R2613" s="150">
        <v>45309</v>
      </c>
      <c r="S2613" s="150">
        <v>45055</v>
      </c>
      <c r="T2613" s="148" t="s">
        <v>1006</v>
      </c>
      <c r="U2613" s="148">
        <v>500</v>
      </c>
      <c r="X2613" s="148">
        <v>5</v>
      </c>
      <c r="Y2613" s="148" t="s">
        <v>230</v>
      </c>
      <c r="AC2613" s="148" t="s">
        <v>49</v>
      </c>
      <c r="AD2613" s="148" t="s">
        <v>3658</v>
      </c>
      <c r="AE2613" s="148">
        <v>53100</v>
      </c>
      <c r="AF2613" s="148" t="s">
        <v>10322</v>
      </c>
      <c r="AK2613" s="148" t="s">
        <v>10323</v>
      </c>
      <c r="AL2613" s="148">
        <v>0</v>
      </c>
      <c r="AM2613" s="148">
        <v>0</v>
      </c>
    </row>
    <row r="2614" spans="1:39">
      <c r="A2614" s="148">
        <v>5329383</v>
      </c>
      <c r="B2614" s="148" t="s">
        <v>10320</v>
      </c>
      <c r="C2614" s="148" t="s">
        <v>10324</v>
      </c>
      <c r="D2614" s="148">
        <v>5329383</v>
      </c>
      <c r="F2614" s="149" t="s">
        <v>43</v>
      </c>
      <c r="H2614" s="150">
        <v>41892</v>
      </c>
      <c r="I2614" s="149" t="s">
        <v>89</v>
      </c>
      <c r="J2614" s="149">
        <v>-11</v>
      </c>
      <c r="K2614" s="149" t="s">
        <v>61</v>
      </c>
      <c r="M2614" s="149" t="s">
        <v>46</v>
      </c>
      <c r="N2614" s="148">
        <v>12530036</v>
      </c>
      <c r="O2614" s="148" t="s">
        <v>2030</v>
      </c>
      <c r="Q2614" s="148" t="s">
        <v>48</v>
      </c>
      <c r="R2614" s="150">
        <v>45197</v>
      </c>
      <c r="T2614" s="148" t="s">
        <v>2115</v>
      </c>
      <c r="U2614" s="148">
        <v>500</v>
      </c>
      <c r="X2614" s="148">
        <v>5</v>
      </c>
      <c r="Y2614" s="148" t="s">
        <v>230</v>
      </c>
      <c r="AC2614" s="148" t="s">
        <v>49</v>
      </c>
      <c r="AD2614" s="148" t="s">
        <v>3658</v>
      </c>
      <c r="AE2614" s="148">
        <v>53100</v>
      </c>
      <c r="AF2614" s="148" t="s">
        <v>10325</v>
      </c>
      <c r="AI2614" s="148">
        <v>680410063</v>
      </c>
      <c r="AJ2614" s="148">
        <v>630771294</v>
      </c>
      <c r="AK2614" s="148" t="s">
        <v>10323</v>
      </c>
      <c r="AL2614" s="148">
        <v>0</v>
      </c>
      <c r="AM2614" s="148">
        <v>0</v>
      </c>
    </row>
    <row r="2615" spans="1:39">
      <c r="A2615" s="148">
        <v>5328621</v>
      </c>
      <c r="B2615" s="148" t="s">
        <v>5309</v>
      </c>
      <c r="C2615" s="148" t="s">
        <v>2186</v>
      </c>
      <c r="D2615" s="148">
        <v>5328621</v>
      </c>
      <c r="E2615" s="149" t="s">
        <v>52</v>
      </c>
      <c r="F2615" s="149" t="s">
        <v>52</v>
      </c>
      <c r="H2615" s="150">
        <v>30778</v>
      </c>
      <c r="I2615" s="149" t="s">
        <v>8113</v>
      </c>
      <c r="J2615" s="149" t="s">
        <v>8114</v>
      </c>
      <c r="K2615" s="149" t="s">
        <v>45</v>
      </c>
      <c r="M2615" s="149" t="s">
        <v>46</v>
      </c>
      <c r="N2615" s="148">
        <v>12530033</v>
      </c>
      <c r="O2615" s="148" t="s">
        <v>2147</v>
      </c>
      <c r="P2615" s="150">
        <v>45486</v>
      </c>
      <c r="Q2615" s="148" t="s">
        <v>962</v>
      </c>
      <c r="R2615" s="150">
        <v>44789</v>
      </c>
      <c r="S2615" s="150">
        <v>44732</v>
      </c>
      <c r="T2615" s="148" t="s">
        <v>2896</v>
      </c>
      <c r="U2615" s="148">
        <v>500</v>
      </c>
      <c r="X2615" s="148">
        <v>5</v>
      </c>
      <c r="Y2615" s="148" t="s">
        <v>230</v>
      </c>
      <c r="AC2615" s="148" t="s">
        <v>49</v>
      </c>
      <c r="AD2615" s="148" t="s">
        <v>4484</v>
      </c>
      <c r="AE2615" s="148">
        <v>53190</v>
      </c>
      <c r="AF2615" s="148" t="s">
        <v>5310</v>
      </c>
      <c r="AJ2615" s="148" t="s">
        <v>5311</v>
      </c>
      <c r="AK2615" s="148" t="s">
        <v>5312</v>
      </c>
      <c r="AL2615" s="148">
        <v>0</v>
      </c>
      <c r="AM2615" s="148">
        <v>0</v>
      </c>
    </row>
    <row r="2616" spans="1:39">
      <c r="A2616" s="148">
        <v>5328751</v>
      </c>
      <c r="B2616" s="148" t="s">
        <v>6939</v>
      </c>
      <c r="C2616" s="148" t="s">
        <v>50</v>
      </c>
      <c r="D2616" s="148">
        <v>5328751</v>
      </c>
      <c r="F2616" s="149" t="s">
        <v>52</v>
      </c>
      <c r="H2616" s="150">
        <v>40353</v>
      </c>
      <c r="I2616" s="149" t="s">
        <v>97</v>
      </c>
      <c r="J2616" s="149">
        <v>-15</v>
      </c>
      <c r="K2616" s="149" t="s">
        <v>45</v>
      </c>
      <c r="M2616" s="149" t="s">
        <v>46</v>
      </c>
      <c r="N2616" s="148">
        <v>12530058</v>
      </c>
      <c r="O2616" s="148" t="s">
        <v>945</v>
      </c>
      <c r="Q2616" s="148" t="s">
        <v>48</v>
      </c>
      <c r="R2616" s="150">
        <v>44824</v>
      </c>
      <c r="T2616" s="148" t="s">
        <v>2115</v>
      </c>
      <c r="U2616" s="148">
        <v>500</v>
      </c>
      <c r="X2616" s="148">
        <v>5</v>
      </c>
      <c r="Y2616" s="148" t="s">
        <v>230</v>
      </c>
      <c r="AC2616" s="148" t="s">
        <v>49</v>
      </c>
      <c r="AD2616" s="148" t="s">
        <v>6089</v>
      </c>
      <c r="AE2616" s="148">
        <v>53340</v>
      </c>
      <c r="AF2616" s="148" t="s">
        <v>6940</v>
      </c>
      <c r="AI2616" s="148">
        <v>243378747</v>
      </c>
      <c r="AJ2616" s="148">
        <v>771710914</v>
      </c>
      <c r="AK2616" s="148" t="s">
        <v>6941</v>
      </c>
      <c r="AL2616" s="148">
        <v>0</v>
      </c>
      <c r="AM2616" s="148">
        <v>0</v>
      </c>
    </row>
    <row r="2617" spans="1:39">
      <c r="A2617" s="148">
        <v>5325953</v>
      </c>
      <c r="B2617" s="148" t="s">
        <v>1055</v>
      </c>
      <c r="C2617" s="148" t="s">
        <v>348</v>
      </c>
      <c r="D2617" s="148">
        <v>5325953</v>
      </c>
      <c r="F2617" s="149" t="s">
        <v>52</v>
      </c>
      <c r="H2617" s="150">
        <v>39668</v>
      </c>
      <c r="I2617" s="149" t="s">
        <v>152</v>
      </c>
      <c r="J2617" s="149">
        <v>-17</v>
      </c>
      <c r="K2617" s="149" t="s">
        <v>45</v>
      </c>
      <c r="M2617" s="149" t="s">
        <v>46</v>
      </c>
      <c r="N2617" s="148">
        <v>12530072</v>
      </c>
      <c r="O2617" s="148" t="s">
        <v>2032</v>
      </c>
      <c r="Q2617" s="148" t="s">
        <v>48</v>
      </c>
      <c r="R2617" s="150">
        <v>42641</v>
      </c>
      <c r="T2617" s="148" t="s">
        <v>2115</v>
      </c>
      <c r="U2617" s="148">
        <v>802</v>
      </c>
      <c r="X2617" s="148">
        <v>8</v>
      </c>
      <c r="Y2617" s="148" t="s">
        <v>230</v>
      </c>
      <c r="AC2617" s="148" t="s">
        <v>49</v>
      </c>
      <c r="AD2617" s="148" t="s">
        <v>4013</v>
      </c>
      <c r="AE2617" s="148">
        <v>53470</v>
      </c>
      <c r="AF2617" s="148" t="s">
        <v>5313</v>
      </c>
      <c r="AJ2617" s="148">
        <v>786849185</v>
      </c>
      <c r="AK2617" s="148" t="s">
        <v>1977</v>
      </c>
      <c r="AL2617" s="148">
        <v>0</v>
      </c>
      <c r="AM2617" s="148">
        <v>0</v>
      </c>
    </row>
    <row r="2618" spans="1:39">
      <c r="A2618" s="148">
        <v>5329154</v>
      </c>
      <c r="B2618" s="148" t="s">
        <v>6942</v>
      </c>
      <c r="C2618" s="148" t="s">
        <v>113</v>
      </c>
      <c r="D2618" s="148">
        <v>5329154</v>
      </c>
      <c r="F2618" s="149" t="s">
        <v>5338</v>
      </c>
      <c r="H2618" s="150">
        <v>40708</v>
      </c>
      <c r="I2618" s="149" t="s">
        <v>44</v>
      </c>
      <c r="J2618" s="149">
        <v>-14</v>
      </c>
      <c r="K2618" s="149" t="s">
        <v>45</v>
      </c>
      <c r="M2618" s="149" t="s">
        <v>46</v>
      </c>
      <c r="N2618" s="148">
        <v>12530060</v>
      </c>
      <c r="O2618" s="148" t="s">
        <v>2031</v>
      </c>
      <c r="Q2618" s="148" t="s">
        <v>48</v>
      </c>
      <c r="R2618" s="150">
        <v>45131</v>
      </c>
      <c r="T2618" s="148" t="s">
        <v>2115</v>
      </c>
      <c r="U2618" s="148">
        <v>500</v>
      </c>
      <c r="X2618" s="148">
        <v>5</v>
      </c>
      <c r="Y2618" s="148" t="s">
        <v>230</v>
      </c>
      <c r="AC2618" s="148" t="s">
        <v>49</v>
      </c>
      <c r="AD2618" s="148" t="s">
        <v>3637</v>
      </c>
      <c r="AE2618" s="148">
        <v>53810</v>
      </c>
      <c r="AF2618" s="148" t="s">
        <v>6943</v>
      </c>
      <c r="AJ2618" s="148">
        <v>688583610</v>
      </c>
      <c r="AK2618" s="148" t="s">
        <v>6944</v>
      </c>
      <c r="AL2618" s="148">
        <v>0</v>
      </c>
      <c r="AM2618" s="148">
        <v>0</v>
      </c>
    </row>
    <row r="2619" spans="1:39">
      <c r="A2619" s="148">
        <v>5329570</v>
      </c>
      <c r="B2619" s="148" t="s">
        <v>6942</v>
      </c>
      <c r="C2619" s="148" t="s">
        <v>3183</v>
      </c>
      <c r="D2619" s="148">
        <v>5329570</v>
      </c>
      <c r="F2619" s="149" t="s">
        <v>43</v>
      </c>
      <c r="H2619" s="150">
        <v>41096</v>
      </c>
      <c r="I2619" s="149" t="s">
        <v>53</v>
      </c>
      <c r="J2619" s="149">
        <v>-13</v>
      </c>
      <c r="K2619" s="149" t="s">
        <v>45</v>
      </c>
      <c r="M2619" s="149" t="s">
        <v>46</v>
      </c>
      <c r="N2619" s="148">
        <v>12530108</v>
      </c>
      <c r="O2619" s="148" t="s">
        <v>2037</v>
      </c>
      <c r="Q2619" s="148" t="s">
        <v>48</v>
      </c>
      <c r="R2619" s="150">
        <v>45257</v>
      </c>
      <c r="T2619" s="148" t="s">
        <v>2115</v>
      </c>
      <c r="U2619" s="148">
        <v>500</v>
      </c>
      <c r="X2619" s="148">
        <v>5</v>
      </c>
      <c r="Y2619" s="148" t="s">
        <v>230</v>
      </c>
      <c r="AC2619" s="148" t="s">
        <v>49</v>
      </c>
      <c r="AD2619" s="148" t="s">
        <v>3662</v>
      </c>
      <c r="AE2619" s="148">
        <v>53800</v>
      </c>
      <c r="AF2619" s="148" t="s">
        <v>10326</v>
      </c>
      <c r="AJ2619" s="148">
        <v>620462058</v>
      </c>
      <c r="AK2619" s="148" t="s">
        <v>2120</v>
      </c>
      <c r="AL2619" s="148">
        <v>0</v>
      </c>
      <c r="AM2619" s="148">
        <v>0</v>
      </c>
    </row>
    <row r="2620" spans="1:39">
      <c r="A2620" s="148">
        <v>5320199</v>
      </c>
      <c r="B2620" s="148" t="s">
        <v>837</v>
      </c>
      <c r="C2620" s="148" t="s">
        <v>262</v>
      </c>
      <c r="D2620" s="148">
        <v>5320199</v>
      </c>
      <c r="F2620" s="149" t="s">
        <v>43</v>
      </c>
      <c r="H2620" s="150">
        <v>38977</v>
      </c>
      <c r="I2620" s="149" t="s">
        <v>2335</v>
      </c>
      <c r="J2620" s="149">
        <v>-19</v>
      </c>
      <c r="K2620" s="149" t="s">
        <v>61</v>
      </c>
      <c r="M2620" s="149" t="s">
        <v>46</v>
      </c>
      <c r="N2620" s="148">
        <v>12530114</v>
      </c>
      <c r="O2620" s="148" t="s">
        <v>47</v>
      </c>
      <c r="Q2620" s="148" t="s">
        <v>48</v>
      </c>
      <c r="R2620" s="150">
        <v>39003</v>
      </c>
      <c r="T2620" s="148" t="s">
        <v>2022</v>
      </c>
      <c r="U2620" s="148">
        <v>500</v>
      </c>
      <c r="X2620" s="148">
        <v>5</v>
      </c>
      <c r="Y2620" s="148" t="s">
        <v>230</v>
      </c>
      <c r="AC2620" s="148" t="s">
        <v>49</v>
      </c>
      <c r="AD2620" s="148" t="s">
        <v>3813</v>
      </c>
      <c r="AE2620" s="148">
        <v>53970</v>
      </c>
      <c r="AF2620" s="148" t="s">
        <v>5314</v>
      </c>
      <c r="AI2620" s="148" t="s">
        <v>3208</v>
      </c>
      <c r="AJ2620" s="148" t="s">
        <v>3209</v>
      </c>
      <c r="AK2620" s="148" t="s">
        <v>1978</v>
      </c>
      <c r="AL2620" s="148">
        <v>0</v>
      </c>
      <c r="AM2620" s="148">
        <v>0</v>
      </c>
    </row>
    <row r="2621" spans="1:39">
      <c r="A2621" s="148">
        <v>5328256</v>
      </c>
      <c r="B2621" s="148" t="s">
        <v>837</v>
      </c>
      <c r="C2621" s="148" t="s">
        <v>277</v>
      </c>
      <c r="D2621" s="148">
        <v>5328256</v>
      </c>
      <c r="E2621" s="149" t="s">
        <v>52</v>
      </c>
      <c r="F2621" s="149" t="s">
        <v>43</v>
      </c>
      <c r="H2621" s="150">
        <v>39711</v>
      </c>
      <c r="I2621" s="149" t="s">
        <v>152</v>
      </c>
      <c r="J2621" s="149">
        <v>-17</v>
      </c>
      <c r="K2621" s="149" t="s">
        <v>45</v>
      </c>
      <c r="M2621" s="149" t="s">
        <v>46</v>
      </c>
      <c r="N2621" s="148">
        <v>12530114</v>
      </c>
      <c r="O2621" s="148" t="s">
        <v>47</v>
      </c>
      <c r="P2621" s="150">
        <v>45480</v>
      </c>
      <c r="Q2621" s="148" t="s">
        <v>962</v>
      </c>
      <c r="R2621" s="150">
        <v>44463</v>
      </c>
      <c r="T2621" s="148" t="s">
        <v>2115</v>
      </c>
      <c r="U2621" s="148">
        <v>500</v>
      </c>
      <c r="X2621" s="148">
        <v>5</v>
      </c>
      <c r="Y2621" s="148" t="s">
        <v>230</v>
      </c>
      <c r="AC2621" s="148" t="s">
        <v>49</v>
      </c>
      <c r="AD2621" s="148" t="s">
        <v>5315</v>
      </c>
      <c r="AE2621" s="148">
        <v>53940</v>
      </c>
      <c r="AF2621" s="148" t="s">
        <v>5316</v>
      </c>
      <c r="AI2621" s="148" t="s">
        <v>3623</v>
      </c>
      <c r="AJ2621" s="148" t="s">
        <v>3624</v>
      </c>
      <c r="AK2621" s="148" t="s">
        <v>3625</v>
      </c>
      <c r="AL2621" s="148">
        <v>0</v>
      </c>
      <c r="AM2621" s="148">
        <v>0</v>
      </c>
    </row>
    <row r="2622" spans="1:39">
      <c r="A2622" s="148">
        <v>5329306</v>
      </c>
      <c r="B2622" s="148" t="s">
        <v>10327</v>
      </c>
      <c r="C2622" s="148" t="s">
        <v>10328</v>
      </c>
      <c r="D2622" s="148">
        <v>5329306</v>
      </c>
      <c r="F2622" s="149" t="s">
        <v>5338</v>
      </c>
      <c r="H2622" s="150">
        <v>42115</v>
      </c>
      <c r="I2622" s="149" t="s">
        <v>57</v>
      </c>
      <c r="J2622" s="149">
        <v>-10</v>
      </c>
      <c r="K2622" s="149" t="s">
        <v>45</v>
      </c>
      <c r="M2622" s="149" t="s">
        <v>46</v>
      </c>
      <c r="N2622" s="148">
        <v>12530095</v>
      </c>
      <c r="O2622" s="148" t="s">
        <v>944</v>
      </c>
      <c r="Q2622" s="148" t="s">
        <v>48</v>
      </c>
      <c r="R2622" s="150">
        <v>45189</v>
      </c>
      <c r="T2622" s="148" t="s">
        <v>2115</v>
      </c>
      <c r="U2622" s="148">
        <v>500</v>
      </c>
      <c r="X2622" s="148">
        <v>5</v>
      </c>
      <c r="Y2622" s="148" t="s">
        <v>230</v>
      </c>
      <c r="AC2622" s="148" t="s">
        <v>49</v>
      </c>
      <c r="AD2622" s="148" t="s">
        <v>8564</v>
      </c>
      <c r="AE2622" s="148">
        <v>53410</v>
      </c>
      <c r="AF2622" s="148" t="s">
        <v>10329</v>
      </c>
      <c r="AJ2622" s="148">
        <v>638154495</v>
      </c>
      <c r="AK2622" s="148" t="s">
        <v>10330</v>
      </c>
      <c r="AL2622" s="148">
        <v>0</v>
      </c>
      <c r="AM2622" s="148">
        <v>0</v>
      </c>
    </row>
    <row r="2623" spans="1:39">
      <c r="A2623" s="148">
        <v>5329307</v>
      </c>
      <c r="B2623" s="148" t="s">
        <v>10327</v>
      </c>
      <c r="C2623" s="148" t="s">
        <v>285</v>
      </c>
      <c r="D2623" s="148">
        <v>5329307</v>
      </c>
      <c r="F2623" s="149" t="s">
        <v>52</v>
      </c>
      <c r="H2623" s="150">
        <v>40231</v>
      </c>
      <c r="I2623" s="149" t="s">
        <v>97</v>
      </c>
      <c r="J2623" s="149">
        <v>-15</v>
      </c>
      <c r="K2623" s="149" t="s">
        <v>45</v>
      </c>
      <c r="M2623" s="149" t="s">
        <v>46</v>
      </c>
      <c r="N2623" s="148">
        <v>12530095</v>
      </c>
      <c r="O2623" s="148" t="s">
        <v>944</v>
      </c>
      <c r="Q2623" s="148" t="s">
        <v>48</v>
      </c>
      <c r="R2623" s="150">
        <v>45189</v>
      </c>
      <c r="T2623" s="148" t="s">
        <v>2115</v>
      </c>
      <c r="U2623" s="148">
        <v>500</v>
      </c>
      <c r="X2623" s="148">
        <v>5</v>
      </c>
      <c r="Y2623" s="148" t="s">
        <v>230</v>
      </c>
      <c r="AC2623" s="148" t="s">
        <v>49</v>
      </c>
      <c r="AD2623" s="148" t="s">
        <v>8564</v>
      </c>
      <c r="AE2623" s="148">
        <v>53410</v>
      </c>
      <c r="AF2623" s="148" t="s">
        <v>10331</v>
      </c>
      <c r="AJ2623" s="148">
        <v>638154495</v>
      </c>
      <c r="AK2623" s="148" t="s">
        <v>10330</v>
      </c>
      <c r="AL2623" s="148">
        <v>0</v>
      </c>
      <c r="AM2623" s="148">
        <v>0</v>
      </c>
    </row>
    <row r="2624" spans="1:39">
      <c r="A2624" s="148">
        <v>5329054</v>
      </c>
      <c r="B2624" s="148" t="s">
        <v>838</v>
      </c>
      <c r="C2624" s="148" t="s">
        <v>272</v>
      </c>
      <c r="D2624" s="148">
        <v>5329054</v>
      </c>
      <c r="E2624" s="149" t="s">
        <v>52</v>
      </c>
      <c r="F2624" s="149" t="s">
        <v>52</v>
      </c>
      <c r="H2624" s="150">
        <v>27805</v>
      </c>
      <c r="I2624" s="149" t="s">
        <v>8147</v>
      </c>
      <c r="J2624" s="149" t="s">
        <v>8148</v>
      </c>
      <c r="K2624" s="149" t="s">
        <v>45</v>
      </c>
      <c r="M2624" s="149" t="s">
        <v>46</v>
      </c>
      <c r="N2624" s="148">
        <v>12530143</v>
      </c>
      <c r="O2624" s="148" t="s">
        <v>3251</v>
      </c>
      <c r="P2624" s="150">
        <v>45534</v>
      </c>
      <c r="Q2624" s="148" t="s">
        <v>962</v>
      </c>
      <c r="R2624" s="150">
        <v>44910</v>
      </c>
      <c r="S2624" s="150">
        <v>44909</v>
      </c>
      <c r="T2624" s="148" t="s">
        <v>2896</v>
      </c>
      <c r="U2624" s="148">
        <v>686</v>
      </c>
      <c r="X2624" s="148">
        <v>6</v>
      </c>
      <c r="Y2624" s="148" t="s">
        <v>230</v>
      </c>
      <c r="AC2624" s="148" t="s">
        <v>49</v>
      </c>
      <c r="AD2624" s="148" t="s">
        <v>5639</v>
      </c>
      <c r="AE2624" s="148">
        <v>53200</v>
      </c>
      <c r="AF2624" s="148" t="s">
        <v>6945</v>
      </c>
      <c r="AJ2624" s="148">
        <v>610591334</v>
      </c>
      <c r="AK2624" s="148" t="s">
        <v>6946</v>
      </c>
      <c r="AL2624" s="148">
        <v>0</v>
      </c>
      <c r="AM2624" s="148">
        <v>0</v>
      </c>
    </row>
    <row r="2625" spans="1:39">
      <c r="A2625" s="148">
        <v>5329371</v>
      </c>
      <c r="B2625" s="148" t="s">
        <v>10332</v>
      </c>
      <c r="C2625" s="148" t="s">
        <v>10333</v>
      </c>
      <c r="D2625" s="148">
        <v>5329371</v>
      </c>
      <c r="F2625" s="149" t="s">
        <v>5338</v>
      </c>
      <c r="H2625" s="150">
        <v>42800</v>
      </c>
      <c r="I2625" s="149" t="s">
        <v>43</v>
      </c>
      <c r="J2625" s="149">
        <v>-9</v>
      </c>
      <c r="K2625" s="149" t="s">
        <v>45</v>
      </c>
      <c r="M2625" s="149" t="s">
        <v>46</v>
      </c>
      <c r="N2625" s="148">
        <v>12530095</v>
      </c>
      <c r="O2625" s="148" t="s">
        <v>944</v>
      </c>
      <c r="Q2625" s="148" t="s">
        <v>48</v>
      </c>
      <c r="R2625" s="150">
        <v>45196</v>
      </c>
      <c r="T2625" s="148" t="s">
        <v>2115</v>
      </c>
      <c r="U2625" s="148">
        <v>500</v>
      </c>
      <c r="X2625" s="148">
        <v>5</v>
      </c>
      <c r="Y2625" s="148" t="s">
        <v>230</v>
      </c>
      <c r="AC2625" s="148" t="s">
        <v>49</v>
      </c>
      <c r="AD2625" s="148" t="s">
        <v>8564</v>
      </c>
      <c r="AE2625" s="148">
        <v>53410</v>
      </c>
      <c r="AF2625" s="148" t="s">
        <v>10334</v>
      </c>
      <c r="AJ2625" s="148">
        <v>787063547</v>
      </c>
      <c r="AK2625" s="148" t="s">
        <v>10335</v>
      </c>
      <c r="AL2625" s="148">
        <v>0</v>
      </c>
      <c r="AM2625" s="148">
        <v>0</v>
      </c>
    </row>
    <row r="2626" spans="1:39">
      <c r="A2626" s="148">
        <v>5328716</v>
      </c>
      <c r="B2626" s="148" t="s">
        <v>6947</v>
      </c>
      <c r="C2626" s="148" t="s">
        <v>442</v>
      </c>
      <c r="D2626" s="148">
        <v>5328716</v>
      </c>
      <c r="F2626" s="149" t="s">
        <v>43</v>
      </c>
      <c r="H2626" s="150">
        <v>40846</v>
      </c>
      <c r="I2626" s="149" t="s">
        <v>44</v>
      </c>
      <c r="J2626" s="149">
        <v>-14</v>
      </c>
      <c r="K2626" s="149" t="s">
        <v>45</v>
      </c>
      <c r="M2626" s="149" t="s">
        <v>46</v>
      </c>
      <c r="N2626" s="148">
        <v>12530022</v>
      </c>
      <c r="O2626" s="148" t="s">
        <v>51</v>
      </c>
      <c r="Q2626" s="148" t="s">
        <v>48</v>
      </c>
      <c r="R2626" s="150">
        <v>44818</v>
      </c>
      <c r="S2626" s="150">
        <v>45167</v>
      </c>
      <c r="T2626" s="148" t="s">
        <v>1006</v>
      </c>
      <c r="U2626" s="148">
        <v>500</v>
      </c>
      <c r="X2626" s="148">
        <v>5</v>
      </c>
      <c r="Y2626" s="148" t="s">
        <v>230</v>
      </c>
      <c r="AC2626" s="148" t="s">
        <v>49</v>
      </c>
      <c r="AD2626" s="148" t="s">
        <v>3677</v>
      </c>
      <c r="AE2626" s="148">
        <v>53000</v>
      </c>
      <c r="AF2626" s="148" t="s">
        <v>6948</v>
      </c>
      <c r="AJ2626" s="148">
        <v>630587976</v>
      </c>
      <c r="AK2626" s="148" t="s">
        <v>6949</v>
      </c>
      <c r="AL2626" s="148">
        <v>0</v>
      </c>
      <c r="AM2626" s="148">
        <v>0</v>
      </c>
    </row>
    <row r="2627" spans="1:39">
      <c r="A2627" s="148">
        <v>5324701</v>
      </c>
      <c r="B2627" s="148" t="s">
        <v>906</v>
      </c>
      <c r="C2627" s="148" t="s">
        <v>861</v>
      </c>
      <c r="D2627" s="148">
        <v>5324701</v>
      </c>
      <c r="F2627" s="149" t="s">
        <v>52</v>
      </c>
      <c r="H2627" s="150">
        <v>27186</v>
      </c>
      <c r="I2627" s="149" t="s">
        <v>8109</v>
      </c>
      <c r="J2627" s="149" t="s">
        <v>8110</v>
      </c>
      <c r="K2627" s="149" t="s">
        <v>45</v>
      </c>
      <c r="M2627" s="149" t="s">
        <v>46</v>
      </c>
      <c r="N2627" s="148">
        <v>12530120</v>
      </c>
      <c r="O2627" s="148" t="s">
        <v>1150</v>
      </c>
      <c r="Q2627" s="148" t="s">
        <v>48</v>
      </c>
      <c r="R2627" s="150">
        <v>41894</v>
      </c>
      <c r="S2627" s="150">
        <v>44760</v>
      </c>
      <c r="T2627" s="148" t="s">
        <v>2896</v>
      </c>
      <c r="U2627" s="148">
        <v>1185</v>
      </c>
      <c r="X2627" s="148">
        <v>11</v>
      </c>
      <c r="Y2627" s="148" t="s">
        <v>230</v>
      </c>
      <c r="AC2627" s="148" t="s">
        <v>49</v>
      </c>
      <c r="AD2627" s="148" t="s">
        <v>3650</v>
      </c>
      <c r="AE2627" s="148">
        <v>53940</v>
      </c>
      <c r="AF2627" s="148" t="s">
        <v>5317</v>
      </c>
      <c r="AI2627" s="148">
        <v>243917130</v>
      </c>
      <c r="AJ2627" s="148">
        <v>672971570</v>
      </c>
      <c r="AK2627" s="148" t="s">
        <v>1979</v>
      </c>
      <c r="AL2627" s="148">
        <v>1</v>
      </c>
      <c r="AM2627" s="148">
        <v>1</v>
      </c>
    </row>
    <row r="2628" spans="1:39">
      <c r="A2628" s="148">
        <v>5329753</v>
      </c>
      <c r="B2628" s="148" t="s">
        <v>906</v>
      </c>
      <c r="C2628" s="148" t="s">
        <v>10426</v>
      </c>
      <c r="D2628" s="148">
        <v>5329753</v>
      </c>
      <c r="E2628" s="149" t="s">
        <v>52</v>
      </c>
      <c r="H2628" s="150">
        <v>29388</v>
      </c>
      <c r="I2628" s="149" t="s">
        <v>8113</v>
      </c>
      <c r="J2628" s="149" t="s">
        <v>8114</v>
      </c>
      <c r="K2628" s="149" t="s">
        <v>61</v>
      </c>
      <c r="M2628" s="149" t="s">
        <v>46</v>
      </c>
      <c r="N2628" s="148">
        <v>12530058</v>
      </c>
      <c r="O2628" s="148" t="s">
        <v>945</v>
      </c>
      <c r="P2628" s="150">
        <v>45535</v>
      </c>
      <c r="Q2628" s="148" t="s">
        <v>962</v>
      </c>
      <c r="R2628" s="150">
        <v>45535</v>
      </c>
      <c r="S2628" s="150">
        <v>45513</v>
      </c>
      <c r="T2628" s="148" t="s">
        <v>1006</v>
      </c>
      <c r="U2628" s="148">
        <v>500</v>
      </c>
      <c r="X2628" s="148">
        <v>5</v>
      </c>
      <c r="Y2628" s="148" t="s">
        <v>230</v>
      </c>
      <c r="AC2628" s="148" t="s">
        <v>49</v>
      </c>
      <c r="AD2628" s="148" t="s">
        <v>10427</v>
      </c>
      <c r="AE2628" s="148">
        <v>53940</v>
      </c>
      <c r="AF2628" s="148" t="s">
        <v>10428</v>
      </c>
      <c r="AJ2628" s="148">
        <v>641074477</v>
      </c>
      <c r="AK2628" s="148" t="s">
        <v>10429</v>
      </c>
      <c r="AL2628" s="148">
        <v>0</v>
      </c>
      <c r="AM2628" s="148">
        <v>0</v>
      </c>
    </row>
    <row r="2629" spans="1:39">
      <c r="A2629" s="148">
        <v>5329587</v>
      </c>
      <c r="B2629" s="148" t="s">
        <v>10336</v>
      </c>
      <c r="C2629" s="148" t="s">
        <v>93</v>
      </c>
      <c r="D2629" s="148">
        <v>5329587</v>
      </c>
      <c r="F2629" s="149" t="s">
        <v>43</v>
      </c>
      <c r="H2629" s="150">
        <v>18416</v>
      </c>
      <c r="I2629" s="149" t="s">
        <v>8116</v>
      </c>
      <c r="J2629" s="149" t="s">
        <v>8117</v>
      </c>
      <c r="K2629" s="149" t="s">
        <v>45</v>
      </c>
      <c r="M2629" s="149" t="s">
        <v>46</v>
      </c>
      <c r="N2629" s="148">
        <v>12530144</v>
      </c>
      <c r="O2629" s="148" t="s">
        <v>2070</v>
      </c>
      <c r="Q2629" s="148" t="s">
        <v>48</v>
      </c>
      <c r="R2629" s="150">
        <v>45275</v>
      </c>
      <c r="S2629" s="150">
        <v>44932</v>
      </c>
      <c r="T2629" s="148" t="s">
        <v>1006</v>
      </c>
      <c r="U2629" s="148">
        <v>500</v>
      </c>
      <c r="X2629" s="148">
        <v>5</v>
      </c>
      <c r="Y2629" s="148" t="s">
        <v>230</v>
      </c>
      <c r="AC2629" s="148" t="s">
        <v>49</v>
      </c>
      <c r="AD2629" s="148" t="s">
        <v>10337</v>
      </c>
      <c r="AE2629" s="148">
        <v>53290</v>
      </c>
      <c r="AF2629" s="148" t="s">
        <v>10338</v>
      </c>
      <c r="AJ2629" s="148">
        <v>771044965</v>
      </c>
      <c r="AK2629" s="148" t="s">
        <v>1373</v>
      </c>
      <c r="AL2629" s="148">
        <v>0</v>
      </c>
      <c r="AM2629" s="148">
        <v>0</v>
      </c>
    </row>
    <row r="2630" spans="1:39">
      <c r="A2630" s="148">
        <v>5328910</v>
      </c>
      <c r="B2630" s="148" t="s">
        <v>6950</v>
      </c>
      <c r="C2630" s="148" t="s">
        <v>134</v>
      </c>
      <c r="D2630" s="148">
        <v>5328910</v>
      </c>
      <c r="F2630" s="149" t="s">
        <v>52</v>
      </c>
      <c r="H2630" s="150">
        <v>34096</v>
      </c>
      <c r="I2630" s="149" t="s">
        <v>59</v>
      </c>
      <c r="J2630" s="149">
        <v>-40</v>
      </c>
      <c r="K2630" s="149" t="s">
        <v>45</v>
      </c>
      <c r="M2630" s="149" t="s">
        <v>46</v>
      </c>
      <c r="N2630" s="148">
        <v>12530058</v>
      </c>
      <c r="O2630" s="148" t="s">
        <v>945</v>
      </c>
      <c r="Q2630" s="148" t="s">
        <v>48</v>
      </c>
      <c r="R2630" s="150">
        <v>44840</v>
      </c>
      <c r="S2630" s="150">
        <v>44838</v>
      </c>
      <c r="T2630" s="148" t="s">
        <v>2896</v>
      </c>
      <c r="U2630" s="148">
        <v>672</v>
      </c>
      <c r="X2630" s="148">
        <v>6</v>
      </c>
      <c r="Y2630" s="148" t="s">
        <v>230</v>
      </c>
      <c r="AC2630" s="148" t="s">
        <v>49</v>
      </c>
      <c r="AD2630" s="148" t="s">
        <v>6951</v>
      </c>
      <c r="AE2630" s="148">
        <v>53290</v>
      </c>
      <c r="AF2630" s="148" t="s">
        <v>6952</v>
      </c>
      <c r="AJ2630" s="148">
        <v>631523301</v>
      </c>
      <c r="AK2630" s="148" t="s">
        <v>6953</v>
      </c>
      <c r="AL2630" s="148">
        <v>0</v>
      </c>
      <c r="AM2630" s="148">
        <v>0</v>
      </c>
    </row>
    <row r="2631" spans="1:39">
      <c r="A2631" s="148">
        <v>5329268</v>
      </c>
      <c r="B2631" s="148" t="s">
        <v>10339</v>
      </c>
      <c r="C2631" s="148" t="s">
        <v>309</v>
      </c>
      <c r="D2631" s="148">
        <v>5329268</v>
      </c>
      <c r="F2631" s="149" t="s">
        <v>43</v>
      </c>
      <c r="H2631" s="150">
        <v>29749</v>
      </c>
      <c r="I2631" s="149" t="s">
        <v>8113</v>
      </c>
      <c r="J2631" s="149" t="s">
        <v>8114</v>
      </c>
      <c r="K2631" s="149" t="s">
        <v>61</v>
      </c>
      <c r="M2631" s="149" t="s">
        <v>46</v>
      </c>
      <c r="N2631" s="148">
        <v>12530095</v>
      </c>
      <c r="O2631" s="148" t="s">
        <v>944</v>
      </c>
      <c r="Q2631" s="148" t="s">
        <v>48</v>
      </c>
      <c r="R2631" s="150">
        <v>45183</v>
      </c>
      <c r="T2631" s="148" t="s">
        <v>2022</v>
      </c>
      <c r="U2631" s="148">
        <v>500</v>
      </c>
      <c r="X2631" s="148">
        <v>5</v>
      </c>
      <c r="Y2631" s="148" t="s">
        <v>230</v>
      </c>
      <c r="AC2631" s="148" t="s">
        <v>49</v>
      </c>
      <c r="AD2631" s="148" t="s">
        <v>8564</v>
      </c>
      <c r="AE2631" s="148">
        <v>53410</v>
      </c>
      <c r="AF2631" s="148" t="s">
        <v>10340</v>
      </c>
      <c r="AJ2631" s="148">
        <v>635137721</v>
      </c>
      <c r="AK2631" s="148" t="s">
        <v>10341</v>
      </c>
      <c r="AL2631" s="148">
        <v>0</v>
      </c>
      <c r="AM2631" s="148">
        <v>0</v>
      </c>
    </row>
    <row r="2632" spans="1:39">
      <c r="A2632" s="148">
        <v>5329686</v>
      </c>
      <c r="B2632" s="148" t="s">
        <v>10342</v>
      </c>
      <c r="C2632" s="148" t="s">
        <v>2976</v>
      </c>
      <c r="D2632" s="148">
        <v>5329686</v>
      </c>
      <c r="F2632" s="149" t="s">
        <v>43</v>
      </c>
      <c r="H2632" s="150">
        <v>40870</v>
      </c>
      <c r="I2632" s="149" t="s">
        <v>44</v>
      </c>
      <c r="J2632" s="149">
        <v>-14</v>
      </c>
      <c r="K2632" s="149" t="s">
        <v>45</v>
      </c>
      <c r="M2632" s="149" t="s">
        <v>46</v>
      </c>
      <c r="N2632" s="148">
        <v>12530054</v>
      </c>
      <c r="O2632" s="148" t="s">
        <v>94</v>
      </c>
      <c r="Q2632" s="148" t="s">
        <v>48</v>
      </c>
      <c r="R2632" s="150">
        <v>45393</v>
      </c>
      <c r="T2632" s="148" t="s">
        <v>2115</v>
      </c>
      <c r="U2632" s="148">
        <v>500</v>
      </c>
      <c r="X2632" s="148">
        <v>5</v>
      </c>
      <c r="Y2632" s="148" t="s">
        <v>230</v>
      </c>
      <c r="AC2632" s="148" t="s">
        <v>49</v>
      </c>
      <c r="AD2632" s="148" t="s">
        <v>10343</v>
      </c>
      <c r="AE2632" s="148">
        <v>53400</v>
      </c>
      <c r="AF2632" s="148" t="s">
        <v>10344</v>
      </c>
      <c r="AK2632" s="148" t="s">
        <v>10345</v>
      </c>
      <c r="AL2632" s="148">
        <v>0</v>
      </c>
      <c r="AM2632" s="148">
        <v>0</v>
      </c>
    </row>
    <row r="2633" spans="1:39">
      <c r="A2633" s="148">
        <v>5329451</v>
      </c>
      <c r="B2633" s="148" t="s">
        <v>10346</v>
      </c>
      <c r="C2633" s="148" t="s">
        <v>277</v>
      </c>
      <c r="D2633" s="148">
        <v>5329451</v>
      </c>
      <c r="F2633" s="149" t="s">
        <v>43</v>
      </c>
      <c r="H2633" s="150">
        <v>42051</v>
      </c>
      <c r="I2633" s="149" t="s">
        <v>57</v>
      </c>
      <c r="J2633" s="149">
        <v>-10</v>
      </c>
      <c r="K2633" s="149" t="s">
        <v>45</v>
      </c>
      <c r="M2633" s="149" t="s">
        <v>46</v>
      </c>
      <c r="N2633" s="148">
        <v>12530008</v>
      </c>
      <c r="O2633" s="148" t="s">
        <v>146</v>
      </c>
      <c r="Q2633" s="148" t="s">
        <v>48</v>
      </c>
      <c r="R2633" s="150">
        <v>45204</v>
      </c>
      <c r="T2633" s="148" t="s">
        <v>2115</v>
      </c>
      <c r="U2633" s="148">
        <v>500</v>
      </c>
      <c r="X2633" s="148">
        <v>5</v>
      </c>
      <c r="Y2633" s="148" t="s">
        <v>230</v>
      </c>
      <c r="AC2633" s="148" t="s">
        <v>49</v>
      </c>
      <c r="AD2633" s="148" t="s">
        <v>3861</v>
      </c>
      <c r="AE2633" s="148">
        <v>53410</v>
      </c>
      <c r="AF2633" s="148" t="s">
        <v>10347</v>
      </c>
      <c r="AJ2633" s="148">
        <v>670924075</v>
      </c>
      <c r="AK2633" s="148" t="s">
        <v>10348</v>
      </c>
      <c r="AL2633" s="148">
        <v>0</v>
      </c>
      <c r="AM2633" s="148">
        <v>0</v>
      </c>
    </row>
    <row r="2634" spans="1:39">
      <c r="A2634" s="148">
        <v>5328142</v>
      </c>
      <c r="B2634" s="148" t="s">
        <v>2333</v>
      </c>
      <c r="C2634" s="148" t="s">
        <v>2334</v>
      </c>
      <c r="D2634" s="148">
        <v>5328142</v>
      </c>
      <c r="F2634" s="149" t="s">
        <v>52</v>
      </c>
      <c r="H2634" s="150">
        <v>39517</v>
      </c>
      <c r="I2634" s="149" t="s">
        <v>152</v>
      </c>
      <c r="J2634" s="149">
        <v>-17</v>
      </c>
      <c r="K2634" s="149" t="s">
        <v>45</v>
      </c>
      <c r="M2634" s="149" t="s">
        <v>46</v>
      </c>
      <c r="N2634" s="148">
        <v>12530035</v>
      </c>
      <c r="O2634" s="148" t="s">
        <v>2027</v>
      </c>
      <c r="Q2634" s="148" t="s">
        <v>48</v>
      </c>
      <c r="R2634" s="150">
        <v>44449</v>
      </c>
      <c r="T2634" s="148" t="s">
        <v>2115</v>
      </c>
      <c r="U2634" s="148">
        <v>1246</v>
      </c>
      <c r="X2634" s="148">
        <v>12</v>
      </c>
      <c r="Y2634" s="148" t="s">
        <v>230</v>
      </c>
      <c r="AC2634" s="148" t="s">
        <v>49</v>
      </c>
      <c r="AD2634" s="148" t="s">
        <v>3885</v>
      </c>
      <c r="AE2634" s="148">
        <v>53950</v>
      </c>
      <c r="AF2634" s="148" t="s">
        <v>5318</v>
      </c>
      <c r="AJ2634" s="148">
        <v>672078376</v>
      </c>
      <c r="AK2634" s="148" t="s">
        <v>10349</v>
      </c>
      <c r="AL2634" s="148">
        <v>0</v>
      </c>
      <c r="AM2634" s="148">
        <v>0</v>
      </c>
    </row>
    <row r="2635" spans="1:39">
      <c r="A2635" s="148">
        <v>536900</v>
      </c>
      <c r="B2635" s="148" t="s">
        <v>839</v>
      </c>
      <c r="C2635" s="148" t="s">
        <v>215</v>
      </c>
      <c r="D2635" s="148">
        <v>536900</v>
      </c>
      <c r="F2635" s="149" t="s">
        <v>52</v>
      </c>
      <c r="H2635" s="150">
        <v>17649</v>
      </c>
      <c r="I2635" s="149" t="s">
        <v>8212</v>
      </c>
      <c r="J2635" s="149" t="s">
        <v>8213</v>
      </c>
      <c r="K2635" s="149" t="s">
        <v>61</v>
      </c>
      <c r="M2635" s="149" t="s">
        <v>46</v>
      </c>
      <c r="N2635" s="148">
        <v>12530114</v>
      </c>
      <c r="O2635" s="148" t="s">
        <v>47</v>
      </c>
      <c r="Q2635" s="148" t="s">
        <v>48</v>
      </c>
      <c r="R2635" s="150">
        <v>37432</v>
      </c>
      <c r="S2635" s="150">
        <v>44791</v>
      </c>
      <c r="T2635" s="148" t="s">
        <v>2896</v>
      </c>
      <c r="U2635" s="148">
        <v>542</v>
      </c>
      <c r="X2635" s="148">
        <v>5</v>
      </c>
      <c r="Y2635" s="148" t="s">
        <v>230</v>
      </c>
      <c r="AC2635" s="148" t="s">
        <v>49</v>
      </c>
      <c r="AD2635" s="148" t="s">
        <v>6954</v>
      </c>
      <c r="AE2635" s="148">
        <v>53940</v>
      </c>
      <c r="AF2635" s="148" t="s">
        <v>6955</v>
      </c>
      <c r="AI2635" s="148" t="s">
        <v>3210</v>
      </c>
      <c r="AJ2635" s="148" t="s">
        <v>3211</v>
      </c>
      <c r="AK2635" s="148" t="s">
        <v>1980</v>
      </c>
      <c r="AL2635" s="148">
        <v>0</v>
      </c>
      <c r="AM2635" s="148">
        <v>0</v>
      </c>
    </row>
    <row r="2636" spans="1:39">
      <c r="A2636" s="148">
        <v>533169</v>
      </c>
      <c r="B2636" s="148" t="s">
        <v>839</v>
      </c>
      <c r="C2636" s="148" t="s">
        <v>2043</v>
      </c>
      <c r="D2636" s="148">
        <v>533169</v>
      </c>
      <c r="E2636" s="149" t="s">
        <v>8115</v>
      </c>
      <c r="F2636" s="149" t="s">
        <v>52</v>
      </c>
      <c r="H2636" s="150">
        <v>17718</v>
      </c>
      <c r="I2636" s="149" t="s">
        <v>8212</v>
      </c>
      <c r="J2636" s="149" t="s">
        <v>8213</v>
      </c>
      <c r="K2636" s="149" t="s">
        <v>45</v>
      </c>
      <c r="M2636" s="149" t="s">
        <v>46</v>
      </c>
      <c r="N2636" s="148">
        <v>12530114</v>
      </c>
      <c r="O2636" s="148" t="s">
        <v>47</v>
      </c>
      <c r="P2636" s="150">
        <v>45478</v>
      </c>
      <c r="Q2636" s="148" t="s">
        <v>962</v>
      </c>
      <c r="R2636" s="150">
        <v>37432</v>
      </c>
      <c r="S2636" s="150">
        <v>44791</v>
      </c>
      <c r="T2636" s="148" t="s">
        <v>2896</v>
      </c>
      <c r="U2636" s="148">
        <v>500</v>
      </c>
      <c r="X2636" s="148">
        <v>5</v>
      </c>
      <c r="Y2636" s="148" t="s">
        <v>230</v>
      </c>
      <c r="AC2636" s="148" t="s">
        <v>49</v>
      </c>
      <c r="AD2636" s="148" t="s">
        <v>3650</v>
      </c>
      <c r="AE2636" s="148">
        <v>53940</v>
      </c>
      <c r="AF2636" s="148" t="s">
        <v>5319</v>
      </c>
      <c r="AI2636" s="148" t="s">
        <v>3210</v>
      </c>
      <c r="AJ2636" s="148" t="s">
        <v>3626</v>
      </c>
      <c r="AK2636" s="148" t="s">
        <v>1981</v>
      </c>
      <c r="AL2636" s="148">
        <v>1</v>
      </c>
      <c r="AM2636" s="148">
        <v>0</v>
      </c>
    </row>
    <row r="2637" spans="1:39">
      <c r="A2637" s="148">
        <v>5314769</v>
      </c>
      <c r="B2637" s="148" t="s">
        <v>839</v>
      </c>
      <c r="C2637" s="148" t="s">
        <v>1144</v>
      </c>
      <c r="D2637" s="148">
        <v>5314769</v>
      </c>
      <c r="E2637" s="149" t="s">
        <v>52</v>
      </c>
      <c r="F2637" s="149" t="s">
        <v>52</v>
      </c>
      <c r="H2637" s="150">
        <v>36244</v>
      </c>
      <c r="I2637" s="149" t="s">
        <v>59</v>
      </c>
      <c r="J2637" s="149">
        <v>-40</v>
      </c>
      <c r="K2637" s="149" t="s">
        <v>61</v>
      </c>
      <c r="M2637" s="149" t="s">
        <v>46</v>
      </c>
      <c r="N2637" s="148">
        <v>12530114</v>
      </c>
      <c r="O2637" s="148" t="s">
        <v>47</v>
      </c>
      <c r="P2637" s="150">
        <v>45519</v>
      </c>
      <c r="Q2637" s="148" t="s">
        <v>962</v>
      </c>
      <c r="R2637" s="150">
        <v>37432</v>
      </c>
      <c r="S2637" s="150">
        <v>45511</v>
      </c>
      <c r="T2637" s="148" t="s">
        <v>1006</v>
      </c>
      <c r="U2637" s="148">
        <v>1349</v>
      </c>
      <c r="X2637" s="148">
        <v>13</v>
      </c>
      <c r="Y2637" s="148" t="s">
        <v>230</v>
      </c>
      <c r="AC2637" s="148" t="s">
        <v>49</v>
      </c>
      <c r="AD2637" s="148" t="s">
        <v>4086</v>
      </c>
      <c r="AE2637" s="148">
        <v>53410</v>
      </c>
      <c r="AF2637" s="148" t="s">
        <v>5320</v>
      </c>
      <c r="AJ2637" s="148" t="s">
        <v>3212</v>
      </c>
      <c r="AK2637" s="148" t="s">
        <v>1982</v>
      </c>
      <c r="AL2637" s="148">
        <v>0</v>
      </c>
      <c r="AM2637" s="148">
        <v>0</v>
      </c>
    </row>
    <row r="2638" spans="1:39">
      <c r="A2638" s="148">
        <v>537848</v>
      </c>
      <c r="B2638" s="148" t="s">
        <v>839</v>
      </c>
      <c r="C2638" s="148" t="s">
        <v>3213</v>
      </c>
      <c r="D2638" s="148">
        <v>537848</v>
      </c>
      <c r="E2638" s="149" t="s">
        <v>52</v>
      </c>
      <c r="F2638" s="149" t="s">
        <v>52</v>
      </c>
      <c r="H2638" s="150">
        <v>26286</v>
      </c>
      <c r="I2638" s="149" t="s">
        <v>8109</v>
      </c>
      <c r="J2638" s="149" t="s">
        <v>8110</v>
      </c>
      <c r="K2638" s="149" t="s">
        <v>61</v>
      </c>
      <c r="M2638" s="149" t="s">
        <v>46</v>
      </c>
      <c r="N2638" s="148">
        <v>12530114</v>
      </c>
      <c r="O2638" s="148" t="s">
        <v>47</v>
      </c>
      <c r="P2638" s="150">
        <v>45529</v>
      </c>
      <c r="Q2638" s="148" t="s">
        <v>962</v>
      </c>
      <c r="R2638" s="150">
        <v>37432</v>
      </c>
      <c r="S2638" s="150">
        <v>45124</v>
      </c>
      <c r="T2638" s="148" t="s">
        <v>2896</v>
      </c>
      <c r="U2638" s="148">
        <v>714</v>
      </c>
      <c r="X2638" s="148">
        <v>7</v>
      </c>
      <c r="Y2638" s="148" t="s">
        <v>230</v>
      </c>
      <c r="AC2638" s="148" t="s">
        <v>49</v>
      </c>
      <c r="AD2638" s="148" t="s">
        <v>1328</v>
      </c>
      <c r="AE2638" s="148">
        <v>53000</v>
      </c>
      <c r="AF2638" s="148" t="s">
        <v>3872</v>
      </c>
      <c r="AJ2638" s="148" t="s">
        <v>3159</v>
      </c>
      <c r="AK2638" s="148" t="s">
        <v>3214</v>
      </c>
      <c r="AL2638" s="148">
        <v>0</v>
      </c>
      <c r="AM2638" s="148">
        <v>0</v>
      </c>
    </row>
    <row r="2639" spans="1:39">
      <c r="A2639" s="148">
        <v>5323989</v>
      </c>
      <c r="B2639" s="148" t="s">
        <v>840</v>
      </c>
      <c r="C2639" s="148" t="s">
        <v>193</v>
      </c>
      <c r="D2639" s="148">
        <v>5323989</v>
      </c>
      <c r="E2639" s="149" t="s">
        <v>52</v>
      </c>
      <c r="F2639" s="149" t="s">
        <v>52</v>
      </c>
      <c r="H2639" s="150">
        <v>25406</v>
      </c>
      <c r="I2639" s="149" t="s">
        <v>8130</v>
      </c>
      <c r="J2639" s="149" t="s">
        <v>8131</v>
      </c>
      <c r="K2639" s="149" t="s">
        <v>45</v>
      </c>
      <c r="M2639" s="149" t="s">
        <v>46</v>
      </c>
      <c r="N2639" s="148">
        <v>12530074</v>
      </c>
      <c r="O2639" s="148" t="s">
        <v>218</v>
      </c>
      <c r="P2639" s="150">
        <v>45479</v>
      </c>
      <c r="Q2639" s="148" t="s">
        <v>962</v>
      </c>
      <c r="R2639" s="150">
        <v>41207</v>
      </c>
      <c r="S2639" s="150">
        <v>44777</v>
      </c>
      <c r="T2639" s="148" t="s">
        <v>2896</v>
      </c>
      <c r="U2639" s="148">
        <v>701</v>
      </c>
      <c r="X2639" s="148">
        <v>7</v>
      </c>
      <c r="Y2639" s="148" t="s">
        <v>230</v>
      </c>
      <c r="AC2639" s="148" t="s">
        <v>49</v>
      </c>
      <c r="AD2639" s="148" t="s">
        <v>1208</v>
      </c>
      <c r="AE2639" s="148">
        <v>53200</v>
      </c>
      <c r="AF2639" s="148" t="s">
        <v>5321</v>
      </c>
      <c r="AI2639" s="148">
        <v>243701381</v>
      </c>
      <c r="AJ2639" s="148">
        <v>672425296</v>
      </c>
      <c r="AK2639" s="148" t="s">
        <v>3627</v>
      </c>
      <c r="AL2639" s="148">
        <v>0</v>
      </c>
      <c r="AM2639" s="148">
        <v>0</v>
      </c>
    </row>
    <row r="2640" spans="1:39">
      <c r="A2640" s="148">
        <v>5312710</v>
      </c>
      <c r="B2640" s="148" t="s">
        <v>841</v>
      </c>
      <c r="C2640" s="148" t="s">
        <v>2320</v>
      </c>
      <c r="D2640" s="148">
        <v>5312710</v>
      </c>
      <c r="E2640" s="149" t="s">
        <v>8115</v>
      </c>
      <c r="F2640" s="149" t="s">
        <v>52</v>
      </c>
      <c r="H2640" s="150">
        <v>29116</v>
      </c>
      <c r="I2640" s="149" t="s">
        <v>8147</v>
      </c>
      <c r="J2640" s="149" t="s">
        <v>8148</v>
      </c>
      <c r="K2640" s="149" t="s">
        <v>45</v>
      </c>
      <c r="M2640" s="149" t="s">
        <v>46</v>
      </c>
      <c r="N2640" s="148">
        <v>12530081</v>
      </c>
      <c r="O2640" s="148" t="s">
        <v>201</v>
      </c>
      <c r="P2640" s="150">
        <v>45479</v>
      </c>
      <c r="Q2640" s="148" t="s">
        <v>962</v>
      </c>
      <c r="R2640" s="150">
        <v>37432</v>
      </c>
      <c r="S2640" s="150">
        <v>45141</v>
      </c>
      <c r="T2640" s="148" t="s">
        <v>2896</v>
      </c>
      <c r="U2640" s="148">
        <v>719</v>
      </c>
      <c r="X2640" s="148">
        <v>7</v>
      </c>
      <c r="Y2640" s="148" t="s">
        <v>230</v>
      </c>
      <c r="AC2640" s="148" t="s">
        <v>49</v>
      </c>
      <c r="AD2640" s="148" t="s">
        <v>5083</v>
      </c>
      <c r="AE2640" s="148">
        <v>53400</v>
      </c>
      <c r="AF2640" s="148" t="s">
        <v>5322</v>
      </c>
      <c r="AI2640" s="148" t="s">
        <v>3628</v>
      </c>
      <c r="AJ2640" s="148" t="s">
        <v>3629</v>
      </c>
      <c r="AK2640" s="148" t="s">
        <v>1983</v>
      </c>
      <c r="AL2640" s="148">
        <v>0</v>
      </c>
      <c r="AM2640" s="148">
        <v>0</v>
      </c>
    </row>
    <row r="2641" spans="1:39">
      <c r="A2641" s="148">
        <v>5327893</v>
      </c>
      <c r="B2641" s="148" t="s">
        <v>841</v>
      </c>
      <c r="C2641" s="148" t="s">
        <v>2068</v>
      </c>
      <c r="D2641" s="148">
        <v>5327893</v>
      </c>
      <c r="E2641" s="149" t="s">
        <v>52</v>
      </c>
      <c r="F2641" s="149" t="s">
        <v>52</v>
      </c>
      <c r="H2641" s="150">
        <v>30214</v>
      </c>
      <c r="I2641" s="149" t="s">
        <v>8113</v>
      </c>
      <c r="J2641" s="149" t="s">
        <v>8114</v>
      </c>
      <c r="K2641" s="149" t="s">
        <v>45</v>
      </c>
      <c r="M2641" s="149" t="s">
        <v>46</v>
      </c>
      <c r="N2641" s="148">
        <v>12530074</v>
      </c>
      <c r="O2641" s="148" t="s">
        <v>218</v>
      </c>
      <c r="P2641" s="150">
        <v>45479</v>
      </c>
      <c r="Q2641" s="148" t="s">
        <v>962</v>
      </c>
      <c r="R2641" s="150">
        <v>43871</v>
      </c>
      <c r="S2641" s="150">
        <v>44767</v>
      </c>
      <c r="T2641" s="148" t="s">
        <v>2896</v>
      </c>
      <c r="U2641" s="148">
        <v>914</v>
      </c>
      <c r="X2641" s="148">
        <v>9</v>
      </c>
      <c r="Y2641" s="148" t="s">
        <v>230</v>
      </c>
      <c r="AC2641" s="148" t="s">
        <v>49</v>
      </c>
      <c r="AD2641" s="148" t="s">
        <v>3848</v>
      </c>
      <c r="AE2641" s="148">
        <v>53200</v>
      </c>
      <c r="AF2641" s="148" t="s">
        <v>5323</v>
      </c>
      <c r="AJ2641" s="148">
        <v>611976006</v>
      </c>
      <c r="AK2641" s="148" t="s">
        <v>1984</v>
      </c>
      <c r="AL2641" s="148">
        <v>0</v>
      </c>
      <c r="AM2641" s="148">
        <v>0</v>
      </c>
    </row>
    <row r="2642" spans="1:39">
      <c r="A2642" s="148">
        <v>537146</v>
      </c>
      <c r="B2642" s="148" t="s">
        <v>842</v>
      </c>
      <c r="C2642" s="148" t="s">
        <v>193</v>
      </c>
      <c r="D2642" s="148">
        <v>537146</v>
      </c>
      <c r="E2642" s="149" t="s">
        <v>8115</v>
      </c>
      <c r="F2642" s="149" t="s">
        <v>52</v>
      </c>
      <c r="H2642" s="150">
        <v>23771</v>
      </c>
      <c r="I2642" s="149" t="s">
        <v>8130</v>
      </c>
      <c r="J2642" s="149" t="s">
        <v>8131</v>
      </c>
      <c r="K2642" s="149" t="s">
        <v>45</v>
      </c>
      <c r="M2642" s="149" t="s">
        <v>46</v>
      </c>
      <c r="N2642" s="148">
        <v>12530022</v>
      </c>
      <c r="O2642" s="148" t="s">
        <v>51</v>
      </c>
      <c r="P2642" s="150">
        <v>45479</v>
      </c>
      <c r="Q2642" s="148" t="s">
        <v>962</v>
      </c>
      <c r="R2642" s="150">
        <v>37432</v>
      </c>
      <c r="S2642" s="150">
        <v>45042</v>
      </c>
      <c r="T2642" s="148" t="s">
        <v>2896</v>
      </c>
      <c r="U2642" s="148">
        <v>642</v>
      </c>
      <c r="X2642" s="148">
        <v>6</v>
      </c>
      <c r="Y2642" s="148" t="s">
        <v>230</v>
      </c>
      <c r="AC2642" s="148" t="s">
        <v>49</v>
      </c>
      <c r="AD2642" s="148" t="s">
        <v>3677</v>
      </c>
      <c r="AE2642" s="148">
        <v>53000</v>
      </c>
      <c r="AF2642" s="148" t="s">
        <v>5324</v>
      </c>
      <c r="AI2642" s="148" t="s">
        <v>3630</v>
      </c>
      <c r="AK2642" s="148" t="s">
        <v>1985</v>
      </c>
      <c r="AL2642" s="148">
        <v>0</v>
      </c>
      <c r="AM2642" s="148">
        <v>0</v>
      </c>
    </row>
    <row r="2643" spans="1:39">
      <c r="A2643" s="148">
        <v>5328347</v>
      </c>
      <c r="B2643" s="148" t="s">
        <v>3215</v>
      </c>
      <c r="C2643" s="148" t="s">
        <v>3216</v>
      </c>
      <c r="D2643" s="148">
        <v>5328347</v>
      </c>
      <c r="F2643" s="149" t="s">
        <v>52</v>
      </c>
      <c r="H2643" s="150">
        <v>41152</v>
      </c>
      <c r="I2643" s="149" t="s">
        <v>53</v>
      </c>
      <c r="J2643" s="149">
        <v>-13</v>
      </c>
      <c r="K2643" s="149" t="s">
        <v>61</v>
      </c>
      <c r="M2643" s="149" t="s">
        <v>46</v>
      </c>
      <c r="N2643" s="148">
        <v>12530099</v>
      </c>
      <c r="O2643" s="148" t="s">
        <v>2047</v>
      </c>
      <c r="Q2643" s="148" t="s">
        <v>48</v>
      </c>
      <c r="R2643" s="150">
        <v>44473</v>
      </c>
      <c r="T2643" s="148" t="s">
        <v>2115</v>
      </c>
      <c r="U2643" s="148">
        <v>595</v>
      </c>
      <c r="X2643" s="148">
        <v>5</v>
      </c>
      <c r="Y2643" s="148" t="s">
        <v>230</v>
      </c>
      <c r="AC2643" s="148" t="s">
        <v>49</v>
      </c>
      <c r="AD2643" s="148" t="s">
        <v>4023</v>
      </c>
      <c r="AE2643" s="148">
        <v>53400</v>
      </c>
      <c r="AF2643" s="148" t="s">
        <v>5325</v>
      </c>
      <c r="AK2643" s="148" t="s">
        <v>3217</v>
      </c>
      <c r="AL2643" s="148">
        <v>0</v>
      </c>
      <c r="AM2643" s="148">
        <v>0</v>
      </c>
    </row>
    <row r="2644" spans="1:39">
      <c r="A2644" s="148">
        <v>5328348</v>
      </c>
      <c r="B2644" s="148" t="s">
        <v>3215</v>
      </c>
      <c r="C2644" s="148" t="s">
        <v>3218</v>
      </c>
      <c r="D2644" s="148">
        <v>5328348</v>
      </c>
      <c r="F2644" s="149" t="s">
        <v>52</v>
      </c>
      <c r="H2644" s="150">
        <v>41152</v>
      </c>
      <c r="I2644" s="149" t="s">
        <v>53</v>
      </c>
      <c r="J2644" s="149">
        <v>-13</v>
      </c>
      <c r="K2644" s="149" t="s">
        <v>61</v>
      </c>
      <c r="M2644" s="149" t="s">
        <v>46</v>
      </c>
      <c r="N2644" s="148">
        <v>12530099</v>
      </c>
      <c r="O2644" s="148" t="s">
        <v>2047</v>
      </c>
      <c r="Q2644" s="148" t="s">
        <v>48</v>
      </c>
      <c r="R2644" s="150">
        <v>44473</v>
      </c>
      <c r="T2644" s="148" t="s">
        <v>2115</v>
      </c>
      <c r="U2644" s="148">
        <v>578</v>
      </c>
      <c r="X2644" s="148">
        <v>5</v>
      </c>
      <c r="Y2644" s="148" t="s">
        <v>230</v>
      </c>
      <c r="AC2644" s="148" t="s">
        <v>49</v>
      </c>
      <c r="AD2644" s="148" t="s">
        <v>4023</v>
      </c>
      <c r="AE2644" s="148">
        <v>53400</v>
      </c>
      <c r="AF2644" s="148" t="s">
        <v>5325</v>
      </c>
      <c r="AK2644" s="148" t="s">
        <v>3217</v>
      </c>
      <c r="AL2644" s="148">
        <v>0</v>
      </c>
      <c r="AM2644" s="148">
        <v>0</v>
      </c>
    </row>
    <row r="2645" spans="1:39">
      <c r="A2645" s="148">
        <v>5329721</v>
      </c>
      <c r="B2645" s="148" t="s">
        <v>10350</v>
      </c>
      <c r="C2645" s="148" t="s">
        <v>10351</v>
      </c>
      <c r="D2645" s="148">
        <v>5329721</v>
      </c>
      <c r="E2645" s="149" t="s">
        <v>5338</v>
      </c>
      <c r="H2645" s="150">
        <v>42030</v>
      </c>
      <c r="I2645" s="149" t="s">
        <v>57</v>
      </c>
      <c r="J2645" s="149">
        <v>-10</v>
      </c>
      <c r="K2645" s="149" t="s">
        <v>61</v>
      </c>
      <c r="M2645" s="149" t="s">
        <v>46</v>
      </c>
      <c r="N2645" s="148">
        <v>12530060</v>
      </c>
      <c r="O2645" s="148" t="s">
        <v>2031</v>
      </c>
      <c r="P2645" s="150">
        <v>45498</v>
      </c>
      <c r="Q2645" s="148" t="s">
        <v>962</v>
      </c>
      <c r="R2645" s="150">
        <v>45498</v>
      </c>
      <c r="T2645" s="148" t="s">
        <v>2115</v>
      </c>
      <c r="U2645" s="148">
        <v>500</v>
      </c>
      <c r="X2645" s="148">
        <v>5</v>
      </c>
      <c r="Y2645" s="148" t="s">
        <v>230</v>
      </c>
      <c r="AC2645" s="148" t="s">
        <v>49</v>
      </c>
      <c r="AD2645" s="148" t="s">
        <v>3637</v>
      </c>
      <c r="AE2645" s="148">
        <v>53810</v>
      </c>
      <c r="AF2645" s="148" t="s">
        <v>8801</v>
      </c>
      <c r="AJ2645" s="148">
        <v>630296614</v>
      </c>
      <c r="AK2645" s="148" t="s">
        <v>10352</v>
      </c>
      <c r="AL2645" s="148">
        <v>0</v>
      </c>
      <c r="AM2645" s="148">
        <v>0</v>
      </c>
    </row>
    <row r="2646" spans="1:39">
      <c r="A2646" s="148">
        <v>5329720</v>
      </c>
      <c r="B2646" s="148" t="s">
        <v>10350</v>
      </c>
      <c r="C2646" s="148" t="s">
        <v>6063</v>
      </c>
      <c r="D2646" s="148">
        <v>5329720</v>
      </c>
      <c r="E2646" s="149" t="s">
        <v>5338</v>
      </c>
      <c r="H2646" s="150">
        <v>40683</v>
      </c>
      <c r="I2646" s="149" t="s">
        <v>44</v>
      </c>
      <c r="J2646" s="149">
        <v>-14</v>
      </c>
      <c r="K2646" s="149" t="s">
        <v>45</v>
      </c>
      <c r="M2646" s="149" t="s">
        <v>46</v>
      </c>
      <c r="N2646" s="148">
        <v>12530060</v>
      </c>
      <c r="O2646" s="148" t="s">
        <v>2031</v>
      </c>
      <c r="P2646" s="150">
        <v>45498</v>
      </c>
      <c r="Q2646" s="148" t="s">
        <v>962</v>
      </c>
      <c r="R2646" s="150">
        <v>45498</v>
      </c>
      <c r="T2646" s="148" t="s">
        <v>2115</v>
      </c>
      <c r="U2646" s="148">
        <v>500</v>
      </c>
      <c r="X2646" s="148">
        <v>5</v>
      </c>
      <c r="Y2646" s="148" t="s">
        <v>230</v>
      </c>
      <c r="AC2646" s="148" t="s">
        <v>49</v>
      </c>
      <c r="AD2646" s="148" t="s">
        <v>3637</v>
      </c>
      <c r="AE2646" s="148">
        <v>53810</v>
      </c>
      <c r="AF2646" s="148" t="s">
        <v>8801</v>
      </c>
      <c r="AJ2646" s="148">
        <v>630296614</v>
      </c>
      <c r="AK2646" s="148" t="s">
        <v>10352</v>
      </c>
      <c r="AL2646" s="148">
        <v>0</v>
      </c>
      <c r="AM2646" s="148">
        <v>0</v>
      </c>
    </row>
    <row r="2647" spans="1:39">
      <c r="A2647" s="148">
        <v>5323571</v>
      </c>
      <c r="B2647" s="148" t="s">
        <v>6956</v>
      </c>
      <c r="C2647" s="148" t="s">
        <v>3554</v>
      </c>
      <c r="D2647" s="148">
        <v>5323571</v>
      </c>
      <c r="E2647" s="149" t="s">
        <v>8115</v>
      </c>
      <c r="F2647" s="149" t="s">
        <v>52</v>
      </c>
      <c r="H2647" s="150">
        <v>23962</v>
      </c>
      <c r="I2647" s="149" t="s">
        <v>8130</v>
      </c>
      <c r="J2647" s="149" t="s">
        <v>8131</v>
      </c>
      <c r="K2647" s="149" t="s">
        <v>45</v>
      </c>
      <c r="M2647" s="149" t="s">
        <v>46</v>
      </c>
      <c r="N2647" s="148">
        <v>12530041</v>
      </c>
      <c r="O2647" s="148" t="s">
        <v>2056</v>
      </c>
      <c r="P2647" s="150">
        <v>45481</v>
      </c>
      <c r="Q2647" s="148" t="s">
        <v>962</v>
      </c>
      <c r="R2647" s="150">
        <v>41165</v>
      </c>
      <c r="S2647" s="150">
        <v>44830</v>
      </c>
      <c r="T2647" s="148" t="s">
        <v>2896</v>
      </c>
      <c r="U2647" s="148">
        <v>746</v>
      </c>
      <c r="X2647" s="148">
        <v>7</v>
      </c>
      <c r="Y2647" s="148" t="s">
        <v>230</v>
      </c>
      <c r="AB2647" s="150">
        <v>45108</v>
      </c>
      <c r="AC2647" s="148" t="s">
        <v>49</v>
      </c>
      <c r="AD2647" s="148" t="s">
        <v>10353</v>
      </c>
      <c r="AE2647" s="148">
        <v>61140</v>
      </c>
      <c r="AF2647" s="148" t="s">
        <v>10354</v>
      </c>
      <c r="AJ2647" s="148">
        <v>680088137</v>
      </c>
      <c r="AK2647" s="148" t="s">
        <v>2137</v>
      </c>
      <c r="AL2647" s="148">
        <v>0</v>
      </c>
      <c r="AM2647" s="148">
        <v>0</v>
      </c>
    </row>
    <row r="2648" spans="1:39">
      <c r="A2648" s="148">
        <v>5328979</v>
      </c>
      <c r="B2648" s="148" t="s">
        <v>6957</v>
      </c>
      <c r="C2648" s="148" t="s">
        <v>6958</v>
      </c>
      <c r="D2648" s="148">
        <v>5328979</v>
      </c>
      <c r="F2648" s="149" t="s">
        <v>43</v>
      </c>
      <c r="H2648" s="150">
        <v>23939</v>
      </c>
      <c r="I2648" s="149" t="s">
        <v>8130</v>
      </c>
      <c r="J2648" s="149" t="s">
        <v>8131</v>
      </c>
      <c r="K2648" s="149" t="s">
        <v>45</v>
      </c>
      <c r="M2648" s="149" t="s">
        <v>46</v>
      </c>
      <c r="N2648" s="148">
        <v>12530114</v>
      </c>
      <c r="O2648" s="148" t="s">
        <v>47</v>
      </c>
      <c r="Q2648" s="148" t="s">
        <v>48</v>
      </c>
      <c r="R2648" s="150">
        <v>44854</v>
      </c>
      <c r="S2648" s="150">
        <v>44851</v>
      </c>
      <c r="T2648" s="148" t="s">
        <v>2896</v>
      </c>
      <c r="U2648" s="148">
        <v>500</v>
      </c>
      <c r="X2648" s="148">
        <v>5</v>
      </c>
      <c r="Y2648" s="148" t="s">
        <v>230</v>
      </c>
      <c r="AC2648" s="148" t="s">
        <v>49</v>
      </c>
      <c r="AD2648" s="148" t="s">
        <v>1328</v>
      </c>
      <c r="AE2648" s="148">
        <v>53000</v>
      </c>
      <c r="AF2648" s="148" t="s">
        <v>6959</v>
      </c>
      <c r="AJ2648" s="148" t="s">
        <v>6960</v>
      </c>
      <c r="AK2648" s="148" t="s">
        <v>6961</v>
      </c>
      <c r="AL2648" s="148">
        <v>0</v>
      </c>
      <c r="AM2648" s="148">
        <v>0</v>
      </c>
    </row>
    <row r="2649" spans="1:39">
      <c r="A2649" s="148">
        <v>5328693</v>
      </c>
      <c r="B2649" s="148" t="s">
        <v>6962</v>
      </c>
      <c r="C2649" s="148" t="s">
        <v>6963</v>
      </c>
      <c r="D2649" s="148">
        <v>5328693</v>
      </c>
      <c r="F2649" s="149" t="s">
        <v>43</v>
      </c>
      <c r="H2649" s="150">
        <v>40417</v>
      </c>
      <c r="I2649" s="149" t="s">
        <v>97</v>
      </c>
      <c r="J2649" s="149">
        <v>-15</v>
      </c>
      <c r="K2649" s="149" t="s">
        <v>61</v>
      </c>
      <c r="M2649" s="149" t="s">
        <v>46</v>
      </c>
      <c r="N2649" s="148">
        <v>12530114</v>
      </c>
      <c r="O2649" s="148" t="s">
        <v>47</v>
      </c>
      <c r="Q2649" s="148" t="s">
        <v>48</v>
      </c>
      <c r="R2649" s="150">
        <v>44815</v>
      </c>
      <c r="T2649" s="148" t="s">
        <v>2115</v>
      </c>
      <c r="U2649" s="148">
        <v>500</v>
      </c>
      <c r="X2649" s="148">
        <v>5</v>
      </c>
      <c r="Y2649" s="148" t="s">
        <v>230</v>
      </c>
      <c r="AC2649" s="148" t="s">
        <v>49</v>
      </c>
      <c r="AD2649" s="148" t="s">
        <v>1328</v>
      </c>
      <c r="AE2649" s="148">
        <v>53000</v>
      </c>
      <c r="AF2649" s="148" t="s">
        <v>6964</v>
      </c>
      <c r="AI2649" s="148" t="s">
        <v>6965</v>
      </c>
      <c r="AJ2649" s="148" t="s">
        <v>6966</v>
      </c>
      <c r="AK2649" s="148" t="s">
        <v>6967</v>
      </c>
      <c r="AL2649" s="148">
        <v>0</v>
      </c>
      <c r="AM2649" s="148">
        <v>0</v>
      </c>
    </row>
    <row r="2650" spans="1:39">
      <c r="A2650" s="148">
        <v>6212059</v>
      </c>
      <c r="B2650" s="148" t="s">
        <v>6968</v>
      </c>
      <c r="C2650" s="148" t="s">
        <v>2127</v>
      </c>
      <c r="D2650" s="148">
        <v>6212059</v>
      </c>
      <c r="E2650" s="149" t="s">
        <v>52</v>
      </c>
      <c r="F2650" s="149" t="s">
        <v>52</v>
      </c>
      <c r="H2650" s="150">
        <v>22003</v>
      </c>
      <c r="I2650" s="149" t="s">
        <v>8138</v>
      </c>
      <c r="J2650" s="149" t="s">
        <v>8139</v>
      </c>
      <c r="K2650" s="149" t="s">
        <v>45</v>
      </c>
      <c r="M2650" s="149" t="s">
        <v>46</v>
      </c>
      <c r="N2650" s="148">
        <v>12530114</v>
      </c>
      <c r="O2650" s="148" t="s">
        <v>47</v>
      </c>
      <c r="P2650" s="150">
        <v>45481</v>
      </c>
      <c r="Q2650" s="148" t="s">
        <v>962</v>
      </c>
      <c r="R2650" s="150">
        <v>37432</v>
      </c>
      <c r="S2650" s="150">
        <v>45128</v>
      </c>
      <c r="T2650" s="148" t="s">
        <v>2896</v>
      </c>
      <c r="U2650" s="148">
        <v>1356</v>
      </c>
      <c r="X2650" s="148">
        <v>13</v>
      </c>
      <c r="Y2650" s="148" t="s">
        <v>230</v>
      </c>
      <c r="AB2650" s="150">
        <v>45108</v>
      </c>
      <c r="AC2650" s="148" t="s">
        <v>49</v>
      </c>
      <c r="AD2650" s="148" t="s">
        <v>1328</v>
      </c>
      <c r="AE2650" s="148">
        <v>53000</v>
      </c>
      <c r="AF2650" s="148" t="s">
        <v>6969</v>
      </c>
      <c r="AJ2650" s="148" t="s">
        <v>6970</v>
      </c>
      <c r="AK2650" s="148" t="s">
        <v>6971</v>
      </c>
      <c r="AL2650" s="148">
        <v>0</v>
      </c>
      <c r="AM2650" s="148">
        <v>0</v>
      </c>
    </row>
    <row r="2651" spans="1:39">
      <c r="A2651" s="148">
        <v>5329516</v>
      </c>
      <c r="B2651" s="148" t="s">
        <v>10355</v>
      </c>
      <c r="C2651" s="148" t="s">
        <v>184</v>
      </c>
      <c r="D2651" s="148">
        <v>5329516</v>
      </c>
      <c r="F2651" s="149" t="s">
        <v>52</v>
      </c>
      <c r="H2651" s="150">
        <v>19855</v>
      </c>
      <c r="I2651" s="149" t="s">
        <v>8116</v>
      </c>
      <c r="J2651" s="149" t="s">
        <v>8117</v>
      </c>
      <c r="K2651" s="149" t="s">
        <v>45</v>
      </c>
      <c r="M2651" s="149" t="s">
        <v>46</v>
      </c>
      <c r="N2651" s="148">
        <v>12538909</v>
      </c>
      <c r="O2651" s="148" t="s">
        <v>2038</v>
      </c>
      <c r="Q2651" s="148" t="s">
        <v>48</v>
      </c>
      <c r="R2651" s="150">
        <v>45219</v>
      </c>
      <c r="S2651" s="150">
        <v>45184</v>
      </c>
      <c r="T2651" s="148" t="s">
        <v>1006</v>
      </c>
      <c r="U2651" s="148">
        <v>500</v>
      </c>
      <c r="X2651" s="148">
        <v>5</v>
      </c>
      <c r="Y2651" s="148" t="s">
        <v>230</v>
      </c>
      <c r="AC2651" s="148" t="s">
        <v>49</v>
      </c>
      <c r="AD2651" s="148" t="s">
        <v>5485</v>
      </c>
      <c r="AE2651" s="148">
        <v>53230</v>
      </c>
      <c r="AF2651" s="148" t="s">
        <v>10356</v>
      </c>
      <c r="AK2651" s="148" t="s">
        <v>7349</v>
      </c>
      <c r="AL2651" s="148">
        <v>0</v>
      </c>
      <c r="AM2651" s="148">
        <v>0</v>
      </c>
    </row>
    <row r="2652" spans="1:39">
      <c r="A2652" s="148">
        <v>5328939</v>
      </c>
      <c r="B2652" s="148" t="s">
        <v>6972</v>
      </c>
      <c r="C2652" s="148" t="s">
        <v>6973</v>
      </c>
      <c r="D2652" s="148">
        <v>5328939</v>
      </c>
      <c r="F2652" s="149" t="s">
        <v>52</v>
      </c>
      <c r="H2652" s="150">
        <v>32141</v>
      </c>
      <c r="I2652" s="149" t="s">
        <v>59</v>
      </c>
      <c r="J2652" s="149">
        <v>-40</v>
      </c>
      <c r="K2652" s="149" t="s">
        <v>45</v>
      </c>
      <c r="M2652" s="149" t="s">
        <v>46</v>
      </c>
      <c r="N2652" s="148">
        <v>12530058</v>
      </c>
      <c r="O2652" s="148" t="s">
        <v>945</v>
      </c>
      <c r="Q2652" s="148" t="s">
        <v>48</v>
      </c>
      <c r="R2652" s="150">
        <v>44846</v>
      </c>
      <c r="S2652" s="150">
        <v>44841</v>
      </c>
      <c r="T2652" s="148" t="s">
        <v>2896</v>
      </c>
      <c r="U2652" s="148">
        <v>505</v>
      </c>
      <c r="X2652" s="148">
        <v>5</v>
      </c>
      <c r="Y2652" s="148" t="s">
        <v>230</v>
      </c>
      <c r="AC2652" s="148" t="s">
        <v>49</v>
      </c>
      <c r="AD2652" s="148" t="s">
        <v>6974</v>
      </c>
      <c r="AE2652" s="148">
        <v>72350</v>
      </c>
      <c r="AF2652" s="148" t="s">
        <v>6975</v>
      </c>
      <c r="AJ2652" s="148">
        <v>649288159</v>
      </c>
      <c r="AK2652" s="148" t="s">
        <v>6976</v>
      </c>
      <c r="AL2652" s="148">
        <v>0</v>
      </c>
      <c r="AM2652" s="148">
        <v>0</v>
      </c>
    </row>
    <row r="2653" spans="1:39">
      <c r="A2653" s="148">
        <v>5327322</v>
      </c>
      <c r="B2653" s="148" t="s">
        <v>1191</v>
      </c>
      <c r="C2653" s="148" t="s">
        <v>1192</v>
      </c>
      <c r="D2653" s="148">
        <v>5327322</v>
      </c>
      <c r="E2653" s="149" t="s">
        <v>52</v>
      </c>
      <c r="F2653" s="149" t="s">
        <v>52</v>
      </c>
      <c r="H2653" s="150">
        <v>38244</v>
      </c>
      <c r="I2653" s="149" t="s">
        <v>59</v>
      </c>
      <c r="J2653" s="149">
        <v>-40</v>
      </c>
      <c r="K2653" s="149" t="s">
        <v>45</v>
      </c>
      <c r="M2653" s="149" t="s">
        <v>46</v>
      </c>
      <c r="N2653" s="148">
        <v>12530022</v>
      </c>
      <c r="O2653" s="148" t="s">
        <v>51</v>
      </c>
      <c r="P2653" s="150">
        <v>45535</v>
      </c>
      <c r="Q2653" s="148" t="s">
        <v>962</v>
      </c>
      <c r="R2653" s="150">
        <v>43530</v>
      </c>
      <c r="S2653" s="150">
        <v>44810</v>
      </c>
      <c r="T2653" s="148" t="s">
        <v>2896</v>
      </c>
      <c r="U2653" s="148">
        <v>1011</v>
      </c>
      <c r="X2653" s="148">
        <v>10</v>
      </c>
      <c r="Y2653" s="148" t="s">
        <v>230</v>
      </c>
      <c r="AC2653" s="148" t="s">
        <v>156</v>
      </c>
      <c r="AD2653" s="148" t="s">
        <v>3714</v>
      </c>
      <c r="AE2653" s="148">
        <v>53940</v>
      </c>
      <c r="AF2653" s="148" t="s">
        <v>5326</v>
      </c>
      <c r="AK2653" s="148" t="s">
        <v>6977</v>
      </c>
      <c r="AL2653" s="148">
        <v>0</v>
      </c>
      <c r="AM2653" s="148">
        <v>0</v>
      </c>
    </row>
    <row r="2654" spans="1:39">
      <c r="A2654" s="148">
        <v>5327357</v>
      </c>
      <c r="B2654" s="148" t="s">
        <v>10357</v>
      </c>
      <c r="C2654" s="148" t="s">
        <v>232</v>
      </c>
      <c r="D2654" s="148">
        <v>5327357</v>
      </c>
      <c r="F2654" s="149" t="s">
        <v>52</v>
      </c>
      <c r="H2654" s="150">
        <v>39384</v>
      </c>
      <c r="I2654" s="149" t="s">
        <v>68</v>
      </c>
      <c r="J2654" s="149">
        <v>-18</v>
      </c>
      <c r="K2654" s="149" t="s">
        <v>61</v>
      </c>
      <c r="M2654" s="149" t="s">
        <v>46</v>
      </c>
      <c r="N2654" s="148">
        <v>12530036</v>
      </c>
      <c r="O2654" s="148" t="s">
        <v>2030</v>
      </c>
      <c r="Q2654" s="148" t="s">
        <v>48</v>
      </c>
      <c r="R2654" s="150">
        <v>43712</v>
      </c>
      <c r="T2654" s="148" t="s">
        <v>2115</v>
      </c>
      <c r="U2654" s="148">
        <v>506</v>
      </c>
      <c r="X2654" s="148">
        <v>5</v>
      </c>
      <c r="Y2654" s="148" t="s">
        <v>230</v>
      </c>
      <c r="AC2654" s="148" t="s">
        <v>49</v>
      </c>
      <c r="AD2654" s="148" t="s">
        <v>4020</v>
      </c>
      <c r="AE2654" s="148">
        <v>53300</v>
      </c>
      <c r="AF2654" s="148">
        <v>2</v>
      </c>
      <c r="AG2654" s="148" t="s">
        <v>10358</v>
      </c>
      <c r="AI2654" s="148">
        <v>648011950</v>
      </c>
      <c r="AJ2654" s="148">
        <v>686763578</v>
      </c>
      <c r="AK2654" s="148" t="s">
        <v>10359</v>
      </c>
      <c r="AL2654" s="148">
        <v>0</v>
      </c>
      <c r="AM2654" s="148">
        <v>0</v>
      </c>
    </row>
    <row r="2655" spans="1:39">
      <c r="A2655" s="148">
        <v>5329665</v>
      </c>
      <c r="B2655" s="148" t="s">
        <v>6978</v>
      </c>
      <c r="C2655" s="148" t="s">
        <v>10360</v>
      </c>
      <c r="D2655" s="148">
        <v>5329665</v>
      </c>
      <c r="F2655" s="149" t="s">
        <v>43</v>
      </c>
      <c r="H2655" s="150">
        <v>30617</v>
      </c>
      <c r="I2655" s="149" t="s">
        <v>8113</v>
      </c>
      <c r="J2655" s="149" t="s">
        <v>8114</v>
      </c>
      <c r="K2655" s="149" t="s">
        <v>45</v>
      </c>
      <c r="M2655" s="149" t="s">
        <v>46</v>
      </c>
      <c r="N2655" s="148">
        <v>12530055</v>
      </c>
      <c r="O2655" s="148" t="s">
        <v>240</v>
      </c>
      <c r="Q2655" s="148" t="s">
        <v>48</v>
      </c>
      <c r="R2655" s="150">
        <v>45332</v>
      </c>
      <c r="S2655" s="150">
        <v>45328</v>
      </c>
      <c r="T2655" s="148" t="s">
        <v>1006</v>
      </c>
      <c r="U2655" s="148">
        <v>500</v>
      </c>
      <c r="X2655" s="148">
        <v>5</v>
      </c>
      <c r="Y2655" s="148" t="s">
        <v>230</v>
      </c>
      <c r="AC2655" s="148" t="s">
        <v>49</v>
      </c>
      <c r="AD2655" s="148" t="s">
        <v>3748</v>
      </c>
      <c r="AE2655" s="148">
        <v>53380</v>
      </c>
      <c r="AF2655" s="148" t="s">
        <v>10361</v>
      </c>
      <c r="AJ2655" s="148">
        <v>647271995</v>
      </c>
      <c r="AK2655" s="148" t="s">
        <v>10362</v>
      </c>
      <c r="AL2655" s="148">
        <v>1</v>
      </c>
      <c r="AM2655" s="148">
        <v>1</v>
      </c>
    </row>
    <row r="2656" spans="1:39">
      <c r="A2656" s="148">
        <v>5329655</v>
      </c>
      <c r="B2656" s="148" t="s">
        <v>6978</v>
      </c>
      <c r="C2656" s="148" t="s">
        <v>10363</v>
      </c>
      <c r="D2656" s="148">
        <v>5329655</v>
      </c>
      <c r="F2656" s="149" t="s">
        <v>43</v>
      </c>
      <c r="H2656" s="150">
        <v>41017</v>
      </c>
      <c r="I2656" s="149" t="s">
        <v>53</v>
      </c>
      <c r="J2656" s="149">
        <v>-13</v>
      </c>
      <c r="K2656" s="149" t="s">
        <v>45</v>
      </c>
      <c r="M2656" s="149" t="s">
        <v>46</v>
      </c>
      <c r="N2656" s="148">
        <v>12530055</v>
      </c>
      <c r="O2656" s="148" t="s">
        <v>240</v>
      </c>
      <c r="Q2656" s="148" t="s">
        <v>48</v>
      </c>
      <c r="R2656" s="150">
        <v>45322</v>
      </c>
      <c r="T2656" s="148" t="s">
        <v>2115</v>
      </c>
      <c r="U2656" s="148">
        <v>500</v>
      </c>
      <c r="X2656" s="148">
        <v>5</v>
      </c>
      <c r="Y2656" s="148" t="s">
        <v>230</v>
      </c>
      <c r="AC2656" s="148" t="s">
        <v>49</v>
      </c>
      <c r="AD2656" s="148" t="s">
        <v>3972</v>
      </c>
      <c r="AE2656" s="148">
        <v>53380</v>
      </c>
      <c r="AF2656" s="148" t="s">
        <v>10364</v>
      </c>
      <c r="AJ2656" s="148">
        <v>688256863</v>
      </c>
      <c r="AK2656" s="148" t="s">
        <v>6981</v>
      </c>
      <c r="AL2656" s="148">
        <v>1</v>
      </c>
      <c r="AM2656" s="148">
        <v>1</v>
      </c>
    </row>
    <row r="2657" spans="1:39">
      <c r="A2657" s="148">
        <v>5328817</v>
      </c>
      <c r="B2657" s="148" t="s">
        <v>6978</v>
      </c>
      <c r="C2657" s="148" t="s">
        <v>6979</v>
      </c>
      <c r="D2657" s="148">
        <v>5328817</v>
      </c>
      <c r="F2657" s="149" t="s">
        <v>52</v>
      </c>
      <c r="H2657" s="150">
        <v>42076</v>
      </c>
      <c r="I2657" s="149" t="s">
        <v>57</v>
      </c>
      <c r="J2657" s="149">
        <v>-10</v>
      </c>
      <c r="K2657" s="149" t="s">
        <v>45</v>
      </c>
      <c r="M2657" s="149" t="s">
        <v>46</v>
      </c>
      <c r="N2657" s="148">
        <v>12530055</v>
      </c>
      <c r="O2657" s="148" t="s">
        <v>240</v>
      </c>
      <c r="Q2657" s="148" t="s">
        <v>48</v>
      </c>
      <c r="R2657" s="150">
        <v>44830</v>
      </c>
      <c r="T2657" s="148" t="s">
        <v>2115</v>
      </c>
      <c r="U2657" s="148">
        <v>500</v>
      </c>
      <c r="X2657" s="148">
        <v>5</v>
      </c>
      <c r="Y2657" s="148" t="s">
        <v>230</v>
      </c>
      <c r="AC2657" s="148" t="s">
        <v>49</v>
      </c>
      <c r="AD2657" s="148" t="s">
        <v>3972</v>
      </c>
      <c r="AE2657" s="148">
        <v>53380</v>
      </c>
      <c r="AF2657" s="148" t="s">
        <v>6980</v>
      </c>
      <c r="AJ2657" s="148">
        <v>688256863</v>
      </c>
      <c r="AK2657" s="148" t="s">
        <v>6981</v>
      </c>
      <c r="AL2657" s="148">
        <v>1</v>
      </c>
      <c r="AM2657" s="148">
        <v>0</v>
      </c>
    </row>
    <row r="2658" spans="1:39">
      <c r="A2658" s="148">
        <v>5314841</v>
      </c>
      <c r="B2658" s="148" t="s">
        <v>843</v>
      </c>
      <c r="C2658" s="148" t="s">
        <v>118</v>
      </c>
      <c r="D2658" s="148">
        <v>5314841</v>
      </c>
      <c r="E2658" s="149" t="s">
        <v>8115</v>
      </c>
      <c r="F2658" s="149" t="s">
        <v>52</v>
      </c>
      <c r="H2658" s="150">
        <v>23423</v>
      </c>
      <c r="I2658" s="149" t="s">
        <v>8138</v>
      </c>
      <c r="J2658" s="149" t="s">
        <v>8139</v>
      </c>
      <c r="K2658" s="149" t="s">
        <v>45</v>
      </c>
      <c r="M2658" s="149" t="s">
        <v>46</v>
      </c>
      <c r="N2658" s="148">
        <v>12530050</v>
      </c>
      <c r="O2658" s="148" t="s">
        <v>2049</v>
      </c>
      <c r="P2658" s="150">
        <v>45481</v>
      </c>
      <c r="Q2658" s="148" t="s">
        <v>962</v>
      </c>
      <c r="R2658" s="150">
        <v>37432</v>
      </c>
      <c r="S2658" s="150">
        <v>45481</v>
      </c>
      <c r="T2658" s="148" t="s">
        <v>1006</v>
      </c>
      <c r="U2658" s="148">
        <v>1108</v>
      </c>
      <c r="X2658" s="148">
        <v>11</v>
      </c>
      <c r="Y2658" s="148" t="s">
        <v>230</v>
      </c>
      <c r="AC2658" s="148" t="s">
        <v>49</v>
      </c>
      <c r="AD2658" s="148" t="s">
        <v>4133</v>
      </c>
      <c r="AE2658" s="148">
        <v>53210</v>
      </c>
      <c r="AF2658" s="148" t="s">
        <v>5327</v>
      </c>
      <c r="AI2658" s="148" t="s">
        <v>3219</v>
      </c>
      <c r="AJ2658" s="148" t="s">
        <v>3220</v>
      </c>
      <c r="AK2658" s="148" t="s">
        <v>1986</v>
      </c>
      <c r="AL2658" s="148">
        <v>0</v>
      </c>
      <c r="AM2658" s="148">
        <v>0</v>
      </c>
    </row>
    <row r="2659" spans="1:39">
      <c r="A2659" s="148">
        <v>5322105</v>
      </c>
      <c r="B2659" s="148" t="s">
        <v>844</v>
      </c>
      <c r="C2659" s="148" t="s">
        <v>845</v>
      </c>
      <c r="D2659" s="148">
        <v>5322105</v>
      </c>
      <c r="F2659" s="149" t="s">
        <v>52</v>
      </c>
      <c r="H2659" s="150">
        <v>12950</v>
      </c>
      <c r="I2659" s="149" t="s">
        <v>8179</v>
      </c>
      <c r="J2659" s="149" t="s">
        <v>8180</v>
      </c>
      <c r="K2659" s="149" t="s">
        <v>61</v>
      </c>
      <c r="M2659" s="149" t="s">
        <v>46</v>
      </c>
      <c r="N2659" s="148">
        <v>12530017</v>
      </c>
      <c r="O2659" s="148" t="s">
        <v>2025</v>
      </c>
      <c r="Q2659" s="148" t="s">
        <v>48</v>
      </c>
      <c r="R2659" s="150">
        <v>40140</v>
      </c>
      <c r="S2659" s="150">
        <v>45126</v>
      </c>
      <c r="T2659" s="148" t="s">
        <v>1006</v>
      </c>
      <c r="U2659" s="148">
        <v>500</v>
      </c>
      <c r="X2659" s="148">
        <v>5</v>
      </c>
      <c r="Y2659" s="148" t="s">
        <v>230</v>
      </c>
      <c r="AC2659" s="148" t="s">
        <v>49</v>
      </c>
      <c r="AD2659" s="148" t="s">
        <v>3669</v>
      </c>
      <c r="AE2659" s="148">
        <v>53500</v>
      </c>
      <c r="AF2659" s="148" t="s">
        <v>5328</v>
      </c>
      <c r="AI2659" s="148">
        <v>243051804</v>
      </c>
      <c r="AJ2659" s="148">
        <v>633818588</v>
      </c>
      <c r="AK2659" s="148" t="s">
        <v>1987</v>
      </c>
      <c r="AL2659" s="148">
        <v>0</v>
      </c>
      <c r="AM2659" s="148">
        <v>0</v>
      </c>
    </row>
    <row r="2660" spans="1:39">
      <c r="A2660" s="148">
        <v>5329602</v>
      </c>
      <c r="B2660" s="148" t="s">
        <v>10365</v>
      </c>
      <c r="C2660" s="148" t="s">
        <v>285</v>
      </c>
      <c r="D2660" s="148">
        <v>5329602</v>
      </c>
      <c r="F2660" s="149" t="s">
        <v>43</v>
      </c>
      <c r="H2660" s="150">
        <v>40690</v>
      </c>
      <c r="I2660" s="149" t="s">
        <v>44</v>
      </c>
      <c r="J2660" s="149">
        <v>-14</v>
      </c>
      <c r="K2660" s="149" t="s">
        <v>45</v>
      </c>
      <c r="M2660" s="149" t="s">
        <v>46</v>
      </c>
      <c r="N2660" s="148">
        <v>12530114</v>
      </c>
      <c r="O2660" s="148" t="s">
        <v>47</v>
      </c>
      <c r="Q2660" s="148" t="s">
        <v>48</v>
      </c>
      <c r="R2660" s="150">
        <v>45277</v>
      </c>
      <c r="T2660" s="148" t="s">
        <v>2115</v>
      </c>
      <c r="U2660" s="148">
        <v>500</v>
      </c>
      <c r="X2660" s="148">
        <v>5</v>
      </c>
      <c r="Y2660" s="148" t="s">
        <v>230</v>
      </c>
      <c r="AC2660" s="148" t="s">
        <v>49</v>
      </c>
      <c r="AD2660" s="148" t="s">
        <v>1328</v>
      </c>
      <c r="AE2660" s="148">
        <v>53000</v>
      </c>
      <c r="AF2660" s="148" t="s">
        <v>5354</v>
      </c>
      <c r="AI2660" s="148" t="s">
        <v>10366</v>
      </c>
      <c r="AJ2660" s="148" t="s">
        <v>10367</v>
      </c>
      <c r="AK2660" s="148" t="s">
        <v>10368</v>
      </c>
      <c r="AL2660" s="148">
        <v>0</v>
      </c>
      <c r="AM2660" s="148">
        <v>0</v>
      </c>
    </row>
  </sheetData>
  <sheetProtection algorithmName="SHA-512" hashValue="lhpcI+DA0khNc6Ta6MJ+xkuP7I0kuKI17cu+42WV2beQ39KuOCykoAMI9Vwq9VcAWw/5txDmQNKOhkfs/Hwo9g==" saltValue="Rudv5K0gPWia2RciH3VTIw==" spinCount="100000" sheet="1" objects="1" scenarios="1"/>
  <autoFilter ref="A1:AL4462" xr:uid="{00000000-0009-0000-0000-000001000000}"/>
  <conditionalFormatting sqref="A3:A4">
    <cfRule type="duplicateValues" dxfId="63" priority="36"/>
  </conditionalFormatting>
  <conditionalFormatting sqref="A4">
    <cfRule type="duplicateValues" dxfId="62" priority="2"/>
  </conditionalFormatting>
  <conditionalFormatting sqref="A5">
    <cfRule type="duplicateValues" dxfId="61" priority="54"/>
  </conditionalFormatting>
  <conditionalFormatting sqref="A6">
    <cfRule type="duplicateValues" dxfId="60" priority="58"/>
  </conditionalFormatting>
  <conditionalFormatting sqref="A7">
    <cfRule type="duplicateValues" dxfId="59" priority="56"/>
  </conditionalFormatting>
  <conditionalFormatting sqref="A8:A10">
    <cfRule type="duplicateValues" dxfId="58" priority="48"/>
  </conditionalFormatting>
  <conditionalFormatting sqref="A9:A10">
    <cfRule type="duplicateValues" dxfId="57" priority="47"/>
  </conditionalFormatting>
  <conditionalFormatting sqref="A10">
    <cfRule type="duplicateValues" dxfId="56" priority="50"/>
  </conditionalFormatting>
  <conditionalFormatting sqref="A11">
    <cfRule type="duplicateValues" dxfId="55" priority="4"/>
    <cfRule type="duplicateValues" dxfId="54" priority="52"/>
  </conditionalFormatting>
  <conditionalFormatting sqref="A12">
    <cfRule type="duplicateValues" dxfId="53" priority="22"/>
  </conditionalFormatting>
  <conditionalFormatting sqref="A13">
    <cfRule type="duplicateValues" dxfId="52" priority="26"/>
  </conditionalFormatting>
  <conditionalFormatting sqref="A14:A16">
    <cfRule type="duplicateValues" dxfId="51" priority="40"/>
    <cfRule type="duplicateValues" dxfId="50" priority="16"/>
  </conditionalFormatting>
  <conditionalFormatting sqref="A15:A16">
    <cfRule type="duplicateValues" dxfId="49" priority="39"/>
    <cfRule type="duplicateValues" dxfId="48" priority="15"/>
  </conditionalFormatting>
  <conditionalFormatting sqref="A16">
    <cfRule type="duplicateValues" dxfId="47" priority="42"/>
    <cfRule type="duplicateValues" dxfId="46" priority="18"/>
  </conditionalFormatting>
  <conditionalFormatting sqref="A17">
    <cfRule type="duplicateValues" dxfId="45" priority="44"/>
    <cfRule type="duplicateValues" dxfId="44" priority="20"/>
  </conditionalFormatting>
  <conditionalFormatting sqref="A21:A23">
    <cfRule type="duplicateValues" dxfId="43" priority="8"/>
  </conditionalFormatting>
  <conditionalFormatting sqref="A22:A23">
    <cfRule type="duplicateValues" dxfId="42" priority="7"/>
  </conditionalFormatting>
  <conditionalFormatting sqref="A23">
    <cfRule type="duplicateValues" dxfId="41" priority="10"/>
  </conditionalFormatting>
  <conditionalFormatting sqref="A24">
    <cfRule type="duplicateValues" dxfId="40" priority="12"/>
  </conditionalFormatting>
  <conditionalFormatting sqref="A24:A26">
    <cfRule type="duplicateValues" dxfId="39" priority="62"/>
  </conditionalFormatting>
  <conditionalFormatting sqref="A25:A26">
    <cfRule type="duplicateValues" dxfId="38" priority="61"/>
  </conditionalFormatting>
  <conditionalFormatting sqref="A26">
    <cfRule type="duplicateValues" dxfId="37" priority="64"/>
  </conditionalFormatting>
  <conditionalFormatting sqref="A27">
    <cfRule type="duplicateValues" dxfId="36" priority="66"/>
  </conditionalFormatting>
  <conditionalFormatting sqref="A31:A33">
    <cfRule type="duplicateValues" dxfId="35" priority="30"/>
  </conditionalFormatting>
  <conditionalFormatting sqref="A32:A33">
    <cfRule type="duplicateValues" dxfId="34" priority="29"/>
  </conditionalFormatting>
  <conditionalFormatting sqref="A33">
    <cfRule type="duplicateValues" dxfId="33" priority="32"/>
  </conditionalFormatting>
  <conditionalFormatting sqref="A34">
    <cfRule type="duplicateValues" dxfId="32" priority="34"/>
  </conditionalFormatting>
  <conditionalFormatting sqref="D3:D4">
    <cfRule type="duplicateValues" dxfId="31" priority="35"/>
  </conditionalFormatting>
  <conditionalFormatting sqref="D4">
    <cfRule type="duplicateValues" dxfId="30" priority="1"/>
  </conditionalFormatting>
  <conditionalFormatting sqref="D5">
    <cfRule type="duplicateValues" dxfId="29" priority="53"/>
  </conditionalFormatting>
  <conditionalFormatting sqref="D6">
    <cfRule type="duplicateValues" dxfId="28" priority="57"/>
  </conditionalFormatting>
  <conditionalFormatting sqref="D7">
    <cfRule type="duplicateValues" dxfId="27" priority="55"/>
  </conditionalFormatting>
  <conditionalFormatting sqref="D8:D10">
    <cfRule type="duplicateValues" dxfId="26" priority="46"/>
  </conditionalFormatting>
  <conditionalFormatting sqref="D9:D10">
    <cfRule type="duplicateValues" dxfId="25" priority="45"/>
  </conditionalFormatting>
  <conditionalFormatting sqref="D10">
    <cfRule type="duplicateValues" dxfId="24" priority="49"/>
  </conditionalFormatting>
  <conditionalFormatting sqref="D11">
    <cfRule type="duplicateValues" dxfId="23" priority="51"/>
    <cfRule type="duplicateValues" dxfId="22" priority="3"/>
  </conditionalFormatting>
  <conditionalFormatting sqref="D12">
    <cfRule type="duplicateValues" dxfId="21" priority="21"/>
  </conditionalFormatting>
  <conditionalFormatting sqref="D13">
    <cfRule type="duplicateValues" dxfId="20" priority="25"/>
  </conditionalFormatting>
  <conditionalFormatting sqref="D14:D16">
    <cfRule type="duplicateValues" dxfId="19" priority="38"/>
    <cfRule type="duplicateValues" dxfId="18" priority="14"/>
  </conditionalFormatting>
  <conditionalFormatting sqref="D15:D16">
    <cfRule type="duplicateValues" dxfId="17" priority="37"/>
    <cfRule type="duplicateValues" dxfId="16" priority="13"/>
  </conditionalFormatting>
  <conditionalFormatting sqref="D16">
    <cfRule type="duplicateValues" dxfId="15" priority="17"/>
    <cfRule type="duplicateValues" dxfId="14" priority="41"/>
  </conditionalFormatting>
  <conditionalFormatting sqref="D17">
    <cfRule type="duplicateValues" dxfId="13" priority="19"/>
    <cfRule type="duplicateValues" dxfId="12" priority="43"/>
  </conditionalFormatting>
  <conditionalFormatting sqref="D21:D23">
    <cfRule type="duplicateValues" dxfId="11" priority="6"/>
  </conditionalFormatting>
  <conditionalFormatting sqref="D22:D23">
    <cfRule type="duplicateValues" dxfId="10" priority="5"/>
  </conditionalFormatting>
  <conditionalFormatting sqref="D23">
    <cfRule type="duplicateValues" dxfId="9" priority="9"/>
  </conditionalFormatting>
  <conditionalFormatting sqref="D24">
    <cfRule type="duplicateValues" dxfId="8" priority="11"/>
  </conditionalFormatting>
  <conditionalFormatting sqref="D24:D26">
    <cfRule type="duplicateValues" dxfId="7" priority="60"/>
  </conditionalFormatting>
  <conditionalFormatting sqref="D25:D26">
    <cfRule type="duplicateValues" dxfId="6" priority="59"/>
  </conditionalFormatting>
  <conditionalFormatting sqref="D26">
    <cfRule type="duplicateValues" dxfId="5" priority="63"/>
  </conditionalFormatting>
  <conditionalFormatting sqref="D27">
    <cfRule type="duplicateValues" dxfId="4" priority="65"/>
  </conditionalFormatting>
  <conditionalFormatting sqref="D31:D33">
    <cfRule type="duplicateValues" dxfId="3" priority="28"/>
  </conditionalFormatting>
  <conditionalFormatting sqref="D32:D33">
    <cfRule type="duplicateValues" dxfId="2" priority="27"/>
  </conditionalFormatting>
  <conditionalFormatting sqref="D33">
    <cfRule type="duplicateValues" dxfId="1" priority="31"/>
  </conditionalFormatting>
  <conditionalFormatting sqref="D34">
    <cfRule type="duplicateValues" dxfId="0" priority="33"/>
  </conditionalFormatting>
  <pageMargins left="0.70866141732283472" right="0.70866141732283472" top="0.74803149606299213" bottom="0.74803149606299213" header="0.31496062992125984" footer="0.31496062992125984"/>
  <pageSetup paperSize="9" scale="5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350"/>
  <sheetViews>
    <sheetView workbookViewId="0">
      <selection activeCell="D32" sqref="D32"/>
    </sheetView>
  </sheetViews>
  <sheetFormatPr baseColWidth="10" defaultColWidth="9.375" defaultRowHeight="12.75"/>
  <cols>
    <col min="1" max="1" width="8.5" customWidth="1"/>
    <col min="2" max="2" width="5.25" customWidth="1"/>
    <col min="3" max="3" width="8.5" customWidth="1"/>
    <col min="4" max="4" width="24.625" customWidth="1"/>
    <col min="5" max="5" width="9.5" customWidth="1"/>
    <col min="6" max="6" width="7.875" customWidth="1"/>
    <col min="7" max="7" width="28.75" customWidth="1"/>
    <col min="8" max="8" width="4.125" customWidth="1"/>
    <col min="9" max="9" width="3.5" customWidth="1"/>
    <col min="10" max="10" width="4.375" customWidth="1"/>
    <col min="11" max="11" width="3.875" customWidth="1"/>
    <col min="12" max="12" width="5.875" customWidth="1"/>
    <col min="13" max="13" width="9.375" customWidth="1"/>
    <col min="14" max="17" width="7.625" customWidth="1"/>
    <col min="18" max="19" width="6.125" style="89" customWidth="1"/>
    <col min="20" max="16384" width="9.375" style="89"/>
  </cols>
  <sheetData>
    <row r="1" spans="1:19" ht="15">
      <c r="A1" s="89"/>
      <c r="B1" s="257" t="s">
        <v>7401</v>
      </c>
      <c r="C1" s="257"/>
      <c r="D1" s="257"/>
      <c r="E1" s="257"/>
      <c r="F1" s="257"/>
      <c r="G1" s="257"/>
      <c r="H1" s="257"/>
      <c r="I1" s="257"/>
      <c r="J1" s="144"/>
      <c r="K1" s="144"/>
      <c r="L1" s="144"/>
      <c r="M1" s="144"/>
      <c r="N1" s="144"/>
      <c r="O1" s="144"/>
      <c r="P1" s="144"/>
      <c r="Q1" s="144"/>
      <c r="R1" s="139"/>
      <c r="S1" s="139"/>
    </row>
    <row r="2" spans="1:19" ht="15.75" customHeight="1">
      <c r="A2" s="145" t="s">
        <v>955</v>
      </c>
      <c r="B2" s="145" t="s">
        <v>959</v>
      </c>
      <c r="C2" s="145" t="s">
        <v>955</v>
      </c>
      <c r="D2" s="145" t="s">
        <v>2336</v>
      </c>
      <c r="E2" s="145" t="s">
        <v>956</v>
      </c>
      <c r="F2" s="145" t="s">
        <v>2337</v>
      </c>
      <c r="G2" s="145" t="s">
        <v>957</v>
      </c>
      <c r="H2" s="145" t="s">
        <v>2</v>
      </c>
      <c r="I2" s="145" t="s">
        <v>958</v>
      </c>
      <c r="J2" s="145" t="s">
        <v>2008</v>
      </c>
      <c r="K2" s="145" t="s">
        <v>959</v>
      </c>
      <c r="L2" s="145" t="s">
        <v>5</v>
      </c>
      <c r="M2" s="145" t="s">
        <v>960</v>
      </c>
      <c r="N2" s="145" t="s">
        <v>2338</v>
      </c>
      <c r="O2" s="145" t="s">
        <v>2339</v>
      </c>
      <c r="P2" s="145" t="s">
        <v>2340</v>
      </c>
      <c r="Q2" s="145" t="s">
        <v>2341</v>
      </c>
      <c r="R2" s="140" t="s">
        <v>2342</v>
      </c>
      <c r="S2" s="140" t="s">
        <v>2343</v>
      </c>
    </row>
    <row r="3" spans="1:19" s="147" customFormat="1" ht="15.95" customHeight="1">
      <c r="A3" s="143">
        <v>2930151</v>
      </c>
      <c r="B3" s="143">
        <v>137</v>
      </c>
      <c r="C3" s="143" t="s">
        <v>7402</v>
      </c>
      <c r="D3" s="146" t="s">
        <v>7403</v>
      </c>
      <c r="E3" s="143" t="s">
        <v>7404</v>
      </c>
      <c r="F3" s="143" t="s">
        <v>2376</v>
      </c>
      <c r="G3" s="143" t="s">
        <v>51</v>
      </c>
      <c r="H3" s="143" t="s">
        <v>45</v>
      </c>
      <c r="I3" s="143" t="s">
        <v>59</v>
      </c>
      <c r="J3" s="143" t="s">
        <v>1993</v>
      </c>
      <c r="K3" s="143" t="s">
        <v>6982</v>
      </c>
      <c r="L3" s="143">
        <v>1943</v>
      </c>
      <c r="M3" s="143" t="s">
        <v>7405</v>
      </c>
      <c r="N3" s="143" t="s">
        <v>2354</v>
      </c>
      <c r="O3" s="143" t="s">
        <v>7406</v>
      </c>
      <c r="P3" s="143" t="s">
        <v>7407</v>
      </c>
      <c r="Q3" s="143" t="s">
        <v>7408</v>
      </c>
      <c r="R3" s="141"/>
      <c r="S3" s="141"/>
    </row>
    <row r="4" spans="1:19" s="147" customFormat="1" ht="15.95" customHeight="1">
      <c r="A4" s="143">
        <v>5319838</v>
      </c>
      <c r="B4" s="143">
        <v>163</v>
      </c>
      <c r="C4" s="143" t="s">
        <v>2357</v>
      </c>
      <c r="D4" s="146" t="s">
        <v>2358</v>
      </c>
      <c r="E4" s="143" t="s">
        <v>2359</v>
      </c>
      <c r="F4" s="143" t="s">
        <v>2360</v>
      </c>
      <c r="G4" s="143" t="s">
        <v>2025</v>
      </c>
      <c r="H4" s="143" t="s">
        <v>45</v>
      </c>
      <c r="I4" s="143" t="s">
        <v>59</v>
      </c>
      <c r="J4" s="143" t="s">
        <v>1993</v>
      </c>
      <c r="K4" s="143" t="s">
        <v>6982</v>
      </c>
      <c r="L4" s="143">
        <v>1956</v>
      </c>
      <c r="M4" s="143" t="s">
        <v>7409</v>
      </c>
      <c r="N4" s="143" t="s">
        <v>6986</v>
      </c>
      <c r="O4" s="143" t="s">
        <v>2346</v>
      </c>
      <c r="P4" s="143" t="s">
        <v>6983</v>
      </c>
      <c r="Q4" s="143" t="s">
        <v>7410</v>
      </c>
      <c r="R4" s="141"/>
      <c r="S4" s="141"/>
    </row>
    <row r="5" spans="1:19" s="147" customFormat="1" ht="15.95" customHeight="1">
      <c r="A5" s="143">
        <v>5324143</v>
      </c>
      <c r="B5" s="143">
        <v>288</v>
      </c>
      <c r="C5" s="143" t="s">
        <v>2350</v>
      </c>
      <c r="D5" s="146" t="s">
        <v>6984</v>
      </c>
      <c r="E5" s="143" t="s">
        <v>2351</v>
      </c>
      <c r="F5" s="143" t="s">
        <v>2352</v>
      </c>
      <c r="G5" s="143" t="s">
        <v>2047</v>
      </c>
      <c r="H5" s="143" t="s">
        <v>61</v>
      </c>
      <c r="I5" s="143" t="s">
        <v>59</v>
      </c>
      <c r="J5" s="143" t="s">
        <v>1993</v>
      </c>
      <c r="K5" s="143" t="s">
        <v>2345</v>
      </c>
      <c r="L5" s="143">
        <v>1156</v>
      </c>
      <c r="M5" s="143" t="s">
        <v>7411</v>
      </c>
      <c r="N5" s="143" t="s">
        <v>2349</v>
      </c>
      <c r="O5" s="143" t="s">
        <v>2349</v>
      </c>
      <c r="P5" s="143" t="s">
        <v>2346</v>
      </c>
      <c r="Q5" s="143" t="s">
        <v>7412</v>
      </c>
      <c r="R5" s="141"/>
      <c r="S5" s="141"/>
    </row>
    <row r="6" spans="1:19" s="147" customFormat="1" ht="15.95" customHeight="1">
      <c r="A6" s="143">
        <v>122614</v>
      </c>
      <c r="B6" s="143">
        <v>327</v>
      </c>
      <c r="C6" s="143" t="s">
        <v>2362</v>
      </c>
      <c r="D6" s="146" t="s">
        <v>2363</v>
      </c>
      <c r="E6" s="143" t="s">
        <v>2364</v>
      </c>
      <c r="F6" s="143" t="s">
        <v>2360</v>
      </c>
      <c r="G6" s="143" t="s">
        <v>2025</v>
      </c>
      <c r="H6" s="143" t="s">
        <v>45</v>
      </c>
      <c r="I6" s="143" t="s">
        <v>82</v>
      </c>
      <c r="J6" s="143" t="s">
        <v>1992</v>
      </c>
      <c r="K6" s="143" t="s">
        <v>2361</v>
      </c>
      <c r="L6" s="143">
        <v>1811</v>
      </c>
      <c r="M6" s="143" t="s">
        <v>7413</v>
      </c>
      <c r="N6" s="143" t="s">
        <v>6986</v>
      </c>
      <c r="O6" s="143" t="s">
        <v>7414</v>
      </c>
      <c r="P6" s="143" t="s">
        <v>2373</v>
      </c>
      <c r="Q6" s="143" t="s">
        <v>6985</v>
      </c>
      <c r="R6" s="141"/>
      <c r="S6" s="141"/>
    </row>
    <row r="7" spans="1:19" s="147" customFormat="1" ht="15.95" customHeight="1">
      <c r="A7" s="143">
        <v>53143</v>
      </c>
      <c r="B7" s="143">
        <v>615</v>
      </c>
      <c r="C7" s="143" t="s">
        <v>6987</v>
      </c>
      <c r="D7" s="146" t="s">
        <v>6988</v>
      </c>
      <c r="E7" s="143" t="s">
        <v>6989</v>
      </c>
      <c r="F7" s="143" t="s">
        <v>2597</v>
      </c>
      <c r="G7" s="143" t="s">
        <v>2049</v>
      </c>
      <c r="H7" s="143" t="s">
        <v>45</v>
      </c>
      <c r="I7" s="143" t="s">
        <v>59</v>
      </c>
      <c r="J7" s="143" t="s">
        <v>1993</v>
      </c>
      <c r="K7" s="143" t="s">
        <v>2372</v>
      </c>
      <c r="L7" s="143">
        <v>1540</v>
      </c>
      <c r="M7" s="143" t="s">
        <v>7415</v>
      </c>
      <c r="N7" s="143" t="s">
        <v>7416</v>
      </c>
      <c r="O7" s="143" t="s">
        <v>7417</v>
      </c>
      <c r="P7" s="143" t="s">
        <v>7418</v>
      </c>
      <c r="Q7" s="143" t="s">
        <v>2374</v>
      </c>
      <c r="R7" s="141"/>
      <c r="S7" s="141"/>
    </row>
    <row r="8" spans="1:19" s="147" customFormat="1" ht="15.95" customHeight="1">
      <c r="A8" s="143">
        <v>5322377</v>
      </c>
      <c r="B8" s="143">
        <v>725</v>
      </c>
      <c r="C8" s="143" t="s">
        <v>7419</v>
      </c>
      <c r="D8" s="146" t="s">
        <v>7420</v>
      </c>
      <c r="E8" s="143" t="s">
        <v>7421</v>
      </c>
      <c r="F8" s="143" t="s">
        <v>2567</v>
      </c>
      <c r="G8" s="143" t="s">
        <v>2027</v>
      </c>
      <c r="H8" s="143" t="s">
        <v>45</v>
      </c>
      <c r="I8" s="143" t="s">
        <v>59</v>
      </c>
      <c r="J8" s="143" t="s">
        <v>1993</v>
      </c>
      <c r="K8" s="143" t="s">
        <v>2372</v>
      </c>
      <c r="L8" s="143">
        <v>1545</v>
      </c>
      <c r="M8" s="143" t="s">
        <v>7422</v>
      </c>
      <c r="N8" s="143" t="s">
        <v>7423</v>
      </c>
      <c r="O8" s="143" t="s">
        <v>2379</v>
      </c>
      <c r="P8" s="143" t="s">
        <v>2367</v>
      </c>
      <c r="Q8" s="143" t="s">
        <v>7424</v>
      </c>
      <c r="R8" s="141"/>
      <c r="S8" s="141"/>
    </row>
    <row r="9" spans="1:19" s="147" customFormat="1" ht="15.95" customHeight="1">
      <c r="A9" s="143">
        <v>534136</v>
      </c>
      <c r="B9" s="143">
        <v>840</v>
      </c>
      <c r="C9" s="143" t="s">
        <v>2369</v>
      </c>
      <c r="D9" s="146" t="s">
        <v>2370</v>
      </c>
      <c r="E9" s="143" t="s">
        <v>2371</v>
      </c>
      <c r="F9" s="143" t="s">
        <v>2347</v>
      </c>
      <c r="G9" s="143" t="s">
        <v>2031</v>
      </c>
      <c r="H9" s="143" t="s">
        <v>45</v>
      </c>
      <c r="I9" s="143" t="s">
        <v>80</v>
      </c>
      <c r="J9" s="143" t="s">
        <v>1990</v>
      </c>
      <c r="K9" s="143" t="s">
        <v>2372</v>
      </c>
      <c r="L9" s="143">
        <v>1528</v>
      </c>
      <c r="M9" s="143" t="s">
        <v>7425</v>
      </c>
      <c r="N9" s="143" t="s">
        <v>2374</v>
      </c>
      <c r="O9" s="143" t="s">
        <v>2377</v>
      </c>
      <c r="P9" s="143" t="s">
        <v>2387</v>
      </c>
      <c r="Q9" s="143"/>
      <c r="R9" s="141"/>
      <c r="S9" s="141"/>
    </row>
    <row r="10" spans="1:19" s="147" customFormat="1" ht="15.95" customHeight="1">
      <c r="A10" s="143">
        <v>5324765</v>
      </c>
      <c r="B10" s="143">
        <v>850</v>
      </c>
      <c r="C10" s="143" t="s">
        <v>2408</v>
      </c>
      <c r="D10" s="146" t="s">
        <v>2409</v>
      </c>
      <c r="E10" s="143" t="s">
        <v>2410</v>
      </c>
      <c r="F10" s="143" t="s">
        <v>2360</v>
      </c>
      <c r="G10" s="143" t="s">
        <v>2025</v>
      </c>
      <c r="H10" s="143" t="s">
        <v>45</v>
      </c>
      <c r="I10" s="143" t="s">
        <v>59</v>
      </c>
      <c r="J10" s="143" t="s">
        <v>1993</v>
      </c>
      <c r="K10" s="143" t="s">
        <v>2366</v>
      </c>
      <c r="L10" s="143">
        <v>1430</v>
      </c>
      <c r="M10" s="143" t="s">
        <v>7426</v>
      </c>
      <c r="N10" s="143" t="s">
        <v>2373</v>
      </c>
      <c r="O10" s="143" t="s">
        <v>7427</v>
      </c>
      <c r="P10" s="143" t="s">
        <v>2379</v>
      </c>
      <c r="Q10" s="143" t="s">
        <v>7423</v>
      </c>
      <c r="R10" s="141"/>
      <c r="S10" s="141"/>
    </row>
    <row r="11" spans="1:19" s="147" customFormat="1" ht="15.95" customHeight="1">
      <c r="A11" s="143">
        <v>5310987</v>
      </c>
      <c r="B11" s="143">
        <v>876</v>
      </c>
      <c r="C11" s="143" t="s">
        <v>2389</v>
      </c>
      <c r="D11" s="146" t="s">
        <v>2390</v>
      </c>
      <c r="E11" s="143" t="s">
        <v>2391</v>
      </c>
      <c r="F11" s="143" t="s">
        <v>2460</v>
      </c>
      <c r="G11" s="143" t="s">
        <v>105</v>
      </c>
      <c r="H11" s="143" t="s">
        <v>45</v>
      </c>
      <c r="I11" s="143" t="s">
        <v>65</v>
      </c>
      <c r="J11" s="143" t="s">
        <v>1991</v>
      </c>
      <c r="K11" s="143" t="s">
        <v>2366</v>
      </c>
      <c r="L11" s="143">
        <v>1454</v>
      </c>
      <c r="M11" s="143" t="s">
        <v>6992</v>
      </c>
      <c r="N11" s="143" t="s">
        <v>2375</v>
      </c>
      <c r="O11" s="143" t="s">
        <v>7423</v>
      </c>
      <c r="P11" s="143" t="s">
        <v>2368</v>
      </c>
      <c r="Q11" s="143" t="s">
        <v>7417</v>
      </c>
      <c r="R11" s="141"/>
      <c r="S11" s="141"/>
    </row>
    <row r="12" spans="1:19" s="147" customFormat="1" ht="15.95" customHeight="1">
      <c r="A12" s="143">
        <v>868482</v>
      </c>
      <c r="B12" s="143">
        <v>994</v>
      </c>
      <c r="C12" s="143" t="s">
        <v>6997</v>
      </c>
      <c r="D12" s="146" t="s">
        <v>6998</v>
      </c>
      <c r="E12" s="143" t="s">
        <v>6999</v>
      </c>
      <c r="F12" s="143" t="s">
        <v>2480</v>
      </c>
      <c r="G12" s="143" t="s">
        <v>90</v>
      </c>
      <c r="H12" s="143" t="s">
        <v>45</v>
      </c>
      <c r="I12" s="143" t="s">
        <v>59</v>
      </c>
      <c r="J12" s="143" t="s">
        <v>1993</v>
      </c>
      <c r="K12" s="143" t="s">
        <v>2406</v>
      </c>
      <c r="L12" s="143">
        <v>1396</v>
      </c>
      <c r="M12" s="143" t="s">
        <v>7428</v>
      </c>
      <c r="N12" s="143" t="s">
        <v>7417</v>
      </c>
      <c r="O12" s="143" t="s">
        <v>2395</v>
      </c>
      <c r="P12" s="143"/>
      <c r="Q12" s="143"/>
      <c r="R12" s="141"/>
      <c r="S12" s="141"/>
    </row>
    <row r="13" spans="1:19" s="147" customFormat="1" ht="15.95" customHeight="1">
      <c r="A13" s="143">
        <v>5318589</v>
      </c>
      <c r="B13" s="143">
        <v>1039</v>
      </c>
      <c r="C13" s="143" t="s">
        <v>7429</v>
      </c>
      <c r="D13" s="146" t="s">
        <v>7430</v>
      </c>
      <c r="E13" s="143" t="s">
        <v>7431</v>
      </c>
      <c r="F13" s="143" t="s">
        <v>2480</v>
      </c>
      <c r="G13" s="143" t="s">
        <v>90</v>
      </c>
      <c r="H13" s="143" t="s">
        <v>45</v>
      </c>
      <c r="I13" s="143" t="s">
        <v>59</v>
      </c>
      <c r="J13" s="143" t="s">
        <v>1993</v>
      </c>
      <c r="K13" s="143" t="s">
        <v>2366</v>
      </c>
      <c r="L13" s="143">
        <v>1459</v>
      </c>
      <c r="M13" s="143" t="s">
        <v>7432</v>
      </c>
      <c r="N13" s="143" t="s">
        <v>2438</v>
      </c>
      <c r="O13" s="143" t="s">
        <v>2403</v>
      </c>
      <c r="P13" s="143" t="s">
        <v>7423</v>
      </c>
      <c r="Q13" s="143" t="s">
        <v>7427</v>
      </c>
      <c r="R13" s="141"/>
      <c r="S13" s="141"/>
    </row>
    <row r="14" spans="1:19" s="147" customFormat="1" ht="15.95" customHeight="1">
      <c r="A14" s="143">
        <v>5325044</v>
      </c>
      <c r="B14" s="143">
        <v>1054</v>
      </c>
      <c r="C14" s="143" t="s">
        <v>2450</v>
      </c>
      <c r="D14" s="146" t="s">
        <v>2451</v>
      </c>
      <c r="E14" s="143" t="s">
        <v>2452</v>
      </c>
      <c r="F14" s="143" t="s">
        <v>2376</v>
      </c>
      <c r="G14" s="143" t="s">
        <v>51</v>
      </c>
      <c r="H14" s="143" t="s">
        <v>45</v>
      </c>
      <c r="I14" s="143" t="s">
        <v>70</v>
      </c>
      <c r="J14" s="143" t="s">
        <v>1997</v>
      </c>
      <c r="K14" s="143" t="s">
        <v>2348</v>
      </c>
      <c r="L14" s="143">
        <v>1758</v>
      </c>
      <c r="M14" s="143" t="s">
        <v>7433</v>
      </c>
      <c r="N14" s="143" t="s">
        <v>2387</v>
      </c>
      <c r="O14" s="143" t="s">
        <v>2380</v>
      </c>
      <c r="P14" s="143" t="s">
        <v>7010</v>
      </c>
      <c r="Q14" s="143" t="s">
        <v>7434</v>
      </c>
      <c r="R14" s="141"/>
      <c r="S14" s="141"/>
    </row>
    <row r="15" spans="1:19" s="147" customFormat="1" ht="15.95" customHeight="1">
      <c r="A15" s="143">
        <v>5312552</v>
      </c>
      <c r="B15" s="143">
        <v>1075</v>
      </c>
      <c r="C15" s="143" t="s">
        <v>7001</v>
      </c>
      <c r="D15" s="146" t="s">
        <v>7002</v>
      </c>
      <c r="E15" s="143" t="s">
        <v>7003</v>
      </c>
      <c r="F15" s="143" t="s">
        <v>2376</v>
      </c>
      <c r="G15" s="143" t="s">
        <v>51</v>
      </c>
      <c r="H15" s="143" t="s">
        <v>45</v>
      </c>
      <c r="I15" s="143" t="s">
        <v>65</v>
      </c>
      <c r="J15" s="143" t="s">
        <v>1991</v>
      </c>
      <c r="K15" s="143" t="s">
        <v>2406</v>
      </c>
      <c r="L15" s="143">
        <v>1395</v>
      </c>
      <c r="M15" s="143" t="s">
        <v>7435</v>
      </c>
      <c r="N15" s="143" t="s">
        <v>2367</v>
      </c>
      <c r="O15" s="143" t="s">
        <v>7436</v>
      </c>
      <c r="P15" s="143" t="s">
        <v>2442</v>
      </c>
      <c r="Q15" s="143" t="s">
        <v>2395</v>
      </c>
      <c r="R15" s="141"/>
      <c r="S15" s="141"/>
    </row>
    <row r="16" spans="1:19" s="147" customFormat="1" ht="15.95" customHeight="1">
      <c r="A16" s="143">
        <v>5312183</v>
      </c>
      <c r="B16" s="143">
        <v>1144</v>
      </c>
      <c r="C16" s="143" t="s">
        <v>2422</v>
      </c>
      <c r="D16" s="146" t="s">
        <v>2423</v>
      </c>
      <c r="E16" s="143" t="s">
        <v>2424</v>
      </c>
      <c r="F16" s="143" t="s">
        <v>2360</v>
      </c>
      <c r="G16" s="143" t="s">
        <v>2025</v>
      </c>
      <c r="H16" s="143" t="s">
        <v>45</v>
      </c>
      <c r="I16" s="143" t="s">
        <v>65</v>
      </c>
      <c r="J16" s="143" t="s">
        <v>1991</v>
      </c>
      <c r="K16" s="143" t="s">
        <v>2406</v>
      </c>
      <c r="L16" s="143">
        <v>1337</v>
      </c>
      <c r="M16" s="143" t="s">
        <v>7437</v>
      </c>
      <c r="N16" s="143" t="s">
        <v>2386</v>
      </c>
      <c r="O16" s="143"/>
      <c r="P16" s="143" t="s">
        <v>2412</v>
      </c>
      <c r="Q16" s="143" t="s">
        <v>2407</v>
      </c>
      <c r="R16" s="141"/>
      <c r="S16" s="141"/>
    </row>
    <row r="17" spans="1:19" s="147" customFormat="1" ht="15.95" customHeight="1">
      <c r="A17" s="143">
        <v>5327292</v>
      </c>
      <c r="B17" s="143">
        <v>1174</v>
      </c>
      <c r="C17" s="143" t="s">
        <v>2381</v>
      </c>
      <c r="D17" s="146" t="s">
        <v>2382</v>
      </c>
      <c r="E17" s="143" t="s">
        <v>2383</v>
      </c>
      <c r="F17" s="143" t="s">
        <v>2384</v>
      </c>
      <c r="G17" s="143" t="s">
        <v>2152</v>
      </c>
      <c r="H17" s="143" t="s">
        <v>61</v>
      </c>
      <c r="I17" s="143" t="s">
        <v>59</v>
      </c>
      <c r="J17" s="143" t="s">
        <v>1993</v>
      </c>
      <c r="K17" s="143" t="s">
        <v>2385</v>
      </c>
      <c r="L17" s="143">
        <v>567</v>
      </c>
      <c r="M17" s="143" t="s">
        <v>2379</v>
      </c>
      <c r="N17" s="143" t="s">
        <v>2388</v>
      </c>
      <c r="O17" s="143" t="s">
        <v>2379</v>
      </c>
      <c r="P17" s="143"/>
      <c r="Q17" s="143"/>
      <c r="R17" s="141"/>
      <c r="S17" s="141"/>
    </row>
    <row r="18" spans="1:19" s="147" customFormat="1" ht="15.95" customHeight="1">
      <c r="A18" s="143">
        <v>539564</v>
      </c>
      <c r="B18" s="143">
        <v>1264</v>
      </c>
      <c r="C18" s="143" t="s">
        <v>2400</v>
      </c>
      <c r="D18" s="146" t="s">
        <v>2401</v>
      </c>
      <c r="E18" s="143" t="s">
        <v>2402</v>
      </c>
      <c r="F18" s="143" t="s">
        <v>2376</v>
      </c>
      <c r="G18" s="143" t="s">
        <v>51</v>
      </c>
      <c r="H18" s="143" t="s">
        <v>45</v>
      </c>
      <c r="I18" s="143" t="s">
        <v>82</v>
      </c>
      <c r="J18" s="143" t="s">
        <v>1992</v>
      </c>
      <c r="K18" s="143" t="s">
        <v>2366</v>
      </c>
      <c r="L18" s="143">
        <v>1448</v>
      </c>
      <c r="M18" s="143" t="s">
        <v>7438</v>
      </c>
      <c r="N18" s="143" t="s">
        <v>2404</v>
      </c>
      <c r="O18" s="143" t="s">
        <v>2367</v>
      </c>
      <c r="P18" s="143"/>
      <c r="Q18" s="143" t="s">
        <v>2367</v>
      </c>
      <c r="R18" s="141"/>
      <c r="S18" s="141"/>
    </row>
    <row r="19" spans="1:19" s="147" customFormat="1" ht="15.95" customHeight="1">
      <c r="A19" s="143">
        <v>5326942</v>
      </c>
      <c r="B19" s="143">
        <v>1324</v>
      </c>
      <c r="C19" s="143" t="s">
        <v>2491</v>
      </c>
      <c r="D19" s="146" t="s">
        <v>2492</v>
      </c>
      <c r="E19" s="143" t="s">
        <v>2493</v>
      </c>
      <c r="F19" s="143" t="s">
        <v>2347</v>
      </c>
      <c r="G19" s="143" t="s">
        <v>2031</v>
      </c>
      <c r="H19" s="143" t="s">
        <v>61</v>
      </c>
      <c r="I19" s="143" t="s">
        <v>70</v>
      </c>
      <c r="J19" s="143" t="s">
        <v>1997</v>
      </c>
      <c r="K19" s="143" t="s">
        <v>2481</v>
      </c>
      <c r="L19" s="143">
        <v>790</v>
      </c>
      <c r="M19" s="143" t="s">
        <v>7439</v>
      </c>
      <c r="N19" s="143" t="s">
        <v>2403</v>
      </c>
      <c r="O19" s="143" t="s">
        <v>2404</v>
      </c>
      <c r="P19" s="143" t="s">
        <v>2397</v>
      </c>
      <c r="Q19" s="143" t="s">
        <v>2378</v>
      </c>
      <c r="R19" s="141"/>
      <c r="S19" s="141"/>
    </row>
    <row r="20" spans="1:19" s="147" customFormat="1" ht="15.95" customHeight="1">
      <c r="A20" s="143">
        <v>5319496</v>
      </c>
      <c r="B20" s="143">
        <v>1324</v>
      </c>
      <c r="C20" s="143" t="s">
        <v>7440</v>
      </c>
      <c r="D20" s="146" t="s">
        <v>7441</v>
      </c>
      <c r="E20" s="143" t="s">
        <v>7442</v>
      </c>
      <c r="F20" s="143" t="s">
        <v>2398</v>
      </c>
      <c r="G20" s="143" t="s">
        <v>94</v>
      </c>
      <c r="H20" s="143" t="s">
        <v>45</v>
      </c>
      <c r="I20" s="143" t="s">
        <v>80</v>
      </c>
      <c r="J20" s="143" t="s">
        <v>1990</v>
      </c>
      <c r="K20" s="143" t="s">
        <v>2366</v>
      </c>
      <c r="L20" s="143">
        <v>1456</v>
      </c>
      <c r="M20" s="143" t="s">
        <v>7439</v>
      </c>
      <c r="N20" s="143" t="s">
        <v>2397</v>
      </c>
      <c r="O20" s="143" t="s">
        <v>2405</v>
      </c>
      <c r="P20" s="143" t="s">
        <v>2392</v>
      </c>
      <c r="Q20" s="143" t="s">
        <v>2378</v>
      </c>
      <c r="R20" s="141"/>
      <c r="S20" s="141"/>
    </row>
    <row r="21" spans="1:19" s="147" customFormat="1" ht="15.95" customHeight="1">
      <c r="A21" s="143">
        <v>5311705</v>
      </c>
      <c r="B21" s="143">
        <v>1389</v>
      </c>
      <c r="C21" s="143" t="s">
        <v>2488</v>
      </c>
      <c r="D21" s="146" t="s">
        <v>2489</v>
      </c>
      <c r="E21" s="143" t="s">
        <v>2490</v>
      </c>
      <c r="F21" s="143" t="s">
        <v>2352</v>
      </c>
      <c r="G21" s="143" t="s">
        <v>2047</v>
      </c>
      <c r="H21" s="143" t="s">
        <v>45</v>
      </c>
      <c r="I21" s="143" t="s">
        <v>59</v>
      </c>
      <c r="J21" s="143" t="s">
        <v>1993</v>
      </c>
      <c r="K21" s="143" t="s">
        <v>2406</v>
      </c>
      <c r="L21" s="143">
        <v>1359</v>
      </c>
      <c r="M21" s="143" t="s">
        <v>7443</v>
      </c>
      <c r="N21" s="143" t="s">
        <v>2405</v>
      </c>
      <c r="O21" s="143" t="s">
        <v>2397</v>
      </c>
      <c r="P21" s="143" t="s">
        <v>2395</v>
      </c>
      <c r="Q21" s="143" t="s">
        <v>2397</v>
      </c>
      <c r="R21" s="141"/>
      <c r="S21" s="141"/>
    </row>
    <row r="22" spans="1:19" s="147" customFormat="1" ht="15.95" customHeight="1">
      <c r="A22" s="143">
        <v>5326658</v>
      </c>
      <c r="B22" s="143">
        <v>1491</v>
      </c>
      <c r="C22" s="143" t="s">
        <v>2575</v>
      </c>
      <c r="D22" s="146" t="s">
        <v>2576</v>
      </c>
      <c r="E22" s="143" t="s">
        <v>2577</v>
      </c>
      <c r="F22" s="143" t="s">
        <v>2393</v>
      </c>
      <c r="G22" s="143" t="s">
        <v>944</v>
      </c>
      <c r="H22" s="143" t="s">
        <v>61</v>
      </c>
      <c r="I22" s="143" t="s">
        <v>70</v>
      </c>
      <c r="J22" s="143" t="s">
        <v>1997</v>
      </c>
      <c r="K22" s="143" t="s">
        <v>2515</v>
      </c>
      <c r="L22" s="143">
        <v>632</v>
      </c>
      <c r="M22" s="143" t="s">
        <v>7444</v>
      </c>
      <c r="N22" s="143" t="s">
        <v>2405</v>
      </c>
      <c r="O22" s="143" t="s">
        <v>2392</v>
      </c>
      <c r="P22" s="143" t="s">
        <v>2403</v>
      </c>
      <c r="Q22" s="143" t="s">
        <v>2397</v>
      </c>
      <c r="R22" s="141"/>
      <c r="S22" s="141"/>
    </row>
    <row r="23" spans="1:19" s="147" customFormat="1" ht="15.95" customHeight="1">
      <c r="A23" s="143">
        <v>1419921</v>
      </c>
      <c r="B23" s="143">
        <v>1557</v>
      </c>
      <c r="C23" s="143" t="s">
        <v>2507</v>
      </c>
      <c r="D23" s="146" t="s">
        <v>2508</v>
      </c>
      <c r="E23" s="143" t="s">
        <v>2509</v>
      </c>
      <c r="F23" s="143" t="s">
        <v>2347</v>
      </c>
      <c r="G23" s="143" t="s">
        <v>2031</v>
      </c>
      <c r="H23" s="143" t="s">
        <v>45</v>
      </c>
      <c r="I23" s="143" t="s">
        <v>59</v>
      </c>
      <c r="J23" s="143" t="s">
        <v>1993</v>
      </c>
      <c r="K23" s="143" t="s">
        <v>2356</v>
      </c>
      <c r="L23" s="143">
        <v>1295</v>
      </c>
      <c r="M23" s="143" t="s">
        <v>7445</v>
      </c>
      <c r="N23" s="143" t="s">
        <v>2395</v>
      </c>
      <c r="O23" s="143" t="s">
        <v>2425</v>
      </c>
      <c r="P23" s="143" t="s">
        <v>2378</v>
      </c>
      <c r="Q23" s="143" t="s">
        <v>2442</v>
      </c>
      <c r="R23" s="141"/>
      <c r="S23" s="141"/>
    </row>
    <row r="24" spans="1:19" s="147" customFormat="1" ht="15.95" customHeight="1">
      <c r="A24" s="143">
        <v>5325867</v>
      </c>
      <c r="B24" s="143">
        <v>1676</v>
      </c>
      <c r="C24" s="143" t="s">
        <v>2453</v>
      </c>
      <c r="D24" s="146" t="s">
        <v>2454</v>
      </c>
      <c r="E24" s="143" t="s">
        <v>2455</v>
      </c>
      <c r="F24" s="143" t="s">
        <v>2376</v>
      </c>
      <c r="G24" s="143" t="s">
        <v>51</v>
      </c>
      <c r="H24" s="143" t="s">
        <v>45</v>
      </c>
      <c r="I24" s="143" t="s">
        <v>152</v>
      </c>
      <c r="J24" s="143" t="s">
        <v>1996</v>
      </c>
      <c r="K24" s="143" t="s">
        <v>2361</v>
      </c>
      <c r="L24" s="143">
        <v>1808</v>
      </c>
      <c r="M24" s="143" t="s">
        <v>7446</v>
      </c>
      <c r="N24" s="143" t="s">
        <v>7009</v>
      </c>
      <c r="O24" s="143" t="s">
        <v>2399</v>
      </c>
      <c r="P24" s="143" t="s">
        <v>2380</v>
      </c>
      <c r="Q24" s="143"/>
      <c r="R24" s="141"/>
      <c r="S24" s="141"/>
    </row>
    <row r="25" spans="1:19" s="147" customFormat="1" ht="15.95" customHeight="1">
      <c r="A25" s="143">
        <v>3512931</v>
      </c>
      <c r="B25" s="143">
        <v>1694</v>
      </c>
      <c r="C25" s="143" t="s">
        <v>2413</v>
      </c>
      <c r="D25" s="146" t="s">
        <v>2414</v>
      </c>
      <c r="E25" s="143" t="s">
        <v>2415</v>
      </c>
      <c r="F25" s="143" t="s">
        <v>2347</v>
      </c>
      <c r="G25" s="143" t="s">
        <v>2031</v>
      </c>
      <c r="H25" s="143" t="s">
        <v>45</v>
      </c>
      <c r="I25" s="143" t="s">
        <v>82</v>
      </c>
      <c r="J25" s="143" t="s">
        <v>1992</v>
      </c>
      <c r="K25" s="143" t="s">
        <v>2406</v>
      </c>
      <c r="L25" s="143">
        <v>1339</v>
      </c>
      <c r="M25" s="143" t="s">
        <v>7447</v>
      </c>
      <c r="N25" s="143" t="s">
        <v>2403</v>
      </c>
      <c r="O25" s="143" t="s">
        <v>2399</v>
      </c>
      <c r="P25" s="143" t="s">
        <v>2403</v>
      </c>
      <c r="Q25" s="143" t="s">
        <v>2404</v>
      </c>
      <c r="R25" s="141"/>
      <c r="S25" s="141"/>
    </row>
    <row r="26" spans="1:19" s="147" customFormat="1" ht="15.95" customHeight="1">
      <c r="A26" s="143">
        <v>5322373</v>
      </c>
      <c r="B26" s="143">
        <v>1722</v>
      </c>
      <c r="C26" s="143" t="s">
        <v>7448</v>
      </c>
      <c r="D26" s="146" t="s">
        <v>7449</v>
      </c>
      <c r="E26" s="143" t="s">
        <v>7450</v>
      </c>
      <c r="F26" s="143" t="s">
        <v>2376</v>
      </c>
      <c r="G26" s="143" t="s">
        <v>51</v>
      </c>
      <c r="H26" s="143" t="s">
        <v>45</v>
      </c>
      <c r="I26" s="143" t="s">
        <v>59</v>
      </c>
      <c r="J26" s="143" t="s">
        <v>1993</v>
      </c>
      <c r="K26" s="143" t="s">
        <v>2366</v>
      </c>
      <c r="L26" s="143">
        <v>1420</v>
      </c>
      <c r="M26" s="143" t="s">
        <v>7451</v>
      </c>
      <c r="N26" s="143" t="s">
        <v>2412</v>
      </c>
      <c r="O26" s="143" t="s">
        <v>2378</v>
      </c>
      <c r="P26" s="143" t="s">
        <v>2399</v>
      </c>
      <c r="Q26" s="143"/>
      <c r="R26" s="141"/>
      <c r="S26" s="141"/>
    </row>
    <row r="27" spans="1:19" s="147" customFormat="1" ht="15.95" customHeight="1">
      <c r="A27" s="143">
        <v>5319968</v>
      </c>
      <c r="B27" s="143">
        <v>1771</v>
      </c>
      <c r="C27" s="143" t="s">
        <v>2523</v>
      </c>
      <c r="D27" s="146" t="s">
        <v>2524</v>
      </c>
      <c r="E27" s="143" t="s">
        <v>2525</v>
      </c>
      <c r="F27" s="143" t="s">
        <v>2460</v>
      </c>
      <c r="G27" s="143" t="s">
        <v>105</v>
      </c>
      <c r="H27" s="143" t="s">
        <v>45</v>
      </c>
      <c r="I27" s="143" t="s">
        <v>59</v>
      </c>
      <c r="J27" s="143" t="s">
        <v>1993</v>
      </c>
      <c r="K27" s="143" t="s">
        <v>2406</v>
      </c>
      <c r="L27" s="143">
        <v>1342</v>
      </c>
      <c r="M27" s="143" t="s">
        <v>7004</v>
      </c>
      <c r="N27" s="143" t="s">
        <v>2399</v>
      </c>
      <c r="O27" s="143" t="s">
        <v>2404</v>
      </c>
      <c r="P27" s="143" t="s">
        <v>2404</v>
      </c>
      <c r="Q27" s="143" t="s">
        <v>2418</v>
      </c>
      <c r="R27" s="141"/>
      <c r="S27" s="141"/>
    </row>
    <row r="28" spans="1:19" s="147" customFormat="1" ht="15.95" customHeight="1">
      <c r="A28" s="143">
        <v>5325506</v>
      </c>
      <c r="B28" s="143">
        <v>1823</v>
      </c>
      <c r="C28" s="143" t="s">
        <v>2443</v>
      </c>
      <c r="D28" s="146" t="s">
        <v>2444</v>
      </c>
      <c r="E28" s="143" t="s">
        <v>2445</v>
      </c>
      <c r="F28" s="143" t="s">
        <v>2376</v>
      </c>
      <c r="G28" s="143" t="s">
        <v>51</v>
      </c>
      <c r="H28" s="143" t="s">
        <v>45</v>
      </c>
      <c r="I28" s="143" t="s">
        <v>97</v>
      </c>
      <c r="J28" s="143" t="s">
        <v>1998</v>
      </c>
      <c r="K28" s="143" t="s">
        <v>2348</v>
      </c>
      <c r="L28" s="143">
        <v>1765</v>
      </c>
      <c r="M28" s="143" t="s">
        <v>2367</v>
      </c>
      <c r="N28" s="143" t="s">
        <v>2367</v>
      </c>
      <c r="O28" s="143" t="s">
        <v>7005</v>
      </c>
      <c r="P28" s="143" t="s">
        <v>7005</v>
      </c>
      <c r="Q28" s="143" t="s">
        <v>7452</v>
      </c>
      <c r="R28" s="141"/>
      <c r="S28" s="141"/>
    </row>
    <row r="29" spans="1:19" s="147" customFormat="1" ht="15.95" customHeight="1">
      <c r="A29" s="143">
        <v>5313087</v>
      </c>
      <c r="B29" s="143">
        <v>1848</v>
      </c>
      <c r="C29" s="143" t="s">
        <v>2542</v>
      </c>
      <c r="D29" s="146" t="s">
        <v>2543</v>
      </c>
      <c r="E29" s="143" t="s">
        <v>2544</v>
      </c>
      <c r="F29" s="143" t="s">
        <v>2347</v>
      </c>
      <c r="G29" s="143" t="s">
        <v>2031</v>
      </c>
      <c r="H29" s="143" t="s">
        <v>45</v>
      </c>
      <c r="I29" s="143" t="s">
        <v>80</v>
      </c>
      <c r="J29" s="143" t="s">
        <v>1990</v>
      </c>
      <c r="K29" s="143" t="s">
        <v>2406</v>
      </c>
      <c r="L29" s="143">
        <v>1354</v>
      </c>
      <c r="M29" s="143" t="s">
        <v>7453</v>
      </c>
      <c r="N29" s="143" t="s">
        <v>2442</v>
      </c>
      <c r="O29" s="143" t="s">
        <v>2392</v>
      </c>
      <c r="P29" s="143" t="s">
        <v>2416</v>
      </c>
      <c r="Q29" s="143" t="s">
        <v>2403</v>
      </c>
      <c r="R29" s="141"/>
      <c r="S29" s="141"/>
    </row>
    <row r="30" spans="1:19" s="147" customFormat="1" ht="15.95" customHeight="1">
      <c r="A30" s="143">
        <v>5324922</v>
      </c>
      <c r="B30" s="143">
        <v>1855</v>
      </c>
      <c r="C30" s="143" t="s">
        <v>2467</v>
      </c>
      <c r="D30" s="146" t="s">
        <v>2468</v>
      </c>
      <c r="E30" s="143" t="s">
        <v>2469</v>
      </c>
      <c r="F30" s="143" t="s">
        <v>2360</v>
      </c>
      <c r="G30" s="143" t="s">
        <v>2025</v>
      </c>
      <c r="H30" s="143" t="s">
        <v>45</v>
      </c>
      <c r="I30" s="143" t="s">
        <v>70</v>
      </c>
      <c r="J30" s="143" t="s">
        <v>1997</v>
      </c>
      <c r="K30" s="143" t="s">
        <v>2348</v>
      </c>
      <c r="L30" s="143">
        <v>1744</v>
      </c>
      <c r="M30" s="143" t="s">
        <v>7454</v>
      </c>
      <c r="N30" s="143" t="s">
        <v>7455</v>
      </c>
      <c r="O30" s="143" t="s">
        <v>2419</v>
      </c>
      <c r="P30" s="143" t="s">
        <v>2437</v>
      </c>
      <c r="Q30" s="143" t="s">
        <v>2421</v>
      </c>
      <c r="R30" s="141"/>
      <c r="S30" s="141"/>
    </row>
    <row r="31" spans="1:19" s="147" customFormat="1" ht="15.95" customHeight="1">
      <c r="A31" s="143">
        <v>5325888</v>
      </c>
      <c r="B31" s="143">
        <v>1878</v>
      </c>
      <c r="C31" s="143" t="s">
        <v>2447</v>
      </c>
      <c r="D31" s="146" t="s">
        <v>7456</v>
      </c>
      <c r="E31" s="143" t="s">
        <v>2448</v>
      </c>
      <c r="F31" s="143" t="s">
        <v>2449</v>
      </c>
      <c r="G31" s="143" t="s">
        <v>2023</v>
      </c>
      <c r="H31" s="143" t="s">
        <v>61</v>
      </c>
      <c r="I31" s="143" t="s">
        <v>68</v>
      </c>
      <c r="J31" s="143" t="s">
        <v>1995</v>
      </c>
      <c r="K31" s="143" t="s">
        <v>2515</v>
      </c>
      <c r="L31" s="143">
        <v>693</v>
      </c>
      <c r="M31" s="143" t="s">
        <v>7457</v>
      </c>
      <c r="N31" s="143"/>
      <c r="O31" s="143" t="s">
        <v>2416</v>
      </c>
      <c r="P31" s="143" t="s">
        <v>2399</v>
      </c>
      <c r="Q31" s="143" t="s">
        <v>2395</v>
      </c>
      <c r="R31" s="141"/>
      <c r="S31" s="141"/>
    </row>
    <row r="32" spans="1:19" s="147" customFormat="1" ht="15.95" customHeight="1">
      <c r="A32" s="143">
        <v>5316554</v>
      </c>
      <c r="B32" s="143">
        <v>1974</v>
      </c>
      <c r="C32" s="143" t="s">
        <v>2429</v>
      </c>
      <c r="D32" s="146" t="s">
        <v>2430</v>
      </c>
      <c r="E32" s="143" t="s">
        <v>2431</v>
      </c>
      <c r="F32" s="143" t="s">
        <v>2396</v>
      </c>
      <c r="G32" s="143" t="s">
        <v>2030</v>
      </c>
      <c r="H32" s="143" t="s">
        <v>45</v>
      </c>
      <c r="I32" s="143" t="s">
        <v>80</v>
      </c>
      <c r="J32" s="143" t="s">
        <v>1990</v>
      </c>
      <c r="K32" s="143" t="s">
        <v>2366</v>
      </c>
      <c r="L32" s="143">
        <v>1426</v>
      </c>
      <c r="M32" s="143" t="s">
        <v>7458</v>
      </c>
      <c r="N32" s="143" t="s">
        <v>2378</v>
      </c>
      <c r="O32" s="143"/>
      <c r="P32" s="143" t="s">
        <v>2470</v>
      </c>
      <c r="Q32" s="143"/>
      <c r="R32" s="141"/>
      <c r="S32" s="141"/>
    </row>
    <row r="33" spans="1:19" s="147" customFormat="1" ht="15.95" customHeight="1">
      <c r="A33" s="143">
        <v>5326761</v>
      </c>
      <c r="B33" s="143">
        <v>2038</v>
      </c>
      <c r="C33" s="143" t="s">
        <v>2511</v>
      </c>
      <c r="D33" s="146" t="s">
        <v>2512</v>
      </c>
      <c r="E33" s="143" t="s">
        <v>2513</v>
      </c>
      <c r="F33" s="143" t="s">
        <v>2514</v>
      </c>
      <c r="G33" s="143" t="s">
        <v>2032</v>
      </c>
      <c r="H33" s="143" t="s">
        <v>61</v>
      </c>
      <c r="I33" s="143" t="s">
        <v>152</v>
      </c>
      <c r="J33" s="143" t="s">
        <v>1996</v>
      </c>
      <c r="K33" s="143" t="s">
        <v>2394</v>
      </c>
      <c r="L33" s="143">
        <v>914</v>
      </c>
      <c r="M33" s="143" t="s">
        <v>7459</v>
      </c>
      <c r="N33" s="143" t="s">
        <v>2407</v>
      </c>
      <c r="O33" s="143"/>
      <c r="P33" s="143" t="s">
        <v>2416</v>
      </c>
      <c r="Q33" s="143" t="s">
        <v>2392</v>
      </c>
      <c r="R33" s="141"/>
      <c r="S33" s="141"/>
    </row>
    <row r="34" spans="1:19" s="147" customFormat="1" ht="15.95" customHeight="1">
      <c r="A34" s="143">
        <v>7220047</v>
      </c>
      <c r="B34" s="143">
        <v>2097</v>
      </c>
      <c r="C34" s="143" t="s">
        <v>2483</v>
      </c>
      <c r="D34" s="146" t="s">
        <v>2484</v>
      </c>
      <c r="E34" s="143" t="s">
        <v>2485</v>
      </c>
      <c r="F34" s="143" t="s">
        <v>2486</v>
      </c>
      <c r="G34" s="143" t="s">
        <v>2070</v>
      </c>
      <c r="H34" s="143" t="s">
        <v>45</v>
      </c>
      <c r="I34" s="143" t="s">
        <v>82</v>
      </c>
      <c r="J34" s="143" t="s">
        <v>1992</v>
      </c>
      <c r="K34" s="143" t="s">
        <v>2356</v>
      </c>
      <c r="L34" s="143">
        <v>1251</v>
      </c>
      <c r="M34" s="143" t="s">
        <v>7460</v>
      </c>
      <c r="N34" s="143" t="s">
        <v>2476</v>
      </c>
      <c r="O34" s="143" t="s">
        <v>2421</v>
      </c>
      <c r="P34" s="143" t="s">
        <v>2397</v>
      </c>
      <c r="Q34" s="143" t="s">
        <v>2432</v>
      </c>
      <c r="R34" s="141"/>
      <c r="S34" s="141"/>
    </row>
    <row r="35" spans="1:19" s="147" customFormat="1" ht="15.95" customHeight="1">
      <c r="A35" s="143">
        <v>5326002</v>
      </c>
      <c r="B35" s="143">
        <v>2124</v>
      </c>
      <c r="C35" s="143" t="s">
        <v>2670</v>
      </c>
      <c r="D35" s="146" t="s">
        <v>2671</v>
      </c>
      <c r="E35" s="143" t="s">
        <v>2672</v>
      </c>
      <c r="F35" s="143" t="s">
        <v>2360</v>
      </c>
      <c r="G35" s="143" t="s">
        <v>2025</v>
      </c>
      <c r="H35" s="143" t="s">
        <v>45</v>
      </c>
      <c r="I35" s="143" t="s">
        <v>44</v>
      </c>
      <c r="J35" s="143" t="s">
        <v>1999</v>
      </c>
      <c r="K35" s="143" t="s">
        <v>2366</v>
      </c>
      <c r="L35" s="143">
        <v>1427</v>
      </c>
      <c r="M35" s="143" t="s">
        <v>7461</v>
      </c>
      <c r="N35" s="143" t="s">
        <v>7462</v>
      </c>
      <c r="O35" s="143" t="s">
        <v>7463</v>
      </c>
      <c r="P35" s="143" t="s">
        <v>2427</v>
      </c>
      <c r="Q35" s="143" t="s">
        <v>2380</v>
      </c>
      <c r="R35" s="141"/>
      <c r="S35" s="141"/>
    </row>
    <row r="36" spans="1:19" s="147" customFormat="1" ht="15.95" customHeight="1">
      <c r="A36" s="143">
        <v>5327556</v>
      </c>
      <c r="B36" s="143">
        <v>2156</v>
      </c>
      <c r="C36" s="143" t="s">
        <v>2564</v>
      </c>
      <c r="D36" s="146" t="s">
        <v>2565</v>
      </c>
      <c r="E36" s="143" t="s">
        <v>2566</v>
      </c>
      <c r="F36" s="143" t="s">
        <v>2567</v>
      </c>
      <c r="G36" s="143" t="s">
        <v>2027</v>
      </c>
      <c r="H36" s="143" t="s">
        <v>45</v>
      </c>
      <c r="I36" s="143" t="s">
        <v>152</v>
      </c>
      <c r="J36" s="143" t="s">
        <v>1996</v>
      </c>
      <c r="K36" s="143" t="s">
        <v>6990</v>
      </c>
      <c r="L36" s="143">
        <v>1625</v>
      </c>
      <c r="M36" s="143" t="s">
        <v>7464</v>
      </c>
      <c r="N36" s="143" t="s">
        <v>2420</v>
      </c>
      <c r="O36" s="143" t="s">
        <v>2421</v>
      </c>
      <c r="P36" s="143" t="s">
        <v>7000</v>
      </c>
      <c r="Q36" s="143" t="s">
        <v>2419</v>
      </c>
      <c r="R36" s="141"/>
      <c r="S36" s="141"/>
    </row>
    <row r="37" spans="1:19" s="147" customFormat="1" ht="15.95" customHeight="1">
      <c r="A37" s="143">
        <v>534535</v>
      </c>
      <c r="B37" s="143">
        <v>2251</v>
      </c>
      <c r="C37" s="143" t="s">
        <v>2495</v>
      </c>
      <c r="D37" s="146" t="s">
        <v>2496</v>
      </c>
      <c r="E37" s="143" t="s">
        <v>2497</v>
      </c>
      <c r="F37" s="143" t="s">
        <v>2360</v>
      </c>
      <c r="G37" s="143" t="s">
        <v>2025</v>
      </c>
      <c r="H37" s="143" t="s">
        <v>45</v>
      </c>
      <c r="I37" s="143" t="s">
        <v>65</v>
      </c>
      <c r="J37" s="143" t="s">
        <v>1991</v>
      </c>
      <c r="K37" s="143" t="s">
        <v>2356</v>
      </c>
      <c r="L37" s="143">
        <v>1221</v>
      </c>
      <c r="M37" s="143" t="s">
        <v>7465</v>
      </c>
      <c r="N37" s="143" t="s">
        <v>2416</v>
      </c>
      <c r="O37" s="143" t="s">
        <v>2432</v>
      </c>
      <c r="P37" s="143" t="s">
        <v>2405</v>
      </c>
      <c r="Q37" s="143" t="s">
        <v>2416</v>
      </c>
      <c r="R37" s="141"/>
      <c r="S37" s="141"/>
    </row>
    <row r="38" spans="1:19" s="147" customFormat="1" ht="15.95" customHeight="1">
      <c r="A38" s="143">
        <v>534174</v>
      </c>
      <c r="B38" s="143">
        <v>2257</v>
      </c>
      <c r="C38" s="143" t="s">
        <v>2502</v>
      </c>
      <c r="D38" s="146" t="s">
        <v>2503</v>
      </c>
      <c r="E38" s="143" t="s">
        <v>2504</v>
      </c>
      <c r="F38" s="143" t="s">
        <v>2355</v>
      </c>
      <c r="G38" s="143" t="s">
        <v>47</v>
      </c>
      <c r="H38" s="143" t="s">
        <v>45</v>
      </c>
      <c r="I38" s="143" t="s">
        <v>80</v>
      </c>
      <c r="J38" s="143" t="s">
        <v>1990</v>
      </c>
      <c r="K38" s="143" t="s">
        <v>2356</v>
      </c>
      <c r="L38" s="143">
        <v>1292</v>
      </c>
      <c r="M38" s="143" t="s">
        <v>7466</v>
      </c>
      <c r="N38" s="143" t="s">
        <v>2427</v>
      </c>
      <c r="O38" s="143" t="s">
        <v>2412</v>
      </c>
      <c r="P38" s="143" t="s">
        <v>2428</v>
      </c>
      <c r="Q38" s="143" t="s">
        <v>2392</v>
      </c>
      <c r="R38" s="141"/>
      <c r="S38" s="141"/>
    </row>
    <row r="39" spans="1:19" s="147" customFormat="1" ht="15.95" customHeight="1">
      <c r="A39" s="143">
        <v>5315611</v>
      </c>
      <c r="B39" s="143">
        <v>2260</v>
      </c>
      <c r="C39" s="143" t="s">
        <v>7467</v>
      </c>
      <c r="D39" s="146" t="s">
        <v>7468</v>
      </c>
      <c r="E39" s="143" t="s">
        <v>7469</v>
      </c>
      <c r="F39" s="143" t="s">
        <v>2398</v>
      </c>
      <c r="G39" s="143" t="s">
        <v>94</v>
      </c>
      <c r="H39" s="143" t="s">
        <v>45</v>
      </c>
      <c r="I39" s="143" t="s">
        <v>80</v>
      </c>
      <c r="J39" s="143" t="s">
        <v>1990</v>
      </c>
      <c r="K39" s="143" t="s">
        <v>2366</v>
      </c>
      <c r="L39" s="143">
        <v>1465</v>
      </c>
      <c r="M39" s="143" t="s">
        <v>7470</v>
      </c>
      <c r="N39" s="143" t="s">
        <v>2392</v>
      </c>
      <c r="O39" s="143" t="s">
        <v>2442</v>
      </c>
      <c r="P39" s="143"/>
      <c r="Q39" s="143"/>
      <c r="R39" s="141"/>
      <c r="S39" s="141"/>
    </row>
    <row r="40" spans="1:19" s="147" customFormat="1" ht="15.95" customHeight="1">
      <c r="A40" s="143">
        <v>5318330</v>
      </c>
      <c r="B40" s="143">
        <v>2394</v>
      </c>
      <c r="C40" s="143" t="s">
        <v>2433</v>
      </c>
      <c r="D40" s="146" t="s">
        <v>2434</v>
      </c>
      <c r="E40" s="143" t="s">
        <v>2435</v>
      </c>
      <c r="F40" s="143" t="s">
        <v>2347</v>
      </c>
      <c r="G40" s="143" t="s">
        <v>2031</v>
      </c>
      <c r="H40" s="143" t="s">
        <v>45</v>
      </c>
      <c r="I40" s="143" t="s">
        <v>82</v>
      </c>
      <c r="J40" s="143" t="s">
        <v>1992</v>
      </c>
      <c r="K40" s="143" t="s">
        <v>2356</v>
      </c>
      <c r="L40" s="143">
        <v>1256</v>
      </c>
      <c r="M40" s="143" t="s">
        <v>2395</v>
      </c>
      <c r="N40" s="143" t="s">
        <v>2407</v>
      </c>
      <c r="O40" s="143" t="s">
        <v>2416</v>
      </c>
      <c r="P40" s="143" t="s">
        <v>2407</v>
      </c>
      <c r="Q40" s="143" t="s">
        <v>2405</v>
      </c>
      <c r="R40" s="141"/>
      <c r="S40" s="141"/>
    </row>
    <row r="41" spans="1:19" s="147" customFormat="1" ht="15.95" customHeight="1">
      <c r="A41" s="143">
        <v>5325783</v>
      </c>
      <c r="B41" s="143">
        <v>2551</v>
      </c>
      <c r="C41" s="143" t="s">
        <v>2457</v>
      </c>
      <c r="D41" s="146" t="s">
        <v>2458</v>
      </c>
      <c r="E41" s="143" t="s">
        <v>2459</v>
      </c>
      <c r="F41" s="143" t="s">
        <v>2460</v>
      </c>
      <c r="G41" s="143" t="s">
        <v>105</v>
      </c>
      <c r="H41" s="143" t="s">
        <v>45</v>
      </c>
      <c r="I41" s="143" t="s">
        <v>59</v>
      </c>
      <c r="J41" s="143" t="s">
        <v>1993</v>
      </c>
      <c r="K41" s="143" t="s">
        <v>2356</v>
      </c>
      <c r="L41" s="143">
        <v>1262</v>
      </c>
      <c r="M41" s="143" t="s">
        <v>7471</v>
      </c>
      <c r="N41" s="143" t="s">
        <v>2470</v>
      </c>
      <c r="O41" s="143" t="s">
        <v>2471</v>
      </c>
      <c r="P41" s="143" t="s">
        <v>2421</v>
      </c>
      <c r="Q41" s="143" t="s">
        <v>2399</v>
      </c>
      <c r="R41" s="141"/>
      <c r="S41" s="141"/>
    </row>
    <row r="42" spans="1:19" s="147" customFormat="1" ht="15.95" customHeight="1">
      <c r="A42" s="143">
        <v>5325784</v>
      </c>
      <c r="B42" s="143">
        <v>2657</v>
      </c>
      <c r="C42" s="143" t="s">
        <v>2549</v>
      </c>
      <c r="D42" s="146" t="s">
        <v>2550</v>
      </c>
      <c r="E42" s="143" t="s">
        <v>2551</v>
      </c>
      <c r="F42" s="143" t="s">
        <v>2376</v>
      </c>
      <c r="G42" s="143" t="s">
        <v>51</v>
      </c>
      <c r="H42" s="143" t="s">
        <v>45</v>
      </c>
      <c r="I42" s="143" t="s">
        <v>97</v>
      </c>
      <c r="J42" s="143" t="s">
        <v>1998</v>
      </c>
      <c r="K42" s="143" t="s">
        <v>2372</v>
      </c>
      <c r="L42" s="143">
        <v>1549</v>
      </c>
      <c r="M42" s="143" t="s">
        <v>7472</v>
      </c>
      <c r="N42" s="143" t="s">
        <v>2438</v>
      </c>
      <c r="O42" s="143" t="s">
        <v>2437</v>
      </c>
      <c r="P42" s="143" t="s">
        <v>2438</v>
      </c>
      <c r="Q42" s="143" t="s">
        <v>2420</v>
      </c>
      <c r="R42" s="141"/>
      <c r="S42" s="141"/>
    </row>
    <row r="43" spans="1:19" s="147" customFormat="1" ht="15.95" customHeight="1">
      <c r="A43" s="143">
        <v>5316086</v>
      </c>
      <c r="B43" s="143">
        <v>2688</v>
      </c>
      <c r="C43" s="143" t="s">
        <v>7006</v>
      </c>
      <c r="D43" s="146" t="s">
        <v>7007</v>
      </c>
      <c r="E43" s="143" t="s">
        <v>7008</v>
      </c>
      <c r="F43" s="143" t="s">
        <v>2396</v>
      </c>
      <c r="G43" s="143" t="s">
        <v>2030</v>
      </c>
      <c r="H43" s="143" t="s">
        <v>45</v>
      </c>
      <c r="I43" s="143" t="s">
        <v>59</v>
      </c>
      <c r="J43" s="143" t="s">
        <v>1993</v>
      </c>
      <c r="K43" s="143" t="s">
        <v>2406</v>
      </c>
      <c r="L43" s="143">
        <v>1325</v>
      </c>
      <c r="M43" s="143" t="s">
        <v>2403</v>
      </c>
      <c r="N43" s="143" t="s">
        <v>2432</v>
      </c>
      <c r="O43" s="143" t="s">
        <v>2407</v>
      </c>
      <c r="P43" s="143" t="s">
        <v>2432</v>
      </c>
      <c r="Q43" s="143" t="s">
        <v>2425</v>
      </c>
      <c r="R43" s="141"/>
      <c r="S43" s="141"/>
    </row>
    <row r="44" spans="1:19" s="147" customFormat="1" ht="15.95" customHeight="1">
      <c r="A44" s="143">
        <v>5326284</v>
      </c>
      <c r="B44" s="143">
        <v>2742</v>
      </c>
      <c r="C44" s="143" t="s">
        <v>2573</v>
      </c>
      <c r="D44" s="146" t="s">
        <v>7056</v>
      </c>
      <c r="E44" s="143" t="s">
        <v>2417</v>
      </c>
      <c r="F44" s="143" t="s">
        <v>2360</v>
      </c>
      <c r="G44" s="143" t="s">
        <v>2025</v>
      </c>
      <c r="H44" s="143" t="s">
        <v>45</v>
      </c>
      <c r="I44" s="143" t="s">
        <v>70</v>
      </c>
      <c r="J44" s="143" t="s">
        <v>1997</v>
      </c>
      <c r="K44" s="143" t="s">
        <v>2366</v>
      </c>
      <c r="L44" s="143">
        <v>1419</v>
      </c>
      <c r="M44" s="143" t="s">
        <v>7473</v>
      </c>
      <c r="N44" s="143" t="s">
        <v>2412</v>
      </c>
      <c r="O44" s="143" t="s">
        <v>2442</v>
      </c>
      <c r="P44" s="143" t="s">
        <v>2412</v>
      </c>
      <c r="Q44" s="143" t="s">
        <v>7000</v>
      </c>
      <c r="R44" s="141"/>
      <c r="S44" s="141"/>
    </row>
    <row r="45" spans="1:19" s="147" customFormat="1" ht="15.95" customHeight="1">
      <c r="A45" s="143">
        <v>5313734</v>
      </c>
      <c r="B45" s="143">
        <v>2789</v>
      </c>
      <c r="C45" s="143" t="s">
        <v>2527</v>
      </c>
      <c r="D45" s="146" t="s">
        <v>2528</v>
      </c>
      <c r="E45" s="143" t="s">
        <v>2529</v>
      </c>
      <c r="F45" s="143" t="s">
        <v>2384</v>
      </c>
      <c r="G45" s="143" t="s">
        <v>2152</v>
      </c>
      <c r="H45" s="143" t="s">
        <v>45</v>
      </c>
      <c r="I45" s="143" t="s">
        <v>65</v>
      </c>
      <c r="J45" s="143" t="s">
        <v>1991</v>
      </c>
      <c r="K45" s="143" t="s">
        <v>2345</v>
      </c>
      <c r="L45" s="143">
        <v>1172</v>
      </c>
      <c r="M45" s="143" t="s">
        <v>7474</v>
      </c>
      <c r="N45" s="143" t="s">
        <v>2425</v>
      </c>
      <c r="O45" s="143" t="s">
        <v>2428</v>
      </c>
      <c r="P45" s="143" t="s">
        <v>2425</v>
      </c>
      <c r="Q45" s="143"/>
      <c r="R45" s="141"/>
      <c r="S45" s="141"/>
    </row>
    <row r="46" spans="1:19" s="147" customFormat="1" ht="15.95" customHeight="1">
      <c r="A46" s="143">
        <v>5324503</v>
      </c>
      <c r="B46" s="143">
        <v>2808</v>
      </c>
      <c r="C46" s="143" t="s">
        <v>2530</v>
      </c>
      <c r="D46" s="146" t="s">
        <v>2531</v>
      </c>
      <c r="E46" s="143" t="s">
        <v>2532</v>
      </c>
      <c r="F46" s="143" t="s">
        <v>2360</v>
      </c>
      <c r="G46" s="143" t="s">
        <v>2025</v>
      </c>
      <c r="H46" s="143" t="s">
        <v>45</v>
      </c>
      <c r="I46" s="143" t="s">
        <v>152</v>
      </c>
      <c r="J46" s="143" t="s">
        <v>1996</v>
      </c>
      <c r="K46" s="143" t="s">
        <v>2366</v>
      </c>
      <c r="L46" s="143">
        <v>1483</v>
      </c>
      <c r="M46" s="143" t="s">
        <v>7475</v>
      </c>
      <c r="N46" s="143" t="s">
        <v>7011</v>
      </c>
      <c r="O46" s="143" t="s">
        <v>2412</v>
      </c>
      <c r="P46" s="143" t="s">
        <v>7476</v>
      </c>
      <c r="Q46" s="143" t="s">
        <v>2412</v>
      </c>
      <c r="R46" s="141"/>
      <c r="S46" s="141"/>
    </row>
    <row r="47" spans="1:19" s="147" customFormat="1" ht="15.95" customHeight="1">
      <c r="A47" s="143">
        <v>5324871</v>
      </c>
      <c r="B47" s="143">
        <v>2932</v>
      </c>
      <c r="C47" s="143" t="s">
        <v>2439</v>
      </c>
      <c r="D47" s="146" t="s">
        <v>2440</v>
      </c>
      <c r="E47" s="143" t="s">
        <v>2441</v>
      </c>
      <c r="F47" s="143" t="s">
        <v>2376</v>
      </c>
      <c r="G47" s="143" t="s">
        <v>51</v>
      </c>
      <c r="H47" s="143" t="s">
        <v>45</v>
      </c>
      <c r="I47" s="143" t="s">
        <v>2335</v>
      </c>
      <c r="J47" s="143" t="s">
        <v>1994</v>
      </c>
      <c r="K47" s="143" t="s">
        <v>2366</v>
      </c>
      <c r="L47" s="143">
        <v>1451</v>
      </c>
      <c r="M47" s="143" t="s">
        <v>7477</v>
      </c>
      <c r="N47" s="143" t="s">
        <v>2438</v>
      </c>
      <c r="O47" s="143" t="s">
        <v>7011</v>
      </c>
      <c r="P47" s="143" t="s">
        <v>2421</v>
      </c>
      <c r="Q47" s="143" t="s">
        <v>2442</v>
      </c>
      <c r="R47" s="141"/>
      <c r="S47" s="141"/>
    </row>
    <row r="48" spans="1:19" s="147" customFormat="1" ht="15.95" customHeight="1">
      <c r="A48" s="143">
        <v>5328527</v>
      </c>
      <c r="B48" s="143">
        <v>2999</v>
      </c>
      <c r="C48" s="143" t="s">
        <v>7478</v>
      </c>
      <c r="D48" s="146" t="s">
        <v>7479</v>
      </c>
      <c r="E48" s="143" t="s">
        <v>7480</v>
      </c>
      <c r="F48" s="143" t="s">
        <v>2376</v>
      </c>
      <c r="G48" s="143" t="s">
        <v>51</v>
      </c>
      <c r="H48" s="143" t="s">
        <v>61</v>
      </c>
      <c r="I48" s="143" t="s">
        <v>152</v>
      </c>
      <c r="J48" s="143" t="s">
        <v>1996</v>
      </c>
      <c r="K48" s="143" t="s">
        <v>2385</v>
      </c>
      <c r="L48" s="143">
        <v>508</v>
      </c>
      <c r="M48" s="143" t="s">
        <v>2420</v>
      </c>
      <c r="N48" s="143" t="s">
        <v>2432</v>
      </c>
      <c r="O48" s="143"/>
      <c r="P48" s="143" t="s">
        <v>2438</v>
      </c>
      <c r="Q48" s="143" t="s">
        <v>2432</v>
      </c>
      <c r="R48" s="141"/>
      <c r="S48" s="141"/>
    </row>
    <row r="49" spans="1:19" s="147" customFormat="1" ht="15.95" customHeight="1">
      <c r="A49" s="143">
        <v>5326620</v>
      </c>
      <c r="B49" s="143">
        <v>2999</v>
      </c>
      <c r="C49" s="143" t="s">
        <v>2579</v>
      </c>
      <c r="D49" s="146" t="s">
        <v>2580</v>
      </c>
      <c r="E49" s="143" t="s">
        <v>2581</v>
      </c>
      <c r="F49" s="143" t="s">
        <v>2396</v>
      </c>
      <c r="G49" s="143" t="s">
        <v>2030</v>
      </c>
      <c r="H49" s="143" t="s">
        <v>61</v>
      </c>
      <c r="I49" s="143" t="s">
        <v>70</v>
      </c>
      <c r="J49" s="143" t="s">
        <v>1997</v>
      </c>
      <c r="K49" s="143" t="s">
        <v>2385</v>
      </c>
      <c r="L49" s="143">
        <v>520</v>
      </c>
      <c r="M49" s="143" t="s">
        <v>7481</v>
      </c>
      <c r="N49" s="143" t="s">
        <v>2438</v>
      </c>
      <c r="O49" s="143" t="s">
        <v>2425</v>
      </c>
      <c r="P49" s="143"/>
      <c r="Q49" s="143" t="s">
        <v>2438</v>
      </c>
      <c r="R49" s="141"/>
      <c r="S49" s="141"/>
    </row>
    <row r="50" spans="1:19" s="147" customFormat="1" ht="15.95" customHeight="1">
      <c r="A50" s="143">
        <v>5319974</v>
      </c>
      <c r="B50" s="143">
        <v>3389</v>
      </c>
      <c r="C50" s="143" t="s">
        <v>2472</v>
      </c>
      <c r="D50" s="146" t="s">
        <v>2473</v>
      </c>
      <c r="E50" s="143" t="s">
        <v>2474</v>
      </c>
      <c r="F50" s="143" t="s">
        <v>2426</v>
      </c>
      <c r="G50" s="143" t="s">
        <v>2020</v>
      </c>
      <c r="H50" s="143" t="s">
        <v>45</v>
      </c>
      <c r="I50" s="143" t="s">
        <v>65</v>
      </c>
      <c r="J50" s="143" t="s">
        <v>1991</v>
      </c>
      <c r="K50" s="143" t="s">
        <v>2356</v>
      </c>
      <c r="L50" s="143">
        <v>1213</v>
      </c>
      <c r="M50" s="143" t="s">
        <v>7482</v>
      </c>
      <c r="N50" s="143" t="s">
        <v>2428</v>
      </c>
      <c r="O50" s="143" t="s">
        <v>2427</v>
      </c>
      <c r="P50" s="143" t="s">
        <v>2463</v>
      </c>
      <c r="Q50" s="143" t="s">
        <v>2463</v>
      </c>
      <c r="R50" s="141"/>
      <c r="S50" s="141"/>
    </row>
    <row r="51" spans="1:19" s="147" customFormat="1" ht="15.95" customHeight="1">
      <c r="A51" s="143">
        <v>5325924</v>
      </c>
      <c r="B51" s="143">
        <v>3509</v>
      </c>
      <c r="C51" s="143" t="s">
        <v>2477</v>
      </c>
      <c r="D51" s="146" t="s">
        <v>2478</v>
      </c>
      <c r="E51" s="143" t="s">
        <v>2479</v>
      </c>
      <c r="F51" s="143" t="s">
        <v>2460</v>
      </c>
      <c r="G51" s="143" t="s">
        <v>105</v>
      </c>
      <c r="H51" s="143" t="s">
        <v>45</v>
      </c>
      <c r="I51" s="143" t="s">
        <v>2335</v>
      </c>
      <c r="J51" s="143" t="s">
        <v>1994</v>
      </c>
      <c r="K51" s="143" t="s">
        <v>2406</v>
      </c>
      <c r="L51" s="143">
        <v>1326</v>
      </c>
      <c r="M51" s="143" t="s">
        <v>7483</v>
      </c>
      <c r="N51" s="143" t="s">
        <v>2464</v>
      </c>
      <c r="O51" s="143" t="s">
        <v>2427</v>
      </c>
      <c r="P51" s="143" t="s">
        <v>2464</v>
      </c>
      <c r="Q51" s="143" t="s">
        <v>2427</v>
      </c>
      <c r="R51" s="141"/>
      <c r="S51" s="141"/>
    </row>
    <row r="52" spans="1:19" s="147" customFormat="1" ht="15.95" customHeight="1">
      <c r="A52" s="143">
        <v>5312264</v>
      </c>
      <c r="B52" s="143">
        <v>3755</v>
      </c>
      <c r="C52" s="143" t="s">
        <v>7018</v>
      </c>
      <c r="D52" s="146" t="s">
        <v>7019</v>
      </c>
      <c r="E52" s="143" t="s">
        <v>7020</v>
      </c>
      <c r="F52" s="143" t="s">
        <v>2396</v>
      </c>
      <c r="G52" s="143" t="s">
        <v>2030</v>
      </c>
      <c r="H52" s="143" t="s">
        <v>45</v>
      </c>
      <c r="I52" s="143" t="s">
        <v>80</v>
      </c>
      <c r="J52" s="143" t="s">
        <v>1990</v>
      </c>
      <c r="K52" s="143" t="s">
        <v>2356</v>
      </c>
      <c r="L52" s="143">
        <v>1228</v>
      </c>
      <c r="M52" s="143" t="s">
        <v>7017</v>
      </c>
      <c r="N52" s="143" t="s">
        <v>2463</v>
      </c>
      <c r="O52" s="143" t="s">
        <v>2464</v>
      </c>
      <c r="P52" s="143" t="s">
        <v>2471</v>
      </c>
      <c r="Q52" s="143" t="s">
        <v>2470</v>
      </c>
      <c r="R52" s="141"/>
      <c r="S52" s="141"/>
    </row>
    <row r="53" spans="1:19" s="147" customFormat="1" ht="15.95" customHeight="1">
      <c r="A53" s="143">
        <v>5327834</v>
      </c>
      <c r="B53" s="143">
        <v>3755</v>
      </c>
      <c r="C53" s="143" t="s">
        <v>2625</v>
      </c>
      <c r="D53" s="146" t="s">
        <v>2626</v>
      </c>
      <c r="E53" s="143" t="s">
        <v>2627</v>
      </c>
      <c r="F53" s="143" t="s">
        <v>2347</v>
      </c>
      <c r="G53" s="143" t="s">
        <v>2031</v>
      </c>
      <c r="H53" s="143" t="s">
        <v>45</v>
      </c>
      <c r="I53" s="143" t="s">
        <v>70</v>
      </c>
      <c r="J53" s="143" t="s">
        <v>1997</v>
      </c>
      <c r="K53" s="143" t="s">
        <v>2356</v>
      </c>
      <c r="L53" s="143">
        <v>1221</v>
      </c>
      <c r="M53" s="143" t="s">
        <v>7017</v>
      </c>
      <c r="N53" s="143" t="s">
        <v>2427</v>
      </c>
      <c r="O53" s="143" t="s">
        <v>2464</v>
      </c>
      <c r="P53" s="143" t="s">
        <v>2470</v>
      </c>
      <c r="Q53" s="143" t="s">
        <v>2388</v>
      </c>
      <c r="R53" s="141"/>
      <c r="S53" s="141"/>
    </row>
    <row r="54" spans="1:19" s="147" customFormat="1" ht="15.95" customHeight="1">
      <c r="A54" s="143">
        <v>5315844</v>
      </c>
      <c r="B54" s="143">
        <v>3782</v>
      </c>
      <c r="C54" s="143" t="s">
        <v>6993</v>
      </c>
      <c r="D54" s="146" t="s">
        <v>6994</v>
      </c>
      <c r="E54" s="143" t="s">
        <v>6995</v>
      </c>
      <c r="F54" s="143" t="s">
        <v>6996</v>
      </c>
      <c r="G54" s="143" t="s">
        <v>2024</v>
      </c>
      <c r="H54" s="143" t="s">
        <v>45</v>
      </c>
      <c r="I54" s="143" t="s">
        <v>59</v>
      </c>
      <c r="J54" s="143" t="s">
        <v>1993</v>
      </c>
      <c r="K54" s="143" t="s">
        <v>2366</v>
      </c>
      <c r="L54" s="143">
        <v>1482</v>
      </c>
      <c r="M54" s="143" t="s">
        <v>2475</v>
      </c>
      <c r="N54" s="143"/>
      <c r="O54" s="143"/>
      <c r="P54" s="143" t="s">
        <v>2464</v>
      </c>
      <c r="Q54" s="143" t="s">
        <v>2421</v>
      </c>
      <c r="R54" s="141"/>
      <c r="S54" s="141"/>
    </row>
    <row r="55" spans="1:19" s="147" customFormat="1" ht="15.95" customHeight="1">
      <c r="A55" s="143">
        <v>5326543</v>
      </c>
      <c r="B55" s="143">
        <v>3813</v>
      </c>
      <c r="C55" s="143" t="s">
        <v>2647</v>
      </c>
      <c r="D55" s="146" t="s">
        <v>2648</v>
      </c>
      <c r="E55" s="143" t="s">
        <v>2649</v>
      </c>
      <c r="F55" s="143" t="s">
        <v>2376</v>
      </c>
      <c r="G55" s="143" t="s">
        <v>51</v>
      </c>
      <c r="H55" s="143" t="s">
        <v>45</v>
      </c>
      <c r="I55" s="143" t="s">
        <v>44</v>
      </c>
      <c r="J55" s="143" t="s">
        <v>1999</v>
      </c>
      <c r="K55" s="143" t="s">
        <v>2406</v>
      </c>
      <c r="L55" s="143">
        <v>1369</v>
      </c>
      <c r="M55" s="143" t="s">
        <v>7484</v>
      </c>
      <c r="N55" s="143" t="s">
        <v>7042</v>
      </c>
      <c r="O55" s="143" t="s">
        <v>7485</v>
      </c>
      <c r="P55" s="143" t="s">
        <v>7463</v>
      </c>
      <c r="Q55" s="143" t="s">
        <v>7462</v>
      </c>
      <c r="R55" s="141"/>
      <c r="S55" s="141"/>
    </row>
    <row r="56" spans="1:19" s="147" customFormat="1" ht="15.95" customHeight="1">
      <c r="A56" s="143">
        <v>5322519</v>
      </c>
      <c r="B56" s="143">
        <v>3814</v>
      </c>
      <c r="C56" s="143" t="s">
        <v>7486</v>
      </c>
      <c r="D56" s="146" t="s">
        <v>7487</v>
      </c>
      <c r="E56" s="143" t="s">
        <v>7488</v>
      </c>
      <c r="F56" s="143" t="s">
        <v>2360</v>
      </c>
      <c r="G56" s="143" t="s">
        <v>2025</v>
      </c>
      <c r="H56" s="143" t="s">
        <v>45</v>
      </c>
      <c r="I56" s="143" t="s">
        <v>59</v>
      </c>
      <c r="J56" s="143" t="s">
        <v>1993</v>
      </c>
      <c r="K56" s="143" t="s">
        <v>2356</v>
      </c>
      <c r="L56" s="143">
        <v>1259</v>
      </c>
      <c r="M56" s="143" t="s">
        <v>7489</v>
      </c>
      <c r="N56" s="143" t="s">
        <v>2535</v>
      </c>
      <c r="O56" s="143" t="s">
        <v>2411</v>
      </c>
      <c r="P56" s="143" t="s">
        <v>2427</v>
      </c>
      <c r="Q56" s="143" t="s">
        <v>2412</v>
      </c>
      <c r="R56" s="141"/>
      <c r="S56" s="141"/>
    </row>
    <row r="57" spans="1:19" s="147" customFormat="1" ht="15.95" customHeight="1">
      <c r="A57" s="143">
        <v>5328142</v>
      </c>
      <c r="B57" s="143">
        <v>3850</v>
      </c>
      <c r="C57" s="143" t="s">
        <v>2740</v>
      </c>
      <c r="D57" s="146" t="s">
        <v>2741</v>
      </c>
      <c r="E57" s="143" t="s">
        <v>2742</v>
      </c>
      <c r="F57" s="143" t="s">
        <v>2567</v>
      </c>
      <c r="G57" s="143" t="s">
        <v>2027</v>
      </c>
      <c r="H57" s="143" t="s">
        <v>45</v>
      </c>
      <c r="I57" s="143" t="s">
        <v>70</v>
      </c>
      <c r="J57" s="143" t="s">
        <v>1997</v>
      </c>
      <c r="K57" s="143" t="s">
        <v>2345</v>
      </c>
      <c r="L57" s="143">
        <v>1166</v>
      </c>
      <c r="M57" s="143" t="s">
        <v>7490</v>
      </c>
      <c r="N57" s="143" t="s">
        <v>2466</v>
      </c>
      <c r="O57" s="143" t="s">
        <v>2470</v>
      </c>
      <c r="P57" s="143" t="s">
        <v>2427</v>
      </c>
      <c r="Q57" s="143" t="s">
        <v>2471</v>
      </c>
      <c r="R57" s="141"/>
      <c r="S57" s="141"/>
    </row>
    <row r="58" spans="1:19" s="147" customFormat="1" ht="15.95" customHeight="1">
      <c r="A58" s="143">
        <v>5323740</v>
      </c>
      <c r="B58" s="143">
        <v>3926</v>
      </c>
      <c r="C58" s="143" t="s">
        <v>2500</v>
      </c>
      <c r="D58" s="146" t="s">
        <v>7491</v>
      </c>
      <c r="E58" s="143" t="s">
        <v>2501</v>
      </c>
      <c r="F58" s="143" t="s">
        <v>2456</v>
      </c>
      <c r="G58" s="143" t="s">
        <v>2076</v>
      </c>
      <c r="H58" s="143" t="s">
        <v>45</v>
      </c>
      <c r="I58" s="143" t="s">
        <v>82</v>
      </c>
      <c r="J58" s="143" t="s">
        <v>1992</v>
      </c>
      <c r="K58" s="143" t="s">
        <v>2345</v>
      </c>
      <c r="L58" s="143">
        <v>1163</v>
      </c>
      <c r="M58" s="143" t="s">
        <v>7492</v>
      </c>
      <c r="N58" s="143" t="s">
        <v>2471</v>
      </c>
      <c r="O58" s="143" t="s">
        <v>2476</v>
      </c>
      <c r="P58" s="143" t="s">
        <v>2461</v>
      </c>
      <c r="Q58" s="143" t="s">
        <v>2464</v>
      </c>
      <c r="R58" s="141"/>
      <c r="S58" s="141"/>
    </row>
    <row r="59" spans="1:19" s="147" customFormat="1" ht="15.95" customHeight="1">
      <c r="A59" s="143">
        <v>5324806</v>
      </c>
      <c r="B59" s="143">
        <v>3972</v>
      </c>
      <c r="C59" s="143" t="s">
        <v>2616</v>
      </c>
      <c r="D59" s="146" t="s">
        <v>2617</v>
      </c>
      <c r="E59" s="143" t="s">
        <v>2618</v>
      </c>
      <c r="F59" s="143" t="s">
        <v>2567</v>
      </c>
      <c r="G59" s="143" t="s">
        <v>2027</v>
      </c>
      <c r="H59" s="143" t="s">
        <v>45</v>
      </c>
      <c r="I59" s="143" t="s">
        <v>59</v>
      </c>
      <c r="J59" s="143" t="s">
        <v>1993</v>
      </c>
      <c r="K59" s="143" t="s">
        <v>2356</v>
      </c>
      <c r="L59" s="143">
        <v>1236</v>
      </c>
      <c r="M59" s="143" t="s">
        <v>7493</v>
      </c>
      <c r="N59" s="143" t="s">
        <v>2464</v>
      </c>
      <c r="O59" s="143" t="s">
        <v>2470</v>
      </c>
      <c r="P59" s="143" t="s">
        <v>2494</v>
      </c>
      <c r="Q59" s="143" t="s">
        <v>2461</v>
      </c>
      <c r="R59" s="141"/>
      <c r="S59" s="141"/>
    </row>
    <row r="60" spans="1:19" s="147" customFormat="1" ht="15.95" customHeight="1">
      <c r="A60" s="143">
        <v>5326753</v>
      </c>
      <c r="B60" s="143">
        <v>4001</v>
      </c>
      <c r="C60" s="143" t="s">
        <v>2744</v>
      </c>
      <c r="D60" s="146" t="s">
        <v>2745</v>
      </c>
      <c r="E60" s="143" t="s">
        <v>2746</v>
      </c>
      <c r="F60" s="143" t="s">
        <v>2360</v>
      </c>
      <c r="G60" s="143" t="s">
        <v>2025</v>
      </c>
      <c r="H60" s="143" t="s">
        <v>45</v>
      </c>
      <c r="I60" s="143" t="s">
        <v>152</v>
      </c>
      <c r="J60" s="143" t="s">
        <v>1996</v>
      </c>
      <c r="K60" s="143" t="s">
        <v>2394</v>
      </c>
      <c r="L60" s="143">
        <v>995</v>
      </c>
      <c r="M60" s="143" t="s">
        <v>7022</v>
      </c>
      <c r="N60" s="143" t="s">
        <v>2470</v>
      </c>
      <c r="O60" s="143" t="s">
        <v>2476</v>
      </c>
      <c r="P60" s="143" t="s">
        <v>2482</v>
      </c>
      <c r="Q60" s="143" t="s">
        <v>2464</v>
      </c>
      <c r="R60" s="141"/>
      <c r="S60" s="141"/>
    </row>
    <row r="61" spans="1:19" s="147" customFormat="1" ht="15.95" customHeight="1">
      <c r="A61" s="143">
        <v>5325321</v>
      </c>
      <c r="B61" s="143">
        <v>4192</v>
      </c>
      <c r="C61" s="143" t="s">
        <v>2642</v>
      </c>
      <c r="D61" s="146" t="s">
        <v>7494</v>
      </c>
      <c r="E61" s="143" t="s">
        <v>2643</v>
      </c>
      <c r="F61" s="143" t="s">
        <v>2360</v>
      </c>
      <c r="G61" s="143" t="s">
        <v>2025</v>
      </c>
      <c r="H61" s="143" t="s">
        <v>45</v>
      </c>
      <c r="I61" s="143" t="s">
        <v>44</v>
      </c>
      <c r="J61" s="143" t="s">
        <v>1999</v>
      </c>
      <c r="K61" s="143" t="s">
        <v>2356</v>
      </c>
      <c r="L61" s="143">
        <v>1208</v>
      </c>
      <c r="M61" s="143" t="s">
        <v>7495</v>
      </c>
      <c r="N61" s="143" t="s">
        <v>2506</v>
      </c>
      <c r="O61" s="143" t="s">
        <v>2535</v>
      </c>
      <c r="P61" s="143" t="s">
        <v>2411</v>
      </c>
      <c r="Q61" s="143" t="s">
        <v>2438</v>
      </c>
      <c r="R61" s="141"/>
      <c r="S61" s="141"/>
    </row>
    <row r="62" spans="1:19" s="147" customFormat="1" ht="15.95" customHeight="1">
      <c r="A62" s="143">
        <v>5328611</v>
      </c>
      <c r="B62" s="143">
        <v>4553</v>
      </c>
      <c r="C62" s="143" t="s">
        <v>7029</v>
      </c>
      <c r="D62" s="146" t="s">
        <v>7030</v>
      </c>
      <c r="E62" s="143" t="s">
        <v>7031</v>
      </c>
      <c r="F62" s="143" t="s">
        <v>2360</v>
      </c>
      <c r="G62" s="143" t="s">
        <v>2025</v>
      </c>
      <c r="H62" s="143" t="s">
        <v>61</v>
      </c>
      <c r="I62" s="143" t="s">
        <v>97</v>
      </c>
      <c r="J62" s="143" t="s">
        <v>1998</v>
      </c>
      <c r="K62" s="143" t="s">
        <v>2385</v>
      </c>
      <c r="L62" s="143">
        <v>548</v>
      </c>
      <c r="M62" s="143" t="s">
        <v>2412</v>
      </c>
      <c r="N62" s="143" t="s">
        <v>2461</v>
      </c>
      <c r="O62" s="143" t="s">
        <v>2461</v>
      </c>
      <c r="P62" s="143" t="s">
        <v>2476</v>
      </c>
      <c r="Q62" s="143" t="s">
        <v>2494</v>
      </c>
      <c r="R62" s="141"/>
      <c r="S62" s="141"/>
    </row>
    <row r="63" spans="1:19" s="147" customFormat="1" ht="15.95" customHeight="1">
      <c r="A63" s="143">
        <v>5324141</v>
      </c>
      <c r="B63" s="143">
        <v>4599</v>
      </c>
      <c r="C63" s="143" t="s">
        <v>2619</v>
      </c>
      <c r="D63" s="146" t="s">
        <v>2620</v>
      </c>
      <c r="E63" s="143" t="s">
        <v>2621</v>
      </c>
      <c r="F63" s="143" t="s">
        <v>2347</v>
      </c>
      <c r="G63" s="143" t="s">
        <v>2031</v>
      </c>
      <c r="H63" s="143" t="s">
        <v>45</v>
      </c>
      <c r="I63" s="143" t="s">
        <v>152</v>
      </c>
      <c r="J63" s="143" t="s">
        <v>1996</v>
      </c>
      <c r="K63" s="143" t="s">
        <v>2365</v>
      </c>
      <c r="L63" s="143">
        <v>852</v>
      </c>
      <c r="M63" s="143" t="s">
        <v>7496</v>
      </c>
      <c r="N63" s="143" t="s">
        <v>2476</v>
      </c>
      <c r="O63" s="143" t="s">
        <v>2471</v>
      </c>
      <c r="P63" s="143" t="s">
        <v>2498</v>
      </c>
      <c r="Q63" s="143" t="s">
        <v>2487</v>
      </c>
      <c r="R63" s="141"/>
      <c r="S63" s="141"/>
    </row>
    <row r="64" spans="1:19" s="147" customFormat="1" ht="15.95" customHeight="1">
      <c r="A64" s="143">
        <v>5327925</v>
      </c>
      <c r="B64" s="143">
        <v>4658</v>
      </c>
      <c r="C64" s="143" t="s">
        <v>2749</v>
      </c>
      <c r="D64" s="146" t="s">
        <v>2750</v>
      </c>
      <c r="E64" s="143" t="s">
        <v>2751</v>
      </c>
      <c r="F64" s="143" t="s">
        <v>2536</v>
      </c>
      <c r="G64" s="143" t="s">
        <v>945</v>
      </c>
      <c r="H64" s="143" t="s">
        <v>45</v>
      </c>
      <c r="I64" s="143" t="s">
        <v>70</v>
      </c>
      <c r="J64" s="143" t="s">
        <v>1997</v>
      </c>
      <c r="K64" s="143" t="s">
        <v>2394</v>
      </c>
      <c r="L64" s="143">
        <v>953</v>
      </c>
      <c r="M64" s="143" t="s">
        <v>7497</v>
      </c>
      <c r="N64" s="143" t="s">
        <v>2466</v>
      </c>
      <c r="O64" s="143" t="s">
        <v>2463</v>
      </c>
      <c r="P64" s="143" t="s">
        <v>2471</v>
      </c>
      <c r="Q64" s="143" t="s">
        <v>2498</v>
      </c>
      <c r="R64" s="141"/>
      <c r="S64" s="141"/>
    </row>
    <row r="65" spans="1:19" s="147" customFormat="1" ht="15.95" customHeight="1">
      <c r="A65" s="143">
        <v>5316657</v>
      </c>
      <c r="B65" s="143">
        <v>4752</v>
      </c>
      <c r="C65" s="143" t="s">
        <v>7498</v>
      </c>
      <c r="D65" s="146" t="s">
        <v>7499</v>
      </c>
      <c r="E65" s="143" t="s">
        <v>7500</v>
      </c>
      <c r="F65" s="143" t="s">
        <v>2426</v>
      </c>
      <c r="G65" s="143" t="s">
        <v>2020</v>
      </c>
      <c r="H65" s="143" t="s">
        <v>45</v>
      </c>
      <c r="I65" s="143" t="s">
        <v>59</v>
      </c>
      <c r="J65" s="143" t="s">
        <v>1993</v>
      </c>
      <c r="K65" s="143" t="s">
        <v>2345</v>
      </c>
      <c r="L65" s="143">
        <v>1168</v>
      </c>
      <c r="M65" s="143" t="s">
        <v>7501</v>
      </c>
      <c r="N65" s="143" t="s">
        <v>2559</v>
      </c>
      <c r="O65" s="143" t="s">
        <v>2446</v>
      </c>
      <c r="P65" s="143"/>
      <c r="Q65" s="143" t="s">
        <v>2427</v>
      </c>
      <c r="R65" s="141"/>
      <c r="S65" s="141"/>
    </row>
    <row r="66" spans="1:19" s="147" customFormat="1" ht="15.95" customHeight="1">
      <c r="A66" s="143">
        <v>5325262</v>
      </c>
      <c r="B66" s="143">
        <v>4876</v>
      </c>
      <c r="C66" s="143" t="s">
        <v>2520</v>
      </c>
      <c r="D66" s="146" t="s">
        <v>2521</v>
      </c>
      <c r="E66" s="143" t="s">
        <v>2522</v>
      </c>
      <c r="F66" s="143" t="s">
        <v>6996</v>
      </c>
      <c r="G66" s="143" t="s">
        <v>2024</v>
      </c>
      <c r="H66" s="143" t="s">
        <v>45</v>
      </c>
      <c r="I66" s="143" t="s">
        <v>68</v>
      </c>
      <c r="J66" s="143" t="s">
        <v>1995</v>
      </c>
      <c r="K66" s="143" t="s">
        <v>2353</v>
      </c>
      <c r="L66" s="143">
        <v>1061</v>
      </c>
      <c r="M66" s="143" t="s">
        <v>7502</v>
      </c>
      <c r="N66" s="143" t="s">
        <v>2463</v>
      </c>
      <c r="O66" s="143"/>
      <c r="P66" s="143" t="s">
        <v>2411</v>
      </c>
      <c r="Q66" s="143" t="s">
        <v>2463</v>
      </c>
      <c r="R66" s="141"/>
      <c r="S66" s="141"/>
    </row>
    <row r="67" spans="1:19" s="147" customFormat="1" ht="15.95" customHeight="1">
      <c r="A67" s="143">
        <v>5328561</v>
      </c>
      <c r="B67" s="143">
        <v>4898</v>
      </c>
      <c r="C67" s="143" t="s">
        <v>7081</v>
      </c>
      <c r="D67" s="146" t="s">
        <v>7082</v>
      </c>
      <c r="E67" s="143" t="s">
        <v>7083</v>
      </c>
      <c r="F67" s="143" t="s">
        <v>2360</v>
      </c>
      <c r="G67" s="143" t="s">
        <v>2025</v>
      </c>
      <c r="H67" s="143" t="s">
        <v>61</v>
      </c>
      <c r="I67" s="143" t="s">
        <v>44</v>
      </c>
      <c r="J67" s="143" t="s">
        <v>1999</v>
      </c>
      <c r="K67" s="143" t="s">
        <v>2385</v>
      </c>
      <c r="L67" s="143">
        <v>500</v>
      </c>
      <c r="M67" s="143" t="s">
        <v>7033</v>
      </c>
      <c r="N67" s="143" t="s">
        <v>2482</v>
      </c>
      <c r="O67" s="143" t="s">
        <v>2487</v>
      </c>
      <c r="P67" s="143" t="s">
        <v>2461</v>
      </c>
      <c r="Q67" s="143" t="s">
        <v>2476</v>
      </c>
      <c r="R67" s="141"/>
      <c r="S67" s="141"/>
    </row>
    <row r="68" spans="1:19" s="147" customFormat="1" ht="15.95" customHeight="1">
      <c r="A68" s="143">
        <v>5326000</v>
      </c>
      <c r="B68" s="143">
        <v>4963</v>
      </c>
      <c r="C68" s="143" t="s">
        <v>2737</v>
      </c>
      <c r="D68" s="146" t="s">
        <v>2738</v>
      </c>
      <c r="E68" s="143" t="s">
        <v>2739</v>
      </c>
      <c r="F68" s="143" t="s">
        <v>2360</v>
      </c>
      <c r="G68" s="143" t="s">
        <v>2025</v>
      </c>
      <c r="H68" s="143" t="s">
        <v>45</v>
      </c>
      <c r="I68" s="143" t="s">
        <v>152</v>
      </c>
      <c r="J68" s="143" t="s">
        <v>1996</v>
      </c>
      <c r="K68" s="143" t="s">
        <v>2394</v>
      </c>
      <c r="L68" s="143">
        <v>957</v>
      </c>
      <c r="M68" s="143" t="s">
        <v>7503</v>
      </c>
      <c r="N68" s="143" t="s">
        <v>2446</v>
      </c>
      <c r="O68" s="143" t="s">
        <v>2411</v>
      </c>
      <c r="P68" s="143" t="s">
        <v>2494</v>
      </c>
      <c r="Q68" s="143" t="s">
        <v>2470</v>
      </c>
      <c r="R68" s="141"/>
      <c r="S68" s="141"/>
    </row>
    <row r="69" spans="1:19" s="147" customFormat="1" ht="15.95" customHeight="1">
      <c r="A69" s="143">
        <v>5324410</v>
      </c>
      <c r="B69" s="143">
        <v>4968</v>
      </c>
      <c r="C69" s="143" t="s">
        <v>2778</v>
      </c>
      <c r="D69" s="146" t="s">
        <v>2779</v>
      </c>
      <c r="E69" s="143" t="s">
        <v>2780</v>
      </c>
      <c r="F69" s="143" t="s">
        <v>2426</v>
      </c>
      <c r="G69" s="143" t="s">
        <v>2020</v>
      </c>
      <c r="H69" s="143" t="s">
        <v>45</v>
      </c>
      <c r="I69" s="143" t="s">
        <v>70</v>
      </c>
      <c r="J69" s="143" t="s">
        <v>1997</v>
      </c>
      <c r="K69" s="143" t="s">
        <v>2365</v>
      </c>
      <c r="L69" s="143">
        <v>899</v>
      </c>
      <c r="M69" s="143" t="s">
        <v>7504</v>
      </c>
      <c r="N69" s="143" t="s">
        <v>2466</v>
      </c>
      <c r="O69" s="143" t="s">
        <v>2482</v>
      </c>
      <c r="P69" s="143" t="s">
        <v>2463</v>
      </c>
      <c r="Q69" s="143" t="s">
        <v>2461</v>
      </c>
      <c r="R69" s="141"/>
      <c r="S69" s="141"/>
    </row>
    <row r="70" spans="1:19" s="147" customFormat="1" ht="15.95" customHeight="1">
      <c r="A70" s="143">
        <v>5326916</v>
      </c>
      <c r="B70" s="143">
        <v>5074</v>
      </c>
      <c r="C70" s="143" t="s">
        <v>2582</v>
      </c>
      <c r="D70" s="146" t="s">
        <v>7032</v>
      </c>
      <c r="E70" s="143" t="s">
        <v>2583</v>
      </c>
      <c r="F70" s="143" t="s">
        <v>2376</v>
      </c>
      <c r="G70" s="143" t="s">
        <v>51</v>
      </c>
      <c r="H70" s="143" t="s">
        <v>45</v>
      </c>
      <c r="I70" s="143" t="s">
        <v>82</v>
      </c>
      <c r="J70" s="143" t="s">
        <v>1992</v>
      </c>
      <c r="K70" s="143" t="s">
        <v>2353</v>
      </c>
      <c r="L70" s="143">
        <v>1054</v>
      </c>
      <c r="M70" s="143" t="s">
        <v>7505</v>
      </c>
      <c r="N70" s="143" t="s">
        <v>2466</v>
      </c>
      <c r="O70" s="143" t="s">
        <v>2494</v>
      </c>
      <c r="P70" s="143" t="s">
        <v>2487</v>
      </c>
      <c r="Q70" s="143" t="s">
        <v>2476</v>
      </c>
      <c r="R70" s="141"/>
      <c r="S70" s="141"/>
    </row>
    <row r="71" spans="1:19" s="147" customFormat="1" ht="15.95" customHeight="1">
      <c r="A71" s="143">
        <v>3812216</v>
      </c>
      <c r="B71" s="143">
        <v>5148</v>
      </c>
      <c r="C71" s="143" t="s">
        <v>7012</v>
      </c>
      <c r="D71" s="146" t="s">
        <v>7013</v>
      </c>
      <c r="E71" s="143" t="s">
        <v>7014</v>
      </c>
      <c r="F71" s="143" t="s">
        <v>2426</v>
      </c>
      <c r="G71" s="143" t="s">
        <v>2020</v>
      </c>
      <c r="H71" s="143" t="s">
        <v>45</v>
      </c>
      <c r="I71" s="143" t="s">
        <v>80</v>
      </c>
      <c r="J71" s="143" t="s">
        <v>1990</v>
      </c>
      <c r="K71" s="143" t="s">
        <v>2345</v>
      </c>
      <c r="L71" s="143">
        <v>1166</v>
      </c>
      <c r="M71" s="143" t="s">
        <v>7506</v>
      </c>
      <c r="N71" s="143" t="s">
        <v>2487</v>
      </c>
      <c r="O71" s="143" t="s">
        <v>2461</v>
      </c>
      <c r="P71" s="143" t="s">
        <v>2506</v>
      </c>
      <c r="Q71" s="143" t="s">
        <v>2494</v>
      </c>
      <c r="R71" s="141"/>
      <c r="S71" s="141"/>
    </row>
    <row r="72" spans="1:19" s="147" customFormat="1" ht="15.95" customHeight="1">
      <c r="A72" s="143">
        <v>5327413</v>
      </c>
      <c r="B72" s="143">
        <v>5174</v>
      </c>
      <c r="C72" s="143" t="s">
        <v>2622</v>
      </c>
      <c r="D72" s="146" t="s">
        <v>2623</v>
      </c>
      <c r="E72" s="143" t="s">
        <v>2624</v>
      </c>
      <c r="F72" s="143" t="s">
        <v>2536</v>
      </c>
      <c r="G72" s="143" t="s">
        <v>945</v>
      </c>
      <c r="H72" s="143" t="s">
        <v>45</v>
      </c>
      <c r="I72" s="143" t="s">
        <v>68</v>
      </c>
      <c r="J72" s="143" t="s">
        <v>1995</v>
      </c>
      <c r="K72" s="143" t="s">
        <v>2365</v>
      </c>
      <c r="L72" s="143">
        <v>839</v>
      </c>
      <c r="M72" s="143" t="s">
        <v>7507</v>
      </c>
      <c r="N72" s="143" t="s">
        <v>2461</v>
      </c>
      <c r="O72" s="143" t="s">
        <v>2498</v>
      </c>
      <c r="P72" s="143" t="s">
        <v>2499</v>
      </c>
      <c r="Q72" s="143" t="s">
        <v>2494</v>
      </c>
      <c r="R72" s="141"/>
      <c r="S72" s="141"/>
    </row>
    <row r="73" spans="1:19" s="147" customFormat="1" ht="15.95" customHeight="1">
      <c r="A73" s="143">
        <v>5326067</v>
      </c>
      <c r="B73" s="143">
        <v>5218</v>
      </c>
      <c r="C73" s="143" t="s">
        <v>2556</v>
      </c>
      <c r="D73" s="146" t="s">
        <v>2557</v>
      </c>
      <c r="E73" s="143" t="s">
        <v>2558</v>
      </c>
      <c r="F73" s="143" t="s">
        <v>2462</v>
      </c>
      <c r="G73" s="143" t="s">
        <v>240</v>
      </c>
      <c r="H73" s="143" t="s">
        <v>45</v>
      </c>
      <c r="I73" s="143" t="s">
        <v>68</v>
      </c>
      <c r="J73" s="143" t="s">
        <v>1995</v>
      </c>
      <c r="K73" s="143" t="s">
        <v>2365</v>
      </c>
      <c r="L73" s="143">
        <v>859</v>
      </c>
      <c r="M73" s="143" t="s">
        <v>7508</v>
      </c>
      <c r="N73" s="143" t="s">
        <v>2487</v>
      </c>
      <c r="O73" s="143" t="s">
        <v>2487</v>
      </c>
      <c r="P73" s="143" t="s">
        <v>2461</v>
      </c>
      <c r="Q73" s="143" t="s">
        <v>2499</v>
      </c>
      <c r="R73" s="141"/>
      <c r="S73" s="141"/>
    </row>
    <row r="74" spans="1:19" s="147" customFormat="1" ht="15.95" customHeight="1">
      <c r="A74" s="143">
        <v>5325345</v>
      </c>
      <c r="B74" s="143">
        <v>5289</v>
      </c>
      <c r="C74" s="143" t="s">
        <v>2634</v>
      </c>
      <c r="D74" s="146" t="s">
        <v>2635</v>
      </c>
      <c r="E74" s="143" t="s">
        <v>2636</v>
      </c>
      <c r="F74" s="143" t="s">
        <v>2384</v>
      </c>
      <c r="G74" s="143" t="s">
        <v>2152</v>
      </c>
      <c r="H74" s="143" t="s">
        <v>45</v>
      </c>
      <c r="I74" s="143" t="s">
        <v>59</v>
      </c>
      <c r="J74" s="143" t="s">
        <v>1993</v>
      </c>
      <c r="K74" s="143" t="s">
        <v>2345</v>
      </c>
      <c r="L74" s="143">
        <v>1107</v>
      </c>
      <c r="M74" s="143" t="s">
        <v>7509</v>
      </c>
      <c r="N74" s="143" t="s">
        <v>2446</v>
      </c>
      <c r="O74" s="143" t="s">
        <v>2463</v>
      </c>
      <c r="P74" s="143" t="s">
        <v>2498</v>
      </c>
      <c r="Q74" s="143" t="s">
        <v>2499</v>
      </c>
      <c r="R74" s="141"/>
      <c r="S74" s="141"/>
    </row>
    <row r="75" spans="1:19" s="147" customFormat="1" ht="15.95" customHeight="1">
      <c r="A75" s="143">
        <v>5326948</v>
      </c>
      <c r="B75" s="143">
        <v>5331</v>
      </c>
      <c r="C75" s="143" t="s">
        <v>2537</v>
      </c>
      <c r="D75" s="146" t="s">
        <v>2538</v>
      </c>
      <c r="E75" s="143" t="s">
        <v>2539</v>
      </c>
      <c r="F75" s="143" t="s">
        <v>2352</v>
      </c>
      <c r="G75" s="143" t="s">
        <v>2047</v>
      </c>
      <c r="H75" s="143" t="s">
        <v>45</v>
      </c>
      <c r="I75" s="143" t="s">
        <v>2335</v>
      </c>
      <c r="J75" s="143" t="s">
        <v>1994</v>
      </c>
      <c r="K75" s="143" t="s">
        <v>2365</v>
      </c>
      <c r="L75" s="143">
        <v>855</v>
      </c>
      <c r="M75" s="143" t="s">
        <v>2470</v>
      </c>
      <c r="N75" s="143" t="s">
        <v>2482</v>
      </c>
      <c r="O75" s="143" t="s">
        <v>2461</v>
      </c>
      <c r="P75" s="143" t="s">
        <v>2487</v>
      </c>
      <c r="Q75" s="143" t="s">
        <v>2482</v>
      </c>
      <c r="R75" s="141"/>
      <c r="S75" s="141"/>
    </row>
    <row r="76" spans="1:19" s="147" customFormat="1" ht="15.95" customHeight="1">
      <c r="A76" s="143">
        <v>5324637</v>
      </c>
      <c r="B76" s="143">
        <v>5370</v>
      </c>
      <c r="C76" s="143" t="s">
        <v>2560</v>
      </c>
      <c r="D76" s="146" t="s">
        <v>7043</v>
      </c>
      <c r="E76" s="143" t="s">
        <v>2561</v>
      </c>
      <c r="F76" s="143" t="s">
        <v>2480</v>
      </c>
      <c r="G76" s="143" t="s">
        <v>90</v>
      </c>
      <c r="H76" s="143" t="s">
        <v>45</v>
      </c>
      <c r="I76" s="143" t="s">
        <v>68</v>
      </c>
      <c r="J76" s="143" t="s">
        <v>1995</v>
      </c>
      <c r="K76" s="143" t="s">
        <v>2394</v>
      </c>
      <c r="L76" s="143">
        <v>912</v>
      </c>
      <c r="M76" s="143" t="s">
        <v>7510</v>
      </c>
      <c r="N76" s="143" t="s">
        <v>2471</v>
      </c>
      <c r="O76" s="143" t="s">
        <v>2506</v>
      </c>
      <c r="P76" s="143" t="s">
        <v>2446</v>
      </c>
      <c r="Q76" s="143" t="s">
        <v>2466</v>
      </c>
      <c r="R76" s="141"/>
      <c r="S76" s="141"/>
    </row>
    <row r="77" spans="1:19" s="147" customFormat="1" ht="15.95" customHeight="1">
      <c r="A77" s="143">
        <v>5322732</v>
      </c>
      <c r="B77" s="143">
        <v>5463</v>
      </c>
      <c r="C77" s="143" t="s">
        <v>7511</v>
      </c>
      <c r="D77" s="146" t="s">
        <v>7512</v>
      </c>
      <c r="E77" s="143" t="s">
        <v>7513</v>
      </c>
      <c r="F77" s="143" t="s">
        <v>2480</v>
      </c>
      <c r="G77" s="143" t="s">
        <v>90</v>
      </c>
      <c r="H77" s="143" t="s">
        <v>45</v>
      </c>
      <c r="I77" s="143" t="s">
        <v>59</v>
      </c>
      <c r="J77" s="143" t="s">
        <v>1993</v>
      </c>
      <c r="K77" s="143" t="s">
        <v>2345</v>
      </c>
      <c r="L77" s="143">
        <v>1190</v>
      </c>
      <c r="M77" s="143" t="s">
        <v>7514</v>
      </c>
      <c r="N77" s="143" t="s">
        <v>2696</v>
      </c>
      <c r="O77" s="143" t="s">
        <v>2568</v>
      </c>
      <c r="P77" s="143" t="s">
        <v>2411</v>
      </c>
      <c r="Q77" s="143" t="s">
        <v>2471</v>
      </c>
      <c r="R77" s="141"/>
      <c r="S77" s="141"/>
    </row>
    <row r="78" spans="1:19" s="147" customFormat="1" ht="15.95" customHeight="1">
      <c r="A78" s="143">
        <v>5323367</v>
      </c>
      <c r="B78" s="143">
        <v>5493</v>
      </c>
      <c r="C78" s="143" t="s">
        <v>7023</v>
      </c>
      <c r="D78" s="146" t="s">
        <v>7024</v>
      </c>
      <c r="E78" s="143" t="s">
        <v>7025</v>
      </c>
      <c r="F78" s="143" t="s">
        <v>2426</v>
      </c>
      <c r="G78" s="143" t="s">
        <v>2020</v>
      </c>
      <c r="H78" s="143" t="s">
        <v>45</v>
      </c>
      <c r="I78" s="143" t="s">
        <v>65</v>
      </c>
      <c r="J78" s="143" t="s">
        <v>1991</v>
      </c>
      <c r="K78" s="143" t="s">
        <v>2353</v>
      </c>
      <c r="L78" s="143">
        <v>1092</v>
      </c>
      <c r="M78" s="143" t="s">
        <v>2471</v>
      </c>
      <c r="N78" s="143" t="s">
        <v>2461</v>
      </c>
      <c r="O78" s="143" t="s">
        <v>2499</v>
      </c>
      <c r="P78" s="143" t="s">
        <v>2499</v>
      </c>
      <c r="Q78" s="143" t="s">
        <v>2498</v>
      </c>
      <c r="R78" s="141"/>
      <c r="S78" s="141"/>
    </row>
    <row r="79" spans="1:19" s="147" customFormat="1" ht="15.95" customHeight="1">
      <c r="A79" s="143">
        <v>5317268</v>
      </c>
      <c r="B79" s="143">
        <v>5532</v>
      </c>
      <c r="C79" s="143" t="s">
        <v>7026</v>
      </c>
      <c r="D79" s="146" t="s">
        <v>7027</v>
      </c>
      <c r="E79" s="143" t="s">
        <v>7028</v>
      </c>
      <c r="F79" s="143" t="s">
        <v>2376</v>
      </c>
      <c r="G79" s="143" t="s">
        <v>51</v>
      </c>
      <c r="H79" s="143" t="s">
        <v>45</v>
      </c>
      <c r="I79" s="143" t="s">
        <v>82</v>
      </c>
      <c r="J79" s="143" t="s">
        <v>1992</v>
      </c>
      <c r="K79" s="143" t="s">
        <v>2353</v>
      </c>
      <c r="L79" s="143">
        <v>1098</v>
      </c>
      <c r="M79" s="143" t="s">
        <v>7515</v>
      </c>
      <c r="N79" s="143" t="s">
        <v>2499</v>
      </c>
      <c r="O79" s="143" t="s">
        <v>2482</v>
      </c>
      <c r="P79" s="143" t="s">
        <v>2476</v>
      </c>
      <c r="Q79" s="143"/>
      <c r="R79" s="141"/>
      <c r="S79" s="141"/>
    </row>
    <row r="80" spans="1:19" s="147" customFormat="1" ht="15.95" customHeight="1">
      <c r="A80" s="143">
        <v>533235</v>
      </c>
      <c r="B80" s="143">
        <v>5532</v>
      </c>
      <c r="C80" s="143" t="s">
        <v>2569</v>
      </c>
      <c r="D80" s="146" t="s">
        <v>2570</v>
      </c>
      <c r="E80" s="143" t="s">
        <v>2571</v>
      </c>
      <c r="F80" s="143" t="s">
        <v>2567</v>
      </c>
      <c r="G80" s="143" t="s">
        <v>2027</v>
      </c>
      <c r="H80" s="143" t="s">
        <v>45</v>
      </c>
      <c r="I80" s="143" t="s">
        <v>80</v>
      </c>
      <c r="J80" s="143" t="s">
        <v>1990</v>
      </c>
      <c r="K80" s="143" t="s">
        <v>2345</v>
      </c>
      <c r="L80" s="143">
        <v>1102</v>
      </c>
      <c r="M80" s="143" t="s">
        <v>7515</v>
      </c>
      <c r="N80" s="143" t="s">
        <v>2494</v>
      </c>
      <c r="O80" s="143" t="s">
        <v>2498</v>
      </c>
      <c r="P80" s="143" t="s">
        <v>2516</v>
      </c>
      <c r="Q80" s="143" t="s">
        <v>2487</v>
      </c>
      <c r="R80" s="141"/>
      <c r="S80" s="141"/>
    </row>
    <row r="81" spans="1:19" s="147" customFormat="1" ht="15.95" customHeight="1">
      <c r="A81" s="143">
        <v>5327902</v>
      </c>
      <c r="B81" s="143">
        <v>5544</v>
      </c>
      <c r="C81" s="143" t="s">
        <v>2689</v>
      </c>
      <c r="D81" s="146" t="s">
        <v>2690</v>
      </c>
      <c r="E81" s="143" t="s">
        <v>2691</v>
      </c>
      <c r="F81" s="143" t="s">
        <v>2347</v>
      </c>
      <c r="G81" s="143" t="s">
        <v>2031</v>
      </c>
      <c r="H81" s="143" t="s">
        <v>45</v>
      </c>
      <c r="I81" s="143" t="s">
        <v>97</v>
      </c>
      <c r="J81" s="143" t="s">
        <v>1998</v>
      </c>
      <c r="K81" s="143" t="s">
        <v>2356</v>
      </c>
      <c r="L81" s="143">
        <v>1203</v>
      </c>
      <c r="M81" s="143" t="s">
        <v>7516</v>
      </c>
      <c r="N81" s="143" t="s">
        <v>7044</v>
      </c>
      <c r="O81" s="143" t="s">
        <v>2446</v>
      </c>
      <c r="P81" s="143" t="s">
        <v>7045</v>
      </c>
      <c r="Q81" s="143" t="s">
        <v>2533</v>
      </c>
      <c r="R81" s="141"/>
      <c r="S81" s="141"/>
    </row>
    <row r="82" spans="1:19" s="147" customFormat="1" ht="15.95" customHeight="1">
      <c r="A82" s="143">
        <v>5327687</v>
      </c>
      <c r="B82" s="143">
        <v>5555</v>
      </c>
      <c r="C82" s="143" t="s">
        <v>7049</v>
      </c>
      <c r="D82" s="146" t="s">
        <v>7050</v>
      </c>
      <c r="E82" s="143" t="s">
        <v>7051</v>
      </c>
      <c r="F82" s="143" t="s">
        <v>2597</v>
      </c>
      <c r="G82" s="143" t="s">
        <v>2049</v>
      </c>
      <c r="H82" s="143" t="s">
        <v>45</v>
      </c>
      <c r="I82" s="143" t="s">
        <v>68</v>
      </c>
      <c r="J82" s="143" t="s">
        <v>1995</v>
      </c>
      <c r="K82" s="143" t="s">
        <v>2365</v>
      </c>
      <c r="L82" s="143">
        <v>812</v>
      </c>
      <c r="M82" s="143" t="s">
        <v>7517</v>
      </c>
      <c r="N82" s="143" t="s">
        <v>2494</v>
      </c>
      <c r="O82" s="143" t="s">
        <v>2494</v>
      </c>
      <c r="P82" s="143" t="s">
        <v>2506</v>
      </c>
      <c r="Q82" s="143"/>
      <c r="R82" s="141"/>
      <c r="S82" s="141"/>
    </row>
    <row r="83" spans="1:19" s="147" customFormat="1" ht="15.95" customHeight="1">
      <c r="A83" s="143">
        <v>5327437</v>
      </c>
      <c r="B83" s="143">
        <v>5764</v>
      </c>
      <c r="C83" s="143" t="s">
        <v>2720</v>
      </c>
      <c r="D83" s="146" t="s">
        <v>2721</v>
      </c>
      <c r="E83" s="143" t="s">
        <v>2722</v>
      </c>
      <c r="F83" s="143" t="s">
        <v>2376</v>
      </c>
      <c r="G83" s="143" t="s">
        <v>51</v>
      </c>
      <c r="H83" s="143" t="s">
        <v>45</v>
      </c>
      <c r="I83" s="143" t="s">
        <v>44</v>
      </c>
      <c r="J83" s="143" t="s">
        <v>1999</v>
      </c>
      <c r="K83" s="143" t="s">
        <v>2353</v>
      </c>
      <c r="L83" s="143">
        <v>1075</v>
      </c>
      <c r="M83" s="143" t="s">
        <v>7518</v>
      </c>
      <c r="N83" s="143" t="s">
        <v>2466</v>
      </c>
      <c r="O83" s="143" t="s">
        <v>7519</v>
      </c>
      <c r="P83" s="143" t="s">
        <v>2499</v>
      </c>
      <c r="Q83" s="143" t="s">
        <v>2446</v>
      </c>
      <c r="R83" s="141"/>
      <c r="S83" s="141"/>
    </row>
    <row r="84" spans="1:19" s="147" customFormat="1" ht="15.95" customHeight="1">
      <c r="A84" s="143">
        <v>5326874</v>
      </c>
      <c r="B84" s="143">
        <v>5771</v>
      </c>
      <c r="C84" s="143" t="s">
        <v>2673</v>
      </c>
      <c r="D84" s="146" t="s">
        <v>2674</v>
      </c>
      <c r="E84" s="143" t="s">
        <v>2675</v>
      </c>
      <c r="F84" s="143" t="s">
        <v>2426</v>
      </c>
      <c r="G84" s="143" t="s">
        <v>2020</v>
      </c>
      <c r="H84" s="143" t="s">
        <v>45</v>
      </c>
      <c r="I84" s="143" t="s">
        <v>70</v>
      </c>
      <c r="J84" s="143" t="s">
        <v>1997</v>
      </c>
      <c r="K84" s="143" t="s">
        <v>2481</v>
      </c>
      <c r="L84" s="143">
        <v>724</v>
      </c>
      <c r="M84" s="143" t="s">
        <v>7520</v>
      </c>
      <c r="N84" s="143" t="s">
        <v>2535</v>
      </c>
      <c r="O84" s="143" t="s">
        <v>2535</v>
      </c>
      <c r="P84" s="143" t="s">
        <v>2411</v>
      </c>
      <c r="Q84" s="143" t="s">
        <v>2476</v>
      </c>
      <c r="R84" s="141"/>
      <c r="S84" s="141"/>
    </row>
    <row r="85" spans="1:19" s="147" customFormat="1" ht="15.95" customHeight="1">
      <c r="A85" s="143">
        <v>5325743</v>
      </c>
      <c r="B85" s="143">
        <v>5794</v>
      </c>
      <c r="C85" s="143" t="s">
        <v>2654</v>
      </c>
      <c r="D85" s="146" t="s">
        <v>2655</v>
      </c>
      <c r="E85" s="143" t="s">
        <v>2656</v>
      </c>
      <c r="F85" s="143" t="s">
        <v>2347</v>
      </c>
      <c r="G85" s="143" t="s">
        <v>2031</v>
      </c>
      <c r="H85" s="143" t="s">
        <v>45</v>
      </c>
      <c r="I85" s="143" t="s">
        <v>70</v>
      </c>
      <c r="J85" s="143" t="s">
        <v>1997</v>
      </c>
      <c r="K85" s="143" t="s">
        <v>2394</v>
      </c>
      <c r="L85" s="143">
        <v>998</v>
      </c>
      <c r="M85" s="143" t="s">
        <v>7521</v>
      </c>
      <c r="N85" s="143" t="s">
        <v>2446</v>
      </c>
      <c r="O85" s="143" t="s">
        <v>2411</v>
      </c>
      <c r="P85" s="143" t="s">
        <v>2476</v>
      </c>
      <c r="Q85" s="143"/>
      <c r="R85" s="141"/>
      <c r="S85" s="141"/>
    </row>
    <row r="86" spans="1:19" s="147" customFormat="1" ht="15.95" customHeight="1">
      <c r="A86" s="143">
        <v>7222225</v>
      </c>
      <c r="B86" s="143">
        <v>5857</v>
      </c>
      <c r="C86" s="143" t="s">
        <v>2554</v>
      </c>
      <c r="D86" s="146" t="s">
        <v>7021</v>
      </c>
      <c r="E86" s="143" t="s">
        <v>2555</v>
      </c>
      <c r="F86" s="143" t="s">
        <v>2465</v>
      </c>
      <c r="G86" s="143" t="s">
        <v>2050</v>
      </c>
      <c r="H86" s="143" t="s">
        <v>45</v>
      </c>
      <c r="I86" s="143" t="s">
        <v>82</v>
      </c>
      <c r="J86" s="143" t="s">
        <v>1992</v>
      </c>
      <c r="K86" s="143" t="s">
        <v>2353</v>
      </c>
      <c r="L86" s="143">
        <v>1042</v>
      </c>
      <c r="M86" s="143" t="s">
        <v>2476</v>
      </c>
      <c r="N86" s="143" t="s">
        <v>2482</v>
      </c>
      <c r="O86" s="143" t="s">
        <v>2487</v>
      </c>
      <c r="P86" s="143" t="s">
        <v>2482</v>
      </c>
      <c r="Q86" s="143" t="s">
        <v>2482</v>
      </c>
      <c r="R86" s="141"/>
      <c r="S86" s="141"/>
    </row>
    <row r="87" spans="1:19" s="147" customFormat="1" ht="15.95" customHeight="1">
      <c r="A87" s="143">
        <v>5327528</v>
      </c>
      <c r="B87" s="143">
        <v>6181</v>
      </c>
      <c r="C87" s="143" t="s">
        <v>2712</v>
      </c>
      <c r="D87" s="146" t="s">
        <v>2713</v>
      </c>
      <c r="E87" s="143" t="s">
        <v>2714</v>
      </c>
      <c r="F87" s="143" t="s">
        <v>2396</v>
      </c>
      <c r="G87" s="143" t="s">
        <v>2030</v>
      </c>
      <c r="H87" s="143" t="s">
        <v>45</v>
      </c>
      <c r="I87" s="143" t="s">
        <v>97</v>
      </c>
      <c r="J87" s="143" t="s">
        <v>1998</v>
      </c>
      <c r="K87" s="143" t="s">
        <v>2356</v>
      </c>
      <c r="L87" s="143">
        <v>1256</v>
      </c>
      <c r="M87" s="143" t="s">
        <v>7522</v>
      </c>
      <c r="N87" s="143" t="s">
        <v>2498</v>
      </c>
      <c r="O87" s="143" t="s">
        <v>2411</v>
      </c>
      <c r="P87" s="143" t="s">
        <v>2498</v>
      </c>
      <c r="Q87" s="143" t="s">
        <v>2411</v>
      </c>
      <c r="R87" s="141"/>
      <c r="S87" s="141"/>
    </row>
    <row r="88" spans="1:19" s="147" customFormat="1" ht="15.95" customHeight="1">
      <c r="A88" s="143">
        <v>5325793</v>
      </c>
      <c r="B88" s="143">
        <v>6181</v>
      </c>
      <c r="C88" s="143" t="s">
        <v>7057</v>
      </c>
      <c r="D88" s="146" t="s">
        <v>7058</v>
      </c>
      <c r="E88" s="143" t="s">
        <v>7059</v>
      </c>
      <c r="F88" s="143" t="s">
        <v>2480</v>
      </c>
      <c r="G88" s="143" t="s">
        <v>90</v>
      </c>
      <c r="H88" s="143" t="s">
        <v>45</v>
      </c>
      <c r="I88" s="143" t="s">
        <v>68</v>
      </c>
      <c r="J88" s="143" t="s">
        <v>1995</v>
      </c>
      <c r="K88" s="143" t="s">
        <v>2481</v>
      </c>
      <c r="L88" s="143">
        <v>749</v>
      </c>
      <c r="M88" s="143" t="s">
        <v>7522</v>
      </c>
      <c r="N88" s="143" t="s">
        <v>2498</v>
      </c>
      <c r="O88" s="143" t="s">
        <v>2499</v>
      </c>
      <c r="P88" s="143" t="s">
        <v>2516</v>
      </c>
      <c r="Q88" s="143" t="s">
        <v>2506</v>
      </c>
      <c r="R88" s="141"/>
      <c r="S88" s="141"/>
    </row>
    <row r="89" spans="1:19" s="147" customFormat="1" ht="15.95" customHeight="1">
      <c r="A89" s="143">
        <v>5327529</v>
      </c>
      <c r="B89" s="143">
        <v>6346</v>
      </c>
      <c r="C89" s="143" t="s">
        <v>2693</v>
      </c>
      <c r="D89" s="146" t="s">
        <v>2694</v>
      </c>
      <c r="E89" s="143" t="s">
        <v>2695</v>
      </c>
      <c r="F89" s="143" t="s">
        <v>2396</v>
      </c>
      <c r="G89" s="143" t="s">
        <v>2030</v>
      </c>
      <c r="H89" s="143" t="s">
        <v>61</v>
      </c>
      <c r="I89" s="143" t="s">
        <v>53</v>
      </c>
      <c r="J89" s="143" t="s">
        <v>2000</v>
      </c>
      <c r="K89" s="143" t="s">
        <v>2515</v>
      </c>
      <c r="L89" s="143">
        <v>697</v>
      </c>
      <c r="M89" s="143" t="s">
        <v>7523</v>
      </c>
      <c r="N89" s="143" t="s">
        <v>2498</v>
      </c>
      <c r="O89" s="143" t="s">
        <v>2446</v>
      </c>
      <c r="P89" s="143" t="s">
        <v>2499</v>
      </c>
      <c r="Q89" s="143" t="s">
        <v>2574</v>
      </c>
      <c r="R89" s="141"/>
      <c r="S89" s="141"/>
    </row>
    <row r="90" spans="1:19" s="147" customFormat="1" ht="15.95" customHeight="1">
      <c r="A90" s="143">
        <v>5327915</v>
      </c>
      <c r="B90" s="143">
        <v>6421</v>
      </c>
      <c r="C90" s="143" t="s">
        <v>7524</v>
      </c>
      <c r="D90" s="146" t="s">
        <v>7525</v>
      </c>
      <c r="E90" s="143" t="s">
        <v>7526</v>
      </c>
      <c r="F90" s="143" t="s">
        <v>2355</v>
      </c>
      <c r="G90" s="143" t="s">
        <v>47</v>
      </c>
      <c r="H90" s="143" t="s">
        <v>61</v>
      </c>
      <c r="I90" s="143" t="s">
        <v>44</v>
      </c>
      <c r="J90" s="143" t="s">
        <v>1999</v>
      </c>
      <c r="K90" s="143" t="s">
        <v>2385</v>
      </c>
      <c r="L90" s="143">
        <v>500</v>
      </c>
      <c r="M90" s="143" t="s">
        <v>7527</v>
      </c>
      <c r="N90" s="143"/>
      <c r="O90" s="143"/>
      <c r="P90" s="143" t="s">
        <v>2466</v>
      </c>
      <c r="Q90" s="143" t="s">
        <v>2487</v>
      </c>
      <c r="R90" s="141"/>
      <c r="S90" s="141"/>
    </row>
    <row r="91" spans="1:19" s="147" customFormat="1" ht="15.95" customHeight="1">
      <c r="A91" s="143">
        <v>5319397</v>
      </c>
      <c r="B91" s="143">
        <v>6526</v>
      </c>
      <c r="C91" s="143" t="s">
        <v>7015</v>
      </c>
      <c r="D91" s="146" t="s">
        <v>7528</v>
      </c>
      <c r="E91" s="143" t="s">
        <v>7016</v>
      </c>
      <c r="F91" s="143" t="s">
        <v>2584</v>
      </c>
      <c r="G91" s="143" t="s">
        <v>1341</v>
      </c>
      <c r="H91" s="143" t="s">
        <v>45</v>
      </c>
      <c r="I91" s="143" t="s">
        <v>82</v>
      </c>
      <c r="J91" s="143" t="s">
        <v>1992</v>
      </c>
      <c r="K91" s="143" t="s">
        <v>2394</v>
      </c>
      <c r="L91" s="143">
        <v>988</v>
      </c>
      <c r="M91" s="143" t="s">
        <v>7529</v>
      </c>
      <c r="N91" s="143" t="s">
        <v>2498</v>
      </c>
      <c r="O91" s="143" t="s">
        <v>2516</v>
      </c>
      <c r="P91" s="143" t="s">
        <v>2526</v>
      </c>
      <c r="Q91" s="143" t="s">
        <v>2633</v>
      </c>
      <c r="R91" s="141"/>
      <c r="S91" s="141"/>
    </row>
    <row r="92" spans="1:19" s="147" customFormat="1" ht="15.95" customHeight="1">
      <c r="A92" s="143">
        <v>5327023</v>
      </c>
      <c r="B92" s="143">
        <v>6587</v>
      </c>
      <c r="C92" s="143" t="s">
        <v>2658</v>
      </c>
      <c r="D92" s="146" t="s">
        <v>2659</v>
      </c>
      <c r="E92" s="143" t="s">
        <v>2660</v>
      </c>
      <c r="F92" s="143" t="s">
        <v>2347</v>
      </c>
      <c r="G92" s="143" t="s">
        <v>2031</v>
      </c>
      <c r="H92" s="143" t="s">
        <v>45</v>
      </c>
      <c r="I92" s="143" t="s">
        <v>53</v>
      </c>
      <c r="J92" s="143" t="s">
        <v>2000</v>
      </c>
      <c r="K92" s="143" t="s">
        <v>2394</v>
      </c>
      <c r="L92" s="143">
        <v>904</v>
      </c>
      <c r="M92" s="143" t="s">
        <v>7530</v>
      </c>
      <c r="N92" s="143" t="s">
        <v>2446</v>
      </c>
      <c r="O92" s="143" t="s">
        <v>2498</v>
      </c>
      <c r="P92" s="143" t="s">
        <v>2563</v>
      </c>
      <c r="Q92" s="143" t="s">
        <v>7531</v>
      </c>
      <c r="R92" s="141"/>
      <c r="S92" s="141"/>
    </row>
    <row r="93" spans="1:19" s="147" customFormat="1" ht="15.95" customHeight="1">
      <c r="A93" s="143">
        <v>5314211</v>
      </c>
      <c r="B93" s="143">
        <v>6707</v>
      </c>
      <c r="C93" s="143" t="s">
        <v>2603</v>
      </c>
      <c r="D93" s="146" t="s">
        <v>2604</v>
      </c>
      <c r="E93" s="143" t="s">
        <v>2605</v>
      </c>
      <c r="F93" s="143" t="s">
        <v>2584</v>
      </c>
      <c r="G93" s="143" t="s">
        <v>1341</v>
      </c>
      <c r="H93" s="143" t="s">
        <v>45</v>
      </c>
      <c r="I93" s="143" t="s">
        <v>80</v>
      </c>
      <c r="J93" s="143" t="s">
        <v>1990</v>
      </c>
      <c r="K93" s="143" t="s">
        <v>2394</v>
      </c>
      <c r="L93" s="143">
        <v>961</v>
      </c>
      <c r="M93" s="143" t="s">
        <v>7532</v>
      </c>
      <c r="N93" s="143" t="s">
        <v>2506</v>
      </c>
      <c r="O93" s="143" t="s">
        <v>2506</v>
      </c>
      <c r="P93" s="143" t="s">
        <v>2578</v>
      </c>
      <c r="Q93" s="143" t="s">
        <v>2446</v>
      </c>
      <c r="R93" s="141"/>
      <c r="S93" s="141"/>
    </row>
    <row r="94" spans="1:19" s="147" customFormat="1" ht="15.95" customHeight="1">
      <c r="A94" s="143">
        <v>5327345</v>
      </c>
      <c r="B94" s="143">
        <v>6833</v>
      </c>
      <c r="C94" s="143" t="s">
        <v>2686</v>
      </c>
      <c r="D94" s="146" t="s">
        <v>2687</v>
      </c>
      <c r="E94" s="143" t="s">
        <v>2688</v>
      </c>
      <c r="F94" s="143" t="s">
        <v>2347</v>
      </c>
      <c r="G94" s="143" t="s">
        <v>2031</v>
      </c>
      <c r="H94" s="143" t="s">
        <v>45</v>
      </c>
      <c r="I94" s="143" t="s">
        <v>54</v>
      </c>
      <c r="J94" s="143" t="s">
        <v>2001</v>
      </c>
      <c r="K94" s="143" t="s">
        <v>2353</v>
      </c>
      <c r="L94" s="143">
        <v>1056</v>
      </c>
      <c r="M94" s="143" t="s">
        <v>7533</v>
      </c>
      <c r="N94" s="143" t="s">
        <v>2482</v>
      </c>
      <c r="O94" s="143" t="s">
        <v>2661</v>
      </c>
      <c r="P94" s="143" t="s">
        <v>2645</v>
      </c>
      <c r="Q94" s="143" t="s">
        <v>7534</v>
      </c>
      <c r="R94" s="141"/>
      <c r="S94" s="141"/>
    </row>
    <row r="95" spans="1:19" s="147" customFormat="1" ht="15.95" customHeight="1">
      <c r="A95" s="143">
        <v>5328140</v>
      </c>
      <c r="B95" s="143">
        <v>6883</v>
      </c>
      <c r="C95" s="143" t="s">
        <v>2809</v>
      </c>
      <c r="D95" s="146" t="s">
        <v>2810</v>
      </c>
      <c r="E95" s="143" t="s">
        <v>2811</v>
      </c>
      <c r="F95" s="143" t="s">
        <v>2567</v>
      </c>
      <c r="G95" s="143" t="s">
        <v>2027</v>
      </c>
      <c r="H95" s="143" t="s">
        <v>45</v>
      </c>
      <c r="I95" s="143" t="s">
        <v>97</v>
      </c>
      <c r="J95" s="143" t="s">
        <v>1998</v>
      </c>
      <c r="K95" s="143" t="s">
        <v>2481</v>
      </c>
      <c r="L95" s="143">
        <v>732</v>
      </c>
      <c r="M95" s="143" t="s">
        <v>7535</v>
      </c>
      <c r="N95" s="143" t="s">
        <v>2446</v>
      </c>
      <c r="O95" s="143" t="s">
        <v>2499</v>
      </c>
      <c r="P95" s="143" t="s">
        <v>2563</v>
      </c>
      <c r="Q95" s="143" t="s">
        <v>2563</v>
      </c>
      <c r="R95" s="141"/>
      <c r="S95" s="141"/>
    </row>
    <row r="96" spans="1:19" s="147" customFormat="1" ht="15.95" customHeight="1">
      <c r="A96" s="143">
        <v>5315981</v>
      </c>
      <c r="B96" s="143">
        <v>6962</v>
      </c>
      <c r="C96" s="143" t="s">
        <v>2594</v>
      </c>
      <c r="D96" s="146" t="s">
        <v>2595</v>
      </c>
      <c r="E96" s="143" t="s">
        <v>2596</v>
      </c>
      <c r="F96" s="143" t="s">
        <v>2597</v>
      </c>
      <c r="G96" s="143" t="s">
        <v>2049</v>
      </c>
      <c r="H96" s="143" t="s">
        <v>45</v>
      </c>
      <c r="I96" s="143" t="s">
        <v>82</v>
      </c>
      <c r="J96" s="143" t="s">
        <v>1992</v>
      </c>
      <c r="K96" s="143" t="s">
        <v>2394</v>
      </c>
      <c r="L96" s="143">
        <v>999</v>
      </c>
      <c r="M96" s="143" t="s">
        <v>7536</v>
      </c>
      <c r="N96" s="143" t="s">
        <v>2540</v>
      </c>
      <c r="O96" s="143" t="s">
        <v>2526</v>
      </c>
      <c r="P96" s="143" t="s">
        <v>2446</v>
      </c>
      <c r="Q96" s="143" t="s">
        <v>2506</v>
      </c>
      <c r="R96" s="141"/>
      <c r="S96" s="141"/>
    </row>
    <row r="97" spans="1:19" s="147" customFormat="1" ht="15.95" customHeight="1">
      <c r="A97" s="143">
        <v>5328211</v>
      </c>
      <c r="B97" s="143">
        <v>6988</v>
      </c>
      <c r="C97" s="143" t="s">
        <v>2832</v>
      </c>
      <c r="D97" s="146" t="s">
        <v>2833</v>
      </c>
      <c r="E97" s="143" t="s">
        <v>2834</v>
      </c>
      <c r="F97" s="143" t="s">
        <v>2536</v>
      </c>
      <c r="G97" s="143" t="s">
        <v>945</v>
      </c>
      <c r="H97" s="143" t="s">
        <v>45</v>
      </c>
      <c r="I97" s="143" t="s">
        <v>53</v>
      </c>
      <c r="J97" s="143" t="s">
        <v>2000</v>
      </c>
      <c r="K97" s="143" t="s">
        <v>2481</v>
      </c>
      <c r="L97" s="143">
        <v>780</v>
      </c>
      <c r="M97" s="143" t="s">
        <v>7537</v>
      </c>
      <c r="N97" s="143" t="s">
        <v>2535</v>
      </c>
      <c r="O97" s="143" t="s">
        <v>2506</v>
      </c>
      <c r="P97" s="143" t="s">
        <v>2644</v>
      </c>
      <c r="Q97" s="143" t="s">
        <v>2650</v>
      </c>
      <c r="R97" s="141"/>
      <c r="S97" s="141"/>
    </row>
    <row r="98" spans="1:19" s="147" customFormat="1" ht="15.95" customHeight="1">
      <c r="A98" s="143">
        <v>5326667</v>
      </c>
      <c r="B98" s="143">
        <v>6988</v>
      </c>
      <c r="C98" s="143" t="s">
        <v>2591</v>
      </c>
      <c r="D98" s="146" t="s">
        <v>2592</v>
      </c>
      <c r="E98" s="143" t="s">
        <v>2593</v>
      </c>
      <c r="F98" s="143" t="s">
        <v>2376</v>
      </c>
      <c r="G98" s="143" t="s">
        <v>51</v>
      </c>
      <c r="H98" s="143" t="s">
        <v>45</v>
      </c>
      <c r="I98" s="143" t="s">
        <v>68</v>
      </c>
      <c r="J98" s="143" t="s">
        <v>1995</v>
      </c>
      <c r="K98" s="143" t="s">
        <v>2365</v>
      </c>
      <c r="L98" s="143">
        <v>812</v>
      </c>
      <c r="M98" s="143" t="s">
        <v>2499</v>
      </c>
      <c r="N98" s="143" t="s">
        <v>2499</v>
      </c>
      <c r="O98" s="143"/>
      <c r="P98" s="143"/>
      <c r="Q98" s="143"/>
      <c r="R98" s="141"/>
      <c r="S98" s="141"/>
    </row>
    <row r="99" spans="1:19" s="147" customFormat="1" ht="15.95" customHeight="1">
      <c r="A99" s="143">
        <v>5323313</v>
      </c>
      <c r="B99" s="143">
        <v>7027</v>
      </c>
      <c r="C99" s="143" t="s">
        <v>7060</v>
      </c>
      <c r="D99" s="146" t="s">
        <v>7538</v>
      </c>
      <c r="E99" s="143" t="s">
        <v>7061</v>
      </c>
      <c r="F99" s="143" t="s">
        <v>6996</v>
      </c>
      <c r="G99" s="143" t="s">
        <v>2024</v>
      </c>
      <c r="H99" s="143" t="s">
        <v>45</v>
      </c>
      <c r="I99" s="143" t="s">
        <v>2335</v>
      </c>
      <c r="J99" s="143" t="s">
        <v>1994</v>
      </c>
      <c r="K99" s="143" t="s">
        <v>2481</v>
      </c>
      <c r="L99" s="143">
        <v>702</v>
      </c>
      <c r="M99" s="143" t="s">
        <v>7539</v>
      </c>
      <c r="N99" s="143" t="s">
        <v>2506</v>
      </c>
      <c r="O99" s="143"/>
      <c r="P99" s="143" t="s">
        <v>2446</v>
      </c>
      <c r="Q99" s="143"/>
      <c r="R99" s="141"/>
      <c r="S99" s="141"/>
    </row>
    <row r="100" spans="1:19" s="147" customFormat="1" ht="15.95" customHeight="1">
      <c r="A100" s="143">
        <v>5325903</v>
      </c>
      <c r="B100" s="143">
        <v>7083</v>
      </c>
      <c r="C100" s="143" t="s">
        <v>2725</v>
      </c>
      <c r="D100" s="146" t="s">
        <v>2726</v>
      </c>
      <c r="E100" s="143" t="s">
        <v>2727</v>
      </c>
      <c r="F100" s="143" t="s">
        <v>2514</v>
      </c>
      <c r="G100" s="143" t="s">
        <v>2032</v>
      </c>
      <c r="H100" s="143" t="s">
        <v>45</v>
      </c>
      <c r="I100" s="143" t="s">
        <v>70</v>
      </c>
      <c r="J100" s="143" t="s">
        <v>1997</v>
      </c>
      <c r="K100" s="143" t="s">
        <v>2365</v>
      </c>
      <c r="L100" s="143">
        <v>828</v>
      </c>
      <c r="M100" s="143" t="s">
        <v>7540</v>
      </c>
      <c r="N100" s="143" t="s">
        <v>2446</v>
      </c>
      <c r="O100" s="143" t="s">
        <v>2446</v>
      </c>
      <c r="P100" s="143" t="s">
        <v>2535</v>
      </c>
      <c r="Q100" s="143" t="s">
        <v>2446</v>
      </c>
      <c r="R100" s="141"/>
      <c r="S100" s="141"/>
    </row>
    <row r="101" spans="1:19" s="147" customFormat="1" ht="15.95" customHeight="1">
      <c r="A101" s="143">
        <v>5318574</v>
      </c>
      <c r="B101" s="143">
        <v>7114</v>
      </c>
      <c r="C101" s="143" t="s">
        <v>2606</v>
      </c>
      <c r="D101" s="146" t="s">
        <v>2607</v>
      </c>
      <c r="E101" s="143" t="s">
        <v>2608</v>
      </c>
      <c r="F101" s="143" t="s">
        <v>2355</v>
      </c>
      <c r="G101" s="143" t="s">
        <v>47</v>
      </c>
      <c r="H101" s="143" t="s">
        <v>45</v>
      </c>
      <c r="I101" s="143" t="s">
        <v>59</v>
      </c>
      <c r="J101" s="143" t="s">
        <v>1993</v>
      </c>
      <c r="K101" s="143" t="s">
        <v>2365</v>
      </c>
      <c r="L101" s="143">
        <v>856</v>
      </c>
      <c r="M101" s="143" t="s">
        <v>7541</v>
      </c>
      <c r="N101" s="143" t="s">
        <v>2516</v>
      </c>
      <c r="O101" s="143" t="s">
        <v>2562</v>
      </c>
      <c r="P101" s="143" t="s">
        <v>2563</v>
      </c>
      <c r="Q101" s="143" t="s">
        <v>2559</v>
      </c>
      <c r="R101" s="141"/>
      <c r="S101" s="141"/>
    </row>
    <row r="102" spans="1:19" s="147" customFormat="1" ht="15.95" customHeight="1">
      <c r="A102" s="143">
        <v>5324658</v>
      </c>
      <c r="B102" s="143">
        <v>7174</v>
      </c>
      <c r="C102" s="143" t="s">
        <v>2758</v>
      </c>
      <c r="D102" s="146" t="s">
        <v>7062</v>
      </c>
      <c r="E102" s="143" t="s">
        <v>2759</v>
      </c>
      <c r="F102" s="143" t="s">
        <v>2480</v>
      </c>
      <c r="G102" s="143" t="s">
        <v>90</v>
      </c>
      <c r="H102" s="143" t="s">
        <v>45</v>
      </c>
      <c r="I102" s="143" t="s">
        <v>152</v>
      </c>
      <c r="J102" s="143" t="s">
        <v>1996</v>
      </c>
      <c r="K102" s="143" t="s">
        <v>2481</v>
      </c>
      <c r="L102" s="143">
        <v>742</v>
      </c>
      <c r="M102" s="143" t="s">
        <v>7542</v>
      </c>
      <c r="N102" s="143" t="s">
        <v>2535</v>
      </c>
      <c r="O102" s="143" t="s">
        <v>2541</v>
      </c>
      <c r="P102" s="143" t="s">
        <v>2541</v>
      </c>
      <c r="Q102" s="143" t="s">
        <v>2466</v>
      </c>
      <c r="R102" s="141"/>
      <c r="S102" s="141"/>
    </row>
    <row r="103" spans="1:19" s="147" customFormat="1" ht="15.95" customHeight="1">
      <c r="A103" s="143">
        <v>5328848</v>
      </c>
      <c r="B103" s="143">
        <v>7195</v>
      </c>
      <c r="C103" s="143" t="s">
        <v>7133</v>
      </c>
      <c r="D103" s="146" t="s">
        <v>7134</v>
      </c>
      <c r="E103" s="143" t="s">
        <v>7135</v>
      </c>
      <c r="F103" s="143" t="s">
        <v>2360</v>
      </c>
      <c r="G103" s="143" t="s">
        <v>2025</v>
      </c>
      <c r="H103" s="143" t="s">
        <v>45</v>
      </c>
      <c r="I103" s="143" t="s">
        <v>44</v>
      </c>
      <c r="J103" s="143" t="s">
        <v>1999</v>
      </c>
      <c r="K103" s="143" t="s">
        <v>2365</v>
      </c>
      <c r="L103" s="143">
        <v>835</v>
      </c>
      <c r="M103" s="143" t="s">
        <v>7543</v>
      </c>
      <c r="N103" s="143" t="s">
        <v>2535</v>
      </c>
      <c r="O103" s="143" t="s">
        <v>2541</v>
      </c>
      <c r="P103" s="143" t="s">
        <v>2535</v>
      </c>
      <c r="Q103" s="143" t="s">
        <v>2535</v>
      </c>
      <c r="R103" s="141"/>
      <c r="S103" s="141"/>
    </row>
    <row r="104" spans="1:19" s="147" customFormat="1" ht="15.95" customHeight="1">
      <c r="A104" s="143">
        <v>5326044</v>
      </c>
      <c r="B104" s="143">
        <v>7235</v>
      </c>
      <c r="C104" s="143" t="s">
        <v>7063</v>
      </c>
      <c r="D104" s="146" t="s">
        <v>7064</v>
      </c>
      <c r="E104" s="143" t="s">
        <v>7065</v>
      </c>
      <c r="F104" s="143" t="s">
        <v>2449</v>
      </c>
      <c r="G104" s="143" t="s">
        <v>2023</v>
      </c>
      <c r="H104" s="143" t="s">
        <v>45</v>
      </c>
      <c r="I104" s="143" t="s">
        <v>152</v>
      </c>
      <c r="J104" s="143" t="s">
        <v>1996</v>
      </c>
      <c r="K104" s="143" t="s">
        <v>2515</v>
      </c>
      <c r="L104" s="143">
        <v>699</v>
      </c>
      <c r="M104" s="143" t="s">
        <v>7544</v>
      </c>
      <c r="N104" s="143" t="s">
        <v>2535</v>
      </c>
      <c r="O104" s="143" t="s">
        <v>2540</v>
      </c>
      <c r="P104" s="143" t="s">
        <v>2559</v>
      </c>
      <c r="Q104" s="143" t="s">
        <v>2446</v>
      </c>
      <c r="R104" s="141"/>
      <c r="S104" s="141"/>
    </row>
    <row r="105" spans="1:19" s="147" customFormat="1" ht="15.95" customHeight="1">
      <c r="A105" s="143">
        <v>5328732</v>
      </c>
      <c r="B105" s="143">
        <v>7278</v>
      </c>
      <c r="C105" s="143" t="s">
        <v>7066</v>
      </c>
      <c r="D105" s="146" t="s">
        <v>7067</v>
      </c>
      <c r="E105" s="143" t="s">
        <v>7068</v>
      </c>
      <c r="F105" s="143" t="s">
        <v>2384</v>
      </c>
      <c r="G105" s="143" t="s">
        <v>2152</v>
      </c>
      <c r="H105" s="143" t="s">
        <v>45</v>
      </c>
      <c r="I105" s="143" t="s">
        <v>152</v>
      </c>
      <c r="J105" s="143" t="s">
        <v>1996</v>
      </c>
      <c r="K105" s="143" t="s">
        <v>2481</v>
      </c>
      <c r="L105" s="143">
        <v>732</v>
      </c>
      <c r="M105" s="143" t="s">
        <v>7545</v>
      </c>
      <c r="N105" s="143" t="s">
        <v>2559</v>
      </c>
      <c r="O105" s="143" t="s">
        <v>2535</v>
      </c>
      <c r="P105" s="143" t="s">
        <v>2540</v>
      </c>
      <c r="Q105" s="143" t="s">
        <v>2535</v>
      </c>
      <c r="R105" s="141"/>
      <c r="S105" s="141"/>
    </row>
    <row r="106" spans="1:19" s="147" customFormat="1" ht="15.95" customHeight="1">
      <c r="A106" s="143">
        <v>5327993</v>
      </c>
      <c r="B106" s="143">
        <v>7327</v>
      </c>
      <c r="C106" s="143" t="s">
        <v>2700</v>
      </c>
      <c r="D106" s="146" t="s">
        <v>7034</v>
      </c>
      <c r="E106" s="143" t="s">
        <v>2683</v>
      </c>
      <c r="F106" s="143" t="s">
        <v>2347</v>
      </c>
      <c r="G106" s="143" t="s">
        <v>2031</v>
      </c>
      <c r="H106" s="143" t="s">
        <v>45</v>
      </c>
      <c r="I106" s="143" t="s">
        <v>152</v>
      </c>
      <c r="J106" s="143" t="s">
        <v>1996</v>
      </c>
      <c r="K106" s="143" t="s">
        <v>2394</v>
      </c>
      <c r="L106" s="143">
        <v>908</v>
      </c>
      <c r="M106" s="143" t="s">
        <v>2516</v>
      </c>
      <c r="N106" s="143" t="s">
        <v>2516</v>
      </c>
      <c r="O106" s="143"/>
      <c r="P106" s="143"/>
      <c r="Q106" s="143"/>
      <c r="R106" s="141"/>
      <c r="S106" s="141"/>
    </row>
    <row r="107" spans="1:19" s="147" customFormat="1" ht="15.95" customHeight="1">
      <c r="A107" s="143">
        <v>5326110</v>
      </c>
      <c r="B107" s="143">
        <v>7425</v>
      </c>
      <c r="C107" s="143" t="s">
        <v>7069</v>
      </c>
      <c r="D107" s="146" t="s">
        <v>7070</v>
      </c>
      <c r="E107" s="143" t="s">
        <v>7071</v>
      </c>
      <c r="F107" s="143" t="s">
        <v>2480</v>
      </c>
      <c r="G107" s="143" t="s">
        <v>90</v>
      </c>
      <c r="H107" s="143" t="s">
        <v>45</v>
      </c>
      <c r="I107" s="143" t="s">
        <v>68</v>
      </c>
      <c r="J107" s="143" t="s">
        <v>1995</v>
      </c>
      <c r="K107" s="143" t="s">
        <v>2515</v>
      </c>
      <c r="L107" s="143">
        <v>653</v>
      </c>
      <c r="M107" s="143" t="s">
        <v>7546</v>
      </c>
      <c r="N107" s="143" t="s">
        <v>2559</v>
      </c>
      <c r="O107" s="143" t="s">
        <v>2541</v>
      </c>
      <c r="P107" s="143" t="s">
        <v>2535</v>
      </c>
      <c r="Q107" s="143" t="s">
        <v>2562</v>
      </c>
      <c r="R107" s="141"/>
      <c r="S107" s="141"/>
    </row>
    <row r="108" spans="1:19" s="147" customFormat="1" ht="15.95" customHeight="1">
      <c r="A108" s="143">
        <v>5319303</v>
      </c>
      <c r="B108" s="143">
        <v>7450</v>
      </c>
      <c r="C108" s="143" t="s">
        <v>7547</v>
      </c>
      <c r="D108" s="146" t="s">
        <v>7548</v>
      </c>
      <c r="E108" s="143" t="s">
        <v>7549</v>
      </c>
      <c r="F108" s="143" t="s">
        <v>2465</v>
      </c>
      <c r="G108" s="143" t="s">
        <v>2050</v>
      </c>
      <c r="H108" s="143" t="s">
        <v>45</v>
      </c>
      <c r="I108" s="143" t="s">
        <v>59</v>
      </c>
      <c r="J108" s="143" t="s">
        <v>1993</v>
      </c>
      <c r="K108" s="143" t="s">
        <v>2356</v>
      </c>
      <c r="L108" s="143">
        <v>1233</v>
      </c>
      <c r="M108" s="143" t="s">
        <v>2589</v>
      </c>
      <c r="N108" s="143"/>
      <c r="O108" s="143" t="s">
        <v>2541</v>
      </c>
      <c r="P108" s="143" t="s">
        <v>2574</v>
      </c>
      <c r="Q108" s="143" t="s">
        <v>2411</v>
      </c>
      <c r="R108" s="141"/>
      <c r="S108" s="141"/>
    </row>
    <row r="109" spans="1:19" s="147" customFormat="1" ht="15.95" customHeight="1">
      <c r="A109" s="143">
        <v>5328615</v>
      </c>
      <c r="B109" s="143">
        <v>7450</v>
      </c>
      <c r="C109" s="143" t="s">
        <v>7073</v>
      </c>
      <c r="D109" s="146" t="s">
        <v>7074</v>
      </c>
      <c r="E109" s="143" t="s">
        <v>7075</v>
      </c>
      <c r="F109" s="143" t="s">
        <v>2360</v>
      </c>
      <c r="G109" s="143" t="s">
        <v>2025</v>
      </c>
      <c r="H109" s="143" t="s">
        <v>45</v>
      </c>
      <c r="I109" s="143" t="s">
        <v>152</v>
      </c>
      <c r="J109" s="143" t="s">
        <v>1996</v>
      </c>
      <c r="K109" s="143" t="s">
        <v>2515</v>
      </c>
      <c r="L109" s="143">
        <v>645</v>
      </c>
      <c r="M109" s="143" t="s">
        <v>2589</v>
      </c>
      <c r="N109" s="143" t="s">
        <v>2541</v>
      </c>
      <c r="O109" s="143" t="s">
        <v>2540</v>
      </c>
      <c r="P109" s="143" t="s">
        <v>2541</v>
      </c>
      <c r="Q109" s="143" t="s">
        <v>2535</v>
      </c>
      <c r="R109" s="141"/>
      <c r="S109" s="141"/>
    </row>
    <row r="110" spans="1:19" s="147" customFormat="1" ht="15.95" customHeight="1">
      <c r="A110" s="143">
        <v>535068</v>
      </c>
      <c r="B110" s="143">
        <v>7472</v>
      </c>
      <c r="C110" s="143" t="s">
        <v>7550</v>
      </c>
      <c r="D110" s="146" t="s">
        <v>7551</v>
      </c>
      <c r="E110" s="143" t="s">
        <v>7552</v>
      </c>
      <c r="F110" s="143" t="s">
        <v>2426</v>
      </c>
      <c r="G110" s="143" t="s">
        <v>2020</v>
      </c>
      <c r="H110" s="143" t="s">
        <v>45</v>
      </c>
      <c r="I110" s="143" t="s">
        <v>65</v>
      </c>
      <c r="J110" s="143" t="s">
        <v>1991</v>
      </c>
      <c r="K110" s="143" t="s">
        <v>2356</v>
      </c>
      <c r="L110" s="143">
        <v>1222</v>
      </c>
      <c r="M110" s="143" t="s">
        <v>2590</v>
      </c>
      <c r="N110" s="143" t="s">
        <v>2541</v>
      </c>
      <c r="O110" s="143" t="s">
        <v>2535</v>
      </c>
      <c r="P110" s="143" t="s">
        <v>2535</v>
      </c>
      <c r="Q110" s="143"/>
      <c r="R110" s="141"/>
      <c r="S110" s="141"/>
    </row>
    <row r="111" spans="1:19" s="147" customFormat="1" ht="15.95" customHeight="1">
      <c r="A111" s="143">
        <v>5328203</v>
      </c>
      <c r="B111" s="143">
        <v>7545</v>
      </c>
      <c r="C111" s="143" t="s">
        <v>7085</v>
      </c>
      <c r="D111" s="146" t="s">
        <v>7086</v>
      </c>
      <c r="E111" s="143" t="s">
        <v>7087</v>
      </c>
      <c r="F111" s="143" t="s">
        <v>2360</v>
      </c>
      <c r="G111" s="143" t="s">
        <v>2025</v>
      </c>
      <c r="H111" s="143" t="s">
        <v>45</v>
      </c>
      <c r="I111" s="143" t="s">
        <v>97</v>
      </c>
      <c r="J111" s="143" t="s">
        <v>1998</v>
      </c>
      <c r="K111" s="143" t="s">
        <v>2365</v>
      </c>
      <c r="L111" s="143">
        <v>871</v>
      </c>
      <c r="M111" s="143" t="s">
        <v>7553</v>
      </c>
      <c r="N111" s="143" t="s">
        <v>2559</v>
      </c>
      <c r="O111" s="143" t="s">
        <v>2540</v>
      </c>
      <c r="P111" s="143" t="s">
        <v>2541</v>
      </c>
      <c r="Q111" s="143" t="s">
        <v>2541</v>
      </c>
      <c r="R111" s="141"/>
      <c r="S111" s="141"/>
    </row>
    <row r="112" spans="1:19" s="147" customFormat="1" ht="15.95" customHeight="1">
      <c r="A112" s="143">
        <v>5327058</v>
      </c>
      <c r="B112" s="143">
        <v>7545</v>
      </c>
      <c r="C112" s="143" t="s">
        <v>2704</v>
      </c>
      <c r="D112" s="146" t="s">
        <v>2705</v>
      </c>
      <c r="E112" s="143" t="s">
        <v>2706</v>
      </c>
      <c r="F112" s="143" t="s">
        <v>2376</v>
      </c>
      <c r="G112" s="143" t="s">
        <v>51</v>
      </c>
      <c r="H112" s="143" t="s">
        <v>45</v>
      </c>
      <c r="I112" s="143" t="s">
        <v>44</v>
      </c>
      <c r="J112" s="143" t="s">
        <v>1999</v>
      </c>
      <c r="K112" s="143" t="s">
        <v>2481</v>
      </c>
      <c r="L112" s="143">
        <v>796</v>
      </c>
      <c r="M112" s="143" t="s">
        <v>7553</v>
      </c>
      <c r="N112" s="143" t="s">
        <v>2548</v>
      </c>
      <c r="O112" s="143" t="s">
        <v>2559</v>
      </c>
      <c r="P112" s="143" t="s">
        <v>2559</v>
      </c>
      <c r="Q112" s="143" t="s">
        <v>2559</v>
      </c>
      <c r="R112" s="141"/>
      <c r="S112" s="141"/>
    </row>
    <row r="113" spans="1:19" s="147" customFormat="1" ht="15.95" customHeight="1">
      <c r="A113" s="143">
        <v>5327988</v>
      </c>
      <c r="B113" s="143">
        <v>7656</v>
      </c>
      <c r="C113" s="143" t="s">
        <v>2789</v>
      </c>
      <c r="D113" s="146" t="s">
        <v>7157</v>
      </c>
      <c r="E113" s="143" t="s">
        <v>2790</v>
      </c>
      <c r="F113" s="143" t="s">
        <v>2384</v>
      </c>
      <c r="G113" s="143" t="s">
        <v>2152</v>
      </c>
      <c r="H113" s="143" t="s">
        <v>45</v>
      </c>
      <c r="I113" s="143" t="s">
        <v>70</v>
      </c>
      <c r="J113" s="143" t="s">
        <v>1997</v>
      </c>
      <c r="K113" s="143" t="s">
        <v>2385</v>
      </c>
      <c r="L113" s="143">
        <v>539</v>
      </c>
      <c r="M113" s="143" t="s">
        <v>7554</v>
      </c>
      <c r="N113" s="143" t="s">
        <v>2526</v>
      </c>
      <c r="O113" s="143" t="s">
        <v>2559</v>
      </c>
      <c r="P113" s="143" t="s">
        <v>2562</v>
      </c>
      <c r="Q113" s="143" t="s">
        <v>2559</v>
      </c>
      <c r="R113" s="141"/>
      <c r="S113" s="141"/>
    </row>
    <row r="114" spans="1:19" s="147" customFormat="1" ht="15.95" customHeight="1">
      <c r="A114" s="143">
        <v>5328206</v>
      </c>
      <c r="B114" s="143">
        <v>7700</v>
      </c>
      <c r="C114" s="143" t="s">
        <v>2855</v>
      </c>
      <c r="D114" s="146" t="s">
        <v>2856</v>
      </c>
      <c r="E114" s="143" t="s">
        <v>2857</v>
      </c>
      <c r="F114" s="143" t="s">
        <v>2360</v>
      </c>
      <c r="G114" s="143" t="s">
        <v>2025</v>
      </c>
      <c r="H114" s="143" t="s">
        <v>45</v>
      </c>
      <c r="I114" s="143" t="s">
        <v>70</v>
      </c>
      <c r="J114" s="143" t="s">
        <v>1997</v>
      </c>
      <c r="K114" s="143" t="s">
        <v>2515</v>
      </c>
      <c r="L114" s="143">
        <v>657</v>
      </c>
      <c r="M114" s="143" t="s">
        <v>7555</v>
      </c>
      <c r="N114" s="143" t="s">
        <v>2562</v>
      </c>
      <c r="O114" s="143" t="s">
        <v>2559</v>
      </c>
      <c r="P114" s="143" t="s">
        <v>2562</v>
      </c>
      <c r="Q114" s="143" t="s">
        <v>2541</v>
      </c>
      <c r="R114" s="141"/>
      <c r="S114" s="141"/>
    </row>
    <row r="115" spans="1:19" s="147" customFormat="1" ht="15.95" customHeight="1">
      <c r="A115" s="143">
        <v>5328020</v>
      </c>
      <c r="B115" s="143">
        <v>7748</v>
      </c>
      <c r="C115" s="143" t="s">
        <v>7077</v>
      </c>
      <c r="D115" s="146" t="s">
        <v>7078</v>
      </c>
      <c r="E115" s="143" t="s">
        <v>7079</v>
      </c>
      <c r="F115" s="143" t="s">
        <v>2567</v>
      </c>
      <c r="G115" s="143" t="s">
        <v>2027</v>
      </c>
      <c r="H115" s="143" t="s">
        <v>61</v>
      </c>
      <c r="I115" s="143" t="s">
        <v>53</v>
      </c>
      <c r="J115" s="143" t="s">
        <v>2000</v>
      </c>
      <c r="K115" s="143" t="s">
        <v>2385</v>
      </c>
      <c r="L115" s="143">
        <v>544</v>
      </c>
      <c r="M115" s="143" t="s">
        <v>2598</v>
      </c>
      <c r="N115" s="143" t="s">
        <v>2559</v>
      </c>
      <c r="O115" s="143" t="s">
        <v>2562</v>
      </c>
      <c r="P115" s="143" t="s">
        <v>2540</v>
      </c>
      <c r="Q115" s="143" t="s">
        <v>2540</v>
      </c>
      <c r="R115" s="141"/>
      <c r="S115" s="141"/>
    </row>
    <row r="116" spans="1:19" s="147" customFormat="1" ht="15.95" customHeight="1">
      <c r="A116" s="143">
        <v>5327787</v>
      </c>
      <c r="B116" s="143">
        <v>7789</v>
      </c>
      <c r="C116" s="143" t="s">
        <v>2770</v>
      </c>
      <c r="D116" s="146" t="s">
        <v>2771</v>
      </c>
      <c r="E116" s="143" t="s">
        <v>2772</v>
      </c>
      <c r="F116" s="143" t="s">
        <v>2347</v>
      </c>
      <c r="G116" s="143" t="s">
        <v>2031</v>
      </c>
      <c r="H116" s="143" t="s">
        <v>45</v>
      </c>
      <c r="I116" s="143" t="s">
        <v>70</v>
      </c>
      <c r="J116" s="143" t="s">
        <v>1997</v>
      </c>
      <c r="K116" s="143" t="s">
        <v>2515</v>
      </c>
      <c r="L116" s="143">
        <v>626</v>
      </c>
      <c r="M116" s="143" t="s">
        <v>2599</v>
      </c>
      <c r="N116" s="143" t="s">
        <v>2388</v>
      </c>
      <c r="O116" s="143" t="s">
        <v>2446</v>
      </c>
      <c r="P116" s="143" t="s">
        <v>2388</v>
      </c>
      <c r="Q116" s="143" t="s">
        <v>2559</v>
      </c>
      <c r="R116" s="141"/>
      <c r="S116" s="141"/>
    </row>
    <row r="117" spans="1:19" s="147" customFormat="1" ht="15.95" customHeight="1">
      <c r="A117" s="143">
        <v>5326937</v>
      </c>
      <c r="B117" s="143">
        <v>7840</v>
      </c>
      <c r="C117" s="143" t="s">
        <v>2812</v>
      </c>
      <c r="D117" s="146" t="s">
        <v>2813</v>
      </c>
      <c r="E117" s="143" t="s">
        <v>2814</v>
      </c>
      <c r="F117" s="143" t="s">
        <v>2396</v>
      </c>
      <c r="G117" s="143" t="s">
        <v>2030</v>
      </c>
      <c r="H117" s="143" t="s">
        <v>45</v>
      </c>
      <c r="I117" s="143" t="s">
        <v>70</v>
      </c>
      <c r="J117" s="143" t="s">
        <v>1997</v>
      </c>
      <c r="K117" s="143" t="s">
        <v>2385</v>
      </c>
      <c r="L117" s="143">
        <v>598</v>
      </c>
      <c r="M117" s="143" t="s">
        <v>7556</v>
      </c>
      <c r="N117" s="143" t="s">
        <v>2541</v>
      </c>
      <c r="O117" s="143" t="s">
        <v>2562</v>
      </c>
      <c r="P117" s="143" t="s">
        <v>2540</v>
      </c>
      <c r="Q117" s="143" t="s">
        <v>2540</v>
      </c>
      <c r="R117" s="141"/>
      <c r="S117" s="141"/>
    </row>
    <row r="118" spans="1:19" s="147" customFormat="1" ht="15.95" customHeight="1">
      <c r="A118" s="143">
        <v>5319165</v>
      </c>
      <c r="B118" s="143">
        <v>7889</v>
      </c>
      <c r="C118" s="143" t="s">
        <v>7557</v>
      </c>
      <c r="D118" s="146" t="s">
        <v>7558</v>
      </c>
      <c r="E118" s="143" t="s">
        <v>7559</v>
      </c>
      <c r="F118" s="143" t="s">
        <v>2536</v>
      </c>
      <c r="G118" s="143" t="s">
        <v>945</v>
      </c>
      <c r="H118" s="143" t="s">
        <v>45</v>
      </c>
      <c r="I118" s="143" t="s">
        <v>59</v>
      </c>
      <c r="J118" s="143" t="s">
        <v>1993</v>
      </c>
      <c r="K118" s="143" t="s">
        <v>2353</v>
      </c>
      <c r="L118" s="143">
        <v>1083</v>
      </c>
      <c r="M118" s="143" t="s">
        <v>7560</v>
      </c>
      <c r="N118" s="143" t="s">
        <v>2638</v>
      </c>
      <c r="O118" s="143" t="s">
        <v>2559</v>
      </c>
      <c r="P118" s="143" t="s">
        <v>2541</v>
      </c>
      <c r="Q118" s="143" t="s">
        <v>2540</v>
      </c>
      <c r="R118" s="141"/>
      <c r="S118" s="141"/>
    </row>
    <row r="119" spans="1:19" s="147" customFormat="1" ht="15.95" customHeight="1">
      <c r="A119" s="143">
        <v>5328169</v>
      </c>
      <c r="B119" s="143">
        <v>7906</v>
      </c>
      <c r="C119" s="143" t="s">
        <v>2825</v>
      </c>
      <c r="D119" s="146" t="s">
        <v>2826</v>
      </c>
      <c r="E119" s="143" t="s">
        <v>2827</v>
      </c>
      <c r="F119" s="143" t="s">
        <v>2360</v>
      </c>
      <c r="G119" s="143" t="s">
        <v>2025</v>
      </c>
      <c r="H119" s="143" t="s">
        <v>45</v>
      </c>
      <c r="I119" s="143" t="s">
        <v>44</v>
      </c>
      <c r="J119" s="143" t="s">
        <v>1999</v>
      </c>
      <c r="K119" s="143" t="s">
        <v>2481</v>
      </c>
      <c r="L119" s="143">
        <v>775</v>
      </c>
      <c r="M119" s="143" t="s">
        <v>7561</v>
      </c>
      <c r="N119" s="143" t="s">
        <v>2574</v>
      </c>
      <c r="O119" s="143" t="s">
        <v>2563</v>
      </c>
      <c r="P119" s="143" t="s">
        <v>2574</v>
      </c>
      <c r="Q119" s="143" t="s">
        <v>2574</v>
      </c>
      <c r="R119" s="141"/>
      <c r="S119" s="141"/>
    </row>
    <row r="120" spans="1:19" s="147" customFormat="1" ht="15.95" customHeight="1">
      <c r="A120" s="143">
        <v>5327452</v>
      </c>
      <c r="B120" s="143">
        <v>7977</v>
      </c>
      <c r="C120" s="143" t="s">
        <v>2716</v>
      </c>
      <c r="D120" s="146" t="s">
        <v>2717</v>
      </c>
      <c r="E120" s="143" t="s">
        <v>2718</v>
      </c>
      <c r="F120" s="143" t="s">
        <v>2376</v>
      </c>
      <c r="G120" s="143" t="s">
        <v>51</v>
      </c>
      <c r="H120" s="143" t="s">
        <v>45</v>
      </c>
      <c r="I120" s="143" t="s">
        <v>152</v>
      </c>
      <c r="J120" s="143" t="s">
        <v>1996</v>
      </c>
      <c r="K120" s="143" t="s">
        <v>2385</v>
      </c>
      <c r="L120" s="143">
        <v>596</v>
      </c>
      <c r="M120" s="143" t="s">
        <v>7562</v>
      </c>
      <c r="N120" s="143"/>
      <c r="O120" s="143" t="s">
        <v>2562</v>
      </c>
      <c r="P120" s="143" t="s">
        <v>2559</v>
      </c>
      <c r="Q120" s="143" t="s">
        <v>2541</v>
      </c>
      <c r="R120" s="141"/>
      <c r="S120" s="141"/>
    </row>
    <row r="121" spans="1:19" s="147" customFormat="1" ht="15.95" customHeight="1">
      <c r="A121" s="143">
        <v>5327445</v>
      </c>
      <c r="B121" s="143">
        <v>7977</v>
      </c>
      <c r="C121" s="143" t="s">
        <v>2701</v>
      </c>
      <c r="D121" s="146" t="s">
        <v>2702</v>
      </c>
      <c r="E121" s="143" t="s">
        <v>2703</v>
      </c>
      <c r="F121" s="143" t="s">
        <v>2376</v>
      </c>
      <c r="G121" s="143" t="s">
        <v>51</v>
      </c>
      <c r="H121" s="143" t="s">
        <v>45</v>
      </c>
      <c r="I121" s="143" t="s">
        <v>44</v>
      </c>
      <c r="J121" s="143" t="s">
        <v>1999</v>
      </c>
      <c r="K121" s="143" t="s">
        <v>2515</v>
      </c>
      <c r="L121" s="143">
        <v>662</v>
      </c>
      <c r="M121" s="143" t="s">
        <v>7562</v>
      </c>
      <c r="N121" s="143" t="s">
        <v>2562</v>
      </c>
      <c r="O121" s="143" t="s">
        <v>2548</v>
      </c>
      <c r="P121" s="143" t="s">
        <v>2446</v>
      </c>
      <c r="Q121" s="143"/>
      <c r="R121" s="141"/>
      <c r="S121" s="141"/>
    </row>
    <row r="122" spans="1:19" s="147" customFormat="1" ht="15.95" customHeight="1">
      <c r="A122" s="143">
        <v>614565</v>
      </c>
      <c r="B122" s="143">
        <v>8025</v>
      </c>
      <c r="C122" s="143" t="s">
        <v>2545</v>
      </c>
      <c r="D122" s="146" t="s">
        <v>2546</v>
      </c>
      <c r="E122" s="143" t="s">
        <v>2547</v>
      </c>
      <c r="F122" s="143" t="s">
        <v>2360</v>
      </c>
      <c r="G122" s="143" t="s">
        <v>2025</v>
      </c>
      <c r="H122" s="143" t="s">
        <v>45</v>
      </c>
      <c r="I122" s="143" t="s">
        <v>65</v>
      </c>
      <c r="J122" s="143" t="s">
        <v>1991</v>
      </c>
      <c r="K122" s="143" t="s">
        <v>2394</v>
      </c>
      <c r="L122" s="143">
        <v>924</v>
      </c>
      <c r="M122" s="143" t="s">
        <v>7563</v>
      </c>
      <c r="N122" s="143" t="s">
        <v>2574</v>
      </c>
      <c r="O122" s="143" t="s">
        <v>2653</v>
      </c>
      <c r="P122" s="143" t="s">
        <v>2559</v>
      </c>
      <c r="Q122" s="143" t="s">
        <v>2562</v>
      </c>
      <c r="R122" s="141"/>
      <c r="S122" s="141"/>
    </row>
    <row r="123" spans="1:19" s="147" customFormat="1" ht="15.95" customHeight="1">
      <c r="A123" s="143">
        <v>5327028</v>
      </c>
      <c r="B123" s="143">
        <v>8061</v>
      </c>
      <c r="C123" s="143" t="s">
        <v>2679</v>
      </c>
      <c r="D123" s="146" t="s">
        <v>2680</v>
      </c>
      <c r="E123" s="143" t="s">
        <v>2681</v>
      </c>
      <c r="F123" s="143" t="s">
        <v>2631</v>
      </c>
      <c r="G123" s="143" t="s">
        <v>2026</v>
      </c>
      <c r="H123" s="143" t="s">
        <v>45</v>
      </c>
      <c r="I123" s="143" t="s">
        <v>70</v>
      </c>
      <c r="J123" s="143" t="s">
        <v>1997</v>
      </c>
      <c r="K123" s="143" t="s">
        <v>2385</v>
      </c>
      <c r="L123" s="143">
        <v>533</v>
      </c>
      <c r="M123" s="143" t="s">
        <v>7564</v>
      </c>
      <c r="N123" s="143" t="s">
        <v>2559</v>
      </c>
      <c r="O123" s="143" t="s">
        <v>2526</v>
      </c>
      <c r="P123" s="143" t="s">
        <v>2526</v>
      </c>
      <c r="Q123" s="143" t="s">
        <v>2526</v>
      </c>
      <c r="R123" s="141"/>
      <c r="S123" s="141"/>
    </row>
    <row r="124" spans="1:19" s="147" customFormat="1" ht="15.95" customHeight="1">
      <c r="A124" s="143">
        <v>5319504</v>
      </c>
      <c r="B124" s="143">
        <v>8129</v>
      </c>
      <c r="C124" s="143" t="s">
        <v>7035</v>
      </c>
      <c r="D124" s="146" t="s">
        <v>7036</v>
      </c>
      <c r="E124" s="143" t="s">
        <v>7037</v>
      </c>
      <c r="F124" s="143" t="s">
        <v>2347</v>
      </c>
      <c r="G124" s="143" t="s">
        <v>2031</v>
      </c>
      <c r="H124" s="143" t="s">
        <v>45</v>
      </c>
      <c r="I124" s="143" t="s">
        <v>59</v>
      </c>
      <c r="J124" s="143" t="s">
        <v>1993</v>
      </c>
      <c r="K124" s="143" t="s">
        <v>2394</v>
      </c>
      <c r="L124" s="143">
        <v>913</v>
      </c>
      <c r="M124" s="143" t="s">
        <v>7565</v>
      </c>
      <c r="N124" s="143" t="s">
        <v>2562</v>
      </c>
      <c r="O124" s="143" t="s">
        <v>2633</v>
      </c>
      <c r="P124" s="143" t="s">
        <v>2548</v>
      </c>
      <c r="Q124" s="143" t="s">
        <v>2535</v>
      </c>
      <c r="R124" s="141"/>
      <c r="S124" s="141"/>
    </row>
    <row r="125" spans="1:19" s="147" customFormat="1" ht="15.95" customHeight="1">
      <c r="A125" s="143">
        <v>5315012</v>
      </c>
      <c r="B125" s="143">
        <v>8153</v>
      </c>
      <c r="C125" s="143" t="s">
        <v>7038</v>
      </c>
      <c r="D125" s="146" t="s">
        <v>7039</v>
      </c>
      <c r="E125" s="143" t="s">
        <v>7040</v>
      </c>
      <c r="F125" s="143" t="s">
        <v>7041</v>
      </c>
      <c r="G125" s="143" t="s">
        <v>2062</v>
      </c>
      <c r="H125" s="143" t="s">
        <v>45</v>
      </c>
      <c r="I125" s="143" t="s">
        <v>59</v>
      </c>
      <c r="J125" s="143" t="s">
        <v>1993</v>
      </c>
      <c r="K125" s="143" t="s">
        <v>2353</v>
      </c>
      <c r="L125" s="143">
        <v>1043</v>
      </c>
      <c r="M125" s="143" t="s">
        <v>2615</v>
      </c>
      <c r="N125" s="143" t="s">
        <v>2548</v>
      </c>
      <c r="O125" s="143" t="s">
        <v>2540</v>
      </c>
      <c r="P125" s="143" t="s">
        <v>2540</v>
      </c>
      <c r="Q125" s="143" t="s">
        <v>2574</v>
      </c>
      <c r="R125" s="141"/>
      <c r="S125" s="141"/>
    </row>
    <row r="126" spans="1:19" s="147" customFormat="1" ht="15.95" customHeight="1">
      <c r="A126" s="143">
        <v>5327402</v>
      </c>
      <c r="B126" s="143">
        <v>8153</v>
      </c>
      <c r="C126" s="143" t="s">
        <v>2764</v>
      </c>
      <c r="D126" s="146" t="s">
        <v>2765</v>
      </c>
      <c r="E126" s="143" t="s">
        <v>2766</v>
      </c>
      <c r="F126" s="143" t="s">
        <v>2376</v>
      </c>
      <c r="G126" s="143" t="s">
        <v>51</v>
      </c>
      <c r="H126" s="143" t="s">
        <v>45</v>
      </c>
      <c r="I126" s="143" t="s">
        <v>44</v>
      </c>
      <c r="J126" s="143" t="s">
        <v>1999</v>
      </c>
      <c r="K126" s="143" t="s">
        <v>2481</v>
      </c>
      <c r="L126" s="143">
        <v>730</v>
      </c>
      <c r="M126" s="143" t="s">
        <v>2615</v>
      </c>
      <c r="N126" s="143" t="s">
        <v>2541</v>
      </c>
      <c r="O126" s="143" t="s">
        <v>2562</v>
      </c>
      <c r="P126" s="143" t="s">
        <v>2540</v>
      </c>
      <c r="Q126" s="143" t="s">
        <v>2548</v>
      </c>
      <c r="R126" s="141"/>
      <c r="S126" s="141"/>
    </row>
    <row r="127" spans="1:19" s="147" customFormat="1" ht="15.95" customHeight="1">
      <c r="A127" s="143">
        <v>5326610</v>
      </c>
      <c r="B127" s="143">
        <v>8197</v>
      </c>
      <c r="C127" s="143" t="s">
        <v>2752</v>
      </c>
      <c r="D127" s="146" t="s">
        <v>2753</v>
      </c>
      <c r="E127" s="143" t="s">
        <v>2754</v>
      </c>
      <c r="F127" s="143" t="s">
        <v>2384</v>
      </c>
      <c r="G127" s="143" t="s">
        <v>2152</v>
      </c>
      <c r="H127" s="143" t="s">
        <v>45</v>
      </c>
      <c r="I127" s="143" t="s">
        <v>53</v>
      </c>
      <c r="J127" s="143" t="s">
        <v>2000</v>
      </c>
      <c r="K127" s="143" t="s">
        <v>2365</v>
      </c>
      <c r="L127" s="143">
        <v>886</v>
      </c>
      <c r="M127" s="143" t="s">
        <v>7566</v>
      </c>
      <c r="N127" s="143" t="s">
        <v>2553</v>
      </c>
      <c r="O127" s="143" t="s">
        <v>7567</v>
      </c>
      <c r="P127" s="143" t="s">
        <v>7568</v>
      </c>
      <c r="Q127" s="143" t="s">
        <v>2568</v>
      </c>
      <c r="R127" s="141"/>
      <c r="S127" s="141"/>
    </row>
    <row r="128" spans="1:19" s="147" customFormat="1" ht="15.95" customHeight="1">
      <c r="A128" s="143">
        <v>5328674</v>
      </c>
      <c r="B128" s="143">
        <v>8263</v>
      </c>
      <c r="C128" s="143" t="s">
        <v>7119</v>
      </c>
      <c r="D128" s="146" t="s">
        <v>7120</v>
      </c>
      <c r="E128" s="143" t="s">
        <v>7121</v>
      </c>
      <c r="F128" s="143" t="s">
        <v>2347</v>
      </c>
      <c r="G128" s="143" t="s">
        <v>2031</v>
      </c>
      <c r="H128" s="143" t="s">
        <v>61</v>
      </c>
      <c r="I128" s="143" t="s">
        <v>54</v>
      </c>
      <c r="J128" s="143" t="s">
        <v>2001</v>
      </c>
      <c r="K128" s="143" t="s">
        <v>2515</v>
      </c>
      <c r="L128" s="143">
        <v>627</v>
      </c>
      <c r="M128" s="143" t="s">
        <v>2411</v>
      </c>
      <c r="N128" s="143" t="s">
        <v>2541</v>
      </c>
      <c r="O128" s="143" t="s">
        <v>2526</v>
      </c>
      <c r="P128" s="143" t="s">
        <v>2526</v>
      </c>
      <c r="Q128" s="143" t="s">
        <v>2526</v>
      </c>
      <c r="R128" s="141"/>
      <c r="S128" s="141"/>
    </row>
    <row r="129" spans="1:19" s="147" customFormat="1" ht="15.95" customHeight="1">
      <c r="A129" s="143">
        <v>5327525</v>
      </c>
      <c r="B129" s="143">
        <v>8426</v>
      </c>
      <c r="C129" s="143" t="s">
        <v>2760</v>
      </c>
      <c r="D129" s="146" t="s">
        <v>2761</v>
      </c>
      <c r="E129" s="143" t="s">
        <v>2762</v>
      </c>
      <c r="F129" s="143" t="s">
        <v>2536</v>
      </c>
      <c r="G129" s="143" t="s">
        <v>945</v>
      </c>
      <c r="H129" s="143" t="s">
        <v>45</v>
      </c>
      <c r="I129" s="143" t="s">
        <v>53</v>
      </c>
      <c r="J129" s="143" t="s">
        <v>2000</v>
      </c>
      <c r="K129" s="143" t="s">
        <v>2394</v>
      </c>
      <c r="L129" s="143">
        <v>960</v>
      </c>
      <c r="M129" s="143" t="s">
        <v>7569</v>
      </c>
      <c r="N129" s="143" t="s">
        <v>2645</v>
      </c>
      <c r="O129" s="143" t="s">
        <v>2644</v>
      </c>
      <c r="P129" s="143" t="s">
        <v>7531</v>
      </c>
      <c r="Q129" s="143" t="s">
        <v>7052</v>
      </c>
      <c r="R129" s="141"/>
      <c r="S129" s="141"/>
    </row>
    <row r="130" spans="1:19" s="147" customFormat="1" ht="15.95" customHeight="1">
      <c r="A130" s="143">
        <v>5325080</v>
      </c>
      <c r="B130" s="143">
        <v>8442</v>
      </c>
      <c r="C130" s="143" t="s">
        <v>2773</v>
      </c>
      <c r="D130" s="146" t="s">
        <v>2774</v>
      </c>
      <c r="E130" s="143" t="s">
        <v>2775</v>
      </c>
      <c r="F130" s="143" t="s">
        <v>2360</v>
      </c>
      <c r="G130" s="143" t="s">
        <v>2025</v>
      </c>
      <c r="H130" s="143" t="s">
        <v>45</v>
      </c>
      <c r="I130" s="143" t="s">
        <v>70</v>
      </c>
      <c r="J130" s="143" t="s">
        <v>1997</v>
      </c>
      <c r="K130" s="143" t="s">
        <v>2385</v>
      </c>
      <c r="L130" s="143">
        <v>506</v>
      </c>
      <c r="M130" s="143" t="s">
        <v>7072</v>
      </c>
      <c r="N130" s="143" t="s">
        <v>2540</v>
      </c>
      <c r="O130" s="143" t="s">
        <v>2563</v>
      </c>
      <c r="P130" s="143" t="s">
        <v>2526</v>
      </c>
      <c r="Q130" s="143" t="s">
        <v>2562</v>
      </c>
      <c r="R130" s="141"/>
      <c r="S130" s="141"/>
    </row>
    <row r="131" spans="1:19" s="147" customFormat="1" ht="15.95" customHeight="1">
      <c r="A131" s="143">
        <v>5328195</v>
      </c>
      <c r="B131" s="143">
        <v>8495</v>
      </c>
      <c r="C131" s="143" t="s">
        <v>2793</v>
      </c>
      <c r="D131" s="146" t="s">
        <v>2794</v>
      </c>
      <c r="E131" s="143" t="s">
        <v>2795</v>
      </c>
      <c r="F131" s="143" t="s">
        <v>2436</v>
      </c>
      <c r="G131" s="143" t="s">
        <v>127</v>
      </c>
      <c r="H131" s="143" t="s">
        <v>45</v>
      </c>
      <c r="I131" s="143" t="s">
        <v>97</v>
      </c>
      <c r="J131" s="143" t="s">
        <v>1998</v>
      </c>
      <c r="K131" s="143" t="s">
        <v>2481</v>
      </c>
      <c r="L131" s="143">
        <v>718</v>
      </c>
      <c r="M131" s="143" t="s">
        <v>7570</v>
      </c>
      <c r="N131" s="143" t="s">
        <v>2526</v>
      </c>
      <c r="O131" s="143" t="s">
        <v>2574</v>
      </c>
      <c r="P131" s="143" t="s">
        <v>2562</v>
      </c>
      <c r="Q131" s="143" t="s">
        <v>2633</v>
      </c>
      <c r="R131" s="141"/>
      <c r="S131" s="141"/>
    </row>
    <row r="132" spans="1:19" s="147" customFormat="1" ht="15.95" customHeight="1">
      <c r="A132" s="143">
        <v>5327549</v>
      </c>
      <c r="B132" s="143">
        <v>8536</v>
      </c>
      <c r="C132" s="143" t="s">
        <v>7137</v>
      </c>
      <c r="D132" s="146" t="s">
        <v>7138</v>
      </c>
      <c r="E132" s="143" t="s">
        <v>7139</v>
      </c>
      <c r="F132" s="143" t="s">
        <v>2567</v>
      </c>
      <c r="G132" s="143" t="s">
        <v>2027</v>
      </c>
      <c r="H132" s="143" t="s">
        <v>45</v>
      </c>
      <c r="I132" s="143" t="s">
        <v>97</v>
      </c>
      <c r="J132" s="143" t="s">
        <v>1998</v>
      </c>
      <c r="K132" s="143" t="s">
        <v>2515</v>
      </c>
      <c r="L132" s="143">
        <v>655</v>
      </c>
      <c r="M132" s="143" t="s">
        <v>7076</v>
      </c>
      <c r="N132" s="143" t="s">
        <v>2540</v>
      </c>
      <c r="O132" s="143" t="s">
        <v>2526</v>
      </c>
      <c r="P132" s="143" t="s">
        <v>2632</v>
      </c>
      <c r="Q132" s="143" t="s">
        <v>2540</v>
      </c>
      <c r="R132" s="141"/>
      <c r="S132" s="141"/>
    </row>
    <row r="133" spans="1:19" s="147" customFormat="1" ht="15.95" customHeight="1">
      <c r="A133" s="143">
        <v>7214219</v>
      </c>
      <c r="B133" s="143">
        <v>8762</v>
      </c>
      <c r="C133" s="143" t="s">
        <v>7571</v>
      </c>
      <c r="D133" s="146" t="s">
        <v>7572</v>
      </c>
      <c r="E133" s="143" t="s">
        <v>7573</v>
      </c>
      <c r="F133" s="143" t="s">
        <v>2347</v>
      </c>
      <c r="G133" s="143" t="s">
        <v>2031</v>
      </c>
      <c r="H133" s="143" t="s">
        <v>45</v>
      </c>
      <c r="I133" s="143" t="s">
        <v>59</v>
      </c>
      <c r="J133" s="143" t="s">
        <v>1993</v>
      </c>
      <c r="K133" s="143" t="s">
        <v>2345</v>
      </c>
      <c r="L133" s="143">
        <v>1102</v>
      </c>
      <c r="M133" s="143" t="s">
        <v>7574</v>
      </c>
      <c r="N133" s="143" t="s">
        <v>2628</v>
      </c>
      <c r="O133" s="143" t="s">
        <v>2574</v>
      </c>
      <c r="P133" s="143"/>
      <c r="Q133" s="143" t="s">
        <v>2541</v>
      </c>
      <c r="R133" s="141"/>
      <c r="S133" s="141"/>
    </row>
    <row r="134" spans="1:19" s="147" customFormat="1" ht="15.95" customHeight="1">
      <c r="A134" s="143">
        <v>5328934</v>
      </c>
      <c r="B134" s="143">
        <v>8774</v>
      </c>
      <c r="C134" s="143" t="s">
        <v>7140</v>
      </c>
      <c r="D134" s="146" t="s">
        <v>7141</v>
      </c>
      <c r="E134" s="143" t="s">
        <v>2847</v>
      </c>
      <c r="F134" s="143" t="s">
        <v>2360</v>
      </c>
      <c r="G134" s="143" t="s">
        <v>2025</v>
      </c>
      <c r="H134" s="143" t="s">
        <v>61</v>
      </c>
      <c r="I134" s="143" t="s">
        <v>54</v>
      </c>
      <c r="J134" s="143" t="s">
        <v>2001</v>
      </c>
      <c r="K134" s="143" t="s">
        <v>2385</v>
      </c>
      <c r="L134" s="143">
        <v>500</v>
      </c>
      <c r="M134" s="143" t="s">
        <v>2637</v>
      </c>
      <c r="N134" s="143" t="s">
        <v>2574</v>
      </c>
      <c r="O134" s="143" t="s">
        <v>2563</v>
      </c>
      <c r="P134" s="143" t="s">
        <v>2562</v>
      </c>
      <c r="Q134" s="143"/>
      <c r="R134" s="141"/>
      <c r="S134" s="141"/>
    </row>
    <row r="135" spans="1:19" s="147" customFormat="1" ht="15.95" customHeight="1">
      <c r="A135" s="143">
        <v>5328280</v>
      </c>
      <c r="B135" s="143">
        <v>8774</v>
      </c>
      <c r="C135" s="143" t="s">
        <v>2861</v>
      </c>
      <c r="D135" s="146" t="s">
        <v>2862</v>
      </c>
      <c r="E135" s="143" t="s">
        <v>2863</v>
      </c>
      <c r="F135" s="143" t="s">
        <v>2396</v>
      </c>
      <c r="G135" s="143" t="s">
        <v>2030</v>
      </c>
      <c r="H135" s="143" t="s">
        <v>45</v>
      </c>
      <c r="I135" s="143" t="s">
        <v>70</v>
      </c>
      <c r="J135" s="143" t="s">
        <v>1997</v>
      </c>
      <c r="K135" s="143" t="s">
        <v>2385</v>
      </c>
      <c r="L135" s="143">
        <v>500</v>
      </c>
      <c r="M135" s="143" t="s">
        <v>2637</v>
      </c>
      <c r="N135" s="143" t="s">
        <v>2540</v>
      </c>
      <c r="O135" s="143" t="s">
        <v>2632</v>
      </c>
      <c r="P135" s="143" t="s">
        <v>2548</v>
      </c>
      <c r="Q135" s="143" t="s">
        <v>2540</v>
      </c>
      <c r="R135" s="141"/>
      <c r="S135" s="141"/>
    </row>
    <row r="136" spans="1:19" s="147" customFormat="1" ht="15.95" customHeight="1">
      <c r="A136" s="143">
        <v>5328348</v>
      </c>
      <c r="B136" s="143">
        <v>8837</v>
      </c>
      <c r="C136" s="143" t="s">
        <v>7575</v>
      </c>
      <c r="D136" s="146" t="s">
        <v>7576</v>
      </c>
      <c r="E136" s="143" t="s">
        <v>7577</v>
      </c>
      <c r="F136" s="143" t="s">
        <v>2352</v>
      </c>
      <c r="G136" s="143" t="s">
        <v>2047</v>
      </c>
      <c r="H136" s="143" t="s">
        <v>61</v>
      </c>
      <c r="I136" s="143" t="s">
        <v>54</v>
      </c>
      <c r="J136" s="143" t="s">
        <v>2001</v>
      </c>
      <c r="K136" s="143" t="s">
        <v>2385</v>
      </c>
      <c r="L136" s="143">
        <v>565</v>
      </c>
      <c r="M136" s="143" t="s">
        <v>7578</v>
      </c>
      <c r="N136" s="143" t="s">
        <v>2526</v>
      </c>
      <c r="O136" s="143" t="s">
        <v>2541</v>
      </c>
      <c r="P136" s="143" t="s">
        <v>2633</v>
      </c>
      <c r="Q136" s="143" t="s">
        <v>2632</v>
      </c>
      <c r="R136" s="141"/>
      <c r="S136" s="141"/>
    </row>
    <row r="137" spans="1:19" s="147" customFormat="1" ht="15.95" customHeight="1">
      <c r="A137" s="143">
        <v>5327129</v>
      </c>
      <c r="B137" s="143">
        <v>9004</v>
      </c>
      <c r="C137" s="143" t="s">
        <v>2629</v>
      </c>
      <c r="D137" s="146" t="s">
        <v>2630</v>
      </c>
      <c r="E137" s="143" t="s">
        <v>2522</v>
      </c>
      <c r="F137" s="143" t="s">
        <v>2631</v>
      </c>
      <c r="G137" s="143" t="s">
        <v>2026</v>
      </c>
      <c r="H137" s="143" t="s">
        <v>45</v>
      </c>
      <c r="I137" s="143" t="s">
        <v>68</v>
      </c>
      <c r="J137" s="143" t="s">
        <v>1995</v>
      </c>
      <c r="K137" s="143" t="s">
        <v>2385</v>
      </c>
      <c r="L137" s="143">
        <v>547</v>
      </c>
      <c r="M137" s="143" t="s">
        <v>2535</v>
      </c>
      <c r="N137" s="143" t="s">
        <v>2541</v>
      </c>
      <c r="O137" s="143" t="s">
        <v>2563</v>
      </c>
      <c r="P137" s="143" t="s">
        <v>2548</v>
      </c>
      <c r="Q137" s="143"/>
      <c r="R137" s="141"/>
      <c r="S137" s="141"/>
    </row>
    <row r="138" spans="1:19" s="147" customFormat="1" ht="15.95" customHeight="1">
      <c r="A138" s="143">
        <v>5327592</v>
      </c>
      <c r="B138" s="143">
        <v>9283</v>
      </c>
      <c r="C138" s="143" t="s">
        <v>2829</v>
      </c>
      <c r="D138" s="146" t="s">
        <v>2830</v>
      </c>
      <c r="E138" s="143" t="s">
        <v>2831</v>
      </c>
      <c r="F138" s="143" t="s">
        <v>2597</v>
      </c>
      <c r="G138" s="143" t="s">
        <v>2049</v>
      </c>
      <c r="H138" s="143" t="s">
        <v>45</v>
      </c>
      <c r="I138" s="143" t="s">
        <v>152</v>
      </c>
      <c r="J138" s="143" t="s">
        <v>1996</v>
      </c>
      <c r="K138" s="143" t="s">
        <v>2385</v>
      </c>
      <c r="L138" s="143">
        <v>500</v>
      </c>
      <c r="M138" s="143" t="s">
        <v>7579</v>
      </c>
      <c r="N138" s="143" t="s">
        <v>2540</v>
      </c>
      <c r="O138" s="143" t="s">
        <v>2548</v>
      </c>
      <c r="P138" s="143" t="s">
        <v>2563</v>
      </c>
      <c r="Q138" s="143"/>
      <c r="R138" s="141"/>
      <c r="S138" s="141"/>
    </row>
    <row r="139" spans="1:19" s="147" customFormat="1" ht="15.95" customHeight="1">
      <c r="A139" s="143">
        <v>5328568</v>
      </c>
      <c r="B139" s="143">
        <v>9444</v>
      </c>
      <c r="C139" s="143" t="s">
        <v>2865</v>
      </c>
      <c r="D139" s="146" t="s">
        <v>2866</v>
      </c>
      <c r="E139" s="143" t="s">
        <v>2867</v>
      </c>
      <c r="F139" s="143" t="s">
        <v>2384</v>
      </c>
      <c r="G139" s="143" t="s">
        <v>2152</v>
      </c>
      <c r="H139" s="143" t="s">
        <v>45</v>
      </c>
      <c r="I139" s="143" t="s">
        <v>70</v>
      </c>
      <c r="J139" s="143" t="s">
        <v>1997</v>
      </c>
      <c r="K139" s="143" t="s">
        <v>2385</v>
      </c>
      <c r="L139" s="143">
        <v>500</v>
      </c>
      <c r="M139" s="143" t="s">
        <v>2559</v>
      </c>
      <c r="N139" s="143" t="s">
        <v>2526</v>
      </c>
      <c r="O139" s="143" t="s">
        <v>2632</v>
      </c>
      <c r="P139" s="143" t="s">
        <v>2632</v>
      </c>
      <c r="Q139" s="143" t="s">
        <v>2526</v>
      </c>
      <c r="R139" s="141"/>
      <c r="S139" s="141"/>
    </row>
    <row r="140" spans="1:19" s="147" customFormat="1" ht="15.95" customHeight="1">
      <c r="A140" s="143">
        <v>5328176</v>
      </c>
      <c r="B140" s="143">
        <v>9535</v>
      </c>
      <c r="C140" s="143" t="s">
        <v>2802</v>
      </c>
      <c r="D140" s="146" t="s">
        <v>2803</v>
      </c>
      <c r="E140" s="143" t="s">
        <v>2804</v>
      </c>
      <c r="F140" s="143" t="s">
        <v>2347</v>
      </c>
      <c r="G140" s="143" t="s">
        <v>2031</v>
      </c>
      <c r="H140" s="143" t="s">
        <v>45</v>
      </c>
      <c r="I140" s="143" t="s">
        <v>89</v>
      </c>
      <c r="J140" s="143" t="s">
        <v>2002</v>
      </c>
      <c r="K140" s="143" t="s">
        <v>2365</v>
      </c>
      <c r="L140" s="143">
        <v>851</v>
      </c>
      <c r="M140" s="143" t="s">
        <v>7080</v>
      </c>
      <c r="N140" s="143" t="s">
        <v>2645</v>
      </c>
      <c r="O140" s="143" t="s">
        <v>2644</v>
      </c>
      <c r="P140" s="143" t="s">
        <v>2661</v>
      </c>
      <c r="Q140" s="143" t="s">
        <v>2638</v>
      </c>
      <c r="R140" s="141"/>
      <c r="S140" s="141"/>
    </row>
    <row r="141" spans="1:19" s="147" customFormat="1" ht="15.95" customHeight="1">
      <c r="A141" s="143">
        <v>5325383</v>
      </c>
      <c r="B141" s="143">
        <v>9587</v>
      </c>
      <c r="C141" s="143" t="s">
        <v>2609</v>
      </c>
      <c r="D141" s="146" t="s">
        <v>2610</v>
      </c>
      <c r="E141" s="143" t="s">
        <v>2611</v>
      </c>
      <c r="F141" s="143" t="s">
        <v>2360</v>
      </c>
      <c r="G141" s="143" t="s">
        <v>2025</v>
      </c>
      <c r="H141" s="143" t="s">
        <v>45</v>
      </c>
      <c r="I141" s="143" t="s">
        <v>82</v>
      </c>
      <c r="J141" s="143" t="s">
        <v>1992</v>
      </c>
      <c r="K141" s="143" t="s">
        <v>2365</v>
      </c>
      <c r="L141" s="143">
        <v>877</v>
      </c>
      <c r="M141" s="143" t="s">
        <v>7580</v>
      </c>
      <c r="N141" s="143" t="s">
        <v>2563</v>
      </c>
      <c r="O141" s="143" t="s">
        <v>2548</v>
      </c>
      <c r="P141" s="143" t="s">
        <v>2632</v>
      </c>
      <c r="Q141" s="143" t="s">
        <v>2563</v>
      </c>
      <c r="R141" s="141"/>
      <c r="S141" s="141"/>
    </row>
    <row r="142" spans="1:19" s="147" customFormat="1" ht="15.95" customHeight="1">
      <c r="A142" s="143">
        <v>5314123</v>
      </c>
      <c r="B142" s="143">
        <v>9748</v>
      </c>
      <c r="C142" s="143" t="s">
        <v>2600</v>
      </c>
      <c r="D142" s="146" t="s">
        <v>2601</v>
      </c>
      <c r="E142" s="143" t="s">
        <v>2602</v>
      </c>
      <c r="F142" s="143" t="s">
        <v>2384</v>
      </c>
      <c r="G142" s="143" t="s">
        <v>2152</v>
      </c>
      <c r="H142" s="143" t="s">
        <v>45</v>
      </c>
      <c r="I142" s="143" t="s">
        <v>65</v>
      </c>
      <c r="J142" s="143" t="s">
        <v>1991</v>
      </c>
      <c r="K142" s="143" t="s">
        <v>2365</v>
      </c>
      <c r="L142" s="143">
        <v>846</v>
      </c>
      <c r="M142" s="143" t="s">
        <v>2541</v>
      </c>
      <c r="N142" s="143" t="s">
        <v>2632</v>
      </c>
      <c r="O142" s="143" t="s">
        <v>2632</v>
      </c>
      <c r="P142" s="143" t="s">
        <v>2562</v>
      </c>
      <c r="Q142" s="143" t="s">
        <v>2632</v>
      </c>
      <c r="R142" s="141"/>
      <c r="S142" s="141"/>
    </row>
    <row r="143" spans="1:19" s="147" customFormat="1" ht="15.95" customHeight="1">
      <c r="A143" s="143">
        <v>5328228</v>
      </c>
      <c r="B143" s="143">
        <v>9748</v>
      </c>
      <c r="C143" s="143" t="s">
        <v>2666</v>
      </c>
      <c r="D143" s="146" t="s">
        <v>2667</v>
      </c>
      <c r="E143" s="143" t="s">
        <v>2668</v>
      </c>
      <c r="F143" s="143" t="s">
        <v>2384</v>
      </c>
      <c r="G143" s="143" t="s">
        <v>2152</v>
      </c>
      <c r="H143" s="143" t="s">
        <v>45</v>
      </c>
      <c r="I143" s="143" t="s">
        <v>68</v>
      </c>
      <c r="J143" s="143" t="s">
        <v>1995</v>
      </c>
      <c r="K143" s="143" t="s">
        <v>2385</v>
      </c>
      <c r="L143" s="143">
        <v>500</v>
      </c>
      <c r="M143" s="143" t="s">
        <v>2541</v>
      </c>
      <c r="N143" s="143" t="s">
        <v>2562</v>
      </c>
      <c r="O143" s="143"/>
      <c r="P143" s="143" t="s">
        <v>2563</v>
      </c>
      <c r="Q143" s="143"/>
      <c r="R143" s="141"/>
      <c r="S143" s="141"/>
    </row>
    <row r="144" spans="1:19" s="147" customFormat="1" ht="15.95" customHeight="1">
      <c r="A144" s="143">
        <v>5327202</v>
      </c>
      <c r="B144" s="143">
        <v>9935</v>
      </c>
      <c r="C144" s="143" t="s">
        <v>7581</v>
      </c>
      <c r="D144" s="146" t="s">
        <v>7582</v>
      </c>
      <c r="E144" s="143" t="s">
        <v>7583</v>
      </c>
      <c r="F144" s="143" t="s">
        <v>2567</v>
      </c>
      <c r="G144" s="143" t="s">
        <v>2027</v>
      </c>
      <c r="H144" s="143" t="s">
        <v>45</v>
      </c>
      <c r="I144" s="143" t="s">
        <v>68</v>
      </c>
      <c r="J144" s="143" t="s">
        <v>1995</v>
      </c>
      <c r="K144" s="143" t="s">
        <v>2385</v>
      </c>
      <c r="L144" s="143">
        <v>500</v>
      </c>
      <c r="M144" s="143" t="s">
        <v>2574</v>
      </c>
      <c r="N144" s="143" t="s">
        <v>2562</v>
      </c>
      <c r="O144" s="143" t="s">
        <v>2548</v>
      </c>
      <c r="P144" s="143" t="s">
        <v>2534</v>
      </c>
      <c r="Q144" s="143"/>
      <c r="R144" s="141"/>
      <c r="S144" s="141"/>
    </row>
    <row r="145" spans="1:19" s="147" customFormat="1" ht="15.95" customHeight="1">
      <c r="A145" s="143">
        <v>5327672</v>
      </c>
      <c r="B145" s="143">
        <v>10038</v>
      </c>
      <c r="C145" s="143" t="s">
        <v>2821</v>
      </c>
      <c r="D145" s="146" t="s">
        <v>2822</v>
      </c>
      <c r="E145" s="143" t="s">
        <v>2823</v>
      </c>
      <c r="F145" s="143" t="s">
        <v>2784</v>
      </c>
      <c r="G145" s="143" t="s">
        <v>55</v>
      </c>
      <c r="H145" s="143" t="s">
        <v>45</v>
      </c>
      <c r="I145" s="143" t="s">
        <v>97</v>
      </c>
      <c r="J145" s="143" t="s">
        <v>1998</v>
      </c>
      <c r="K145" s="143" t="s">
        <v>2385</v>
      </c>
      <c r="L145" s="143">
        <v>552</v>
      </c>
      <c r="M145" s="143" t="s">
        <v>2552</v>
      </c>
      <c r="N145" s="143" t="s">
        <v>2563</v>
      </c>
      <c r="O145" s="143" t="s">
        <v>2633</v>
      </c>
      <c r="P145" s="143" t="s">
        <v>2633</v>
      </c>
      <c r="Q145" s="143" t="s">
        <v>2653</v>
      </c>
      <c r="R145" s="141"/>
      <c r="S145" s="141"/>
    </row>
    <row r="146" spans="1:19" s="147" customFormat="1" ht="15.95" customHeight="1">
      <c r="A146" s="143">
        <v>5328107</v>
      </c>
      <c r="B146" s="143">
        <v>10082</v>
      </c>
      <c r="C146" s="143" t="s">
        <v>7151</v>
      </c>
      <c r="D146" s="146" t="s">
        <v>7152</v>
      </c>
      <c r="E146" s="143" t="s">
        <v>7153</v>
      </c>
      <c r="F146" s="143" t="s">
        <v>2344</v>
      </c>
      <c r="G146" s="143" t="s">
        <v>145</v>
      </c>
      <c r="H146" s="143" t="s">
        <v>45</v>
      </c>
      <c r="I146" s="143" t="s">
        <v>44</v>
      </c>
      <c r="J146" s="143" t="s">
        <v>1999</v>
      </c>
      <c r="K146" s="143" t="s">
        <v>2515</v>
      </c>
      <c r="L146" s="143">
        <v>630</v>
      </c>
      <c r="M146" s="143" t="s">
        <v>7584</v>
      </c>
      <c r="N146" s="143" t="s">
        <v>2696</v>
      </c>
      <c r="O146" s="143" t="s">
        <v>2628</v>
      </c>
      <c r="P146" s="143" t="s">
        <v>2548</v>
      </c>
      <c r="Q146" s="143" t="s">
        <v>2526</v>
      </c>
      <c r="R146" s="141"/>
      <c r="S146" s="141"/>
    </row>
    <row r="147" spans="1:19" s="147" customFormat="1" ht="15.95" customHeight="1">
      <c r="A147" s="143">
        <v>5328347</v>
      </c>
      <c r="B147" s="143">
        <v>10095</v>
      </c>
      <c r="C147" s="143" t="s">
        <v>7585</v>
      </c>
      <c r="D147" s="146" t="s">
        <v>7586</v>
      </c>
      <c r="E147" s="143" t="s">
        <v>7577</v>
      </c>
      <c r="F147" s="143" t="s">
        <v>2352</v>
      </c>
      <c r="G147" s="143" t="s">
        <v>2047</v>
      </c>
      <c r="H147" s="143" t="s">
        <v>61</v>
      </c>
      <c r="I147" s="143" t="s">
        <v>54</v>
      </c>
      <c r="J147" s="143" t="s">
        <v>2001</v>
      </c>
      <c r="K147" s="143" t="s">
        <v>2515</v>
      </c>
      <c r="L147" s="143">
        <v>619</v>
      </c>
      <c r="M147" s="143" t="s">
        <v>7587</v>
      </c>
      <c r="N147" s="143" t="s">
        <v>2632</v>
      </c>
      <c r="O147" s="143" t="s">
        <v>2638</v>
      </c>
      <c r="P147" s="143" t="s">
        <v>2563</v>
      </c>
      <c r="Q147" s="143" t="s">
        <v>2548</v>
      </c>
      <c r="R147" s="141"/>
      <c r="S147" s="141"/>
    </row>
    <row r="148" spans="1:19" s="147" customFormat="1" ht="15.95" customHeight="1">
      <c r="A148" s="143">
        <v>5327053</v>
      </c>
      <c r="B148" s="143">
        <v>10157</v>
      </c>
      <c r="C148" s="143" t="s">
        <v>2730</v>
      </c>
      <c r="D148" s="146" t="s">
        <v>2731</v>
      </c>
      <c r="E148" s="143" t="s">
        <v>2732</v>
      </c>
      <c r="F148" s="143" t="s">
        <v>2567</v>
      </c>
      <c r="G148" s="143" t="s">
        <v>2027</v>
      </c>
      <c r="H148" s="143" t="s">
        <v>45</v>
      </c>
      <c r="I148" s="143" t="s">
        <v>97</v>
      </c>
      <c r="J148" s="143" t="s">
        <v>1998</v>
      </c>
      <c r="K148" s="143" t="s">
        <v>2481</v>
      </c>
      <c r="L148" s="143">
        <v>705</v>
      </c>
      <c r="M148" s="143" t="s">
        <v>7588</v>
      </c>
      <c r="N148" s="143"/>
      <c r="O148" s="143" t="s">
        <v>2638</v>
      </c>
      <c r="P148" s="143" t="s">
        <v>2578</v>
      </c>
      <c r="Q148" s="143" t="s">
        <v>2562</v>
      </c>
      <c r="R148" s="141"/>
      <c r="S148" s="141"/>
    </row>
    <row r="149" spans="1:19" s="147" customFormat="1" ht="15.95" customHeight="1">
      <c r="A149" s="143">
        <v>534120</v>
      </c>
      <c r="B149" s="143">
        <v>10211</v>
      </c>
      <c r="C149" s="143" t="s">
        <v>2585</v>
      </c>
      <c r="D149" s="146" t="s">
        <v>2586</v>
      </c>
      <c r="E149" s="143" t="s">
        <v>2587</v>
      </c>
      <c r="F149" s="143" t="s">
        <v>2588</v>
      </c>
      <c r="G149" s="143" t="s">
        <v>2074</v>
      </c>
      <c r="H149" s="143" t="s">
        <v>45</v>
      </c>
      <c r="I149" s="143" t="s">
        <v>65</v>
      </c>
      <c r="J149" s="143" t="s">
        <v>1991</v>
      </c>
      <c r="K149" s="143" t="s">
        <v>2394</v>
      </c>
      <c r="L149" s="143">
        <v>931</v>
      </c>
      <c r="M149" s="143" t="s">
        <v>7589</v>
      </c>
      <c r="N149" s="143" t="s">
        <v>2578</v>
      </c>
      <c r="O149" s="143" t="s">
        <v>2563</v>
      </c>
      <c r="P149" s="143" t="s">
        <v>2633</v>
      </c>
      <c r="Q149" s="143" t="s">
        <v>2653</v>
      </c>
      <c r="R149" s="141"/>
      <c r="S149" s="141"/>
    </row>
    <row r="150" spans="1:19" s="147" customFormat="1" ht="15.95" customHeight="1">
      <c r="A150" s="143">
        <v>5327057</v>
      </c>
      <c r="B150" s="143">
        <v>10245</v>
      </c>
      <c r="C150" s="143" t="s">
        <v>7590</v>
      </c>
      <c r="D150" s="146" t="s">
        <v>7591</v>
      </c>
      <c r="E150" s="143" t="s">
        <v>7592</v>
      </c>
      <c r="F150" s="143" t="s">
        <v>2426</v>
      </c>
      <c r="G150" s="143" t="s">
        <v>2020</v>
      </c>
      <c r="H150" s="143" t="s">
        <v>45</v>
      </c>
      <c r="I150" s="143" t="s">
        <v>97</v>
      </c>
      <c r="J150" s="143" t="s">
        <v>1998</v>
      </c>
      <c r="K150" s="143" t="s">
        <v>2515</v>
      </c>
      <c r="L150" s="143">
        <v>623</v>
      </c>
      <c r="M150" s="143" t="s">
        <v>7593</v>
      </c>
      <c r="N150" s="143" t="s">
        <v>2638</v>
      </c>
      <c r="O150" s="143" t="s">
        <v>2632</v>
      </c>
      <c r="P150" s="143" t="s">
        <v>2526</v>
      </c>
      <c r="Q150" s="143" t="s">
        <v>2651</v>
      </c>
      <c r="R150" s="141"/>
      <c r="S150" s="141"/>
    </row>
    <row r="151" spans="1:19" s="147" customFormat="1" ht="15.95" customHeight="1">
      <c r="A151" s="143">
        <v>5328749</v>
      </c>
      <c r="B151" s="143">
        <v>10362</v>
      </c>
      <c r="C151" s="143" t="s">
        <v>7594</v>
      </c>
      <c r="D151" s="146" t="s">
        <v>7595</v>
      </c>
      <c r="E151" s="143" t="s">
        <v>7596</v>
      </c>
      <c r="F151" s="143" t="s">
        <v>2584</v>
      </c>
      <c r="G151" s="143" t="s">
        <v>1341</v>
      </c>
      <c r="H151" s="143" t="s">
        <v>45</v>
      </c>
      <c r="I151" s="143" t="s">
        <v>152</v>
      </c>
      <c r="J151" s="143" t="s">
        <v>1996</v>
      </c>
      <c r="K151" s="143" t="s">
        <v>2385</v>
      </c>
      <c r="L151" s="143">
        <v>524</v>
      </c>
      <c r="M151" s="143" t="s">
        <v>2562</v>
      </c>
      <c r="N151" s="143"/>
      <c r="O151" s="143" t="s">
        <v>2526</v>
      </c>
      <c r="P151" s="143" t="s">
        <v>2632</v>
      </c>
      <c r="Q151" s="143"/>
      <c r="R151" s="141"/>
      <c r="S151" s="141"/>
    </row>
    <row r="152" spans="1:19" s="147" customFormat="1" ht="15.95" customHeight="1">
      <c r="A152" s="143">
        <v>5322474</v>
      </c>
      <c r="B152" s="143">
        <v>10414</v>
      </c>
      <c r="C152" s="143" t="s">
        <v>7046</v>
      </c>
      <c r="D152" s="146" t="s">
        <v>7047</v>
      </c>
      <c r="E152" s="143" t="s">
        <v>7048</v>
      </c>
      <c r="F152" s="143" t="s">
        <v>6996</v>
      </c>
      <c r="G152" s="143" t="s">
        <v>2024</v>
      </c>
      <c r="H152" s="143" t="s">
        <v>45</v>
      </c>
      <c r="I152" s="143" t="s">
        <v>59</v>
      </c>
      <c r="J152" s="143" t="s">
        <v>1993</v>
      </c>
      <c r="K152" s="143" t="s">
        <v>2481</v>
      </c>
      <c r="L152" s="143">
        <v>794</v>
      </c>
      <c r="M152" s="143" t="s">
        <v>2645</v>
      </c>
      <c r="N152" s="143" t="s">
        <v>2633</v>
      </c>
      <c r="O152" s="143" t="s">
        <v>2578</v>
      </c>
      <c r="P152" s="143" t="s">
        <v>2653</v>
      </c>
      <c r="Q152" s="143" t="s">
        <v>2548</v>
      </c>
      <c r="R152" s="141"/>
      <c r="S152" s="141"/>
    </row>
    <row r="153" spans="1:19" s="147" customFormat="1" ht="15.95" customHeight="1">
      <c r="A153" s="143">
        <v>5327682</v>
      </c>
      <c r="B153" s="143">
        <v>10478</v>
      </c>
      <c r="C153" s="143" t="s">
        <v>7597</v>
      </c>
      <c r="D153" s="146" t="s">
        <v>7598</v>
      </c>
      <c r="E153" s="143" t="s">
        <v>2739</v>
      </c>
      <c r="F153" s="143" t="s">
        <v>7191</v>
      </c>
      <c r="G153" s="143" t="s">
        <v>233</v>
      </c>
      <c r="H153" s="143" t="s">
        <v>45</v>
      </c>
      <c r="I153" s="143" t="s">
        <v>152</v>
      </c>
      <c r="J153" s="143" t="s">
        <v>1996</v>
      </c>
      <c r="K153" s="143" t="s">
        <v>2385</v>
      </c>
      <c r="L153" s="143">
        <v>500</v>
      </c>
      <c r="M153" s="143" t="s">
        <v>2650</v>
      </c>
      <c r="N153" s="143" t="s">
        <v>2526</v>
      </c>
      <c r="O153" s="143" t="s">
        <v>2651</v>
      </c>
      <c r="P153" s="143"/>
      <c r="Q153" s="143"/>
      <c r="R153" s="141"/>
      <c r="S153" s="141"/>
    </row>
    <row r="154" spans="1:19" s="147" customFormat="1" ht="15.95" customHeight="1">
      <c r="A154" s="143">
        <v>5328103</v>
      </c>
      <c r="B154" s="143">
        <v>10508</v>
      </c>
      <c r="C154" s="143" t="s">
        <v>2815</v>
      </c>
      <c r="D154" s="146" t="s">
        <v>2816</v>
      </c>
      <c r="E154" s="143" t="s">
        <v>2817</v>
      </c>
      <c r="F154" s="143" t="s">
        <v>2384</v>
      </c>
      <c r="G154" s="143" t="s">
        <v>2152</v>
      </c>
      <c r="H154" s="143" t="s">
        <v>45</v>
      </c>
      <c r="I154" s="143" t="s">
        <v>53</v>
      </c>
      <c r="J154" s="143" t="s">
        <v>2000</v>
      </c>
      <c r="K154" s="143" t="s">
        <v>2481</v>
      </c>
      <c r="L154" s="143">
        <v>785</v>
      </c>
      <c r="M154" s="143" t="s">
        <v>7599</v>
      </c>
      <c r="N154" s="143" t="s">
        <v>2638</v>
      </c>
      <c r="O154" s="143" t="s">
        <v>7600</v>
      </c>
      <c r="P154" s="143" t="s">
        <v>2661</v>
      </c>
      <c r="Q154" s="143" t="s">
        <v>2628</v>
      </c>
      <c r="R154" s="141"/>
      <c r="S154" s="141"/>
    </row>
    <row r="155" spans="1:19" s="147" customFormat="1" ht="15.95" customHeight="1">
      <c r="A155" s="143">
        <v>5323265</v>
      </c>
      <c r="B155" s="143">
        <v>10532</v>
      </c>
      <c r="C155" s="143" t="s">
        <v>7601</v>
      </c>
      <c r="D155" s="146" t="s">
        <v>7602</v>
      </c>
      <c r="E155" s="143" t="s">
        <v>7603</v>
      </c>
      <c r="F155" s="143" t="s">
        <v>2449</v>
      </c>
      <c r="G155" s="143" t="s">
        <v>2023</v>
      </c>
      <c r="H155" s="143" t="s">
        <v>45</v>
      </c>
      <c r="I155" s="143" t="s">
        <v>59</v>
      </c>
      <c r="J155" s="143" t="s">
        <v>1993</v>
      </c>
      <c r="K155" s="143" t="s">
        <v>2394</v>
      </c>
      <c r="L155" s="143">
        <v>984</v>
      </c>
      <c r="M155" s="143" t="s">
        <v>7604</v>
      </c>
      <c r="N155" s="143" t="s">
        <v>2698</v>
      </c>
      <c r="O155" s="143" t="s">
        <v>2729</v>
      </c>
      <c r="P155" s="143" t="s">
        <v>2628</v>
      </c>
      <c r="Q155" s="143" t="s">
        <v>2526</v>
      </c>
      <c r="R155" s="141"/>
      <c r="S155" s="141"/>
    </row>
    <row r="156" spans="1:19" s="147" customFormat="1" ht="15.95" customHeight="1">
      <c r="A156" s="143">
        <v>5317504</v>
      </c>
      <c r="B156" s="143">
        <v>10594</v>
      </c>
      <c r="C156" s="143" t="s">
        <v>7090</v>
      </c>
      <c r="D156" s="146" t="s">
        <v>7091</v>
      </c>
      <c r="E156" s="143" t="s">
        <v>7092</v>
      </c>
      <c r="F156" s="143" t="s">
        <v>2376</v>
      </c>
      <c r="G156" s="143" t="s">
        <v>51</v>
      </c>
      <c r="H156" s="143" t="s">
        <v>45</v>
      </c>
      <c r="I156" s="143" t="s">
        <v>82</v>
      </c>
      <c r="J156" s="143" t="s">
        <v>1992</v>
      </c>
      <c r="K156" s="143" t="s">
        <v>2394</v>
      </c>
      <c r="L156" s="143">
        <v>978</v>
      </c>
      <c r="M156" s="143" t="s">
        <v>2526</v>
      </c>
      <c r="N156" s="143" t="s">
        <v>2526</v>
      </c>
      <c r="O156" s="143"/>
      <c r="P156" s="143"/>
      <c r="Q156" s="143"/>
      <c r="R156" s="141"/>
      <c r="S156" s="141"/>
    </row>
    <row r="157" spans="1:19" s="147" customFormat="1" ht="15.95" customHeight="1">
      <c r="A157" s="143">
        <v>5326382</v>
      </c>
      <c r="B157" s="143">
        <v>10628</v>
      </c>
      <c r="C157" s="143" t="s">
        <v>2707</v>
      </c>
      <c r="D157" s="146" t="s">
        <v>2708</v>
      </c>
      <c r="E157" s="143" t="s">
        <v>2709</v>
      </c>
      <c r="F157" s="143" t="s">
        <v>2360</v>
      </c>
      <c r="G157" s="143" t="s">
        <v>2025</v>
      </c>
      <c r="H157" s="143" t="s">
        <v>45</v>
      </c>
      <c r="I157" s="143" t="s">
        <v>53</v>
      </c>
      <c r="J157" s="143" t="s">
        <v>2000</v>
      </c>
      <c r="K157" s="143" t="s">
        <v>2365</v>
      </c>
      <c r="L157" s="143">
        <v>835</v>
      </c>
      <c r="M157" s="143" t="s">
        <v>7605</v>
      </c>
      <c r="N157" s="143" t="s">
        <v>7600</v>
      </c>
      <c r="O157" s="143" t="s">
        <v>2568</v>
      </c>
      <c r="P157" s="143"/>
      <c r="Q157" s="143" t="s">
        <v>2633</v>
      </c>
      <c r="R157" s="141"/>
      <c r="S157" s="141"/>
    </row>
    <row r="158" spans="1:19" s="147" customFormat="1" ht="15.95" customHeight="1">
      <c r="A158" s="143">
        <v>5325891</v>
      </c>
      <c r="B158" s="143">
        <v>11009</v>
      </c>
      <c r="C158" s="143" t="s">
        <v>2767</v>
      </c>
      <c r="D158" s="146" t="s">
        <v>2768</v>
      </c>
      <c r="E158" s="143" t="s">
        <v>2769</v>
      </c>
      <c r="F158" s="143" t="s">
        <v>2449</v>
      </c>
      <c r="G158" s="143" t="s">
        <v>2023</v>
      </c>
      <c r="H158" s="143" t="s">
        <v>45</v>
      </c>
      <c r="I158" s="143" t="s">
        <v>97</v>
      </c>
      <c r="J158" s="143" t="s">
        <v>1998</v>
      </c>
      <c r="K158" s="143" t="s">
        <v>2385</v>
      </c>
      <c r="L158" s="143">
        <v>578</v>
      </c>
      <c r="M158" s="143" t="s">
        <v>7606</v>
      </c>
      <c r="N158" s="143" t="s">
        <v>2632</v>
      </c>
      <c r="O158" s="143" t="s">
        <v>2578</v>
      </c>
      <c r="P158" s="143" t="s">
        <v>2651</v>
      </c>
      <c r="Q158" s="143" t="s">
        <v>2692</v>
      </c>
      <c r="R158" s="141"/>
      <c r="S158" s="141"/>
    </row>
    <row r="159" spans="1:19" s="147" customFormat="1" ht="15.95" customHeight="1">
      <c r="A159" s="143">
        <v>5327865</v>
      </c>
      <c r="B159" s="143">
        <v>11127</v>
      </c>
      <c r="C159" s="143" t="s">
        <v>7607</v>
      </c>
      <c r="D159" s="146" t="s">
        <v>7608</v>
      </c>
      <c r="E159" s="143" t="s">
        <v>7609</v>
      </c>
      <c r="F159" s="143" t="s">
        <v>2396</v>
      </c>
      <c r="G159" s="143" t="s">
        <v>2030</v>
      </c>
      <c r="H159" s="143" t="s">
        <v>61</v>
      </c>
      <c r="I159" s="143" t="s">
        <v>53</v>
      </c>
      <c r="J159" s="143" t="s">
        <v>2000</v>
      </c>
      <c r="K159" s="143" t="s">
        <v>2385</v>
      </c>
      <c r="L159" s="143">
        <v>522</v>
      </c>
      <c r="M159" s="143" t="s">
        <v>7610</v>
      </c>
      <c r="N159" s="143" t="s">
        <v>2638</v>
      </c>
      <c r="O159" s="143" t="s">
        <v>2632</v>
      </c>
      <c r="P159" s="143" t="s">
        <v>2653</v>
      </c>
      <c r="Q159" s="143" t="s">
        <v>2638</v>
      </c>
      <c r="R159" s="141"/>
      <c r="S159" s="141"/>
    </row>
    <row r="160" spans="1:19" s="147" customFormat="1" ht="15.95" customHeight="1">
      <c r="A160" s="143">
        <v>5327980</v>
      </c>
      <c r="B160" s="143">
        <v>11127</v>
      </c>
      <c r="C160" s="143" t="s">
        <v>2733</v>
      </c>
      <c r="D160" s="146" t="s">
        <v>2734</v>
      </c>
      <c r="E160" s="143" t="s">
        <v>2735</v>
      </c>
      <c r="F160" s="143" t="s">
        <v>2436</v>
      </c>
      <c r="G160" s="143" t="s">
        <v>127</v>
      </c>
      <c r="H160" s="143" t="s">
        <v>45</v>
      </c>
      <c r="I160" s="143" t="s">
        <v>97</v>
      </c>
      <c r="J160" s="143" t="s">
        <v>1998</v>
      </c>
      <c r="K160" s="143" t="s">
        <v>2385</v>
      </c>
      <c r="L160" s="143">
        <v>529</v>
      </c>
      <c r="M160" s="143" t="s">
        <v>2548</v>
      </c>
      <c r="N160" s="143" t="s">
        <v>2578</v>
      </c>
      <c r="O160" s="143" t="s">
        <v>2653</v>
      </c>
      <c r="P160" s="143" t="s">
        <v>2653</v>
      </c>
      <c r="Q160" s="143"/>
      <c r="R160" s="141"/>
      <c r="S160" s="141"/>
    </row>
    <row r="161" spans="1:19" s="147" customFormat="1" ht="15.95" customHeight="1">
      <c r="A161" s="143">
        <v>5327062</v>
      </c>
      <c r="B161" s="143">
        <v>11179</v>
      </c>
      <c r="C161" s="143" t="s">
        <v>2819</v>
      </c>
      <c r="D161" s="146" t="s">
        <v>7611</v>
      </c>
      <c r="E161" s="143" t="s">
        <v>2820</v>
      </c>
      <c r="F161" s="143" t="s">
        <v>2567</v>
      </c>
      <c r="G161" s="143" t="s">
        <v>2027</v>
      </c>
      <c r="H161" s="143" t="s">
        <v>45</v>
      </c>
      <c r="I161" s="143" t="s">
        <v>53</v>
      </c>
      <c r="J161" s="143" t="s">
        <v>2000</v>
      </c>
      <c r="K161" s="143" t="s">
        <v>2515</v>
      </c>
      <c r="L161" s="143">
        <v>627</v>
      </c>
      <c r="M161" s="143" t="s">
        <v>7612</v>
      </c>
      <c r="N161" s="143" t="s">
        <v>2628</v>
      </c>
      <c r="O161" s="143" t="s">
        <v>2653</v>
      </c>
      <c r="P161" s="143" t="s">
        <v>2628</v>
      </c>
      <c r="Q161" s="143" t="s">
        <v>2632</v>
      </c>
      <c r="R161" s="141"/>
      <c r="S161" s="141"/>
    </row>
    <row r="162" spans="1:19" s="147" customFormat="1" ht="15.95" customHeight="1">
      <c r="A162" s="143">
        <v>5326397</v>
      </c>
      <c r="B162" s="143">
        <v>11372</v>
      </c>
      <c r="C162" s="143" t="s">
        <v>7613</v>
      </c>
      <c r="D162" s="146" t="s">
        <v>7614</v>
      </c>
      <c r="E162" s="143" t="s">
        <v>7615</v>
      </c>
      <c r="F162" s="143" t="s">
        <v>2347</v>
      </c>
      <c r="G162" s="143" t="s">
        <v>2031</v>
      </c>
      <c r="H162" s="143" t="s">
        <v>45</v>
      </c>
      <c r="I162" s="143" t="s">
        <v>97</v>
      </c>
      <c r="J162" s="143" t="s">
        <v>1998</v>
      </c>
      <c r="K162" s="143" t="s">
        <v>2385</v>
      </c>
      <c r="L162" s="143">
        <v>595</v>
      </c>
      <c r="M162" s="143" t="s">
        <v>2633</v>
      </c>
      <c r="N162" s="143" t="s">
        <v>2633</v>
      </c>
      <c r="O162" s="143"/>
      <c r="P162" s="143"/>
      <c r="Q162" s="143"/>
      <c r="R162" s="141"/>
      <c r="S162" s="141"/>
    </row>
    <row r="163" spans="1:19" s="147" customFormat="1" ht="15.95" customHeight="1">
      <c r="A163" s="143">
        <v>5328763</v>
      </c>
      <c r="B163" s="143">
        <v>11406</v>
      </c>
      <c r="C163" s="143" t="s">
        <v>7142</v>
      </c>
      <c r="D163" s="146" t="s">
        <v>7143</v>
      </c>
      <c r="E163" s="143" t="s">
        <v>7144</v>
      </c>
      <c r="F163" s="143" t="s">
        <v>2376</v>
      </c>
      <c r="G163" s="143" t="s">
        <v>51</v>
      </c>
      <c r="H163" s="143" t="s">
        <v>61</v>
      </c>
      <c r="I163" s="143" t="s">
        <v>89</v>
      </c>
      <c r="J163" s="143" t="s">
        <v>2002</v>
      </c>
      <c r="K163" s="143" t="s">
        <v>2385</v>
      </c>
      <c r="L163" s="143">
        <v>558</v>
      </c>
      <c r="M163" s="143" t="s">
        <v>7616</v>
      </c>
      <c r="N163" s="143" t="s">
        <v>2669</v>
      </c>
      <c r="O163" s="143" t="s">
        <v>2628</v>
      </c>
      <c r="P163" s="143" t="s">
        <v>2632</v>
      </c>
      <c r="Q163" s="143" t="s">
        <v>2692</v>
      </c>
      <c r="R163" s="141"/>
      <c r="S163" s="141"/>
    </row>
    <row r="164" spans="1:19" s="147" customFormat="1" ht="15.95" customHeight="1">
      <c r="A164" s="143">
        <v>5320045</v>
      </c>
      <c r="B164" s="143">
        <v>11409</v>
      </c>
      <c r="C164" s="143" t="s">
        <v>7097</v>
      </c>
      <c r="D164" s="146" t="s">
        <v>7617</v>
      </c>
      <c r="E164" s="143" t="s">
        <v>7098</v>
      </c>
      <c r="F164" s="143" t="s">
        <v>2462</v>
      </c>
      <c r="G164" s="143" t="s">
        <v>240</v>
      </c>
      <c r="H164" s="143" t="s">
        <v>45</v>
      </c>
      <c r="I164" s="143" t="s">
        <v>65</v>
      </c>
      <c r="J164" s="143" t="s">
        <v>1991</v>
      </c>
      <c r="K164" s="143" t="s">
        <v>2394</v>
      </c>
      <c r="L164" s="143">
        <v>900</v>
      </c>
      <c r="M164" s="143" t="s">
        <v>7618</v>
      </c>
      <c r="N164" s="143"/>
      <c r="O164" s="143" t="s">
        <v>2628</v>
      </c>
      <c r="P164" s="143" t="s">
        <v>2651</v>
      </c>
      <c r="Q164" s="143" t="s">
        <v>2578</v>
      </c>
      <c r="R164" s="141"/>
      <c r="S164" s="141"/>
    </row>
    <row r="165" spans="1:19" s="147" customFormat="1" ht="15.95" customHeight="1">
      <c r="A165" s="143">
        <v>5328277</v>
      </c>
      <c r="B165" s="143">
        <v>11459</v>
      </c>
      <c r="C165" s="143" t="s">
        <v>7619</v>
      </c>
      <c r="D165" s="146" t="s">
        <v>7620</v>
      </c>
      <c r="E165" s="143" t="s">
        <v>7621</v>
      </c>
      <c r="F165" s="143" t="s">
        <v>2584</v>
      </c>
      <c r="G165" s="143" t="s">
        <v>1341</v>
      </c>
      <c r="H165" s="143" t="s">
        <v>45</v>
      </c>
      <c r="I165" s="143" t="s">
        <v>97</v>
      </c>
      <c r="J165" s="143" t="s">
        <v>1998</v>
      </c>
      <c r="K165" s="143" t="s">
        <v>2385</v>
      </c>
      <c r="L165" s="143">
        <v>590</v>
      </c>
      <c r="M165" s="143" t="s">
        <v>7622</v>
      </c>
      <c r="N165" s="143" t="s">
        <v>7118</v>
      </c>
      <c r="O165" s="143" t="s">
        <v>2682</v>
      </c>
      <c r="P165" s="143" t="s">
        <v>2568</v>
      </c>
      <c r="Q165" s="143" t="s">
        <v>2632</v>
      </c>
      <c r="R165" s="141"/>
      <c r="S165" s="141"/>
    </row>
    <row r="166" spans="1:19" s="147" customFormat="1" ht="15.95" customHeight="1">
      <c r="A166" s="143">
        <v>5328129</v>
      </c>
      <c r="B166" s="143">
        <v>11504</v>
      </c>
      <c r="C166" s="143" t="s">
        <v>2806</v>
      </c>
      <c r="D166" s="146" t="s">
        <v>2807</v>
      </c>
      <c r="E166" s="143" t="s">
        <v>2808</v>
      </c>
      <c r="F166" s="143" t="s">
        <v>2347</v>
      </c>
      <c r="G166" s="143" t="s">
        <v>2031</v>
      </c>
      <c r="H166" s="143" t="s">
        <v>45</v>
      </c>
      <c r="I166" s="143" t="s">
        <v>89</v>
      </c>
      <c r="J166" s="143" t="s">
        <v>2002</v>
      </c>
      <c r="K166" s="143" t="s">
        <v>2515</v>
      </c>
      <c r="L166" s="143">
        <v>677</v>
      </c>
      <c r="M166" s="143" t="s">
        <v>7623</v>
      </c>
      <c r="N166" s="143" t="s">
        <v>2651</v>
      </c>
      <c r="O166" s="143" t="s">
        <v>2628</v>
      </c>
      <c r="P166" s="143" t="s">
        <v>2653</v>
      </c>
      <c r="Q166" s="143" t="s">
        <v>2711</v>
      </c>
      <c r="R166" s="141"/>
      <c r="S166" s="141"/>
    </row>
    <row r="167" spans="1:19" s="147" customFormat="1" ht="15.95" customHeight="1">
      <c r="A167" s="143">
        <v>5328382</v>
      </c>
      <c r="B167" s="143">
        <v>11510</v>
      </c>
      <c r="C167" s="143" t="s">
        <v>7124</v>
      </c>
      <c r="D167" s="146" t="s">
        <v>7125</v>
      </c>
      <c r="E167" s="143" t="s">
        <v>7126</v>
      </c>
      <c r="F167" s="143" t="s">
        <v>2347</v>
      </c>
      <c r="G167" s="143" t="s">
        <v>2031</v>
      </c>
      <c r="H167" s="143" t="s">
        <v>45</v>
      </c>
      <c r="I167" s="143" t="s">
        <v>89</v>
      </c>
      <c r="J167" s="143" t="s">
        <v>2002</v>
      </c>
      <c r="K167" s="143" t="s">
        <v>2515</v>
      </c>
      <c r="L167" s="143">
        <v>669</v>
      </c>
      <c r="M167" s="143" t="s">
        <v>7624</v>
      </c>
      <c r="N167" s="143" t="s">
        <v>2632</v>
      </c>
      <c r="O167" s="143" t="s">
        <v>2682</v>
      </c>
      <c r="P167" s="143" t="s">
        <v>2715</v>
      </c>
      <c r="Q167" s="143" t="s">
        <v>7136</v>
      </c>
      <c r="R167" s="141"/>
      <c r="S167" s="141"/>
    </row>
    <row r="168" spans="1:19" s="147" customFormat="1" ht="15.95" customHeight="1">
      <c r="A168" s="143">
        <v>5328293</v>
      </c>
      <c r="B168" s="143">
        <v>11541</v>
      </c>
      <c r="C168" s="143" t="s">
        <v>7164</v>
      </c>
      <c r="D168" s="146" t="s">
        <v>7165</v>
      </c>
      <c r="E168" s="143" t="s">
        <v>7166</v>
      </c>
      <c r="F168" s="143" t="s">
        <v>2536</v>
      </c>
      <c r="G168" s="143" t="s">
        <v>945</v>
      </c>
      <c r="H168" s="143" t="s">
        <v>45</v>
      </c>
      <c r="I168" s="143" t="s">
        <v>44</v>
      </c>
      <c r="J168" s="143" t="s">
        <v>1999</v>
      </c>
      <c r="K168" s="143" t="s">
        <v>2385</v>
      </c>
      <c r="L168" s="143">
        <v>574</v>
      </c>
      <c r="M168" s="143" t="s">
        <v>7625</v>
      </c>
      <c r="N168" s="143" t="s">
        <v>2628</v>
      </c>
      <c r="O168" s="143" t="s">
        <v>2534</v>
      </c>
      <c r="P168" s="143" t="s">
        <v>2628</v>
      </c>
      <c r="Q168" s="143" t="s">
        <v>2578</v>
      </c>
      <c r="R168" s="141"/>
      <c r="S168" s="141"/>
    </row>
    <row r="169" spans="1:19" s="147" customFormat="1" ht="15.95" customHeight="1">
      <c r="A169" s="143">
        <v>5328184</v>
      </c>
      <c r="B169" s="143">
        <v>11643</v>
      </c>
      <c r="C169" s="143" t="s">
        <v>7110</v>
      </c>
      <c r="D169" s="146" t="s">
        <v>7111</v>
      </c>
      <c r="E169" s="143" t="s">
        <v>7112</v>
      </c>
      <c r="F169" s="143" t="s">
        <v>2347</v>
      </c>
      <c r="G169" s="143" t="s">
        <v>2031</v>
      </c>
      <c r="H169" s="143" t="s">
        <v>45</v>
      </c>
      <c r="I169" s="143" t="s">
        <v>89</v>
      </c>
      <c r="J169" s="143" t="s">
        <v>2002</v>
      </c>
      <c r="K169" s="143" t="s">
        <v>2515</v>
      </c>
      <c r="L169" s="143">
        <v>676</v>
      </c>
      <c r="M169" s="143" t="s">
        <v>7089</v>
      </c>
      <c r="N169" s="143" t="s">
        <v>2578</v>
      </c>
      <c r="O169" s="143" t="s">
        <v>2710</v>
      </c>
      <c r="P169" s="143" t="s">
        <v>7136</v>
      </c>
      <c r="Q169" s="143" t="s">
        <v>2776</v>
      </c>
      <c r="R169" s="141"/>
      <c r="S169" s="141"/>
    </row>
    <row r="170" spans="1:19" s="147" customFormat="1" ht="15.95" customHeight="1">
      <c r="A170" s="143">
        <v>5328259</v>
      </c>
      <c r="B170" s="143">
        <v>11668</v>
      </c>
      <c r="C170" s="143" t="s">
        <v>7626</v>
      </c>
      <c r="D170" s="146" t="s">
        <v>7627</v>
      </c>
      <c r="E170" s="143" t="s">
        <v>7628</v>
      </c>
      <c r="F170" s="143" t="s">
        <v>2355</v>
      </c>
      <c r="G170" s="143" t="s">
        <v>47</v>
      </c>
      <c r="H170" s="143" t="s">
        <v>61</v>
      </c>
      <c r="I170" s="143" t="s">
        <v>54</v>
      </c>
      <c r="J170" s="143" t="s">
        <v>2001</v>
      </c>
      <c r="K170" s="143" t="s">
        <v>2385</v>
      </c>
      <c r="L170" s="143">
        <v>516</v>
      </c>
      <c r="M170" s="143" t="s">
        <v>7629</v>
      </c>
      <c r="N170" s="143"/>
      <c r="O170" s="143" t="s">
        <v>7084</v>
      </c>
      <c r="P170" s="143" t="s">
        <v>2638</v>
      </c>
      <c r="Q170" s="143" t="s">
        <v>2653</v>
      </c>
      <c r="R170" s="141"/>
      <c r="S170" s="141"/>
    </row>
    <row r="171" spans="1:19" s="147" customFormat="1" ht="15.95" customHeight="1">
      <c r="A171" s="143">
        <v>5328631</v>
      </c>
      <c r="B171" s="143">
        <v>11715</v>
      </c>
      <c r="C171" s="143" t="s">
        <v>7630</v>
      </c>
      <c r="D171" s="146" t="s">
        <v>7631</v>
      </c>
      <c r="E171" s="143" t="s">
        <v>7632</v>
      </c>
      <c r="F171" s="143" t="s">
        <v>2355</v>
      </c>
      <c r="G171" s="143" t="s">
        <v>47</v>
      </c>
      <c r="H171" s="143" t="s">
        <v>45</v>
      </c>
      <c r="I171" s="143" t="s">
        <v>53</v>
      </c>
      <c r="J171" s="143" t="s">
        <v>2000</v>
      </c>
      <c r="K171" s="143" t="s">
        <v>2515</v>
      </c>
      <c r="L171" s="143">
        <v>611</v>
      </c>
      <c r="M171" s="143" t="s">
        <v>7633</v>
      </c>
      <c r="N171" s="143" t="s">
        <v>7118</v>
      </c>
      <c r="O171" s="143" t="s">
        <v>2628</v>
      </c>
      <c r="P171" s="143" t="s">
        <v>2653</v>
      </c>
      <c r="Q171" s="143" t="s">
        <v>2669</v>
      </c>
      <c r="R171" s="141"/>
      <c r="S171" s="141"/>
    </row>
    <row r="172" spans="1:19" s="147" customFormat="1" ht="15.95" customHeight="1">
      <c r="A172" s="143">
        <v>5325500</v>
      </c>
      <c r="B172" s="143">
        <v>11749</v>
      </c>
      <c r="C172" s="143" t="s">
        <v>7104</v>
      </c>
      <c r="D172" s="146" t="s">
        <v>7105</v>
      </c>
      <c r="E172" s="143" t="s">
        <v>7106</v>
      </c>
      <c r="F172" s="143" t="s">
        <v>2344</v>
      </c>
      <c r="G172" s="143" t="s">
        <v>145</v>
      </c>
      <c r="H172" s="143" t="s">
        <v>45</v>
      </c>
      <c r="I172" s="143" t="s">
        <v>97</v>
      </c>
      <c r="J172" s="143" t="s">
        <v>1998</v>
      </c>
      <c r="K172" s="143" t="s">
        <v>2515</v>
      </c>
      <c r="L172" s="143">
        <v>651</v>
      </c>
      <c r="M172" s="143" t="s">
        <v>7634</v>
      </c>
      <c r="N172" s="143" t="s">
        <v>2653</v>
      </c>
      <c r="O172" s="143" t="s">
        <v>2657</v>
      </c>
      <c r="P172" s="143" t="s">
        <v>2692</v>
      </c>
      <c r="Q172" s="143" t="s">
        <v>2698</v>
      </c>
      <c r="R172" s="141"/>
      <c r="S172" s="141"/>
    </row>
    <row r="173" spans="1:19" s="147" customFormat="1" ht="15.95" customHeight="1">
      <c r="A173" s="143">
        <v>5328115</v>
      </c>
      <c r="B173" s="143">
        <v>11807</v>
      </c>
      <c r="C173" s="143" t="s">
        <v>2858</v>
      </c>
      <c r="D173" s="146" t="s">
        <v>2859</v>
      </c>
      <c r="E173" s="143" t="s">
        <v>2860</v>
      </c>
      <c r="F173" s="143" t="s">
        <v>2344</v>
      </c>
      <c r="G173" s="143" t="s">
        <v>145</v>
      </c>
      <c r="H173" s="143" t="s">
        <v>45</v>
      </c>
      <c r="I173" s="143" t="s">
        <v>54</v>
      </c>
      <c r="J173" s="143" t="s">
        <v>2001</v>
      </c>
      <c r="K173" s="143" t="s">
        <v>2515</v>
      </c>
      <c r="L173" s="143">
        <v>633</v>
      </c>
      <c r="M173" s="143" t="s">
        <v>7635</v>
      </c>
      <c r="N173" s="143" t="s">
        <v>2696</v>
      </c>
      <c r="O173" s="143" t="s">
        <v>2692</v>
      </c>
      <c r="P173" s="143" t="s">
        <v>2568</v>
      </c>
      <c r="Q173" s="143" t="s">
        <v>2651</v>
      </c>
      <c r="R173" s="141"/>
      <c r="S173" s="141"/>
    </row>
    <row r="174" spans="1:19" s="147" customFormat="1" ht="15.95" customHeight="1">
      <c r="A174" s="143">
        <v>5318147</v>
      </c>
      <c r="B174" s="143">
        <v>11899</v>
      </c>
      <c r="C174" s="143" t="s">
        <v>2517</v>
      </c>
      <c r="D174" s="146" t="s">
        <v>2518</v>
      </c>
      <c r="E174" s="143" t="s">
        <v>2519</v>
      </c>
      <c r="F174" s="143" t="s">
        <v>2360</v>
      </c>
      <c r="G174" s="143" t="s">
        <v>2025</v>
      </c>
      <c r="H174" s="143" t="s">
        <v>45</v>
      </c>
      <c r="I174" s="143" t="s">
        <v>65</v>
      </c>
      <c r="J174" s="143" t="s">
        <v>1991</v>
      </c>
      <c r="K174" s="143" t="s">
        <v>2345</v>
      </c>
      <c r="L174" s="143">
        <v>1105</v>
      </c>
      <c r="M174" s="143" t="s">
        <v>2653</v>
      </c>
      <c r="N174" s="143" t="s">
        <v>2653</v>
      </c>
      <c r="O174" s="143"/>
      <c r="P174" s="143"/>
      <c r="Q174" s="143"/>
      <c r="R174" s="141"/>
      <c r="S174" s="141"/>
    </row>
    <row r="175" spans="1:19" s="147" customFormat="1" ht="15.95" customHeight="1">
      <c r="A175" s="143">
        <v>5326930</v>
      </c>
      <c r="B175" s="143">
        <v>11948</v>
      </c>
      <c r="C175" s="143" t="s">
        <v>2840</v>
      </c>
      <c r="D175" s="146" t="s">
        <v>2841</v>
      </c>
      <c r="E175" s="143" t="s">
        <v>2842</v>
      </c>
      <c r="F175" s="143" t="s">
        <v>2376</v>
      </c>
      <c r="G175" s="143" t="s">
        <v>51</v>
      </c>
      <c r="H175" s="143" t="s">
        <v>45</v>
      </c>
      <c r="I175" s="143" t="s">
        <v>97</v>
      </c>
      <c r="J175" s="143" t="s">
        <v>1998</v>
      </c>
      <c r="K175" s="143" t="s">
        <v>2385</v>
      </c>
      <c r="L175" s="143">
        <v>500</v>
      </c>
      <c r="M175" s="143" t="s">
        <v>7636</v>
      </c>
      <c r="N175" s="143" t="s">
        <v>2651</v>
      </c>
      <c r="O175" s="143" t="s">
        <v>2736</v>
      </c>
      <c r="P175" s="143" t="s">
        <v>2697</v>
      </c>
      <c r="Q175" s="143" t="s">
        <v>2696</v>
      </c>
      <c r="R175" s="141"/>
      <c r="S175" s="141"/>
    </row>
    <row r="176" spans="1:19" s="147" customFormat="1" ht="15.95" customHeight="1">
      <c r="A176" s="143">
        <v>5328449</v>
      </c>
      <c r="B176" s="143">
        <v>12046</v>
      </c>
      <c r="C176" s="143" t="s">
        <v>7637</v>
      </c>
      <c r="D176" s="146" t="s">
        <v>7638</v>
      </c>
      <c r="E176" s="143" t="s">
        <v>7639</v>
      </c>
      <c r="F176" s="143" t="s">
        <v>2449</v>
      </c>
      <c r="G176" s="143" t="s">
        <v>2023</v>
      </c>
      <c r="H176" s="143" t="s">
        <v>45</v>
      </c>
      <c r="I176" s="143" t="s">
        <v>44</v>
      </c>
      <c r="J176" s="143" t="s">
        <v>1999</v>
      </c>
      <c r="K176" s="143" t="s">
        <v>2515</v>
      </c>
      <c r="L176" s="143">
        <v>652</v>
      </c>
      <c r="M176" s="143" t="s">
        <v>7640</v>
      </c>
      <c r="N176" s="143" t="s">
        <v>2692</v>
      </c>
      <c r="O176" s="143" t="s">
        <v>2692</v>
      </c>
      <c r="P176" s="143" t="s">
        <v>2657</v>
      </c>
      <c r="Q176" s="143" t="s">
        <v>2628</v>
      </c>
      <c r="R176" s="141"/>
      <c r="S176" s="141"/>
    </row>
    <row r="177" spans="1:19" s="147" customFormat="1" ht="15.95" customHeight="1">
      <c r="A177" s="143">
        <v>2213747</v>
      </c>
      <c r="B177" s="143">
        <v>12120</v>
      </c>
      <c r="C177" s="143" t="s">
        <v>7641</v>
      </c>
      <c r="D177" s="146" t="s">
        <v>7642</v>
      </c>
      <c r="E177" s="143" t="s">
        <v>7643</v>
      </c>
      <c r="F177" s="143" t="s">
        <v>2436</v>
      </c>
      <c r="G177" s="143" t="s">
        <v>127</v>
      </c>
      <c r="H177" s="143" t="s">
        <v>45</v>
      </c>
      <c r="I177" s="143" t="s">
        <v>82</v>
      </c>
      <c r="J177" s="143" t="s">
        <v>1992</v>
      </c>
      <c r="K177" s="143" t="s">
        <v>2353</v>
      </c>
      <c r="L177" s="143">
        <v>1048</v>
      </c>
      <c r="M177" s="143" t="s">
        <v>7096</v>
      </c>
      <c r="N177" s="143" t="s">
        <v>2657</v>
      </c>
      <c r="O177" s="143" t="s">
        <v>2669</v>
      </c>
      <c r="P177" s="143"/>
      <c r="Q177" s="143" t="s">
        <v>2568</v>
      </c>
      <c r="R177" s="141"/>
      <c r="S177" s="141"/>
    </row>
    <row r="178" spans="1:19" s="147" customFormat="1" ht="15.95" customHeight="1">
      <c r="A178" s="143">
        <v>5328655</v>
      </c>
      <c r="B178" s="143">
        <v>12163</v>
      </c>
      <c r="C178" s="143" t="s">
        <v>7644</v>
      </c>
      <c r="D178" s="146" t="s">
        <v>7645</v>
      </c>
      <c r="E178" s="143" t="s">
        <v>7646</v>
      </c>
      <c r="F178" s="143" t="s">
        <v>2344</v>
      </c>
      <c r="G178" s="143" t="s">
        <v>145</v>
      </c>
      <c r="H178" s="143" t="s">
        <v>61</v>
      </c>
      <c r="I178" s="143" t="s">
        <v>54</v>
      </c>
      <c r="J178" s="143" t="s">
        <v>2001</v>
      </c>
      <c r="K178" s="143" t="s">
        <v>2385</v>
      </c>
      <c r="L178" s="143">
        <v>500</v>
      </c>
      <c r="M178" s="143" t="s">
        <v>7647</v>
      </c>
      <c r="N178" s="143" t="s">
        <v>2692</v>
      </c>
      <c r="O178" s="143" t="s">
        <v>2698</v>
      </c>
      <c r="P178" s="143" t="s">
        <v>2669</v>
      </c>
      <c r="Q178" s="143" t="s">
        <v>2692</v>
      </c>
      <c r="R178" s="141"/>
      <c r="S178" s="141"/>
    </row>
    <row r="179" spans="1:19" s="147" customFormat="1" ht="15.95" customHeight="1">
      <c r="A179" s="143">
        <v>5324014</v>
      </c>
      <c r="B179" s="143">
        <v>12182</v>
      </c>
      <c r="C179" s="143" t="s">
        <v>7648</v>
      </c>
      <c r="D179" s="146" t="s">
        <v>7649</v>
      </c>
      <c r="E179" s="143" t="s">
        <v>7650</v>
      </c>
      <c r="F179" s="143" t="s">
        <v>2396</v>
      </c>
      <c r="G179" s="143" t="s">
        <v>2030</v>
      </c>
      <c r="H179" s="143" t="s">
        <v>45</v>
      </c>
      <c r="I179" s="143" t="s">
        <v>59</v>
      </c>
      <c r="J179" s="143" t="s">
        <v>1993</v>
      </c>
      <c r="K179" s="143" t="s">
        <v>2353</v>
      </c>
      <c r="L179" s="143">
        <v>1040</v>
      </c>
      <c r="M179" s="143" t="s">
        <v>7651</v>
      </c>
      <c r="N179" s="143" t="s">
        <v>2669</v>
      </c>
      <c r="O179" s="143" t="s">
        <v>2696</v>
      </c>
      <c r="P179" s="143" t="s">
        <v>2692</v>
      </c>
      <c r="Q179" s="143" t="s">
        <v>2657</v>
      </c>
      <c r="R179" s="141"/>
      <c r="S179" s="141"/>
    </row>
    <row r="180" spans="1:19" s="147" customFormat="1" ht="15.95" customHeight="1">
      <c r="A180" s="143">
        <v>5328816</v>
      </c>
      <c r="B180" s="143">
        <v>12229</v>
      </c>
      <c r="C180" s="143" t="s">
        <v>7182</v>
      </c>
      <c r="D180" s="146" t="s">
        <v>7183</v>
      </c>
      <c r="E180" s="143" t="s">
        <v>7184</v>
      </c>
      <c r="F180" s="143" t="s">
        <v>2347</v>
      </c>
      <c r="G180" s="143" t="s">
        <v>2031</v>
      </c>
      <c r="H180" s="143" t="s">
        <v>45</v>
      </c>
      <c r="I180" s="143" t="s">
        <v>54</v>
      </c>
      <c r="J180" s="143" t="s">
        <v>2001</v>
      </c>
      <c r="K180" s="143" t="s">
        <v>2385</v>
      </c>
      <c r="L180" s="143">
        <v>592</v>
      </c>
      <c r="M180" s="143" t="s">
        <v>7652</v>
      </c>
      <c r="N180" s="143" t="s">
        <v>2669</v>
      </c>
      <c r="O180" s="143" t="s">
        <v>2698</v>
      </c>
      <c r="P180" s="143" t="s">
        <v>2692</v>
      </c>
      <c r="Q180" s="143" t="s">
        <v>2657</v>
      </c>
      <c r="R180" s="141"/>
      <c r="S180" s="141"/>
    </row>
    <row r="181" spans="1:19" s="147" customFormat="1" ht="15.95" customHeight="1">
      <c r="A181" s="143">
        <v>5325896</v>
      </c>
      <c r="B181" s="143">
        <v>12229</v>
      </c>
      <c r="C181" s="143" t="s">
        <v>7653</v>
      </c>
      <c r="D181" s="146" t="s">
        <v>7654</v>
      </c>
      <c r="E181" s="143" t="s">
        <v>7655</v>
      </c>
      <c r="F181" s="143" t="s">
        <v>2784</v>
      </c>
      <c r="G181" s="143" t="s">
        <v>55</v>
      </c>
      <c r="H181" s="143" t="s">
        <v>45</v>
      </c>
      <c r="I181" s="143" t="s">
        <v>65</v>
      </c>
      <c r="J181" s="143" t="s">
        <v>1991</v>
      </c>
      <c r="K181" s="143" t="s">
        <v>2353</v>
      </c>
      <c r="L181" s="143">
        <v>1066</v>
      </c>
      <c r="M181" s="143" t="s">
        <v>7652</v>
      </c>
      <c r="N181" s="143" t="s">
        <v>2692</v>
      </c>
      <c r="O181" s="143" t="s">
        <v>2698</v>
      </c>
      <c r="P181" s="143" t="s">
        <v>2568</v>
      </c>
      <c r="Q181" s="143"/>
      <c r="R181" s="141"/>
      <c r="S181" s="141"/>
    </row>
    <row r="182" spans="1:19" s="147" customFormat="1" ht="15.95" customHeight="1">
      <c r="A182" s="143">
        <v>5328286</v>
      </c>
      <c r="B182" s="143">
        <v>12273</v>
      </c>
      <c r="C182" s="143" t="s">
        <v>7656</v>
      </c>
      <c r="D182" s="146" t="s">
        <v>7657</v>
      </c>
      <c r="E182" s="143" t="s">
        <v>7658</v>
      </c>
      <c r="F182" s="143" t="s">
        <v>2536</v>
      </c>
      <c r="G182" s="143" t="s">
        <v>945</v>
      </c>
      <c r="H182" s="143" t="s">
        <v>61</v>
      </c>
      <c r="I182" s="143" t="s">
        <v>53</v>
      </c>
      <c r="J182" s="143" t="s">
        <v>2000</v>
      </c>
      <c r="K182" s="143" t="s">
        <v>2385</v>
      </c>
      <c r="L182" s="143">
        <v>500</v>
      </c>
      <c r="M182" s="143" t="s">
        <v>7659</v>
      </c>
      <c r="N182" s="143" t="s">
        <v>2748</v>
      </c>
      <c r="O182" s="143" t="s">
        <v>2736</v>
      </c>
      <c r="P182" s="143" t="s">
        <v>2628</v>
      </c>
      <c r="Q182" s="143" t="s">
        <v>7084</v>
      </c>
      <c r="R182" s="141"/>
      <c r="S182" s="141"/>
    </row>
    <row r="183" spans="1:19" s="147" customFormat="1" ht="15.95" customHeight="1">
      <c r="A183" s="143">
        <v>5328308</v>
      </c>
      <c r="B183" s="143">
        <v>12350</v>
      </c>
      <c r="C183" s="143" t="s">
        <v>7107</v>
      </c>
      <c r="D183" s="146" t="s">
        <v>7108</v>
      </c>
      <c r="E183" s="143" t="s">
        <v>7109</v>
      </c>
      <c r="F183" s="143" t="s">
        <v>2376</v>
      </c>
      <c r="G183" s="143" t="s">
        <v>51</v>
      </c>
      <c r="H183" s="143" t="s">
        <v>45</v>
      </c>
      <c r="I183" s="143" t="s">
        <v>53</v>
      </c>
      <c r="J183" s="143" t="s">
        <v>2000</v>
      </c>
      <c r="K183" s="143" t="s">
        <v>2515</v>
      </c>
      <c r="L183" s="143">
        <v>643</v>
      </c>
      <c r="M183" s="143" t="s">
        <v>7660</v>
      </c>
      <c r="N183" s="143" t="s">
        <v>2698</v>
      </c>
      <c r="O183" s="143" t="s">
        <v>2669</v>
      </c>
      <c r="P183" s="143" t="s">
        <v>2669</v>
      </c>
      <c r="Q183" s="143"/>
      <c r="R183" s="141"/>
      <c r="S183" s="141"/>
    </row>
    <row r="184" spans="1:19" s="147" customFormat="1" ht="15.95" customHeight="1">
      <c r="A184" s="143">
        <v>5317564</v>
      </c>
      <c r="B184" s="143">
        <v>12420</v>
      </c>
      <c r="C184" s="143" t="s">
        <v>7661</v>
      </c>
      <c r="D184" s="146" t="s">
        <v>7662</v>
      </c>
      <c r="E184" s="143" t="s">
        <v>7663</v>
      </c>
      <c r="F184" s="143" t="s">
        <v>7664</v>
      </c>
      <c r="G184" s="143" t="s">
        <v>265</v>
      </c>
      <c r="H184" s="143" t="s">
        <v>45</v>
      </c>
      <c r="I184" s="143" t="s">
        <v>59</v>
      </c>
      <c r="J184" s="143" t="s">
        <v>1993</v>
      </c>
      <c r="K184" s="143" t="s">
        <v>2353</v>
      </c>
      <c r="L184" s="143">
        <v>1001</v>
      </c>
      <c r="M184" s="143" t="s">
        <v>7665</v>
      </c>
      <c r="N184" s="143"/>
      <c r="O184" s="143" t="s">
        <v>2657</v>
      </c>
      <c r="P184" s="143" t="s">
        <v>2669</v>
      </c>
      <c r="Q184" s="143" t="s">
        <v>2692</v>
      </c>
      <c r="R184" s="141"/>
      <c r="S184" s="141"/>
    </row>
    <row r="185" spans="1:19" s="147" customFormat="1" ht="15.95" customHeight="1">
      <c r="A185" s="143">
        <v>5318323</v>
      </c>
      <c r="B185" s="143">
        <v>12510</v>
      </c>
      <c r="C185" s="143" t="s">
        <v>7093</v>
      </c>
      <c r="D185" s="146" t="s">
        <v>7094</v>
      </c>
      <c r="E185" s="143" t="s">
        <v>7095</v>
      </c>
      <c r="F185" s="143" t="s">
        <v>2384</v>
      </c>
      <c r="G185" s="143" t="s">
        <v>2152</v>
      </c>
      <c r="H185" s="143" t="s">
        <v>45</v>
      </c>
      <c r="I185" s="143" t="s">
        <v>59</v>
      </c>
      <c r="J185" s="143" t="s">
        <v>1993</v>
      </c>
      <c r="K185" s="143" t="s">
        <v>2365</v>
      </c>
      <c r="L185" s="143">
        <v>848</v>
      </c>
      <c r="M185" s="143" t="s">
        <v>7099</v>
      </c>
      <c r="N185" s="143" t="s">
        <v>2697</v>
      </c>
      <c r="O185" s="143" t="s">
        <v>2682</v>
      </c>
      <c r="P185" s="143" t="s">
        <v>2696</v>
      </c>
      <c r="Q185" s="143" t="s">
        <v>2669</v>
      </c>
      <c r="R185" s="141"/>
      <c r="S185" s="141"/>
    </row>
    <row r="186" spans="1:19" s="147" customFormat="1" ht="15.95" customHeight="1">
      <c r="A186" s="143">
        <v>5327854</v>
      </c>
      <c r="B186" s="143">
        <v>12665</v>
      </c>
      <c r="C186" s="143" t="s">
        <v>7666</v>
      </c>
      <c r="D186" s="146" t="s">
        <v>7667</v>
      </c>
      <c r="E186" s="143" t="s">
        <v>7668</v>
      </c>
      <c r="F186" s="143" t="s">
        <v>2344</v>
      </c>
      <c r="G186" s="143" t="s">
        <v>145</v>
      </c>
      <c r="H186" s="143" t="s">
        <v>45</v>
      </c>
      <c r="I186" s="143" t="s">
        <v>44</v>
      </c>
      <c r="J186" s="143" t="s">
        <v>1999</v>
      </c>
      <c r="K186" s="143" t="s">
        <v>2385</v>
      </c>
      <c r="L186" s="143">
        <v>597</v>
      </c>
      <c r="M186" s="143" t="s">
        <v>7669</v>
      </c>
      <c r="N186" s="143" t="s">
        <v>2685</v>
      </c>
      <c r="O186" s="143" t="s">
        <v>2665</v>
      </c>
      <c r="P186" s="143" t="s">
        <v>2682</v>
      </c>
      <c r="Q186" s="143" t="s">
        <v>2638</v>
      </c>
      <c r="R186" s="141"/>
      <c r="S186" s="141"/>
    </row>
    <row r="187" spans="1:19" s="147" customFormat="1" ht="15.95" customHeight="1">
      <c r="A187" s="143">
        <v>5328912</v>
      </c>
      <c r="B187" s="143">
        <v>12666</v>
      </c>
      <c r="C187" s="143" t="s">
        <v>7670</v>
      </c>
      <c r="D187" s="146" t="s">
        <v>7671</v>
      </c>
      <c r="E187" s="143" t="s">
        <v>7672</v>
      </c>
      <c r="F187" s="143" t="s">
        <v>2376</v>
      </c>
      <c r="G187" s="143" t="s">
        <v>51</v>
      </c>
      <c r="H187" s="143" t="s">
        <v>61</v>
      </c>
      <c r="I187" s="143" t="s">
        <v>53</v>
      </c>
      <c r="J187" s="143" t="s">
        <v>2000</v>
      </c>
      <c r="K187" s="143" t="s">
        <v>2385</v>
      </c>
      <c r="L187" s="143">
        <v>500</v>
      </c>
      <c r="M187" s="143" t="s">
        <v>7673</v>
      </c>
      <c r="N187" s="143" t="s">
        <v>7084</v>
      </c>
      <c r="O187" s="143" t="s">
        <v>2692</v>
      </c>
      <c r="P187" s="143"/>
      <c r="Q187" s="143"/>
      <c r="R187" s="141"/>
      <c r="S187" s="141"/>
    </row>
    <row r="188" spans="1:19" s="147" customFormat="1" ht="15.95" customHeight="1">
      <c r="A188" s="143">
        <v>5328393</v>
      </c>
      <c r="B188" s="143">
        <v>12666</v>
      </c>
      <c r="C188" s="143" t="s">
        <v>7177</v>
      </c>
      <c r="D188" s="146" t="s">
        <v>7178</v>
      </c>
      <c r="E188" s="143" t="s">
        <v>7179</v>
      </c>
      <c r="F188" s="143" t="s">
        <v>2360</v>
      </c>
      <c r="G188" s="143" t="s">
        <v>2025</v>
      </c>
      <c r="H188" s="143" t="s">
        <v>45</v>
      </c>
      <c r="I188" s="143" t="s">
        <v>53</v>
      </c>
      <c r="J188" s="143" t="s">
        <v>2000</v>
      </c>
      <c r="K188" s="143" t="s">
        <v>2385</v>
      </c>
      <c r="L188" s="143">
        <v>588</v>
      </c>
      <c r="M188" s="143" t="s">
        <v>7673</v>
      </c>
      <c r="N188" s="143" t="s">
        <v>2692</v>
      </c>
      <c r="O188" s="143" t="s">
        <v>2696</v>
      </c>
      <c r="P188" s="143" t="s">
        <v>2657</v>
      </c>
      <c r="Q188" s="143"/>
      <c r="R188" s="141"/>
      <c r="S188" s="141"/>
    </row>
    <row r="189" spans="1:19" s="147" customFormat="1" ht="15.95" customHeight="1">
      <c r="A189" s="143">
        <v>5328825</v>
      </c>
      <c r="B189" s="143">
        <v>12730</v>
      </c>
      <c r="C189" s="143" t="s">
        <v>7114</v>
      </c>
      <c r="D189" s="146" t="s">
        <v>7115</v>
      </c>
      <c r="E189" s="143" t="s">
        <v>7116</v>
      </c>
      <c r="F189" s="143" t="s">
        <v>2360</v>
      </c>
      <c r="G189" s="143" t="s">
        <v>2025</v>
      </c>
      <c r="H189" s="143" t="s">
        <v>61</v>
      </c>
      <c r="I189" s="143" t="s">
        <v>57</v>
      </c>
      <c r="J189" s="143" t="s">
        <v>7088</v>
      </c>
      <c r="K189" s="143" t="s">
        <v>2385</v>
      </c>
      <c r="L189" s="143">
        <v>508</v>
      </c>
      <c r="M189" s="143" t="s">
        <v>7100</v>
      </c>
      <c r="N189" s="143" t="s">
        <v>2696</v>
      </c>
      <c r="O189" s="143" t="s">
        <v>2696</v>
      </c>
      <c r="P189" s="143" t="s">
        <v>2696</v>
      </c>
      <c r="Q189" s="143" t="s">
        <v>2748</v>
      </c>
      <c r="R189" s="141"/>
      <c r="S189" s="141"/>
    </row>
    <row r="190" spans="1:19" s="147" customFormat="1" ht="15.95" customHeight="1">
      <c r="A190" s="143">
        <v>5327119</v>
      </c>
      <c r="B190" s="143">
        <v>12763</v>
      </c>
      <c r="C190" s="143" t="s">
        <v>2612</v>
      </c>
      <c r="D190" s="146" t="s">
        <v>2613</v>
      </c>
      <c r="E190" s="143" t="s">
        <v>2614</v>
      </c>
      <c r="F190" s="143" t="s">
        <v>2384</v>
      </c>
      <c r="G190" s="143" t="s">
        <v>2152</v>
      </c>
      <c r="H190" s="143" t="s">
        <v>45</v>
      </c>
      <c r="I190" s="143" t="s">
        <v>80</v>
      </c>
      <c r="J190" s="143" t="s">
        <v>1990</v>
      </c>
      <c r="K190" s="143" t="s">
        <v>2394</v>
      </c>
      <c r="L190" s="143">
        <v>916</v>
      </c>
      <c r="M190" s="143" t="s">
        <v>7674</v>
      </c>
      <c r="N190" s="143" t="s">
        <v>2682</v>
      </c>
      <c r="O190" s="143" t="s">
        <v>2692</v>
      </c>
      <c r="P190" s="143" t="s">
        <v>2728</v>
      </c>
      <c r="Q190" s="143" t="s">
        <v>2696</v>
      </c>
      <c r="R190" s="141"/>
      <c r="S190" s="141"/>
    </row>
    <row r="191" spans="1:19" s="147" customFormat="1" ht="15.95" customHeight="1">
      <c r="A191" s="143">
        <v>2810137</v>
      </c>
      <c r="B191" s="143">
        <v>12912</v>
      </c>
      <c r="C191" s="143" t="s">
        <v>7675</v>
      </c>
      <c r="D191" s="146" t="s">
        <v>7676</v>
      </c>
      <c r="E191" s="143" t="s">
        <v>7677</v>
      </c>
      <c r="F191" s="143" t="s">
        <v>2449</v>
      </c>
      <c r="G191" s="143" t="s">
        <v>2023</v>
      </c>
      <c r="H191" s="143" t="s">
        <v>45</v>
      </c>
      <c r="I191" s="143" t="s">
        <v>59</v>
      </c>
      <c r="J191" s="143" t="s">
        <v>1993</v>
      </c>
      <c r="K191" s="143" t="s">
        <v>2365</v>
      </c>
      <c r="L191" s="143">
        <v>832</v>
      </c>
      <c r="M191" s="143" t="s">
        <v>7678</v>
      </c>
      <c r="N191" s="143" t="s">
        <v>7118</v>
      </c>
      <c r="O191" s="143" t="s">
        <v>2736</v>
      </c>
      <c r="P191" s="143" t="s">
        <v>2697</v>
      </c>
      <c r="Q191" s="143" t="s">
        <v>2628</v>
      </c>
      <c r="R191" s="141"/>
      <c r="S191" s="141"/>
    </row>
    <row r="192" spans="1:19" s="147" customFormat="1" ht="15.95" customHeight="1">
      <c r="A192" s="143">
        <v>5327407</v>
      </c>
      <c r="B192" s="143">
        <v>13018</v>
      </c>
      <c r="C192" s="143" t="s">
        <v>2846</v>
      </c>
      <c r="D192" s="146" t="s">
        <v>7131</v>
      </c>
      <c r="E192" s="143" t="s">
        <v>2847</v>
      </c>
      <c r="F192" s="143" t="s">
        <v>2460</v>
      </c>
      <c r="G192" s="143" t="s">
        <v>105</v>
      </c>
      <c r="H192" s="143" t="s">
        <v>45</v>
      </c>
      <c r="I192" s="143" t="s">
        <v>54</v>
      </c>
      <c r="J192" s="143" t="s">
        <v>2001</v>
      </c>
      <c r="K192" s="143" t="s">
        <v>2385</v>
      </c>
      <c r="L192" s="143">
        <v>567</v>
      </c>
      <c r="M192" s="143" t="s">
        <v>2568</v>
      </c>
      <c r="N192" s="143" t="s">
        <v>2723</v>
      </c>
      <c r="O192" s="143" t="s">
        <v>2657</v>
      </c>
      <c r="P192" s="143" t="s">
        <v>2696</v>
      </c>
      <c r="Q192" s="143" t="s">
        <v>2724</v>
      </c>
      <c r="R192" s="141"/>
      <c r="S192" s="141"/>
    </row>
    <row r="193" spans="1:19" s="147" customFormat="1" ht="15.95" customHeight="1">
      <c r="A193" s="143">
        <v>5325573</v>
      </c>
      <c r="B193" s="143">
        <v>13018</v>
      </c>
      <c r="C193" s="143" t="s">
        <v>7200</v>
      </c>
      <c r="D193" s="146" t="s">
        <v>7201</v>
      </c>
      <c r="E193" s="143" t="s">
        <v>7202</v>
      </c>
      <c r="F193" s="143" t="s">
        <v>2344</v>
      </c>
      <c r="G193" s="143" t="s">
        <v>145</v>
      </c>
      <c r="H193" s="143" t="s">
        <v>45</v>
      </c>
      <c r="I193" s="143" t="s">
        <v>97</v>
      </c>
      <c r="J193" s="143" t="s">
        <v>1998</v>
      </c>
      <c r="K193" s="143" t="s">
        <v>2385</v>
      </c>
      <c r="L193" s="143">
        <v>591</v>
      </c>
      <c r="M193" s="143" t="s">
        <v>2568</v>
      </c>
      <c r="N193" s="143" t="s">
        <v>2657</v>
      </c>
      <c r="O193" s="143" t="s">
        <v>2669</v>
      </c>
      <c r="P193" s="143"/>
      <c r="Q193" s="143"/>
      <c r="R193" s="141"/>
      <c r="S193" s="141"/>
    </row>
    <row r="194" spans="1:19" s="147" customFormat="1" ht="15.95" customHeight="1">
      <c r="A194" s="143">
        <v>5327975</v>
      </c>
      <c r="B194" s="143">
        <v>13130</v>
      </c>
      <c r="C194" s="143" t="s">
        <v>7679</v>
      </c>
      <c r="D194" s="146" t="s">
        <v>7680</v>
      </c>
      <c r="E194" s="143" t="s">
        <v>7681</v>
      </c>
      <c r="F194" s="143" t="s">
        <v>2398</v>
      </c>
      <c r="G194" s="143" t="s">
        <v>94</v>
      </c>
      <c r="H194" s="143" t="s">
        <v>45</v>
      </c>
      <c r="I194" s="143" t="s">
        <v>97</v>
      </c>
      <c r="J194" s="143" t="s">
        <v>1998</v>
      </c>
      <c r="K194" s="143" t="s">
        <v>2385</v>
      </c>
      <c r="L194" s="143">
        <v>598</v>
      </c>
      <c r="M194" s="143" t="s">
        <v>7682</v>
      </c>
      <c r="N194" s="143" t="s">
        <v>7118</v>
      </c>
      <c r="O194" s="143" t="s">
        <v>2696</v>
      </c>
      <c r="P194" s="143" t="s">
        <v>2724</v>
      </c>
      <c r="Q194" s="143" t="s">
        <v>2657</v>
      </c>
      <c r="R194" s="141"/>
      <c r="S194" s="141"/>
    </row>
    <row r="195" spans="1:19" s="147" customFormat="1" ht="15.95" customHeight="1">
      <c r="A195" s="143">
        <v>5326030</v>
      </c>
      <c r="B195" s="143">
        <v>13142</v>
      </c>
      <c r="C195" s="143" t="s">
        <v>7248</v>
      </c>
      <c r="D195" s="146" t="s">
        <v>7249</v>
      </c>
      <c r="E195" s="143" t="s">
        <v>7209</v>
      </c>
      <c r="F195" s="143" t="s">
        <v>2396</v>
      </c>
      <c r="G195" s="143" t="s">
        <v>2030</v>
      </c>
      <c r="H195" s="143" t="s">
        <v>45</v>
      </c>
      <c r="I195" s="143" t="s">
        <v>97</v>
      </c>
      <c r="J195" s="143" t="s">
        <v>1998</v>
      </c>
      <c r="K195" s="143" t="s">
        <v>2385</v>
      </c>
      <c r="L195" s="143">
        <v>572</v>
      </c>
      <c r="M195" s="143" t="s">
        <v>7683</v>
      </c>
      <c r="N195" s="143" t="s">
        <v>2669</v>
      </c>
      <c r="O195" s="143" t="s">
        <v>2698</v>
      </c>
      <c r="P195" s="143"/>
      <c r="Q195" s="143" t="s">
        <v>2699</v>
      </c>
      <c r="R195" s="141"/>
      <c r="S195" s="141"/>
    </row>
    <row r="196" spans="1:19" s="147" customFormat="1" ht="15.95" customHeight="1">
      <c r="A196" s="143">
        <v>5328642</v>
      </c>
      <c r="B196" s="143">
        <v>13148</v>
      </c>
      <c r="C196" s="143" t="s">
        <v>7145</v>
      </c>
      <c r="D196" s="146" t="s">
        <v>7146</v>
      </c>
      <c r="E196" s="143" t="s">
        <v>7147</v>
      </c>
      <c r="F196" s="143" t="s">
        <v>2347</v>
      </c>
      <c r="G196" s="143" t="s">
        <v>2031</v>
      </c>
      <c r="H196" s="143" t="s">
        <v>45</v>
      </c>
      <c r="I196" s="143" t="s">
        <v>54</v>
      </c>
      <c r="J196" s="143" t="s">
        <v>2001</v>
      </c>
      <c r="K196" s="143" t="s">
        <v>2385</v>
      </c>
      <c r="L196" s="143">
        <v>598</v>
      </c>
      <c r="M196" s="143" t="s">
        <v>7684</v>
      </c>
      <c r="N196" s="143" t="s">
        <v>2682</v>
      </c>
      <c r="O196" s="143" t="s">
        <v>2724</v>
      </c>
      <c r="P196" s="143" t="s">
        <v>2697</v>
      </c>
      <c r="Q196" s="143" t="s">
        <v>2696</v>
      </c>
      <c r="R196" s="141"/>
      <c r="S196" s="141"/>
    </row>
    <row r="197" spans="1:19" s="147" customFormat="1" ht="15.95" customHeight="1">
      <c r="A197" s="143">
        <v>5328356</v>
      </c>
      <c r="B197" s="143">
        <v>13407</v>
      </c>
      <c r="C197" s="143" t="s">
        <v>7236</v>
      </c>
      <c r="D197" s="146" t="s">
        <v>7237</v>
      </c>
      <c r="E197" s="143" t="s">
        <v>7238</v>
      </c>
      <c r="F197" s="143" t="s">
        <v>2460</v>
      </c>
      <c r="G197" s="143" t="s">
        <v>105</v>
      </c>
      <c r="H197" s="143" t="s">
        <v>45</v>
      </c>
      <c r="I197" s="143" t="s">
        <v>97</v>
      </c>
      <c r="J197" s="143" t="s">
        <v>1998</v>
      </c>
      <c r="K197" s="143" t="s">
        <v>2515</v>
      </c>
      <c r="L197" s="143">
        <v>606</v>
      </c>
      <c r="M197" s="143" t="s">
        <v>7113</v>
      </c>
      <c r="N197" s="143" t="s">
        <v>2698</v>
      </c>
      <c r="O197" s="143" t="s">
        <v>2723</v>
      </c>
      <c r="P197" s="143" t="s">
        <v>2696</v>
      </c>
      <c r="Q197" s="143" t="s">
        <v>2729</v>
      </c>
      <c r="R197" s="141"/>
      <c r="S197" s="141"/>
    </row>
    <row r="198" spans="1:19" s="147" customFormat="1" ht="15.95" customHeight="1">
      <c r="A198" s="143">
        <v>5328705</v>
      </c>
      <c r="B198" s="143">
        <v>13451</v>
      </c>
      <c r="C198" s="143" t="s">
        <v>7219</v>
      </c>
      <c r="D198" s="146" t="s">
        <v>7220</v>
      </c>
      <c r="E198" s="143" t="s">
        <v>7221</v>
      </c>
      <c r="F198" s="143" t="s">
        <v>7222</v>
      </c>
      <c r="G198" s="143" t="s">
        <v>305</v>
      </c>
      <c r="H198" s="143" t="s">
        <v>45</v>
      </c>
      <c r="I198" s="143" t="s">
        <v>54</v>
      </c>
      <c r="J198" s="143" t="s">
        <v>2001</v>
      </c>
      <c r="K198" s="143" t="s">
        <v>2515</v>
      </c>
      <c r="L198" s="143">
        <v>637</v>
      </c>
      <c r="M198" s="143" t="s">
        <v>7685</v>
      </c>
      <c r="N198" s="143"/>
      <c r="O198" s="143" t="s">
        <v>2747</v>
      </c>
      <c r="P198" s="143" t="s">
        <v>2698</v>
      </c>
      <c r="Q198" s="143" t="s">
        <v>2692</v>
      </c>
      <c r="R198" s="141"/>
      <c r="S198" s="141"/>
    </row>
    <row r="199" spans="1:19" s="147" customFormat="1" ht="15.95" customHeight="1">
      <c r="A199" s="143">
        <v>5326712</v>
      </c>
      <c r="B199" s="143">
        <v>13469</v>
      </c>
      <c r="C199" s="143" t="s">
        <v>2781</v>
      </c>
      <c r="D199" s="146" t="s">
        <v>2782</v>
      </c>
      <c r="E199" s="143" t="s">
        <v>2783</v>
      </c>
      <c r="F199" s="143" t="s">
        <v>2376</v>
      </c>
      <c r="G199" s="143" t="s">
        <v>51</v>
      </c>
      <c r="H199" s="143" t="s">
        <v>45</v>
      </c>
      <c r="I199" s="143" t="s">
        <v>53</v>
      </c>
      <c r="J199" s="143" t="s">
        <v>2000</v>
      </c>
      <c r="K199" s="143" t="s">
        <v>2515</v>
      </c>
      <c r="L199" s="143">
        <v>607</v>
      </c>
      <c r="M199" s="143" t="s">
        <v>2628</v>
      </c>
      <c r="N199" s="143" t="s">
        <v>2657</v>
      </c>
      <c r="O199" s="143" t="s">
        <v>2736</v>
      </c>
      <c r="P199" s="143" t="s">
        <v>2724</v>
      </c>
      <c r="Q199" s="143" t="s">
        <v>2697</v>
      </c>
      <c r="R199" s="141"/>
      <c r="S199" s="141"/>
    </row>
    <row r="200" spans="1:19" s="147" customFormat="1" ht="15.95" customHeight="1">
      <c r="A200" s="143">
        <v>5327443</v>
      </c>
      <c r="B200" s="143">
        <v>13563</v>
      </c>
      <c r="C200" s="143" t="s">
        <v>7686</v>
      </c>
      <c r="D200" s="146" t="s">
        <v>7687</v>
      </c>
      <c r="E200" s="143" t="s">
        <v>7688</v>
      </c>
      <c r="F200" s="143" t="s">
        <v>2360</v>
      </c>
      <c r="G200" s="143" t="s">
        <v>2025</v>
      </c>
      <c r="H200" s="143" t="s">
        <v>45</v>
      </c>
      <c r="I200" s="143" t="s">
        <v>44</v>
      </c>
      <c r="J200" s="143" t="s">
        <v>1999</v>
      </c>
      <c r="K200" s="143" t="s">
        <v>2385</v>
      </c>
      <c r="L200" s="143">
        <v>545</v>
      </c>
      <c r="M200" s="143" t="s">
        <v>7689</v>
      </c>
      <c r="N200" s="143" t="s">
        <v>2800</v>
      </c>
      <c r="O200" s="143" t="s">
        <v>2665</v>
      </c>
      <c r="P200" s="143" t="s">
        <v>2669</v>
      </c>
      <c r="Q200" s="143" t="s">
        <v>2697</v>
      </c>
      <c r="R200" s="141"/>
      <c r="S200" s="141"/>
    </row>
    <row r="201" spans="1:19" s="147" customFormat="1" ht="15.95" customHeight="1">
      <c r="A201" s="143">
        <v>5327864</v>
      </c>
      <c r="B201" s="143">
        <v>13783</v>
      </c>
      <c r="C201" s="143" t="s">
        <v>7690</v>
      </c>
      <c r="D201" s="146" t="s">
        <v>7691</v>
      </c>
      <c r="E201" s="143" t="s">
        <v>7692</v>
      </c>
      <c r="F201" s="143" t="s">
        <v>2396</v>
      </c>
      <c r="G201" s="143" t="s">
        <v>2030</v>
      </c>
      <c r="H201" s="143" t="s">
        <v>45</v>
      </c>
      <c r="I201" s="143" t="s">
        <v>97</v>
      </c>
      <c r="J201" s="143" t="s">
        <v>1998</v>
      </c>
      <c r="K201" s="143" t="s">
        <v>2385</v>
      </c>
      <c r="L201" s="143">
        <v>562</v>
      </c>
      <c r="M201" s="143" t="s">
        <v>7693</v>
      </c>
      <c r="N201" s="143"/>
      <c r="O201" s="143" t="s">
        <v>2685</v>
      </c>
      <c r="P201" s="143" t="s">
        <v>2665</v>
      </c>
      <c r="Q201" s="143" t="s">
        <v>2669</v>
      </c>
      <c r="R201" s="141"/>
      <c r="S201" s="141"/>
    </row>
    <row r="202" spans="1:19" s="147" customFormat="1" ht="15.95" customHeight="1">
      <c r="A202" s="143">
        <v>5315922</v>
      </c>
      <c r="B202" s="143">
        <v>13948</v>
      </c>
      <c r="C202" s="143" t="s">
        <v>7694</v>
      </c>
      <c r="D202" s="146" t="s">
        <v>7695</v>
      </c>
      <c r="E202" s="143" t="s">
        <v>7696</v>
      </c>
      <c r="F202" s="143" t="s">
        <v>6991</v>
      </c>
      <c r="G202" s="143" t="s">
        <v>2065</v>
      </c>
      <c r="H202" s="143" t="s">
        <v>45</v>
      </c>
      <c r="I202" s="143" t="s">
        <v>59</v>
      </c>
      <c r="J202" s="143" t="s">
        <v>1993</v>
      </c>
      <c r="K202" s="143" t="s">
        <v>2394</v>
      </c>
      <c r="L202" s="143">
        <v>992</v>
      </c>
      <c r="M202" s="143" t="s">
        <v>7697</v>
      </c>
      <c r="N202" s="143" t="s">
        <v>2736</v>
      </c>
      <c r="O202" s="143" t="s">
        <v>2724</v>
      </c>
      <c r="P202" s="143" t="s">
        <v>2724</v>
      </c>
      <c r="Q202" s="143" t="s">
        <v>2729</v>
      </c>
      <c r="R202" s="141"/>
      <c r="S202" s="141"/>
    </row>
    <row r="203" spans="1:19" s="147" customFormat="1" ht="15.95" customHeight="1">
      <c r="A203" s="143">
        <v>5328439</v>
      </c>
      <c r="B203" s="143">
        <v>14009</v>
      </c>
      <c r="C203" s="143" t="s">
        <v>7053</v>
      </c>
      <c r="D203" s="146" t="s">
        <v>7054</v>
      </c>
      <c r="E203" s="143" t="s">
        <v>7055</v>
      </c>
      <c r="F203" s="143" t="s">
        <v>2456</v>
      </c>
      <c r="G203" s="143" t="s">
        <v>2076</v>
      </c>
      <c r="H203" s="143" t="s">
        <v>45</v>
      </c>
      <c r="I203" s="143" t="s">
        <v>65</v>
      </c>
      <c r="J203" s="143" t="s">
        <v>1991</v>
      </c>
      <c r="K203" s="143" t="s">
        <v>2365</v>
      </c>
      <c r="L203" s="143">
        <v>845</v>
      </c>
      <c r="M203" s="143" t="s">
        <v>7698</v>
      </c>
      <c r="N203" s="143" t="s">
        <v>2724</v>
      </c>
      <c r="O203" s="143" t="s">
        <v>2748</v>
      </c>
      <c r="P203" s="143" t="s">
        <v>2682</v>
      </c>
      <c r="Q203" s="143" t="s">
        <v>2736</v>
      </c>
      <c r="R203" s="141"/>
      <c r="S203" s="141"/>
    </row>
    <row r="204" spans="1:19" s="147" customFormat="1" ht="15.95" customHeight="1">
      <c r="A204" s="143">
        <v>5321038</v>
      </c>
      <c r="B204" s="143">
        <v>14058</v>
      </c>
      <c r="C204" s="143" t="s">
        <v>7699</v>
      </c>
      <c r="D204" s="146" t="s">
        <v>7700</v>
      </c>
      <c r="E204" s="143" t="s">
        <v>2646</v>
      </c>
      <c r="F204" s="143" t="s">
        <v>7701</v>
      </c>
      <c r="G204" s="143" t="s">
        <v>1231</v>
      </c>
      <c r="H204" s="143" t="s">
        <v>45</v>
      </c>
      <c r="I204" s="143" t="s">
        <v>65</v>
      </c>
      <c r="J204" s="143" t="s">
        <v>1991</v>
      </c>
      <c r="K204" s="143" t="s">
        <v>2394</v>
      </c>
      <c r="L204" s="143">
        <v>959</v>
      </c>
      <c r="M204" s="143" t="s">
        <v>7702</v>
      </c>
      <c r="N204" s="143" t="s">
        <v>2684</v>
      </c>
      <c r="O204" s="143"/>
      <c r="P204" s="143" t="s">
        <v>2657</v>
      </c>
      <c r="Q204" s="143" t="s">
        <v>2724</v>
      </c>
      <c r="R204" s="141"/>
      <c r="S204" s="141"/>
    </row>
    <row r="205" spans="1:19" s="147" customFormat="1" ht="15.95" customHeight="1">
      <c r="A205" s="143">
        <v>5328871</v>
      </c>
      <c r="B205" s="143">
        <v>14067</v>
      </c>
      <c r="C205" s="143" t="s">
        <v>7216</v>
      </c>
      <c r="D205" s="146" t="s">
        <v>7217</v>
      </c>
      <c r="E205" s="143" t="s">
        <v>7218</v>
      </c>
      <c r="F205" s="143" t="s">
        <v>2360</v>
      </c>
      <c r="G205" s="143" t="s">
        <v>2025</v>
      </c>
      <c r="H205" s="143" t="s">
        <v>45</v>
      </c>
      <c r="I205" s="143" t="s">
        <v>44</v>
      </c>
      <c r="J205" s="143" t="s">
        <v>1999</v>
      </c>
      <c r="K205" s="143" t="s">
        <v>2385</v>
      </c>
      <c r="L205" s="143">
        <v>500</v>
      </c>
      <c r="M205" s="143" t="s">
        <v>7703</v>
      </c>
      <c r="N205" s="143" t="s">
        <v>2723</v>
      </c>
      <c r="O205" s="143" t="s">
        <v>2729</v>
      </c>
      <c r="P205" s="143" t="s">
        <v>2698</v>
      </c>
      <c r="Q205" s="143" t="s">
        <v>2736</v>
      </c>
      <c r="R205" s="141"/>
      <c r="S205" s="141"/>
    </row>
    <row r="206" spans="1:19" s="147" customFormat="1" ht="15.95" customHeight="1">
      <c r="A206" s="143">
        <v>5329019</v>
      </c>
      <c r="B206" s="143">
        <v>14089</v>
      </c>
      <c r="C206" s="143" t="s">
        <v>7704</v>
      </c>
      <c r="D206" s="146" t="s">
        <v>7705</v>
      </c>
      <c r="E206" s="143" t="s">
        <v>7706</v>
      </c>
      <c r="F206" s="143" t="s">
        <v>2584</v>
      </c>
      <c r="G206" s="143" t="s">
        <v>1341</v>
      </c>
      <c r="H206" s="143" t="s">
        <v>45</v>
      </c>
      <c r="I206" s="143" t="s">
        <v>53</v>
      </c>
      <c r="J206" s="143" t="s">
        <v>2000</v>
      </c>
      <c r="K206" s="143" t="s">
        <v>2385</v>
      </c>
      <c r="L206" s="143">
        <v>533</v>
      </c>
      <c r="M206" s="143" t="s">
        <v>7707</v>
      </c>
      <c r="N206" s="143" t="s">
        <v>7118</v>
      </c>
      <c r="O206" s="143" t="s">
        <v>2682</v>
      </c>
      <c r="P206" s="143" t="s">
        <v>2723</v>
      </c>
      <c r="Q206" s="143" t="s">
        <v>2682</v>
      </c>
      <c r="R206" s="141"/>
      <c r="S206" s="141"/>
    </row>
    <row r="207" spans="1:19" s="147" customFormat="1" ht="15.95" customHeight="1">
      <c r="A207" s="143">
        <v>5326872</v>
      </c>
      <c r="B207" s="143">
        <v>14237</v>
      </c>
      <c r="C207" s="143" t="s">
        <v>7708</v>
      </c>
      <c r="D207" s="146" t="s">
        <v>7709</v>
      </c>
      <c r="E207" s="143" t="s">
        <v>7710</v>
      </c>
      <c r="F207" s="143" t="s">
        <v>7041</v>
      </c>
      <c r="G207" s="143" t="s">
        <v>2062</v>
      </c>
      <c r="H207" s="143" t="s">
        <v>45</v>
      </c>
      <c r="I207" s="143" t="s">
        <v>59</v>
      </c>
      <c r="J207" s="143" t="s">
        <v>1993</v>
      </c>
      <c r="K207" s="143" t="s">
        <v>2394</v>
      </c>
      <c r="L207" s="143">
        <v>904</v>
      </c>
      <c r="M207" s="143" t="s">
        <v>7711</v>
      </c>
      <c r="N207" s="143" t="s">
        <v>7118</v>
      </c>
      <c r="O207" s="143" t="s">
        <v>2723</v>
      </c>
      <c r="P207" s="143" t="s">
        <v>2736</v>
      </c>
      <c r="Q207" s="143" t="s">
        <v>2698</v>
      </c>
      <c r="R207" s="141"/>
      <c r="S207" s="141"/>
    </row>
    <row r="208" spans="1:19" s="147" customFormat="1" ht="15.95" customHeight="1">
      <c r="A208" s="143">
        <v>5328620</v>
      </c>
      <c r="B208" s="143">
        <v>14332</v>
      </c>
      <c r="C208" s="143" t="s">
        <v>7158</v>
      </c>
      <c r="D208" s="146" t="s">
        <v>7159</v>
      </c>
      <c r="E208" s="143" t="s">
        <v>7160</v>
      </c>
      <c r="F208" s="143" t="s">
        <v>2347</v>
      </c>
      <c r="G208" s="143" t="s">
        <v>2031</v>
      </c>
      <c r="H208" s="143" t="s">
        <v>45</v>
      </c>
      <c r="I208" s="143" t="s">
        <v>54</v>
      </c>
      <c r="J208" s="143" t="s">
        <v>2001</v>
      </c>
      <c r="K208" s="143" t="s">
        <v>2385</v>
      </c>
      <c r="L208" s="143">
        <v>561</v>
      </c>
      <c r="M208" s="143" t="s">
        <v>7712</v>
      </c>
      <c r="N208" s="143" t="s">
        <v>2724</v>
      </c>
      <c r="O208" s="143" t="s">
        <v>2729</v>
      </c>
      <c r="P208" s="143" t="s">
        <v>2729</v>
      </c>
      <c r="Q208" s="143" t="s">
        <v>2736</v>
      </c>
      <c r="R208" s="141"/>
      <c r="S208" s="141"/>
    </row>
    <row r="209" spans="1:19" s="147" customFormat="1" ht="15.95" customHeight="1">
      <c r="A209" s="143">
        <v>5324158</v>
      </c>
      <c r="B209" s="143">
        <v>14372</v>
      </c>
      <c r="C209" s="143" t="s">
        <v>2662</v>
      </c>
      <c r="D209" s="146" t="s">
        <v>2663</v>
      </c>
      <c r="E209" s="143" t="s">
        <v>2664</v>
      </c>
      <c r="F209" s="143" t="s">
        <v>2344</v>
      </c>
      <c r="G209" s="143" t="s">
        <v>145</v>
      </c>
      <c r="H209" s="143" t="s">
        <v>45</v>
      </c>
      <c r="I209" s="143" t="s">
        <v>59</v>
      </c>
      <c r="J209" s="143" t="s">
        <v>1993</v>
      </c>
      <c r="K209" s="143" t="s">
        <v>2365</v>
      </c>
      <c r="L209" s="143">
        <v>872</v>
      </c>
      <c r="M209" s="143" t="s">
        <v>7130</v>
      </c>
      <c r="N209" s="143" t="s">
        <v>2729</v>
      </c>
      <c r="O209" s="143" t="s">
        <v>2697</v>
      </c>
      <c r="P209" s="143" t="s">
        <v>2723</v>
      </c>
      <c r="Q209" s="143" t="s">
        <v>2682</v>
      </c>
      <c r="R209" s="141"/>
      <c r="S209" s="141"/>
    </row>
    <row r="210" spans="1:19" s="147" customFormat="1" ht="15.95" customHeight="1">
      <c r="A210" s="143">
        <v>5327098</v>
      </c>
      <c r="B210" s="143">
        <v>14550</v>
      </c>
      <c r="C210" s="143" t="s">
        <v>7713</v>
      </c>
      <c r="D210" s="146" t="s">
        <v>7714</v>
      </c>
      <c r="E210" s="143" t="s">
        <v>7715</v>
      </c>
      <c r="F210" s="143" t="s">
        <v>2360</v>
      </c>
      <c r="G210" s="143" t="s">
        <v>2025</v>
      </c>
      <c r="H210" s="143" t="s">
        <v>45</v>
      </c>
      <c r="I210" s="143" t="s">
        <v>82</v>
      </c>
      <c r="J210" s="143" t="s">
        <v>1992</v>
      </c>
      <c r="K210" s="143" t="s">
        <v>2365</v>
      </c>
      <c r="L210" s="143">
        <v>848</v>
      </c>
      <c r="M210" s="143" t="s">
        <v>7716</v>
      </c>
      <c r="N210" s="143" t="s">
        <v>2685</v>
      </c>
      <c r="O210" s="143" t="s">
        <v>2665</v>
      </c>
      <c r="P210" s="143" t="s">
        <v>2698</v>
      </c>
      <c r="Q210" s="143" t="s">
        <v>2697</v>
      </c>
      <c r="R210" s="141"/>
      <c r="S210" s="141"/>
    </row>
    <row r="211" spans="1:19" s="147" customFormat="1" ht="15.95" customHeight="1">
      <c r="A211" s="143">
        <v>5327967</v>
      </c>
      <c r="B211" s="143">
        <v>14599</v>
      </c>
      <c r="C211" s="143" t="s">
        <v>7192</v>
      </c>
      <c r="D211" s="146" t="s">
        <v>7193</v>
      </c>
      <c r="E211" s="143" t="s">
        <v>7194</v>
      </c>
      <c r="F211" s="143" t="s">
        <v>2567</v>
      </c>
      <c r="G211" s="143" t="s">
        <v>2027</v>
      </c>
      <c r="H211" s="143" t="s">
        <v>45</v>
      </c>
      <c r="I211" s="143" t="s">
        <v>97</v>
      </c>
      <c r="J211" s="143" t="s">
        <v>1998</v>
      </c>
      <c r="K211" s="143" t="s">
        <v>2385</v>
      </c>
      <c r="L211" s="143">
        <v>597</v>
      </c>
      <c r="M211" s="143" t="s">
        <v>7717</v>
      </c>
      <c r="N211" s="143" t="s">
        <v>2724</v>
      </c>
      <c r="O211" s="143" t="s">
        <v>2724</v>
      </c>
      <c r="P211" s="143"/>
      <c r="Q211" s="143" t="s">
        <v>2791</v>
      </c>
      <c r="R211" s="141"/>
      <c r="S211" s="141"/>
    </row>
    <row r="212" spans="1:19" s="147" customFormat="1" ht="15.95" customHeight="1">
      <c r="A212" s="143">
        <v>5328826</v>
      </c>
      <c r="B212" s="143">
        <v>14605</v>
      </c>
      <c r="C212" s="143" t="s">
        <v>7213</v>
      </c>
      <c r="D212" s="146" t="s">
        <v>7214</v>
      </c>
      <c r="E212" s="143" t="s">
        <v>7215</v>
      </c>
      <c r="F212" s="143" t="s">
        <v>2360</v>
      </c>
      <c r="G212" s="143" t="s">
        <v>2025</v>
      </c>
      <c r="H212" s="143" t="s">
        <v>45</v>
      </c>
      <c r="I212" s="143" t="s">
        <v>44</v>
      </c>
      <c r="J212" s="143" t="s">
        <v>1999</v>
      </c>
      <c r="K212" s="143" t="s">
        <v>2385</v>
      </c>
      <c r="L212" s="143">
        <v>500</v>
      </c>
      <c r="M212" s="143" t="s">
        <v>2696</v>
      </c>
      <c r="N212" s="143" t="s">
        <v>2697</v>
      </c>
      <c r="O212" s="143"/>
      <c r="P212" s="143" t="s">
        <v>2723</v>
      </c>
      <c r="Q212" s="143" t="s">
        <v>2682</v>
      </c>
      <c r="R212" s="141"/>
      <c r="S212" s="141"/>
    </row>
    <row r="213" spans="1:19" s="147" customFormat="1" ht="15.95" customHeight="1">
      <c r="A213" s="143">
        <v>5328662</v>
      </c>
      <c r="B213" s="143">
        <v>14647</v>
      </c>
      <c r="C213" s="143" t="s">
        <v>7154</v>
      </c>
      <c r="D213" s="146" t="s">
        <v>7155</v>
      </c>
      <c r="E213" s="143" t="s">
        <v>7156</v>
      </c>
      <c r="F213" s="143" t="s">
        <v>2347</v>
      </c>
      <c r="G213" s="143" t="s">
        <v>2031</v>
      </c>
      <c r="H213" s="143" t="s">
        <v>45</v>
      </c>
      <c r="I213" s="143" t="s">
        <v>54</v>
      </c>
      <c r="J213" s="143" t="s">
        <v>2001</v>
      </c>
      <c r="K213" s="143" t="s">
        <v>2385</v>
      </c>
      <c r="L213" s="143">
        <v>582</v>
      </c>
      <c r="M213" s="143" t="s">
        <v>7718</v>
      </c>
      <c r="N213" s="143" t="s">
        <v>2728</v>
      </c>
      <c r="O213" s="143" t="s">
        <v>2697</v>
      </c>
      <c r="P213" s="143" t="s">
        <v>2682</v>
      </c>
      <c r="Q213" s="143"/>
      <c r="R213" s="141"/>
      <c r="S213" s="141"/>
    </row>
    <row r="214" spans="1:19" s="147" customFormat="1" ht="15.95" customHeight="1">
      <c r="A214" s="143">
        <v>5328453</v>
      </c>
      <c r="B214" s="143">
        <v>14647</v>
      </c>
      <c r="C214" s="143" t="s">
        <v>2868</v>
      </c>
      <c r="D214" s="146" t="s">
        <v>2869</v>
      </c>
      <c r="E214" s="143" t="s">
        <v>2870</v>
      </c>
      <c r="F214" s="143" t="s">
        <v>2536</v>
      </c>
      <c r="G214" s="143" t="s">
        <v>945</v>
      </c>
      <c r="H214" s="143" t="s">
        <v>45</v>
      </c>
      <c r="I214" s="143" t="s">
        <v>53</v>
      </c>
      <c r="J214" s="143" t="s">
        <v>2000</v>
      </c>
      <c r="K214" s="143" t="s">
        <v>2385</v>
      </c>
      <c r="L214" s="143">
        <v>556</v>
      </c>
      <c r="M214" s="143" t="s">
        <v>7718</v>
      </c>
      <c r="N214" s="143" t="s">
        <v>2736</v>
      </c>
      <c r="O214" s="143" t="s">
        <v>2723</v>
      </c>
      <c r="P214" s="143" t="s">
        <v>2736</v>
      </c>
      <c r="Q214" s="143" t="s">
        <v>2728</v>
      </c>
      <c r="R214" s="141"/>
      <c r="S214" s="141"/>
    </row>
    <row r="215" spans="1:19" s="147" customFormat="1" ht="15.95" customHeight="1">
      <c r="A215" s="143">
        <v>5328073</v>
      </c>
      <c r="B215" s="143">
        <v>14666</v>
      </c>
      <c r="C215" s="143" t="s">
        <v>7174</v>
      </c>
      <c r="D215" s="146" t="s">
        <v>7175</v>
      </c>
      <c r="E215" s="143" t="s">
        <v>7176</v>
      </c>
      <c r="F215" s="143" t="s">
        <v>2347</v>
      </c>
      <c r="G215" s="143" t="s">
        <v>2031</v>
      </c>
      <c r="H215" s="143" t="s">
        <v>45</v>
      </c>
      <c r="I215" s="143" t="s">
        <v>89</v>
      </c>
      <c r="J215" s="143" t="s">
        <v>2002</v>
      </c>
      <c r="K215" s="143" t="s">
        <v>2385</v>
      </c>
      <c r="L215" s="143">
        <v>578</v>
      </c>
      <c r="M215" s="143" t="s">
        <v>7719</v>
      </c>
      <c r="N215" s="143" t="s">
        <v>2763</v>
      </c>
      <c r="O215" s="143" t="s">
        <v>2711</v>
      </c>
      <c r="P215" s="143" t="s">
        <v>2747</v>
      </c>
      <c r="Q215" s="143" t="s">
        <v>2728</v>
      </c>
      <c r="R215" s="141"/>
      <c r="S215" s="141"/>
    </row>
    <row r="216" spans="1:19" s="147" customFormat="1" ht="15.95" customHeight="1">
      <c r="A216" s="143">
        <v>5328161</v>
      </c>
      <c r="B216" s="143">
        <v>14960</v>
      </c>
      <c r="C216" s="143" t="s">
        <v>7720</v>
      </c>
      <c r="D216" s="146" t="s">
        <v>7721</v>
      </c>
      <c r="E216" s="143" t="s">
        <v>7722</v>
      </c>
      <c r="F216" s="143" t="s">
        <v>2344</v>
      </c>
      <c r="G216" s="143" t="s">
        <v>145</v>
      </c>
      <c r="H216" s="143" t="s">
        <v>61</v>
      </c>
      <c r="I216" s="143" t="s">
        <v>57</v>
      </c>
      <c r="J216" s="143" t="s">
        <v>7088</v>
      </c>
      <c r="K216" s="143" t="s">
        <v>2385</v>
      </c>
      <c r="L216" s="143">
        <v>500</v>
      </c>
      <c r="M216" s="143" t="s">
        <v>7723</v>
      </c>
      <c r="N216" s="143" t="s">
        <v>2801</v>
      </c>
      <c r="O216" s="143" t="s">
        <v>7118</v>
      </c>
      <c r="P216" s="143" t="s">
        <v>2723</v>
      </c>
      <c r="Q216" s="143" t="s">
        <v>2682</v>
      </c>
      <c r="R216" s="141"/>
      <c r="S216" s="141"/>
    </row>
    <row r="217" spans="1:19" s="147" customFormat="1" ht="15.95" customHeight="1">
      <c r="A217" s="143">
        <v>5328153</v>
      </c>
      <c r="B217" s="143">
        <v>14971</v>
      </c>
      <c r="C217" s="143" t="s">
        <v>7724</v>
      </c>
      <c r="D217" s="146" t="s">
        <v>7725</v>
      </c>
      <c r="E217" s="143" t="s">
        <v>7726</v>
      </c>
      <c r="F217" s="143" t="s">
        <v>2514</v>
      </c>
      <c r="G217" s="143" t="s">
        <v>2032</v>
      </c>
      <c r="H217" s="143" t="s">
        <v>45</v>
      </c>
      <c r="I217" s="143" t="s">
        <v>54</v>
      </c>
      <c r="J217" s="143" t="s">
        <v>2001</v>
      </c>
      <c r="K217" s="143" t="s">
        <v>2385</v>
      </c>
      <c r="L217" s="143">
        <v>520</v>
      </c>
      <c r="M217" s="143" t="s">
        <v>7727</v>
      </c>
      <c r="N217" s="143" t="s">
        <v>2743</v>
      </c>
      <c r="O217" s="143" t="s">
        <v>2800</v>
      </c>
      <c r="P217" s="143" t="s">
        <v>2747</v>
      </c>
      <c r="Q217" s="143" t="s">
        <v>2698</v>
      </c>
      <c r="R217" s="141"/>
      <c r="S217" s="141"/>
    </row>
    <row r="218" spans="1:19" s="147" customFormat="1" ht="15.95" customHeight="1">
      <c r="A218" s="143">
        <v>5328141</v>
      </c>
      <c r="B218" s="143">
        <v>14984</v>
      </c>
      <c r="C218" s="143" t="s">
        <v>7168</v>
      </c>
      <c r="D218" s="146" t="s">
        <v>7169</v>
      </c>
      <c r="E218" s="143" t="s">
        <v>7170</v>
      </c>
      <c r="F218" s="143" t="s">
        <v>2567</v>
      </c>
      <c r="G218" s="143" t="s">
        <v>2027</v>
      </c>
      <c r="H218" s="143" t="s">
        <v>45</v>
      </c>
      <c r="I218" s="143" t="s">
        <v>97</v>
      </c>
      <c r="J218" s="143" t="s">
        <v>1998</v>
      </c>
      <c r="K218" s="143" t="s">
        <v>2385</v>
      </c>
      <c r="L218" s="143">
        <v>500</v>
      </c>
      <c r="M218" s="143" t="s">
        <v>7728</v>
      </c>
      <c r="N218" s="143" t="s">
        <v>2682</v>
      </c>
      <c r="O218" s="143" t="s">
        <v>2684</v>
      </c>
      <c r="P218" s="143" t="s">
        <v>2684</v>
      </c>
      <c r="Q218" s="143"/>
      <c r="R218" s="141"/>
      <c r="S218" s="141"/>
    </row>
    <row r="219" spans="1:19" s="147" customFormat="1" ht="15.95" customHeight="1">
      <c r="A219" s="143">
        <v>5328144</v>
      </c>
      <c r="B219" s="143">
        <v>15106</v>
      </c>
      <c r="C219" s="143" t="s">
        <v>2785</v>
      </c>
      <c r="D219" s="146" t="s">
        <v>2786</v>
      </c>
      <c r="E219" s="143" t="s">
        <v>2787</v>
      </c>
      <c r="F219" s="143" t="s">
        <v>2536</v>
      </c>
      <c r="G219" s="143" t="s">
        <v>945</v>
      </c>
      <c r="H219" s="143" t="s">
        <v>45</v>
      </c>
      <c r="I219" s="143" t="s">
        <v>44</v>
      </c>
      <c r="J219" s="143" t="s">
        <v>1999</v>
      </c>
      <c r="K219" s="143" t="s">
        <v>2385</v>
      </c>
      <c r="L219" s="143">
        <v>560</v>
      </c>
      <c r="M219" s="143" t="s">
        <v>7729</v>
      </c>
      <c r="N219" s="143"/>
      <c r="O219" s="143" t="s">
        <v>2697</v>
      </c>
      <c r="P219" s="143" t="s">
        <v>2736</v>
      </c>
      <c r="Q219" s="143" t="s">
        <v>2728</v>
      </c>
      <c r="R219" s="141"/>
      <c r="S219" s="141"/>
    </row>
    <row r="220" spans="1:19" s="147" customFormat="1" ht="15.95" customHeight="1">
      <c r="A220" s="143">
        <v>5327508</v>
      </c>
      <c r="B220" s="143">
        <v>15335</v>
      </c>
      <c r="C220" s="143" t="s">
        <v>2755</v>
      </c>
      <c r="D220" s="146" t="s">
        <v>2756</v>
      </c>
      <c r="E220" s="143" t="s">
        <v>2757</v>
      </c>
      <c r="F220" s="143" t="s">
        <v>2347</v>
      </c>
      <c r="G220" s="143" t="s">
        <v>2031</v>
      </c>
      <c r="H220" s="143" t="s">
        <v>45</v>
      </c>
      <c r="I220" s="143" t="s">
        <v>97</v>
      </c>
      <c r="J220" s="143" t="s">
        <v>1998</v>
      </c>
      <c r="K220" s="143" t="s">
        <v>2385</v>
      </c>
      <c r="L220" s="143">
        <v>500</v>
      </c>
      <c r="M220" s="143" t="s">
        <v>7730</v>
      </c>
      <c r="N220" s="143" t="s">
        <v>2719</v>
      </c>
      <c r="O220" s="143" t="s">
        <v>2747</v>
      </c>
      <c r="P220" s="143" t="s">
        <v>2665</v>
      </c>
      <c r="Q220" s="143" t="s">
        <v>2724</v>
      </c>
      <c r="R220" s="141"/>
      <c r="S220" s="141"/>
    </row>
    <row r="221" spans="1:19" s="147" customFormat="1" ht="15.95" customHeight="1">
      <c r="A221" s="143">
        <v>5329140</v>
      </c>
      <c r="B221" s="143">
        <v>15356</v>
      </c>
      <c r="C221" s="143" t="s">
        <v>7731</v>
      </c>
      <c r="D221" s="146" t="s">
        <v>7732</v>
      </c>
      <c r="E221" s="143" t="s">
        <v>7733</v>
      </c>
      <c r="F221" s="143" t="s">
        <v>2347</v>
      </c>
      <c r="G221" s="143" t="s">
        <v>2031</v>
      </c>
      <c r="H221" s="143" t="s">
        <v>45</v>
      </c>
      <c r="I221" s="143" t="s">
        <v>57</v>
      </c>
      <c r="J221" s="143" t="s">
        <v>7088</v>
      </c>
      <c r="K221" s="143" t="s">
        <v>2385</v>
      </c>
      <c r="L221" s="143">
        <v>547</v>
      </c>
      <c r="M221" s="143" t="s">
        <v>7734</v>
      </c>
      <c r="N221" s="143" t="s">
        <v>7118</v>
      </c>
      <c r="O221" s="143" t="s">
        <v>2776</v>
      </c>
      <c r="P221" s="143" t="s">
        <v>2665</v>
      </c>
      <c r="Q221" s="143" t="s">
        <v>7735</v>
      </c>
      <c r="R221" s="141"/>
      <c r="S221" s="141"/>
    </row>
    <row r="222" spans="1:19" s="147" customFormat="1" ht="15.95" customHeight="1">
      <c r="A222" s="143">
        <v>5327767</v>
      </c>
      <c r="B222" s="143">
        <v>15437</v>
      </c>
      <c r="C222" s="143" t="s">
        <v>2848</v>
      </c>
      <c r="D222" s="146" t="s">
        <v>2849</v>
      </c>
      <c r="E222" s="143" t="s">
        <v>2850</v>
      </c>
      <c r="F222" s="143" t="s">
        <v>2536</v>
      </c>
      <c r="G222" s="143" t="s">
        <v>945</v>
      </c>
      <c r="H222" s="143" t="s">
        <v>45</v>
      </c>
      <c r="I222" s="143" t="s">
        <v>44</v>
      </c>
      <c r="J222" s="143" t="s">
        <v>1999</v>
      </c>
      <c r="K222" s="143" t="s">
        <v>2385</v>
      </c>
      <c r="L222" s="143">
        <v>500</v>
      </c>
      <c r="M222" s="143" t="s">
        <v>7736</v>
      </c>
      <c r="N222" s="143" t="s">
        <v>2736</v>
      </c>
      <c r="O222" s="143" t="s">
        <v>2728</v>
      </c>
      <c r="P222" s="143" t="s">
        <v>2719</v>
      </c>
      <c r="Q222" s="143"/>
      <c r="R222" s="141"/>
      <c r="S222" s="141"/>
    </row>
    <row r="223" spans="1:19" s="147" customFormat="1" ht="15.95" customHeight="1">
      <c r="A223" s="143">
        <v>5328626</v>
      </c>
      <c r="B223" s="143">
        <v>15546</v>
      </c>
      <c r="C223" s="143" t="s">
        <v>7196</v>
      </c>
      <c r="D223" s="146" t="s">
        <v>7197</v>
      </c>
      <c r="E223" s="143" t="s">
        <v>7198</v>
      </c>
      <c r="F223" s="143" t="s">
        <v>2347</v>
      </c>
      <c r="G223" s="143" t="s">
        <v>2031</v>
      </c>
      <c r="H223" s="143" t="s">
        <v>45</v>
      </c>
      <c r="I223" s="143" t="s">
        <v>89</v>
      </c>
      <c r="J223" s="143" t="s">
        <v>2002</v>
      </c>
      <c r="K223" s="143" t="s">
        <v>2515</v>
      </c>
      <c r="L223" s="143">
        <v>603</v>
      </c>
      <c r="M223" s="143" t="s">
        <v>7737</v>
      </c>
      <c r="N223" s="143" t="s">
        <v>2776</v>
      </c>
      <c r="O223" s="143" t="s">
        <v>2665</v>
      </c>
      <c r="P223" s="143" t="s">
        <v>2728</v>
      </c>
      <c r="Q223" s="143" t="s">
        <v>2747</v>
      </c>
      <c r="R223" s="141"/>
      <c r="S223" s="141"/>
    </row>
    <row r="224" spans="1:19" s="147" customFormat="1" ht="15.95" customHeight="1">
      <c r="A224" s="143">
        <v>5327917</v>
      </c>
      <c r="B224" s="143">
        <v>15622</v>
      </c>
      <c r="C224" s="143" t="s">
        <v>7738</v>
      </c>
      <c r="D224" s="146" t="s">
        <v>7739</v>
      </c>
      <c r="E224" s="143" t="s">
        <v>7740</v>
      </c>
      <c r="F224" s="143" t="s">
        <v>2355</v>
      </c>
      <c r="G224" s="143" t="s">
        <v>47</v>
      </c>
      <c r="H224" s="143" t="s">
        <v>61</v>
      </c>
      <c r="I224" s="143" t="s">
        <v>57</v>
      </c>
      <c r="J224" s="143" t="s">
        <v>7088</v>
      </c>
      <c r="K224" s="143" t="s">
        <v>2385</v>
      </c>
      <c r="L224" s="143">
        <v>500</v>
      </c>
      <c r="M224" s="143" t="s">
        <v>7741</v>
      </c>
      <c r="N224" s="143"/>
      <c r="O224" s="143" t="s">
        <v>2801</v>
      </c>
      <c r="P224" s="143" t="s">
        <v>7118</v>
      </c>
      <c r="Q224" s="143" t="s">
        <v>2736</v>
      </c>
      <c r="R224" s="141"/>
      <c r="S224" s="141"/>
    </row>
    <row r="225" spans="1:19" s="147" customFormat="1" ht="15.95" customHeight="1">
      <c r="A225" s="143">
        <v>5328349</v>
      </c>
      <c r="B225" s="143">
        <v>15652</v>
      </c>
      <c r="C225" s="143" t="s">
        <v>7185</v>
      </c>
      <c r="D225" s="146" t="s">
        <v>7186</v>
      </c>
      <c r="E225" s="143" t="s">
        <v>7187</v>
      </c>
      <c r="F225" s="143" t="s">
        <v>2347</v>
      </c>
      <c r="G225" s="143" t="s">
        <v>2031</v>
      </c>
      <c r="H225" s="143" t="s">
        <v>45</v>
      </c>
      <c r="I225" s="143" t="s">
        <v>53</v>
      </c>
      <c r="J225" s="143" t="s">
        <v>2000</v>
      </c>
      <c r="K225" s="143" t="s">
        <v>2385</v>
      </c>
      <c r="L225" s="143">
        <v>537</v>
      </c>
      <c r="M225" s="143" t="s">
        <v>7742</v>
      </c>
      <c r="N225" s="143" t="s">
        <v>2729</v>
      </c>
      <c r="O225" s="143" t="s">
        <v>2728</v>
      </c>
      <c r="P225" s="143" t="s">
        <v>2684</v>
      </c>
      <c r="Q225" s="143" t="s">
        <v>2719</v>
      </c>
      <c r="R225" s="141"/>
      <c r="S225" s="141"/>
    </row>
    <row r="226" spans="1:19" s="147" customFormat="1" ht="15.95" customHeight="1">
      <c r="A226" s="143">
        <v>5328205</v>
      </c>
      <c r="B226" s="143">
        <v>15652</v>
      </c>
      <c r="C226" s="143" t="s">
        <v>7274</v>
      </c>
      <c r="D226" s="146" t="s">
        <v>7275</v>
      </c>
      <c r="E226" s="143" t="s">
        <v>7276</v>
      </c>
      <c r="F226" s="143" t="s">
        <v>2360</v>
      </c>
      <c r="G226" s="143" t="s">
        <v>2025</v>
      </c>
      <c r="H226" s="143" t="s">
        <v>61</v>
      </c>
      <c r="I226" s="143" t="s">
        <v>89</v>
      </c>
      <c r="J226" s="143" t="s">
        <v>2002</v>
      </c>
      <c r="K226" s="143" t="s">
        <v>2385</v>
      </c>
      <c r="L226" s="143">
        <v>500</v>
      </c>
      <c r="M226" s="143" t="s">
        <v>7743</v>
      </c>
      <c r="N226" s="143" t="s">
        <v>7118</v>
      </c>
      <c r="O226" s="143" t="s">
        <v>2736</v>
      </c>
      <c r="P226" s="143"/>
      <c r="Q226" s="143"/>
      <c r="R226" s="141"/>
      <c r="S226" s="141"/>
    </row>
    <row r="227" spans="1:19" s="147" customFormat="1" ht="15.95" customHeight="1">
      <c r="A227" s="143">
        <v>5323371</v>
      </c>
      <c r="B227" s="143">
        <v>15718</v>
      </c>
      <c r="C227" s="143" t="s">
        <v>7122</v>
      </c>
      <c r="D227" s="146" t="s">
        <v>7123</v>
      </c>
      <c r="E227" s="143" t="s">
        <v>2391</v>
      </c>
      <c r="F227" s="143" t="s">
        <v>2426</v>
      </c>
      <c r="G227" s="143" t="s">
        <v>2020</v>
      </c>
      <c r="H227" s="143" t="s">
        <v>45</v>
      </c>
      <c r="I227" s="143" t="s">
        <v>65</v>
      </c>
      <c r="J227" s="143" t="s">
        <v>1991</v>
      </c>
      <c r="K227" s="143" t="s">
        <v>2481</v>
      </c>
      <c r="L227" s="143">
        <v>788</v>
      </c>
      <c r="M227" s="143" t="s">
        <v>2736</v>
      </c>
      <c r="N227" s="143" t="s">
        <v>2728</v>
      </c>
      <c r="O227" s="143" t="s">
        <v>2728</v>
      </c>
      <c r="P227" s="143" t="s">
        <v>2729</v>
      </c>
      <c r="Q227" s="143"/>
      <c r="R227" s="141"/>
      <c r="S227" s="141"/>
    </row>
    <row r="228" spans="1:19" s="147" customFormat="1" ht="15.95" customHeight="1">
      <c r="A228" s="143">
        <v>5326383</v>
      </c>
      <c r="B228" s="143">
        <v>15781</v>
      </c>
      <c r="C228" s="143" t="s">
        <v>7161</v>
      </c>
      <c r="D228" s="146" t="s">
        <v>7162</v>
      </c>
      <c r="E228" s="143" t="s">
        <v>7163</v>
      </c>
      <c r="F228" s="143" t="s">
        <v>2398</v>
      </c>
      <c r="G228" s="143" t="s">
        <v>94</v>
      </c>
      <c r="H228" s="143" t="s">
        <v>45</v>
      </c>
      <c r="I228" s="143" t="s">
        <v>53</v>
      </c>
      <c r="J228" s="143" t="s">
        <v>2000</v>
      </c>
      <c r="K228" s="143" t="s">
        <v>2385</v>
      </c>
      <c r="L228" s="143">
        <v>596</v>
      </c>
      <c r="M228" s="143" t="s">
        <v>7744</v>
      </c>
      <c r="N228" s="143" t="s">
        <v>2719</v>
      </c>
      <c r="O228" s="143" t="s">
        <v>2665</v>
      </c>
      <c r="P228" s="143" t="s">
        <v>2728</v>
      </c>
      <c r="Q228" s="143" t="s">
        <v>2729</v>
      </c>
      <c r="R228" s="141"/>
      <c r="S228" s="141"/>
    </row>
    <row r="229" spans="1:19" s="147" customFormat="1" ht="15.95" customHeight="1">
      <c r="A229" s="143">
        <v>5327816</v>
      </c>
      <c r="B229" s="143">
        <v>15781</v>
      </c>
      <c r="C229" s="143" t="s">
        <v>2836</v>
      </c>
      <c r="D229" s="146" t="s">
        <v>2837</v>
      </c>
      <c r="E229" s="143" t="s">
        <v>2838</v>
      </c>
      <c r="F229" s="143" t="s">
        <v>2652</v>
      </c>
      <c r="G229" s="143" t="s">
        <v>218</v>
      </c>
      <c r="H229" s="143" t="s">
        <v>45</v>
      </c>
      <c r="I229" s="143" t="s">
        <v>97</v>
      </c>
      <c r="J229" s="143" t="s">
        <v>1998</v>
      </c>
      <c r="K229" s="143" t="s">
        <v>2385</v>
      </c>
      <c r="L229" s="143">
        <v>500</v>
      </c>
      <c r="M229" s="143" t="s">
        <v>7744</v>
      </c>
      <c r="N229" s="143" t="s">
        <v>2729</v>
      </c>
      <c r="O229" s="143"/>
      <c r="P229" s="143" t="s">
        <v>2729</v>
      </c>
      <c r="Q229" s="143"/>
      <c r="R229" s="141"/>
      <c r="S229" s="141"/>
    </row>
    <row r="230" spans="1:19" s="147" customFormat="1" ht="15.95" customHeight="1">
      <c r="A230" s="143">
        <v>5328640</v>
      </c>
      <c r="B230" s="143">
        <v>15977</v>
      </c>
      <c r="C230" s="143" t="s">
        <v>7745</v>
      </c>
      <c r="D230" s="146" t="s">
        <v>7746</v>
      </c>
      <c r="E230" s="143" t="s">
        <v>7747</v>
      </c>
      <c r="F230" s="143" t="s">
        <v>2352</v>
      </c>
      <c r="G230" s="143" t="s">
        <v>2047</v>
      </c>
      <c r="H230" s="143" t="s">
        <v>45</v>
      </c>
      <c r="I230" s="143" t="s">
        <v>97</v>
      </c>
      <c r="J230" s="143" t="s">
        <v>1998</v>
      </c>
      <c r="K230" s="143" t="s">
        <v>2385</v>
      </c>
      <c r="L230" s="143">
        <v>578</v>
      </c>
      <c r="M230" s="143" t="s">
        <v>7748</v>
      </c>
      <c r="N230" s="143" t="s">
        <v>2743</v>
      </c>
      <c r="O230" s="143" t="s">
        <v>2665</v>
      </c>
      <c r="P230" s="143" t="s">
        <v>2728</v>
      </c>
      <c r="Q230" s="143" t="s">
        <v>2723</v>
      </c>
      <c r="R230" s="141"/>
      <c r="S230" s="141"/>
    </row>
    <row r="231" spans="1:19" s="147" customFormat="1" ht="15.95" customHeight="1">
      <c r="A231" s="143">
        <v>5328133</v>
      </c>
      <c r="B231" s="143">
        <v>16010</v>
      </c>
      <c r="C231" s="143" t="s">
        <v>7171</v>
      </c>
      <c r="D231" s="146" t="s">
        <v>7172</v>
      </c>
      <c r="E231" s="143" t="s">
        <v>7173</v>
      </c>
      <c r="F231" s="143" t="s">
        <v>2376</v>
      </c>
      <c r="G231" s="143" t="s">
        <v>51</v>
      </c>
      <c r="H231" s="143" t="s">
        <v>45</v>
      </c>
      <c r="I231" s="143" t="s">
        <v>53</v>
      </c>
      <c r="J231" s="143" t="s">
        <v>2000</v>
      </c>
      <c r="K231" s="143" t="s">
        <v>2385</v>
      </c>
      <c r="L231" s="143">
        <v>546</v>
      </c>
      <c r="M231" s="143" t="s">
        <v>7749</v>
      </c>
      <c r="N231" s="143" t="s">
        <v>2697</v>
      </c>
      <c r="O231" s="143"/>
      <c r="P231" s="143" t="s">
        <v>2872</v>
      </c>
      <c r="Q231" s="143"/>
      <c r="R231" s="141"/>
      <c r="S231" s="141"/>
    </row>
    <row r="232" spans="1:19" s="147" customFormat="1" ht="15.95" customHeight="1">
      <c r="A232" s="143">
        <v>5328083</v>
      </c>
      <c r="B232" s="143">
        <v>16056</v>
      </c>
      <c r="C232" s="143" t="s">
        <v>2852</v>
      </c>
      <c r="D232" s="146" t="s">
        <v>2853</v>
      </c>
      <c r="E232" s="143" t="s">
        <v>2854</v>
      </c>
      <c r="F232" s="143" t="s">
        <v>2462</v>
      </c>
      <c r="G232" s="143" t="s">
        <v>240</v>
      </c>
      <c r="H232" s="143" t="s">
        <v>45</v>
      </c>
      <c r="I232" s="143" t="s">
        <v>53</v>
      </c>
      <c r="J232" s="143" t="s">
        <v>2000</v>
      </c>
      <c r="K232" s="143" t="s">
        <v>2385</v>
      </c>
      <c r="L232" s="143">
        <v>547</v>
      </c>
      <c r="M232" s="143" t="s">
        <v>7750</v>
      </c>
      <c r="N232" s="143" t="s">
        <v>2684</v>
      </c>
      <c r="O232" s="143" t="s">
        <v>2685</v>
      </c>
      <c r="P232" s="143" t="s">
        <v>2665</v>
      </c>
      <c r="Q232" s="143" t="s">
        <v>2723</v>
      </c>
      <c r="R232" s="141"/>
      <c r="S232" s="141"/>
    </row>
    <row r="233" spans="1:19" s="147" customFormat="1" ht="15.95" customHeight="1">
      <c r="A233" s="143">
        <v>5328114</v>
      </c>
      <c r="B233" s="143">
        <v>16083</v>
      </c>
      <c r="C233" s="143" t="s">
        <v>7225</v>
      </c>
      <c r="D233" s="146" t="s">
        <v>7226</v>
      </c>
      <c r="E233" s="143" t="s">
        <v>7227</v>
      </c>
      <c r="F233" s="143" t="s">
        <v>2572</v>
      </c>
      <c r="G233" s="143" t="s">
        <v>146</v>
      </c>
      <c r="H233" s="143" t="s">
        <v>45</v>
      </c>
      <c r="I233" s="143" t="s">
        <v>53</v>
      </c>
      <c r="J233" s="143" t="s">
        <v>2000</v>
      </c>
      <c r="K233" s="143" t="s">
        <v>2385</v>
      </c>
      <c r="L233" s="143">
        <v>587</v>
      </c>
      <c r="M233" s="143" t="s">
        <v>7751</v>
      </c>
      <c r="N233" s="143" t="s">
        <v>7118</v>
      </c>
      <c r="O233" s="143" t="s">
        <v>2684</v>
      </c>
      <c r="P233" s="143" t="s">
        <v>2719</v>
      </c>
      <c r="Q233" s="143" t="s">
        <v>2684</v>
      </c>
      <c r="R233" s="141"/>
      <c r="S233" s="141"/>
    </row>
    <row r="234" spans="1:19" s="147" customFormat="1" ht="15.95" customHeight="1">
      <c r="A234" s="143">
        <v>5328719</v>
      </c>
      <c r="B234" s="143">
        <v>16110</v>
      </c>
      <c r="C234" s="143" t="s">
        <v>7231</v>
      </c>
      <c r="D234" s="146" t="s">
        <v>7232</v>
      </c>
      <c r="E234" s="143" t="s">
        <v>7116</v>
      </c>
      <c r="F234" s="143" t="s">
        <v>2376</v>
      </c>
      <c r="G234" s="143" t="s">
        <v>51</v>
      </c>
      <c r="H234" s="143" t="s">
        <v>45</v>
      </c>
      <c r="I234" s="143" t="s">
        <v>57</v>
      </c>
      <c r="J234" s="143" t="s">
        <v>7088</v>
      </c>
      <c r="K234" s="143" t="s">
        <v>2385</v>
      </c>
      <c r="L234" s="143">
        <v>538</v>
      </c>
      <c r="M234" s="143" t="s">
        <v>7752</v>
      </c>
      <c r="N234" s="143" t="s">
        <v>2729</v>
      </c>
      <c r="O234" s="143" t="s">
        <v>2685</v>
      </c>
      <c r="P234" s="143" t="s">
        <v>2685</v>
      </c>
      <c r="Q234" s="143" t="s">
        <v>2685</v>
      </c>
      <c r="R234" s="141"/>
      <c r="S234" s="141"/>
    </row>
    <row r="235" spans="1:19" s="147" customFormat="1" ht="15.95" customHeight="1">
      <c r="A235" s="143">
        <v>5325558</v>
      </c>
      <c r="B235" s="143">
        <v>16229</v>
      </c>
      <c r="C235" s="143" t="s">
        <v>7753</v>
      </c>
      <c r="D235" s="146" t="s">
        <v>7754</v>
      </c>
      <c r="E235" s="143" t="s">
        <v>7755</v>
      </c>
      <c r="F235" s="143" t="s">
        <v>2436</v>
      </c>
      <c r="G235" s="143" t="s">
        <v>127</v>
      </c>
      <c r="H235" s="143" t="s">
        <v>45</v>
      </c>
      <c r="I235" s="143" t="s">
        <v>59</v>
      </c>
      <c r="J235" s="143" t="s">
        <v>1993</v>
      </c>
      <c r="K235" s="143" t="s">
        <v>2515</v>
      </c>
      <c r="L235" s="143">
        <v>646</v>
      </c>
      <c r="M235" s="143" t="s">
        <v>7756</v>
      </c>
      <c r="N235" s="143" t="s">
        <v>2743</v>
      </c>
      <c r="O235" s="143" t="s">
        <v>2685</v>
      </c>
      <c r="P235" s="143" t="s">
        <v>2665</v>
      </c>
      <c r="Q235" s="143" t="s">
        <v>2723</v>
      </c>
      <c r="R235" s="141"/>
      <c r="S235" s="141"/>
    </row>
    <row r="236" spans="1:19" s="147" customFormat="1" ht="15.95" customHeight="1">
      <c r="A236" s="143">
        <v>5327376</v>
      </c>
      <c r="B236" s="143">
        <v>16276</v>
      </c>
      <c r="C236" s="143" t="s">
        <v>7253</v>
      </c>
      <c r="D236" s="146" t="s">
        <v>7254</v>
      </c>
      <c r="E236" s="143" t="s">
        <v>7255</v>
      </c>
      <c r="F236" s="143" t="s">
        <v>2360</v>
      </c>
      <c r="G236" s="143" t="s">
        <v>2025</v>
      </c>
      <c r="H236" s="143" t="s">
        <v>45</v>
      </c>
      <c r="I236" s="143" t="s">
        <v>43</v>
      </c>
      <c r="J236" s="143" t="s">
        <v>7117</v>
      </c>
      <c r="K236" s="143" t="s">
        <v>2385</v>
      </c>
      <c r="L236" s="143">
        <v>504</v>
      </c>
      <c r="M236" s="143" t="s">
        <v>7757</v>
      </c>
      <c r="N236" s="143" t="s">
        <v>7132</v>
      </c>
      <c r="O236" s="143" t="s">
        <v>2743</v>
      </c>
      <c r="P236" s="143" t="s">
        <v>2791</v>
      </c>
      <c r="Q236" s="143" t="s">
        <v>2788</v>
      </c>
      <c r="R236" s="141"/>
      <c r="S236" s="141"/>
    </row>
    <row r="237" spans="1:19" s="147" customFormat="1" ht="15.95" customHeight="1">
      <c r="A237" s="143">
        <v>5327735</v>
      </c>
      <c r="B237" s="143">
        <v>16388</v>
      </c>
      <c r="C237" s="143" t="s">
        <v>7207</v>
      </c>
      <c r="D237" s="146" t="s">
        <v>7208</v>
      </c>
      <c r="E237" s="143" t="s">
        <v>7209</v>
      </c>
      <c r="F237" s="143" t="s">
        <v>2426</v>
      </c>
      <c r="G237" s="143" t="s">
        <v>2020</v>
      </c>
      <c r="H237" s="143" t="s">
        <v>45</v>
      </c>
      <c r="I237" s="143" t="s">
        <v>97</v>
      </c>
      <c r="J237" s="143" t="s">
        <v>1998</v>
      </c>
      <c r="K237" s="143" t="s">
        <v>2385</v>
      </c>
      <c r="L237" s="143">
        <v>500</v>
      </c>
      <c r="M237" s="143" t="s">
        <v>7758</v>
      </c>
      <c r="N237" s="143" t="s">
        <v>2728</v>
      </c>
      <c r="O237" s="143" t="s">
        <v>2743</v>
      </c>
      <c r="P237" s="143" t="s">
        <v>2747</v>
      </c>
      <c r="Q237" s="143" t="s">
        <v>2788</v>
      </c>
      <c r="R237" s="141"/>
      <c r="S237" s="141"/>
    </row>
    <row r="238" spans="1:19" s="147" customFormat="1" ht="15.95" customHeight="1">
      <c r="A238" s="143">
        <v>5326518</v>
      </c>
      <c r="B238" s="143">
        <v>16398</v>
      </c>
      <c r="C238" s="143" t="s">
        <v>7223</v>
      </c>
      <c r="D238" s="146" t="s">
        <v>7224</v>
      </c>
      <c r="E238" s="143" t="s">
        <v>7126</v>
      </c>
      <c r="F238" s="143" t="s">
        <v>2536</v>
      </c>
      <c r="G238" s="143" t="s">
        <v>945</v>
      </c>
      <c r="H238" s="143" t="s">
        <v>45</v>
      </c>
      <c r="I238" s="143" t="s">
        <v>89</v>
      </c>
      <c r="J238" s="143" t="s">
        <v>2002</v>
      </c>
      <c r="K238" s="143" t="s">
        <v>2385</v>
      </c>
      <c r="L238" s="143">
        <v>500</v>
      </c>
      <c r="M238" s="143" t="s">
        <v>7167</v>
      </c>
      <c r="N238" s="143" t="s">
        <v>2728</v>
      </c>
      <c r="O238" s="143" t="s">
        <v>2685</v>
      </c>
      <c r="P238" s="143" t="s">
        <v>2699</v>
      </c>
      <c r="Q238" s="143" t="s">
        <v>2796</v>
      </c>
      <c r="R238" s="141"/>
      <c r="S238" s="141"/>
    </row>
    <row r="239" spans="1:19" s="147" customFormat="1" ht="15.95" customHeight="1">
      <c r="A239" s="143">
        <v>5325937</v>
      </c>
      <c r="B239" s="143">
        <v>16438</v>
      </c>
      <c r="C239" s="143" t="s">
        <v>7101</v>
      </c>
      <c r="D239" s="146" t="s">
        <v>7102</v>
      </c>
      <c r="E239" s="143" t="s">
        <v>7103</v>
      </c>
      <c r="F239" s="143" t="s">
        <v>6991</v>
      </c>
      <c r="G239" s="143" t="s">
        <v>2065</v>
      </c>
      <c r="H239" s="143" t="s">
        <v>45</v>
      </c>
      <c r="I239" s="143" t="s">
        <v>59</v>
      </c>
      <c r="J239" s="143" t="s">
        <v>1993</v>
      </c>
      <c r="K239" s="143" t="s">
        <v>2365</v>
      </c>
      <c r="L239" s="143">
        <v>861</v>
      </c>
      <c r="M239" s="143" t="s">
        <v>2723</v>
      </c>
      <c r="N239" s="143" t="s">
        <v>2723</v>
      </c>
      <c r="O239" s="143"/>
      <c r="P239" s="143" t="s">
        <v>2748</v>
      </c>
      <c r="Q239" s="143"/>
      <c r="R239" s="141"/>
      <c r="S239" s="141"/>
    </row>
    <row r="240" spans="1:19" s="147" customFormat="1" ht="15.95" customHeight="1">
      <c r="A240" s="143">
        <v>5327378</v>
      </c>
      <c r="B240" s="143">
        <v>16474</v>
      </c>
      <c r="C240" s="143" t="s">
        <v>7250</v>
      </c>
      <c r="D240" s="146" t="s">
        <v>7251</v>
      </c>
      <c r="E240" s="143" t="s">
        <v>7252</v>
      </c>
      <c r="F240" s="143" t="s">
        <v>2360</v>
      </c>
      <c r="G240" s="143" t="s">
        <v>2025</v>
      </c>
      <c r="H240" s="143" t="s">
        <v>45</v>
      </c>
      <c r="I240" s="143" t="s">
        <v>57</v>
      </c>
      <c r="J240" s="143" t="s">
        <v>7088</v>
      </c>
      <c r="K240" s="143" t="s">
        <v>2385</v>
      </c>
      <c r="L240" s="143">
        <v>548</v>
      </c>
      <c r="M240" s="143" t="s">
        <v>7759</v>
      </c>
      <c r="N240" s="143" t="s">
        <v>2743</v>
      </c>
      <c r="O240" s="143" t="s">
        <v>2665</v>
      </c>
      <c r="P240" s="143" t="s">
        <v>2684</v>
      </c>
      <c r="Q240" s="143" t="s">
        <v>2777</v>
      </c>
      <c r="R240" s="141"/>
      <c r="S240" s="141"/>
    </row>
    <row r="241" spans="1:19" s="147" customFormat="1" ht="15.95" customHeight="1">
      <c r="A241" s="143">
        <v>5328768</v>
      </c>
      <c r="B241" s="143">
        <v>16620</v>
      </c>
      <c r="C241" s="143" t="s">
        <v>7210</v>
      </c>
      <c r="D241" s="146" t="s">
        <v>7211</v>
      </c>
      <c r="E241" s="143" t="s">
        <v>7212</v>
      </c>
      <c r="F241" s="143" t="s">
        <v>2480</v>
      </c>
      <c r="G241" s="143" t="s">
        <v>90</v>
      </c>
      <c r="H241" s="143" t="s">
        <v>45</v>
      </c>
      <c r="I241" s="143" t="s">
        <v>53</v>
      </c>
      <c r="J241" s="143" t="s">
        <v>2000</v>
      </c>
      <c r="K241" s="143" t="s">
        <v>2385</v>
      </c>
      <c r="L241" s="143">
        <v>512</v>
      </c>
      <c r="M241" s="143" t="s">
        <v>7760</v>
      </c>
      <c r="N241" s="143" t="s">
        <v>7118</v>
      </c>
      <c r="O241" s="143" t="s">
        <v>2719</v>
      </c>
      <c r="P241" s="143" t="s">
        <v>2796</v>
      </c>
      <c r="Q241" s="143" t="s">
        <v>2699</v>
      </c>
      <c r="R241" s="141"/>
      <c r="S241" s="141"/>
    </row>
    <row r="242" spans="1:19" s="147" customFormat="1" ht="15.95" customHeight="1">
      <c r="A242" s="143">
        <v>5328665</v>
      </c>
      <c r="B242" s="143">
        <v>16625</v>
      </c>
      <c r="C242" s="143" t="s">
        <v>7239</v>
      </c>
      <c r="D242" s="146" t="s">
        <v>7240</v>
      </c>
      <c r="E242" s="143" t="s">
        <v>7241</v>
      </c>
      <c r="F242" s="143" t="s">
        <v>2360</v>
      </c>
      <c r="G242" s="143" t="s">
        <v>2025</v>
      </c>
      <c r="H242" s="143" t="s">
        <v>45</v>
      </c>
      <c r="I242" s="143" t="s">
        <v>44</v>
      </c>
      <c r="J242" s="143" t="s">
        <v>1999</v>
      </c>
      <c r="K242" s="143" t="s">
        <v>2385</v>
      </c>
      <c r="L242" s="143">
        <v>500</v>
      </c>
      <c r="M242" s="143" t="s">
        <v>7761</v>
      </c>
      <c r="N242" s="143" t="s">
        <v>2684</v>
      </c>
      <c r="O242" s="143" t="s">
        <v>2777</v>
      </c>
      <c r="P242" s="143" t="s">
        <v>2791</v>
      </c>
      <c r="Q242" s="143" t="s">
        <v>2800</v>
      </c>
      <c r="R242" s="141"/>
      <c r="S242" s="141"/>
    </row>
    <row r="243" spans="1:19" s="147" customFormat="1" ht="15.95" customHeight="1">
      <c r="A243" s="143">
        <v>5328323</v>
      </c>
      <c r="B243" s="143">
        <v>16645</v>
      </c>
      <c r="C243" s="143" t="s">
        <v>7762</v>
      </c>
      <c r="D243" s="146" t="s">
        <v>7763</v>
      </c>
      <c r="E243" s="143" t="s">
        <v>7764</v>
      </c>
      <c r="F243" s="143" t="s">
        <v>2347</v>
      </c>
      <c r="G243" s="143" t="s">
        <v>2031</v>
      </c>
      <c r="H243" s="143" t="s">
        <v>45</v>
      </c>
      <c r="I243" s="143" t="s">
        <v>57</v>
      </c>
      <c r="J243" s="143" t="s">
        <v>7088</v>
      </c>
      <c r="K243" s="143" t="s">
        <v>2385</v>
      </c>
      <c r="L243" s="143">
        <v>500</v>
      </c>
      <c r="M243" s="143" t="s">
        <v>7765</v>
      </c>
      <c r="N243" s="143" t="s">
        <v>7118</v>
      </c>
      <c r="O243" s="143" t="s">
        <v>2719</v>
      </c>
      <c r="P243" s="143" t="s">
        <v>2788</v>
      </c>
      <c r="Q243" s="143" t="s">
        <v>2791</v>
      </c>
      <c r="R243" s="141"/>
      <c r="S243" s="141"/>
    </row>
    <row r="244" spans="1:19" s="147" customFormat="1" ht="15.95" customHeight="1">
      <c r="A244" s="143">
        <v>5328661</v>
      </c>
      <c r="B244" s="143">
        <v>16706</v>
      </c>
      <c r="C244" s="143" t="s">
        <v>7766</v>
      </c>
      <c r="D244" s="146" t="s">
        <v>7767</v>
      </c>
      <c r="E244" s="143" t="s">
        <v>7768</v>
      </c>
      <c r="F244" s="143" t="s">
        <v>2347</v>
      </c>
      <c r="G244" s="143" t="s">
        <v>2031</v>
      </c>
      <c r="H244" s="143" t="s">
        <v>45</v>
      </c>
      <c r="I244" s="143" t="s">
        <v>54</v>
      </c>
      <c r="J244" s="143" t="s">
        <v>2001</v>
      </c>
      <c r="K244" s="143" t="s">
        <v>2385</v>
      </c>
      <c r="L244" s="143">
        <v>554</v>
      </c>
      <c r="M244" s="143" t="s">
        <v>7769</v>
      </c>
      <c r="N244" s="143" t="s">
        <v>2685</v>
      </c>
      <c r="O244" s="143" t="s">
        <v>2743</v>
      </c>
      <c r="P244" s="143" t="s">
        <v>2685</v>
      </c>
      <c r="Q244" s="143" t="s">
        <v>2665</v>
      </c>
      <c r="R244" s="141"/>
      <c r="S244" s="141"/>
    </row>
    <row r="245" spans="1:19" s="147" customFormat="1" ht="15.95" customHeight="1">
      <c r="A245" s="143">
        <v>5328187</v>
      </c>
      <c r="B245" s="143">
        <v>16722</v>
      </c>
      <c r="C245" s="143" t="s">
        <v>7770</v>
      </c>
      <c r="D245" s="146" t="s">
        <v>7771</v>
      </c>
      <c r="E245" s="143" t="s">
        <v>7772</v>
      </c>
      <c r="F245" s="143" t="s">
        <v>2426</v>
      </c>
      <c r="G245" s="143" t="s">
        <v>2020</v>
      </c>
      <c r="H245" s="143" t="s">
        <v>45</v>
      </c>
      <c r="I245" s="143" t="s">
        <v>97</v>
      </c>
      <c r="J245" s="143" t="s">
        <v>1998</v>
      </c>
      <c r="K245" s="143" t="s">
        <v>2385</v>
      </c>
      <c r="L245" s="143">
        <v>570</v>
      </c>
      <c r="M245" s="143" t="s">
        <v>7180</v>
      </c>
      <c r="N245" s="143" t="s">
        <v>2743</v>
      </c>
      <c r="O245" s="143" t="s">
        <v>2685</v>
      </c>
      <c r="P245" s="143" t="s">
        <v>2747</v>
      </c>
      <c r="Q245" s="143" t="s">
        <v>2685</v>
      </c>
      <c r="R245" s="141"/>
      <c r="S245" s="141"/>
    </row>
    <row r="246" spans="1:19" s="147" customFormat="1" ht="15.95" customHeight="1">
      <c r="A246" s="143">
        <v>5327265</v>
      </c>
      <c r="B246" s="143">
        <v>16732</v>
      </c>
      <c r="C246" s="143" t="s">
        <v>7127</v>
      </c>
      <c r="D246" s="146" t="s">
        <v>7128</v>
      </c>
      <c r="E246" s="143" t="s">
        <v>7129</v>
      </c>
      <c r="F246" s="143" t="s">
        <v>2510</v>
      </c>
      <c r="G246" s="143" t="s">
        <v>2051</v>
      </c>
      <c r="H246" s="143" t="s">
        <v>45</v>
      </c>
      <c r="I246" s="143" t="s">
        <v>82</v>
      </c>
      <c r="J246" s="143" t="s">
        <v>1992</v>
      </c>
      <c r="K246" s="143" t="s">
        <v>2515</v>
      </c>
      <c r="L246" s="143">
        <v>636</v>
      </c>
      <c r="M246" s="143" t="s">
        <v>7773</v>
      </c>
      <c r="N246" s="143" t="s">
        <v>2719</v>
      </c>
      <c r="O246" s="143"/>
      <c r="P246" s="143" t="s">
        <v>2791</v>
      </c>
      <c r="Q246" s="143" t="s">
        <v>2791</v>
      </c>
      <c r="R246" s="141"/>
      <c r="S246" s="141"/>
    </row>
    <row r="247" spans="1:19" s="147" customFormat="1" ht="15.95" customHeight="1">
      <c r="A247" s="143">
        <v>5326425</v>
      </c>
      <c r="B247" s="143">
        <v>16757</v>
      </c>
      <c r="C247" s="143" t="s">
        <v>7774</v>
      </c>
      <c r="D247" s="146" t="s">
        <v>7775</v>
      </c>
      <c r="E247" s="143" t="s">
        <v>7776</v>
      </c>
      <c r="F247" s="143" t="s">
        <v>2449</v>
      </c>
      <c r="G247" s="143" t="s">
        <v>2023</v>
      </c>
      <c r="H247" s="143" t="s">
        <v>45</v>
      </c>
      <c r="I247" s="143" t="s">
        <v>59</v>
      </c>
      <c r="J247" s="143" t="s">
        <v>1993</v>
      </c>
      <c r="K247" s="143" t="s">
        <v>2481</v>
      </c>
      <c r="L247" s="143">
        <v>767</v>
      </c>
      <c r="M247" s="143" t="s">
        <v>7777</v>
      </c>
      <c r="N247" s="143" t="s">
        <v>2743</v>
      </c>
      <c r="O247" s="143" t="s">
        <v>2699</v>
      </c>
      <c r="P247" s="143" t="s">
        <v>2685</v>
      </c>
      <c r="Q247" s="143" t="s">
        <v>2747</v>
      </c>
      <c r="R247" s="141"/>
      <c r="S247" s="141"/>
    </row>
    <row r="248" spans="1:19" s="147" customFormat="1" ht="15.95" customHeight="1">
      <c r="A248" s="143">
        <v>5323513</v>
      </c>
      <c r="B248" s="143">
        <v>16757</v>
      </c>
      <c r="C248" s="143" t="s">
        <v>7778</v>
      </c>
      <c r="D248" s="146" t="s">
        <v>7779</v>
      </c>
      <c r="E248" s="143" t="s">
        <v>7780</v>
      </c>
      <c r="F248" s="143" t="s">
        <v>2360</v>
      </c>
      <c r="G248" s="143" t="s">
        <v>2025</v>
      </c>
      <c r="H248" s="143" t="s">
        <v>45</v>
      </c>
      <c r="I248" s="143" t="s">
        <v>65</v>
      </c>
      <c r="J248" s="143" t="s">
        <v>1991</v>
      </c>
      <c r="K248" s="143" t="s">
        <v>2515</v>
      </c>
      <c r="L248" s="143">
        <v>696</v>
      </c>
      <c r="M248" s="143" t="s">
        <v>7777</v>
      </c>
      <c r="N248" s="143" t="s">
        <v>2699</v>
      </c>
      <c r="O248" s="143" t="s">
        <v>2747</v>
      </c>
      <c r="P248" s="143" t="s">
        <v>2685</v>
      </c>
      <c r="Q248" s="143" t="s">
        <v>2743</v>
      </c>
      <c r="R248" s="141"/>
      <c r="S248" s="141"/>
    </row>
    <row r="249" spans="1:19" s="147" customFormat="1" ht="15.95" customHeight="1">
      <c r="A249" s="143">
        <v>5328885</v>
      </c>
      <c r="B249" s="143">
        <v>16757</v>
      </c>
      <c r="C249" s="143" t="s">
        <v>7263</v>
      </c>
      <c r="D249" s="146" t="s">
        <v>7264</v>
      </c>
      <c r="E249" s="143" t="s">
        <v>7170</v>
      </c>
      <c r="F249" s="143" t="s">
        <v>2460</v>
      </c>
      <c r="G249" s="143" t="s">
        <v>105</v>
      </c>
      <c r="H249" s="143" t="s">
        <v>45</v>
      </c>
      <c r="I249" s="143" t="s">
        <v>97</v>
      </c>
      <c r="J249" s="143" t="s">
        <v>1998</v>
      </c>
      <c r="K249" s="143" t="s">
        <v>2385</v>
      </c>
      <c r="L249" s="143">
        <v>559</v>
      </c>
      <c r="M249" s="143" t="s">
        <v>7777</v>
      </c>
      <c r="N249" s="143" t="s">
        <v>2747</v>
      </c>
      <c r="O249" s="143" t="s">
        <v>2791</v>
      </c>
      <c r="P249" s="143" t="s">
        <v>2743</v>
      </c>
      <c r="Q249" s="143" t="s">
        <v>2747</v>
      </c>
      <c r="R249" s="141"/>
      <c r="S249" s="141"/>
    </row>
    <row r="250" spans="1:19" s="147" customFormat="1" ht="15.95" customHeight="1">
      <c r="A250" s="143">
        <v>5328209</v>
      </c>
      <c r="B250" s="143">
        <v>16774</v>
      </c>
      <c r="C250" s="143" t="s">
        <v>7781</v>
      </c>
      <c r="D250" s="146" t="s">
        <v>7782</v>
      </c>
      <c r="E250" s="143" t="s">
        <v>7783</v>
      </c>
      <c r="F250" s="143" t="s">
        <v>2426</v>
      </c>
      <c r="G250" s="143" t="s">
        <v>2020</v>
      </c>
      <c r="H250" s="143" t="s">
        <v>45</v>
      </c>
      <c r="I250" s="143" t="s">
        <v>44</v>
      </c>
      <c r="J250" s="143" t="s">
        <v>1999</v>
      </c>
      <c r="K250" s="143" t="s">
        <v>2385</v>
      </c>
      <c r="L250" s="143">
        <v>564</v>
      </c>
      <c r="M250" s="143" t="s">
        <v>7181</v>
      </c>
      <c r="N250" s="143" t="s">
        <v>2685</v>
      </c>
      <c r="O250" s="143"/>
      <c r="P250" s="143" t="s">
        <v>2685</v>
      </c>
      <c r="Q250" s="143" t="s">
        <v>2665</v>
      </c>
      <c r="R250" s="141"/>
      <c r="S250" s="141"/>
    </row>
    <row r="251" spans="1:19" s="147" customFormat="1" ht="15.95" customHeight="1">
      <c r="A251" s="143">
        <v>5329149</v>
      </c>
      <c r="B251" s="143">
        <v>16774</v>
      </c>
      <c r="C251" s="143" t="s">
        <v>7784</v>
      </c>
      <c r="D251" s="146" t="s">
        <v>7785</v>
      </c>
      <c r="E251" s="143" t="s">
        <v>7786</v>
      </c>
      <c r="F251" s="143" t="s">
        <v>2347</v>
      </c>
      <c r="G251" s="143" t="s">
        <v>2031</v>
      </c>
      <c r="H251" s="143" t="s">
        <v>45</v>
      </c>
      <c r="I251" s="143" t="s">
        <v>89</v>
      </c>
      <c r="J251" s="143" t="s">
        <v>2002</v>
      </c>
      <c r="K251" s="143" t="s">
        <v>2385</v>
      </c>
      <c r="L251" s="143">
        <v>549</v>
      </c>
      <c r="M251" s="143" t="s">
        <v>7181</v>
      </c>
      <c r="N251" s="143" t="s">
        <v>2747</v>
      </c>
      <c r="O251" s="143" t="s">
        <v>2747</v>
      </c>
      <c r="P251" s="143" t="s">
        <v>2777</v>
      </c>
      <c r="Q251" s="143" t="s">
        <v>2699</v>
      </c>
      <c r="R251" s="141"/>
      <c r="S251" s="141"/>
    </row>
    <row r="252" spans="1:19" s="147" customFormat="1" ht="15.95" customHeight="1">
      <c r="A252" s="143">
        <v>5324004</v>
      </c>
      <c r="B252" s="143">
        <v>16789</v>
      </c>
      <c r="C252" s="143" t="s">
        <v>7787</v>
      </c>
      <c r="D252" s="146" t="s">
        <v>7788</v>
      </c>
      <c r="E252" s="143" t="s">
        <v>7789</v>
      </c>
      <c r="F252" s="143" t="s">
        <v>2436</v>
      </c>
      <c r="G252" s="143" t="s">
        <v>127</v>
      </c>
      <c r="H252" s="143" t="s">
        <v>45</v>
      </c>
      <c r="I252" s="143" t="s">
        <v>59</v>
      </c>
      <c r="J252" s="143" t="s">
        <v>1993</v>
      </c>
      <c r="K252" s="143" t="s">
        <v>2515</v>
      </c>
      <c r="L252" s="143">
        <v>657</v>
      </c>
      <c r="M252" s="143" t="s">
        <v>7790</v>
      </c>
      <c r="N252" s="143" t="s">
        <v>2777</v>
      </c>
      <c r="O252" s="143" t="s">
        <v>2747</v>
      </c>
      <c r="P252" s="143" t="s">
        <v>2743</v>
      </c>
      <c r="Q252" s="143" t="s">
        <v>2685</v>
      </c>
      <c r="R252" s="141"/>
      <c r="S252" s="141"/>
    </row>
    <row r="253" spans="1:19" s="147" customFormat="1" ht="15.95" customHeight="1">
      <c r="A253" s="143">
        <v>5327409</v>
      </c>
      <c r="B253" s="143">
        <v>16813</v>
      </c>
      <c r="C253" s="143" t="s">
        <v>7791</v>
      </c>
      <c r="D253" s="146" t="s">
        <v>7792</v>
      </c>
      <c r="E253" s="143" t="s">
        <v>7793</v>
      </c>
      <c r="F253" s="143" t="s">
        <v>2460</v>
      </c>
      <c r="G253" s="143" t="s">
        <v>105</v>
      </c>
      <c r="H253" s="143" t="s">
        <v>45</v>
      </c>
      <c r="I253" s="143" t="s">
        <v>97</v>
      </c>
      <c r="J253" s="143" t="s">
        <v>1998</v>
      </c>
      <c r="K253" s="143" t="s">
        <v>2385</v>
      </c>
      <c r="L253" s="143">
        <v>533</v>
      </c>
      <c r="M253" s="143" t="s">
        <v>2799</v>
      </c>
      <c r="N253" s="143" t="s">
        <v>2747</v>
      </c>
      <c r="O253" s="143" t="s">
        <v>2743</v>
      </c>
      <c r="P253" s="143" t="s">
        <v>2743</v>
      </c>
      <c r="Q253" s="143" t="s">
        <v>2699</v>
      </c>
      <c r="R253" s="141"/>
      <c r="S253" s="141"/>
    </row>
    <row r="254" spans="1:19" s="147" customFormat="1" ht="15.95" customHeight="1">
      <c r="A254" s="143">
        <v>5329096</v>
      </c>
      <c r="B254" s="143">
        <v>16821</v>
      </c>
      <c r="C254" s="143" t="s">
        <v>7794</v>
      </c>
      <c r="D254" s="146" t="s">
        <v>7795</v>
      </c>
      <c r="E254" s="143" t="s">
        <v>7796</v>
      </c>
      <c r="F254" s="143" t="s">
        <v>2449</v>
      </c>
      <c r="G254" s="143" t="s">
        <v>2023</v>
      </c>
      <c r="H254" s="143" t="s">
        <v>45</v>
      </c>
      <c r="I254" s="143" t="s">
        <v>59</v>
      </c>
      <c r="J254" s="143" t="s">
        <v>1993</v>
      </c>
      <c r="K254" s="143" t="s">
        <v>2481</v>
      </c>
      <c r="L254" s="143">
        <v>753</v>
      </c>
      <c r="M254" s="143" t="s">
        <v>7797</v>
      </c>
      <c r="N254" s="143" t="s">
        <v>2685</v>
      </c>
      <c r="O254" s="143" t="s">
        <v>2743</v>
      </c>
      <c r="P254" s="143" t="s">
        <v>2665</v>
      </c>
      <c r="Q254" s="143"/>
      <c r="R254" s="141"/>
      <c r="S254" s="141"/>
    </row>
    <row r="255" spans="1:19" s="147" customFormat="1" ht="15.95" customHeight="1">
      <c r="A255" s="143">
        <v>5329355</v>
      </c>
      <c r="B255" s="143">
        <v>16821</v>
      </c>
      <c r="C255" s="143" t="s">
        <v>7798</v>
      </c>
      <c r="D255" s="146" t="s">
        <v>7799</v>
      </c>
      <c r="E255" s="143" t="s">
        <v>7800</v>
      </c>
      <c r="F255" s="143" t="s">
        <v>2355</v>
      </c>
      <c r="G255" s="143" t="s">
        <v>47</v>
      </c>
      <c r="H255" s="143" t="s">
        <v>45</v>
      </c>
      <c r="I255" s="143" t="s">
        <v>89</v>
      </c>
      <c r="J255" s="143" t="s">
        <v>2002</v>
      </c>
      <c r="K255" s="143" t="s">
        <v>2385</v>
      </c>
      <c r="L255" s="143">
        <v>549</v>
      </c>
      <c r="M255" s="143" t="s">
        <v>7797</v>
      </c>
      <c r="N255" s="143" t="s">
        <v>2685</v>
      </c>
      <c r="O255" s="143" t="s">
        <v>2743</v>
      </c>
      <c r="P255" s="143" t="s">
        <v>2743</v>
      </c>
      <c r="Q255" s="143" t="s">
        <v>2743</v>
      </c>
      <c r="R255" s="141"/>
      <c r="S255" s="141"/>
    </row>
    <row r="256" spans="1:19" s="147" customFormat="1" ht="15.95" customHeight="1">
      <c r="A256" s="143">
        <v>5329170</v>
      </c>
      <c r="B256" s="143">
        <v>16851</v>
      </c>
      <c r="C256" s="143" t="s">
        <v>7801</v>
      </c>
      <c r="D256" s="146" t="s">
        <v>7802</v>
      </c>
      <c r="E256" s="143" t="s">
        <v>2660</v>
      </c>
      <c r="F256" s="143" t="s">
        <v>2398</v>
      </c>
      <c r="G256" s="143" t="s">
        <v>94</v>
      </c>
      <c r="H256" s="143" t="s">
        <v>45</v>
      </c>
      <c r="I256" s="143" t="s">
        <v>53</v>
      </c>
      <c r="J256" s="143" t="s">
        <v>2000</v>
      </c>
      <c r="K256" s="143" t="s">
        <v>2385</v>
      </c>
      <c r="L256" s="143">
        <v>551</v>
      </c>
      <c r="M256" s="143" t="s">
        <v>7803</v>
      </c>
      <c r="N256" s="143" t="s">
        <v>2685</v>
      </c>
      <c r="O256" s="143" t="s">
        <v>2796</v>
      </c>
      <c r="P256" s="143" t="s">
        <v>2699</v>
      </c>
      <c r="Q256" s="143" t="s">
        <v>2685</v>
      </c>
      <c r="R256" s="141"/>
      <c r="S256" s="141"/>
    </row>
    <row r="257" spans="1:19" s="147" customFormat="1" ht="15.95" customHeight="1">
      <c r="A257" s="143">
        <v>5328841</v>
      </c>
      <c r="B257" s="143">
        <v>16851</v>
      </c>
      <c r="C257" s="143" t="s">
        <v>7804</v>
      </c>
      <c r="D257" s="146" t="s">
        <v>7805</v>
      </c>
      <c r="E257" s="143" t="s">
        <v>7806</v>
      </c>
      <c r="F257" s="143" t="s">
        <v>2384</v>
      </c>
      <c r="G257" s="143" t="s">
        <v>2152</v>
      </c>
      <c r="H257" s="143" t="s">
        <v>45</v>
      </c>
      <c r="I257" s="143" t="s">
        <v>44</v>
      </c>
      <c r="J257" s="143" t="s">
        <v>1999</v>
      </c>
      <c r="K257" s="143" t="s">
        <v>2385</v>
      </c>
      <c r="L257" s="143">
        <v>550</v>
      </c>
      <c r="M257" s="143" t="s">
        <v>7803</v>
      </c>
      <c r="N257" s="143" t="s">
        <v>2699</v>
      </c>
      <c r="O257" s="143" t="s">
        <v>2699</v>
      </c>
      <c r="P257" s="143" t="s">
        <v>2791</v>
      </c>
      <c r="Q257" s="143" t="s">
        <v>2665</v>
      </c>
      <c r="R257" s="141"/>
      <c r="S257" s="141"/>
    </row>
    <row r="258" spans="1:19" s="147" customFormat="1" ht="15.95" customHeight="1">
      <c r="A258" s="143">
        <v>5329049</v>
      </c>
      <c r="B258" s="143">
        <v>16916</v>
      </c>
      <c r="C258" s="143" t="s">
        <v>7807</v>
      </c>
      <c r="D258" s="146" t="s">
        <v>7808</v>
      </c>
      <c r="E258" s="143" t="s">
        <v>7809</v>
      </c>
      <c r="F258" s="143" t="s">
        <v>2393</v>
      </c>
      <c r="G258" s="143" t="s">
        <v>944</v>
      </c>
      <c r="H258" s="143" t="s">
        <v>45</v>
      </c>
      <c r="I258" s="143" t="s">
        <v>44</v>
      </c>
      <c r="J258" s="143" t="s">
        <v>1999</v>
      </c>
      <c r="K258" s="143" t="s">
        <v>2385</v>
      </c>
      <c r="L258" s="143">
        <v>529</v>
      </c>
      <c r="M258" s="143" t="s">
        <v>7195</v>
      </c>
      <c r="N258" s="143" t="s">
        <v>2777</v>
      </c>
      <c r="O258" s="143" t="s">
        <v>2685</v>
      </c>
      <c r="P258" s="143" t="s">
        <v>2665</v>
      </c>
      <c r="Q258" s="143" t="s">
        <v>2748</v>
      </c>
      <c r="R258" s="141"/>
      <c r="S258" s="141"/>
    </row>
    <row r="259" spans="1:19" s="147" customFormat="1" ht="15.95" customHeight="1">
      <c r="A259" s="143">
        <v>5328880</v>
      </c>
      <c r="B259" s="143">
        <v>16916</v>
      </c>
      <c r="C259" s="143" t="s">
        <v>7810</v>
      </c>
      <c r="D259" s="146" t="s">
        <v>7811</v>
      </c>
      <c r="E259" s="143" t="s">
        <v>7812</v>
      </c>
      <c r="F259" s="143" t="s">
        <v>2398</v>
      </c>
      <c r="G259" s="143" t="s">
        <v>94</v>
      </c>
      <c r="H259" s="143" t="s">
        <v>45</v>
      </c>
      <c r="I259" s="143" t="s">
        <v>44</v>
      </c>
      <c r="J259" s="143" t="s">
        <v>1999</v>
      </c>
      <c r="K259" s="143" t="s">
        <v>2385</v>
      </c>
      <c r="L259" s="143">
        <v>500</v>
      </c>
      <c r="M259" s="143" t="s">
        <v>7195</v>
      </c>
      <c r="N259" s="143" t="s">
        <v>2788</v>
      </c>
      <c r="O259" s="143" t="s">
        <v>2777</v>
      </c>
      <c r="P259" s="143" t="s">
        <v>2685</v>
      </c>
      <c r="Q259" s="143" t="s">
        <v>2747</v>
      </c>
      <c r="R259" s="141"/>
      <c r="S259" s="141"/>
    </row>
    <row r="260" spans="1:19" s="147" customFormat="1" ht="15.95" customHeight="1">
      <c r="A260" s="143">
        <v>5329261</v>
      </c>
      <c r="B260" s="143">
        <v>16935</v>
      </c>
      <c r="C260" s="143" t="s">
        <v>7813</v>
      </c>
      <c r="D260" s="146" t="s">
        <v>7814</v>
      </c>
      <c r="E260" s="143" t="s">
        <v>7815</v>
      </c>
      <c r="F260" s="143" t="s">
        <v>2355</v>
      </c>
      <c r="G260" s="143" t="s">
        <v>47</v>
      </c>
      <c r="H260" s="143" t="s">
        <v>45</v>
      </c>
      <c r="I260" s="143" t="s">
        <v>57</v>
      </c>
      <c r="J260" s="143" t="s">
        <v>7088</v>
      </c>
      <c r="K260" s="143" t="s">
        <v>2385</v>
      </c>
      <c r="L260" s="143">
        <v>536</v>
      </c>
      <c r="M260" s="143" t="s">
        <v>7816</v>
      </c>
      <c r="N260" s="143" t="s">
        <v>2685</v>
      </c>
      <c r="O260" s="143" t="s">
        <v>2791</v>
      </c>
      <c r="P260" s="143" t="s">
        <v>7817</v>
      </c>
      <c r="Q260" s="143" t="s">
        <v>2665</v>
      </c>
      <c r="R260" s="141"/>
      <c r="S260" s="141"/>
    </row>
    <row r="261" spans="1:19" s="147" customFormat="1" ht="15.95" customHeight="1">
      <c r="A261" s="143">
        <v>5329287</v>
      </c>
      <c r="B261" s="143">
        <v>16949</v>
      </c>
      <c r="C261" s="143" t="s">
        <v>7818</v>
      </c>
      <c r="D261" s="146" t="s">
        <v>7819</v>
      </c>
      <c r="E261" s="143" t="s">
        <v>7820</v>
      </c>
      <c r="F261" s="143" t="s">
        <v>2536</v>
      </c>
      <c r="G261" s="143" t="s">
        <v>945</v>
      </c>
      <c r="H261" s="143" t="s">
        <v>45</v>
      </c>
      <c r="I261" s="143" t="s">
        <v>89</v>
      </c>
      <c r="J261" s="143" t="s">
        <v>2002</v>
      </c>
      <c r="K261" s="143" t="s">
        <v>2385</v>
      </c>
      <c r="L261" s="143">
        <v>567</v>
      </c>
      <c r="M261" s="143" t="s">
        <v>7821</v>
      </c>
      <c r="N261" s="143" t="s">
        <v>2747</v>
      </c>
      <c r="O261" s="143" t="s">
        <v>2747</v>
      </c>
      <c r="P261" s="143" t="s">
        <v>2800</v>
      </c>
      <c r="Q261" s="143" t="s">
        <v>2798</v>
      </c>
      <c r="R261" s="141"/>
      <c r="S261" s="141"/>
    </row>
    <row r="262" spans="1:19" s="147" customFormat="1" ht="15.95" customHeight="1">
      <c r="A262" s="143">
        <v>3535066</v>
      </c>
      <c r="B262" s="143">
        <v>16973</v>
      </c>
      <c r="C262" s="143" t="s">
        <v>7822</v>
      </c>
      <c r="D262" s="146" t="s">
        <v>7823</v>
      </c>
      <c r="E262" s="143" t="s">
        <v>7824</v>
      </c>
      <c r="F262" s="143" t="s">
        <v>2376</v>
      </c>
      <c r="G262" s="143" t="s">
        <v>51</v>
      </c>
      <c r="H262" s="143" t="s">
        <v>45</v>
      </c>
      <c r="I262" s="143" t="s">
        <v>59</v>
      </c>
      <c r="J262" s="143" t="s">
        <v>1993</v>
      </c>
      <c r="K262" s="143" t="s">
        <v>2481</v>
      </c>
      <c r="L262" s="143">
        <v>736</v>
      </c>
      <c r="M262" s="143" t="s">
        <v>2805</v>
      </c>
      <c r="N262" s="143" t="s">
        <v>2747</v>
      </c>
      <c r="O262" s="143" t="s">
        <v>2665</v>
      </c>
      <c r="P262" s="143"/>
      <c r="Q262" s="143"/>
      <c r="R262" s="141"/>
      <c r="S262" s="141"/>
    </row>
    <row r="263" spans="1:19" s="147" customFormat="1" ht="15.95" customHeight="1">
      <c r="A263" s="143">
        <v>5328581</v>
      </c>
      <c r="B263" s="143">
        <v>17027</v>
      </c>
      <c r="C263" s="143" t="s">
        <v>7148</v>
      </c>
      <c r="D263" s="146" t="s">
        <v>7149</v>
      </c>
      <c r="E263" s="143" t="s">
        <v>7150</v>
      </c>
      <c r="F263" s="143" t="s">
        <v>2347</v>
      </c>
      <c r="G263" s="143" t="s">
        <v>2031</v>
      </c>
      <c r="H263" s="143" t="s">
        <v>45</v>
      </c>
      <c r="I263" s="143" t="s">
        <v>54</v>
      </c>
      <c r="J263" s="143" t="s">
        <v>2001</v>
      </c>
      <c r="K263" s="143" t="s">
        <v>2515</v>
      </c>
      <c r="L263" s="143">
        <v>615</v>
      </c>
      <c r="M263" s="143" t="s">
        <v>7825</v>
      </c>
      <c r="N263" s="143"/>
      <c r="O263" s="143" t="s">
        <v>2699</v>
      </c>
      <c r="P263" s="143" t="s">
        <v>2743</v>
      </c>
      <c r="Q263" s="143" t="s">
        <v>2747</v>
      </c>
      <c r="R263" s="141"/>
      <c r="S263" s="141"/>
    </row>
    <row r="264" spans="1:19" s="147" customFormat="1" ht="15.95" customHeight="1">
      <c r="A264" s="143">
        <v>5324828</v>
      </c>
      <c r="B264" s="143">
        <v>17101</v>
      </c>
      <c r="C264" s="143" t="s">
        <v>7826</v>
      </c>
      <c r="D264" s="146" t="s">
        <v>7827</v>
      </c>
      <c r="E264" s="143" t="s">
        <v>7828</v>
      </c>
      <c r="F264" s="143" t="s">
        <v>2480</v>
      </c>
      <c r="G264" s="143" t="s">
        <v>90</v>
      </c>
      <c r="H264" s="143" t="s">
        <v>45</v>
      </c>
      <c r="I264" s="143" t="s">
        <v>59</v>
      </c>
      <c r="J264" s="143" t="s">
        <v>1993</v>
      </c>
      <c r="K264" s="143" t="s">
        <v>2481</v>
      </c>
      <c r="L264" s="143">
        <v>713</v>
      </c>
      <c r="M264" s="143" t="s">
        <v>7199</v>
      </c>
      <c r="N264" s="143" t="s">
        <v>2791</v>
      </c>
      <c r="O264" s="143" t="s">
        <v>2777</v>
      </c>
      <c r="P264" s="143" t="s">
        <v>2747</v>
      </c>
      <c r="Q264" s="143" t="s">
        <v>2788</v>
      </c>
      <c r="R264" s="141"/>
      <c r="S264" s="141"/>
    </row>
    <row r="265" spans="1:19" s="147" customFormat="1" ht="15.95" customHeight="1">
      <c r="A265" s="143">
        <v>5328649</v>
      </c>
      <c r="B265" s="143">
        <v>17101</v>
      </c>
      <c r="C265" s="143" t="s">
        <v>7829</v>
      </c>
      <c r="D265" s="146" t="s">
        <v>7830</v>
      </c>
      <c r="E265" s="143" t="s">
        <v>7831</v>
      </c>
      <c r="F265" s="143" t="s">
        <v>2347</v>
      </c>
      <c r="G265" s="143" t="s">
        <v>2031</v>
      </c>
      <c r="H265" s="143" t="s">
        <v>45</v>
      </c>
      <c r="I265" s="143" t="s">
        <v>54</v>
      </c>
      <c r="J265" s="143" t="s">
        <v>2001</v>
      </c>
      <c r="K265" s="143" t="s">
        <v>2385</v>
      </c>
      <c r="L265" s="143">
        <v>500</v>
      </c>
      <c r="M265" s="143" t="s">
        <v>7199</v>
      </c>
      <c r="N265" s="143" t="s">
        <v>2747</v>
      </c>
      <c r="O265" s="143" t="s">
        <v>2791</v>
      </c>
      <c r="P265" s="143" t="s">
        <v>2788</v>
      </c>
      <c r="Q265" s="143" t="s">
        <v>2777</v>
      </c>
      <c r="R265" s="141"/>
      <c r="S265" s="141"/>
    </row>
    <row r="266" spans="1:19" s="147" customFormat="1" ht="15.95" customHeight="1">
      <c r="A266" s="143">
        <v>5329089</v>
      </c>
      <c r="B266" s="143">
        <v>17101</v>
      </c>
      <c r="C266" s="143" t="s">
        <v>7832</v>
      </c>
      <c r="D266" s="146" t="s">
        <v>7833</v>
      </c>
      <c r="E266" s="143" t="s">
        <v>7209</v>
      </c>
      <c r="F266" s="143" t="s">
        <v>2398</v>
      </c>
      <c r="G266" s="143" t="s">
        <v>94</v>
      </c>
      <c r="H266" s="143" t="s">
        <v>45</v>
      </c>
      <c r="I266" s="143" t="s">
        <v>97</v>
      </c>
      <c r="J266" s="143" t="s">
        <v>1998</v>
      </c>
      <c r="K266" s="143" t="s">
        <v>2385</v>
      </c>
      <c r="L266" s="143">
        <v>527</v>
      </c>
      <c r="M266" s="143" t="s">
        <v>7199</v>
      </c>
      <c r="N266" s="143" t="s">
        <v>2791</v>
      </c>
      <c r="O266" s="143" t="s">
        <v>2747</v>
      </c>
      <c r="P266" s="143"/>
      <c r="Q266" s="143" t="s">
        <v>2743</v>
      </c>
      <c r="R266" s="141"/>
      <c r="S266" s="141"/>
    </row>
    <row r="267" spans="1:19" s="147" customFormat="1" ht="15.95" customHeight="1">
      <c r="A267" s="143">
        <v>5329404</v>
      </c>
      <c r="B267" s="143">
        <v>17101</v>
      </c>
      <c r="C267" s="143" t="s">
        <v>7834</v>
      </c>
      <c r="D267" s="146" t="s">
        <v>7835</v>
      </c>
      <c r="E267" s="143" t="s">
        <v>7836</v>
      </c>
      <c r="F267" s="143" t="s">
        <v>7191</v>
      </c>
      <c r="G267" s="143" t="s">
        <v>233</v>
      </c>
      <c r="H267" s="143" t="s">
        <v>45</v>
      </c>
      <c r="I267" s="143" t="s">
        <v>97</v>
      </c>
      <c r="J267" s="143" t="s">
        <v>1998</v>
      </c>
      <c r="K267" s="143" t="s">
        <v>2385</v>
      </c>
      <c r="L267" s="143">
        <v>500</v>
      </c>
      <c r="M267" s="143" t="s">
        <v>7199</v>
      </c>
      <c r="N267" s="143" t="s">
        <v>2699</v>
      </c>
      <c r="O267" s="143" t="s">
        <v>2743</v>
      </c>
      <c r="P267" s="143" t="s">
        <v>2685</v>
      </c>
      <c r="Q267" s="143"/>
      <c r="R267" s="141"/>
      <c r="S267" s="141"/>
    </row>
    <row r="268" spans="1:19" s="147" customFormat="1" ht="15.95" customHeight="1">
      <c r="A268" s="143">
        <v>5328198</v>
      </c>
      <c r="B268" s="143">
        <v>17130</v>
      </c>
      <c r="C268" s="143" t="s">
        <v>7204</v>
      </c>
      <c r="D268" s="146" t="s">
        <v>7205</v>
      </c>
      <c r="E268" s="143" t="s">
        <v>7206</v>
      </c>
      <c r="F268" s="143" t="s">
        <v>2396</v>
      </c>
      <c r="G268" s="143" t="s">
        <v>2030</v>
      </c>
      <c r="H268" s="143" t="s">
        <v>45</v>
      </c>
      <c r="I268" s="143" t="s">
        <v>53</v>
      </c>
      <c r="J268" s="143" t="s">
        <v>2000</v>
      </c>
      <c r="K268" s="143" t="s">
        <v>2385</v>
      </c>
      <c r="L268" s="143">
        <v>544</v>
      </c>
      <c r="M268" s="143" t="s">
        <v>7837</v>
      </c>
      <c r="N268" s="143" t="s">
        <v>2747</v>
      </c>
      <c r="O268" s="143" t="s">
        <v>7838</v>
      </c>
      <c r="P268" s="143" t="s">
        <v>2777</v>
      </c>
      <c r="Q268" s="143" t="s">
        <v>2796</v>
      </c>
      <c r="R268" s="141"/>
      <c r="S268" s="141"/>
    </row>
    <row r="269" spans="1:19" s="147" customFormat="1" ht="15.95" customHeight="1">
      <c r="A269" s="143">
        <v>5325839</v>
      </c>
      <c r="B269" s="143">
        <v>17136</v>
      </c>
      <c r="C269" s="143" t="s">
        <v>7839</v>
      </c>
      <c r="D269" s="146" t="s">
        <v>7840</v>
      </c>
      <c r="E269" s="143" t="s">
        <v>7841</v>
      </c>
      <c r="F269" s="143" t="s">
        <v>2505</v>
      </c>
      <c r="G269" s="143" t="s">
        <v>5392</v>
      </c>
      <c r="H269" s="143" t="s">
        <v>45</v>
      </c>
      <c r="I269" s="143" t="s">
        <v>82</v>
      </c>
      <c r="J269" s="143" t="s">
        <v>1992</v>
      </c>
      <c r="K269" s="143" t="s">
        <v>2481</v>
      </c>
      <c r="L269" s="143">
        <v>737</v>
      </c>
      <c r="M269" s="143" t="s">
        <v>7203</v>
      </c>
      <c r="N269" s="143" t="s">
        <v>2699</v>
      </c>
      <c r="O269" s="143" t="s">
        <v>2743</v>
      </c>
      <c r="P269" s="143" t="s">
        <v>2777</v>
      </c>
      <c r="Q269" s="143" t="s">
        <v>2777</v>
      </c>
      <c r="R269" s="141"/>
      <c r="S269" s="141"/>
    </row>
    <row r="270" spans="1:19" s="147" customFormat="1" ht="15.95" customHeight="1">
      <c r="A270" s="143">
        <v>5320485</v>
      </c>
      <c r="B270" s="143">
        <v>17170</v>
      </c>
      <c r="C270" s="143" t="s">
        <v>7842</v>
      </c>
      <c r="D270" s="146" t="s">
        <v>7843</v>
      </c>
      <c r="E270" s="143" t="s">
        <v>7844</v>
      </c>
      <c r="F270" s="143" t="s">
        <v>2352</v>
      </c>
      <c r="G270" s="143" t="s">
        <v>2047</v>
      </c>
      <c r="H270" s="143" t="s">
        <v>45</v>
      </c>
      <c r="I270" s="143" t="s">
        <v>65</v>
      </c>
      <c r="J270" s="143" t="s">
        <v>1991</v>
      </c>
      <c r="K270" s="143" t="s">
        <v>2365</v>
      </c>
      <c r="L270" s="143">
        <v>870</v>
      </c>
      <c r="M270" s="143" t="s">
        <v>2818</v>
      </c>
      <c r="N270" s="143" t="s">
        <v>2747</v>
      </c>
      <c r="O270" s="143" t="s">
        <v>2685</v>
      </c>
      <c r="P270" s="143"/>
      <c r="Q270" s="143"/>
      <c r="R270" s="141"/>
      <c r="S270" s="141"/>
    </row>
    <row r="271" spans="1:19" s="147" customFormat="1" ht="15.95" customHeight="1">
      <c r="A271" s="143">
        <v>5328236</v>
      </c>
      <c r="B271" s="143">
        <v>17263</v>
      </c>
      <c r="C271" s="143" t="s">
        <v>7845</v>
      </c>
      <c r="D271" s="146" t="s">
        <v>7846</v>
      </c>
      <c r="E271" s="143" t="s">
        <v>7847</v>
      </c>
      <c r="F271" s="143" t="s">
        <v>2514</v>
      </c>
      <c r="G271" s="143" t="s">
        <v>2032</v>
      </c>
      <c r="H271" s="143" t="s">
        <v>45</v>
      </c>
      <c r="I271" s="143" t="s">
        <v>53</v>
      </c>
      <c r="J271" s="143" t="s">
        <v>2000</v>
      </c>
      <c r="K271" s="143" t="s">
        <v>2385</v>
      </c>
      <c r="L271" s="143">
        <v>547</v>
      </c>
      <c r="M271" s="143" t="s">
        <v>7848</v>
      </c>
      <c r="N271" s="143" t="s">
        <v>2747</v>
      </c>
      <c r="O271" s="143" t="s">
        <v>2788</v>
      </c>
      <c r="P271" s="143" t="s">
        <v>2791</v>
      </c>
      <c r="Q271" s="143" t="s">
        <v>7838</v>
      </c>
      <c r="R271" s="141"/>
      <c r="S271" s="141"/>
    </row>
    <row r="272" spans="1:19" s="147" customFormat="1" ht="15.95" customHeight="1">
      <c r="A272" s="143">
        <v>7639612</v>
      </c>
      <c r="B272" s="143">
        <v>17312</v>
      </c>
      <c r="C272" s="143" t="s">
        <v>7849</v>
      </c>
      <c r="D272" s="146" t="s">
        <v>7850</v>
      </c>
      <c r="E272" s="143" t="s">
        <v>7851</v>
      </c>
      <c r="F272" s="143" t="s">
        <v>2536</v>
      </c>
      <c r="G272" s="143" t="s">
        <v>945</v>
      </c>
      <c r="H272" s="143" t="s">
        <v>45</v>
      </c>
      <c r="I272" s="143" t="s">
        <v>59</v>
      </c>
      <c r="J272" s="143" t="s">
        <v>1993</v>
      </c>
      <c r="K272" s="143" t="s">
        <v>2515</v>
      </c>
      <c r="L272" s="143">
        <v>661</v>
      </c>
      <c r="M272" s="143" t="s">
        <v>7852</v>
      </c>
      <c r="N272" s="143"/>
      <c r="O272" s="143" t="s">
        <v>2791</v>
      </c>
      <c r="P272" s="143"/>
      <c r="Q272" s="143" t="s">
        <v>2665</v>
      </c>
      <c r="R272" s="141"/>
      <c r="S272" s="141"/>
    </row>
    <row r="273" spans="1:19" s="147" customFormat="1" ht="15.95" customHeight="1">
      <c r="A273" s="143">
        <v>615925</v>
      </c>
      <c r="B273" s="143">
        <v>17312</v>
      </c>
      <c r="C273" s="143" t="s">
        <v>7853</v>
      </c>
      <c r="D273" s="146" t="s">
        <v>7854</v>
      </c>
      <c r="E273" s="143" t="s">
        <v>7855</v>
      </c>
      <c r="F273" s="143" t="s">
        <v>2465</v>
      </c>
      <c r="G273" s="143" t="s">
        <v>2050</v>
      </c>
      <c r="H273" s="143" t="s">
        <v>45</v>
      </c>
      <c r="I273" s="143" t="s">
        <v>82</v>
      </c>
      <c r="J273" s="143" t="s">
        <v>1992</v>
      </c>
      <c r="K273" s="143" t="s">
        <v>2385</v>
      </c>
      <c r="L273" s="143">
        <v>591</v>
      </c>
      <c r="M273" s="143" t="s">
        <v>7852</v>
      </c>
      <c r="N273" s="143" t="s">
        <v>2798</v>
      </c>
      <c r="O273" s="143"/>
      <c r="P273" s="143" t="s">
        <v>2747</v>
      </c>
      <c r="Q273" s="143" t="s">
        <v>2796</v>
      </c>
      <c r="R273" s="141"/>
      <c r="S273" s="141"/>
    </row>
    <row r="274" spans="1:19" s="147" customFormat="1" ht="15.95" customHeight="1">
      <c r="A274" s="143">
        <v>5328742</v>
      </c>
      <c r="B274" s="143">
        <v>17406</v>
      </c>
      <c r="C274" s="143" t="s">
        <v>7856</v>
      </c>
      <c r="D274" s="146" t="s">
        <v>7857</v>
      </c>
      <c r="E274" s="143" t="s">
        <v>7858</v>
      </c>
      <c r="F274" s="143" t="s">
        <v>2567</v>
      </c>
      <c r="G274" s="143" t="s">
        <v>2027</v>
      </c>
      <c r="H274" s="143" t="s">
        <v>45</v>
      </c>
      <c r="I274" s="143" t="s">
        <v>97</v>
      </c>
      <c r="J274" s="143" t="s">
        <v>1998</v>
      </c>
      <c r="K274" s="143" t="s">
        <v>2385</v>
      </c>
      <c r="L274" s="143">
        <v>500</v>
      </c>
      <c r="M274" s="143" t="s">
        <v>2824</v>
      </c>
      <c r="N274" s="143" t="s">
        <v>2788</v>
      </c>
      <c r="O274" s="143" t="s">
        <v>2791</v>
      </c>
      <c r="P274" s="143" t="s">
        <v>2699</v>
      </c>
      <c r="Q274" s="143" t="s">
        <v>2777</v>
      </c>
      <c r="R274" s="141"/>
      <c r="S274" s="141"/>
    </row>
    <row r="275" spans="1:19" s="147" customFormat="1" ht="15.95" customHeight="1">
      <c r="A275" s="143">
        <v>5326534</v>
      </c>
      <c r="B275" s="143">
        <v>17499</v>
      </c>
      <c r="C275" s="143" t="s">
        <v>7859</v>
      </c>
      <c r="D275" s="146" t="s">
        <v>7860</v>
      </c>
      <c r="E275" s="143" t="s">
        <v>7861</v>
      </c>
      <c r="F275" s="143" t="s">
        <v>2572</v>
      </c>
      <c r="G275" s="143" t="s">
        <v>146</v>
      </c>
      <c r="H275" s="143" t="s">
        <v>45</v>
      </c>
      <c r="I275" s="143" t="s">
        <v>65</v>
      </c>
      <c r="J275" s="143" t="s">
        <v>1991</v>
      </c>
      <c r="K275" s="143" t="s">
        <v>2515</v>
      </c>
      <c r="L275" s="143">
        <v>689</v>
      </c>
      <c r="M275" s="143" t="s">
        <v>2828</v>
      </c>
      <c r="N275" s="143" t="s">
        <v>2788</v>
      </c>
      <c r="O275" s="143" t="s">
        <v>2777</v>
      </c>
      <c r="P275" s="143" t="s">
        <v>2699</v>
      </c>
      <c r="Q275" s="143" t="s">
        <v>2800</v>
      </c>
      <c r="R275" s="141"/>
      <c r="S275" s="141"/>
    </row>
    <row r="276" spans="1:19" s="147" customFormat="1" ht="15.95" customHeight="1">
      <c r="A276" s="143">
        <v>5329245</v>
      </c>
      <c r="B276" s="143">
        <v>17499</v>
      </c>
      <c r="C276" s="143" t="s">
        <v>7862</v>
      </c>
      <c r="D276" s="146" t="s">
        <v>7863</v>
      </c>
      <c r="E276" s="143" t="s">
        <v>7864</v>
      </c>
      <c r="F276" s="143" t="s">
        <v>2436</v>
      </c>
      <c r="G276" s="143" t="s">
        <v>127</v>
      </c>
      <c r="H276" s="143" t="s">
        <v>45</v>
      </c>
      <c r="I276" s="143" t="s">
        <v>59</v>
      </c>
      <c r="J276" s="143" t="s">
        <v>1993</v>
      </c>
      <c r="K276" s="143" t="s">
        <v>2515</v>
      </c>
      <c r="L276" s="143">
        <v>660</v>
      </c>
      <c r="M276" s="143" t="s">
        <v>2828</v>
      </c>
      <c r="N276" s="143" t="s">
        <v>2791</v>
      </c>
      <c r="O276" s="143" t="s">
        <v>2699</v>
      </c>
      <c r="P276" s="143" t="s">
        <v>2388</v>
      </c>
      <c r="Q276" s="143" t="s">
        <v>2699</v>
      </c>
      <c r="R276" s="141"/>
      <c r="S276" s="141"/>
    </row>
    <row r="277" spans="1:19" s="147" customFormat="1" ht="15.95" customHeight="1">
      <c r="A277" s="143">
        <v>5329077</v>
      </c>
      <c r="B277" s="143">
        <v>17499</v>
      </c>
      <c r="C277" s="143" t="s">
        <v>7865</v>
      </c>
      <c r="D277" s="146" t="s">
        <v>7866</v>
      </c>
      <c r="E277" s="143" t="s">
        <v>7867</v>
      </c>
      <c r="F277" s="143" t="s">
        <v>2355</v>
      </c>
      <c r="G277" s="143" t="s">
        <v>47</v>
      </c>
      <c r="H277" s="143" t="s">
        <v>45</v>
      </c>
      <c r="I277" s="143" t="s">
        <v>57</v>
      </c>
      <c r="J277" s="143" t="s">
        <v>7088</v>
      </c>
      <c r="K277" s="143" t="s">
        <v>2385</v>
      </c>
      <c r="L277" s="143">
        <v>509</v>
      </c>
      <c r="M277" s="143" t="s">
        <v>2828</v>
      </c>
      <c r="N277" s="143" t="s">
        <v>2699</v>
      </c>
      <c r="O277" s="143" t="s">
        <v>2699</v>
      </c>
      <c r="P277" s="143" t="s">
        <v>2798</v>
      </c>
      <c r="Q277" s="143" t="s">
        <v>2800</v>
      </c>
      <c r="R277" s="141"/>
      <c r="S277" s="141"/>
    </row>
    <row r="278" spans="1:19" s="147" customFormat="1" ht="15.95" customHeight="1">
      <c r="A278" s="143">
        <v>5328946</v>
      </c>
      <c r="B278" s="143">
        <v>17616</v>
      </c>
      <c r="C278" s="143" t="s">
        <v>7868</v>
      </c>
      <c r="D278" s="146" t="s">
        <v>7869</v>
      </c>
      <c r="E278" s="143" t="s">
        <v>7870</v>
      </c>
      <c r="F278" s="143" t="s">
        <v>2584</v>
      </c>
      <c r="G278" s="143" t="s">
        <v>1341</v>
      </c>
      <c r="H278" s="143" t="s">
        <v>45</v>
      </c>
      <c r="I278" s="143" t="s">
        <v>44</v>
      </c>
      <c r="J278" s="143" t="s">
        <v>1999</v>
      </c>
      <c r="K278" s="143" t="s">
        <v>2385</v>
      </c>
      <c r="L278" s="143">
        <v>500</v>
      </c>
      <c r="M278" s="143" t="s">
        <v>2665</v>
      </c>
      <c r="N278" s="143" t="s">
        <v>2798</v>
      </c>
      <c r="O278" s="143" t="s">
        <v>2791</v>
      </c>
      <c r="P278" s="143" t="s">
        <v>2797</v>
      </c>
      <c r="Q278" s="143" t="s">
        <v>2685</v>
      </c>
      <c r="R278" s="141"/>
      <c r="S278" s="141"/>
    </row>
    <row r="279" spans="1:19" s="147" customFormat="1" ht="15.95" customHeight="1">
      <c r="A279" s="143">
        <v>5328117</v>
      </c>
      <c r="B279" s="143">
        <v>17702</v>
      </c>
      <c r="C279" s="143" t="s">
        <v>7871</v>
      </c>
      <c r="D279" s="146" t="s">
        <v>7872</v>
      </c>
      <c r="E279" s="143" t="s">
        <v>7873</v>
      </c>
      <c r="F279" s="143" t="s">
        <v>2347</v>
      </c>
      <c r="G279" s="143" t="s">
        <v>2031</v>
      </c>
      <c r="H279" s="143" t="s">
        <v>45</v>
      </c>
      <c r="I279" s="143" t="s">
        <v>44</v>
      </c>
      <c r="J279" s="143" t="s">
        <v>1999</v>
      </c>
      <c r="K279" s="143" t="s">
        <v>2385</v>
      </c>
      <c r="L279" s="143">
        <v>517</v>
      </c>
      <c r="M279" s="143" t="s">
        <v>2835</v>
      </c>
      <c r="N279" s="143" t="s">
        <v>2791</v>
      </c>
      <c r="O279" s="143" t="s">
        <v>2699</v>
      </c>
      <c r="P279" s="143" t="s">
        <v>2777</v>
      </c>
      <c r="Q279" s="143"/>
      <c r="R279" s="141"/>
      <c r="S279" s="141"/>
    </row>
    <row r="280" spans="1:19" s="147" customFormat="1" ht="15.95" customHeight="1">
      <c r="A280" s="143">
        <v>5328555</v>
      </c>
      <c r="B280" s="143">
        <v>17702</v>
      </c>
      <c r="C280" s="143" t="s">
        <v>7874</v>
      </c>
      <c r="D280" s="146" t="s">
        <v>7875</v>
      </c>
      <c r="E280" s="143" t="s">
        <v>7876</v>
      </c>
      <c r="F280" s="143" t="s">
        <v>2572</v>
      </c>
      <c r="G280" s="143" t="s">
        <v>146</v>
      </c>
      <c r="H280" s="143" t="s">
        <v>45</v>
      </c>
      <c r="I280" s="143" t="s">
        <v>97</v>
      </c>
      <c r="J280" s="143" t="s">
        <v>1998</v>
      </c>
      <c r="K280" s="143" t="s">
        <v>2385</v>
      </c>
      <c r="L280" s="143">
        <v>519</v>
      </c>
      <c r="M280" s="143" t="s">
        <v>2835</v>
      </c>
      <c r="N280" s="143" t="s">
        <v>2797</v>
      </c>
      <c r="O280" s="143" t="s">
        <v>2777</v>
      </c>
      <c r="P280" s="143" t="s">
        <v>2743</v>
      </c>
      <c r="Q280" s="143" t="s">
        <v>2800</v>
      </c>
      <c r="R280" s="141"/>
      <c r="S280" s="141"/>
    </row>
    <row r="281" spans="1:19" s="147" customFormat="1" ht="15.95" customHeight="1">
      <c r="A281" s="143">
        <v>5328698</v>
      </c>
      <c r="B281" s="143">
        <v>17736</v>
      </c>
      <c r="C281" s="143" t="s">
        <v>7877</v>
      </c>
      <c r="D281" s="146" t="s">
        <v>7878</v>
      </c>
      <c r="E281" s="143" t="s">
        <v>7879</v>
      </c>
      <c r="F281" s="143" t="s">
        <v>2355</v>
      </c>
      <c r="G281" s="143" t="s">
        <v>47</v>
      </c>
      <c r="H281" s="143" t="s">
        <v>45</v>
      </c>
      <c r="I281" s="143" t="s">
        <v>54</v>
      </c>
      <c r="J281" s="143" t="s">
        <v>2001</v>
      </c>
      <c r="K281" s="143" t="s">
        <v>2385</v>
      </c>
      <c r="L281" s="143">
        <v>523</v>
      </c>
      <c r="M281" s="143" t="s">
        <v>7880</v>
      </c>
      <c r="N281" s="143" t="s">
        <v>2699</v>
      </c>
      <c r="O281" s="143" t="s">
        <v>2777</v>
      </c>
      <c r="P281" s="143" t="s">
        <v>7881</v>
      </c>
      <c r="Q281" s="143" t="s">
        <v>2788</v>
      </c>
      <c r="R281" s="141"/>
      <c r="S281" s="141"/>
    </row>
    <row r="282" spans="1:19" s="147" customFormat="1" ht="15.95" customHeight="1">
      <c r="A282" s="143">
        <v>5329235</v>
      </c>
      <c r="B282" s="143">
        <v>17743</v>
      </c>
      <c r="C282" s="143" t="s">
        <v>7882</v>
      </c>
      <c r="D282" s="146" t="s">
        <v>7883</v>
      </c>
      <c r="E282" s="143" t="s">
        <v>7884</v>
      </c>
      <c r="F282" s="143" t="s">
        <v>2398</v>
      </c>
      <c r="G282" s="143" t="s">
        <v>94</v>
      </c>
      <c r="H282" s="143" t="s">
        <v>45</v>
      </c>
      <c r="I282" s="143" t="s">
        <v>44</v>
      </c>
      <c r="J282" s="143" t="s">
        <v>1999</v>
      </c>
      <c r="K282" s="143" t="s">
        <v>2385</v>
      </c>
      <c r="L282" s="143">
        <v>500</v>
      </c>
      <c r="M282" s="143" t="s">
        <v>7885</v>
      </c>
      <c r="N282" s="143" t="s">
        <v>2872</v>
      </c>
      <c r="O282" s="143" t="s">
        <v>2699</v>
      </c>
      <c r="P282" s="143" t="s">
        <v>2699</v>
      </c>
      <c r="Q282" s="143" t="s">
        <v>2798</v>
      </c>
      <c r="R282" s="141"/>
      <c r="S282" s="141"/>
    </row>
    <row r="283" spans="1:19" s="147" customFormat="1" ht="15.95" customHeight="1">
      <c r="A283" s="143">
        <v>5329055</v>
      </c>
      <c r="B283" s="143">
        <v>17780</v>
      </c>
      <c r="C283" s="143" t="s">
        <v>7886</v>
      </c>
      <c r="D283" s="146" t="s">
        <v>7887</v>
      </c>
      <c r="E283" s="143" t="s">
        <v>7888</v>
      </c>
      <c r="F283" s="143" t="s">
        <v>2355</v>
      </c>
      <c r="G283" s="143" t="s">
        <v>47</v>
      </c>
      <c r="H283" s="143" t="s">
        <v>45</v>
      </c>
      <c r="I283" s="143" t="s">
        <v>57</v>
      </c>
      <c r="J283" s="143" t="s">
        <v>7088</v>
      </c>
      <c r="K283" s="143" t="s">
        <v>2385</v>
      </c>
      <c r="L283" s="143">
        <v>515</v>
      </c>
      <c r="M283" s="143" t="s">
        <v>2839</v>
      </c>
      <c r="N283" s="143" t="s">
        <v>2743</v>
      </c>
      <c r="O283" s="143" t="s">
        <v>2777</v>
      </c>
      <c r="P283" s="143" t="s">
        <v>2792</v>
      </c>
      <c r="Q283" s="143" t="s">
        <v>2792</v>
      </c>
      <c r="R283" s="141"/>
      <c r="S283" s="141"/>
    </row>
    <row r="284" spans="1:19" s="147" customFormat="1" ht="15.95" customHeight="1">
      <c r="A284" s="143">
        <v>5328060</v>
      </c>
      <c r="B284" s="143">
        <v>17823</v>
      </c>
      <c r="C284" s="143" t="s">
        <v>7233</v>
      </c>
      <c r="D284" s="146" t="s">
        <v>7234</v>
      </c>
      <c r="E284" s="143" t="s">
        <v>7235</v>
      </c>
      <c r="F284" s="143" t="s">
        <v>2567</v>
      </c>
      <c r="G284" s="143" t="s">
        <v>2027</v>
      </c>
      <c r="H284" s="143" t="s">
        <v>45</v>
      </c>
      <c r="I284" s="143" t="s">
        <v>54</v>
      </c>
      <c r="J284" s="143" t="s">
        <v>2001</v>
      </c>
      <c r="K284" s="143" t="s">
        <v>2385</v>
      </c>
      <c r="L284" s="143">
        <v>500</v>
      </c>
      <c r="M284" s="143" t="s">
        <v>7889</v>
      </c>
      <c r="N284" s="143" t="s">
        <v>2747</v>
      </c>
      <c r="O284" s="143" t="s">
        <v>7881</v>
      </c>
      <c r="P284" s="143" t="s">
        <v>7890</v>
      </c>
      <c r="Q284" s="143" t="s">
        <v>7891</v>
      </c>
      <c r="R284" s="141"/>
      <c r="S284" s="141"/>
    </row>
    <row r="285" spans="1:19" s="147" customFormat="1" ht="15.95" customHeight="1">
      <c r="A285" s="143">
        <v>5328691</v>
      </c>
      <c r="B285" s="143">
        <v>17847</v>
      </c>
      <c r="C285" s="143" t="s">
        <v>7892</v>
      </c>
      <c r="D285" s="146" t="s">
        <v>7893</v>
      </c>
      <c r="E285" s="143" t="s">
        <v>7894</v>
      </c>
      <c r="F285" s="143" t="s">
        <v>2355</v>
      </c>
      <c r="G285" s="143" t="s">
        <v>47</v>
      </c>
      <c r="H285" s="143" t="s">
        <v>45</v>
      </c>
      <c r="I285" s="143" t="s">
        <v>53</v>
      </c>
      <c r="J285" s="143" t="s">
        <v>2000</v>
      </c>
      <c r="K285" s="143" t="s">
        <v>2385</v>
      </c>
      <c r="L285" s="143">
        <v>501</v>
      </c>
      <c r="M285" s="143" t="s">
        <v>7242</v>
      </c>
      <c r="N285" s="143" t="s">
        <v>2743</v>
      </c>
      <c r="O285" s="143" t="s">
        <v>2798</v>
      </c>
      <c r="P285" s="143" t="s">
        <v>2798</v>
      </c>
      <c r="Q285" s="143" t="s">
        <v>2800</v>
      </c>
      <c r="R285" s="141"/>
      <c r="S285" s="141"/>
    </row>
    <row r="286" spans="1:19" s="147" customFormat="1" ht="15.95" customHeight="1">
      <c r="A286" s="143">
        <v>5328632</v>
      </c>
      <c r="B286" s="143">
        <v>17898</v>
      </c>
      <c r="C286" s="143" t="s">
        <v>7895</v>
      </c>
      <c r="D286" s="146" t="s">
        <v>7896</v>
      </c>
      <c r="E286" s="143" t="s">
        <v>7897</v>
      </c>
      <c r="F286" s="143" t="s">
        <v>2355</v>
      </c>
      <c r="G286" s="143" t="s">
        <v>47</v>
      </c>
      <c r="H286" s="143" t="s">
        <v>45</v>
      </c>
      <c r="I286" s="143" t="s">
        <v>54</v>
      </c>
      <c r="J286" s="143" t="s">
        <v>2001</v>
      </c>
      <c r="K286" s="143" t="s">
        <v>2385</v>
      </c>
      <c r="L286" s="143">
        <v>571</v>
      </c>
      <c r="M286" s="143" t="s">
        <v>7898</v>
      </c>
      <c r="N286" s="143" t="s">
        <v>2791</v>
      </c>
      <c r="O286" s="143" t="s">
        <v>7890</v>
      </c>
      <c r="P286" s="143" t="s">
        <v>2792</v>
      </c>
      <c r="Q286" s="143" t="s">
        <v>2743</v>
      </c>
      <c r="R286" s="141"/>
      <c r="S286" s="141"/>
    </row>
    <row r="287" spans="1:19" s="147" customFormat="1" ht="15.95" customHeight="1">
      <c r="A287" s="143">
        <v>5326053</v>
      </c>
      <c r="B287" s="143">
        <v>17920</v>
      </c>
      <c r="C287" s="143" t="s">
        <v>7268</v>
      </c>
      <c r="D287" s="146" t="s">
        <v>7269</v>
      </c>
      <c r="E287" s="143" t="s">
        <v>7270</v>
      </c>
      <c r="F287" s="143" t="s">
        <v>2396</v>
      </c>
      <c r="G287" s="143" t="s">
        <v>2030</v>
      </c>
      <c r="H287" s="143" t="s">
        <v>45</v>
      </c>
      <c r="I287" s="143" t="s">
        <v>44</v>
      </c>
      <c r="J287" s="143" t="s">
        <v>1999</v>
      </c>
      <c r="K287" s="143" t="s">
        <v>2385</v>
      </c>
      <c r="L287" s="143">
        <v>519</v>
      </c>
      <c r="M287" s="143" t="s">
        <v>2747</v>
      </c>
      <c r="N287" s="143"/>
      <c r="O287" s="143"/>
      <c r="P287" s="143" t="s">
        <v>2747</v>
      </c>
      <c r="Q287" s="143"/>
      <c r="R287" s="141"/>
      <c r="S287" s="141"/>
    </row>
    <row r="288" spans="1:19" s="147" customFormat="1" ht="15.95" customHeight="1">
      <c r="A288" s="143">
        <v>5328423</v>
      </c>
      <c r="B288" s="143">
        <v>17920</v>
      </c>
      <c r="C288" s="143" t="s">
        <v>7899</v>
      </c>
      <c r="D288" s="146" t="s">
        <v>7900</v>
      </c>
      <c r="E288" s="143" t="s">
        <v>7901</v>
      </c>
      <c r="F288" s="143" t="s">
        <v>2597</v>
      </c>
      <c r="G288" s="143" t="s">
        <v>2049</v>
      </c>
      <c r="H288" s="143" t="s">
        <v>45</v>
      </c>
      <c r="I288" s="143" t="s">
        <v>44</v>
      </c>
      <c r="J288" s="143" t="s">
        <v>1999</v>
      </c>
      <c r="K288" s="143" t="s">
        <v>2385</v>
      </c>
      <c r="L288" s="143">
        <v>500</v>
      </c>
      <c r="M288" s="143" t="s">
        <v>2747</v>
      </c>
      <c r="N288" s="143"/>
      <c r="O288" s="143" t="s">
        <v>2747</v>
      </c>
      <c r="P288" s="143" t="s">
        <v>2797</v>
      </c>
      <c r="Q288" s="143"/>
      <c r="R288" s="141"/>
      <c r="S288" s="141"/>
    </row>
    <row r="289" spans="1:19" s="147" customFormat="1" ht="15.95" customHeight="1">
      <c r="A289" s="143">
        <v>5328744</v>
      </c>
      <c r="B289" s="143">
        <v>17920</v>
      </c>
      <c r="C289" s="143" t="s">
        <v>7902</v>
      </c>
      <c r="D289" s="146" t="s">
        <v>7903</v>
      </c>
      <c r="E289" s="143" t="s">
        <v>7904</v>
      </c>
      <c r="F289" s="143" t="s">
        <v>2344</v>
      </c>
      <c r="G289" s="143" t="s">
        <v>145</v>
      </c>
      <c r="H289" s="143" t="s">
        <v>45</v>
      </c>
      <c r="I289" s="143" t="s">
        <v>44</v>
      </c>
      <c r="J289" s="143" t="s">
        <v>1999</v>
      </c>
      <c r="K289" s="143" t="s">
        <v>2385</v>
      </c>
      <c r="L289" s="143">
        <v>518</v>
      </c>
      <c r="M289" s="143" t="s">
        <v>2747</v>
      </c>
      <c r="N289" s="143" t="s">
        <v>2777</v>
      </c>
      <c r="O289" s="143"/>
      <c r="P289" s="143"/>
      <c r="Q289" s="143" t="s">
        <v>2743</v>
      </c>
      <c r="R289" s="141"/>
      <c r="S289" s="141"/>
    </row>
    <row r="290" spans="1:19" s="147" customFormat="1" ht="15.95" customHeight="1">
      <c r="A290" s="143">
        <v>5328675</v>
      </c>
      <c r="B290" s="143">
        <v>17961</v>
      </c>
      <c r="C290" s="143" t="s">
        <v>7905</v>
      </c>
      <c r="D290" s="146" t="s">
        <v>7906</v>
      </c>
      <c r="E290" s="143" t="s">
        <v>7907</v>
      </c>
      <c r="F290" s="143" t="s">
        <v>2347</v>
      </c>
      <c r="G290" s="143" t="s">
        <v>2031</v>
      </c>
      <c r="H290" s="143" t="s">
        <v>45</v>
      </c>
      <c r="I290" s="143" t="s">
        <v>43</v>
      </c>
      <c r="J290" s="143" t="s">
        <v>7117</v>
      </c>
      <c r="K290" s="143" t="s">
        <v>2385</v>
      </c>
      <c r="L290" s="143">
        <v>507</v>
      </c>
      <c r="M290" s="143" t="s">
        <v>7908</v>
      </c>
      <c r="N290" s="143" t="s">
        <v>2777</v>
      </c>
      <c r="O290" s="143" t="s">
        <v>2699</v>
      </c>
      <c r="P290" s="143" t="s">
        <v>2872</v>
      </c>
      <c r="Q290" s="143" t="s">
        <v>7838</v>
      </c>
      <c r="R290" s="141"/>
      <c r="S290" s="141"/>
    </row>
    <row r="291" spans="1:19" s="147" customFormat="1" ht="15.95" customHeight="1">
      <c r="A291" s="143">
        <v>7213200</v>
      </c>
      <c r="B291" s="143">
        <v>18004</v>
      </c>
      <c r="C291" s="143" t="s">
        <v>2639</v>
      </c>
      <c r="D291" s="146" t="s">
        <v>2640</v>
      </c>
      <c r="E291" s="143" t="s">
        <v>2641</v>
      </c>
      <c r="F291" s="143" t="s">
        <v>2465</v>
      </c>
      <c r="G291" s="143" t="s">
        <v>2050</v>
      </c>
      <c r="H291" s="143" t="s">
        <v>45</v>
      </c>
      <c r="I291" s="143" t="s">
        <v>59</v>
      </c>
      <c r="J291" s="143" t="s">
        <v>1993</v>
      </c>
      <c r="K291" s="143" t="s">
        <v>2515</v>
      </c>
      <c r="L291" s="143">
        <v>660</v>
      </c>
      <c r="M291" s="143" t="s">
        <v>2801</v>
      </c>
      <c r="N291" s="143" t="s">
        <v>2777</v>
      </c>
      <c r="O291" s="143"/>
      <c r="P291" s="143" t="s">
        <v>2699</v>
      </c>
      <c r="Q291" s="143" t="s">
        <v>2792</v>
      </c>
      <c r="R291" s="141"/>
      <c r="S291" s="141"/>
    </row>
    <row r="292" spans="1:19" s="147" customFormat="1" ht="15.95" customHeight="1">
      <c r="A292" s="143">
        <v>5329318</v>
      </c>
      <c r="B292" s="143">
        <v>18031</v>
      </c>
      <c r="C292" s="143" t="s">
        <v>7909</v>
      </c>
      <c r="D292" s="146" t="s">
        <v>7910</v>
      </c>
      <c r="E292" s="143" t="s">
        <v>7911</v>
      </c>
      <c r="F292" s="143" t="s">
        <v>2384</v>
      </c>
      <c r="G292" s="143" t="s">
        <v>2152</v>
      </c>
      <c r="H292" s="143" t="s">
        <v>45</v>
      </c>
      <c r="I292" s="143" t="s">
        <v>59</v>
      </c>
      <c r="J292" s="143" t="s">
        <v>1993</v>
      </c>
      <c r="K292" s="143" t="s">
        <v>2385</v>
      </c>
      <c r="L292" s="143">
        <v>500</v>
      </c>
      <c r="M292" s="143" t="s">
        <v>7912</v>
      </c>
      <c r="N292" s="143" t="s">
        <v>2788</v>
      </c>
      <c r="O292" s="143" t="s">
        <v>2788</v>
      </c>
      <c r="P292" s="143" t="s">
        <v>2777</v>
      </c>
      <c r="Q292" s="143" t="s">
        <v>7891</v>
      </c>
    </row>
    <row r="293" spans="1:19" s="147" customFormat="1" ht="15.95" customHeight="1">
      <c r="A293" s="143">
        <v>5328751</v>
      </c>
      <c r="B293" s="143">
        <v>18074</v>
      </c>
      <c r="C293" s="143" t="s">
        <v>7259</v>
      </c>
      <c r="D293" s="146" t="s">
        <v>7260</v>
      </c>
      <c r="E293" s="143" t="s">
        <v>7261</v>
      </c>
      <c r="F293" s="143" t="s">
        <v>2536</v>
      </c>
      <c r="G293" s="143" t="s">
        <v>945</v>
      </c>
      <c r="H293" s="143" t="s">
        <v>45</v>
      </c>
      <c r="I293" s="143" t="s">
        <v>44</v>
      </c>
      <c r="J293" s="143" t="s">
        <v>1999</v>
      </c>
      <c r="K293" s="143" t="s">
        <v>2385</v>
      </c>
      <c r="L293" s="143">
        <v>500</v>
      </c>
      <c r="M293" s="143" t="s">
        <v>2851</v>
      </c>
      <c r="N293" s="143"/>
      <c r="O293" s="143"/>
      <c r="P293" s="143" t="s">
        <v>2699</v>
      </c>
      <c r="Q293" s="143" t="s">
        <v>2777</v>
      </c>
    </row>
    <row r="294" spans="1:19" s="147" customFormat="1" ht="15.95" customHeight="1">
      <c r="A294" s="143">
        <v>5329311</v>
      </c>
      <c r="B294" s="143">
        <v>18112</v>
      </c>
      <c r="C294" s="143" t="s">
        <v>7913</v>
      </c>
      <c r="D294" s="146" t="s">
        <v>7914</v>
      </c>
      <c r="E294" s="143" t="s">
        <v>7915</v>
      </c>
      <c r="F294" s="143" t="s">
        <v>2505</v>
      </c>
      <c r="G294" s="143" t="s">
        <v>5392</v>
      </c>
      <c r="H294" s="143" t="s">
        <v>45</v>
      </c>
      <c r="I294" s="143" t="s">
        <v>53</v>
      </c>
      <c r="J294" s="143" t="s">
        <v>2000</v>
      </c>
      <c r="K294" s="143" t="s">
        <v>2385</v>
      </c>
      <c r="L294" s="143">
        <v>500</v>
      </c>
      <c r="M294" s="143" t="s">
        <v>7916</v>
      </c>
      <c r="N294" s="143" t="s">
        <v>2743</v>
      </c>
      <c r="O294" s="143" t="s">
        <v>2792</v>
      </c>
      <c r="P294" s="143" t="s">
        <v>7838</v>
      </c>
      <c r="Q294" s="143" t="s">
        <v>2792</v>
      </c>
    </row>
    <row r="295" spans="1:19" s="147" customFormat="1" ht="15.95" customHeight="1">
      <c r="A295" s="143">
        <v>5328108</v>
      </c>
      <c r="B295" s="143">
        <v>18126</v>
      </c>
      <c r="C295" s="143" t="s">
        <v>7228</v>
      </c>
      <c r="D295" s="146" t="s">
        <v>7229</v>
      </c>
      <c r="E295" s="143" t="s">
        <v>7230</v>
      </c>
      <c r="F295" s="143" t="s">
        <v>2344</v>
      </c>
      <c r="G295" s="143" t="s">
        <v>145</v>
      </c>
      <c r="H295" s="143" t="s">
        <v>45</v>
      </c>
      <c r="I295" s="143" t="s">
        <v>53</v>
      </c>
      <c r="J295" s="143" t="s">
        <v>2000</v>
      </c>
      <c r="K295" s="143" t="s">
        <v>2385</v>
      </c>
      <c r="L295" s="143">
        <v>508</v>
      </c>
      <c r="M295" s="143" t="s">
        <v>7917</v>
      </c>
      <c r="N295" s="143" t="s">
        <v>2685</v>
      </c>
      <c r="O295" s="143"/>
      <c r="P295" s="143" t="s">
        <v>7918</v>
      </c>
      <c r="Q295" s="143" t="s">
        <v>7890</v>
      </c>
    </row>
    <row r="296" spans="1:19" s="147" customFormat="1" ht="15.95" customHeight="1">
      <c r="A296" s="143">
        <v>5329053</v>
      </c>
      <c r="B296" s="143">
        <v>18134</v>
      </c>
      <c r="C296" s="143" t="s">
        <v>7919</v>
      </c>
      <c r="D296" s="146" t="s">
        <v>7920</v>
      </c>
      <c r="E296" s="143" t="s">
        <v>7921</v>
      </c>
      <c r="F296" s="143" t="s">
        <v>2480</v>
      </c>
      <c r="G296" s="143" t="s">
        <v>90</v>
      </c>
      <c r="H296" s="143" t="s">
        <v>45</v>
      </c>
      <c r="I296" s="143" t="s">
        <v>53</v>
      </c>
      <c r="J296" s="143" t="s">
        <v>2000</v>
      </c>
      <c r="K296" s="143" t="s">
        <v>2385</v>
      </c>
      <c r="L296" s="143">
        <v>560</v>
      </c>
      <c r="M296" s="143" t="s">
        <v>7922</v>
      </c>
      <c r="N296" s="143" t="s">
        <v>2699</v>
      </c>
      <c r="O296" s="143" t="s">
        <v>7890</v>
      </c>
      <c r="P296" s="143" t="s">
        <v>2800</v>
      </c>
      <c r="Q296" s="143" t="s">
        <v>2798</v>
      </c>
    </row>
    <row r="297" spans="1:19" s="147" customFormat="1" ht="15.95" customHeight="1">
      <c r="A297" s="143">
        <v>5327903</v>
      </c>
      <c r="B297" s="143">
        <v>18171</v>
      </c>
      <c r="C297" s="143" t="s">
        <v>7188</v>
      </c>
      <c r="D297" s="146" t="s">
        <v>7189</v>
      </c>
      <c r="E297" s="143" t="s">
        <v>7190</v>
      </c>
      <c r="F297" s="143" t="s">
        <v>2347</v>
      </c>
      <c r="G297" s="143" t="s">
        <v>2031</v>
      </c>
      <c r="H297" s="143" t="s">
        <v>45</v>
      </c>
      <c r="I297" s="143" t="s">
        <v>54</v>
      </c>
      <c r="J297" s="143" t="s">
        <v>2001</v>
      </c>
      <c r="K297" s="143" t="s">
        <v>2385</v>
      </c>
      <c r="L297" s="143">
        <v>538</v>
      </c>
      <c r="M297" s="143" t="s">
        <v>2685</v>
      </c>
      <c r="N297" s="143" t="s">
        <v>2685</v>
      </c>
      <c r="O297" s="143" t="s">
        <v>2797</v>
      </c>
      <c r="P297" s="143"/>
      <c r="Q297" s="143"/>
    </row>
    <row r="298" spans="1:19" s="147" customFormat="1" ht="15.95" customHeight="1">
      <c r="A298" s="143">
        <v>5328712</v>
      </c>
      <c r="B298" s="143">
        <v>18249</v>
      </c>
      <c r="C298" s="143" t="s">
        <v>7923</v>
      </c>
      <c r="D298" s="146" t="s">
        <v>7924</v>
      </c>
      <c r="E298" s="143" t="s">
        <v>7925</v>
      </c>
      <c r="F298" s="143" t="s">
        <v>2398</v>
      </c>
      <c r="G298" s="143" t="s">
        <v>94</v>
      </c>
      <c r="H298" s="143" t="s">
        <v>45</v>
      </c>
      <c r="I298" s="143" t="s">
        <v>54</v>
      </c>
      <c r="J298" s="143" t="s">
        <v>2001</v>
      </c>
      <c r="K298" s="143" t="s">
        <v>2385</v>
      </c>
      <c r="L298" s="143">
        <v>500</v>
      </c>
      <c r="M298" s="143" t="s">
        <v>7926</v>
      </c>
      <c r="N298" s="143" t="s">
        <v>2743</v>
      </c>
      <c r="O298" s="143" t="s">
        <v>7891</v>
      </c>
      <c r="P298" s="143" t="s">
        <v>7891</v>
      </c>
      <c r="Q298" s="143" t="s">
        <v>7881</v>
      </c>
    </row>
    <row r="299" spans="1:19" s="147" customFormat="1" ht="15.95" customHeight="1">
      <c r="A299" s="143">
        <v>5321451</v>
      </c>
      <c r="B299" s="143">
        <v>18273</v>
      </c>
      <c r="C299" s="143" t="s">
        <v>2676</v>
      </c>
      <c r="D299" s="146" t="s">
        <v>2677</v>
      </c>
      <c r="E299" s="143" t="s">
        <v>2678</v>
      </c>
      <c r="F299" s="143" t="s">
        <v>2360</v>
      </c>
      <c r="G299" s="143" t="s">
        <v>2025</v>
      </c>
      <c r="H299" s="143" t="s">
        <v>45</v>
      </c>
      <c r="I299" s="143" t="s">
        <v>65</v>
      </c>
      <c r="J299" s="143" t="s">
        <v>1991</v>
      </c>
      <c r="K299" s="143" t="s">
        <v>2481</v>
      </c>
      <c r="L299" s="143">
        <v>727</v>
      </c>
      <c r="M299" s="143" t="s">
        <v>7927</v>
      </c>
      <c r="N299" s="143"/>
      <c r="O299" s="143"/>
      <c r="P299" s="143" t="s">
        <v>2743</v>
      </c>
      <c r="Q299" s="143" t="s">
        <v>2798</v>
      </c>
    </row>
    <row r="300" spans="1:19" s="147" customFormat="1" ht="15.95" customHeight="1">
      <c r="A300" s="143">
        <v>5329192</v>
      </c>
      <c r="B300" s="143">
        <v>18273</v>
      </c>
      <c r="C300" s="143" t="s">
        <v>7928</v>
      </c>
      <c r="D300" s="146" t="s">
        <v>7929</v>
      </c>
      <c r="E300" s="143" t="s">
        <v>7930</v>
      </c>
      <c r="F300" s="143" t="s">
        <v>2355</v>
      </c>
      <c r="G300" s="143" t="s">
        <v>47</v>
      </c>
      <c r="H300" s="143" t="s">
        <v>45</v>
      </c>
      <c r="I300" s="143" t="s">
        <v>44</v>
      </c>
      <c r="J300" s="143" t="s">
        <v>1999</v>
      </c>
      <c r="K300" s="143" t="s">
        <v>2385</v>
      </c>
      <c r="L300" s="143">
        <v>500</v>
      </c>
      <c r="M300" s="143" t="s">
        <v>7927</v>
      </c>
      <c r="N300" s="143" t="s">
        <v>2798</v>
      </c>
      <c r="O300" s="143" t="s">
        <v>2788</v>
      </c>
      <c r="P300" s="143" t="s">
        <v>2777</v>
      </c>
      <c r="Q300" s="143" t="s">
        <v>2797</v>
      </c>
    </row>
    <row r="301" spans="1:19" s="147" customFormat="1" ht="15.95" customHeight="1">
      <c r="A301" s="143">
        <v>5326450</v>
      </c>
      <c r="B301" s="143">
        <v>18322</v>
      </c>
      <c r="C301" s="143" t="s">
        <v>7931</v>
      </c>
      <c r="D301" s="146" t="s">
        <v>7932</v>
      </c>
      <c r="E301" s="143" t="s">
        <v>7933</v>
      </c>
      <c r="F301" s="143" t="s">
        <v>2505</v>
      </c>
      <c r="G301" s="143" t="s">
        <v>5392</v>
      </c>
      <c r="H301" s="143" t="s">
        <v>45</v>
      </c>
      <c r="I301" s="143" t="s">
        <v>82</v>
      </c>
      <c r="J301" s="143" t="s">
        <v>1992</v>
      </c>
      <c r="K301" s="143" t="s">
        <v>2385</v>
      </c>
      <c r="L301" s="143">
        <v>553</v>
      </c>
      <c r="M301" s="143" t="s">
        <v>7934</v>
      </c>
      <c r="N301" s="143" t="s">
        <v>2792</v>
      </c>
      <c r="O301" s="143" t="s">
        <v>2791</v>
      </c>
      <c r="P301" s="143" t="s">
        <v>2788</v>
      </c>
      <c r="Q301" s="143" t="s">
        <v>7838</v>
      </c>
    </row>
    <row r="302" spans="1:19" s="147" customFormat="1" ht="15.95" customHeight="1">
      <c r="A302" s="143">
        <v>5328838</v>
      </c>
      <c r="B302" s="143">
        <v>18334</v>
      </c>
      <c r="C302" s="143" t="s">
        <v>7935</v>
      </c>
      <c r="D302" s="146" t="s">
        <v>7936</v>
      </c>
      <c r="E302" s="143" t="s">
        <v>7937</v>
      </c>
      <c r="F302" s="143" t="s">
        <v>2396</v>
      </c>
      <c r="G302" s="143" t="s">
        <v>2030</v>
      </c>
      <c r="H302" s="143" t="s">
        <v>45</v>
      </c>
      <c r="I302" s="143" t="s">
        <v>43</v>
      </c>
      <c r="J302" s="143" t="s">
        <v>7117</v>
      </c>
      <c r="K302" s="143" t="s">
        <v>2385</v>
      </c>
      <c r="L302" s="143">
        <v>500</v>
      </c>
      <c r="M302" s="143" t="s">
        <v>7938</v>
      </c>
      <c r="N302" s="143" t="s">
        <v>2699</v>
      </c>
      <c r="O302" s="143" t="s">
        <v>2800</v>
      </c>
      <c r="P302" s="143" t="s">
        <v>7939</v>
      </c>
      <c r="Q302" s="143" t="s">
        <v>7890</v>
      </c>
    </row>
    <row r="303" spans="1:19" s="147" customFormat="1" ht="15.95" customHeight="1">
      <c r="A303" s="143">
        <v>5327815</v>
      </c>
      <c r="B303" s="143">
        <v>18358</v>
      </c>
      <c r="C303" s="143" t="s">
        <v>2843</v>
      </c>
      <c r="D303" s="146" t="s">
        <v>2844</v>
      </c>
      <c r="E303" s="143" t="s">
        <v>2845</v>
      </c>
      <c r="F303" s="143" t="s">
        <v>2652</v>
      </c>
      <c r="G303" s="143" t="s">
        <v>218</v>
      </c>
      <c r="H303" s="143" t="s">
        <v>45</v>
      </c>
      <c r="I303" s="143" t="s">
        <v>97</v>
      </c>
      <c r="J303" s="143" t="s">
        <v>1998</v>
      </c>
      <c r="K303" s="143" t="s">
        <v>2385</v>
      </c>
      <c r="L303" s="143">
        <v>500</v>
      </c>
      <c r="M303" s="143" t="s">
        <v>2864</v>
      </c>
      <c r="N303" s="143" t="s">
        <v>2800</v>
      </c>
      <c r="O303" s="143" t="s">
        <v>2788</v>
      </c>
      <c r="P303" s="143" t="s">
        <v>2788</v>
      </c>
      <c r="Q303" s="143"/>
    </row>
    <row r="304" spans="1:19" s="147" customFormat="1" ht="15.95" customHeight="1">
      <c r="A304" s="143">
        <v>5326992</v>
      </c>
      <c r="B304" s="143">
        <v>18398</v>
      </c>
      <c r="C304" s="143" t="s">
        <v>7940</v>
      </c>
      <c r="D304" s="146" t="s">
        <v>7941</v>
      </c>
      <c r="E304" s="143" t="s">
        <v>7942</v>
      </c>
      <c r="F304" s="143" t="s">
        <v>2393</v>
      </c>
      <c r="G304" s="143" t="s">
        <v>944</v>
      </c>
      <c r="H304" s="143" t="s">
        <v>45</v>
      </c>
      <c r="I304" s="143" t="s">
        <v>82</v>
      </c>
      <c r="J304" s="143" t="s">
        <v>1992</v>
      </c>
      <c r="K304" s="143" t="s">
        <v>2385</v>
      </c>
      <c r="L304" s="143">
        <v>500</v>
      </c>
      <c r="M304" s="143" t="s">
        <v>7943</v>
      </c>
      <c r="N304" s="143" t="s">
        <v>2800</v>
      </c>
      <c r="O304" s="143" t="s">
        <v>2800</v>
      </c>
      <c r="P304" s="143" t="s">
        <v>2788</v>
      </c>
      <c r="Q304" s="143" t="s">
        <v>7881</v>
      </c>
    </row>
    <row r="305" spans="1:17" s="147" customFormat="1" ht="15.95" customHeight="1">
      <c r="A305" s="143">
        <v>5329395</v>
      </c>
      <c r="B305" s="143">
        <v>18416</v>
      </c>
      <c r="C305" s="143" t="s">
        <v>7944</v>
      </c>
      <c r="D305" s="146" t="s">
        <v>7945</v>
      </c>
      <c r="E305" s="143" t="s">
        <v>7946</v>
      </c>
      <c r="F305" s="143" t="s">
        <v>2384</v>
      </c>
      <c r="G305" s="143" t="s">
        <v>2152</v>
      </c>
      <c r="H305" s="143" t="s">
        <v>45</v>
      </c>
      <c r="I305" s="143" t="s">
        <v>65</v>
      </c>
      <c r="J305" s="143" t="s">
        <v>1991</v>
      </c>
      <c r="K305" s="143" t="s">
        <v>2385</v>
      </c>
      <c r="L305" s="143">
        <v>500</v>
      </c>
      <c r="M305" s="143" t="s">
        <v>7947</v>
      </c>
      <c r="N305" s="143" t="s">
        <v>2792</v>
      </c>
      <c r="O305" s="143" t="s">
        <v>2788</v>
      </c>
      <c r="P305" s="143" t="s">
        <v>2791</v>
      </c>
      <c r="Q305" s="143" t="s">
        <v>2872</v>
      </c>
    </row>
    <row r="306" spans="1:17" s="147" customFormat="1" ht="15.95" customHeight="1">
      <c r="A306" s="143">
        <v>5326652</v>
      </c>
      <c r="B306" s="143">
        <v>18482</v>
      </c>
      <c r="C306" s="143" t="s">
        <v>7948</v>
      </c>
      <c r="D306" s="146" t="s">
        <v>7949</v>
      </c>
      <c r="E306" s="143" t="s">
        <v>7950</v>
      </c>
      <c r="F306" s="143" t="s">
        <v>2360</v>
      </c>
      <c r="G306" s="143" t="s">
        <v>2025</v>
      </c>
      <c r="H306" s="143" t="s">
        <v>45</v>
      </c>
      <c r="I306" s="143" t="s">
        <v>44</v>
      </c>
      <c r="J306" s="143" t="s">
        <v>1999</v>
      </c>
      <c r="K306" s="143" t="s">
        <v>2385</v>
      </c>
      <c r="L306" s="143">
        <v>500</v>
      </c>
      <c r="M306" s="143" t="s">
        <v>2743</v>
      </c>
      <c r="N306" s="143"/>
      <c r="O306" s="143" t="s">
        <v>2788</v>
      </c>
      <c r="P306" s="143" t="s">
        <v>2777</v>
      </c>
      <c r="Q306" s="143"/>
    </row>
    <row r="307" spans="1:17" s="147" customFormat="1" ht="15.95" customHeight="1">
      <c r="A307" s="143">
        <v>5328747</v>
      </c>
      <c r="B307" s="143">
        <v>18482</v>
      </c>
      <c r="C307" s="143" t="s">
        <v>7951</v>
      </c>
      <c r="D307" s="146" t="s">
        <v>7952</v>
      </c>
      <c r="E307" s="143" t="s">
        <v>7953</v>
      </c>
      <c r="F307" s="143" t="s">
        <v>7191</v>
      </c>
      <c r="G307" s="143" t="s">
        <v>233</v>
      </c>
      <c r="H307" s="143" t="s">
        <v>45</v>
      </c>
      <c r="I307" s="143" t="s">
        <v>44</v>
      </c>
      <c r="J307" s="143" t="s">
        <v>1999</v>
      </c>
      <c r="K307" s="143" t="s">
        <v>2385</v>
      </c>
      <c r="L307" s="143">
        <v>500</v>
      </c>
      <c r="M307" s="143" t="s">
        <v>2743</v>
      </c>
      <c r="N307" s="143" t="s">
        <v>2792</v>
      </c>
      <c r="O307" s="143"/>
      <c r="P307" s="143" t="s">
        <v>2788</v>
      </c>
      <c r="Q307" s="143" t="s">
        <v>2791</v>
      </c>
    </row>
    <row r="308" spans="1:17" s="147" customFormat="1" ht="15.95" customHeight="1">
      <c r="A308" s="143">
        <v>5328406</v>
      </c>
      <c r="B308" s="143">
        <v>18667</v>
      </c>
      <c r="C308" s="143" t="s">
        <v>7243</v>
      </c>
      <c r="D308" s="146" t="s">
        <v>7244</v>
      </c>
      <c r="E308" s="143" t="s">
        <v>2871</v>
      </c>
      <c r="F308" s="143" t="s">
        <v>2536</v>
      </c>
      <c r="G308" s="143" t="s">
        <v>945</v>
      </c>
      <c r="H308" s="143" t="s">
        <v>45</v>
      </c>
      <c r="I308" s="143" t="s">
        <v>53</v>
      </c>
      <c r="J308" s="143" t="s">
        <v>2000</v>
      </c>
      <c r="K308" s="143" t="s">
        <v>2385</v>
      </c>
      <c r="L308" s="143">
        <v>524</v>
      </c>
      <c r="M308" s="143" t="s">
        <v>7954</v>
      </c>
      <c r="N308" s="143" t="s">
        <v>2699</v>
      </c>
      <c r="O308" s="143" t="s">
        <v>7939</v>
      </c>
      <c r="P308" s="143" t="s">
        <v>7955</v>
      </c>
      <c r="Q308" s="143" t="s">
        <v>7956</v>
      </c>
    </row>
    <row r="309" spans="1:17" s="147" customFormat="1" ht="15.95" customHeight="1">
      <c r="A309" s="143">
        <v>5328861</v>
      </c>
      <c r="B309" s="143">
        <v>18669</v>
      </c>
      <c r="C309" s="143" t="s">
        <v>7957</v>
      </c>
      <c r="D309" s="146" t="s">
        <v>7958</v>
      </c>
      <c r="E309" s="143" t="s">
        <v>7959</v>
      </c>
      <c r="F309" s="143" t="s">
        <v>2398</v>
      </c>
      <c r="G309" s="143" t="s">
        <v>94</v>
      </c>
      <c r="H309" s="143" t="s">
        <v>45</v>
      </c>
      <c r="I309" s="143" t="s">
        <v>54</v>
      </c>
      <c r="J309" s="143" t="s">
        <v>2001</v>
      </c>
      <c r="K309" s="143" t="s">
        <v>2385</v>
      </c>
      <c r="L309" s="143">
        <v>509</v>
      </c>
      <c r="M309" s="143" t="s">
        <v>7960</v>
      </c>
      <c r="N309" s="143" t="s">
        <v>2800</v>
      </c>
      <c r="O309" s="143" t="s">
        <v>7918</v>
      </c>
      <c r="P309" s="143" t="s">
        <v>7890</v>
      </c>
      <c r="Q309" s="143" t="s">
        <v>2791</v>
      </c>
    </row>
    <row r="310" spans="1:17" s="147" customFormat="1" ht="15.95" customHeight="1">
      <c r="A310" s="143">
        <v>5329180</v>
      </c>
      <c r="B310" s="143">
        <v>18689</v>
      </c>
      <c r="C310" s="143" t="s">
        <v>7961</v>
      </c>
      <c r="D310" s="146" t="s">
        <v>7962</v>
      </c>
      <c r="E310" s="143" t="s">
        <v>7963</v>
      </c>
      <c r="F310" s="143" t="s">
        <v>2344</v>
      </c>
      <c r="G310" s="143" t="s">
        <v>145</v>
      </c>
      <c r="H310" s="143" t="s">
        <v>45</v>
      </c>
      <c r="I310" s="143" t="s">
        <v>53</v>
      </c>
      <c r="J310" s="143" t="s">
        <v>2000</v>
      </c>
      <c r="K310" s="143" t="s">
        <v>2385</v>
      </c>
      <c r="L310" s="143">
        <v>517</v>
      </c>
      <c r="M310" s="143" t="s">
        <v>7964</v>
      </c>
      <c r="N310" s="143" t="s">
        <v>2699</v>
      </c>
      <c r="O310" s="143" t="s">
        <v>7965</v>
      </c>
      <c r="P310" s="143" t="s">
        <v>7939</v>
      </c>
      <c r="Q310" s="143" t="s">
        <v>7966</v>
      </c>
    </row>
    <row r="311" spans="1:17" s="147" customFormat="1" ht="15.95" customHeight="1">
      <c r="A311" s="143">
        <v>5328984</v>
      </c>
      <c r="B311" s="143">
        <v>18691</v>
      </c>
      <c r="C311" s="143" t="s">
        <v>7271</v>
      </c>
      <c r="D311" s="146" t="s">
        <v>7272</v>
      </c>
      <c r="E311" s="143" t="s">
        <v>7273</v>
      </c>
      <c r="F311" s="143" t="s">
        <v>2384</v>
      </c>
      <c r="G311" s="143" t="s">
        <v>2152</v>
      </c>
      <c r="H311" s="143" t="s">
        <v>45</v>
      </c>
      <c r="I311" s="143" t="s">
        <v>43</v>
      </c>
      <c r="J311" s="143" t="s">
        <v>7117</v>
      </c>
      <c r="K311" s="143" t="s">
        <v>2385</v>
      </c>
      <c r="L311" s="143">
        <v>500</v>
      </c>
      <c r="M311" s="143" t="s">
        <v>7967</v>
      </c>
      <c r="N311" s="143" t="s">
        <v>2777</v>
      </c>
      <c r="O311" s="143" t="s">
        <v>2798</v>
      </c>
      <c r="P311" s="143" t="s">
        <v>7968</v>
      </c>
      <c r="Q311" s="143" t="s">
        <v>7939</v>
      </c>
    </row>
    <row r="312" spans="1:17" s="147" customFormat="1" ht="15.95" customHeight="1">
      <c r="A312" s="143">
        <v>5328694</v>
      </c>
      <c r="B312" s="143">
        <v>18899</v>
      </c>
      <c r="C312" s="143" t="s">
        <v>7245</v>
      </c>
      <c r="D312" s="146" t="s">
        <v>7246</v>
      </c>
      <c r="E312" s="143" t="s">
        <v>7247</v>
      </c>
      <c r="F312" s="143" t="s">
        <v>2360</v>
      </c>
      <c r="G312" s="143" t="s">
        <v>2025</v>
      </c>
      <c r="H312" s="143" t="s">
        <v>45</v>
      </c>
      <c r="I312" s="143" t="s">
        <v>53</v>
      </c>
      <c r="J312" s="143" t="s">
        <v>2000</v>
      </c>
      <c r="K312" s="143" t="s">
        <v>2385</v>
      </c>
      <c r="L312" s="143">
        <v>526</v>
      </c>
      <c r="M312" s="143" t="s">
        <v>7969</v>
      </c>
      <c r="N312" s="143" t="s">
        <v>2777</v>
      </c>
      <c r="O312" s="143" t="s">
        <v>7956</v>
      </c>
      <c r="P312" s="143" t="s">
        <v>7956</v>
      </c>
      <c r="Q312" s="143" t="s">
        <v>7890</v>
      </c>
    </row>
    <row r="313" spans="1:17" s="147" customFormat="1" ht="15.95" customHeight="1">
      <c r="A313" s="143">
        <v>5328385</v>
      </c>
      <c r="B313" s="143">
        <v>18929</v>
      </c>
      <c r="C313" s="143" t="s">
        <v>7256</v>
      </c>
      <c r="D313" s="146" t="s">
        <v>7257</v>
      </c>
      <c r="E313" s="143" t="s">
        <v>7258</v>
      </c>
      <c r="F313" s="143" t="s">
        <v>2360</v>
      </c>
      <c r="G313" s="143" t="s">
        <v>2025</v>
      </c>
      <c r="H313" s="143" t="s">
        <v>45</v>
      </c>
      <c r="I313" s="143" t="s">
        <v>54</v>
      </c>
      <c r="J313" s="143" t="s">
        <v>2001</v>
      </c>
      <c r="K313" s="143" t="s">
        <v>2385</v>
      </c>
      <c r="L313" s="143">
        <v>527</v>
      </c>
      <c r="M313" s="143" t="s">
        <v>7970</v>
      </c>
      <c r="N313" s="143" t="s">
        <v>2777</v>
      </c>
      <c r="O313" s="143" t="s">
        <v>7956</v>
      </c>
      <c r="P313" s="143" t="s">
        <v>7971</v>
      </c>
      <c r="Q313" s="143" t="s">
        <v>7956</v>
      </c>
    </row>
    <row r="314" spans="1:17" s="147" customFormat="1" ht="15.95" customHeight="1">
      <c r="A314" s="143">
        <v>5329044</v>
      </c>
      <c r="B314" s="143">
        <v>18973</v>
      </c>
      <c r="C314" s="143" t="s">
        <v>7972</v>
      </c>
      <c r="D314" s="146" t="s">
        <v>7973</v>
      </c>
      <c r="E314" s="143" t="s">
        <v>7974</v>
      </c>
      <c r="F314" s="143" t="s">
        <v>2344</v>
      </c>
      <c r="G314" s="143" t="s">
        <v>145</v>
      </c>
      <c r="H314" s="143" t="s">
        <v>45</v>
      </c>
      <c r="I314" s="143" t="s">
        <v>43</v>
      </c>
      <c r="J314" s="143" t="s">
        <v>7117</v>
      </c>
      <c r="K314" s="143" t="s">
        <v>2385</v>
      </c>
      <c r="L314" s="143">
        <v>500</v>
      </c>
      <c r="M314" s="143" t="s">
        <v>7975</v>
      </c>
      <c r="N314" s="143" t="s">
        <v>2791</v>
      </c>
      <c r="O314" s="143" t="s">
        <v>2792</v>
      </c>
      <c r="P314" s="143" t="s">
        <v>7976</v>
      </c>
      <c r="Q314" s="143" t="s">
        <v>7976</v>
      </c>
    </row>
    <row r="315" spans="1:17" s="147" customFormat="1" ht="15.95" customHeight="1">
      <c r="A315" s="143">
        <v>5329179</v>
      </c>
      <c r="B315" s="143">
        <v>18980</v>
      </c>
      <c r="C315" s="143" t="s">
        <v>7977</v>
      </c>
      <c r="D315" s="146" t="s">
        <v>7978</v>
      </c>
      <c r="E315" s="143" t="s">
        <v>7979</v>
      </c>
      <c r="F315" s="143" t="s">
        <v>2344</v>
      </c>
      <c r="G315" s="143" t="s">
        <v>145</v>
      </c>
      <c r="H315" s="143" t="s">
        <v>45</v>
      </c>
      <c r="I315" s="143" t="s">
        <v>53</v>
      </c>
      <c r="J315" s="143" t="s">
        <v>2000</v>
      </c>
      <c r="K315" s="143" t="s">
        <v>2385</v>
      </c>
      <c r="L315" s="143">
        <v>500</v>
      </c>
      <c r="M315" s="143" t="s">
        <v>7980</v>
      </c>
      <c r="N315" s="143" t="s">
        <v>2777</v>
      </c>
      <c r="O315" s="143" t="s">
        <v>7981</v>
      </c>
      <c r="P315" s="143" t="s">
        <v>7965</v>
      </c>
      <c r="Q315" s="143" t="s">
        <v>7966</v>
      </c>
    </row>
    <row r="316" spans="1:17" s="147" customFormat="1" ht="15.95" customHeight="1">
      <c r="A316" s="143">
        <v>5329121</v>
      </c>
      <c r="B316" s="143">
        <v>18987</v>
      </c>
      <c r="C316" s="143" t="s">
        <v>7982</v>
      </c>
      <c r="D316" s="146" t="s">
        <v>7983</v>
      </c>
      <c r="E316" s="143" t="s">
        <v>7984</v>
      </c>
      <c r="F316" s="143" t="s">
        <v>2344</v>
      </c>
      <c r="G316" s="143" t="s">
        <v>145</v>
      </c>
      <c r="H316" s="143" t="s">
        <v>45</v>
      </c>
      <c r="I316" s="143" t="s">
        <v>53</v>
      </c>
      <c r="J316" s="143" t="s">
        <v>2000</v>
      </c>
      <c r="K316" s="143" t="s">
        <v>2385</v>
      </c>
      <c r="L316" s="143">
        <v>500</v>
      </c>
      <c r="M316" s="143" t="s">
        <v>7985</v>
      </c>
      <c r="N316" s="143" t="s">
        <v>2777</v>
      </c>
      <c r="O316" s="143" t="s">
        <v>7986</v>
      </c>
      <c r="P316" s="143" t="s">
        <v>7986</v>
      </c>
      <c r="Q316" s="143"/>
    </row>
    <row r="317" spans="1:17" s="147" customFormat="1" ht="15.95" customHeight="1">
      <c r="A317" s="143">
        <v>5329205</v>
      </c>
      <c r="B317" s="143">
        <v>18993</v>
      </c>
      <c r="C317" s="143" t="s">
        <v>7987</v>
      </c>
      <c r="D317" s="146" t="s">
        <v>7988</v>
      </c>
      <c r="E317" s="143" t="s">
        <v>7989</v>
      </c>
      <c r="F317" s="143" t="s">
        <v>2436</v>
      </c>
      <c r="G317" s="143" t="s">
        <v>127</v>
      </c>
      <c r="H317" s="143" t="s">
        <v>45</v>
      </c>
      <c r="I317" s="143" t="s">
        <v>89</v>
      </c>
      <c r="J317" s="143" t="s">
        <v>2002</v>
      </c>
      <c r="K317" s="143" t="s">
        <v>2385</v>
      </c>
      <c r="L317" s="143">
        <v>507</v>
      </c>
      <c r="M317" s="143" t="s">
        <v>2777</v>
      </c>
      <c r="N317" s="143" t="s">
        <v>2797</v>
      </c>
      <c r="O317" s="143" t="s">
        <v>2777</v>
      </c>
      <c r="P317" s="143"/>
      <c r="Q317" s="143"/>
    </row>
    <row r="318" spans="1:17" s="147" customFormat="1" ht="15.95" customHeight="1">
      <c r="A318" s="143">
        <v>5328162</v>
      </c>
      <c r="B318" s="143">
        <v>19063</v>
      </c>
      <c r="C318" s="143" t="s">
        <v>7990</v>
      </c>
      <c r="D318" s="146" t="s">
        <v>7991</v>
      </c>
      <c r="E318" s="143" t="s">
        <v>7992</v>
      </c>
      <c r="F318" s="143" t="s">
        <v>2344</v>
      </c>
      <c r="G318" s="143" t="s">
        <v>145</v>
      </c>
      <c r="H318" s="143" t="s">
        <v>45</v>
      </c>
      <c r="I318" s="143" t="s">
        <v>43</v>
      </c>
      <c r="J318" s="143" t="s">
        <v>7117</v>
      </c>
      <c r="K318" s="143" t="s">
        <v>2385</v>
      </c>
      <c r="L318" s="143">
        <v>500</v>
      </c>
      <c r="M318" s="143" t="s">
        <v>7993</v>
      </c>
      <c r="N318" s="143" t="s">
        <v>2791</v>
      </c>
      <c r="O318" s="143" t="s">
        <v>2872</v>
      </c>
      <c r="P318" s="143" t="s">
        <v>7918</v>
      </c>
      <c r="Q318" s="143" t="s">
        <v>7981</v>
      </c>
    </row>
    <row r="319" spans="1:17" s="147" customFormat="1" ht="15.95" customHeight="1">
      <c r="A319" s="143">
        <v>5329119</v>
      </c>
      <c r="B319" s="143">
        <v>19094</v>
      </c>
      <c r="C319" s="143" t="s">
        <v>7994</v>
      </c>
      <c r="D319" s="146" t="s">
        <v>7995</v>
      </c>
      <c r="E319" s="143" t="s">
        <v>7996</v>
      </c>
      <c r="F319" s="143" t="s">
        <v>2393</v>
      </c>
      <c r="G319" s="143" t="s">
        <v>944</v>
      </c>
      <c r="H319" s="143" t="s">
        <v>45</v>
      </c>
      <c r="I319" s="143" t="s">
        <v>53</v>
      </c>
      <c r="J319" s="143" t="s">
        <v>2000</v>
      </c>
      <c r="K319" s="143" t="s">
        <v>2385</v>
      </c>
      <c r="L319" s="143">
        <v>516</v>
      </c>
      <c r="M319" s="143" t="s">
        <v>7997</v>
      </c>
      <c r="N319" s="143" t="s">
        <v>2791</v>
      </c>
      <c r="O319" s="143" t="s">
        <v>7955</v>
      </c>
      <c r="P319" s="143" t="s">
        <v>7956</v>
      </c>
      <c r="Q319" s="143" t="s">
        <v>7918</v>
      </c>
    </row>
    <row r="320" spans="1:17" s="147" customFormat="1" ht="15.95" customHeight="1">
      <c r="A320" s="143">
        <v>5328299</v>
      </c>
      <c r="B320" s="143">
        <v>19102</v>
      </c>
      <c r="C320" s="143" t="s">
        <v>7265</v>
      </c>
      <c r="D320" s="146" t="s">
        <v>7266</v>
      </c>
      <c r="E320" s="143" t="s">
        <v>7267</v>
      </c>
      <c r="F320" s="143" t="s">
        <v>2396</v>
      </c>
      <c r="G320" s="143" t="s">
        <v>2030</v>
      </c>
      <c r="H320" s="143" t="s">
        <v>45</v>
      </c>
      <c r="I320" s="143" t="s">
        <v>53</v>
      </c>
      <c r="J320" s="143" t="s">
        <v>2000</v>
      </c>
      <c r="K320" s="143" t="s">
        <v>2385</v>
      </c>
      <c r="L320" s="143">
        <v>500</v>
      </c>
      <c r="M320" s="143" t="s">
        <v>7998</v>
      </c>
      <c r="N320" s="143" t="s">
        <v>2791</v>
      </c>
      <c r="O320" s="143" t="s">
        <v>7971</v>
      </c>
      <c r="P320" s="143" t="s">
        <v>7918</v>
      </c>
      <c r="Q320" s="143" t="s">
        <v>7971</v>
      </c>
    </row>
    <row r="321" spans="1:17" s="147" customFormat="1" ht="15.95" customHeight="1">
      <c r="A321" s="143">
        <v>5329076</v>
      </c>
      <c r="B321" s="143">
        <v>19107</v>
      </c>
      <c r="C321" s="143" t="s">
        <v>7999</v>
      </c>
      <c r="D321" s="146" t="s">
        <v>8000</v>
      </c>
      <c r="E321" s="143" t="s">
        <v>7867</v>
      </c>
      <c r="F321" s="143" t="s">
        <v>2355</v>
      </c>
      <c r="G321" s="143" t="s">
        <v>47</v>
      </c>
      <c r="H321" s="143" t="s">
        <v>45</v>
      </c>
      <c r="I321" s="143" t="s">
        <v>57</v>
      </c>
      <c r="J321" s="143" t="s">
        <v>7088</v>
      </c>
      <c r="K321" s="143" t="s">
        <v>2385</v>
      </c>
      <c r="L321" s="143">
        <v>500</v>
      </c>
      <c r="M321" s="143" t="s">
        <v>8001</v>
      </c>
      <c r="N321" s="143" t="s">
        <v>2788</v>
      </c>
      <c r="O321" s="143" t="s">
        <v>2792</v>
      </c>
      <c r="P321" s="143" t="s">
        <v>7981</v>
      </c>
      <c r="Q321" s="143" t="s">
        <v>7956</v>
      </c>
    </row>
    <row r="322" spans="1:17" s="147" customFormat="1" ht="15.95" customHeight="1">
      <c r="A322" s="143">
        <v>5328908</v>
      </c>
      <c r="B322" s="143">
        <v>19125</v>
      </c>
      <c r="C322" s="143" t="s">
        <v>8002</v>
      </c>
      <c r="D322" s="146" t="s">
        <v>8003</v>
      </c>
      <c r="E322" s="143" t="s">
        <v>8004</v>
      </c>
      <c r="F322" s="143" t="s">
        <v>2597</v>
      </c>
      <c r="G322" s="143" t="s">
        <v>2049</v>
      </c>
      <c r="H322" s="143" t="s">
        <v>45</v>
      </c>
      <c r="I322" s="143" t="s">
        <v>54</v>
      </c>
      <c r="J322" s="143" t="s">
        <v>2001</v>
      </c>
      <c r="K322" s="143" t="s">
        <v>2385</v>
      </c>
      <c r="L322" s="143">
        <v>500</v>
      </c>
      <c r="M322" s="143" t="s">
        <v>8005</v>
      </c>
      <c r="N322" s="143" t="s">
        <v>2791</v>
      </c>
      <c r="O322" s="143" t="s">
        <v>8006</v>
      </c>
      <c r="P322" s="143" t="s">
        <v>7955</v>
      </c>
      <c r="Q322" s="143" t="s">
        <v>7955</v>
      </c>
    </row>
    <row r="323" spans="1:17" s="147" customFormat="1" ht="15.95" customHeight="1">
      <c r="A323" s="143">
        <v>5329196</v>
      </c>
      <c r="B323" s="143">
        <v>19126</v>
      </c>
      <c r="C323" s="143" t="s">
        <v>8007</v>
      </c>
      <c r="D323" s="146" t="s">
        <v>8008</v>
      </c>
      <c r="E323" s="143" t="s">
        <v>8009</v>
      </c>
      <c r="F323" s="143" t="s">
        <v>2360</v>
      </c>
      <c r="G323" s="143" t="s">
        <v>2025</v>
      </c>
      <c r="H323" s="143" t="s">
        <v>45</v>
      </c>
      <c r="I323" s="143" t="s">
        <v>89</v>
      </c>
      <c r="J323" s="143" t="s">
        <v>2002</v>
      </c>
      <c r="K323" s="143" t="s">
        <v>2385</v>
      </c>
      <c r="L323" s="143">
        <v>505</v>
      </c>
      <c r="M323" s="143" t="s">
        <v>8010</v>
      </c>
      <c r="N323" s="143"/>
      <c r="O323" s="143" t="s">
        <v>2791</v>
      </c>
      <c r="P323" s="143" t="s">
        <v>7955</v>
      </c>
      <c r="Q323" s="143" t="s">
        <v>7955</v>
      </c>
    </row>
    <row r="324" spans="1:17" s="147" customFormat="1" ht="15.95" customHeight="1">
      <c r="A324" s="143">
        <v>5325756</v>
      </c>
      <c r="B324" s="143">
        <v>19251</v>
      </c>
      <c r="C324" s="143" t="s">
        <v>8011</v>
      </c>
      <c r="D324" s="146" t="s">
        <v>8012</v>
      </c>
      <c r="E324" s="143" t="s">
        <v>8013</v>
      </c>
      <c r="F324" s="143" t="s">
        <v>2344</v>
      </c>
      <c r="G324" s="143" t="s">
        <v>145</v>
      </c>
      <c r="H324" s="143" t="s">
        <v>45</v>
      </c>
      <c r="I324" s="143" t="s">
        <v>53</v>
      </c>
      <c r="J324" s="143" t="s">
        <v>2000</v>
      </c>
      <c r="K324" s="143" t="s">
        <v>2385</v>
      </c>
      <c r="L324" s="143">
        <v>500</v>
      </c>
      <c r="M324" s="143" t="s">
        <v>8014</v>
      </c>
      <c r="N324" s="143" t="s">
        <v>2788</v>
      </c>
      <c r="O324" s="143" t="s">
        <v>7955</v>
      </c>
      <c r="P324" s="143" t="s">
        <v>7939</v>
      </c>
      <c r="Q324" s="143" t="s">
        <v>7918</v>
      </c>
    </row>
    <row r="325" spans="1:17" s="147" customFormat="1" ht="15.95" customHeight="1">
      <c r="A325" s="143">
        <v>5329347</v>
      </c>
      <c r="B325" s="143">
        <v>19274</v>
      </c>
      <c r="C325" s="143" t="s">
        <v>8015</v>
      </c>
      <c r="D325" s="146" t="s">
        <v>8016</v>
      </c>
      <c r="E325" s="143" t="s">
        <v>8017</v>
      </c>
      <c r="F325" s="143" t="s">
        <v>2355</v>
      </c>
      <c r="G325" s="143" t="s">
        <v>47</v>
      </c>
      <c r="H325" s="143" t="s">
        <v>45</v>
      </c>
      <c r="I325" s="143" t="s">
        <v>54</v>
      </c>
      <c r="J325" s="143" t="s">
        <v>2001</v>
      </c>
      <c r="K325" s="143" t="s">
        <v>2385</v>
      </c>
      <c r="L325" s="143">
        <v>500</v>
      </c>
      <c r="M325" s="143" t="s">
        <v>8018</v>
      </c>
      <c r="N325" s="143" t="s">
        <v>2788</v>
      </c>
      <c r="O325" s="143" t="s">
        <v>7971</v>
      </c>
      <c r="P325" s="143" t="s">
        <v>7965</v>
      </c>
      <c r="Q325" s="143" t="s">
        <v>7971</v>
      </c>
    </row>
    <row r="326" spans="1:17" s="147" customFormat="1" ht="15.95" customHeight="1">
      <c r="A326" s="143">
        <v>5329164</v>
      </c>
      <c r="B326" s="143">
        <v>19276</v>
      </c>
      <c r="C326" s="143" t="s">
        <v>8019</v>
      </c>
      <c r="D326" s="146" t="s">
        <v>8020</v>
      </c>
      <c r="E326" s="143" t="s">
        <v>8021</v>
      </c>
      <c r="F326" s="143" t="s">
        <v>2347</v>
      </c>
      <c r="G326" s="143" t="s">
        <v>2031</v>
      </c>
      <c r="H326" s="143" t="s">
        <v>45</v>
      </c>
      <c r="I326" s="143" t="s">
        <v>43</v>
      </c>
      <c r="J326" s="143" t="s">
        <v>7117</v>
      </c>
      <c r="K326" s="143" t="s">
        <v>2385</v>
      </c>
      <c r="L326" s="143">
        <v>500</v>
      </c>
      <c r="M326" s="143" t="s">
        <v>8022</v>
      </c>
      <c r="N326" s="143"/>
      <c r="O326" s="143" t="s">
        <v>2788</v>
      </c>
      <c r="P326" s="143" t="s">
        <v>7971</v>
      </c>
      <c r="Q326" s="143" t="s">
        <v>7918</v>
      </c>
    </row>
    <row r="327" spans="1:17" s="147" customFormat="1" ht="15.95" customHeight="1">
      <c r="A327" s="143">
        <v>5329274</v>
      </c>
      <c r="B327" s="143">
        <v>19287</v>
      </c>
      <c r="C327" s="143" t="s">
        <v>8023</v>
      </c>
      <c r="D327" s="146" t="s">
        <v>8024</v>
      </c>
      <c r="E327" s="143" t="s">
        <v>8025</v>
      </c>
      <c r="F327" s="143" t="s">
        <v>2536</v>
      </c>
      <c r="G327" s="143" t="s">
        <v>945</v>
      </c>
      <c r="H327" s="143" t="s">
        <v>45</v>
      </c>
      <c r="I327" s="143" t="s">
        <v>54</v>
      </c>
      <c r="J327" s="143" t="s">
        <v>2001</v>
      </c>
      <c r="K327" s="143" t="s">
        <v>2385</v>
      </c>
      <c r="L327" s="143">
        <v>500</v>
      </c>
      <c r="M327" s="143" t="s">
        <v>8026</v>
      </c>
      <c r="N327" s="143" t="s">
        <v>2788</v>
      </c>
      <c r="O327" s="143" t="s">
        <v>7981</v>
      </c>
      <c r="P327" s="143" t="s">
        <v>8006</v>
      </c>
      <c r="Q327" s="143" t="s">
        <v>7981</v>
      </c>
    </row>
    <row r="328" spans="1:17" s="147" customFormat="1" ht="15.95" customHeight="1">
      <c r="A328" s="143">
        <v>5328646</v>
      </c>
      <c r="B328" s="143">
        <v>19290</v>
      </c>
      <c r="C328" s="143" t="s">
        <v>8027</v>
      </c>
      <c r="D328" s="146" t="s">
        <v>8028</v>
      </c>
      <c r="E328" s="143" t="s">
        <v>8029</v>
      </c>
      <c r="F328" s="143" t="s">
        <v>2347</v>
      </c>
      <c r="G328" s="143" t="s">
        <v>2031</v>
      </c>
      <c r="H328" s="143" t="s">
        <v>45</v>
      </c>
      <c r="I328" s="143" t="s">
        <v>54</v>
      </c>
      <c r="J328" s="143" t="s">
        <v>2001</v>
      </c>
      <c r="K328" s="143" t="s">
        <v>2385</v>
      </c>
      <c r="L328" s="143">
        <v>500</v>
      </c>
      <c r="M328" s="143" t="s">
        <v>8030</v>
      </c>
      <c r="N328" s="143" t="s">
        <v>2788</v>
      </c>
      <c r="O328" s="143" t="s">
        <v>7986</v>
      </c>
      <c r="P328" s="143" t="s">
        <v>7981</v>
      </c>
      <c r="Q328" s="143"/>
    </row>
    <row r="329" spans="1:17" s="147" customFormat="1" ht="15.95" customHeight="1">
      <c r="A329" s="143">
        <v>5329290</v>
      </c>
      <c r="B329" s="143">
        <v>19290</v>
      </c>
      <c r="C329" s="143" t="s">
        <v>8031</v>
      </c>
      <c r="D329" s="146" t="s">
        <v>8032</v>
      </c>
      <c r="E329" s="143" t="s">
        <v>8033</v>
      </c>
      <c r="F329" s="143" t="s">
        <v>2360</v>
      </c>
      <c r="G329" s="143" t="s">
        <v>2025</v>
      </c>
      <c r="H329" s="143" t="s">
        <v>45</v>
      </c>
      <c r="I329" s="143" t="s">
        <v>57</v>
      </c>
      <c r="J329" s="143" t="s">
        <v>7088</v>
      </c>
      <c r="K329" s="143" t="s">
        <v>2385</v>
      </c>
      <c r="L329" s="143">
        <v>500</v>
      </c>
      <c r="M329" s="143" t="s">
        <v>8030</v>
      </c>
      <c r="N329" s="143"/>
      <c r="O329" s="143" t="s">
        <v>2788</v>
      </c>
      <c r="P329" s="143" t="s">
        <v>8006</v>
      </c>
      <c r="Q329" s="143" t="s">
        <v>8006</v>
      </c>
    </row>
    <row r="330" spans="1:17" s="147" customFormat="1" ht="15.95" customHeight="1">
      <c r="A330" s="143">
        <v>5328839</v>
      </c>
      <c r="B330" s="143">
        <v>19305</v>
      </c>
      <c r="C330" s="143" t="s">
        <v>8034</v>
      </c>
      <c r="D330" s="146" t="s">
        <v>8035</v>
      </c>
      <c r="E330" s="143" t="s">
        <v>7202</v>
      </c>
      <c r="F330" s="143" t="s">
        <v>2396</v>
      </c>
      <c r="G330" s="143" t="s">
        <v>2030</v>
      </c>
      <c r="H330" s="143" t="s">
        <v>45</v>
      </c>
      <c r="I330" s="143" t="s">
        <v>97</v>
      </c>
      <c r="J330" s="143" t="s">
        <v>1998</v>
      </c>
      <c r="K330" s="143" t="s">
        <v>2385</v>
      </c>
      <c r="L330" s="143">
        <v>517</v>
      </c>
      <c r="M330" s="143" t="s">
        <v>2788</v>
      </c>
      <c r="N330" s="143"/>
      <c r="O330" s="143"/>
      <c r="P330" s="143" t="s">
        <v>2797</v>
      </c>
      <c r="Q330" s="143" t="s">
        <v>2788</v>
      </c>
    </row>
    <row r="331" spans="1:17" s="147" customFormat="1" ht="15.95" customHeight="1">
      <c r="A331" s="143">
        <v>5328728</v>
      </c>
      <c r="B331" s="143">
        <v>19445</v>
      </c>
      <c r="C331" s="143" t="s">
        <v>8036</v>
      </c>
      <c r="D331" s="146" t="s">
        <v>8037</v>
      </c>
      <c r="E331" s="143" t="s">
        <v>8038</v>
      </c>
      <c r="F331" s="143" t="s">
        <v>2347</v>
      </c>
      <c r="G331" s="143" t="s">
        <v>2031</v>
      </c>
      <c r="H331" s="143" t="s">
        <v>45</v>
      </c>
      <c r="I331" s="143" t="s">
        <v>54</v>
      </c>
      <c r="J331" s="143" t="s">
        <v>2001</v>
      </c>
      <c r="K331" s="143" t="s">
        <v>2385</v>
      </c>
      <c r="L331" s="143">
        <v>500</v>
      </c>
      <c r="M331" s="143" t="s">
        <v>8039</v>
      </c>
      <c r="N331" s="143" t="s">
        <v>2800</v>
      </c>
      <c r="O331" s="143" t="s">
        <v>8006</v>
      </c>
      <c r="P331" s="143" t="s">
        <v>7971</v>
      </c>
      <c r="Q331" s="143" t="s">
        <v>7955</v>
      </c>
    </row>
    <row r="332" spans="1:17" s="147" customFormat="1" ht="15.95" customHeight="1">
      <c r="A332" s="143">
        <v>5328596</v>
      </c>
      <c r="B332" s="143">
        <v>19459</v>
      </c>
      <c r="C332" s="143" t="s">
        <v>8040</v>
      </c>
      <c r="D332" s="146" t="s">
        <v>8041</v>
      </c>
      <c r="E332" s="143" t="s">
        <v>8042</v>
      </c>
      <c r="F332" s="143" t="s">
        <v>2396</v>
      </c>
      <c r="G332" s="143" t="s">
        <v>2030</v>
      </c>
      <c r="H332" s="143" t="s">
        <v>45</v>
      </c>
      <c r="I332" s="143" t="s">
        <v>57</v>
      </c>
      <c r="J332" s="143" t="s">
        <v>7088</v>
      </c>
      <c r="K332" s="143" t="s">
        <v>2385</v>
      </c>
      <c r="L332" s="143">
        <v>500</v>
      </c>
      <c r="M332" s="143" t="s">
        <v>8043</v>
      </c>
      <c r="N332" s="143"/>
      <c r="O332" s="143" t="s">
        <v>2800</v>
      </c>
      <c r="P332" s="143" t="s">
        <v>7965</v>
      </c>
      <c r="Q332" s="143" t="s">
        <v>7971</v>
      </c>
    </row>
    <row r="333" spans="1:17" s="147" customFormat="1" ht="15.95" customHeight="1">
      <c r="A333" s="143">
        <v>5328708</v>
      </c>
      <c r="B333" s="143">
        <v>19476</v>
      </c>
      <c r="C333" s="143" t="s">
        <v>8044</v>
      </c>
      <c r="D333" s="146" t="s">
        <v>8045</v>
      </c>
      <c r="E333" s="143" t="s">
        <v>8046</v>
      </c>
      <c r="F333" s="143" t="s">
        <v>2536</v>
      </c>
      <c r="G333" s="143" t="s">
        <v>945</v>
      </c>
      <c r="H333" s="143" t="s">
        <v>45</v>
      </c>
      <c r="I333" s="143" t="s">
        <v>53</v>
      </c>
      <c r="J333" s="143" t="s">
        <v>2000</v>
      </c>
      <c r="K333" s="143" t="s">
        <v>2385</v>
      </c>
      <c r="L333" s="143">
        <v>500</v>
      </c>
      <c r="M333" s="143" t="s">
        <v>8047</v>
      </c>
      <c r="N333" s="143" t="s">
        <v>2800</v>
      </c>
      <c r="O333" s="143" t="s">
        <v>7968</v>
      </c>
      <c r="P333" s="143"/>
      <c r="Q333" s="143"/>
    </row>
    <row r="334" spans="1:17" s="147" customFormat="1" ht="15.95" customHeight="1">
      <c r="A334" s="143">
        <v>5329237</v>
      </c>
      <c r="B334" s="143">
        <v>19478</v>
      </c>
      <c r="C334" s="143" t="s">
        <v>8048</v>
      </c>
      <c r="D334" s="146" t="s">
        <v>8049</v>
      </c>
      <c r="E334" s="143" t="s">
        <v>8050</v>
      </c>
      <c r="F334" s="143" t="s">
        <v>2398</v>
      </c>
      <c r="G334" s="143" t="s">
        <v>94</v>
      </c>
      <c r="H334" s="143" t="s">
        <v>45</v>
      </c>
      <c r="I334" s="143" t="s">
        <v>54</v>
      </c>
      <c r="J334" s="143" t="s">
        <v>2001</v>
      </c>
      <c r="K334" s="143" t="s">
        <v>2385</v>
      </c>
      <c r="L334" s="143">
        <v>500</v>
      </c>
      <c r="M334" s="143" t="s">
        <v>8051</v>
      </c>
      <c r="N334" s="143" t="s">
        <v>2800</v>
      </c>
      <c r="O334" s="143" t="s">
        <v>8052</v>
      </c>
      <c r="P334" s="143" t="s">
        <v>2388</v>
      </c>
      <c r="Q334" s="143" t="s">
        <v>7966</v>
      </c>
    </row>
    <row r="335" spans="1:17" s="147" customFormat="1" ht="15.95" customHeight="1">
      <c r="A335" s="143">
        <v>5329227</v>
      </c>
      <c r="B335" s="143">
        <v>19633</v>
      </c>
      <c r="C335" s="143" t="s">
        <v>8053</v>
      </c>
      <c r="D335" s="146" t="s">
        <v>8054</v>
      </c>
      <c r="E335" s="143" t="s">
        <v>8055</v>
      </c>
      <c r="F335" s="143" t="s">
        <v>2436</v>
      </c>
      <c r="G335" s="143" t="s">
        <v>127</v>
      </c>
      <c r="H335" s="143" t="s">
        <v>45</v>
      </c>
      <c r="I335" s="143" t="s">
        <v>57</v>
      </c>
      <c r="J335" s="143" t="s">
        <v>7088</v>
      </c>
      <c r="K335" s="143" t="s">
        <v>2385</v>
      </c>
      <c r="L335" s="143">
        <v>500</v>
      </c>
      <c r="M335" s="143" t="s">
        <v>8056</v>
      </c>
      <c r="N335" s="143" t="s">
        <v>2797</v>
      </c>
      <c r="O335" s="143" t="s">
        <v>2798</v>
      </c>
      <c r="P335" s="143" t="s">
        <v>8057</v>
      </c>
      <c r="Q335" s="143" t="s">
        <v>7986</v>
      </c>
    </row>
    <row r="336" spans="1:17" s="147" customFormat="1" ht="15.95" customHeight="1">
      <c r="A336" s="143">
        <v>5315886</v>
      </c>
      <c r="B336" s="143">
        <v>19648</v>
      </c>
      <c r="C336" s="143" t="s">
        <v>8058</v>
      </c>
      <c r="D336" s="146" t="s">
        <v>8059</v>
      </c>
      <c r="E336" s="143" t="s">
        <v>8060</v>
      </c>
      <c r="F336" s="143" t="s">
        <v>2384</v>
      </c>
      <c r="G336" s="143" t="s">
        <v>2152</v>
      </c>
      <c r="H336" s="143" t="s">
        <v>45</v>
      </c>
      <c r="I336" s="143" t="s">
        <v>59</v>
      </c>
      <c r="J336" s="143" t="s">
        <v>1993</v>
      </c>
      <c r="K336" s="143" t="s">
        <v>2481</v>
      </c>
      <c r="L336" s="143">
        <v>736</v>
      </c>
      <c r="M336" s="143" t="s">
        <v>2798</v>
      </c>
      <c r="N336" s="143" t="s">
        <v>2798</v>
      </c>
      <c r="O336" s="143" t="s">
        <v>2797</v>
      </c>
      <c r="P336" s="143"/>
      <c r="Q336" s="143"/>
    </row>
    <row r="337" spans="1:17" s="147" customFormat="1" ht="15.95" customHeight="1">
      <c r="A337" s="143">
        <v>5329228</v>
      </c>
      <c r="B337" s="143">
        <v>20098</v>
      </c>
      <c r="C337" s="143" t="s">
        <v>8061</v>
      </c>
      <c r="D337" s="146" t="s">
        <v>8062</v>
      </c>
      <c r="E337" s="143" t="s">
        <v>8063</v>
      </c>
      <c r="F337" s="143" t="s">
        <v>2436</v>
      </c>
      <c r="G337" s="143" t="s">
        <v>127</v>
      </c>
      <c r="H337" s="143" t="s">
        <v>45</v>
      </c>
      <c r="I337" s="143" t="s">
        <v>57</v>
      </c>
      <c r="J337" s="143" t="s">
        <v>7088</v>
      </c>
      <c r="K337" s="143" t="s">
        <v>2385</v>
      </c>
      <c r="L337" s="143">
        <v>500</v>
      </c>
      <c r="M337" s="143" t="s">
        <v>8064</v>
      </c>
      <c r="N337" s="143" t="s">
        <v>2797</v>
      </c>
      <c r="O337" s="143" t="s">
        <v>2872</v>
      </c>
      <c r="P337" s="143" t="s">
        <v>7986</v>
      </c>
      <c r="Q337" s="143" t="s">
        <v>7965</v>
      </c>
    </row>
    <row r="338" spans="1:17" s="147" customFormat="1" ht="15.95" customHeight="1">
      <c r="A338" s="143">
        <v>5329286</v>
      </c>
      <c r="B338" s="143">
        <v>20153</v>
      </c>
      <c r="C338" s="143" t="s">
        <v>8065</v>
      </c>
      <c r="D338" s="146" t="s">
        <v>8066</v>
      </c>
      <c r="E338" s="143" t="s">
        <v>8067</v>
      </c>
      <c r="F338" s="143" t="s">
        <v>2536</v>
      </c>
      <c r="G338" s="143" t="s">
        <v>945</v>
      </c>
      <c r="H338" s="143" t="s">
        <v>45</v>
      </c>
      <c r="I338" s="143" t="s">
        <v>43</v>
      </c>
      <c r="J338" s="143" t="s">
        <v>7117</v>
      </c>
      <c r="K338" s="143" t="s">
        <v>2385</v>
      </c>
      <c r="L338" s="143">
        <v>500</v>
      </c>
      <c r="M338" s="143" t="s">
        <v>2872</v>
      </c>
      <c r="N338" s="143" t="s">
        <v>2797</v>
      </c>
      <c r="O338" s="143" t="s">
        <v>2872</v>
      </c>
      <c r="P338" s="143"/>
      <c r="Q338" s="143" t="s">
        <v>7966</v>
      </c>
    </row>
    <row r="339" spans="1:17" s="147" customFormat="1" ht="15.95" customHeight="1">
      <c r="A339" s="143">
        <v>5329204</v>
      </c>
      <c r="B339" s="143">
        <v>20439</v>
      </c>
      <c r="C339" s="143" t="s">
        <v>8068</v>
      </c>
      <c r="D339" s="146" t="s">
        <v>8069</v>
      </c>
      <c r="E339" s="143" t="s">
        <v>7262</v>
      </c>
      <c r="F339" s="143" t="s">
        <v>2436</v>
      </c>
      <c r="G339" s="143" t="s">
        <v>127</v>
      </c>
      <c r="H339" s="143" t="s">
        <v>45</v>
      </c>
      <c r="I339" s="143" t="s">
        <v>54</v>
      </c>
      <c r="J339" s="143" t="s">
        <v>2001</v>
      </c>
      <c r="K339" s="143" t="s">
        <v>2385</v>
      </c>
      <c r="L339" s="143">
        <v>510</v>
      </c>
      <c r="M339" s="143" t="s">
        <v>8070</v>
      </c>
      <c r="N339" s="143" t="s">
        <v>2797</v>
      </c>
      <c r="O339" s="143" t="s">
        <v>7918</v>
      </c>
      <c r="P339" s="143"/>
      <c r="Q339" s="143" t="s">
        <v>7939</v>
      </c>
    </row>
    <row r="340" spans="1:17" s="147" customFormat="1" ht="15.95" customHeight="1">
      <c r="A340" s="143">
        <v>5328975</v>
      </c>
      <c r="B340" s="143">
        <v>20692</v>
      </c>
      <c r="C340" s="143" t="s">
        <v>8071</v>
      </c>
      <c r="D340" s="146" t="s">
        <v>8072</v>
      </c>
      <c r="E340" s="143" t="s">
        <v>8073</v>
      </c>
      <c r="F340" s="143" t="s">
        <v>2396</v>
      </c>
      <c r="G340" s="143" t="s">
        <v>2030</v>
      </c>
      <c r="H340" s="143" t="s">
        <v>45</v>
      </c>
      <c r="I340" s="143" t="s">
        <v>89</v>
      </c>
      <c r="J340" s="143" t="s">
        <v>2002</v>
      </c>
      <c r="K340" s="143" t="s">
        <v>2385</v>
      </c>
      <c r="L340" s="143">
        <v>500</v>
      </c>
      <c r="M340" s="143" t="s">
        <v>8074</v>
      </c>
      <c r="N340" s="143"/>
      <c r="O340" s="143" t="s">
        <v>2797</v>
      </c>
      <c r="P340" s="143" t="s">
        <v>7956</v>
      </c>
      <c r="Q340" s="143"/>
    </row>
    <row r="341" spans="1:17" s="147" customFormat="1" ht="15.95" customHeight="1">
      <c r="A341" s="143">
        <v>5327859</v>
      </c>
      <c r="B341" s="143">
        <v>20789</v>
      </c>
      <c r="C341" s="143" t="s">
        <v>8075</v>
      </c>
      <c r="D341" s="146" t="s">
        <v>8076</v>
      </c>
      <c r="E341" s="143" t="s">
        <v>8077</v>
      </c>
      <c r="F341" s="143" t="s">
        <v>2480</v>
      </c>
      <c r="G341" s="143" t="s">
        <v>90</v>
      </c>
      <c r="H341" s="143" t="s">
        <v>45</v>
      </c>
      <c r="I341" s="143" t="s">
        <v>53</v>
      </c>
      <c r="J341" s="143" t="s">
        <v>2000</v>
      </c>
      <c r="K341" s="143" t="s">
        <v>2385</v>
      </c>
      <c r="L341" s="143">
        <v>500</v>
      </c>
      <c r="M341" s="143" t="s">
        <v>8078</v>
      </c>
      <c r="N341" s="143" t="s">
        <v>2797</v>
      </c>
      <c r="O341" s="143" t="s">
        <v>7968</v>
      </c>
      <c r="P341" s="143"/>
      <c r="Q341" s="143" t="s">
        <v>7939</v>
      </c>
    </row>
    <row r="342" spans="1:17" s="147" customFormat="1" ht="15.95" customHeight="1">
      <c r="A342" s="143">
        <v>5329291</v>
      </c>
      <c r="B342" s="143">
        <v>20789</v>
      </c>
      <c r="C342" s="143" t="s">
        <v>8079</v>
      </c>
      <c r="D342" s="146" t="s">
        <v>8080</v>
      </c>
      <c r="E342" s="143" t="s">
        <v>8081</v>
      </c>
      <c r="F342" s="143" t="s">
        <v>2360</v>
      </c>
      <c r="G342" s="143" t="s">
        <v>2025</v>
      </c>
      <c r="H342" s="143" t="s">
        <v>45</v>
      </c>
      <c r="I342" s="143" t="s">
        <v>54</v>
      </c>
      <c r="J342" s="143" t="s">
        <v>2001</v>
      </c>
      <c r="K342" s="143" t="s">
        <v>2385</v>
      </c>
      <c r="L342" s="143">
        <v>500</v>
      </c>
      <c r="M342" s="143" t="s">
        <v>8082</v>
      </c>
      <c r="N342" s="143"/>
      <c r="O342" s="143" t="s">
        <v>7965</v>
      </c>
      <c r="P342" s="143" t="s">
        <v>7981</v>
      </c>
      <c r="Q342" s="143" t="s">
        <v>7965</v>
      </c>
    </row>
    <row r="343" spans="1:17" s="147" customFormat="1" ht="15.95" customHeight="1">
      <c r="A343" s="143">
        <v>5328875</v>
      </c>
      <c r="B343" s="143">
        <v>20835</v>
      </c>
      <c r="C343" s="143" t="s">
        <v>8083</v>
      </c>
      <c r="D343" s="146" t="s">
        <v>8084</v>
      </c>
      <c r="E343" s="143" t="s">
        <v>8085</v>
      </c>
      <c r="F343" s="143" t="s">
        <v>2376</v>
      </c>
      <c r="G343" s="143" t="s">
        <v>51</v>
      </c>
      <c r="H343" s="143" t="s">
        <v>45</v>
      </c>
      <c r="I343" s="143" t="s">
        <v>53</v>
      </c>
      <c r="J343" s="143" t="s">
        <v>2000</v>
      </c>
      <c r="K343" s="143" t="s">
        <v>2385</v>
      </c>
      <c r="L343" s="143">
        <v>515</v>
      </c>
      <c r="M343" s="143" t="s">
        <v>8086</v>
      </c>
      <c r="N343" s="143" t="s">
        <v>2797</v>
      </c>
      <c r="O343" s="143" t="s">
        <v>7939</v>
      </c>
      <c r="P343" s="143"/>
      <c r="Q343" s="143" t="s">
        <v>7966</v>
      </c>
    </row>
    <row r="344" spans="1:17" s="147" customFormat="1" ht="15.95" customHeight="1">
      <c r="A344" s="143">
        <v>5329557</v>
      </c>
      <c r="B344" s="143">
        <v>21076</v>
      </c>
      <c r="C344" s="143" t="s">
        <v>8087</v>
      </c>
      <c r="D344" s="146" t="s">
        <v>8088</v>
      </c>
      <c r="E344" s="143" t="s">
        <v>8089</v>
      </c>
      <c r="F344" s="143" t="s">
        <v>2355</v>
      </c>
      <c r="G344" s="143" t="s">
        <v>47</v>
      </c>
      <c r="H344" s="143" t="s">
        <v>45</v>
      </c>
      <c r="I344" s="143" t="s">
        <v>54</v>
      </c>
      <c r="J344" s="143" t="s">
        <v>2001</v>
      </c>
      <c r="K344" s="143" t="s">
        <v>2385</v>
      </c>
      <c r="L344" s="143">
        <v>500</v>
      </c>
      <c r="M344" s="143" t="s">
        <v>7955</v>
      </c>
      <c r="N344" s="143"/>
      <c r="O344" s="143"/>
      <c r="P344" s="143" t="s">
        <v>8006</v>
      </c>
      <c r="Q344" s="143" t="s">
        <v>7965</v>
      </c>
    </row>
    <row r="345" spans="1:17" s="147" customFormat="1" ht="15.95" customHeight="1">
      <c r="A345" s="143">
        <v>5328033</v>
      </c>
      <c r="B345" s="143">
        <v>21520</v>
      </c>
      <c r="C345" s="143" t="s">
        <v>8090</v>
      </c>
      <c r="D345" s="146" t="s">
        <v>8091</v>
      </c>
      <c r="E345" s="143" t="s">
        <v>8092</v>
      </c>
      <c r="F345" s="143" t="s">
        <v>2436</v>
      </c>
      <c r="G345" s="143" t="s">
        <v>127</v>
      </c>
      <c r="H345" s="143" t="s">
        <v>45</v>
      </c>
      <c r="I345" s="143" t="s">
        <v>53</v>
      </c>
      <c r="J345" s="143" t="s">
        <v>2000</v>
      </c>
      <c r="K345" s="143" t="s">
        <v>2385</v>
      </c>
      <c r="L345" s="143">
        <v>500</v>
      </c>
      <c r="M345" s="143" t="s">
        <v>8093</v>
      </c>
      <c r="N345" s="143" t="s">
        <v>2797</v>
      </c>
      <c r="O345" s="143"/>
      <c r="P345" s="143" t="s">
        <v>7986</v>
      </c>
      <c r="Q345" s="143" t="s">
        <v>7966</v>
      </c>
    </row>
    <row r="346" spans="1:17" s="147" customFormat="1" ht="15.95" customHeight="1">
      <c r="A346" s="143">
        <v>5329273</v>
      </c>
      <c r="B346" s="143">
        <v>22459</v>
      </c>
      <c r="C346" s="143" t="s">
        <v>8094</v>
      </c>
      <c r="D346" s="146" t="s">
        <v>8095</v>
      </c>
      <c r="E346" s="143" t="s">
        <v>8096</v>
      </c>
      <c r="F346" s="143" t="s">
        <v>2536</v>
      </c>
      <c r="G346" s="143" t="s">
        <v>945</v>
      </c>
      <c r="H346" s="143" t="s">
        <v>45</v>
      </c>
      <c r="I346" s="143" t="s">
        <v>53</v>
      </c>
      <c r="J346" s="143" t="s">
        <v>2000</v>
      </c>
      <c r="K346" s="143" t="s">
        <v>2385</v>
      </c>
      <c r="L346" s="143">
        <v>500</v>
      </c>
      <c r="M346" s="143" t="s">
        <v>2797</v>
      </c>
      <c r="N346" s="143" t="s">
        <v>2797</v>
      </c>
      <c r="O346" s="143" t="s">
        <v>7966</v>
      </c>
      <c r="P346" s="143"/>
      <c r="Q346" s="143"/>
    </row>
    <row r="347" spans="1:17" s="147" customFormat="1" ht="15.95" customHeight="1">
      <c r="A347" s="143">
        <v>5329097</v>
      </c>
      <c r="B347" s="143">
        <v>22459</v>
      </c>
      <c r="C347" s="143" t="s">
        <v>8097</v>
      </c>
      <c r="D347" s="146" t="s">
        <v>8098</v>
      </c>
      <c r="E347" s="143" t="s">
        <v>8099</v>
      </c>
      <c r="F347" s="143" t="s">
        <v>2597</v>
      </c>
      <c r="G347" s="143" t="s">
        <v>2049</v>
      </c>
      <c r="H347" s="143" t="s">
        <v>45</v>
      </c>
      <c r="I347" s="143" t="s">
        <v>44</v>
      </c>
      <c r="J347" s="143" t="s">
        <v>1999</v>
      </c>
      <c r="K347" s="143" t="s">
        <v>2385</v>
      </c>
      <c r="L347" s="143">
        <v>500</v>
      </c>
      <c r="M347" s="143" t="s">
        <v>2797</v>
      </c>
      <c r="N347" s="143"/>
      <c r="O347" s="143" t="s">
        <v>2797</v>
      </c>
      <c r="P347" s="143" t="s">
        <v>2797</v>
      </c>
      <c r="Q347" s="143" t="s">
        <v>2797</v>
      </c>
    </row>
    <row r="348" spans="1:17" s="147" customFormat="1" ht="15.95" customHeight="1">
      <c r="A348" s="143">
        <v>5324098</v>
      </c>
      <c r="B348" s="143">
        <v>22459</v>
      </c>
      <c r="C348" s="143" t="s">
        <v>8100</v>
      </c>
      <c r="D348" s="146" t="s">
        <v>8101</v>
      </c>
      <c r="E348" s="143" t="s">
        <v>8102</v>
      </c>
      <c r="F348" s="143" t="s">
        <v>2436</v>
      </c>
      <c r="G348" s="143" t="s">
        <v>127</v>
      </c>
      <c r="H348" s="143" t="s">
        <v>45</v>
      </c>
      <c r="I348" s="143" t="s">
        <v>59</v>
      </c>
      <c r="J348" s="143" t="s">
        <v>1993</v>
      </c>
      <c r="K348" s="143" t="s">
        <v>2385</v>
      </c>
      <c r="L348" s="143">
        <v>523</v>
      </c>
      <c r="M348" s="143" t="s">
        <v>2797</v>
      </c>
      <c r="N348" s="143" t="s">
        <v>2797</v>
      </c>
      <c r="O348" s="143" t="s">
        <v>2797</v>
      </c>
      <c r="P348" s="143"/>
      <c r="Q348" s="143"/>
    </row>
    <row r="349" spans="1:17" s="147" customFormat="1" ht="15.95" customHeight="1">
      <c r="A349" s="143">
        <v>5327397</v>
      </c>
      <c r="B349" s="143">
        <v>22459</v>
      </c>
      <c r="C349" s="143" t="s">
        <v>8103</v>
      </c>
      <c r="D349" s="146" t="s">
        <v>8104</v>
      </c>
      <c r="E349" s="143" t="s">
        <v>8105</v>
      </c>
      <c r="F349" s="143" t="s">
        <v>2436</v>
      </c>
      <c r="G349" s="143" t="s">
        <v>127</v>
      </c>
      <c r="H349" s="143" t="s">
        <v>45</v>
      </c>
      <c r="I349" s="143" t="s">
        <v>97</v>
      </c>
      <c r="J349" s="143" t="s">
        <v>1998</v>
      </c>
      <c r="K349" s="143" t="s">
        <v>2385</v>
      </c>
      <c r="L349" s="143">
        <v>527</v>
      </c>
      <c r="M349" s="143" t="s">
        <v>2797</v>
      </c>
      <c r="N349" s="143" t="s">
        <v>2797</v>
      </c>
      <c r="O349" s="143"/>
      <c r="P349" s="143"/>
      <c r="Q349" s="143"/>
    </row>
    <row r="350" spans="1:17" s="147" customFormat="1" ht="15.95" customHeight="1">
      <c r="A350" s="143">
        <v>5329046</v>
      </c>
      <c r="B350" s="143">
        <v>22459</v>
      </c>
      <c r="C350" s="143" t="s">
        <v>8106</v>
      </c>
      <c r="D350" s="146" t="s">
        <v>8107</v>
      </c>
      <c r="E350" s="143" t="s">
        <v>8108</v>
      </c>
      <c r="F350" s="143" t="s">
        <v>2436</v>
      </c>
      <c r="G350" s="143" t="s">
        <v>127</v>
      </c>
      <c r="H350" s="143" t="s">
        <v>45</v>
      </c>
      <c r="I350" s="143" t="s">
        <v>89</v>
      </c>
      <c r="J350" s="143" t="s">
        <v>2002</v>
      </c>
      <c r="K350" s="143" t="s">
        <v>2385</v>
      </c>
      <c r="L350" s="143">
        <v>500</v>
      </c>
      <c r="M350" s="143" t="s">
        <v>2797</v>
      </c>
      <c r="N350" s="143" t="s">
        <v>2797</v>
      </c>
      <c r="O350" s="143" t="s">
        <v>2388</v>
      </c>
      <c r="P350" s="143"/>
      <c r="Q350" s="143" t="s">
        <v>7966</v>
      </c>
    </row>
  </sheetData>
  <sheetProtection algorithmName="SHA-512" hashValue="wdUDlSN2uGUJHXEsRqyjdOGMbr3inb9bXKQVxNz9nwzjnnNZa5TbtFIZTuJh8xHnpL0zS58A2yk+BBSvd4WFWQ==" saltValue="znVxRvoKi234WCEeF99KiA==" spinCount="100000" sheet="1" objects="1" scenarios="1"/>
  <autoFilter ref="B2:O323" xr:uid="{00000000-0009-0000-0000-000002000000}"/>
  <sortState xmlns:xlrd2="http://schemas.microsoft.com/office/spreadsheetml/2017/richdata2" ref="B3:O381">
    <sortCondition ref="E3:E381"/>
    <sortCondition ref="C3:C381"/>
  </sortState>
  <mergeCells count="1">
    <mergeCell ref="B1:I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2"/>
  <sheetViews>
    <sheetView view="pageBreakPreview" zoomScaleSheetLayoutView="100" workbookViewId="0">
      <selection activeCell="B39" sqref="B39"/>
    </sheetView>
  </sheetViews>
  <sheetFormatPr baseColWidth="10" defaultRowHeight="15" customHeight="1"/>
  <cols>
    <col min="1" max="1" width="10.625" style="29" customWidth="1"/>
    <col min="2" max="2" width="26.625" style="27" customWidth="1"/>
    <col min="3" max="3" width="8.625" style="29" customWidth="1"/>
    <col min="4" max="4" width="24.625" style="27" customWidth="1"/>
    <col min="5" max="6" width="12.625" style="28" customWidth="1"/>
    <col min="7" max="7" width="30.625" style="27" customWidth="1"/>
    <col min="8" max="46" width="5.125" style="27" customWidth="1"/>
    <col min="47" max="16384" width="11" style="27"/>
  </cols>
  <sheetData>
    <row r="1" spans="1:8" s="29" customFormat="1" ht="15" customHeight="1">
      <c r="A1" s="32" t="s">
        <v>846</v>
      </c>
      <c r="B1" s="32" t="s">
        <v>855</v>
      </c>
      <c r="C1" s="32" t="s">
        <v>882</v>
      </c>
      <c r="D1" s="32" t="s">
        <v>883</v>
      </c>
      <c r="E1" s="33" t="s">
        <v>884</v>
      </c>
      <c r="F1" s="33" t="s">
        <v>885</v>
      </c>
      <c r="G1" s="32" t="s">
        <v>886</v>
      </c>
    </row>
    <row r="2" spans="1:8" ht="15" customHeight="1">
      <c r="A2" s="29">
        <f>inscription!M27</f>
        <v>0</v>
      </c>
      <c r="B2" s="34" t="str">
        <f>inscription!D27</f>
        <v/>
      </c>
      <c r="C2" s="29">
        <f>inscription!N26</f>
        <v>0</v>
      </c>
      <c r="D2" s="34" t="str">
        <f>inscription!D29</f>
        <v/>
      </c>
      <c r="E2" s="28">
        <f>inscription!M29</f>
        <v>0</v>
      </c>
      <c r="F2" s="28">
        <f>inscription!M31</f>
        <v>0</v>
      </c>
      <c r="G2" s="34" t="str">
        <f>inscription!D31</f>
        <v/>
      </c>
      <c r="H2" s="34"/>
    </row>
    <row r="3" spans="1:8" ht="15" customHeight="1">
      <c r="A3" s="30"/>
      <c r="B3" s="35"/>
      <c r="C3" s="30"/>
      <c r="D3" s="35"/>
      <c r="E3" s="31"/>
      <c r="F3" s="31"/>
      <c r="G3" s="35"/>
    </row>
    <row r="4" spans="1:8" ht="15" customHeight="1">
      <c r="A4" s="30"/>
      <c r="B4" s="35"/>
      <c r="C4" s="30"/>
      <c r="D4" s="35"/>
      <c r="E4" s="31"/>
      <c r="F4" s="31"/>
      <c r="G4" s="35"/>
    </row>
    <row r="5" spans="1:8" ht="15" customHeight="1">
      <c r="A5" s="30"/>
      <c r="B5" s="35"/>
      <c r="C5" s="30"/>
      <c r="D5" s="35"/>
      <c r="E5" s="31"/>
      <c r="F5" s="31"/>
      <c r="G5" s="35"/>
    </row>
    <row r="6" spans="1:8" ht="15" customHeight="1">
      <c r="A6" s="30"/>
      <c r="B6" s="35"/>
      <c r="C6" s="30"/>
      <c r="D6" s="35"/>
      <c r="E6" s="31"/>
      <c r="F6" s="31"/>
      <c r="G6" s="35"/>
    </row>
    <row r="7" spans="1:8" ht="15" customHeight="1">
      <c r="A7" s="30"/>
      <c r="B7" s="35"/>
      <c r="C7" s="30"/>
      <c r="D7" s="35"/>
      <c r="E7" s="31"/>
      <c r="F7" s="31"/>
      <c r="G7" s="35"/>
    </row>
    <row r="8" spans="1:8" ht="15" customHeight="1">
      <c r="A8" s="30"/>
      <c r="B8" s="35"/>
      <c r="C8" s="30"/>
      <c r="D8" s="35"/>
      <c r="E8" s="31"/>
      <c r="F8" s="31"/>
      <c r="G8" s="35"/>
    </row>
    <row r="9" spans="1:8" ht="15" customHeight="1">
      <c r="A9" s="30"/>
      <c r="B9" s="35"/>
      <c r="C9" s="30"/>
      <c r="D9" s="35"/>
      <c r="E9" s="31"/>
      <c r="F9" s="31"/>
      <c r="G9" s="35"/>
    </row>
    <row r="10" spans="1:8" ht="15" customHeight="1">
      <c r="A10" s="30"/>
      <c r="B10" s="35"/>
      <c r="C10" s="30"/>
      <c r="D10" s="35"/>
      <c r="E10" s="31"/>
      <c r="F10" s="31"/>
      <c r="G10" s="35"/>
    </row>
    <row r="11" spans="1:8" ht="15" customHeight="1">
      <c r="A11" s="30"/>
      <c r="B11" s="35"/>
      <c r="C11" s="30"/>
      <c r="D11" s="35"/>
      <c r="E11" s="31"/>
      <c r="F11" s="31"/>
      <c r="G11" s="35"/>
    </row>
    <row r="12" spans="1:8" ht="15" customHeight="1">
      <c r="A12" s="30"/>
      <c r="B12" s="35"/>
      <c r="C12" s="30"/>
      <c r="D12" s="35"/>
      <c r="E12" s="31"/>
      <c r="F12" s="31"/>
      <c r="G12" s="35"/>
    </row>
    <row r="13" spans="1:8" ht="15" customHeight="1">
      <c r="A13" s="30"/>
      <c r="B13" s="35"/>
      <c r="C13" s="30"/>
      <c r="D13" s="35"/>
      <c r="E13" s="31"/>
      <c r="F13" s="31"/>
      <c r="G13" s="35"/>
    </row>
    <row r="14" spans="1:8" ht="15" customHeight="1">
      <c r="A14" s="30"/>
      <c r="B14" s="35"/>
      <c r="C14" s="30"/>
      <c r="D14" s="35"/>
      <c r="E14" s="31"/>
      <c r="F14" s="31"/>
      <c r="G14" s="35"/>
    </row>
    <row r="15" spans="1:8" ht="15" customHeight="1">
      <c r="A15" s="30"/>
      <c r="B15" s="35"/>
      <c r="C15" s="30"/>
      <c r="D15" s="35"/>
      <c r="E15" s="31"/>
      <c r="F15" s="31"/>
      <c r="G15" s="35"/>
    </row>
    <row r="16" spans="1:8" ht="15" customHeight="1">
      <c r="A16" s="30"/>
      <c r="B16" s="35"/>
      <c r="C16" s="30"/>
      <c r="D16" s="35"/>
      <c r="E16" s="31"/>
      <c r="F16" s="31"/>
      <c r="G16" s="35"/>
    </row>
    <row r="17" spans="1:7" ht="15" customHeight="1">
      <c r="A17" s="30"/>
      <c r="B17" s="35"/>
      <c r="C17" s="30"/>
      <c r="D17" s="35"/>
      <c r="E17" s="31"/>
      <c r="F17" s="31"/>
      <c r="G17" s="35"/>
    </row>
    <row r="18" spans="1:7" ht="15" customHeight="1">
      <c r="A18" s="30"/>
      <c r="B18" s="35"/>
      <c r="C18" s="30"/>
      <c r="D18" s="35"/>
      <c r="E18" s="31"/>
      <c r="F18" s="31"/>
      <c r="G18" s="35"/>
    </row>
    <row r="19" spans="1:7" ht="15" customHeight="1">
      <c r="A19" s="30"/>
      <c r="B19" s="35"/>
      <c r="C19" s="30"/>
      <c r="D19" s="35"/>
      <c r="E19" s="31"/>
      <c r="F19" s="31"/>
      <c r="G19" s="35"/>
    </row>
    <row r="20" spans="1:7" ht="15" customHeight="1">
      <c r="A20" s="30"/>
      <c r="B20" s="35"/>
      <c r="C20" s="30"/>
      <c r="D20" s="35"/>
      <c r="E20" s="31"/>
      <c r="F20" s="31"/>
      <c r="G20" s="35"/>
    </row>
    <row r="21" spans="1:7" ht="15" customHeight="1">
      <c r="A21" s="30"/>
      <c r="B21" s="35"/>
      <c r="C21" s="30"/>
      <c r="D21" s="35"/>
      <c r="E21" s="31"/>
      <c r="F21" s="31"/>
      <c r="G21" s="35"/>
    </row>
    <row r="22" spans="1:7" ht="15" customHeight="1">
      <c r="A22" s="30"/>
      <c r="B22" s="35"/>
      <c r="C22" s="30"/>
      <c r="D22" s="35"/>
      <c r="E22" s="31"/>
      <c r="F22" s="31"/>
      <c r="G22" s="35"/>
    </row>
    <row r="23" spans="1:7" ht="15" customHeight="1">
      <c r="A23" s="30"/>
      <c r="B23" s="35"/>
      <c r="C23" s="30"/>
      <c r="D23" s="35"/>
      <c r="E23" s="31"/>
      <c r="F23" s="31"/>
      <c r="G23" s="35"/>
    </row>
    <row r="24" spans="1:7" ht="15" customHeight="1">
      <c r="A24" s="30"/>
      <c r="B24" s="35"/>
      <c r="C24" s="30"/>
      <c r="D24" s="35"/>
      <c r="E24" s="31"/>
      <c r="F24" s="31"/>
      <c r="G24" s="35"/>
    </row>
    <row r="25" spans="1:7" ht="15" customHeight="1">
      <c r="A25" s="30"/>
      <c r="B25" s="35"/>
      <c r="C25" s="30"/>
      <c r="D25" s="35"/>
      <c r="E25" s="31"/>
      <c r="F25" s="31"/>
      <c r="G25" s="35"/>
    </row>
    <row r="26" spans="1:7" ht="15" customHeight="1">
      <c r="A26" s="30"/>
      <c r="B26" s="35"/>
      <c r="C26" s="30"/>
      <c r="D26" s="35"/>
      <c r="E26" s="31"/>
      <c r="F26" s="31"/>
      <c r="G26" s="35"/>
    </row>
    <row r="27" spans="1:7" ht="15" customHeight="1">
      <c r="A27" s="30"/>
      <c r="B27" s="35"/>
      <c r="C27" s="30"/>
      <c r="D27" s="35"/>
      <c r="E27" s="31"/>
      <c r="F27" s="31"/>
      <c r="G27" s="35"/>
    </row>
    <row r="28" spans="1:7" ht="15" customHeight="1">
      <c r="A28" s="30"/>
      <c r="B28" s="35"/>
      <c r="C28" s="30"/>
      <c r="D28" s="35"/>
      <c r="E28" s="31"/>
      <c r="F28" s="31"/>
      <c r="G28" s="35"/>
    </row>
    <row r="29" spans="1:7" ht="15" customHeight="1">
      <c r="A29" s="30"/>
      <c r="B29" s="35"/>
      <c r="C29" s="30"/>
      <c r="D29" s="35"/>
      <c r="E29" s="31"/>
      <c r="F29" s="31"/>
      <c r="G29" s="35"/>
    </row>
    <row r="30" spans="1:7" ht="15" customHeight="1">
      <c r="A30" s="30"/>
      <c r="B30" s="35"/>
      <c r="C30" s="30"/>
      <c r="D30" s="35"/>
      <c r="E30" s="31"/>
      <c r="F30" s="31"/>
      <c r="G30" s="35"/>
    </row>
    <row r="31" spans="1:7" ht="15" customHeight="1">
      <c r="A31" s="30"/>
      <c r="B31" s="35"/>
      <c r="C31" s="30"/>
      <c r="D31" s="35"/>
      <c r="E31" s="31"/>
      <c r="F31" s="31"/>
      <c r="G31" s="35"/>
    </row>
    <row r="32" spans="1:7" ht="15" customHeight="1">
      <c r="A32" s="30"/>
      <c r="B32" s="35"/>
      <c r="C32" s="30"/>
      <c r="D32" s="35"/>
      <c r="E32" s="31"/>
      <c r="F32" s="31"/>
      <c r="G32" s="35"/>
    </row>
  </sheetData>
  <sheetProtection selectLockedCells="1"/>
  <printOptions horizontalCentered="1"/>
  <pageMargins left="0.39370078740157483" right="0" top="0.19685039370078741" bottom="0.19685039370078741"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1"/>
  <sheetViews>
    <sheetView workbookViewId="0">
      <selection activeCell="E94" sqref="E94"/>
    </sheetView>
  </sheetViews>
  <sheetFormatPr baseColWidth="10" defaultRowHeight="12"/>
  <cols>
    <col min="3" max="3" width="11" style="138"/>
  </cols>
  <sheetData>
    <row r="1" spans="1:4" ht="12.75">
      <c r="A1" s="37">
        <v>1930</v>
      </c>
      <c r="B1" s="37" t="s">
        <v>864</v>
      </c>
      <c r="C1" s="137" t="s">
        <v>1988</v>
      </c>
      <c r="D1" s="36" t="s">
        <v>7400</v>
      </c>
    </row>
    <row r="2" spans="1:4" ht="12.75">
      <c r="A2" s="37">
        <v>1931</v>
      </c>
      <c r="B2" s="37" t="s">
        <v>864</v>
      </c>
      <c r="C2" s="137" t="s">
        <v>1988</v>
      </c>
    </row>
    <row r="3" spans="1:4" ht="12.75">
      <c r="A3" s="37">
        <v>1932</v>
      </c>
      <c r="B3" s="37" t="s">
        <v>864</v>
      </c>
      <c r="C3" s="137" t="s">
        <v>1988</v>
      </c>
    </row>
    <row r="4" spans="1:4" ht="12.75">
      <c r="A4" s="37">
        <v>1933</v>
      </c>
      <c r="B4" s="37" t="s">
        <v>864</v>
      </c>
      <c r="C4" s="137" t="s">
        <v>1988</v>
      </c>
    </row>
    <row r="5" spans="1:4" ht="12.75">
      <c r="A5" s="37">
        <v>1934</v>
      </c>
      <c r="B5" s="37" t="s">
        <v>864</v>
      </c>
      <c r="C5" s="137" t="s">
        <v>1988</v>
      </c>
    </row>
    <row r="6" spans="1:4" ht="12.75">
      <c r="A6" s="37">
        <v>1935</v>
      </c>
      <c r="B6" s="37" t="s">
        <v>864</v>
      </c>
      <c r="C6" s="137" t="s">
        <v>1988</v>
      </c>
    </row>
    <row r="7" spans="1:4" ht="12.75">
      <c r="A7" s="37">
        <v>1936</v>
      </c>
      <c r="B7" s="37" t="s">
        <v>864</v>
      </c>
      <c r="C7" s="137" t="s">
        <v>1988</v>
      </c>
    </row>
    <row r="8" spans="1:4" ht="12.75">
      <c r="A8" s="37">
        <v>1937</v>
      </c>
      <c r="B8" s="37" t="s">
        <v>864</v>
      </c>
      <c r="C8" s="137" t="s">
        <v>1988</v>
      </c>
    </row>
    <row r="9" spans="1:4" ht="12.75">
      <c r="A9" s="37">
        <v>1938</v>
      </c>
      <c r="B9" s="37" t="s">
        <v>864</v>
      </c>
      <c r="C9" s="137" t="s">
        <v>1988</v>
      </c>
    </row>
    <row r="10" spans="1:4" ht="12.75">
      <c r="A10" s="37">
        <v>1939</v>
      </c>
      <c r="B10" s="37" t="s">
        <v>864</v>
      </c>
      <c r="C10" s="137" t="s">
        <v>1988</v>
      </c>
    </row>
    <row r="11" spans="1:4" ht="12.75">
      <c r="A11" s="37">
        <v>1940</v>
      </c>
      <c r="B11" s="37" t="s">
        <v>864</v>
      </c>
      <c r="C11" s="137" t="s">
        <v>1988</v>
      </c>
    </row>
    <row r="12" spans="1:4" ht="12.75">
      <c r="A12" s="37">
        <v>1941</v>
      </c>
      <c r="B12" s="37" t="s">
        <v>864</v>
      </c>
      <c r="C12" s="137" t="s">
        <v>1988</v>
      </c>
    </row>
    <row r="13" spans="1:4" ht="12.75">
      <c r="A13" s="37">
        <v>1942</v>
      </c>
      <c r="B13" s="37" t="s">
        <v>864</v>
      </c>
      <c r="C13" s="137" t="s">
        <v>1988</v>
      </c>
    </row>
    <row r="14" spans="1:4" ht="12.75">
      <c r="A14" s="37">
        <v>1943</v>
      </c>
      <c r="B14" s="37" t="s">
        <v>864</v>
      </c>
      <c r="C14" s="137" t="s">
        <v>1988</v>
      </c>
    </row>
    <row r="15" spans="1:4" ht="12.75">
      <c r="A15" s="37">
        <v>1944</v>
      </c>
      <c r="B15" s="37" t="s">
        <v>864</v>
      </c>
      <c r="C15" s="137" t="s">
        <v>1988</v>
      </c>
    </row>
    <row r="16" spans="1:4" ht="12.75">
      <c r="A16" s="37">
        <v>1945</v>
      </c>
      <c r="B16" s="37" t="s">
        <v>887</v>
      </c>
      <c r="C16" s="137" t="s">
        <v>1989</v>
      </c>
    </row>
    <row r="17" spans="1:3" ht="12.75">
      <c r="A17" s="37">
        <v>1946</v>
      </c>
      <c r="B17" s="37" t="s">
        <v>887</v>
      </c>
      <c r="C17" s="137" t="s">
        <v>1989</v>
      </c>
    </row>
    <row r="18" spans="1:3" ht="12.75">
      <c r="A18" s="37">
        <v>1947</v>
      </c>
      <c r="B18" s="37" t="s">
        <v>887</v>
      </c>
      <c r="C18" s="137" t="s">
        <v>1989</v>
      </c>
    </row>
    <row r="19" spans="1:3" ht="12.75">
      <c r="A19" s="37">
        <v>1948</v>
      </c>
      <c r="B19" s="37" t="s">
        <v>887</v>
      </c>
      <c r="C19" s="137" t="s">
        <v>1989</v>
      </c>
    </row>
    <row r="20" spans="1:3" ht="12.75">
      <c r="A20" s="37">
        <v>1949</v>
      </c>
      <c r="B20" s="37" t="s">
        <v>887</v>
      </c>
      <c r="C20" s="137" t="s">
        <v>1989</v>
      </c>
    </row>
    <row r="21" spans="1:3" ht="12.75">
      <c r="A21" s="37">
        <v>1950</v>
      </c>
      <c r="B21" s="37" t="s">
        <v>887</v>
      </c>
      <c r="C21" s="137" t="s">
        <v>1989</v>
      </c>
    </row>
    <row r="22" spans="1:3" ht="12.75">
      <c r="A22" s="37">
        <v>1951</v>
      </c>
      <c r="B22" s="37" t="s">
        <v>887</v>
      </c>
      <c r="C22" s="137" t="s">
        <v>1989</v>
      </c>
    </row>
    <row r="23" spans="1:3" ht="12.75">
      <c r="A23" s="37">
        <v>1952</v>
      </c>
      <c r="B23" s="37" t="s">
        <v>887</v>
      </c>
      <c r="C23" s="137" t="s">
        <v>1989</v>
      </c>
    </row>
    <row r="24" spans="1:3" ht="12.75">
      <c r="A24" s="37">
        <v>1953</v>
      </c>
      <c r="B24" s="37" t="s">
        <v>887</v>
      </c>
      <c r="C24" s="137" t="s">
        <v>1989</v>
      </c>
    </row>
    <row r="25" spans="1:3" ht="12.75">
      <c r="A25" s="37">
        <v>1954</v>
      </c>
      <c r="B25" s="37" t="s">
        <v>887</v>
      </c>
      <c r="C25" s="137">
        <v>-80</v>
      </c>
    </row>
    <row r="26" spans="1:3" ht="12.75">
      <c r="A26" s="37">
        <v>1955</v>
      </c>
      <c r="B26" s="37" t="s">
        <v>80</v>
      </c>
      <c r="C26" s="137" t="s">
        <v>1990</v>
      </c>
    </row>
    <row r="27" spans="1:3" ht="12.75">
      <c r="A27" s="37">
        <v>1956</v>
      </c>
      <c r="B27" s="37" t="s">
        <v>80</v>
      </c>
      <c r="C27" s="137" t="s">
        <v>1990</v>
      </c>
    </row>
    <row r="28" spans="1:3" ht="12.75">
      <c r="A28" s="37">
        <v>1957</v>
      </c>
      <c r="B28" s="37" t="s">
        <v>80</v>
      </c>
      <c r="C28" s="137" t="s">
        <v>1990</v>
      </c>
    </row>
    <row r="29" spans="1:3" ht="12.75">
      <c r="A29" s="37">
        <v>1958</v>
      </c>
      <c r="B29" s="37" t="s">
        <v>80</v>
      </c>
      <c r="C29" s="137" t="s">
        <v>1990</v>
      </c>
    </row>
    <row r="30" spans="1:3" ht="12.75">
      <c r="A30" s="37">
        <v>1959</v>
      </c>
      <c r="B30" s="37" t="s">
        <v>80</v>
      </c>
      <c r="C30" s="137" t="s">
        <v>1990</v>
      </c>
    </row>
    <row r="31" spans="1:3" ht="12.75">
      <c r="A31" s="37">
        <v>1960</v>
      </c>
      <c r="B31" s="37" t="s">
        <v>80</v>
      </c>
      <c r="C31" s="137" t="s">
        <v>1990</v>
      </c>
    </row>
    <row r="32" spans="1:3" ht="12.75">
      <c r="A32" s="37">
        <v>1961</v>
      </c>
      <c r="B32" s="37" t="s">
        <v>80</v>
      </c>
      <c r="C32" s="137" t="s">
        <v>1990</v>
      </c>
    </row>
    <row r="33" spans="1:3" ht="12.75">
      <c r="A33" s="37">
        <v>1962</v>
      </c>
      <c r="B33" s="37" t="s">
        <v>80</v>
      </c>
      <c r="C33" s="137" t="s">
        <v>1990</v>
      </c>
    </row>
    <row r="34" spans="1:3" ht="12.75">
      <c r="A34" s="37">
        <v>1963</v>
      </c>
      <c r="B34" s="37" t="s">
        <v>80</v>
      </c>
      <c r="C34" s="137" t="s">
        <v>1990</v>
      </c>
    </row>
    <row r="35" spans="1:3" ht="12.75">
      <c r="A35" s="37">
        <v>1964</v>
      </c>
      <c r="B35" s="37" t="s">
        <v>80</v>
      </c>
      <c r="C35" s="137">
        <v>-70</v>
      </c>
    </row>
    <row r="36" spans="1:3" ht="12.75">
      <c r="A36" s="37">
        <v>1965</v>
      </c>
      <c r="B36" s="37" t="s">
        <v>65</v>
      </c>
      <c r="C36" s="137" t="s">
        <v>1991</v>
      </c>
    </row>
    <row r="37" spans="1:3" ht="12.75">
      <c r="A37" s="37">
        <v>1966</v>
      </c>
      <c r="B37" s="37" t="s">
        <v>65</v>
      </c>
      <c r="C37" s="137" t="s">
        <v>1991</v>
      </c>
    </row>
    <row r="38" spans="1:3" ht="12.75">
      <c r="A38" s="37">
        <v>1967</v>
      </c>
      <c r="B38" s="37" t="s">
        <v>65</v>
      </c>
      <c r="C38" s="137" t="s">
        <v>1991</v>
      </c>
    </row>
    <row r="39" spans="1:3" ht="12.75">
      <c r="A39" s="37">
        <v>1968</v>
      </c>
      <c r="B39" s="37" t="s">
        <v>65</v>
      </c>
      <c r="C39" s="137" t="s">
        <v>1991</v>
      </c>
    </row>
    <row r="40" spans="1:3" ht="12.75">
      <c r="A40" s="37">
        <v>1969</v>
      </c>
      <c r="B40" s="37" t="s">
        <v>65</v>
      </c>
      <c r="C40" s="137" t="s">
        <v>1991</v>
      </c>
    </row>
    <row r="41" spans="1:3" ht="12.75">
      <c r="A41" s="37">
        <v>1970</v>
      </c>
      <c r="B41" s="37" t="s">
        <v>65</v>
      </c>
      <c r="C41" s="137" t="s">
        <v>1991</v>
      </c>
    </row>
    <row r="42" spans="1:3" ht="12.75">
      <c r="A42" s="37">
        <v>1971</v>
      </c>
      <c r="B42" s="37" t="s">
        <v>65</v>
      </c>
      <c r="C42" s="137" t="s">
        <v>1991</v>
      </c>
    </row>
    <row r="43" spans="1:3" ht="12.75">
      <c r="A43" s="37">
        <v>1972</v>
      </c>
      <c r="B43" s="37" t="s">
        <v>65</v>
      </c>
      <c r="C43" s="137" t="s">
        <v>1991</v>
      </c>
    </row>
    <row r="44" spans="1:3" ht="12.75">
      <c r="A44" s="37">
        <v>1973</v>
      </c>
      <c r="B44" s="37" t="s">
        <v>65</v>
      </c>
      <c r="C44" s="137" t="s">
        <v>1991</v>
      </c>
    </row>
    <row r="45" spans="1:3" ht="12.75">
      <c r="A45" s="37">
        <v>1974</v>
      </c>
      <c r="B45" s="37" t="s">
        <v>65</v>
      </c>
      <c r="C45" s="137">
        <v>-60</v>
      </c>
    </row>
    <row r="46" spans="1:3" ht="12.75">
      <c r="A46" s="37">
        <v>1975</v>
      </c>
      <c r="B46" s="37" t="s">
        <v>82</v>
      </c>
      <c r="C46" s="137" t="s">
        <v>1992</v>
      </c>
    </row>
    <row r="47" spans="1:3" ht="12.75">
      <c r="A47" s="37">
        <v>1976</v>
      </c>
      <c r="B47" s="37" t="s">
        <v>82</v>
      </c>
      <c r="C47" s="137" t="s">
        <v>1992</v>
      </c>
    </row>
    <row r="48" spans="1:3" ht="12.75">
      <c r="A48" s="37">
        <v>1977</v>
      </c>
      <c r="B48" s="37" t="s">
        <v>82</v>
      </c>
      <c r="C48" s="137" t="s">
        <v>1992</v>
      </c>
    </row>
    <row r="49" spans="1:3" ht="12.75">
      <c r="A49" s="37">
        <v>1978</v>
      </c>
      <c r="B49" s="37" t="s">
        <v>82</v>
      </c>
      <c r="C49" s="137" t="s">
        <v>1992</v>
      </c>
    </row>
    <row r="50" spans="1:3" ht="12.75">
      <c r="A50" s="37">
        <v>1979</v>
      </c>
      <c r="B50" s="37" t="s">
        <v>82</v>
      </c>
      <c r="C50" s="137" t="s">
        <v>1992</v>
      </c>
    </row>
    <row r="51" spans="1:3" ht="12.75">
      <c r="A51" s="37">
        <v>1980</v>
      </c>
      <c r="B51" s="37" t="s">
        <v>82</v>
      </c>
      <c r="C51" s="137" t="s">
        <v>1992</v>
      </c>
    </row>
    <row r="52" spans="1:3" ht="12.75">
      <c r="A52" s="37">
        <v>1981</v>
      </c>
      <c r="B52" s="37" t="s">
        <v>82</v>
      </c>
      <c r="C52" s="137" t="s">
        <v>1992</v>
      </c>
    </row>
    <row r="53" spans="1:3" ht="12.75">
      <c r="A53" s="37">
        <v>1982</v>
      </c>
      <c r="B53" s="37" t="s">
        <v>82</v>
      </c>
      <c r="C53" s="137" t="s">
        <v>1992</v>
      </c>
    </row>
    <row r="54" spans="1:3" ht="12.75">
      <c r="A54" s="37">
        <v>1983</v>
      </c>
      <c r="B54" s="37" t="s">
        <v>82</v>
      </c>
      <c r="C54" s="137" t="s">
        <v>1992</v>
      </c>
    </row>
    <row r="55" spans="1:3" ht="12.75">
      <c r="A55" s="37">
        <v>1984</v>
      </c>
      <c r="B55" s="37" t="s">
        <v>82</v>
      </c>
      <c r="C55" s="137">
        <v>-50</v>
      </c>
    </row>
    <row r="56" spans="1:3" ht="12.75">
      <c r="A56" s="37">
        <v>1985</v>
      </c>
      <c r="B56" s="37" t="s">
        <v>59</v>
      </c>
      <c r="C56" s="137" t="s">
        <v>1993</v>
      </c>
    </row>
    <row r="57" spans="1:3" ht="12.75">
      <c r="A57" s="37">
        <v>1986</v>
      </c>
      <c r="B57" s="37" t="s">
        <v>59</v>
      </c>
      <c r="C57" s="137" t="s">
        <v>1993</v>
      </c>
    </row>
    <row r="58" spans="1:3" ht="12.75">
      <c r="A58" s="37">
        <v>1987</v>
      </c>
      <c r="B58" s="37" t="s">
        <v>59</v>
      </c>
      <c r="C58" s="137" t="s">
        <v>1993</v>
      </c>
    </row>
    <row r="59" spans="1:3" ht="12.75">
      <c r="A59" s="37">
        <v>1988</v>
      </c>
      <c r="B59" s="37" t="s">
        <v>59</v>
      </c>
      <c r="C59" s="137" t="s">
        <v>1993</v>
      </c>
    </row>
    <row r="60" spans="1:3" ht="12.75">
      <c r="A60" s="37">
        <v>1989</v>
      </c>
      <c r="B60" s="37" t="s">
        <v>59</v>
      </c>
      <c r="C60" s="137" t="s">
        <v>1993</v>
      </c>
    </row>
    <row r="61" spans="1:3" ht="12.75">
      <c r="A61" s="37">
        <v>1990</v>
      </c>
      <c r="B61" s="37" t="s">
        <v>59</v>
      </c>
      <c r="C61" s="137" t="s">
        <v>1993</v>
      </c>
    </row>
    <row r="62" spans="1:3" ht="12.75">
      <c r="A62" s="37">
        <v>1991</v>
      </c>
      <c r="B62" s="37" t="s">
        <v>59</v>
      </c>
      <c r="C62" s="137" t="s">
        <v>1993</v>
      </c>
    </row>
    <row r="63" spans="1:3" ht="12.75">
      <c r="A63" s="37">
        <v>1992</v>
      </c>
      <c r="B63" s="37" t="s">
        <v>59</v>
      </c>
      <c r="C63" s="137" t="s">
        <v>1993</v>
      </c>
    </row>
    <row r="64" spans="1:3" ht="12.75">
      <c r="A64" s="37">
        <v>1993</v>
      </c>
      <c r="B64" s="37" t="s">
        <v>59</v>
      </c>
      <c r="C64" s="137" t="s">
        <v>1993</v>
      </c>
    </row>
    <row r="65" spans="1:3" ht="12.75">
      <c r="A65" s="37">
        <v>1994</v>
      </c>
      <c r="B65" s="37" t="s">
        <v>59</v>
      </c>
      <c r="C65" s="137" t="s">
        <v>1993</v>
      </c>
    </row>
    <row r="66" spans="1:3" ht="12.75">
      <c r="A66" s="37">
        <v>1995</v>
      </c>
      <c r="B66" s="37" t="s">
        <v>59</v>
      </c>
      <c r="C66" s="137" t="s">
        <v>1993</v>
      </c>
    </row>
    <row r="67" spans="1:3" ht="12.75">
      <c r="A67" s="37">
        <v>1996</v>
      </c>
      <c r="B67" s="37" t="s">
        <v>59</v>
      </c>
      <c r="C67" s="137" t="s">
        <v>1993</v>
      </c>
    </row>
    <row r="68" spans="1:3" ht="12.75">
      <c r="A68" s="37">
        <v>1997</v>
      </c>
      <c r="B68" s="37" t="s">
        <v>59</v>
      </c>
      <c r="C68" s="137" t="s">
        <v>1993</v>
      </c>
    </row>
    <row r="69" spans="1:3" ht="12.75">
      <c r="A69" s="37">
        <v>1998</v>
      </c>
      <c r="B69" s="37" t="s">
        <v>59</v>
      </c>
      <c r="C69" s="137" t="s">
        <v>1993</v>
      </c>
    </row>
    <row r="70" spans="1:3" ht="12.75">
      <c r="A70" s="37">
        <v>1999</v>
      </c>
      <c r="B70" s="37" t="s">
        <v>59</v>
      </c>
      <c r="C70" s="137" t="s">
        <v>1993</v>
      </c>
    </row>
    <row r="71" spans="1:3" ht="12.75">
      <c r="A71" s="37">
        <v>2000</v>
      </c>
      <c r="B71" s="37" t="s">
        <v>59</v>
      </c>
      <c r="C71" s="137" t="s">
        <v>1993</v>
      </c>
    </row>
    <row r="72" spans="1:3" ht="12.75">
      <c r="A72" s="37">
        <v>2001</v>
      </c>
      <c r="B72" s="37" t="s">
        <v>59</v>
      </c>
      <c r="C72" s="137" t="s">
        <v>1993</v>
      </c>
    </row>
    <row r="73" spans="1:3" ht="12.75">
      <c r="A73" s="37">
        <v>2002</v>
      </c>
      <c r="B73" s="37" t="s">
        <v>59</v>
      </c>
      <c r="C73" s="137" t="s">
        <v>1993</v>
      </c>
    </row>
    <row r="74" spans="1:3" ht="12.75">
      <c r="A74" s="37">
        <v>2003</v>
      </c>
      <c r="B74" s="37" t="s">
        <v>888</v>
      </c>
      <c r="C74" s="137">
        <v>-22</v>
      </c>
    </row>
    <row r="75" spans="1:3" ht="12.75">
      <c r="A75" s="37">
        <v>2004</v>
      </c>
      <c r="B75" s="37" t="s">
        <v>889</v>
      </c>
      <c r="C75" s="137">
        <v>-21</v>
      </c>
    </row>
    <row r="76" spans="1:3" ht="12.75">
      <c r="A76" s="37">
        <v>2005</v>
      </c>
      <c r="B76" s="37" t="s">
        <v>890</v>
      </c>
      <c r="C76" s="137">
        <v>-20</v>
      </c>
    </row>
    <row r="77" spans="1:3" ht="12.75">
      <c r="A77" s="37">
        <v>2006</v>
      </c>
      <c r="B77" s="37" t="s">
        <v>2335</v>
      </c>
      <c r="C77" s="137">
        <v>-19</v>
      </c>
    </row>
    <row r="78" spans="1:3" ht="12.75">
      <c r="A78" s="37">
        <v>2007</v>
      </c>
      <c r="B78" s="37" t="s">
        <v>68</v>
      </c>
      <c r="C78" s="137" t="s">
        <v>1995</v>
      </c>
    </row>
    <row r="79" spans="1:3" ht="12.75">
      <c r="A79" s="37">
        <v>2008</v>
      </c>
      <c r="B79" s="37" t="s">
        <v>152</v>
      </c>
      <c r="C79" s="137" t="s">
        <v>1996</v>
      </c>
    </row>
    <row r="80" spans="1:3" ht="12.75">
      <c r="A80" s="37">
        <v>2009</v>
      </c>
      <c r="B80" s="37" t="s">
        <v>70</v>
      </c>
      <c r="C80" s="137" t="s">
        <v>1997</v>
      </c>
    </row>
    <row r="81" spans="1:3" ht="12.75">
      <c r="A81" s="37">
        <v>2010</v>
      </c>
      <c r="B81" s="37" t="s">
        <v>97</v>
      </c>
      <c r="C81" s="137" t="s">
        <v>1998</v>
      </c>
    </row>
    <row r="82" spans="1:3" ht="12.75">
      <c r="A82" s="37">
        <v>2011</v>
      </c>
      <c r="B82" s="37" t="s">
        <v>44</v>
      </c>
      <c r="C82" s="137" t="s">
        <v>1999</v>
      </c>
    </row>
    <row r="83" spans="1:3" ht="12.75">
      <c r="A83" s="37">
        <v>2012</v>
      </c>
      <c r="B83" s="37" t="s">
        <v>53</v>
      </c>
      <c r="C83" s="137" t="s">
        <v>2000</v>
      </c>
    </row>
    <row r="84" spans="1:3" ht="12.75">
      <c r="A84" s="37">
        <v>2013</v>
      </c>
      <c r="B84" s="37" t="s">
        <v>54</v>
      </c>
      <c r="C84" s="137" t="s">
        <v>2001</v>
      </c>
    </row>
    <row r="85" spans="1:3" ht="12.75">
      <c r="A85" s="37">
        <v>2014</v>
      </c>
      <c r="B85" s="37" t="s">
        <v>89</v>
      </c>
      <c r="C85" s="137" t="s">
        <v>2002</v>
      </c>
    </row>
    <row r="86" spans="1:3" ht="12.75">
      <c r="A86" s="37">
        <v>2015</v>
      </c>
      <c r="B86" s="37" t="s">
        <v>57</v>
      </c>
      <c r="C86" s="137" t="s">
        <v>2002</v>
      </c>
    </row>
    <row r="87" spans="1:3" ht="12.75">
      <c r="A87" s="37">
        <v>2016</v>
      </c>
      <c r="B87" s="37" t="s">
        <v>43</v>
      </c>
      <c r="C87" s="137" t="s">
        <v>2002</v>
      </c>
    </row>
    <row r="88" spans="1:3" ht="12.75">
      <c r="A88" s="37">
        <v>2017</v>
      </c>
      <c r="B88" s="37" t="s">
        <v>43</v>
      </c>
      <c r="C88" s="137" t="s">
        <v>2002</v>
      </c>
    </row>
    <row r="89" spans="1:3" ht="12.75">
      <c r="A89" s="37">
        <v>2018</v>
      </c>
      <c r="B89" s="37" t="s">
        <v>43</v>
      </c>
      <c r="C89" s="137" t="s">
        <v>2002</v>
      </c>
    </row>
    <row r="90" spans="1:3" ht="12.75">
      <c r="A90" s="37">
        <v>2019</v>
      </c>
      <c r="B90" s="37" t="s">
        <v>43</v>
      </c>
      <c r="C90" s="137" t="s">
        <v>2002</v>
      </c>
    </row>
    <row r="91" spans="1:3" ht="12.75">
      <c r="A91" s="37">
        <v>2020</v>
      </c>
      <c r="B91" s="37" t="s">
        <v>43</v>
      </c>
      <c r="C91" s="137" t="s">
        <v>2002</v>
      </c>
    </row>
    <row r="92" spans="1:3" ht="12.75">
      <c r="A92" s="37">
        <v>2021</v>
      </c>
      <c r="B92" s="37" t="s">
        <v>43</v>
      </c>
      <c r="C92" s="137" t="s">
        <v>2002</v>
      </c>
    </row>
    <row r="93" spans="1:3" ht="12.75">
      <c r="A93" s="37">
        <v>2022</v>
      </c>
      <c r="B93" s="37" t="s">
        <v>43</v>
      </c>
      <c r="C93" s="137" t="s">
        <v>2002</v>
      </c>
    </row>
    <row r="94" spans="1:3" ht="12.75">
      <c r="A94" s="37">
        <v>2023</v>
      </c>
      <c r="B94" s="37" t="s">
        <v>43</v>
      </c>
      <c r="C94" s="137" t="s">
        <v>2002</v>
      </c>
    </row>
    <row r="95" spans="1:3" ht="12.75">
      <c r="A95" s="37">
        <v>2024</v>
      </c>
      <c r="B95" s="37" t="s">
        <v>43</v>
      </c>
      <c r="C95" s="137" t="s">
        <v>2002</v>
      </c>
    </row>
    <row r="96" spans="1:3" ht="12.75">
      <c r="A96" s="37">
        <v>2025</v>
      </c>
      <c r="B96" s="37" t="s">
        <v>43</v>
      </c>
      <c r="C96" s="137" t="s">
        <v>2002</v>
      </c>
    </row>
    <row r="97" spans="1:3" ht="12.75">
      <c r="A97" s="37">
        <v>2026</v>
      </c>
      <c r="B97" s="37" t="s">
        <v>43</v>
      </c>
      <c r="C97" s="137" t="s">
        <v>2002</v>
      </c>
    </row>
    <row r="98" spans="1:3" ht="12.75">
      <c r="A98" s="37">
        <v>2027</v>
      </c>
      <c r="B98" s="37" t="s">
        <v>43</v>
      </c>
      <c r="C98" s="137" t="s">
        <v>2002</v>
      </c>
    </row>
    <row r="99" spans="1:3" ht="12.75">
      <c r="A99" s="37">
        <v>2028</v>
      </c>
      <c r="B99" s="37" t="s">
        <v>43</v>
      </c>
      <c r="C99" s="137" t="s">
        <v>2002</v>
      </c>
    </row>
    <row r="100" spans="1:3" ht="12.75">
      <c r="A100" s="37">
        <v>2029</v>
      </c>
      <c r="B100" s="37" t="s">
        <v>43</v>
      </c>
      <c r="C100" s="137" t="s">
        <v>2002</v>
      </c>
    </row>
    <row r="101" spans="1:3" ht="12.75">
      <c r="A101" s="37">
        <v>2030</v>
      </c>
      <c r="B101" s="37" t="s">
        <v>43</v>
      </c>
      <c r="C101" s="137" t="s">
        <v>2002</v>
      </c>
    </row>
  </sheetData>
  <sheetProtection algorithmName="SHA-512" hashValue="mY5dr6TxYuuzGZru5KeFogq1Tn1+okMOu0pv2EjsxrkT1Kq2K2M+eVuTijK/leU+pnNfXVWeA6KfYCDETsOCxA==" saltValue="cpEWlW4zlLba1Oa9wp6aI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3</vt:i4>
      </vt:variant>
    </vt:vector>
  </HeadingPairs>
  <TitlesOfParts>
    <vt:vector size="8" baseType="lpstr">
      <vt:lpstr>inscription</vt:lpstr>
      <vt:lpstr>Licenciés</vt:lpstr>
      <vt:lpstr>Participants</vt:lpstr>
      <vt:lpstr>responsable</vt:lpstr>
      <vt:lpstr>age</vt:lpstr>
      <vt:lpstr>inscription!Zone_d_impression</vt:lpstr>
      <vt:lpstr>Licenciés!Zone_d_impression</vt:lpstr>
      <vt:lpstr>responsable!Zone_d_impression</vt:lpstr>
    </vt:vector>
  </TitlesOfParts>
  <Company>cab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dc:creator>
  <cp:lastModifiedBy>Gérard VINCENDON-DUC</cp:lastModifiedBy>
  <cp:lastPrinted>2021-05-22T15:57:07Z</cp:lastPrinted>
  <dcterms:created xsi:type="dcterms:W3CDTF">1999-08-21T13:50:42Z</dcterms:created>
  <dcterms:modified xsi:type="dcterms:W3CDTF">2024-09-02T08:02:32Z</dcterms:modified>
</cp:coreProperties>
</file>